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PURCHASING\PURCHASING OPERATIONS\PROCESS FLOWS\VENDORS\B D\BD Rebates\SCA Rebates\"/>
    </mc:Choice>
  </mc:AlternateContent>
  <xr:revisionPtr revIDLastSave="0" documentId="13_ncr:1_{1427C824-2EFC-4E01-AD0D-9B36CF1A8DD4}" xr6:coauthVersionLast="47" xr6:coauthVersionMax="47" xr10:uidLastSave="{00000000-0000-0000-0000-000000000000}"/>
  <bookViews>
    <workbookView xWindow="-108" yWindow="-108" windowWidth="23256" windowHeight="13896" tabRatio="921" firstSheet="1" activeTab="1" xr2:uid="{00000000-000D-0000-FFFF-FFFF00000000}"/>
  </bookViews>
  <sheets>
    <sheet name="How To" sheetId="33154" state="hidden" r:id="rId1"/>
    <sheet name="Executive Summary" sheetId="33138" r:id="rId2"/>
    <sheet name="AcctReport" sheetId="33139" r:id="rId3"/>
    <sheet name="By Member" sheetId="33157" r:id="rId4"/>
    <sheet name="Member Summary" sheetId="33158" r:id="rId5"/>
    <sheet name="ProductReport" sheetId="33144" r:id="rId6"/>
    <sheet name="MasterData" sheetId="33150" r:id="rId7"/>
  </sheets>
  <definedNames>
    <definedName name="_xlnm._FilterDatabase" localSheetId="5" hidden="1">ProductReport!$A$7:$S$2250</definedName>
    <definedName name="AgrID">'Executive Summary'!$L$6</definedName>
    <definedName name="AgrType">'Executive Summary'!$C$9</definedName>
    <definedName name="AnnBaseRebate">'Executive Summary'!$J$36</definedName>
    <definedName name="AnnualBase">#REF!</definedName>
    <definedName name="AnnualBasePct">#REF!</definedName>
    <definedName name="AnnualFocus">'Executive Summary'!$K$36</definedName>
    <definedName name="AnnualGrowth">#REF!</definedName>
    <definedName name="AsOf">#REF!</definedName>
    <definedName name="Baseline">'Executive Summary'!$E$36</definedName>
    <definedName name="BaseRebate">'Executive Summary'!$I$43</definedName>
    <definedName name="beneficiary">'Executive Summary'!$C$5</definedName>
    <definedName name="CustomerName">#REF!</definedName>
    <definedName name="DetailPayment">#REF!</definedName>
    <definedName name="EndMonth">'Executive Summary'!$D$8</definedName>
    <definedName name="GrowMinReq">'Executive Summary'!$H$47</definedName>
    <definedName name="Growth_075">'Executive Summary'!$I$47</definedName>
    <definedName name="Growth_10">'Executive Summary'!$I$48</definedName>
    <definedName name="GrowthPct">#REF!</definedName>
    <definedName name="GrowthRebate">'Executive Summary'!$L$36</definedName>
    <definedName name="Payment">'Executive Summary'!$M$36</definedName>
    <definedName name="SemiAnnRebate">'Executive Summary'!$H$36</definedName>
    <definedName name="SemiBase">#REF!</definedName>
    <definedName name="SemiBasePct">#REF!</definedName>
    <definedName name="SemiFocusRebate">'Executive Summary'!$I$36</definedName>
    <definedName name="TimePeriod">#REF!</definedName>
    <definedName name="Variance">'Executive Summary'!$F$36</definedName>
    <definedName name="VarPct">'Executive Summary'!$G$36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3158" l="1"/>
  <c r="R147" i="33157"/>
  <c r="R114" i="33157"/>
  <c r="R109" i="33157"/>
  <c r="R104" i="33157"/>
  <c r="R101" i="33157"/>
  <c r="R97" i="33157"/>
  <c r="R12" i="33157"/>
  <c r="R9" i="33157"/>
  <c r="O4" i="33157" a="1"/>
  <c r="O4" i="33157" s="1"/>
  <c r="N4" i="33157"/>
  <c r="M4" i="33157"/>
  <c r="K4" i="33157"/>
  <c r="J4" i="33157"/>
  <c r="M3" i="33157" a="1"/>
  <c r="M3" i="33157" s="1"/>
  <c r="B3" i="33157" a="1"/>
  <c r="B3" i="33157" s="1"/>
  <c r="A2" i="33157"/>
  <c r="A1" i="33157"/>
  <c r="K1713" i="33144"/>
  <c r="L1713" i="33144"/>
  <c r="N1713" i="33144"/>
  <c r="O1713" i="33144"/>
  <c r="P1713" i="33144"/>
  <c r="Q1713" i="33144"/>
  <c r="R1713" i="33144"/>
  <c r="K1714" i="33144"/>
  <c r="L1714" i="33144"/>
  <c r="N1714" i="33144"/>
  <c r="O1714" i="33144"/>
  <c r="P1714" i="33144"/>
  <c r="Q1714" i="33144"/>
  <c r="R1714" i="33144"/>
  <c r="K1715" i="33144"/>
  <c r="L1715" i="33144"/>
  <c r="N1715" i="33144"/>
  <c r="O1715" i="33144"/>
  <c r="P1715" i="33144"/>
  <c r="Q1715" i="33144"/>
  <c r="R1715" i="33144"/>
  <c r="K1716" i="33144"/>
  <c r="L1716" i="33144"/>
  <c r="N1716" i="33144"/>
  <c r="O1716" i="33144"/>
  <c r="P1716" i="33144"/>
  <c r="Q1716" i="33144"/>
  <c r="R1716" i="33144"/>
  <c r="K1717" i="33144"/>
  <c r="L1717" i="33144"/>
  <c r="N1717" i="33144"/>
  <c r="O1717" i="33144"/>
  <c r="P1717" i="33144"/>
  <c r="Q1717" i="33144"/>
  <c r="R1717" i="33144"/>
  <c r="K1718" i="33144"/>
  <c r="L1718" i="33144"/>
  <c r="N1718" i="33144"/>
  <c r="O1718" i="33144"/>
  <c r="P1718" i="33144"/>
  <c r="Q1718" i="33144"/>
  <c r="R1718" i="33144"/>
  <c r="K1719" i="33144"/>
  <c r="L1719" i="33144"/>
  <c r="N1719" i="33144"/>
  <c r="O1719" i="33144"/>
  <c r="P1719" i="33144"/>
  <c r="Q1719" i="33144"/>
  <c r="R1719" i="33144"/>
  <c r="K1720" i="33144"/>
  <c r="L1720" i="33144"/>
  <c r="N1720" i="33144"/>
  <c r="O1720" i="33144"/>
  <c r="P1720" i="33144"/>
  <c r="Q1720" i="33144"/>
  <c r="R1720" i="33144"/>
  <c r="K1721" i="33144"/>
  <c r="L1721" i="33144"/>
  <c r="N1721" i="33144"/>
  <c r="O1721" i="33144"/>
  <c r="P1721" i="33144"/>
  <c r="Q1721" i="33144"/>
  <c r="R1721" i="33144"/>
  <c r="K1722" i="33144"/>
  <c r="L1722" i="33144"/>
  <c r="N1722" i="33144"/>
  <c r="O1722" i="33144"/>
  <c r="P1722" i="33144"/>
  <c r="Q1722" i="33144"/>
  <c r="R1722" i="33144"/>
  <c r="K1723" i="33144"/>
  <c r="L1723" i="33144"/>
  <c r="N1723" i="33144"/>
  <c r="O1723" i="33144"/>
  <c r="P1723" i="33144"/>
  <c r="Q1723" i="33144"/>
  <c r="R1723" i="33144"/>
  <c r="S1723" i="33144" s="1"/>
  <c r="K1724" i="33144"/>
  <c r="L1724" i="33144"/>
  <c r="N1724" i="33144"/>
  <c r="O1724" i="33144"/>
  <c r="P1724" i="33144"/>
  <c r="Q1724" i="33144"/>
  <c r="R1724" i="33144"/>
  <c r="K1725" i="33144"/>
  <c r="M1725" i="33144" s="1"/>
  <c r="L1725" i="33144"/>
  <c r="N1725" i="33144"/>
  <c r="O1725" i="33144"/>
  <c r="P1725" i="33144"/>
  <c r="Q1725" i="33144"/>
  <c r="R1725" i="33144"/>
  <c r="K1726" i="33144"/>
  <c r="L1726" i="33144"/>
  <c r="N1726" i="33144"/>
  <c r="O1726" i="33144"/>
  <c r="P1726" i="33144"/>
  <c r="Q1726" i="33144"/>
  <c r="R1726" i="33144"/>
  <c r="K1727" i="33144"/>
  <c r="L1727" i="33144"/>
  <c r="N1727" i="33144"/>
  <c r="O1727" i="33144"/>
  <c r="P1727" i="33144"/>
  <c r="Q1727" i="33144"/>
  <c r="R1727" i="33144"/>
  <c r="K1728" i="33144"/>
  <c r="L1728" i="33144"/>
  <c r="N1728" i="33144"/>
  <c r="O1728" i="33144"/>
  <c r="P1728" i="33144"/>
  <c r="Q1728" i="33144"/>
  <c r="R1728" i="33144"/>
  <c r="K1729" i="33144"/>
  <c r="M1729" i="33144" s="1"/>
  <c r="L1729" i="33144"/>
  <c r="N1729" i="33144"/>
  <c r="O1729" i="33144"/>
  <c r="P1729" i="33144"/>
  <c r="Q1729" i="33144"/>
  <c r="R1729" i="33144"/>
  <c r="K1730" i="33144"/>
  <c r="L1730" i="33144"/>
  <c r="N1730" i="33144"/>
  <c r="O1730" i="33144"/>
  <c r="P1730" i="33144"/>
  <c r="Q1730" i="33144"/>
  <c r="R1730" i="33144"/>
  <c r="K1731" i="33144"/>
  <c r="M1731" i="33144" s="1"/>
  <c r="L1731" i="33144"/>
  <c r="N1731" i="33144"/>
  <c r="O1731" i="33144"/>
  <c r="P1731" i="33144"/>
  <c r="Q1731" i="33144"/>
  <c r="R1731" i="33144"/>
  <c r="K1732" i="33144"/>
  <c r="L1732" i="33144"/>
  <c r="N1732" i="33144"/>
  <c r="O1732" i="33144"/>
  <c r="P1732" i="33144"/>
  <c r="Q1732" i="33144"/>
  <c r="R1732" i="33144"/>
  <c r="K1733" i="33144"/>
  <c r="M1733" i="33144" s="1"/>
  <c r="L1733" i="33144"/>
  <c r="N1733" i="33144"/>
  <c r="O1733" i="33144"/>
  <c r="P1733" i="33144"/>
  <c r="Q1733" i="33144"/>
  <c r="R1733" i="33144"/>
  <c r="K1734" i="33144"/>
  <c r="L1734" i="33144"/>
  <c r="N1734" i="33144"/>
  <c r="O1734" i="33144"/>
  <c r="P1734" i="33144"/>
  <c r="Q1734" i="33144"/>
  <c r="R1734" i="33144"/>
  <c r="K1735" i="33144"/>
  <c r="L1735" i="33144"/>
  <c r="N1735" i="33144"/>
  <c r="O1735" i="33144"/>
  <c r="P1735" i="33144"/>
  <c r="Q1735" i="33144"/>
  <c r="R1735" i="33144"/>
  <c r="K1736" i="33144"/>
  <c r="L1736" i="33144"/>
  <c r="N1736" i="33144"/>
  <c r="O1736" i="33144"/>
  <c r="P1736" i="33144"/>
  <c r="Q1736" i="33144"/>
  <c r="R1736" i="33144"/>
  <c r="K1737" i="33144"/>
  <c r="M1737" i="33144" s="1"/>
  <c r="L1737" i="33144"/>
  <c r="N1737" i="33144"/>
  <c r="O1737" i="33144"/>
  <c r="P1737" i="33144"/>
  <c r="Q1737" i="33144"/>
  <c r="R1737" i="33144"/>
  <c r="K1738" i="33144"/>
  <c r="L1738" i="33144"/>
  <c r="N1738" i="33144"/>
  <c r="O1738" i="33144"/>
  <c r="P1738" i="33144"/>
  <c r="Q1738" i="33144"/>
  <c r="R1738" i="33144"/>
  <c r="K1739" i="33144"/>
  <c r="M1739" i="33144" s="1"/>
  <c r="L1739" i="33144"/>
  <c r="N1739" i="33144"/>
  <c r="O1739" i="33144"/>
  <c r="P1739" i="33144"/>
  <c r="Q1739" i="33144"/>
  <c r="R1739" i="33144"/>
  <c r="K1740" i="33144"/>
  <c r="L1740" i="33144"/>
  <c r="N1740" i="33144"/>
  <c r="O1740" i="33144"/>
  <c r="P1740" i="33144"/>
  <c r="Q1740" i="33144"/>
  <c r="R1740" i="33144"/>
  <c r="K1741" i="33144"/>
  <c r="L1741" i="33144"/>
  <c r="N1741" i="33144"/>
  <c r="O1741" i="33144"/>
  <c r="P1741" i="33144"/>
  <c r="Q1741" i="33144"/>
  <c r="R1741" i="33144"/>
  <c r="K1742" i="33144"/>
  <c r="L1742" i="33144"/>
  <c r="N1742" i="33144"/>
  <c r="O1742" i="33144"/>
  <c r="P1742" i="33144"/>
  <c r="Q1742" i="33144"/>
  <c r="R1742" i="33144"/>
  <c r="K1743" i="33144"/>
  <c r="L1743" i="33144"/>
  <c r="N1743" i="33144"/>
  <c r="O1743" i="33144"/>
  <c r="P1743" i="33144"/>
  <c r="Q1743" i="33144"/>
  <c r="R1743" i="33144"/>
  <c r="K1744" i="33144"/>
  <c r="L1744" i="33144"/>
  <c r="N1744" i="33144"/>
  <c r="O1744" i="33144"/>
  <c r="P1744" i="33144"/>
  <c r="Q1744" i="33144"/>
  <c r="R1744" i="33144"/>
  <c r="K1745" i="33144"/>
  <c r="L1745" i="33144"/>
  <c r="N1745" i="33144"/>
  <c r="O1745" i="33144"/>
  <c r="P1745" i="33144"/>
  <c r="Q1745" i="33144"/>
  <c r="R1745" i="33144"/>
  <c r="K1746" i="33144"/>
  <c r="L1746" i="33144"/>
  <c r="N1746" i="33144"/>
  <c r="O1746" i="33144"/>
  <c r="P1746" i="33144"/>
  <c r="Q1746" i="33144"/>
  <c r="R1746" i="33144"/>
  <c r="K1747" i="33144"/>
  <c r="L1747" i="33144"/>
  <c r="N1747" i="33144"/>
  <c r="O1747" i="33144"/>
  <c r="P1747" i="33144"/>
  <c r="Q1747" i="33144"/>
  <c r="R1747" i="33144"/>
  <c r="K1748" i="33144"/>
  <c r="L1748" i="33144"/>
  <c r="N1748" i="33144"/>
  <c r="O1748" i="33144"/>
  <c r="P1748" i="33144"/>
  <c r="Q1748" i="33144"/>
  <c r="R1748" i="33144"/>
  <c r="K1749" i="33144"/>
  <c r="M1749" i="33144" s="1"/>
  <c r="L1749" i="33144"/>
  <c r="N1749" i="33144"/>
  <c r="O1749" i="33144"/>
  <c r="P1749" i="33144"/>
  <c r="Q1749" i="33144"/>
  <c r="R1749" i="33144"/>
  <c r="K1750" i="33144"/>
  <c r="L1750" i="33144"/>
  <c r="N1750" i="33144"/>
  <c r="O1750" i="33144"/>
  <c r="P1750" i="33144"/>
  <c r="Q1750" i="33144"/>
  <c r="R1750" i="33144"/>
  <c r="K1751" i="33144"/>
  <c r="M1751" i="33144" s="1"/>
  <c r="L1751" i="33144"/>
  <c r="N1751" i="33144"/>
  <c r="O1751" i="33144"/>
  <c r="P1751" i="33144"/>
  <c r="Q1751" i="33144"/>
  <c r="R1751" i="33144"/>
  <c r="K1752" i="33144"/>
  <c r="L1752" i="33144"/>
  <c r="N1752" i="33144"/>
  <c r="O1752" i="33144"/>
  <c r="P1752" i="33144"/>
  <c r="Q1752" i="33144"/>
  <c r="R1752" i="33144"/>
  <c r="K1753" i="33144"/>
  <c r="L1753" i="33144"/>
  <c r="N1753" i="33144"/>
  <c r="O1753" i="33144"/>
  <c r="P1753" i="33144"/>
  <c r="Q1753" i="33144"/>
  <c r="R1753" i="33144"/>
  <c r="K1754" i="33144"/>
  <c r="L1754" i="33144"/>
  <c r="N1754" i="33144"/>
  <c r="O1754" i="33144"/>
  <c r="P1754" i="33144"/>
  <c r="Q1754" i="33144"/>
  <c r="R1754" i="33144"/>
  <c r="K1755" i="33144"/>
  <c r="L1755" i="33144"/>
  <c r="N1755" i="33144"/>
  <c r="O1755" i="33144"/>
  <c r="P1755" i="33144"/>
  <c r="Q1755" i="33144"/>
  <c r="R1755" i="33144"/>
  <c r="K1756" i="33144"/>
  <c r="L1756" i="33144"/>
  <c r="N1756" i="33144"/>
  <c r="O1756" i="33144"/>
  <c r="P1756" i="33144"/>
  <c r="Q1756" i="33144"/>
  <c r="R1756" i="33144"/>
  <c r="K1757" i="33144"/>
  <c r="L1757" i="33144"/>
  <c r="N1757" i="33144"/>
  <c r="O1757" i="33144"/>
  <c r="P1757" i="33144"/>
  <c r="Q1757" i="33144"/>
  <c r="R1757" i="33144"/>
  <c r="K1758" i="33144"/>
  <c r="L1758" i="33144"/>
  <c r="N1758" i="33144"/>
  <c r="O1758" i="33144"/>
  <c r="P1758" i="33144"/>
  <c r="Q1758" i="33144"/>
  <c r="R1758" i="33144"/>
  <c r="K1759" i="33144"/>
  <c r="L1759" i="33144"/>
  <c r="N1759" i="33144"/>
  <c r="O1759" i="33144"/>
  <c r="P1759" i="33144"/>
  <c r="Q1759" i="33144"/>
  <c r="R1759" i="33144"/>
  <c r="K1760" i="33144"/>
  <c r="L1760" i="33144"/>
  <c r="N1760" i="33144"/>
  <c r="O1760" i="33144"/>
  <c r="P1760" i="33144"/>
  <c r="Q1760" i="33144"/>
  <c r="R1760" i="33144"/>
  <c r="K1761" i="33144"/>
  <c r="M1761" i="33144" s="1"/>
  <c r="L1761" i="33144"/>
  <c r="N1761" i="33144"/>
  <c r="O1761" i="33144"/>
  <c r="P1761" i="33144"/>
  <c r="Q1761" i="33144"/>
  <c r="R1761" i="33144"/>
  <c r="K1762" i="33144"/>
  <c r="L1762" i="33144"/>
  <c r="N1762" i="33144"/>
  <c r="O1762" i="33144"/>
  <c r="P1762" i="33144"/>
  <c r="Q1762" i="33144"/>
  <c r="R1762" i="33144"/>
  <c r="K1763" i="33144"/>
  <c r="M1763" i="33144" s="1"/>
  <c r="L1763" i="33144"/>
  <c r="N1763" i="33144"/>
  <c r="O1763" i="33144"/>
  <c r="P1763" i="33144"/>
  <c r="Q1763" i="33144"/>
  <c r="R1763" i="33144"/>
  <c r="K1764" i="33144"/>
  <c r="L1764" i="33144"/>
  <c r="N1764" i="33144"/>
  <c r="O1764" i="33144"/>
  <c r="P1764" i="33144"/>
  <c r="Q1764" i="33144"/>
  <c r="R1764" i="33144"/>
  <c r="K1765" i="33144"/>
  <c r="L1765" i="33144"/>
  <c r="N1765" i="33144"/>
  <c r="O1765" i="33144"/>
  <c r="P1765" i="33144"/>
  <c r="Q1765" i="33144"/>
  <c r="R1765" i="33144"/>
  <c r="K1766" i="33144"/>
  <c r="L1766" i="33144"/>
  <c r="N1766" i="33144"/>
  <c r="O1766" i="33144"/>
  <c r="P1766" i="33144"/>
  <c r="Q1766" i="33144"/>
  <c r="R1766" i="33144"/>
  <c r="K1767" i="33144"/>
  <c r="L1767" i="33144"/>
  <c r="N1767" i="33144"/>
  <c r="O1767" i="33144"/>
  <c r="P1767" i="33144"/>
  <c r="Q1767" i="33144"/>
  <c r="R1767" i="33144"/>
  <c r="K1768" i="33144"/>
  <c r="L1768" i="33144"/>
  <c r="N1768" i="33144"/>
  <c r="O1768" i="33144"/>
  <c r="P1768" i="33144"/>
  <c r="Q1768" i="33144"/>
  <c r="R1768" i="33144"/>
  <c r="K1769" i="33144"/>
  <c r="L1769" i="33144"/>
  <c r="N1769" i="33144"/>
  <c r="O1769" i="33144"/>
  <c r="P1769" i="33144"/>
  <c r="Q1769" i="33144"/>
  <c r="R1769" i="33144"/>
  <c r="K1770" i="33144"/>
  <c r="L1770" i="33144"/>
  <c r="N1770" i="33144"/>
  <c r="O1770" i="33144"/>
  <c r="P1770" i="33144"/>
  <c r="Q1770" i="33144"/>
  <c r="R1770" i="33144"/>
  <c r="K1771" i="33144"/>
  <c r="L1771" i="33144"/>
  <c r="N1771" i="33144"/>
  <c r="O1771" i="33144"/>
  <c r="P1771" i="33144"/>
  <c r="Q1771" i="33144"/>
  <c r="R1771" i="33144"/>
  <c r="K1772" i="33144"/>
  <c r="L1772" i="33144"/>
  <c r="N1772" i="33144"/>
  <c r="O1772" i="33144"/>
  <c r="P1772" i="33144"/>
  <c r="Q1772" i="33144"/>
  <c r="R1772" i="33144"/>
  <c r="K1773" i="33144"/>
  <c r="M1773" i="33144" s="1"/>
  <c r="L1773" i="33144"/>
  <c r="N1773" i="33144"/>
  <c r="O1773" i="33144"/>
  <c r="P1773" i="33144"/>
  <c r="Q1773" i="33144"/>
  <c r="R1773" i="33144"/>
  <c r="K1774" i="33144"/>
  <c r="L1774" i="33144"/>
  <c r="N1774" i="33144"/>
  <c r="O1774" i="33144"/>
  <c r="P1774" i="33144"/>
  <c r="Q1774" i="33144"/>
  <c r="R1774" i="33144"/>
  <c r="K1775" i="33144"/>
  <c r="M1775" i="33144" s="1"/>
  <c r="L1775" i="33144"/>
  <c r="N1775" i="33144"/>
  <c r="O1775" i="33144"/>
  <c r="P1775" i="33144"/>
  <c r="Q1775" i="33144"/>
  <c r="R1775" i="33144"/>
  <c r="K1776" i="33144"/>
  <c r="L1776" i="33144"/>
  <c r="N1776" i="33144"/>
  <c r="O1776" i="33144"/>
  <c r="P1776" i="33144"/>
  <c r="Q1776" i="33144"/>
  <c r="R1776" i="33144"/>
  <c r="K1777" i="33144"/>
  <c r="L1777" i="33144"/>
  <c r="N1777" i="33144"/>
  <c r="O1777" i="33144"/>
  <c r="P1777" i="33144"/>
  <c r="Q1777" i="33144"/>
  <c r="R1777" i="33144"/>
  <c r="K1778" i="33144"/>
  <c r="L1778" i="33144"/>
  <c r="N1778" i="33144"/>
  <c r="O1778" i="33144"/>
  <c r="P1778" i="33144"/>
  <c r="Q1778" i="33144"/>
  <c r="R1778" i="33144"/>
  <c r="K1779" i="33144"/>
  <c r="L1779" i="33144"/>
  <c r="N1779" i="33144"/>
  <c r="O1779" i="33144"/>
  <c r="P1779" i="33144"/>
  <c r="Q1779" i="33144"/>
  <c r="R1779" i="33144"/>
  <c r="K1780" i="33144"/>
  <c r="L1780" i="33144"/>
  <c r="N1780" i="33144"/>
  <c r="O1780" i="33144"/>
  <c r="P1780" i="33144"/>
  <c r="Q1780" i="33144"/>
  <c r="R1780" i="33144"/>
  <c r="K1781" i="33144"/>
  <c r="L1781" i="33144"/>
  <c r="N1781" i="33144"/>
  <c r="O1781" i="33144"/>
  <c r="P1781" i="33144"/>
  <c r="Q1781" i="33144"/>
  <c r="R1781" i="33144"/>
  <c r="K1782" i="33144"/>
  <c r="L1782" i="33144"/>
  <c r="N1782" i="33144"/>
  <c r="O1782" i="33144"/>
  <c r="P1782" i="33144"/>
  <c r="Q1782" i="33144"/>
  <c r="R1782" i="33144"/>
  <c r="K1783" i="33144"/>
  <c r="L1783" i="33144"/>
  <c r="N1783" i="33144"/>
  <c r="O1783" i="33144"/>
  <c r="P1783" i="33144"/>
  <c r="Q1783" i="33144"/>
  <c r="R1783" i="33144"/>
  <c r="K1784" i="33144"/>
  <c r="M1784" i="33144" s="1"/>
  <c r="L1784" i="33144"/>
  <c r="N1784" i="33144"/>
  <c r="O1784" i="33144"/>
  <c r="P1784" i="33144"/>
  <c r="Q1784" i="33144"/>
  <c r="R1784" i="33144"/>
  <c r="K1785" i="33144"/>
  <c r="L1785" i="33144"/>
  <c r="N1785" i="33144"/>
  <c r="O1785" i="33144"/>
  <c r="P1785" i="33144"/>
  <c r="Q1785" i="33144"/>
  <c r="R1785" i="33144"/>
  <c r="K1786" i="33144"/>
  <c r="L1786" i="33144"/>
  <c r="N1786" i="33144"/>
  <c r="O1786" i="33144"/>
  <c r="P1786" i="33144"/>
  <c r="Q1786" i="33144"/>
  <c r="R1786" i="33144"/>
  <c r="K1787" i="33144"/>
  <c r="L1787" i="33144"/>
  <c r="N1787" i="33144"/>
  <c r="O1787" i="33144"/>
  <c r="P1787" i="33144"/>
  <c r="Q1787" i="33144"/>
  <c r="R1787" i="33144"/>
  <c r="K1788" i="33144"/>
  <c r="L1788" i="33144"/>
  <c r="N1788" i="33144"/>
  <c r="O1788" i="33144"/>
  <c r="P1788" i="33144"/>
  <c r="Q1788" i="33144"/>
  <c r="R1788" i="33144"/>
  <c r="K1789" i="33144"/>
  <c r="L1789" i="33144"/>
  <c r="N1789" i="33144"/>
  <c r="O1789" i="33144"/>
  <c r="P1789" i="33144"/>
  <c r="Q1789" i="33144"/>
  <c r="R1789" i="33144"/>
  <c r="K1790" i="33144"/>
  <c r="L1790" i="33144"/>
  <c r="N1790" i="33144"/>
  <c r="O1790" i="33144"/>
  <c r="P1790" i="33144"/>
  <c r="Q1790" i="33144"/>
  <c r="R1790" i="33144"/>
  <c r="K1791" i="33144"/>
  <c r="L1791" i="33144"/>
  <c r="N1791" i="33144"/>
  <c r="O1791" i="33144"/>
  <c r="P1791" i="33144"/>
  <c r="Q1791" i="33144"/>
  <c r="R1791" i="33144"/>
  <c r="K1792" i="33144"/>
  <c r="L1792" i="33144"/>
  <c r="N1792" i="33144"/>
  <c r="O1792" i="33144"/>
  <c r="P1792" i="33144"/>
  <c r="Q1792" i="33144"/>
  <c r="R1792" i="33144"/>
  <c r="K1793" i="33144"/>
  <c r="L1793" i="33144"/>
  <c r="N1793" i="33144"/>
  <c r="O1793" i="33144"/>
  <c r="P1793" i="33144"/>
  <c r="Q1793" i="33144"/>
  <c r="R1793" i="33144"/>
  <c r="K1794" i="33144"/>
  <c r="L1794" i="33144"/>
  <c r="N1794" i="33144"/>
  <c r="O1794" i="33144"/>
  <c r="P1794" i="33144"/>
  <c r="Q1794" i="33144"/>
  <c r="R1794" i="33144"/>
  <c r="K1795" i="33144"/>
  <c r="L1795" i="33144"/>
  <c r="N1795" i="33144"/>
  <c r="O1795" i="33144"/>
  <c r="P1795" i="33144"/>
  <c r="Q1795" i="33144"/>
  <c r="R1795" i="33144"/>
  <c r="K1796" i="33144"/>
  <c r="L1796" i="33144"/>
  <c r="N1796" i="33144"/>
  <c r="O1796" i="33144"/>
  <c r="P1796" i="33144"/>
  <c r="Q1796" i="33144"/>
  <c r="R1796" i="33144"/>
  <c r="K1797" i="33144"/>
  <c r="L1797" i="33144"/>
  <c r="N1797" i="33144"/>
  <c r="O1797" i="33144"/>
  <c r="P1797" i="33144"/>
  <c r="Q1797" i="33144"/>
  <c r="R1797" i="33144"/>
  <c r="K1798" i="33144"/>
  <c r="L1798" i="33144"/>
  <c r="N1798" i="33144"/>
  <c r="O1798" i="33144"/>
  <c r="P1798" i="33144"/>
  <c r="Q1798" i="33144"/>
  <c r="R1798" i="33144"/>
  <c r="K1799" i="33144"/>
  <c r="L1799" i="33144"/>
  <c r="N1799" i="33144"/>
  <c r="O1799" i="33144"/>
  <c r="P1799" i="33144"/>
  <c r="Q1799" i="33144"/>
  <c r="R1799" i="33144"/>
  <c r="K1800" i="33144"/>
  <c r="L1800" i="33144"/>
  <c r="N1800" i="33144"/>
  <c r="O1800" i="33144"/>
  <c r="P1800" i="33144"/>
  <c r="Q1800" i="33144"/>
  <c r="R1800" i="33144"/>
  <c r="K1801" i="33144"/>
  <c r="L1801" i="33144"/>
  <c r="N1801" i="33144"/>
  <c r="O1801" i="33144"/>
  <c r="P1801" i="33144"/>
  <c r="Q1801" i="33144"/>
  <c r="R1801" i="33144"/>
  <c r="K1802" i="33144"/>
  <c r="M1802" i="33144" s="1"/>
  <c r="L1802" i="33144"/>
  <c r="N1802" i="33144"/>
  <c r="O1802" i="33144"/>
  <c r="P1802" i="33144"/>
  <c r="Q1802" i="33144"/>
  <c r="R1802" i="33144"/>
  <c r="K1803" i="33144"/>
  <c r="L1803" i="33144"/>
  <c r="N1803" i="33144"/>
  <c r="O1803" i="33144"/>
  <c r="P1803" i="33144"/>
  <c r="Q1803" i="33144"/>
  <c r="R1803" i="33144"/>
  <c r="K1804" i="33144"/>
  <c r="L1804" i="33144"/>
  <c r="N1804" i="33144"/>
  <c r="O1804" i="33144"/>
  <c r="P1804" i="33144"/>
  <c r="Q1804" i="33144"/>
  <c r="R1804" i="33144"/>
  <c r="K1805" i="33144"/>
  <c r="M1805" i="33144" s="1"/>
  <c r="L1805" i="33144"/>
  <c r="N1805" i="33144"/>
  <c r="O1805" i="33144"/>
  <c r="P1805" i="33144"/>
  <c r="Q1805" i="33144"/>
  <c r="R1805" i="33144"/>
  <c r="K1806" i="33144"/>
  <c r="L1806" i="33144"/>
  <c r="N1806" i="33144"/>
  <c r="O1806" i="33144"/>
  <c r="P1806" i="33144"/>
  <c r="Q1806" i="33144"/>
  <c r="R1806" i="33144"/>
  <c r="K1807" i="33144"/>
  <c r="L1807" i="33144"/>
  <c r="N1807" i="33144"/>
  <c r="O1807" i="33144"/>
  <c r="P1807" i="33144"/>
  <c r="Q1807" i="33144"/>
  <c r="R1807" i="33144"/>
  <c r="K1808" i="33144"/>
  <c r="L1808" i="33144"/>
  <c r="N1808" i="33144"/>
  <c r="O1808" i="33144"/>
  <c r="P1808" i="33144"/>
  <c r="Q1808" i="33144"/>
  <c r="R1808" i="33144"/>
  <c r="K1809" i="33144"/>
  <c r="M1809" i="33144" s="1"/>
  <c r="L1809" i="33144"/>
  <c r="N1809" i="33144"/>
  <c r="O1809" i="33144"/>
  <c r="P1809" i="33144"/>
  <c r="Q1809" i="33144"/>
  <c r="R1809" i="33144"/>
  <c r="K1810" i="33144"/>
  <c r="L1810" i="33144"/>
  <c r="N1810" i="33144"/>
  <c r="O1810" i="33144"/>
  <c r="P1810" i="33144"/>
  <c r="Q1810" i="33144"/>
  <c r="R1810" i="33144"/>
  <c r="K1811" i="33144"/>
  <c r="L1811" i="33144"/>
  <c r="N1811" i="33144"/>
  <c r="O1811" i="33144"/>
  <c r="P1811" i="33144"/>
  <c r="Q1811" i="33144"/>
  <c r="R1811" i="33144"/>
  <c r="K1812" i="33144"/>
  <c r="L1812" i="33144"/>
  <c r="N1812" i="33144"/>
  <c r="O1812" i="33144"/>
  <c r="P1812" i="33144"/>
  <c r="Q1812" i="33144"/>
  <c r="R1812" i="33144"/>
  <c r="K1813" i="33144"/>
  <c r="L1813" i="33144"/>
  <c r="N1813" i="33144"/>
  <c r="O1813" i="33144"/>
  <c r="P1813" i="33144"/>
  <c r="Q1813" i="33144"/>
  <c r="R1813" i="33144"/>
  <c r="K1814" i="33144"/>
  <c r="L1814" i="33144"/>
  <c r="N1814" i="33144"/>
  <c r="O1814" i="33144"/>
  <c r="P1814" i="33144"/>
  <c r="Q1814" i="33144"/>
  <c r="R1814" i="33144"/>
  <c r="K1815" i="33144"/>
  <c r="L1815" i="33144"/>
  <c r="N1815" i="33144"/>
  <c r="O1815" i="33144"/>
  <c r="P1815" i="33144"/>
  <c r="Q1815" i="33144"/>
  <c r="R1815" i="33144"/>
  <c r="K1816" i="33144"/>
  <c r="L1816" i="33144"/>
  <c r="N1816" i="33144"/>
  <c r="O1816" i="33144"/>
  <c r="P1816" i="33144"/>
  <c r="Q1816" i="33144"/>
  <c r="R1816" i="33144"/>
  <c r="K1817" i="33144"/>
  <c r="L1817" i="33144"/>
  <c r="N1817" i="33144"/>
  <c r="O1817" i="33144"/>
  <c r="P1817" i="33144"/>
  <c r="Q1817" i="33144"/>
  <c r="R1817" i="33144"/>
  <c r="K1818" i="33144"/>
  <c r="L1818" i="33144"/>
  <c r="N1818" i="33144"/>
  <c r="O1818" i="33144"/>
  <c r="P1818" i="33144"/>
  <c r="Q1818" i="33144"/>
  <c r="R1818" i="33144"/>
  <c r="K1819" i="33144"/>
  <c r="L1819" i="33144"/>
  <c r="N1819" i="33144"/>
  <c r="O1819" i="33144"/>
  <c r="P1819" i="33144"/>
  <c r="Q1819" i="33144"/>
  <c r="R1819" i="33144"/>
  <c r="K1820" i="33144"/>
  <c r="M1820" i="33144" s="1"/>
  <c r="L1820" i="33144"/>
  <c r="N1820" i="33144"/>
  <c r="O1820" i="33144"/>
  <c r="P1820" i="33144"/>
  <c r="Q1820" i="33144"/>
  <c r="R1820" i="33144"/>
  <c r="K1821" i="33144"/>
  <c r="L1821" i="33144"/>
  <c r="N1821" i="33144"/>
  <c r="O1821" i="33144"/>
  <c r="P1821" i="33144"/>
  <c r="Q1821" i="33144"/>
  <c r="R1821" i="33144"/>
  <c r="K1822" i="33144"/>
  <c r="L1822" i="33144"/>
  <c r="N1822" i="33144"/>
  <c r="O1822" i="33144"/>
  <c r="P1822" i="33144"/>
  <c r="Q1822" i="33144"/>
  <c r="R1822" i="33144"/>
  <c r="K1823" i="33144"/>
  <c r="L1823" i="33144"/>
  <c r="N1823" i="33144"/>
  <c r="O1823" i="33144"/>
  <c r="P1823" i="33144"/>
  <c r="Q1823" i="33144"/>
  <c r="R1823" i="33144"/>
  <c r="K1824" i="33144"/>
  <c r="L1824" i="33144"/>
  <c r="N1824" i="33144"/>
  <c r="O1824" i="33144"/>
  <c r="P1824" i="33144"/>
  <c r="Q1824" i="33144"/>
  <c r="R1824" i="33144"/>
  <c r="K1825" i="33144"/>
  <c r="L1825" i="33144"/>
  <c r="N1825" i="33144"/>
  <c r="O1825" i="33144"/>
  <c r="P1825" i="33144"/>
  <c r="Q1825" i="33144"/>
  <c r="R1825" i="33144"/>
  <c r="K1826" i="33144"/>
  <c r="L1826" i="33144"/>
  <c r="N1826" i="33144"/>
  <c r="O1826" i="33144"/>
  <c r="P1826" i="33144"/>
  <c r="Q1826" i="33144"/>
  <c r="R1826" i="33144"/>
  <c r="K1827" i="33144"/>
  <c r="L1827" i="33144"/>
  <c r="N1827" i="33144"/>
  <c r="O1827" i="33144"/>
  <c r="P1827" i="33144"/>
  <c r="Q1827" i="33144"/>
  <c r="R1827" i="33144"/>
  <c r="K1828" i="33144"/>
  <c r="L1828" i="33144"/>
  <c r="N1828" i="33144"/>
  <c r="O1828" i="33144"/>
  <c r="P1828" i="33144"/>
  <c r="Q1828" i="33144"/>
  <c r="R1828" i="33144"/>
  <c r="K1829" i="33144"/>
  <c r="L1829" i="33144"/>
  <c r="N1829" i="33144"/>
  <c r="O1829" i="33144"/>
  <c r="P1829" i="33144"/>
  <c r="Q1829" i="33144"/>
  <c r="R1829" i="33144"/>
  <c r="K1830" i="33144"/>
  <c r="L1830" i="33144"/>
  <c r="N1830" i="33144"/>
  <c r="O1830" i="33144"/>
  <c r="P1830" i="33144"/>
  <c r="Q1830" i="33144"/>
  <c r="R1830" i="33144"/>
  <c r="K1831" i="33144"/>
  <c r="L1831" i="33144"/>
  <c r="N1831" i="33144"/>
  <c r="O1831" i="33144"/>
  <c r="P1831" i="33144"/>
  <c r="Q1831" i="33144"/>
  <c r="R1831" i="33144"/>
  <c r="K1832" i="33144"/>
  <c r="M1832" i="33144" s="1"/>
  <c r="L1832" i="33144"/>
  <c r="N1832" i="33144"/>
  <c r="O1832" i="33144"/>
  <c r="P1832" i="33144"/>
  <c r="Q1832" i="33144"/>
  <c r="R1832" i="33144"/>
  <c r="K1833" i="33144"/>
  <c r="L1833" i="33144"/>
  <c r="N1833" i="33144"/>
  <c r="O1833" i="33144"/>
  <c r="P1833" i="33144"/>
  <c r="Q1833" i="33144"/>
  <c r="R1833" i="33144"/>
  <c r="K1834" i="33144"/>
  <c r="L1834" i="33144"/>
  <c r="N1834" i="33144"/>
  <c r="O1834" i="33144"/>
  <c r="P1834" i="33144"/>
  <c r="Q1834" i="33144"/>
  <c r="R1834" i="33144"/>
  <c r="K1835" i="33144"/>
  <c r="L1835" i="33144"/>
  <c r="N1835" i="33144"/>
  <c r="O1835" i="33144"/>
  <c r="P1835" i="33144"/>
  <c r="Q1835" i="33144"/>
  <c r="R1835" i="33144"/>
  <c r="K1836" i="33144"/>
  <c r="L1836" i="33144"/>
  <c r="N1836" i="33144"/>
  <c r="O1836" i="33144"/>
  <c r="P1836" i="33144"/>
  <c r="Q1836" i="33144"/>
  <c r="R1836" i="33144"/>
  <c r="K1837" i="33144"/>
  <c r="L1837" i="33144"/>
  <c r="N1837" i="33144"/>
  <c r="O1837" i="33144"/>
  <c r="P1837" i="33144"/>
  <c r="Q1837" i="33144"/>
  <c r="R1837" i="33144"/>
  <c r="K1838" i="33144"/>
  <c r="L1838" i="33144"/>
  <c r="N1838" i="33144"/>
  <c r="O1838" i="33144"/>
  <c r="P1838" i="33144"/>
  <c r="Q1838" i="33144"/>
  <c r="R1838" i="33144"/>
  <c r="K1839" i="33144"/>
  <c r="L1839" i="33144"/>
  <c r="N1839" i="33144"/>
  <c r="O1839" i="33144"/>
  <c r="P1839" i="33144"/>
  <c r="Q1839" i="33144"/>
  <c r="R1839" i="33144"/>
  <c r="K1840" i="33144"/>
  <c r="L1840" i="33144"/>
  <c r="N1840" i="33144"/>
  <c r="O1840" i="33144"/>
  <c r="P1840" i="33144"/>
  <c r="Q1840" i="33144"/>
  <c r="R1840" i="33144"/>
  <c r="K1841" i="33144"/>
  <c r="L1841" i="33144"/>
  <c r="N1841" i="33144"/>
  <c r="O1841" i="33144"/>
  <c r="P1841" i="33144"/>
  <c r="Q1841" i="33144"/>
  <c r="R1841" i="33144"/>
  <c r="K1842" i="33144"/>
  <c r="L1842" i="33144"/>
  <c r="N1842" i="33144"/>
  <c r="O1842" i="33144"/>
  <c r="P1842" i="33144"/>
  <c r="Q1842" i="33144"/>
  <c r="R1842" i="33144"/>
  <c r="K1843" i="33144"/>
  <c r="L1843" i="33144"/>
  <c r="N1843" i="33144"/>
  <c r="O1843" i="33144"/>
  <c r="P1843" i="33144"/>
  <c r="Q1843" i="33144"/>
  <c r="R1843" i="33144"/>
  <c r="K1844" i="33144"/>
  <c r="M1844" i="33144" s="1"/>
  <c r="L1844" i="33144"/>
  <c r="N1844" i="33144"/>
  <c r="O1844" i="33144"/>
  <c r="P1844" i="33144"/>
  <c r="Q1844" i="33144"/>
  <c r="R1844" i="33144"/>
  <c r="K1845" i="33144"/>
  <c r="L1845" i="33144"/>
  <c r="N1845" i="33144"/>
  <c r="O1845" i="33144"/>
  <c r="P1845" i="33144"/>
  <c r="Q1845" i="33144"/>
  <c r="R1845" i="33144"/>
  <c r="K1846" i="33144"/>
  <c r="L1846" i="33144"/>
  <c r="N1846" i="33144"/>
  <c r="O1846" i="33144"/>
  <c r="P1846" i="33144"/>
  <c r="Q1846" i="33144"/>
  <c r="R1846" i="33144"/>
  <c r="K1847" i="33144"/>
  <c r="L1847" i="33144"/>
  <c r="N1847" i="33144"/>
  <c r="O1847" i="33144"/>
  <c r="P1847" i="33144"/>
  <c r="Q1847" i="33144"/>
  <c r="R1847" i="33144"/>
  <c r="K1848" i="33144"/>
  <c r="L1848" i="33144"/>
  <c r="N1848" i="33144"/>
  <c r="O1848" i="33144"/>
  <c r="P1848" i="33144"/>
  <c r="Q1848" i="33144"/>
  <c r="R1848" i="33144"/>
  <c r="K1849" i="33144"/>
  <c r="L1849" i="33144"/>
  <c r="N1849" i="33144"/>
  <c r="O1849" i="33144"/>
  <c r="P1849" i="33144"/>
  <c r="Q1849" i="33144"/>
  <c r="R1849" i="33144"/>
  <c r="K1850" i="33144"/>
  <c r="L1850" i="33144"/>
  <c r="N1850" i="33144"/>
  <c r="O1850" i="33144"/>
  <c r="P1850" i="33144"/>
  <c r="Q1850" i="33144"/>
  <c r="R1850" i="33144"/>
  <c r="K1851" i="33144"/>
  <c r="L1851" i="33144"/>
  <c r="N1851" i="33144"/>
  <c r="O1851" i="33144"/>
  <c r="P1851" i="33144"/>
  <c r="Q1851" i="33144"/>
  <c r="R1851" i="33144"/>
  <c r="K1852" i="33144"/>
  <c r="L1852" i="33144"/>
  <c r="N1852" i="33144"/>
  <c r="O1852" i="33144"/>
  <c r="P1852" i="33144"/>
  <c r="Q1852" i="33144"/>
  <c r="R1852" i="33144"/>
  <c r="K1853" i="33144"/>
  <c r="L1853" i="33144"/>
  <c r="N1853" i="33144"/>
  <c r="O1853" i="33144"/>
  <c r="P1853" i="33144"/>
  <c r="Q1853" i="33144"/>
  <c r="R1853" i="33144"/>
  <c r="K1854" i="33144"/>
  <c r="L1854" i="33144"/>
  <c r="N1854" i="33144"/>
  <c r="O1854" i="33144"/>
  <c r="P1854" i="33144"/>
  <c r="Q1854" i="33144"/>
  <c r="R1854" i="33144"/>
  <c r="K1855" i="33144"/>
  <c r="L1855" i="33144"/>
  <c r="N1855" i="33144"/>
  <c r="O1855" i="33144"/>
  <c r="P1855" i="33144"/>
  <c r="Q1855" i="33144"/>
  <c r="R1855" i="33144"/>
  <c r="K1856" i="33144"/>
  <c r="M1856" i="33144" s="1"/>
  <c r="L1856" i="33144"/>
  <c r="N1856" i="33144"/>
  <c r="O1856" i="33144"/>
  <c r="P1856" i="33144"/>
  <c r="Q1856" i="33144"/>
  <c r="R1856" i="33144"/>
  <c r="K1857" i="33144"/>
  <c r="L1857" i="33144"/>
  <c r="N1857" i="33144"/>
  <c r="O1857" i="33144"/>
  <c r="P1857" i="33144"/>
  <c r="Q1857" i="33144"/>
  <c r="R1857" i="33144"/>
  <c r="K1858" i="33144"/>
  <c r="L1858" i="33144"/>
  <c r="N1858" i="33144"/>
  <c r="O1858" i="33144"/>
  <c r="P1858" i="33144"/>
  <c r="Q1858" i="33144"/>
  <c r="R1858" i="33144"/>
  <c r="K1859" i="33144"/>
  <c r="L1859" i="33144"/>
  <c r="N1859" i="33144"/>
  <c r="O1859" i="33144"/>
  <c r="P1859" i="33144"/>
  <c r="Q1859" i="33144"/>
  <c r="R1859" i="33144"/>
  <c r="K1860" i="33144"/>
  <c r="L1860" i="33144"/>
  <c r="N1860" i="33144"/>
  <c r="O1860" i="33144"/>
  <c r="P1860" i="33144"/>
  <c r="Q1860" i="33144"/>
  <c r="R1860" i="33144"/>
  <c r="K1861" i="33144"/>
  <c r="L1861" i="33144"/>
  <c r="N1861" i="33144"/>
  <c r="O1861" i="33144"/>
  <c r="P1861" i="33144"/>
  <c r="Q1861" i="33144"/>
  <c r="R1861" i="33144"/>
  <c r="K1862" i="33144"/>
  <c r="L1862" i="33144"/>
  <c r="N1862" i="33144"/>
  <c r="O1862" i="33144"/>
  <c r="P1862" i="33144"/>
  <c r="Q1862" i="33144"/>
  <c r="R1862" i="33144"/>
  <c r="K1863" i="33144"/>
  <c r="L1863" i="33144"/>
  <c r="N1863" i="33144"/>
  <c r="O1863" i="33144"/>
  <c r="P1863" i="33144"/>
  <c r="Q1863" i="33144"/>
  <c r="R1863" i="33144"/>
  <c r="K1864" i="33144"/>
  <c r="L1864" i="33144"/>
  <c r="N1864" i="33144"/>
  <c r="O1864" i="33144"/>
  <c r="P1864" i="33144"/>
  <c r="Q1864" i="33144"/>
  <c r="R1864" i="33144"/>
  <c r="K1865" i="33144"/>
  <c r="L1865" i="33144"/>
  <c r="M1865" i="33144"/>
  <c r="N1865" i="33144"/>
  <c r="O1865" i="33144"/>
  <c r="P1865" i="33144"/>
  <c r="Q1865" i="33144"/>
  <c r="R1865" i="33144"/>
  <c r="K1866" i="33144"/>
  <c r="L1866" i="33144"/>
  <c r="N1866" i="33144"/>
  <c r="O1866" i="33144"/>
  <c r="P1866" i="33144"/>
  <c r="Q1866" i="33144"/>
  <c r="R1866" i="33144"/>
  <c r="K1867" i="33144"/>
  <c r="L1867" i="33144"/>
  <c r="N1867" i="33144"/>
  <c r="O1867" i="33144"/>
  <c r="P1867" i="33144"/>
  <c r="Q1867" i="33144"/>
  <c r="R1867" i="33144"/>
  <c r="K1868" i="33144"/>
  <c r="L1868" i="33144"/>
  <c r="N1868" i="33144"/>
  <c r="O1868" i="33144"/>
  <c r="P1868" i="33144"/>
  <c r="Q1868" i="33144"/>
  <c r="R1868" i="33144"/>
  <c r="K1869" i="33144"/>
  <c r="L1869" i="33144"/>
  <c r="N1869" i="33144"/>
  <c r="O1869" i="33144"/>
  <c r="P1869" i="33144"/>
  <c r="Q1869" i="33144"/>
  <c r="R1869" i="33144"/>
  <c r="K1870" i="33144"/>
  <c r="L1870" i="33144"/>
  <c r="N1870" i="33144"/>
  <c r="O1870" i="33144"/>
  <c r="P1870" i="33144"/>
  <c r="Q1870" i="33144"/>
  <c r="R1870" i="33144"/>
  <c r="K1871" i="33144"/>
  <c r="L1871" i="33144"/>
  <c r="N1871" i="33144"/>
  <c r="S1871" i="33144" s="1"/>
  <c r="O1871" i="33144"/>
  <c r="P1871" i="33144"/>
  <c r="Q1871" i="33144"/>
  <c r="R1871" i="33144"/>
  <c r="K1872" i="33144"/>
  <c r="L1872" i="33144"/>
  <c r="N1872" i="33144"/>
  <c r="O1872" i="33144"/>
  <c r="P1872" i="33144"/>
  <c r="Q1872" i="33144"/>
  <c r="R1872" i="33144"/>
  <c r="K1873" i="33144"/>
  <c r="M1873" i="33144" s="1"/>
  <c r="L1873" i="33144"/>
  <c r="N1873" i="33144"/>
  <c r="O1873" i="33144"/>
  <c r="P1873" i="33144"/>
  <c r="Q1873" i="33144"/>
  <c r="R1873" i="33144"/>
  <c r="K1874" i="33144"/>
  <c r="L1874" i="33144"/>
  <c r="N1874" i="33144"/>
  <c r="O1874" i="33144"/>
  <c r="P1874" i="33144"/>
  <c r="Q1874" i="33144"/>
  <c r="R1874" i="33144"/>
  <c r="K1875" i="33144"/>
  <c r="L1875" i="33144"/>
  <c r="M1875" i="33144" s="1"/>
  <c r="N1875" i="33144"/>
  <c r="O1875" i="33144"/>
  <c r="P1875" i="33144"/>
  <c r="Q1875" i="33144"/>
  <c r="R1875" i="33144"/>
  <c r="K1876" i="33144"/>
  <c r="L1876" i="33144"/>
  <c r="N1876" i="33144"/>
  <c r="O1876" i="33144"/>
  <c r="P1876" i="33144"/>
  <c r="Q1876" i="33144"/>
  <c r="R1876" i="33144"/>
  <c r="K1877" i="33144"/>
  <c r="L1877" i="33144"/>
  <c r="N1877" i="33144"/>
  <c r="S1877" i="33144" s="1"/>
  <c r="O1877" i="33144"/>
  <c r="P1877" i="33144"/>
  <c r="Q1877" i="33144"/>
  <c r="R1877" i="33144"/>
  <c r="K1878" i="33144"/>
  <c r="M1878" i="33144" s="1"/>
  <c r="L1878" i="33144"/>
  <c r="N1878" i="33144"/>
  <c r="O1878" i="33144"/>
  <c r="P1878" i="33144"/>
  <c r="Q1878" i="33144"/>
  <c r="R1878" i="33144"/>
  <c r="K1879" i="33144"/>
  <c r="L1879" i="33144"/>
  <c r="N1879" i="33144"/>
  <c r="O1879" i="33144"/>
  <c r="P1879" i="33144"/>
  <c r="Q1879" i="33144"/>
  <c r="R1879" i="33144"/>
  <c r="K1880" i="33144"/>
  <c r="L1880" i="33144"/>
  <c r="N1880" i="33144"/>
  <c r="O1880" i="33144"/>
  <c r="P1880" i="33144"/>
  <c r="Q1880" i="33144"/>
  <c r="R1880" i="33144"/>
  <c r="K1881" i="33144"/>
  <c r="L1881" i="33144"/>
  <c r="N1881" i="33144"/>
  <c r="O1881" i="33144"/>
  <c r="P1881" i="33144"/>
  <c r="Q1881" i="33144"/>
  <c r="R1881" i="33144"/>
  <c r="K1882" i="33144"/>
  <c r="L1882" i="33144"/>
  <c r="N1882" i="33144"/>
  <c r="O1882" i="33144"/>
  <c r="P1882" i="33144"/>
  <c r="Q1882" i="33144"/>
  <c r="R1882" i="33144"/>
  <c r="K1883" i="33144"/>
  <c r="L1883" i="33144"/>
  <c r="M1883" i="33144" s="1"/>
  <c r="N1883" i="33144"/>
  <c r="O1883" i="33144"/>
  <c r="P1883" i="33144"/>
  <c r="Q1883" i="33144"/>
  <c r="R1883" i="33144"/>
  <c r="K1884" i="33144"/>
  <c r="L1884" i="33144"/>
  <c r="N1884" i="33144"/>
  <c r="O1884" i="33144"/>
  <c r="P1884" i="33144"/>
  <c r="Q1884" i="33144"/>
  <c r="R1884" i="33144"/>
  <c r="K1885" i="33144"/>
  <c r="M1885" i="33144" s="1"/>
  <c r="L1885" i="33144"/>
  <c r="N1885" i="33144"/>
  <c r="O1885" i="33144"/>
  <c r="P1885" i="33144"/>
  <c r="Q1885" i="33144"/>
  <c r="R1885" i="33144"/>
  <c r="K1886" i="33144"/>
  <c r="L1886" i="33144"/>
  <c r="N1886" i="33144"/>
  <c r="O1886" i="33144"/>
  <c r="P1886" i="33144"/>
  <c r="Q1886" i="33144"/>
  <c r="R1886" i="33144"/>
  <c r="K1887" i="33144"/>
  <c r="L1887" i="33144"/>
  <c r="N1887" i="33144"/>
  <c r="O1887" i="33144"/>
  <c r="P1887" i="33144"/>
  <c r="Q1887" i="33144"/>
  <c r="R1887" i="33144"/>
  <c r="K1888" i="33144"/>
  <c r="L1888" i="33144"/>
  <c r="N1888" i="33144"/>
  <c r="O1888" i="33144"/>
  <c r="P1888" i="33144"/>
  <c r="Q1888" i="33144"/>
  <c r="R1888" i="33144"/>
  <c r="K1889" i="33144"/>
  <c r="L1889" i="33144"/>
  <c r="M1889" i="33144" s="1"/>
  <c r="N1889" i="33144"/>
  <c r="O1889" i="33144"/>
  <c r="P1889" i="33144"/>
  <c r="Q1889" i="33144"/>
  <c r="R1889" i="33144"/>
  <c r="K1890" i="33144"/>
  <c r="L1890" i="33144"/>
  <c r="N1890" i="33144"/>
  <c r="O1890" i="33144"/>
  <c r="P1890" i="33144"/>
  <c r="Q1890" i="33144"/>
  <c r="R1890" i="33144"/>
  <c r="K1891" i="33144"/>
  <c r="L1891" i="33144"/>
  <c r="N1891" i="33144"/>
  <c r="O1891" i="33144"/>
  <c r="P1891" i="33144"/>
  <c r="Q1891" i="33144"/>
  <c r="R1891" i="33144"/>
  <c r="K1892" i="33144"/>
  <c r="L1892" i="33144"/>
  <c r="N1892" i="33144"/>
  <c r="O1892" i="33144"/>
  <c r="P1892" i="33144"/>
  <c r="Q1892" i="33144"/>
  <c r="R1892" i="33144"/>
  <c r="K1893" i="33144"/>
  <c r="L1893" i="33144"/>
  <c r="N1893" i="33144"/>
  <c r="O1893" i="33144"/>
  <c r="P1893" i="33144"/>
  <c r="Q1893" i="33144"/>
  <c r="R1893" i="33144"/>
  <c r="K1894" i="33144"/>
  <c r="L1894" i="33144"/>
  <c r="N1894" i="33144"/>
  <c r="O1894" i="33144"/>
  <c r="P1894" i="33144"/>
  <c r="Q1894" i="33144"/>
  <c r="R1894" i="33144"/>
  <c r="K1895" i="33144"/>
  <c r="L1895" i="33144"/>
  <c r="N1895" i="33144"/>
  <c r="O1895" i="33144"/>
  <c r="P1895" i="33144"/>
  <c r="Q1895" i="33144"/>
  <c r="R1895" i="33144"/>
  <c r="K1896" i="33144"/>
  <c r="M1896" i="33144" s="1"/>
  <c r="L1896" i="33144"/>
  <c r="N1896" i="33144"/>
  <c r="O1896" i="33144"/>
  <c r="P1896" i="33144"/>
  <c r="Q1896" i="33144"/>
  <c r="R1896" i="33144"/>
  <c r="K1897" i="33144"/>
  <c r="L1897" i="33144"/>
  <c r="M1897" i="33144" s="1"/>
  <c r="N1897" i="33144"/>
  <c r="O1897" i="33144"/>
  <c r="P1897" i="33144"/>
  <c r="Q1897" i="33144"/>
  <c r="R1897" i="33144"/>
  <c r="K1898" i="33144"/>
  <c r="L1898" i="33144"/>
  <c r="N1898" i="33144"/>
  <c r="O1898" i="33144"/>
  <c r="P1898" i="33144"/>
  <c r="Q1898" i="33144"/>
  <c r="R1898" i="33144"/>
  <c r="K1899" i="33144"/>
  <c r="L1899" i="33144"/>
  <c r="M1899" i="33144" s="1"/>
  <c r="N1899" i="33144"/>
  <c r="O1899" i="33144"/>
  <c r="P1899" i="33144"/>
  <c r="Q1899" i="33144"/>
  <c r="R1899" i="33144"/>
  <c r="K1900" i="33144"/>
  <c r="L1900" i="33144"/>
  <c r="N1900" i="33144"/>
  <c r="O1900" i="33144"/>
  <c r="P1900" i="33144"/>
  <c r="Q1900" i="33144"/>
  <c r="R1900" i="33144"/>
  <c r="K1901" i="33144"/>
  <c r="L1901" i="33144"/>
  <c r="N1901" i="33144"/>
  <c r="O1901" i="33144"/>
  <c r="P1901" i="33144"/>
  <c r="Q1901" i="33144"/>
  <c r="R1901" i="33144"/>
  <c r="K1902" i="33144"/>
  <c r="L1902" i="33144"/>
  <c r="N1902" i="33144"/>
  <c r="O1902" i="33144"/>
  <c r="P1902" i="33144"/>
  <c r="Q1902" i="33144"/>
  <c r="R1902" i="33144"/>
  <c r="K1903" i="33144"/>
  <c r="M1903" i="33144" s="1"/>
  <c r="L1903" i="33144"/>
  <c r="N1903" i="33144"/>
  <c r="O1903" i="33144"/>
  <c r="P1903" i="33144"/>
  <c r="Q1903" i="33144"/>
  <c r="R1903" i="33144"/>
  <c r="K1904" i="33144"/>
  <c r="L1904" i="33144"/>
  <c r="N1904" i="33144"/>
  <c r="O1904" i="33144"/>
  <c r="P1904" i="33144"/>
  <c r="Q1904" i="33144"/>
  <c r="R1904" i="33144"/>
  <c r="K1905" i="33144"/>
  <c r="L1905" i="33144"/>
  <c r="N1905" i="33144"/>
  <c r="O1905" i="33144"/>
  <c r="P1905" i="33144"/>
  <c r="Q1905" i="33144"/>
  <c r="R1905" i="33144"/>
  <c r="K1906" i="33144"/>
  <c r="L1906" i="33144"/>
  <c r="N1906" i="33144"/>
  <c r="O1906" i="33144"/>
  <c r="P1906" i="33144"/>
  <c r="Q1906" i="33144"/>
  <c r="R1906" i="33144"/>
  <c r="K1907" i="33144"/>
  <c r="L1907" i="33144"/>
  <c r="N1907" i="33144"/>
  <c r="O1907" i="33144"/>
  <c r="P1907" i="33144"/>
  <c r="Q1907" i="33144"/>
  <c r="R1907" i="33144"/>
  <c r="K1908" i="33144"/>
  <c r="L1908" i="33144"/>
  <c r="N1908" i="33144"/>
  <c r="O1908" i="33144"/>
  <c r="P1908" i="33144"/>
  <c r="Q1908" i="33144"/>
  <c r="R1908" i="33144"/>
  <c r="K1909" i="33144"/>
  <c r="M1909" i="33144" s="1"/>
  <c r="L1909" i="33144"/>
  <c r="N1909" i="33144"/>
  <c r="O1909" i="33144"/>
  <c r="P1909" i="33144"/>
  <c r="Q1909" i="33144"/>
  <c r="R1909" i="33144"/>
  <c r="K1910" i="33144"/>
  <c r="L1910" i="33144"/>
  <c r="N1910" i="33144"/>
  <c r="O1910" i="33144"/>
  <c r="P1910" i="33144"/>
  <c r="Q1910" i="33144"/>
  <c r="R1910" i="33144"/>
  <c r="K1911" i="33144"/>
  <c r="L1911" i="33144"/>
  <c r="M1911" i="33144" s="1"/>
  <c r="N1911" i="33144"/>
  <c r="O1911" i="33144"/>
  <c r="P1911" i="33144"/>
  <c r="Q1911" i="33144"/>
  <c r="R1911" i="33144"/>
  <c r="S1911" i="33144" s="1"/>
  <c r="K1912" i="33144"/>
  <c r="M1912" i="33144" s="1"/>
  <c r="L1912" i="33144"/>
  <c r="N1912" i="33144"/>
  <c r="O1912" i="33144"/>
  <c r="P1912" i="33144"/>
  <c r="Q1912" i="33144"/>
  <c r="R1912" i="33144"/>
  <c r="K1913" i="33144"/>
  <c r="M1913" i="33144" s="1"/>
  <c r="L1913" i="33144"/>
  <c r="N1913" i="33144"/>
  <c r="O1913" i="33144"/>
  <c r="P1913" i="33144"/>
  <c r="Q1913" i="33144"/>
  <c r="R1913" i="33144"/>
  <c r="K1914" i="33144"/>
  <c r="L1914" i="33144"/>
  <c r="N1914" i="33144"/>
  <c r="O1914" i="33144"/>
  <c r="P1914" i="33144"/>
  <c r="Q1914" i="33144"/>
  <c r="R1914" i="33144"/>
  <c r="K1915" i="33144"/>
  <c r="L1915" i="33144"/>
  <c r="N1915" i="33144"/>
  <c r="S1915" i="33144" s="1"/>
  <c r="O1915" i="33144"/>
  <c r="P1915" i="33144"/>
  <c r="Q1915" i="33144"/>
  <c r="R1915" i="33144"/>
  <c r="K1916" i="33144"/>
  <c r="L1916" i="33144"/>
  <c r="N1916" i="33144"/>
  <c r="O1916" i="33144"/>
  <c r="P1916" i="33144"/>
  <c r="Q1916" i="33144"/>
  <c r="R1916" i="33144"/>
  <c r="K1917" i="33144"/>
  <c r="M1917" i="33144" s="1"/>
  <c r="L1917" i="33144"/>
  <c r="N1917" i="33144"/>
  <c r="O1917" i="33144"/>
  <c r="P1917" i="33144"/>
  <c r="Q1917" i="33144"/>
  <c r="R1917" i="33144"/>
  <c r="K1918" i="33144"/>
  <c r="L1918" i="33144"/>
  <c r="N1918" i="33144"/>
  <c r="O1918" i="33144"/>
  <c r="P1918" i="33144"/>
  <c r="Q1918" i="33144"/>
  <c r="R1918" i="33144"/>
  <c r="K1919" i="33144"/>
  <c r="L1919" i="33144"/>
  <c r="N1919" i="33144"/>
  <c r="O1919" i="33144"/>
  <c r="P1919" i="33144"/>
  <c r="Q1919" i="33144"/>
  <c r="R1919" i="33144"/>
  <c r="K1920" i="33144"/>
  <c r="L1920" i="33144"/>
  <c r="N1920" i="33144"/>
  <c r="O1920" i="33144"/>
  <c r="P1920" i="33144"/>
  <c r="Q1920" i="33144"/>
  <c r="R1920" i="33144"/>
  <c r="K1921" i="33144"/>
  <c r="L1921" i="33144"/>
  <c r="N1921" i="33144"/>
  <c r="O1921" i="33144"/>
  <c r="P1921" i="33144"/>
  <c r="Q1921" i="33144"/>
  <c r="R1921" i="33144"/>
  <c r="K1922" i="33144"/>
  <c r="L1922" i="33144"/>
  <c r="N1922" i="33144"/>
  <c r="O1922" i="33144"/>
  <c r="P1922" i="33144"/>
  <c r="Q1922" i="33144"/>
  <c r="R1922" i="33144"/>
  <c r="K1923" i="33144"/>
  <c r="L1923" i="33144"/>
  <c r="N1923" i="33144"/>
  <c r="O1923" i="33144"/>
  <c r="P1923" i="33144"/>
  <c r="Q1923" i="33144"/>
  <c r="R1923" i="33144"/>
  <c r="K1924" i="33144"/>
  <c r="L1924" i="33144"/>
  <c r="N1924" i="33144"/>
  <c r="O1924" i="33144"/>
  <c r="P1924" i="33144"/>
  <c r="Q1924" i="33144"/>
  <c r="R1924" i="33144"/>
  <c r="K1925" i="33144"/>
  <c r="M1925" i="33144" s="1"/>
  <c r="L1925" i="33144"/>
  <c r="N1925" i="33144"/>
  <c r="O1925" i="33144"/>
  <c r="P1925" i="33144"/>
  <c r="Q1925" i="33144"/>
  <c r="R1925" i="33144"/>
  <c r="K1926" i="33144"/>
  <c r="L1926" i="33144"/>
  <c r="N1926" i="33144"/>
  <c r="O1926" i="33144"/>
  <c r="P1926" i="33144"/>
  <c r="Q1926" i="33144"/>
  <c r="R1926" i="33144"/>
  <c r="K1927" i="33144"/>
  <c r="L1927" i="33144"/>
  <c r="N1927" i="33144"/>
  <c r="O1927" i="33144"/>
  <c r="P1927" i="33144"/>
  <c r="Q1927" i="33144"/>
  <c r="R1927" i="33144"/>
  <c r="K1928" i="33144"/>
  <c r="L1928" i="33144"/>
  <c r="N1928" i="33144"/>
  <c r="O1928" i="33144"/>
  <c r="P1928" i="33144"/>
  <c r="Q1928" i="33144"/>
  <c r="R1928" i="33144"/>
  <c r="K1929" i="33144"/>
  <c r="M1929" i="33144" s="1"/>
  <c r="L1929" i="33144"/>
  <c r="N1929" i="33144"/>
  <c r="O1929" i="33144"/>
  <c r="P1929" i="33144"/>
  <c r="Q1929" i="33144"/>
  <c r="R1929" i="33144"/>
  <c r="K1930" i="33144"/>
  <c r="M1930" i="33144" s="1"/>
  <c r="L1930" i="33144"/>
  <c r="N1930" i="33144"/>
  <c r="O1930" i="33144"/>
  <c r="P1930" i="33144"/>
  <c r="Q1930" i="33144"/>
  <c r="R1930" i="33144"/>
  <c r="K1931" i="33144"/>
  <c r="L1931" i="33144"/>
  <c r="N1931" i="33144"/>
  <c r="O1931" i="33144"/>
  <c r="P1931" i="33144"/>
  <c r="Q1931" i="33144"/>
  <c r="S1931" i="33144" s="1"/>
  <c r="R1931" i="33144"/>
  <c r="K1932" i="33144"/>
  <c r="L1932" i="33144"/>
  <c r="N1932" i="33144"/>
  <c r="O1932" i="33144"/>
  <c r="P1932" i="33144"/>
  <c r="Q1932" i="33144"/>
  <c r="R1932" i="33144"/>
  <c r="K1933" i="33144"/>
  <c r="L1933" i="33144"/>
  <c r="N1933" i="33144"/>
  <c r="O1933" i="33144"/>
  <c r="P1933" i="33144"/>
  <c r="Q1933" i="33144"/>
  <c r="R1933" i="33144"/>
  <c r="K1934" i="33144"/>
  <c r="L1934" i="33144"/>
  <c r="N1934" i="33144"/>
  <c r="O1934" i="33144"/>
  <c r="P1934" i="33144"/>
  <c r="Q1934" i="33144"/>
  <c r="R1934" i="33144"/>
  <c r="K1935" i="33144"/>
  <c r="L1935" i="33144"/>
  <c r="N1935" i="33144"/>
  <c r="O1935" i="33144"/>
  <c r="P1935" i="33144"/>
  <c r="Q1935" i="33144"/>
  <c r="R1935" i="33144"/>
  <c r="K1936" i="33144"/>
  <c r="L1936" i="33144"/>
  <c r="N1936" i="33144"/>
  <c r="O1936" i="33144"/>
  <c r="P1936" i="33144"/>
  <c r="Q1936" i="33144"/>
  <c r="R1936" i="33144"/>
  <c r="K1937" i="33144"/>
  <c r="M1937" i="33144" s="1"/>
  <c r="L1937" i="33144"/>
  <c r="N1937" i="33144"/>
  <c r="O1937" i="33144"/>
  <c r="P1937" i="33144"/>
  <c r="Q1937" i="33144"/>
  <c r="R1937" i="33144"/>
  <c r="K1938" i="33144"/>
  <c r="L1938" i="33144"/>
  <c r="N1938" i="33144"/>
  <c r="O1938" i="33144"/>
  <c r="P1938" i="33144"/>
  <c r="Q1938" i="33144"/>
  <c r="R1938" i="33144"/>
  <c r="K1939" i="33144"/>
  <c r="L1939" i="33144"/>
  <c r="N1939" i="33144"/>
  <c r="O1939" i="33144"/>
  <c r="P1939" i="33144"/>
  <c r="Q1939" i="33144"/>
  <c r="R1939" i="33144"/>
  <c r="K1940" i="33144"/>
  <c r="L1940" i="33144"/>
  <c r="N1940" i="33144"/>
  <c r="O1940" i="33144"/>
  <c r="P1940" i="33144"/>
  <c r="Q1940" i="33144"/>
  <c r="R1940" i="33144"/>
  <c r="K1941" i="33144"/>
  <c r="M1941" i="33144" s="1"/>
  <c r="L1941" i="33144"/>
  <c r="N1941" i="33144"/>
  <c r="O1941" i="33144"/>
  <c r="P1941" i="33144"/>
  <c r="Q1941" i="33144"/>
  <c r="R1941" i="33144"/>
  <c r="K1942" i="33144"/>
  <c r="L1942" i="33144"/>
  <c r="N1942" i="33144"/>
  <c r="O1942" i="33144"/>
  <c r="P1942" i="33144"/>
  <c r="Q1942" i="33144"/>
  <c r="R1942" i="33144"/>
  <c r="K1943" i="33144"/>
  <c r="L1943" i="33144"/>
  <c r="N1943" i="33144"/>
  <c r="O1943" i="33144"/>
  <c r="P1943" i="33144"/>
  <c r="Q1943" i="33144"/>
  <c r="R1943" i="33144"/>
  <c r="K1944" i="33144"/>
  <c r="L1944" i="33144"/>
  <c r="N1944" i="33144"/>
  <c r="O1944" i="33144"/>
  <c r="P1944" i="33144"/>
  <c r="Q1944" i="33144"/>
  <c r="R1944" i="33144"/>
  <c r="K1945" i="33144"/>
  <c r="L1945" i="33144"/>
  <c r="N1945" i="33144"/>
  <c r="O1945" i="33144"/>
  <c r="P1945" i="33144"/>
  <c r="Q1945" i="33144"/>
  <c r="R1945" i="33144"/>
  <c r="K1946" i="33144"/>
  <c r="L1946" i="33144"/>
  <c r="N1946" i="33144"/>
  <c r="O1946" i="33144"/>
  <c r="P1946" i="33144"/>
  <c r="Q1946" i="33144"/>
  <c r="R1946" i="33144"/>
  <c r="K1947" i="33144"/>
  <c r="L1947" i="33144"/>
  <c r="N1947" i="33144"/>
  <c r="O1947" i="33144"/>
  <c r="P1947" i="33144"/>
  <c r="Q1947" i="33144"/>
  <c r="R1947" i="33144"/>
  <c r="K1948" i="33144"/>
  <c r="L1948" i="33144"/>
  <c r="N1948" i="33144"/>
  <c r="O1948" i="33144"/>
  <c r="P1948" i="33144"/>
  <c r="Q1948" i="33144"/>
  <c r="R1948" i="33144"/>
  <c r="K1949" i="33144"/>
  <c r="L1949" i="33144"/>
  <c r="N1949" i="33144"/>
  <c r="O1949" i="33144"/>
  <c r="P1949" i="33144"/>
  <c r="Q1949" i="33144"/>
  <c r="R1949" i="33144"/>
  <c r="K1950" i="33144"/>
  <c r="L1950" i="33144"/>
  <c r="N1950" i="33144"/>
  <c r="O1950" i="33144"/>
  <c r="P1950" i="33144"/>
  <c r="Q1950" i="33144"/>
  <c r="R1950" i="33144"/>
  <c r="K1951" i="33144"/>
  <c r="L1951" i="33144"/>
  <c r="N1951" i="33144"/>
  <c r="O1951" i="33144"/>
  <c r="P1951" i="33144"/>
  <c r="Q1951" i="33144"/>
  <c r="R1951" i="33144"/>
  <c r="K1952" i="33144"/>
  <c r="L1952" i="33144"/>
  <c r="N1952" i="33144"/>
  <c r="O1952" i="33144"/>
  <c r="P1952" i="33144"/>
  <c r="Q1952" i="33144"/>
  <c r="R1952" i="33144"/>
  <c r="K1953" i="33144"/>
  <c r="M1953" i="33144" s="1"/>
  <c r="L1953" i="33144"/>
  <c r="N1953" i="33144"/>
  <c r="O1953" i="33144"/>
  <c r="P1953" i="33144"/>
  <c r="Q1953" i="33144"/>
  <c r="R1953" i="33144"/>
  <c r="K1954" i="33144"/>
  <c r="L1954" i="33144"/>
  <c r="N1954" i="33144"/>
  <c r="O1954" i="33144"/>
  <c r="P1954" i="33144"/>
  <c r="Q1954" i="33144"/>
  <c r="R1954" i="33144"/>
  <c r="K1955" i="33144"/>
  <c r="L1955" i="33144"/>
  <c r="N1955" i="33144"/>
  <c r="O1955" i="33144"/>
  <c r="P1955" i="33144"/>
  <c r="Q1955" i="33144"/>
  <c r="R1955" i="33144"/>
  <c r="K1956" i="33144"/>
  <c r="L1956" i="33144"/>
  <c r="N1956" i="33144"/>
  <c r="O1956" i="33144"/>
  <c r="P1956" i="33144"/>
  <c r="Q1956" i="33144"/>
  <c r="R1956" i="33144"/>
  <c r="K1957" i="33144"/>
  <c r="L1957" i="33144"/>
  <c r="N1957" i="33144"/>
  <c r="S1957" i="33144" s="1"/>
  <c r="O1957" i="33144"/>
  <c r="P1957" i="33144"/>
  <c r="Q1957" i="33144"/>
  <c r="R1957" i="33144"/>
  <c r="K1958" i="33144"/>
  <c r="L1958" i="33144"/>
  <c r="N1958" i="33144"/>
  <c r="O1958" i="33144"/>
  <c r="P1958" i="33144"/>
  <c r="Q1958" i="33144"/>
  <c r="R1958" i="33144"/>
  <c r="K1959" i="33144"/>
  <c r="M1959" i="33144" s="1"/>
  <c r="L1959" i="33144"/>
  <c r="N1959" i="33144"/>
  <c r="O1959" i="33144"/>
  <c r="P1959" i="33144"/>
  <c r="Q1959" i="33144"/>
  <c r="R1959" i="33144"/>
  <c r="K1960" i="33144"/>
  <c r="L1960" i="33144"/>
  <c r="N1960" i="33144"/>
  <c r="O1960" i="33144"/>
  <c r="P1960" i="33144"/>
  <c r="Q1960" i="33144"/>
  <c r="R1960" i="33144"/>
  <c r="K1961" i="33144"/>
  <c r="L1961" i="33144"/>
  <c r="N1961" i="33144"/>
  <c r="O1961" i="33144"/>
  <c r="S1961" i="33144" s="1"/>
  <c r="P1961" i="33144"/>
  <c r="Q1961" i="33144"/>
  <c r="R1961" i="33144"/>
  <c r="K1962" i="33144"/>
  <c r="L1962" i="33144"/>
  <c r="N1962" i="33144"/>
  <c r="O1962" i="33144"/>
  <c r="P1962" i="33144"/>
  <c r="Q1962" i="33144"/>
  <c r="R1962" i="33144"/>
  <c r="K1963" i="33144"/>
  <c r="L1963" i="33144"/>
  <c r="N1963" i="33144"/>
  <c r="S1963" i="33144" s="1"/>
  <c r="O1963" i="33144"/>
  <c r="P1963" i="33144"/>
  <c r="Q1963" i="33144"/>
  <c r="R1963" i="33144"/>
  <c r="K1964" i="33144"/>
  <c r="L1964" i="33144"/>
  <c r="N1964" i="33144"/>
  <c r="O1964" i="33144"/>
  <c r="P1964" i="33144"/>
  <c r="Q1964" i="33144"/>
  <c r="R1964" i="33144"/>
  <c r="K1965" i="33144"/>
  <c r="M1965" i="33144" s="1"/>
  <c r="L1965" i="33144"/>
  <c r="N1965" i="33144"/>
  <c r="O1965" i="33144"/>
  <c r="P1965" i="33144"/>
  <c r="Q1965" i="33144"/>
  <c r="R1965" i="33144"/>
  <c r="K1966" i="33144"/>
  <c r="L1966" i="33144"/>
  <c r="N1966" i="33144"/>
  <c r="O1966" i="33144"/>
  <c r="P1966" i="33144"/>
  <c r="Q1966" i="33144"/>
  <c r="R1966" i="33144"/>
  <c r="K1967" i="33144"/>
  <c r="L1967" i="33144"/>
  <c r="N1967" i="33144"/>
  <c r="O1967" i="33144"/>
  <c r="P1967" i="33144"/>
  <c r="Q1967" i="33144"/>
  <c r="R1967" i="33144"/>
  <c r="K1968" i="33144"/>
  <c r="L1968" i="33144"/>
  <c r="N1968" i="33144"/>
  <c r="O1968" i="33144"/>
  <c r="P1968" i="33144"/>
  <c r="Q1968" i="33144"/>
  <c r="R1968" i="33144"/>
  <c r="K1969" i="33144"/>
  <c r="L1969" i="33144"/>
  <c r="N1969" i="33144"/>
  <c r="O1969" i="33144"/>
  <c r="P1969" i="33144"/>
  <c r="Q1969" i="33144"/>
  <c r="R1969" i="33144"/>
  <c r="K1970" i="33144"/>
  <c r="L1970" i="33144"/>
  <c r="N1970" i="33144"/>
  <c r="O1970" i="33144"/>
  <c r="P1970" i="33144"/>
  <c r="Q1970" i="33144"/>
  <c r="R1970" i="33144"/>
  <c r="K1971" i="33144"/>
  <c r="L1971" i="33144"/>
  <c r="N1971" i="33144"/>
  <c r="O1971" i="33144"/>
  <c r="P1971" i="33144"/>
  <c r="Q1971" i="33144"/>
  <c r="R1971" i="33144"/>
  <c r="K1972" i="33144"/>
  <c r="L1972" i="33144"/>
  <c r="N1972" i="33144"/>
  <c r="O1972" i="33144"/>
  <c r="P1972" i="33144"/>
  <c r="Q1972" i="33144"/>
  <c r="R1972" i="33144"/>
  <c r="K1973" i="33144"/>
  <c r="L1973" i="33144"/>
  <c r="N1973" i="33144"/>
  <c r="O1973" i="33144"/>
  <c r="P1973" i="33144"/>
  <c r="Q1973" i="33144"/>
  <c r="R1973" i="33144"/>
  <c r="K1974" i="33144"/>
  <c r="L1974" i="33144"/>
  <c r="N1974" i="33144"/>
  <c r="O1974" i="33144"/>
  <c r="P1974" i="33144"/>
  <c r="Q1974" i="33144"/>
  <c r="R1974" i="33144"/>
  <c r="K1975" i="33144"/>
  <c r="L1975" i="33144"/>
  <c r="N1975" i="33144"/>
  <c r="S1975" i="33144" s="1"/>
  <c r="O1975" i="33144"/>
  <c r="P1975" i="33144"/>
  <c r="Q1975" i="33144"/>
  <c r="R1975" i="33144"/>
  <c r="K1976" i="33144"/>
  <c r="L1976" i="33144"/>
  <c r="N1976" i="33144"/>
  <c r="O1976" i="33144"/>
  <c r="P1976" i="33144"/>
  <c r="Q1976" i="33144"/>
  <c r="R1976" i="33144"/>
  <c r="K1977" i="33144"/>
  <c r="L1977" i="33144"/>
  <c r="N1977" i="33144"/>
  <c r="O1977" i="33144"/>
  <c r="P1977" i="33144"/>
  <c r="Q1977" i="33144"/>
  <c r="R1977" i="33144"/>
  <c r="K1978" i="33144"/>
  <c r="L1978" i="33144"/>
  <c r="N1978" i="33144"/>
  <c r="O1978" i="33144"/>
  <c r="P1978" i="33144"/>
  <c r="Q1978" i="33144"/>
  <c r="R1978" i="33144"/>
  <c r="K1979" i="33144"/>
  <c r="L1979" i="33144"/>
  <c r="N1979" i="33144"/>
  <c r="O1979" i="33144"/>
  <c r="P1979" i="33144"/>
  <c r="Q1979" i="33144"/>
  <c r="R1979" i="33144"/>
  <c r="K1980" i="33144"/>
  <c r="L1980" i="33144"/>
  <c r="N1980" i="33144"/>
  <c r="O1980" i="33144"/>
  <c r="P1980" i="33144"/>
  <c r="Q1980" i="33144"/>
  <c r="R1980" i="33144"/>
  <c r="K1981" i="33144"/>
  <c r="L1981" i="33144"/>
  <c r="N1981" i="33144"/>
  <c r="O1981" i="33144"/>
  <c r="P1981" i="33144"/>
  <c r="Q1981" i="33144"/>
  <c r="R1981" i="33144"/>
  <c r="K1982" i="33144"/>
  <c r="L1982" i="33144"/>
  <c r="N1982" i="33144"/>
  <c r="O1982" i="33144"/>
  <c r="P1982" i="33144"/>
  <c r="Q1982" i="33144"/>
  <c r="R1982" i="33144"/>
  <c r="K1983" i="33144"/>
  <c r="M1983" i="33144" s="1"/>
  <c r="L1983" i="33144"/>
  <c r="N1983" i="33144"/>
  <c r="O1983" i="33144"/>
  <c r="P1983" i="33144"/>
  <c r="Q1983" i="33144"/>
  <c r="R1983" i="33144"/>
  <c r="K1984" i="33144"/>
  <c r="L1984" i="33144"/>
  <c r="N1984" i="33144"/>
  <c r="O1984" i="33144"/>
  <c r="P1984" i="33144"/>
  <c r="Q1984" i="33144"/>
  <c r="R1984" i="33144"/>
  <c r="K1985" i="33144"/>
  <c r="L1985" i="33144"/>
  <c r="N1985" i="33144"/>
  <c r="O1985" i="33144"/>
  <c r="P1985" i="33144"/>
  <c r="Q1985" i="33144"/>
  <c r="R1985" i="33144"/>
  <c r="K1986" i="33144"/>
  <c r="L1986" i="33144"/>
  <c r="N1986" i="33144"/>
  <c r="O1986" i="33144"/>
  <c r="P1986" i="33144"/>
  <c r="Q1986" i="33144"/>
  <c r="R1986" i="33144"/>
  <c r="K1987" i="33144"/>
  <c r="M1987" i="33144" s="1"/>
  <c r="L1987" i="33144"/>
  <c r="N1987" i="33144"/>
  <c r="O1987" i="33144"/>
  <c r="P1987" i="33144"/>
  <c r="Q1987" i="33144"/>
  <c r="R1987" i="33144"/>
  <c r="K1988" i="33144"/>
  <c r="L1988" i="33144"/>
  <c r="N1988" i="33144"/>
  <c r="O1988" i="33144"/>
  <c r="P1988" i="33144"/>
  <c r="Q1988" i="33144"/>
  <c r="R1988" i="33144"/>
  <c r="K1989" i="33144"/>
  <c r="M1989" i="33144" s="1"/>
  <c r="L1989" i="33144"/>
  <c r="N1989" i="33144"/>
  <c r="O1989" i="33144"/>
  <c r="P1989" i="33144"/>
  <c r="Q1989" i="33144"/>
  <c r="R1989" i="33144"/>
  <c r="K1990" i="33144"/>
  <c r="L1990" i="33144"/>
  <c r="N1990" i="33144"/>
  <c r="O1990" i="33144"/>
  <c r="P1990" i="33144"/>
  <c r="Q1990" i="33144"/>
  <c r="R1990" i="33144"/>
  <c r="K1991" i="33144"/>
  <c r="L1991" i="33144"/>
  <c r="M1991" i="33144" s="1"/>
  <c r="N1991" i="33144"/>
  <c r="O1991" i="33144"/>
  <c r="P1991" i="33144"/>
  <c r="Q1991" i="33144"/>
  <c r="R1991" i="33144"/>
  <c r="K1992" i="33144"/>
  <c r="M1992" i="33144" s="1"/>
  <c r="L1992" i="33144"/>
  <c r="N1992" i="33144"/>
  <c r="O1992" i="33144"/>
  <c r="P1992" i="33144"/>
  <c r="Q1992" i="33144"/>
  <c r="R1992" i="33144"/>
  <c r="K1993" i="33144"/>
  <c r="M1993" i="33144" s="1"/>
  <c r="L1993" i="33144"/>
  <c r="N1993" i="33144"/>
  <c r="O1993" i="33144"/>
  <c r="P1993" i="33144"/>
  <c r="Q1993" i="33144"/>
  <c r="R1993" i="33144"/>
  <c r="K1994" i="33144"/>
  <c r="L1994" i="33144"/>
  <c r="N1994" i="33144"/>
  <c r="O1994" i="33144"/>
  <c r="P1994" i="33144"/>
  <c r="Q1994" i="33144"/>
  <c r="R1994" i="33144"/>
  <c r="K1995" i="33144"/>
  <c r="L1995" i="33144"/>
  <c r="N1995" i="33144"/>
  <c r="S1995" i="33144" s="1"/>
  <c r="O1995" i="33144"/>
  <c r="P1995" i="33144"/>
  <c r="Q1995" i="33144"/>
  <c r="R1995" i="33144"/>
  <c r="K1996" i="33144"/>
  <c r="L1996" i="33144"/>
  <c r="M1996" i="33144" s="1"/>
  <c r="N1996" i="33144"/>
  <c r="O1996" i="33144"/>
  <c r="P1996" i="33144"/>
  <c r="Q1996" i="33144"/>
  <c r="R1996" i="33144"/>
  <c r="K1997" i="33144"/>
  <c r="M1997" i="33144" s="1"/>
  <c r="L1997" i="33144"/>
  <c r="N1997" i="33144"/>
  <c r="O1997" i="33144"/>
  <c r="P1997" i="33144"/>
  <c r="Q1997" i="33144"/>
  <c r="R1997" i="33144"/>
  <c r="S1997" i="33144"/>
  <c r="K1998" i="33144"/>
  <c r="L1998" i="33144"/>
  <c r="N1998" i="33144"/>
  <c r="O1998" i="33144"/>
  <c r="P1998" i="33144"/>
  <c r="Q1998" i="33144"/>
  <c r="R1998" i="33144"/>
  <c r="K1999" i="33144"/>
  <c r="L1999" i="33144"/>
  <c r="M1999" i="33144" s="1"/>
  <c r="N1999" i="33144"/>
  <c r="O1999" i="33144"/>
  <c r="P1999" i="33144"/>
  <c r="Q1999" i="33144"/>
  <c r="R1999" i="33144"/>
  <c r="K2000" i="33144"/>
  <c r="M2000" i="33144" s="1"/>
  <c r="L2000" i="33144"/>
  <c r="N2000" i="33144"/>
  <c r="O2000" i="33144"/>
  <c r="P2000" i="33144"/>
  <c r="Q2000" i="33144"/>
  <c r="R2000" i="33144"/>
  <c r="K2001" i="33144"/>
  <c r="L2001" i="33144"/>
  <c r="N2001" i="33144"/>
  <c r="S2001" i="33144" s="1"/>
  <c r="O2001" i="33144"/>
  <c r="P2001" i="33144"/>
  <c r="Q2001" i="33144"/>
  <c r="R2001" i="33144"/>
  <c r="K2002" i="33144"/>
  <c r="L2002" i="33144"/>
  <c r="N2002" i="33144"/>
  <c r="O2002" i="33144"/>
  <c r="P2002" i="33144"/>
  <c r="Q2002" i="33144"/>
  <c r="R2002" i="33144"/>
  <c r="K2003" i="33144"/>
  <c r="L2003" i="33144"/>
  <c r="N2003" i="33144"/>
  <c r="O2003" i="33144"/>
  <c r="P2003" i="33144"/>
  <c r="Q2003" i="33144"/>
  <c r="R2003" i="33144"/>
  <c r="K2004" i="33144"/>
  <c r="L2004" i="33144"/>
  <c r="N2004" i="33144"/>
  <c r="O2004" i="33144"/>
  <c r="P2004" i="33144"/>
  <c r="Q2004" i="33144"/>
  <c r="R2004" i="33144"/>
  <c r="K2005" i="33144"/>
  <c r="L2005" i="33144"/>
  <c r="N2005" i="33144"/>
  <c r="O2005" i="33144"/>
  <c r="P2005" i="33144"/>
  <c r="Q2005" i="33144"/>
  <c r="R2005" i="33144"/>
  <c r="K2006" i="33144"/>
  <c r="L2006" i="33144"/>
  <c r="N2006" i="33144"/>
  <c r="O2006" i="33144"/>
  <c r="P2006" i="33144"/>
  <c r="Q2006" i="33144"/>
  <c r="R2006" i="33144"/>
  <c r="K2007" i="33144"/>
  <c r="L2007" i="33144"/>
  <c r="N2007" i="33144"/>
  <c r="O2007" i="33144"/>
  <c r="P2007" i="33144"/>
  <c r="Q2007" i="33144"/>
  <c r="R2007" i="33144"/>
  <c r="K2008" i="33144"/>
  <c r="L2008" i="33144"/>
  <c r="N2008" i="33144"/>
  <c r="O2008" i="33144"/>
  <c r="P2008" i="33144"/>
  <c r="Q2008" i="33144"/>
  <c r="R2008" i="33144"/>
  <c r="K2009" i="33144"/>
  <c r="M2009" i="33144" s="1"/>
  <c r="L2009" i="33144"/>
  <c r="N2009" i="33144"/>
  <c r="O2009" i="33144"/>
  <c r="P2009" i="33144"/>
  <c r="Q2009" i="33144"/>
  <c r="R2009" i="33144"/>
  <c r="K2010" i="33144"/>
  <c r="M2010" i="33144" s="1"/>
  <c r="L2010" i="33144"/>
  <c r="N2010" i="33144"/>
  <c r="O2010" i="33144"/>
  <c r="P2010" i="33144"/>
  <c r="Q2010" i="33144"/>
  <c r="R2010" i="33144"/>
  <c r="K2011" i="33144"/>
  <c r="L2011" i="33144"/>
  <c r="N2011" i="33144"/>
  <c r="O2011" i="33144"/>
  <c r="P2011" i="33144"/>
  <c r="Q2011" i="33144"/>
  <c r="R2011" i="33144"/>
  <c r="K2012" i="33144"/>
  <c r="M2012" i="33144" s="1"/>
  <c r="L2012" i="33144"/>
  <c r="N2012" i="33144"/>
  <c r="O2012" i="33144"/>
  <c r="P2012" i="33144"/>
  <c r="Q2012" i="33144"/>
  <c r="R2012" i="33144"/>
  <c r="K2013" i="33144"/>
  <c r="L2013" i="33144"/>
  <c r="N2013" i="33144"/>
  <c r="O2013" i="33144"/>
  <c r="P2013" i="33144"/>
  <c r="Q2013" i="33144"/>
  <c r="R2013" i="33144"/>
  <c r="K2014" i="33144"/>
  <c r="L2014" i="33144"/>
  <c r="N2014" i="33144"/>
  <c r="O2014" i="33144"/>
  <c r="P2014" i="33144"/>
  <c r="Q2014" i="33144"/>
  <c r="R2014" i="33144"/>
  <c r="K2015" i="33144"/>
  <c r="M2015" i="33144" s="1"/>
  <c r="L2015" i="33144"/>
  <c r="N2015" i="33144"/>
  <c r="O2015" i="33144"/>
  <c r="P2015" i="33144"/>
  <c r="Q2015" i="33144"/>
  <c r="R2015" i="33144"/>
  <c r="K2016" i="33144"/>
  <c r="M2016" i="33144" s="1"/>
  <c r="L2016" i="33144"/>
  <c r="N2016" i="33144"/>
  <c r="O2016" i="33144"/>
  <c r="P2016" i="33144"/>
  <c r="Q2016" i="33144"/>
  <c r="R2016" i="33144"/>
  <c r="K2017" i="33144"/>
  <c r="L2017" i="33144"/>
  <c r="N2017" i="33144"/>
  <c r="O2017" i="33144"/>
  <c r="S2017" i="33144" s="1"/>
  <c r="P2017" i="33144"/>
  <c r="Q2017" i="33144"/>
  <c r="R2017" i="33144"/>
  <c r="K2018" i="33144"/>
  <c r="M2018" i="33144" s="1"/>
  <c r="L2018" i="33144"/>
  <c r="N2018" i="33144"/>
  <c r="S2018" i="33144" s="1"/>
  <c r="O2018" i="33144"/>
  <c r="P2018" i="33144"/>
  <c r="Q2018" i="33144"/>
  <c r="R2018" i="33144"/>
  <c r="K2019" i="33144"/>
  <c r="L2019" i="33144"/>
  <c r="N2019" i="33144"/>
  <c r="O2019" i="33144"/>
  <c r="P2019" i="33144"/>
  <c r="Q2019" i="33144"/>
  <c r="R2019" i="33144"/>
  <c r="K2020" i="33144"/>
  <c r="M2020" i="33144" s="1"/>
  <c r="L2020" i="33144"/>
  <c r="N2020" i="33144"/>
  <c r="O2020" i="33144"/>
  <c r="P2020" i="33144"/>
  <c r="Q2020" i="33144"/>
  <c r="R2020" i="33144"/>
  <c r="K2021" i="33144"/>
  <c r="M2021" i="33144" s="1"/>
  <c r="L2021" i="33144"/>
  <c r="N2021" i="33144"/>
  <c r="O2021" i="33144"/>
  <c r="P2021" i="33144"/>
  <c r="Q2021" i="33144"/>
  <c r="R2021" i="33144"/>
  <c r="K2022" i="33144"/>
  <c r="L2022" i="33144"/>
  <c r="N2022" i="33144"/>
  <c r="O2022" i="33144"/>
  <c r="P2022" i="33144"/>
  <c r="Q2022" i="33144"/>
  <c r="R2022" i="33144"/>
  <c r="K2023" i="33144"/>
  <c r="L2023" i="33144"/>
  <c r="N2023" i="33144"/>
  <c r="S2023" i="33144" s="1"/>
  <c r="O2023" i="33144"/>
  <c r="P2023" i="33144"/>
  <c r="Q2023" i="33144"/>
  <c r="R2023" i="33144"/>
  <c r="K2024" i="33144"/>
  <c r="M2024" i="33144" s="1"/>
  <c r="L2024" i="33144"/>
  <c r="N2024" i="33144"/>
  <c r="O2024" i="33144"/>
  <c r="P2024" i="33144"/>
  <c r="Q2024" i="33144"/>
  <c r="R2024" i="33144"/>
  <c r="K2025" i="33144"/>
  <c r="M2025" i="33144" s="1"/>
  <c r="L2025" i="33144"/>
  <c r="N2025" i="33144"/>
  <c r="O2025" i="33144"/>
  <c r="P2025" i="33144"/>
  <c r="Q2025" i="33144"/>
  <c r="R2025" i="33144"/>
  <c r="K2026" i="33144"/>
  <c r="L2026" i="33144"/>
  <c r="N2026" i="33144"/>
  <c r="O2026" i="33144"/>
  <c r="P2026" i="33144"/>
  <c r="Q2026" i="33144"/>
  <c r="R2026" i="33144"/>
  <c r="K2027" i="33144"/>
  <c r="L2027" i="33144"/>
  <c r="N2027" i="33144"/>
  <c r="O2027" i="33144"/>
  <c r="P2027" i="33144"/>
  <c r="Q2027" i="33144"/>
  <c r="R2027" i="33144"/>
  <c r="K2028" i="33144"/>
  <c r="L2028" i="33144"/>
  <c r="N2028" i="33144"/>
  <c r="O2028" i="33144"/>
  <c r="P2028" i="33144"/>
  <c r="Q2028" i="33144"/>
  <c r="R2028" i="33144"/>
  <c r="K2029" i="33144"/>
  <c r="L2029" i="33144"/>
  <c r="N2029" i="33144"/>
  <c r="S2029" i="33144" s="1"/>
  <c r="O2029" i="33144"/>
  <c r="P2029" i="33144"/>
  <c r="Q2029" i="33144"/>
  <c r="R2029" i="33144"/>
  <c r="K2030" i="33144"/>
  <c r="L2030" i="33144"/>
  <c r="N2030" i="33144"/>
  <c r="O2030" i="33144"/>
  <c r="P2030" i="33144"/>
  <c r="Q2030" i="33144"/>
  <c r="R2030" i="33144"/>
  <c r="K2031" i="33144"/>
  <c r="M2031" i="33144" s="1"/>
  <c r="L2031" i="33144"/>
  <c r="N2031" i="33144"/>
  <c r="O2031" i="33144"/>
  <c r="P2031" i="33144"/>
  <c r="Q2031" i="33144"/>
  <c r="R2031" i="33144"/>
  <c r="K2032" i="33144"/>
  <c r="M2032" i="33144" s="1"/>
  <c r="L2032" i="33144"/>
  <c r="N2032" i="33144"/>
  <c r="O2032" i="33144"/>
  <c r="P2032" i="33144"/>
  <c r="Q2032" i="33144"/>
  <c r="R2032" i="33144"/>
  <c r="K2033" i="33144"/>
  <c r="L2033" i="33144"/>
  <c r="M2033" i="33144" s="1"/>
  <c r="N2033" i="33144"/>
  <c r="O2033" i="33144"/>
  <c r="S2033" i="33144" s="1"/>
  <c r="P2033" i="33144"/>
  <c r="Q2033" i="33144"/>
  <c r="R2033" i="33144"/>
  <c r="K2034" i="33144"/>
  <c r="L2034" i="33144"/>
  <c r="N2034" i="33144"/>
  <c r="O2034" i="33144"/>
  <c r="P2034" i="33144"/>
  <c r="Q2034" i="33144"/>
  <c r="R2034" i="33144"/>
  <c r="K2035" i="33144"/>
  <c r="L2035" i="33144"/>
  <c r="N2035" i="33144"/>
  <c r="O2035" i="33144"/>
  <c r="P2035" i="33144"/>
  <c r="Q2035" i="33144"/>
  <c r="R2035" i="33144"/>
  <c r="K2036" i="33144"/>
  <c r="M2036" i="33144" s="1"/>
  <c r="L2036" i="33144"/>
  <c r="N2036" i="33144"/>
  <c r="O2036" i="33144"/>
  <c r="P2036" i="33144"/>
  <c r="Q2036" i="33144"/>
  <c r="R2036" i="33144"/>
  <c r="K2037" i="33144"/>
  <c r="M2037" i="33144" s="1"/>
  <c r="L2037" i="33144"/>
  <c r="N2037" i="33144"/>
  <c r="O2037" i="33144"/>
  <c r="P2037" i="33144"/>
  <c r="Q2037" i="33144"/>
  <c r="R2037" i="33144"/>
  <c r="K2038" i="33144"/>
  <c r="L2038" i="33144"/>
  <c r="N2038" i="33144"/>
  <c r="O2038" i="33144"/>
  <c r="P2038" i="33144"/>
  <c r="Q2038" i="33144"/>
  <c r="R2038" i="33144"/>
  <c r="K2039" i="33144"/>
  <c r="M2039" i="33144" s="1"/>
  <c r="L2039" i="33144"/>
  <c r="N2039" i="33144"/>
  <c r="S2039" i="33144" s="1"/>
  <c r="O2039" i="33144"/>
  <c r="P2039" i="33144"/>
  <c r="Q2039" i="33144"/>
  <c r="R2039" i="33144"/>
  <c r="K2040" i="33144"/>
  <c r="L2040" i="33144"/>
  <c r="N2040" i="33144"/>
  <c r="O2040" i="33144"/>
  <c r="P2040" i="33144"/>
  <c r="Q2040" i="33144"/>
  <c r="R2040" i="33144"/>
  <c r="K2041" i="33144"/>
  <c r="L2041" i="33144"/>
  <c r="N2041" i="33144"/>
  <c r="O2041" i="33144"/>
  <c r="P2041" i="33144"/>
  <c r="Q2041" i="33144"/>
  <c r="R2041" i="33144"/>
  <c r="K2042" i="33144"/>
  <c r="M2042" i="33144" s="1"/>
  <c r="L2042" i="33144"/>
  <c r="N2042" i="33144"/>
  <c r="O2042" i="33144"/>
  <c r="P2042" i="33144"/>
  <c r="Q2042" i="33144"/>
  <c r="R2042" i="33144"/>
  <c r="K2043" i="33144"/>
  <c r="L2043" i="33144"/>
  <c r="N2043" i="33144"/>
  <c r="O2043" i="33144"/>
  <c r="P2043" i="33144"/>
  <c r="Q2043" i="33144"/>
  <c r="R2043" i="33144"/>
  <c r="K2044" i="33144"/>
  <c r="M2044" i="33144" s="1"/>
  <c r="L2044" i="33144"/>
  <c r="N2044" i="33144"/>
  <c r="O2044" i="33144"/>
  <c r="P2044" i="33144"/>
  <c r="Q2044" i="33144"/>
  <c r="R2044" i="33144"/>
  <c r="K2045" i="33144"/>
  <c r="L2045" i="33144"/>
  <c r="N2045" i="33144"/>
  <c r="O2045" i="33144"/>
  <c r="P2045" i="33144"/>
  <c r="Q2045" i="33144"/>
  <c r="R2045" i="33144"/>
  <c r="K2046" i="33144"/>
  <c r="M2046" i="33144" s="1"/>
  <c r="L2046" i="33144"/>
  <c r="N2046" i="33144"/>
  <c r="O2046" i="33144"/>
  <c r="P2046" i="33144"/>
  <c r="Q2046" i="33144"/>
  <c r="R2046" i="33144"/>
  <c r="K2047" i="33144"/>
  <c r="L2047" i="33144"/>
  <c r="N2047" i="33144"/>
  <c r="O2047" i="33144"/>
  <c r="P2047" i="33144"/>
  <c r="Q2047" i="33144"/>
  <c r="R2047" i="33144"/>
  <c r="K2048" i="33144"/>
  <c r="L2048" i="33144"/>
  <c r="N2048" i="33144"/>
  <c r="O2048" i="33144"/>
  <c r="P2048" i="33144"/>
  <c r="Q2048" i="33144"/>
  <c r="R2048" i="33144"/>
  <c r="K2049" i="33144"/>
  <c r="L2049" i="33144"/>
  <c r="M2049" i="33144" s="1"/>
  <c r="N2049" i="33144"/>
  <c r="O2049" i="33144"/>
  <c r="P2049" i="33144"/>
  <c r="Q2049" i="33144"/>
  <c r="R2049" i="33144"/>
  <c r="K2050" i="33144"/>
  <c r="L2050" i="33144"/>
  <c r="N2050" i="33144"/>
  <c r="O2050" i="33144"/>
  <c r="P2050" i="33144"/>
  <c r="Q2050" i="33144"/>
  <c r="R2050" i="33144"/>
  <c r="K2051" i="33144"/>
  <c r="L2051" i="33144"/>
  <c r="N2051" i="33144"/>
  <c r="O2051" i="33144"/>
  <c r="P2051" i="33144"/>
  <c r="Q2051" i="33144"/>
  <c r="R2051" i="33144"/>
  <c r="K2052" i="33144"/>
  <c r="L2052" i="33144"/>
  <c r="N2052" i="33144"/>
  <c r="O2052" i="33144"/>
  <c r="P2052" i="33144"/>
  <c r="Q2052" i="33144"/>
  <c r="R2052" i="33144"/>
  <c r="K2053" i="33144"/>
  <c r="L2053" i="33144"/>
  <c r="N2053" i="33144"/>
  <c r="O2053" i="33144"/>
  <c r="P2053" i="33144"/>
  <c r="Q2053" i="33144"/>
  <c r="R2053" i="33144"/>
  <c r="K2054" i="33144"/>
  <c r="M2054" i="33144" s="1"/>
  <c r="L2054" i="33144"/>
  <c r="N2054" i="33144"/>
  <c r="O2054" i="33144"/>
  <c r="P2054" i="33144"/>
  <c r="Q2054" i="33144"/>
  <c r="R2054" i="33144"/>
  <c r="K2055" i="33144"/>
  <c r="L2055" i="33144"/>
  <c r="N2055" i="33144"/>
  <c r="O2055" i="33144"/>
  <c r="P2055" i="33144"/>
  <c r="Q2055" i="33144"/>
  <c r="R2055" i="33144"/>
  <c r="K2056" i="33144"/>
  <c r="M2056" i="33144" s="1"/>
  <c r="L2056" i="33144"/>
  <c r="N2056" i="33144"/>
  <c r="O2056" i="33144"/>
  <c r="P2056" i="33144"/>
  <c r="Q2056" i="33144"/>
  <c r="R2056" i="33144"/>
  <c r="K2057" i="33144"/>
  <c r="L2057" i="33144"/>
  <c r="N2057" i="33144"/>
  <c r="O2057" i="33144"/>
  <c r="P2057" i="33144"/>
  <c r="Q2057" i="33144"/>
  <c r="R2057" i="33144"/>
  <c r="K2058" i="33144"/>
  <c r="M2058" i="33144" s="1"/>
  <c r="L2058" i="33144"/>
  <c r="N2058" i="33144"/>
  <c r="O2058" i="33144"/>
  <c r="P2058" i="33144"/>
  <c r="Q2058" i="33144"/>
  <c r="R2058" i="33144"/>
  <c r="K2059" i="33144"/>
  <c r="L2059" i="33144"/>
  <c r="N2059" i="33144"/>
  <c r="O2059" i="33144"/>
  <c r="P2059" i="33144"/>
  <c r="Q2059" i="33144"/>
  <c r="R2059" i="33144"/>
  <c r="K2060" i="33144"/>
  <c r="L2060" i="33144"/>
  <c r="N2060" i="33144"/>
  <c r="O2060" i="33144"/>
  <c r="P2060" i="33144"/>
  <c r="Q2060" i="33144"/>
  <c r="R2060" i="33144"/>
  <c r="K2061" i="33144"/>
  <c r="L2061" i="33144"/>
  <c r="M2061" i="33144" s="1"/>
  <c r="N2061" i="33144"/>
  <c r="O2061" i="33144"/>
  <c r="P2061" i="33144"/>
  <c r="Q2061" i="33144"/>
  <c r="R2061" i="33144"/>
  <c r="K2062" i="33144"/>
  <c r="L2062" i="33144"/>
  <c r="N2062" i="33144"/>
  <c r="O2062" i="33144"/>
  <c r="P2062" i="33144"/>
  <c r="Q2062" i="33144"/>
  <c r="R2062" i="33144"/>
  <c r="K2063" i="33144"/>
  <c r="L2063" i="33144"/>
  <c r="N2063" i="33144"/>
  <c r="O2063" i="33144"/>
  <c r="P2063" i="33144"/>
  <c r="Q2063" i="33144"/>
  <c r="R2063" i="33144"/>
  <c r="K2064" i="33144"/>
  <c r="L2064" i="33144"/>
  <c r="N2064" i="33144"/>
  <c r="O2064" i="33144"/>
  <c r="P2064" i="33144"/>
  <c r="Q2064" i="33144"/>
  <c r="R2064" i="33144"/>
  <c r="K2065" i="33144"/>
  <c r="L2065" i="33144"/>
  <c r="N2065" i="33144"/>
  <c r="O2065" i="33144"/>
  <c r="P2065" i="33144"/>
  <c r="Q2065" i="33144"/>
  <c r="R2065" i="33144"/>
  <c r="K2066" i="33144"/>
  <c r="M2066" i="33144" s="1"/>
  <c r="L2066" i="33144"/>
  <c r="N2066" i="33144"/>
  <c r="O2066" i="33144"/>
  <c r="P2066" i="33144"/>
  <c r="Q2066" i="33144"/>
  <c r="R2066" i="33144"/>
  <c r="K2067" i="33144"/>
  <c r="L2067" i="33144"/>
  <c r="N2067" i="33144"/>
  <c r="O2067" i="33144"/>
  <c r="P2067" i="33144"/>
  <c r="Q2067" i="33144"/>
  <c r="R2067" i="33144"/>
  <c r="K2068" i="33144"/>
  <c r="M2068" i="33144" s="1"/>
  <c r="L2068" i="33144"/>
  <c r="N2068" i="33144"/>
  <c r="O2068" i="33144"/>
  <c r="P2068" i="33144"/>
  <c r="Q2068" i="33144"/>
  <c r="R2068" i="33144"/>
  <c r="K2069" i="33144"/>
  <c r="L2069" i="33144"/>
  <c r="N2069" i="33144"/>
  <c r="O2069" i="33144"/>
  <c r="P2069" i="33144"/>
  <c r="Q2069" i="33144"/>
  <c r="R2069" i="33144"/>
  <c r="K2070" i="33144"/>
  <c r="M2070" i="33144" s="1"/>
  <c r="L2070" i="33144"/>
  <c r="N2070" i="33144"/>
  <c r="O2070" i="33144"/>
  <c r="P2070" i="33144"/>
  <c r="Q2070" i="33144"/>
  <c r="R2070" i="33144"/>
  <c r="K2071" i="33144"/>
  <c r="L2071" i="33144"/>
  <c r="N2071" i="33144"/>
  <c r="O2071" i="33144"/>
  <c r="P2071" i="33144"/>
  <c r="Q2071" i="33144"/>
  <c r="R2071" i="33144"/>
  <c r="K2072" i="33144"/>
  <c r="L2072" i="33144"/>
  <c r="N2072" i="33144"/>
  <c r="O2072" i="33144"/>
  <c r="P2072" i="33144"/>
  <c r="Q2072" i="33144"/>
  <c r="R2072" i="33144"/>
  <c r="K2073" i="33144"/>
  <c r="L2073" i="33144"/>
  <c r="N2073" i="33144"/>
  <c r="O2073" i="33144"/>
  <c r="P2073" i="33144"/>
  <c r="Q2073" i="33144"/>
  <c r="R2073" i="33144"/>
  <c r="K2074" i="33144"/>
  <c r="L2074" i="33144"/>
  <c r="N2074" i="33144"/>
  <c r="O2074" i="33144"/>
  <c r="P2074" i="33144"/>
  <c r="Q2074" i="33144"/>
  <c r="R2074" i="33144"/>
  <c r="K2075" i="33144"/>
  <c r="L2075" i="33144"/>
  <c r="N2075" i="33144"/>
  <c r="O2075" i="33144"/>
  <c r="P2075" i="33144"/>
  <c r="Q2075" i="33144"/>
  <c r="R2075" i="33144"/>
  <c r="K2076" i="33144"/>
  <c r="L2076" i="33144"/>
  <c r="N2076" i="33144"/>
  <c r="O2076" i="33144"/>
  <c r="P2076" i="33144"/>
  <c r="Q2076" i="33144"/>
  <c r="R2076" i="33144"/>
  <c r="K2077" i="33144"/>
  <c r="L2077" i="33144"/>
  <c r="N2077" i="33144"/>
  <c r="O2077" i="33144"/>
  <c r="P2077" i="33144"/>
  <c r="Q2077" i="33144"/>
  <c r="R2077" i="33144"/>
  <c r="K2078" i="33144"/>
  <c r="L2078" i="33144"/>
  <c r="N2078" i="33144"/>
  <c r="O2078" i="33144"/>
  <c r="P2078" i="33144"/>
  <c r="Q2078" i="33144"/>
  <c r="R2078" i="33144"/>
  <c r="K2079" i="33144"/>
  <c r="L2079" i="33144"/>
  <c r="N2079" i="33144"/>
  <c r="O2079" i="33144"/>
  <c r="P2079" i="33144"/>
  <c r="Q2079" i="33144"/>
  <c r="R2079" i="33144"/>
  <c r="K2080" i="33144"/>
  <c r="M2080" i="33144" s="1"/>
  <c r="L2080" i="33144"/>
  <c r="N2080" i="33144"/>
  <c r="O2080" i="33144"/>
  <c r="P2080" i="33144"/>
  <c r="Q2080" i="33144"/>
  <c r="R2080" i="33144"/>
  <c r="K2081" i="33144"/>
  <c r="L2081" i="33144"/>
  <c r="N2081" i="33144"/>
  <c r="O2081" i="33144"/>
  <c r="P2081" i="33144"/>
  <c r="Q2081" i="33144"/>
  <c r="R2081" i="33144"/>
  <c r="K2082" i="33144"/>
  <c r="M2082" i="33144" s="1"/>
  <c r="L2082" i="33144"/>
  <c r="N2082" i="33144"/>
  <c r="O2082" i="33144"/>
  <c r="P2082" i="33144"/>
  <c r="Q2082" i="33144"/>
  <c r="R2082" i="33144"/>
  <c r="K2083" i="33144"/>
  <c r="L2083" i="33144"/>
  <c r="N2083" i="33144"/>
  <c r="O2083" i="33144"/>
  <c r="P2083" i="33144"/>
  <c r="Q2083" i="33144"/>
  <c r="R2083" i="33144"/>
  <c r="K2084" i="33144"/>
  <c r="L2084" i="33144"/>
  <c r="N2084" i="33144"/>
  <c r="O2084" i="33144"/>
  <c r="P2084" i="33144"/>
  <c r="Q2084" i="33144"/>
  <c r="R2084" i="33144"/>
  <c r="K2085" i="33144"/>
  <c r="L2085" i="33144"/>
  <c r="N2085" i="33144"/>
  <c r="O2085" i="33144"/>
  <c r="P2085" i="33144"/>
  <c r="Q2085" i="33144"/>
  <c r="R2085" i="33144"/>
  <c r="K2086" i="33144"/>
  <c r="L2086" i="33144"/>
  <c r="N2086" i="33144"/>
  <c r="O2086" i="33144"/>
  <c r="P2086" i="33144"/>
  <c r="Q2086" i="33144"/>
  <c r="R2086" i="33144"/>
  <c r="K2087" i="33144"/>
  <c r="L2087" i="33144"/>
  <c r="N2087" i="33144"/>
  <c r="O2087" i="33144"/>
  <c r="P2087" i="33144"/>
  <c r="Q2087" i="33144"/>
  <c r="R2087" i="33144"/>
  <c r="K2088" i="33144"/>
  <c r="L2088" i="33144"/>
  <c r="N2088" i="33144"/>
  <c r="O2088" i="33144"/>
  <c r="P2088" i="33144"/>
  <c r="Q2088" i="33144"/>
  <c r="R2088" i="33144"/>
  <c r="K2089" i="33144"/>
  <c r="L2089" i="33144"/>
  <c r="N2089" i="33144"/>
  <c r="O2089" i="33144"/>
  <c r="P2089" i="33144"/>
  <c r="Q2089" i="33144"/>
  <c r="R2089" i="33144"/>
  <c r="K2090" i="33144"/>
  <c r="L2090" i="33144"/>
  <c r="N2090" i="33144"/>
  <c r="O2090" i="33144"/>
  <c r="P2090" i="33144"/>
  <c r="Q2090" i="33144"/>
  <c r="R2090" i="33144"/>
  <c r="K2091" i="33144"/>
  <c r="L2091" i="33144"/>
  <c r="N2091" i="33144"/>
  <c r="O2091" i="33144"/>
  <c r="P2091" i="33144"/>
  <c r="Q2091" i="33144"/>
  <c r="R2091" i="33144"/>
  <c r="K2092" i="33144"/>
  <c r="M2092" i="33144" s="1"/>
  <c r="L2092" i="33144"/>
  <c r="N2092" i="33144"/>
  <c r="O2092" i="33144"/>
  <c r="P2092" i="33144"/>
  <c r="Q2092" i="33144"/>
  <c r="R2092" i="33144"/>
  <c r="K2093" i="33144"/>
  <c r="L2093" i="33144"/>
  <c r="N2093" i="33144"/>
  <c r="O2093" i="33144"/>
  <c r="P2093" i="33144"/>
  <c r="Q2093" i="33144"/>
  <c r="R2093" i="33144"/>
  <c r="K2094" i="33144"/>
  <c r="M2094" i="33144" s="1"/>
  <c r="L2094" i="33144"/>
  <c r="N2094" i="33144"/>
  <c r="O2094" i="33144"/>
  <c r="P2094" i="33144"/>
  <c r="Q2094" i="33144"/>
  <c r="R2094" i="33144"/>
  <c r="K2095" i="33144"/>
  <c r="L2095" i="33144"/>
  <c r="N2095" i="33144"/>
  <c r="O2095" i="33144"/>
  <c r="P2095" i="33144"/>
  <c r="Q2095" i="33144"/>
  <c r="R2095" i="33144"/>
  <c r="K2096" i="33144"/>
  <c r="L2096" i="33144"/>
  <c r="N2096" i="33144"/>
  <c r="O2096" i="33144"/>
  <c r="P2096" i="33144"/>
  <c r="Q2096" i="33144"/>
  <c r="R2096" i="33144"/>
  <c r="K2097" i="33144"/>
  <c r="L2097" i="33144"/>
  <c r="N2097" i="33144"/>
  <c r="O2097" i="33144"/>
  <c r="P2097" i="33144"/>
  <c r="Q2097" i="33144"/>
  <c r="R2097" i="33144"/>
  <c r="K2098" i="33144"/>
  <c r="L2098" i="33144"/>
  <c r="N2098" i="33144"/>
  <c r="O2098" i="33144"/>
  <c r="P2098" i="33144"/>
  <c r="Q2098" i="33144"/>
  <c r="R2098" i="33144"/>
  <c r="K2099" i="33144"/>
  <c r="L2099" i="33144"/>
  <c r="N2099" i="33144"/>
  <c r="O2099" i="33144"/>
  <c r="P2099" i="33144"/>
  <c r="Q2099" i="33144"/>
  <c r="R2099" i="33144"/>
  <c r="K2100" i="33144"/>
  <c r="L2100" i="33144"/>
  <c r="N2100" i="33144"/>
  <c r="O2100" i="33144"/>
  <c r="P2100" i="33144"/>
  <c r="Q2100" i="33144"/>
  <c r="R2100" i="33144"/>
  <c r="K2101" i="33144"/>
  <c r="L2101" i="33144"/>
  <c r="N2101" i="33144"/>
  <c r="O2101" i="33144"/>
  <c r="P2101" i="33144"/>
  <c r="Q2101" i="33144"/>
  <c r="R2101" i="33144"/>
  <c r="K2102" i="33144"/>
  <c r="L2102" i="33144"/>
  <c r="N2102" i="33144"/>
  <c r="O2102" i="33144"/>
  <c r="P2102" i="33144"/>
  <c r="Q2102" i="33144"/>
  <c r="R2102" i="33144"/>
  <c r="K2103" i="33144"/>
  <c r="L2103" i="33144"/>
  <c r="N2103" i="33144"/>
  <c r="O2103" i="33144"/>
  <c r="P2103" i="33144"/>
  <c r="Q2103" i="33144"/>
  <c r="R2103" i="33144"/>
  <c r="K2104" i="33144"/>
  <c r="M2104" i="33144" s="1"/>
  <c r="L2104" i="33144"/>
  <c r="N2104" i="33144"/>
  <c r="O2104" i="33144"/>
  <c r="P2104" i="33144"/>
  <c r="Q2104" i="33144"/>
  <c r="R2104" i="33144"/>
  <c r="K2105" i="33144"/>
  <c r="L2105" i="33144"/>
  <c r="N2105" i="33144"/>
  <c r="O2105" i="33144"/>
  <c r="P2105" i="33144"/>
  <c r="Q2105" i="33144"/>
  <c r="R2105" i="33144"/>
  <c r="K2106" i="33144"/>
  <c r="M2106" i="33144" s="1"/>
  <c r="L2106" i="33144"/>
  <c r="N2106" i="33144"/>
  <c r="O2106" i="33144"/>
  <c r="P2106" i="33144"/>
  <c r="Q2106" i="33144"/>
  <c r="R2106" i="33144"/>
  <c r="K2107" i="33144"/>
  <c r="L2107" i="33144"/>
  <c r="N2107" i="33144"/>
  <c r="O2107" i="33144"/>
  <c r="P2107" i="33144"/>
  <c r="Q2107" i="33144"/>
  <c r="R2107" i="33144"/>
  <c r="K2108" i="33144"/>
  <c r="L2108" i="33144"/>
  <c r="N2108" i="33144"/>
  <c r="O2108" i="33144"/>
  <c r="P2108" i="33144"/>
  <c r="Q2108" i="33144"/>
  <c r="R2108" i="33144"/>
  <c r="K2109" i="33144"/>
  <c r="L2109" i="33144"/>
  <c r="N2109" i="33144"/>
  <c r="O2109" i="33144"/>
  <c r="P2109" i="33144"/>
  <c r="Q2109" i="33144"/>
  <c r="R2109" i="33144"/>
  <c r="K2110" i="33144"/>
  <c r="L2110" i="33144"/>
  <c r="N2110" i="33144"/>
  <c r="O2110" i="33144"/>
  <c r="P2110" i="33144"/>
  <c r="Q2110" i="33144"/>
  <c r="R2110" i="33144"/>
  <c r="K2111" i="33144"/>
  <c r="L2111" i="33144"/>
  <c r="N2111" i="33144"/>
  <c r="O2111" i="33144"/>
  <c r="P2111" i="33144"/>
  <c r="Q2111" i="33144"/>
  <c r="R2111" i="33144"/>
  <c r="K2112" i="33144"/>
  <c r="L2112" i="33144"/>
  <c r="N2112" i="33144"/>
  <c r="O2112" i="33144"/>
  <c r="P2112" i="33144"/>
  <c r="Q2112" i="33144"/>
  <c r="R2112" i="33144"/>
  <c r="K2113" i="33144"/>
  <c r="M2113" i="33144" s="1"/>
  <c r="L2113" i="33144"/>
  <c r="N2113" i="33144"/>
  <c r="O2113" i="33144"/>
  <c r="P2113" i="33144"/>
  <c r="Q2113" i="33144"/>
  <c r="R2113" i="33144"/>
  <c r="K2114" i="33144"/>
  <c r="L2114" i="33144"/>
  <c r="N2114" i="33144"/>
  <c r="O2114" i="33144"/>
  <c r="P2114" i="33144"/>
  <c r="Q2114" i="33144"/>
  <c r="R2114" i="33144"/>
  <c r="K2115" i="33144"/>
  <c r="L2115" i="33144"/>
  <c r="N2115" i="33144"/>
  <c r="O2115" i="33144"/>
  <c r="S2115" i="33144" s="1"/>
  <c r="P2115" i="33144"/>
  <c r="Q2115" i="33144"/>
  <c r="R2115" i="33144"/>
  <c r="K2116" i="33144"/>
  <c r="L2116" i="33144"/>
  <c r="N2116" i="33144"/>
  <c r="O2116" i="33144"/>
  <c r="P2116" i="33144"/>
  <c r="Q2116" i="33144"/>
  <c r="R2116" i="33144"/>
  <c r="K2117" i="33144"/>
  <c r="L2117" i="33144"/>
  <c r="N2117" i="33144"/>
  <c r="O2117" i="33144"/>
  <c r="P2117" i="33144"/>
  <c r="Q2117" i="33144"/>
  <c r="R2117" i="33144"/>
  <c r="K2118" i="33144"/>
  <c r="L2118" i="33144"/>
  <c r="N2118" i="33144"/>
  <c r="O2118" i="33144"/>
  <c r="P2118" i="33144"/>
  <c r="Q2118" i="33144"/>
  <c r="R2118" i="33144"/>
  <c r="K2119" i="33144"/>
  <c r="M2119" i="33144" s="1"/>
  <c r="L2119" i="33144"/>
  <c r="N2119" i="33144"/>
  <c r="O2119" i="33144"/>
  <c r="P2119" i="33144"/>
  <c r="Q2119" i="33144"/>
  <c r="R2119" i="33144"/>
  <c r="K2120" i="33144"/>
  <c r="L2120" i="33144"/>
  <c r="N2120" i="33144"/>
  <c r="O2120" i="33144"/>
  <c r="P2120" i="33144"/>
  <c r="Q2120" i="33144"/>
  <c r="R2120" i="33144"/>
  <c r="K2121" i="33144"/>
  <c r="L2121" i="33144"/>
  <c r="M2121" i="33144"/>
  <c r="N2121" i="33144"/>
  <c r="O2121" i="33144"/>
  <c r="P2121" i="33144"/>
  <c r="Q2121" i="33144"/>
  <c r="R2121" i="33144"/>
  <c r="K2122" i="33144"/>
  <c r="L2122" i="33144"/>
  <c r="N2122" i="33144"/>
  <c r="O2122" i="33144"/>
  <c r="P2122" i="33144"/>
  <c r="Q2122" i="33144"/>
  <c r="R2122" i="33144"/>
  <c r="K2123" i="33144"/>
  <c r="L2123" i="33144"/>
  <c r="N2123" i="33144"/>
  <c r="O2123" i="33144"/>
  <c r="P2123" i="33144"/>
  <c r="Q2123" i="33144"/>
  <c r="R2123" i="33144"/>
  <c r="K2124" i="33144"/>
  <c r="M2124" i="33144" s="1"/>
  <c r="L2124" i="33144"/>
  <c r="N2124" i="33144"/>
  <c r="O2124" i="33144"/>
  <c r="P2124" i="33144"/>
  <c r="Q2124" i="33144"/>
  <c r="R2124" i="33144"/>
  <c r="K2125" i="33144"/>
  <c r="L2125" i="33144"/>
  <c r="M2125" i="33144" s="1"/>
  <c r="N2125" i="33144"/>
  <c r="O2125" i="33144"/>
  <c r="P2125" i="33144"/>
  <c r="Q2125" i="33144"/>
  <c r="R2125" i="33144"/>
  <c r="K2126" i="33144"/>
  <c r="L2126" i="33144"/>
  <c r="N2126" i="33144"/>
  <c r="O2126" i="33144"/>
  <c r="P2126" i="33144"/>
  <c r="Q2126" i="33144"/>
  <c r="R2126" i="33144"/>
  <c r="K2127" i="33144"/>
  <c r="L2127" i="33144"/>
  <c r="N2127" i="33144"/>
  <c r="O2127" i="33144"/>
  <c r="P2127" i="33144"/>
  <c r="Q2127" i="33144"/>
  <c r="R2127" i="33144"/>
  <c r="K2128" i="33144"/>
  <c r="L2128" i="33144"/>
  <c r="N2128" i="33144"/>
  <c r="O2128" i="33144"/>
  <c r="P2128" i="33144"/>
  <c r="Q2128" i="33144"/>
  <c r="R2128" i="33144"/>
  <c r="K2129" i="33144"/>
  <c r="M2129" i="33144" s="1"/>
  <c r="L2129" i="33144"/>
  <c r="N2129" i="33144"/>
  <c r="O2129" i="33144"/>
  <c r="P2129" i="33144"/>
  <c r="Q2129" i="33144"/>
  <c r="R2129" i="33144"/>
  <c r="K2130" i="33144"/>
  <c r="L2130" i="33144"/>
  <c r="N2130" i="33144"/>
  <c r="O2130" i="33144"/>
  <c r="P2130" i="33144"/>
  <c r="Q2130" i="33144"/>
  <c r="R2130" i="33144"/>
  <c r="K2131" i="33144"/>
  <c r="L2131" i="33144"/>
  <c r="N2131" i="33144"/>
  <c r="O2131" i="33144"/>
  <c r="P2131" i="33144"/>
  <c r="Q2131" i="33144"/>
  <c r="R2131" i="33144"/>
  <c r="K2132" i="33144"/>
  <c r="L2132" i="33144"/>
  <c r="N2132" i="33144"/>
  <c r="O2132" i="33144"/>
  <c r="P2132" i="33144"/>
  <c r="Q2132" i="33144"/>
  <c r="R2132" i="33144"/>
  <c r="K2133" i="33144"/>
  <c r="M2133" i="33144" s="1"/>
  <c r="L2133" i="33144"/>
  <c r="N2133" i="33144"/>
  <c r="O2133" i="33144"/>
  <c r="P2133" i="33144"/>
  <c r="Q2133" i="33144"/>
  <c r="R2133" i="33144"/>
  <c r="K2134" i="33144"/>
  <c r="L2134" i="33144"/>
  <c r="N2134" i="33144"/>
  <c r="O2134" i="33144"/>
  <c r="P2134" i="33144"/>
  <c r="Q2134" i="33144"/>
  <c r="R2134" i="33144"/>
  <c r="K2135" i="33144"/>
  <c r="L2135" i="33144"/>
  <c r="N2135" i="33144"/>
  <c r="O2135" i="33144"/>
  <c r="P2135" i="33144"/>
  <c r="Q2135" i="33144"/>
  <c r="R2135" i="33144"/>
  <c r="K2136" i="33144"/>
  <c r="L2136" i="33144"/>
  <c r="N2136" i="33144"/>
  <c r="O2136" i="33144"/>
  <c r="P2136" i="33144"/>
  <c r="Q2136" i="33144"/>
  <c r="R2136" i="33144"/>
  <c r="K2137" i="33144"/>
  <c r="L2137" i="33144"/>
  <c r="N2137" i="33144"/>
  <c r="O2137" i="33144"/>
  <c r="P2137" i="33144"/>
  <c r="Q2137" i="33144"/>
  <c r="R2137" i="33144"/>
  <c r="K2138" i="33144"/>
  <c r="L2138" i="33144"/>
  <c r="N2138" i="33144"/>
  <c r="O2138" i="33144"/>
  <c r="P2138" i="33144"/>
  <c r="Q2138" i="33144"/>
  <c r="R2138" i="33144"/>
  <c r="K2139" i="33144"/>
  <c r="L2139" i="33144"/>
  <c r="N2139" i="33144"/>
  <c r="O2139" i="33144"/>
  <c r="P2139" i="33144"/>
  <c r="Q2139" i="33144"/>
  <c r="R2139" i="33144"/>
  <c r="K2140" i="33144"/>
  <c r="L2140" i="33144"/>
  <c r="N2140" i="33144"/>
  <c r="O2140" i="33144"/>
  <c r="P2140" i="33144"/>
  <c r="Q2140" i="33144"/>
  <c r="R2140" i="33144"/>
  <c r="K2141" i="33144"/>
  <c r="L2141" i="33144"/>
  <c r="N2141" i="33144"/>
  <c r="O2141" i="33144"/>
  <c r="P2141" i="33144"/>
  <c r="Q2141" i="33144"/>
  <c r="R2141" i="33144"/>
  <c r="K2142" i="33144"/>
  <c r="L2142" i="33144"/>
  <c r="N2142" i="33144"/>
  <c r="O2142" i="33144"/>
  <c r="P2142" i="33144"/>
  <c r="Q2142" i="33144"/>
  <c r="R2142" i="33144"/>
  <c r="K2143" i="33144"/>
  <c r="L2143" i="33144"/>
  <c r="N2143" i="33144"/>
  <c r="O2143" i="33144"/>
  <c r="P2143" i="33144"/>
  <c r="Q2143" i="33144"/>
  <c r="R2143" i="33144"/>
  <c r="K2144" i="33144"/>
  <c r="L2144" i="33144"/>
  <c r="N2144" i="33144"/>
  <c r="O2144" i="33144"/>
  <c r="P2144" i="33144"/>
  <c r="Q2144" i="33144"/>
  <c r="R2144" i="33144"/>
  <c r="K2145" i="33144"/>
  <c r="M2145" i="33144" s="1"/>
  <c r="L2145" i="33144"/>
  <c r="N2145" i="33144"/>
  <c r="O2145" i="33144"/>
  <c r="P2145" i="33144"/>
  <c r="Q2145" i="33144"/>
  <c r="R2145" i="33144"/>
  <c r="K2146" i="33144"/>
  <c r="M2146" i="33144" s="1"/>
  <c r="L2146" i="33144"/>
  <c r="N2146" i="33144"/>
  <c r="O2146" i="33144"/>
  <c r="P2146" i="33144"/>
  <c r="Q2146" i="33144"/>
  <c r="R2146" i="33144"/>
  <c r="K2147" i="33144"/>
  <c r="L2147" i="33144"/>
  <c r="N2147" i="33144"/>
  <c r="O2147" i="33144"/>
  <c r="P2147" i="33144"/>
  <c r="Q2147" i="33144"/>
  <c r="R2147" i="33144"/>
  <c r="K2148" i="33144"/>
  <c r="L2148" i="33144"/>
  <c r="N2148" i="33144"/>
  <c r="O2148" i="33144"/>
  <c r="P2148" i="33144"/>
  <c r="Q2148" i="33144"/>
  <c r="R2148" i="33144"/>
  <c r="K2149" i="33144"/>
  <c r="L2149" i="33144"/>
  <c r="M2149" i="33144" s="1"/>
  <c r="N2149" i="33144"/>
  <c r="O2149" i="33144"/>
  <c r="P2149" i="33144"/>
  <c r="Q2149" i="33144"/>
  <c r="R2149" i="33144"/>
  <c r="K2150" i="33144"/>
  <c r="M2150" i="33144" s="1"/>
  <c r="L2150" i="33144"/>
  <c r="N2150" i="33144"/>
  <c r="O2150" i="33144"/>
  <c r="P2150" i="33144"/>
  <c r="Q2150" i="33144"/>
  <c r="R2150" i="33144"/>
  <c r="K2151" i="33144"/>
  <c r="M2151" i="33144" s="1"/>
  <c r="L2151" i="33144"/>
  <c r="N2151" i="33144"/>
  <c r="O2151" i="33144"/>
  <c r="P2151" i="33144"/>
  <c r="Q2151" i="33144"/>
  <c r="R2151" i="33144"/>
  <c r="K2152" i="33144"/>
  <c r="L2152" i="33144"/>
  <c r="N2152" i="33144"/>
  <c r="O2152" i="33144"/>
  <c r="P2152" i="33144"/>
  <c r="Q2152" i="33144"/>
  <c r="R2152" i="33144"/>
  <c r="K2153" i="33144"/>
  <c r="L2153" i="33144"/>
  <c r="M2153" i="33144" s="1"/>
  <c r="N2153" i="33144"/>
  <c r="O2153" i="33144"/>
  <c r="P2153" i="33144"/>
  <c r="Q2153" i="33144"/>
  <c r="R2153" i="33144"/>
  <c r="K2154" i="33144"/>
  <c r="M2154" i="33144" s="1"/>
  <c r="L2154" i="33144"/>
  <c r="N2154" i="33144"/>
  <c r="O2154" i="33144"/>
  <c r="P2154" i="33144"/>
  <c r="Q2154" i="33144"/>
  <c r="R2154" i="33144"/>
  <c r="K2155" i="33144"/>
  <c r="L2155" i="33144"/>
  <c r="N2155" i="33144"/>
  <c r="O2155" i="33144"/>
  <c r="P2155" i="33144"/>
  <c r="Q2155" i="33144"/>
  <c r="R2155" i="33144"/>
  <c r="K2156" i="33144"/>
  <c r="L2156" i="33144"/>
  <c r="N2156" i="33144"/>
  <c r="O2156" i="33144"/>
  <c r="P2156" i="33144"/>
  <c r="Q2156" i="33144"/>
  <c r="R2156" i="33144"/>
  <c r="K2157" i="33144"/>
  <c r="L2157" i="33144"/>
  <c r="N2157" i="33144"/>
  <c r="O2157" i="33144"/>
  <c r="P2157" i="33144"/>
  <c r="Q2157" i="33144"/>
  <c r="R2157" i="33144"/>
  <c r="K2158" i="33144"/>
  <c r="L2158" i="33144"/>
  <c r="N2158" i="33144"/>
  <c r="O2158" i="33144"/>
  <c r="P2158" i="33144"/>
  <c r="Q2158" i="33144"/>
  <c r="R2158" i="33144"/>
  <c r="K2159" i="33144"/>
  <c r="L2159" i="33144"/>
  <c r="N2159" i="33144"/>
  <c r="O2159" i="33144"/>
  <c r="P2159" i="33144"/>
  <c r="Q2159" i="33144"/>
  <c r="R2159" i="33144"/>
  <c r="K2160" i="33144"/>
  <c r="L2160" i="33144"/>
  <c r="N2160" i="33144"/>
  <c r="O2160" i="33144"/>
  <c r="P2160" i="33144"/>
  <c r="Q2160" i="33144"/>
  <c r="R2160" i="33144"/>
  <c r="K2161" i="33144"/>
  <c r="L2161" i="33144"/>
  <c r="N2161" i="33144"/>
  <c r="O2161" i="33144"/>
  <c r="P2161" i="33144"/>
  <c r="Q2161" i="33144"/>
  <c r="R2161" i="33144"/>
  <c r="K2162" i="33144"/>
  <c r="M2162" i="33144" s="1"/>
  <c r="L2162" i="33144"/>
  <c r="N2162" i="33144"/>
  <c r="O2162" i="33144"/>
  <c r="P2162" i="33144"/>
  <c r="Q2162" i="33144"/>
  <c r="R2162" i="33144"/>
  <c r="K2163" i="33144"/>
  <c r="L2163" i="33144"/>
  <c r="N2163" i="33144"/>
  <c r="O2163" i="33144"/>
  <c r="P2163" i="33144"/>
  <c r="Q2163" i="33144"/>
  <c r="R2163" i="33144"/>
  <c r="K2164" i="33144"/>
  <c r="L2164" i="33144"/>
  <c r="N2164" i="33144"/>
  <c r="O2164" i="33144"/>
  <c r="P2164" i="33144"/>
  <c r="Q2164" i="33144"/>
  <c r="R2164" i="33144"/>
  <c r="K2165" i="33144"/>
  <c r="L2165" i="33144"/>
  <c r="M2165" i="33144" s="1"/>
  <c r="N2165" i="33144"/>
  <c r="O2165" i="33144"/>
  <c r="P2165" i="33144"/>
  <c r="Q2165" i="33144"/>
  <c r="R2165" i="33144"/>
  <c r="K2166" i="33144"/>
  <c r="M2166" i="33144" s="1"/>
  <c r="L2166" i="33144"/>
  <c r="N2166" i="33144"/>
  <c r="O2166" i="33144"/>
  <c r="P2166" i="33144"/>
  <c r="Q2166" i="33144"/>
  <c r="R2166" i="33144"/>
  <c r="K2167" i="33144"/>
  <c r="L2167" i="33144"/>
  <c r="N2167" i="33144"/>
  <c r="O2167" i="33144"/>
  <c r="P2167" i="33144"/>
  <c r="Q2167" i="33144"/>
  <c r="R2167" i="33144"/>
  <c r="K2168" i="33144"/>
  <c r="L2168" i="33144"/>
  <c r="M2168" i="33144" s="1"/>
  <c r="N2168" i="33144"/>
  <c r="O2168" i="33144"/>
  <c r="P2168" i="33144"/>
  <c r="Q2168" i="33144"/>
  <c r="R2168" i="33144"/>
  <c r="K2169" i="33144"/>
  <c r="M2169" i="33144" s="1"/>
  <c r="L2169" i="33144"/>
  <c r="N2169" i="33144"/>
  <c r="O2169" i="33144"/>
  <c r="P2169" i="33144"/>
  <c r="Q2169" i="33144"/>
  <c r="R2169" i="33144"/>
  <c r="K2170" i="33144"/>
  <c r="L2170" i="33144"/>
  <c r="N2170" i="33144"/>
  <c r="O2170" i="33144"/>
  <c r="P2170" i="33144"/>
  <c r="Q2170" i="33144"/>
  <c r="R2170" i="33144"/>
  <c r="K2171" i="33144"/>
  <c r="L2171" i="33144"/>
  <c r="N2171" i="33144"/>
  <c r="O2171" i="33144"/>
  <c r="P2171" i="33144"/>
  <c r="Q2171" i="33144"/>
  <c r="R2171" i="33144"/>
  <c r="K2172" i="33144"/>
  <c r="L2172" i="33144"/>
  <c r="M2172" i="33144" s="1"/>
  <c r="N2172" i="33144"/>
  <c r="O2172" i="33144"/>
  <c r="P2172" i="33144"/>
  <c r="Q2172" i="33144"/>
  <c r="R2172" i="33144"/>
  <c r="K2173" i="33144"/>
  <c r="L2173" i="33144"/>
  <c r="N2173" i="33144"/>
  <c r="O2173" i="33144"/>
  <c r="P2173" i="33144"/>
  <c r="Q2173" i="33144"/>
  <c r="R2173" i="33144"/>
  <c r="K2174" i="33144"/>
  <c r="L2174" i="33144"/>
  <c r="N2174" i="33144"/>
  <c r="O2174" i="33144"/>
  <c r="P2174" i="33144"/>
  <c r="Q2174" i="33144"/>
  <c r="R2174" i="33144"/>
  <c r="K2175" i="33144"/>
  <c r="L2175" i="33144"/>
  <c r="N2175" i="33144"/>
  <c r="O2175" i="33144"/>
  <c r="P2175" i="33144"/>
  <c r="Q2175" i="33144"/>
  <c r="R2175" i="33144"/>
  <c r="K2176" i="33144"/>
  <c r="L2176" i="33144"/>
  <c r="N2176" i="33144"/>
  <c r="O2176" i="33144"/>
  <c r="P2176" i="33144"/>
  <c r="Q2176" i="33144"/>
  <c r="R2176" i="33144"/>
  <c r="K2177" i="33144"/>
  <c r="L2177" i="33144"/>
  <c r="N2177" i="33144"/>
  <c r="O2177" i="33144"/>
  <c r="P2177" i="33144"/>
  <c r="Q2177" i="33144"/>
  <c r="R2177" i="33144"/>
  <c r="K2178" i="33144"/>
  <c r="L2178" i="33144"/>
  <c r="N2178" i="33144"/>
  <c r="O2178" i="33144"/>
  <c r="P2178" i="33144"/>
  <c r="Q2178" i="33144"/>
  <c r="R2178" i="33144"/>
  <c r="S2178" i="33144" s="1"/>
  <c r="K2179" i="33144"/>
  <c r="L2179" i="33144"/>
  <c r="N2179" i="33144"/>
  <c r="O2179" i="33144"/>
  <c r="P2179" i="33144"/>
  <c r="Q2179" i="33144"/>
  <c r="R2179" i="33144"/>
  <c r="K2180" i="33144"/>
  <c r="L2180" i="33144"/>
  <c r="N2180" i="33144"/>
  <c r="O2180" i="33144"/>
  <c r="P2180" i="33144"/>
  <c r="Q2180" i="33144"/>
  <c r="R2180" i="33144"/>
  <c r="K2181" i="33144"/>
  <c r="L2181" i="33144"/>
  <c r="N2181" i="33144"/>
  <c r="O2181" i="33144"/>
  <c r="P2181" i="33144"/>
  <c r="Q2181" i="33144"/>
  <c r="R2181" i="33144"/>
  <c r="K2182" i="33144"/>
  <c r="L2182" i="33144"/>
  <c r="N2182" i="33144"/>
  <c r="O2182" i="33144"/>
  <c r="P2182" i="33144"/>
  <c r="Q2182" i="33144"/>
  <c r="R2182" i="33144"/>
  <c r="K2183" i="33144"/>
  <c r="L2183" i="33144"/>
  <c r="N2183" i="33144"/>
  <c r="O2183" i="33144"/>
  <c r="P2183" i="33144"/>
  <c r="Q2183" i="33144"/>
  <c r="R2183" i="33144"/>
  <c r="K2184" i="33144"/>
  <c r="L2184" i="33144"/>
  <c r="N2184" i="33144"/>
  <c r="O2184" i="33144"/>
  <c r="P2184" i="33144"/>
  <c r="Q2184" i="33144"/>
  <c r="R2184" i="33144"/>
  <c r="K2185" i="33144"/>
  <c r="M2185" i="33144" s="1"/>
  <c r="L2185" i="33144"/>
  <c r="N2185" i="33144"/>
  <c r="O2185" i="33144"/>
  <c r="P2185" i="33144"/>
  <c r="Q2185" i="33144"/>
  <c r="R2185" i="33144"/>
  <c r="K2186" i="33144"/>
  <c r="L2186" i="33144"/>
  <c r="N2186" i="33144"/>
  <c r="O2186" i="33144"/>
  <c r="P2186" i="33144"/>
  <c r="S2186" i="33144" s="1"/>
  <c r="Q2186" i="33144"/>
  <c r="R2186" i="33144"/>
  <c r="K2187" i="33144"/>
  <c r="L2187" i="33144"/>
  <c r="N2187" i="33144"/>
  <c r="O2187" i="33144"/>
  <c r="P2187" i="33144"/>
  <c r="Q2187" i="33144"/>
  <c r="R2187" i="33144"/>
  <c r="K2188" i="33144"/>
  <c r="L2188" i="33144"/>
  <c r="N2188" i="33144"/>
  <c r="O2188" i="33144"/>
  <c r="P2188" i="33144"/>
  <c r="Q2188" i="33144"/>
  <c r="R2188" i="33144"/>
  <c r="K2189" i="33144"/>
  <c r="L2189" i="33144"/>
  <c r="N2189" i="33144"/>
  <c r="O2189" i="33144"/>
  <c r="P2189" i="33144"/>
  <c r="Q2189" i="33144"/>
  <c r="R2189" i="33144"/>
  <c r="K2190" i="33144"/>
  <c r="L2190" i="33144"/>
  <c r="N2190" i="33144"/>
  <c r="O2190" i="33144"/>
  <c r="P2190" i="33144"/>
  <c r="Q2190" i="33144"/>
  <c r="R2190" i="33144"/>
  <c r="K2191" i="33144"/>
  <c r="L2191" i="33144"/>
  <c r="N2191" i="33144"/>
  <c r="O2191" i="33144"/>
  <c r="P2191" i="33144"/>
  <c r="Q2191" i="33144"/>
  <c r="R2191" i="33144"/>
  <c r="K2192" i="33144"/>
  <c r="L2192" i="33144"/>
  <c r="N2192" i="33144"/>
  <c r="O2192" i="33144"/>
  <c r="P2192" i="33144"/>
  <c r="Q2192" i="33144"/>
  <c r="R2192" i="33144"/>
  <c r="K2193" i="33144"/>
  <c r="L2193" i="33144"/>
  <c r="N2193" i="33144"/>
  <c r="O2193" i="33144"/>
  <c r="P2193" i="33144"/>
  <c r="Q2193" i="33144"/>
  <c r="R2193" i="33144"/>
  <c r="K2194" i="33144"/>
  <c r="M2194" i="33144" s="1"/>
  <c r="L2194" i="33144"/>
  <c r="N2194" i="33144"/>
  <c r="O2194" i="33144"/>
  <c r="P2194" i="33144"/>
  <c r="Q2194" i="33144"/>
  <c r="R2194" i="33144"/>
  <c r="K2195" i="33144"/>
  <c r="M2195" i="33144" s="1"/>
  <c r="L2195" i="33144"/>
  <c r="N2195" i="33144"/>
  <c r="O2195" i="33144"/>
  <c r="P2195" i="33144"/>
  <c r="Q2195" i="33144"/>
  <c r="R2195" i="33144"/>
  <c r="K2196" i="33144"/>
  <c r="L2196" i="33144"/>
  <c r="N2196" i="33144"/>
  <c r="O2196" i="33144"/>
  <c r="P2196" i="33144"/>
  <c r="Q2196" i="33144"/>
  <c r="R2196" i="33144"/>
  <c r="K2197" i="33144"/>
  <c r="L2197" i="33144"/>
  <c r="N2197" i="33144"/>
  <c r="O2197" i="33144"/>
  <c r="P2197" i="33144"/>
  <c r="Q2197" i="33144"/>
  <c r="R2197" i="33144"/>
  <c r="K2198" i="33144"/>
  <c r="M2198" i="33144" s="1"/>
  <c r="L2198" i="33144"/>
  <c r="N2198" i="33144"/>
  <c r="O2198" i="33144"/>
  <c r="P2198" i="33144"/>
  <c r="Q2198" i="33144"/>
  <c r="R2198" i="33144"/>
  <c r="K2199" i="33144"/>
  <c r="L2199" i="33144"/>
  <c r="N2199" i="33144"/>
  <c r="O2199" i="33144"/>
  <c r="P2199" i="33144"/>
  <c r="Q2199" i="33144"/>
  <c r="R2199" i="33144"/>
  <c r="K2200" i="33144"/>
  <c r="L2200" i="33144"/>
  <c r="M2200" i="33144" s="1"/>
  <c r="N2200" i="33144"/>
  <c r="O2200" i="33144"/>
  <c r="P2200" i="33144"/>
  <c r="Q2200" i="33144"/>
  <c r="R2200" i="33144"/>
  <c r="K2201" i="33144"/>
  <c r="L2201" i="33144"/>
  <c r="N2201" i="33144"/>
  <c r="O2201" i="33144"/>
  <c r="P2201" i="33144"/>
  <c r="Q2201" i="33144"/>
  <c r="R2201" i="33144"/>
  <c r="K2202" i="33144"/>
  <c r="L2202" i="33144"/>
  <c r="N2202" i="33144"/>
  <c r="O2202" i="33144"/>
  <c r="P2202" i="33144"/>
  <c r="Q2202" i="33144"/>
  <c r="R2202" i="33144"/>
  <c r="K2203" i="33144"/>
  <c r="L2203" i="33144"/>
  <c r="N2203" i="33144"/>
  <c r="O2203" i="33144"/>
  <c r="P2203" i="33144"/>
  <c r="Q2203" i="33144"/>
  <c r="R2203" i="33144"/>
  <c r="K2204" i="33144"/>
  <c r="L2204" i="33144"/>
  <c r="N2204" i="33144"/>
  <c r="O2204" i="33144"/>
  <c r="P2204" i="33144"/>
  <c r="Q2204" i="33144"/>
  <c r="R2204" i="33144"/>
  <c r="K2205" i="33144"/>
  <c r="L2205" i="33144"/>
  <c r="N2205" i="33144"/>
  <c r="O2205" i="33144"/>
  <c r="P2205" i="33144"/>
  <c r="Q2205" i="33144"/>
  <c r="R2205" i="33144"/>
  <c r="K2206" i="33144"/>
  <c r="L2206" i="33144"/>
  <c r="N2206" i="33144"/>
  <c r="O2206" i="33144"/>
  <c r="P2206" i="33144"/>
  <c r="Q2206" i="33144"/>
  <c r="R2206" i="33144"/>
  <c r="K2207" i="33144"/>
  <c r="L2207" i="33144"/>
  <c r="N2207" i="33144"/>
  <c r="O2207" i="33144"/>
  <c r="P2207" i="33144"/>
  <c r="Q2207" i="33144"/>
  <c r="R2207" i="33144"/>
  <c r="K2208" i="33144"/>
  <c r="L2208" i="33144"/>
  <c r="N2208" i="33144"/>
  <c r="O2208" i="33144"/>
  <c r="P2208" i="33144"/>
  <c r="Q2208" i="33144"/>
  <c r="R2208" i="33144"/>
  <c r="K2209" i="33144"/>
  <c r="L2209" i="33144"/>
  <c r="N2209" i="33144"/>
  <c r="O2209" i="33144"/>
  <c r="P2209" i="33144"/>
  <c r="Q2209" i="33144"/>
  <c r="R2209" i="33144"/>
  <c r="K2210" i="33144"/>
  <c r="M2210" i="33144" s="1"/>
  <c r="L2210" i="33144"/>
  <c r="N2210" i="33144"/>
  <c r="O2210" i="33144"/>
  <c r="P2210" i="33144"/>
  <c r="Q2210" i="33144"/>
  <c r="R2210" i="33144"/>
  <c r="K2211" i="33144"/>
  <c r="L2211" i="33144"/>
  <c r="N2211" i="33144"/>
  <c r="O2211" i="33144"/>
  <c r="P2211" i="33144"/>
  <c r="Q2211" i="33144"/>
  <c r="R2211" i="33144"/>
  <c r="K2212" i="33144"/>
  <c r="L2212" i="33144"/>
  <c r="M2212" i="33144" s="1"/>
  <c r="N2212" i="33144"/>
  <c r="O2212" i="33144"/>
  <c r="P2212" i="33144"/>
  <c r="Q2212" i="33144"/>
  <c r="R2212" i="33144"/>
  <c r="K2213" i="33144"/>
  <c r="L2213" i="33144"/>
  <c r="N2213" i="33144"/>
  <c r="O2213" i="33144"/>
  <c r="P2213" i="33144"/>
  <c r="Q2213" i="33144"/>
  <c r="R2213" i="33144"/>
  <c r="K2214" i="33144"/>
  <c r="L2214" i="33144"/>
  <c r="N2214" i="33144"/>
  <c r="O2214" i="33144"/>
  <c r="P2214" i="33144"/>
  <c r="Q2214" i="33144"/>
  <c r="R2214" i="33144"/>
  <c r="K2215" i="33144"/>
  <c r="L2215" i="33144"/>
  <c r="N2215" i="33144"/>
  <c r="O2215" i="33144"/>
  <c r="P2215" i="33144"/>
  <c r="Q2215" i="33144"/>
  <c r="R2215" i="33144"/>
  <c r="K2216" i="33144"/>
  <c r="L2216" i="33144"/>
  <c r="N2216" i="33144"/>
  <c r="O2216" i="33144"/>
  <c r="P2216" i="33144"/>
  <c r="Q2216" i="33144"/>
  <c r="R2216" i="33144"/>
  <c r="K2217" i="33144"/>
  <c r="L2217" i="33144"/>
  <c r="N2217" i="33144"/>
  <c r="O2217" i="33144"/>
  <c r="P2217" i="33144"/>
  <c r="Q2217" i="33144"/>
  <c r="R2217" i="33144"/>
  <c r="K2218" i="33144"/>
  <c r="L2218" i="33144"/>
  <c r="N2218" i="33144"/>
  <c r="O2218" i="33144"/>
  <c r="P2218" i="33144"/>
  <c r="Q2218" i="33144"/>
  <c r="R2218" i="33144"/>
  <c r="K2219" i="33144"/>
  <c r="L2219" i="33144"/>
  <c r="N2219" i="33144"/>
  <c r="O2219" i="33144"/>
  <c r="P2219" i="33144"/>
  <c r="Q2219" i="33144"/>
  <c r="R2219" i="33144"/>
  <c r="K2220" i="33144"/>
  <c r="L2220" i="33144"/>
  <c r="N2220" i="33144"/>
  <c r="O2220" i="33144"/>
  <c r="P2220" i="33144"/>
  <c r="Q2220" i="33144"/>
  <c r="R2220" i="33144"/>
  <c r="K2221" i="33144"/>
  <c r="L2221" i="33144"/>
  <c r="N2221" i="33144"/>
  <c r="O2221" i="33144"/>
  <c r="P2221" i="33144"/>
  <c r="Q2221" i="33144"/>
  <c r="R2221" i="33144"/>
  <c r="K2222" i="33144"/>
  <c r="M2222" i="33144" s="1"/>
  <c r="L2222" i="33144"/>
  <c r="N2222" i="33144"/>
  <c r="O2222" i="33144"/>
  <c r="P2222" i="33144"/>
  <c r="Q2222" i="33144"/>
  <c r="R2222" i="33144"/>
  <c r="K2223" i="33144"/>
  <c r="L2223" i="33144"/>
  <c r="N2223" i="33144"/>
  <c r="O2223" i="33144"/>
  <c r="P2223" i="33144"/>
  <c r="Q2223" i="33144"/>
  <c r="R2223" i="33144"/>
  <c r="K2224" i="33144"/>
  <c r="L2224" i="33144"/>
  <c r="M2224" i="33144" s="1"/>
  <c r="N2224" i="33144"/>
  <c r="O2224" i="33144"/>
  <c r="P2224" i="33144"/>
  <c r="Q2224" i="33144"/>
  <c r="R2224" i="33144"/>
  <c r="K2225" i="33144"/>
  <c r="L2225" i="33144"/>
  <c r="N2225" i="33144"/>
  <c r="O2225" i="33144"/>
  <c r="P2225" i="33144"/>
  <c r="Q2225" i="33144"/>
  <c r="R2225" i="33144"/>
  <c r="K2226" i="33144"/>
  <c r="L2226" i="33144"/>
  <c r="N2226" i="33144"/>
  <c r="O2226" i="33144"/>
  <c r="P2226" i="33144"/>
  <c r="Q2226" i="33144"/>
  <c r="R2226" i="33144"/>
  <c r="K2227" i="33144"/>
  <c r="L2227" i="33144"/>
  <c r="N2227" i="33144"/>
  <c r="O2227" i="33144"/>
  <c r="P2227" i="33144"/>
  <c r="Q2227" i="33144"/>
  <c r="R2227" i="33144"/>
  <c r="K2228" i="33144"/>
  <c r="L2228" i="33144"/>
  <c r="N2228" i="33144"/>
  <c r="O2228" i="33144"/>
  <c r="P2228" i="33144"/>
  <c r="Q2228" i="33144"/>
  <c r="R2228" i="33144"/>
  <c r="K2229" i="33144"/>
  <c r="L2229" i="33144"/>
  <c r="N2229" i="33144"/>
  <c r="O2229" i="33144"/>
  <c r="P2229" i="33144"/>
  <c r="Q2229" i="33144"/>
  <c r="R2229" i="33144"/>
  <c r="K2230" i="33144"/>
  <c r="L2230" i="33144"/>
  <c r="N2230" i="33144"/>
  <c r="O2230" i="33144"/>
  <c r="P2230" i="33144"/>
  <c r="Q2230" i="33144"/>
  <c r="R2230" i="33144"/>
  <c r="K2231" i="33144"/>
  <c r="L2231" i="33144"/>
  <c r="N2231" i="33144"/>
  <c r="O2231" i="33144"/>
  <c r="P2231" i="33144"/>
  <c r="Q2231" i="33144"/>
  <c r="R2231" i="33144"/>
  <c r="K2232" i="33144"/>
  <c r="L2232" i="33144"/>
  <c r="N2232" i="33144"/>
  <c r="O2232" i="33144"/>
  <c r="P2232" i="33144"/>
  <c r="Q2232" i="33144"/>
  <c r="R2232" i="33144"/>
  <c r="K2233" i="33144"/>
  <c r="L2233" i="33144"/>
  <c r="N2233" i="33144"/>
  <c r="O2233" i="33144"/>
  <c r="P2233" i="33144"/>
  <c r="Q2233" i="33144"/>
  <c r="R2233" i="33144"/>
  <c r="K2234" i="33144"/>
  <c r="M2234" i="33144" s="1"/>
  <c r="L2234" i="33144"/>
  <c r="N2234" i="33144"/>
  <c r="O2234" i="33144"/>
  <c r="P2234" i="33144"/>
  <c r="Q2234" i="33144"/>
  <c r="R2234" i="33144"/>
  <c r="K2235" i="33144"/>
  <c r="L2235" i="33144"/>
  <c r="N2235" i="33144"/>
  <c r="O2235" i="33144"/>
  <c r="P2235" i="33144"/>
  <c r="Q2235" i="33144"/>
  <c r="R2235" i="33144"/>
  <c r="K2236" i="33144"/>
  <c r="L2236" i="33144"/>
  <c r="N2236" i="33144"/>
  <c r="O2236" i="33144"/>
  <c r="P2236" i="33144"/>
  <c r="Q2236" i="33144"/>
  <c r="R2236" i="33144"/>
  <c r="K2237" i="33144"/>
  <c r="L2237" i="33144"/>
  <c r="N2237" i="33144"/>
  <c r="O2237" i="33144"/>
  <c r="P2237" i="33144"/>
  <c r="Q2237" i="33144"/>
  <c r="R2237" i="33144"/>
  <c r="K2238" i="33144"/>
  <c r="L2238" i="33144"/>
  <c r="N2238" i="33144"/>
  <c r="O2238" i="33144"/>
  <c r="P2238" i="33144"/>
  <c r="Q2238" i="33144"/>
  <c r="R2238" i="33144"/>
  <c r="K2239" i="33144"/>
  <c r="L2239" i="33144"/>
  <c r="N2239" i="33144"/>
  <c r="O2239" i="33144"/>
  <c r="P2239" i="33144"/>
  <c r="Q2239" i="33144"/>
  <c r="R2239" i="33144"/>
  <c r="K2240" i="33144"/>
  <c r="L2240" i="33144"/>
  <c r="N2240" i="33144"/>
  <c r="O2240" i="33144"/>
  <c r="P2240" i="33144"/>
  <c r="Q2240" i="33144"/>
  <c r="R2240" i="33144"/>
  <c r="K2241" i="33144"/>
  <c r="L2241" i="33144"/>
  <c r="N2241" i="33144"/>
  <c r="O2241" i="33144"/>
  <c r="P2241" i="33144"/>
  <c r="Q2241" i="33144"/>
  <c r="R2241" i="33144"/>
  <c r="K2242" i="33144"/>
  <c r="L2242" i="33144"/>
  <c r="N2242" i="33144"/>
  <c r="O2242" i="33144"/>
  <c r="P2242" i="33144"/>
  <c r="Q2242" i="33144"/>
  <c r="R2242" i="33144"/>
  <c r="K2243" i="33144"/>
  <c r="L2243" i="33144"/>
  <c r="N2243" i="33144"/>
  <c r="O2243" i="33144"/>
  <c r="P2243" i="33144"/>
  <c r="Q2243" i="33144"/>
  <c r="R2243" i="33144"/>
  <c r="K2244" i="33144"/>
  <c r="L2244" i="33144"/>
  <c r="N2244" i="33144"/>
  <c r="O2244" i="33144"/>
  <c r="P2244" i="33144"/>
  <c r="Q2244" i="33144"/>
  <c r="R2244" i="33144"/>
  <c r="K2245" i="33144"/>
  <c r="L2245" i="33144"/>
  <c r="N2245" i="33144"/>
  <c r="O2245" i="33144"/>
  <c r="P2245" i="33144"/>
  <c r="Q2245" i="33144"/>
  <c r="R2245" i="33144"/>
  <c r="K2246" i="33144"/>
  <c r="M2246" i="33144" s="1"/>
  <c r="L2246" i="33144"/>
  <c r="N2246" i="33144"/>
  <c r="O2246" i="33144"/>
  <c r="P2246" i="33144"/>
  <c r="Q2246" i="33144"/>
  <c r="R2246" i="33144"/>
  <c r="K2247" i="33144"/>
  <c r="L2247" i="33144"/>
  <c r="N2247" i="33144"/>
  <c r="O2247" i="33144"/>
  <c r="P2247" i="33144"/>
  <c r="Q2247" i="33144"/>
  <c r="R2247" i="33144"/>
  <c r="K2248" i="33144"/>
  <c r="L2248" i="33144"/>
  <c r="N2248" i="33144"/>
  <c r="O2248" i="33144"/>
  <c r="P2248" i="33144"/>
  <c r="Q2248" i="33144"/>
  <c r="R2248" i="33144"/>
  <c r="K2249" i="33144"/>
  <c r="L2249" i="33144"/>
  <c r="N2249" i="33144"/>
  <c r="O2249" i="33144"/>
  <c r="P2249" i="33144"/>
  <c r="Q2249" i="33144"/>
  <c r="R2249" i="33144"/>
  <c r="K2250" i="33144"/>
  <c r="L2250" i="33144"/>
  <c r="N2250" i="33144"/>
  <c r="O2250" i="33144"/>
  <c r="P2250" i="33144"/>
  <c r="Q2250" i="33144"/>
  <c r="R2250" i="33144"/>
  <c r="L4" i="33157" l="1"/>
  <c r="R4" i="33157"/>
  <c r="R149" i="33157"/>
  <c r="M1717" i="33144"/>
  <c r="M1716" i="33144"/>
  <c r="S2232" i="33144"/>
  <c r="S2208" i="33144"/>
  <c r="S2196" i="33144"/>
  <c r="S2244" i="33144"/>
  <c r="S2220" i="33144"/>
  <c r="S2249" i="33144"/>
  <c r="M2239" i="33144"/>
  <c r="S2237" i="33144"/>
  <c r="M2232" i="33144"/>
  <c r="M2227" i="33144"/>
  <c r="S2225" i="33144"/>
  <c r="M2220" i="33144"/>
  <c r="M2215" i="33144"/>
  <c r="S2213" i="33144"/>
  <c r="M2203" i="33144"/>
  <c r="M2191" i="33144"/>
  <c r="M2186" i="33144"/>
  <c r="S2184" i="33144"/>
  <c r="S2182" i="33144"/>
  <c r="M2179" i="33144"/>
  <c r="M2011" i="33144"/>
  <c r="M2004" i="33144"/>
  <c r="M1977" i="33144"/>
  <c r="M1967" i="33144"/>
  <c r="M1938" i="33144"/>
  <c r="M1926" i="33144"/>
  <c r="M1914" i="33144"/>
  <c r="M1902" i="33144"/>
  <c r="M1890" i="33144"/>
  <c r="M1863" i="33144"/>
  <c r="M1858" i="33144"/>
  <c r="M1851" i="33144"/>
  <c r="M1846" i="33144"/>
  <c r="M1839" i="33144"/>
  <c r="M1834" i="33144"/>
  <c r="M1827" i="33144"/>
  <c r="M1822" i="33144"/>
  <c r="M1815" i="33144"/>
  <c r="M1810" i="33144"/>
  <c r="S1799" i="33144"/>
  <c r="M1798" i="33144"/>
  <c r="M1786" i="33144"/>
  <c r="M1774" i="33144"/>
  <c r="M1762" i="33144"/>
  <c r="S1753" i="33144"/>
  <c r="M1750" i="33144"/>
  <c r="S1741" i="33144"/>
  <c r="M1738" i="33144"/>
  <c r="M1726" i="33144"/>
  <c r="S2206" i="33144"/>
  <c r="S2194" i="33144"/>
  <c r="M2184" i="33144"/>
  <c r="S2019" i="33144"/>
  <c r="S1973" i="33144"/>
  <c r="S1901" i="33144"/>
  <c r="S1722" i="33144"/>
  <c r="M1866" i="33144"/>
  <c r="S1811" i="33144"/>
  <c r="M1801" i="33144"/>
  <c r="M2228" i="33144"/>
  <c r="M2216" i="33144"/>
  <c r="M2204" i="33144"/>
  <c r="M2192" i="33144"/>
  <c r="M2177" i="33144"/>
  <c r="S2165" i="33144"/>
  <c r="M2029" i="33144"/>
  <c r="M2007" i="33144"/>
  <c r="M1975" i="33144"/>
  <c r="M1946" i="33144"/>
  <c r="M1934" i="33144"/>
  <c r="M1898" i="33144"/>
  <c r="M1871" i="33144"/>
  <c r="M1854" i="33144"/>
  <c r="M1842" i="33144"/>
  <c r="M1830" i="33144"/>
  <c r="M1818" i="33144"/>
  <c r="M1794" i="33144"/>
  <c r="M1782" i="33144"/>
  <c r="M1770" i="33144"/>
  <c r="M1758" i="33144"/>
  <c r="M1746" i="33144"/>
  <c r="M2206" i="33144"/>
  <c r="S2107" i="33144"/>
  <c r="S2059" i="33144"/>
  <c r="S2037" i="33144"/>
  <c r="S1896" i="33144"/>
  <c r="S1889" i="33144"/>
  <c r="M2245" i="33144"/>
  <c r="M2233" i="33144"/>
  <c r="M2221" i="33144"/>
  <c r="M2209" i="33144"/>
  <c r="M2197" i="33144"/>
  <c r="M2180" i="33144"/>
  <c r="M2170" i="33144"/>
  <c r="M2141" i="33144"/>
  <c r="M2114" i="33144"/>
  <c r="M2027" i="33144"/>
  <c r="S2025" i="33144"/>
  <c r="S2021" i="33144"/>
  <c r="S1981" i="33144"/>
  <c r="M1973" i="33144"/>
  <c r="S1969" i="33144"/>
  <c r="M1961" i="33144"/>
  <c r="S1947" i="33144"/>
  <c r="M1852" i="33144"/>
  <c r="M1828" i="33144"/>
  <c r="M1816" i="33144"/>
  <c r="S2168" i="33144"/>
  <c r="S2127" i="33144"/>
  <c r="S2117" i="33144"/>
  <c r="S2064" i="33144"/>
  <c r="S2035" i="33144"/>
  <c r="S2030" i="33144"/>
  <c r="M1971" i="33144"/>
  <c r="M1906" i="33144"/>
  <c r="S1872" i="33144"/>
  <c r="S1855" i="33144"/>
  <c r="S1843" i="33144"/>
  <c r="S1831" i="33144"/>
  <c r="S1819" i="33144"/>
  <c r="S1815" i="33144"/>
  <c r="M2188" i="33144"/>
  <c r="M2178" i="33144"/>
  <c r="S2174" i="33144"/>
  <c r="M2156" i="33144"/>
  <c r="M2127" i="33144"/>
  <c r="S2125" i="33144"/>
  <c r="M2122" i="33144"/>
  <c r="M2100" i="33144"/>
  <c r="M2088" i="33144"/>
  <c r="M2076" i="33144"/>
  <c r="M2064" i="33144"/>
  <c r="M2052" i="33144"/>
  <c r="M2040" i="33144"/>
  <c r="M2008" i="33144"/>
  <c r="S1994" i="33144"/>
  <c r="S1897" i="33144"/>
  <c r="M1894" i="33144"/>
  <c r="M1872" i="33144"/>
  <c r="M1855" i="33144"/>
  <c r="M1843" i="33144"/>
  <c r="M1831" i="33144"/>
  <c r="M1819" i="33144"/>
  <c r="M1771" i="33144"/>
  <c r="M1759" i="33144"/>
  <c r="M1747" i="33144"/>
  <c r="M1735" i="33144"/>
  <c r="M2241" i="33144"/>
  <c r="S2239" i="33144"/>
  <c r="M2229" i="33144"/>
  <c r="S2227" i="33144"/>
  <c r="M2217" i="33144"/>
  <c r="M2205" i="33144"/>
  <c r="M2193" i="33144"/>
  <c r="M2176" i="33144"/>
  <c r="M2161" i="33144"/>
  <c r="M2137" i="33144"/>
  <c r="S2135" i="33144"/>
  <c r="M2132" i="33144"/>
  <c r="S2079" i="33144"/>
  <c r="M2069" i="33144"/>
  <c r="S2067" i="33144"/>
  <c r="M2028" i="33144"/>
  <c r="M2023" i="33144"/>
  <c r="M2013" i="33144"/>
  <c r="M1969" i="33144"/>
  <c r="M1957" i="33144"/>
  <c r="S1943" i="33144"/>
  <c r="M1933" i="33144"/>
  <c r="M1921" i="33144"/>
  <c r="M1887" i="33144"/>
  <c r="S1885" i="33144"/>
  <c r="M1882" i="33144"/>
  <c r="M1788" i="33144"/>
  <c r="M1776" i="33144"/>
  <c r="M1764" i="33144"/>
  <c r="M1752" i="33144"/>
  <c r="M1728" i="33144"/>
  <c r="S2218" i="33144"/>
  <c r="S2240" i="33144"/>
  <c r="S2187" i="33144"/>
  <c r="S2179" i="33144"/>
  <c r="S2171" i="33144"/>
  <c r="M2103" i="33144"/>
  <c r="M2091" i="33144"/>
  <c r="M2079" i="33144"/>
  <c r="M2067" i="33144"/>
  <c r="S2065" i="33144"/>
  <c r="M2055" i="33144"/>
  <c r="S2053" i="33144"/>
  <c r="M2043" i="33144"/>
  <c r="S2041" i="33144"/>
  <c r="M2038" i="33144"/>
  <c r="S1987" i="33144"/>
  <c r="M1945" i="33144"/>
  <c r="S1873" i="33144"/>
  <c r="M2230" i="33144"/>
  <c r="M2218" i="33144"/>
  <c r="S2197" i="33144"/>
  <c r="M2247" i="33144"/>
  <c r="M2235" i="33144"/>
  <c r="S2233" i="33144"/>
  <c r="M2223" i="33144"/>
  <c r="S2221" i="33144"/>
  <c r="M2211" i="33144"/>
  <c r="S2209" i="33144"/>
  <c r="M2199" i="33144"/>
  <c r="S2190" i="33144"/>
  <c r="S2177" i="33144"/>
  <c r="M2158" i="33144"/>
  <c r="S2151" i="33144"/>
  <c r="M2148" i="33144"/>
  <c r="M2143" i="33144"/>
  <c r="S2141" i="33144"/>
  <c r="M2138" i="33144"/>
  <c r="S2131" i="33144"/>
  <c r="M2108" i="33144"/>
  <c r="S2230" i="33144"/>
  <c r="M2249" i="33144"/>
  <c r="S2235" i="33144"/>
  <c r="S2192" i="33144"/>
  <c r="S2245" i="33144"/>
  <c r="S2250" i="33144"/>
  <c r="M2240" i="33144"/>
  <c r="S2238" i="33144"/>
  <c r="S2226" i="33144"/>
  <c r="S2214" i="33144"/>
  <c r="S2202" i="33144"/>
  <c r="M2187" i="33144"/>
  <c r="S2185" i="33144"/>
  <c r="M2171" i="33144"/>
  <c r="M2118" i="33144"/>
  <c r="S2111" i="33144"/>
  <c r="S2014" i="33144"/>
  <c r="S2242" i="33144"/>
  <c r="S2247" i="33144"/>
  <c r="S2195" i="33144"/>
  <c r="S2180" i="33144"/>
  <c r="S2172" i="33144"/>
  <c r="S2149" i="33144"/>
  <c r="S2139" i="33144"/>
  <c r="S2104" i="33144"/>
  <c r="S2092" i="33144"/>
  <c r="S2080" i="33144"/>
  <c r="S1990" i="33144"/>
  <c r="M2237" i="33144"/>
  <c r="M2225" i="33144"/>
  <c r="M2242" i="33144"/>
  <c r="S2228" i="33144"/>
  <c r="S2216" i="33144"/>
  <c r="S2248" i="33144"/>
  <c r="S2224" i="33144"/>
  <c r="M2214" i="33144"/>
  <c r="S2212" i="33144"/>
  <c r="M2202" i="33144"/>
  <c r="S2200" i="33144"/>
  <c r="S2193" i="33144"/>
  <c r="M2190" i="33144"/>
  <c r="S2188" i="33144"/>
  <c r="M2182" i="33144"/>
  <c r="M2174" i="33144"/>
  <c r="S2159" i="33144"/>
  <c r="M2126" i="33144"/>
  <c r="M2116" i="33144"/>
  <c r="M2111" i="33144"/>
  <c r="S2109" i="33144"/>
  <c r="S2243" i="33144"/>
  <c r="S2231" i="33144"/>
  <c r="M2250" i="33144"/>
  <c r="M2238" i="33144"/>
  <c r="M2226" i="33144"/>
  <c r="M2243" i="33144"/>
  <c r="S2229" i="33144"/>
  <c r="M2219" i="33144"/>
  <c r="M2207" i="33144"/>
  <c r="S2119" i="33144"/>
  <c r="S2204" i="33144"/>
  <c r="S2219" i="33144"/>
  <c r="S2207" i="33144"/>
  <c r="S2236" i="33144"/>
  <c r="S2241" i="33144"/>
  <c r="M2231" i="33144"/>
  <c r="S2217" i="33144"/>
  <c r="S2205" i="33144"/>
  <c r="M2248" i="33144"/>
  <c r="S2246" i="33144"/>
  <c r="M2236" i="33144"/>
  <c r="S2234" i="33144"/>
  <c r="S2222" i="33144"/>
  <c r="S2210" i="33144"/>
  <c r="S2198" i="33144"/>
  <c r="S2183" i="33144"/>
  <c r="S2175" i="33144"/>
  <c r="S2167" i="33144"/>
  <c r="M2164" i="33144"/>
  <c r="M2159" i="33144"/>
  <c r="S2157" i="33144"/>
  <c r="M2109" i="33144"/>
  <c r="S2215" i="33144"/>
  <c r="S2203" i="33144"/>
  <c r="S2191" i="33144"/>
  <c r="M2183" i="33144"/>
  <c r="M2175" i="33144"/>
  <c r="S2201" i="33144"/>
  <c r="S2189" i="33144"/>
  <c r="S2181" i="33144"/>
  <c r="M2157" i="33144"/>
  <c r="S2155" i="33144"/>
  <c r="M2142" i="33144"/>
  <c r="M2208" i="33144"/>
  <c r="M2196" i="33144"/>
  <c r="S2176" i="33144"/>
  <c r="M2117" i="33144"/>
  <c r="M2035" i="33144"/>
  <c r="M1981" i="33144"/>
  <c r="M2244" i="33144"/>
  <c r="S2223" i="33144"/>
  <c r="M2213" i="33144"/>
  <c r="S2211" i="33144"/>
  <c r="M2201" i="33144"/>
  <c r="S2199" i="33144"/>
  <c r="M2189" i="33144"/>
  <c r="M2181" i="33144"/>
  <c r="M2173" i="33144"/>
  <c r="S2166" i="33144"/>
  <c r="S2163" i="33144"/>
  <c r="S2143" i="33144"/>
  <c r="M2140" i="33144"/>
  <c r="M2135" i="33144"/>
  <c r="S2133" i="33144"/>
  <c r="M2130" i="33144"/>
  <c r="S2123" i="33144"/>
  <c r="M2110" i="33144"/>
  <c r="M2062" i="33144"/>
  <c r="S2060" i="33144"/>
  <c r="M2050" i="33144"/>
  <c r="S2048" i="33144"/>
  <c r="S2009" i="33144"/>
  <c r="M2003" i="33144"/>
  <c r="M1950" i="33144"/>
  <c r="S1918" i="33144"/>
  <c r="M1915" i="33144"/>
  <c r="S1910" i="33144"/>
  <c r="M1907" i="33144"/>
  <c r="S1900" i="33144"/>
  <c r="S1893" i="33144"/>
  <c r="M1892" i="33144"/>
  <c r="S1880" i="33144"/>
  <c r="M1877" i="33144"/>
  <c r="S1875" i="33144"/>
  <c r="M1867" i="33144"/>
  <c r="S1865" i="33144"/>
  <c r="M1862" i="33144"/>
  <c r="M1850" i="33144"/>
  <c r="M1838" i="33144"/>
  <c r="M1826" i="33144"/>
  <c r="M1814" i="33144"/>
  <c r="M1792" i="33144"/>
  <c r="S1790" i="33144"/>
  <c r="M1780" i="33144"/>
  <c r="S1778" i="33144"/>
  <c r="S1771" i="33144"/>
  <c r="M1768" i="33144"/>
  <c r="S1766" i="33144"/>
  <c r="S1759" i="33144"/>
  <c r="M1756" i="33144"/>
  <c r="S1754" i="33144"/>
  <c r="S1747" i="33144"/>
  <c r="M1744" i="33144"/>
  <c r="S1742" i="33144"/>
  <c r="S1735" i="33144"/>
  <c r="S1895" i="33144"/>
  <c r="S1853" i="33144"/>
  <c r="S1841" i="33144"/>
  <c r="S1829" i="33144"/>
  <c r="S1817" i="33144"/>
  <c r="M2096" i="33144"/>
  <c r="M2084" i="33144"/>
  <c r="M2072" i="33144"/>
  <c r="M2065" i="33144"/>
  <c r="S2063" i="33144"/>
  <c r="M2060" i="33144"/>
  <c r="M2053" i="33144"/>
  <c r="S2051" i="33144"/>
  <c r="M2048" i="33144"/>
  <c r="M2041" i="33144"/>
  <c r="S2036" i="33144"/>
  <c r="S2026" i="33144"/>
  <c r="M1979" i="33144"/>
  <c r="S1977" i="33144"/>
  <c r="M1963" i="33144"/>
  <c r="S1951" i="33144"/>
  <c r="S1926" i="33144"/>
  <c r="S1919" i="33144"/>
  <c r="M1918" i="33144"/>
  <c r="M1910" i="33144"/>
  <c r="M1905" i="33144"/>
  <c r="S1903" i="33144"/>
  <c r="M1900" i="33144"/>
  <c r="S1881" i="33144"/>
  <c r="M1880" i="33144"/>
  <c r="S1878" i="33144"/>
  <c r="M1860" i="33144"/>
  <c r="S1858" i="33144"/>
  <c r="M1848" i="33144"/>
  <c r="S1846" i="33144"/>
  <c r="M1836" i="33144"/>
  <c r="S1834" i="33144"/>
  <c r="M1824" i="33144"/>
  <c r="S1822" i="33144"/>
  <c r="M1790" i="33144"/>
  <c r="S1788" i="33144"/>
  <c r="M1778" i="33144"/>
  <c r="S1776" i="33144"/>
  <c r="M1766" i="33144"/>
  <c r="S1764" i="33144"/>
  <c r="S1757" i="33144"/>
  <c r="M1754" i="33144"/>
  <c r="S1752" i="33144"/>
  <c r="S1745" i="33144"/>
  <c r="M1742" i="33144"/>
  <c r="S1740" i="33144"/>
  <c r="S1733" i="33144"/>
  <c r="S2047" i="33144"/>
  <c r="M2017" i="33144"/>
  <c r="M2001" i="33144"/>
  <c r="S1999" i="33144"/>
  <c r="S1985" i="33144"/>
  <c r="S1959" i="33144"/>
  <c r="S1939" i="33144"/>
  <c r="M1895" i="33144"/>
  <c r="S1888" i="33144"/>
  <c r="S1883" i="33144"/>
  <c r="M1870" i="33144"/>
  <c r="S1868" i="33144"/>
  <c r="S1863" i="33144"/>
  <c r="M1853" i="33144"/>
  <c r="S1851" i="33144"/>
  <c r="M1841" i="33144"/>
  <c r="S1839" i="33144"/>
  <c r="M1829" i="33144"/>
  <c r="S1827" i="33144"/>
  <c r="M1817" i="33144"/>
  <c r="S1803" i="33144"/>
  <c r="S1718" i="33144"/>
  <c r="S2068" i="33144"/>
  <c r="S2056" i="33144"/>
  <c r="S2044" i="33144"/>
  <c r="S2034" i="33144"/>
  <c r="S2015" i="33144"/>
  <c r="S2007" i="33144"/>
  <c r="S2002" i="33144"/>
  <c r="S1934" i="33144"/>
  <c r="S1927" i="33144"/>
  <c r="S1755" i="33144"/>
  <c r="S1743" i="33144"/>
  <c r="M1740" i="33144"/>
  <c r="S1728" i="33144"/>
  <c r="M1720" i="33144"/>
  <c r="S2173" i="33144"/>
  <c r="S2170" i="33144"/>
  <c r="S2147" i="33144"/>
  <c r="M2134" i="33144"/>
  <c r="M2087" i="33144"/>
  <c r="M2075" i="33144"/>
  <c r="M2063" i="33144"/>
  <c r="S2061" i="33144"/>
  <c r="M2051" i="33144"/>
  <c r="S2049" i="33144"/>
  <c r="S1991" i="33144"/>
  <c r="M1985" i="33144"/>
  <c r="S1967" i="33144"/>
  <c r="M1908" i="33144"/>
  <c r="S1906" i="33144"/>
  <c r="M1893" i="33144"/>
  <c r="S1891" i="33144"/>
  <c r="M1888" i="33144"/>
  <c r="S1876" i="33144"/>
  <c r="S1869" i="33144"/>
  <c r="M1868" i="33144"/>
  <c r="S1861" i="33144"/>
  <c r="S1849" i="33144"/>
  <c r="S1837" i="33144"/>
  <c r="S1825" i="33144"/>
  <c r="S1821" i="33144"/>
  <c r="M1781" i="33144"/>
  <c r="M1769" i="33144"/>
  <c r="M1757" i="33144"/>
  <c r="M1745" i="33144"/>
  <c r="S1731" i="33144"/>
  <c r="S1726" i="33144"/>
  <c r="M1713" i="33144"/>
  <c r="S2043" i="33144"/>
  <c r="M2034" i="33144"/>
  <c r="S2011" i="33144"/>
  <c r="S2005" i="33144"/>
  <c r="M1954" i="33144"/>
  <c r="M1949" i="33144"/>
  <c r="S1904" i="33144"/>
  <c r="M1901" i="33144"/>
  <c r="S1899" i="33144"/>
  <c r="M1891" i="33144"/>
  <c r="M1886" i="33144"/>
  <c r="M1881" i="33144"/>
  <c r="S1879" i="33144"/>
  <c r="M1876" i="33144"/>
  <c r="M1861" i="33144"/>
  <c r="S1859" i="33144"/>
  <c r="M1849" i="33144"/>
  <c r="S1847" i="33144"/>
  <c r="M1837" i="33144"/>
  <c r="S1835" i="33144"/>
  <c r="M1825" i="33144"/>
  <c r="S1823" i="33144"/>
  <c r="M1813" i="33144"/>
  <c r="M1767" i="33144"/>
  <c r="M1755" i="33144"/>
  <c r="M1743" i="33144"/>
  <c r="S1729" i="33144"/>
  <c r="S1714" i="33144"/>
  <c r="S2052" i="33144"/>
  <c r="S2040" i="33144"/>
  <c r="S2027" i="33144"/>
  <c r="S1965" i="33144"/>
  <c r="S1884" i="33144"/>
  <c r="S1864" i="33144"/>
  <c r="S1852" i="33144"/>
  <c r="S1840" i="33144"/>
  <c r="S1828" i="33144"/>
  <c r="S1816" i="33144"/>
  <c r="S1751" i="33144"/>
  <c r="S1739" i="33144"/>
  <c r="M2095" i="33144"/>
  <c r="M2083" i="33144"/>
  <c r="M2071" i="33144"/>
  <c r="S2069" i="33144"/>
  <c r="M2059" i="33144"/>
  <c r="S2057" i="33144"/>
  <c r="M2047" i="33144"/>
  <c r="S2045" i="33144"/>
  <c r="S2022" i="33144"/>
  <c r="M2005" i="33144"/>
  <c r="M1994" i="33144"/>
  <c r="S1979" i="33144"/>
  <c r="S1955" i="33144"/>
  <c r="M1942" i="33144"/>
  <c r="S1923" i="33144"/>
  <c r="M1922" i="33144"/>
  <c r="S1905" i="33144"/>
  <c r="S1902" i="33144"/>
  <c r="M1879" i="33144"/>
  <c r="M1874" i="33144"/>
  <c r="M1859" i="33144"/>
  <c r="S1857" i="33144"/>
  <c r="M1847" i="33144"/>
  <c r="S1845" i="33144"/>
  <c r="M1835" i="33144"/>
  <c r="S1833" i="33144"/>
  <c r="M1823" i="33144"/>
  <c r="S1807" i="33144"/>
  <c r="M1806" i="33144"/>
  <c r="M1777" i="33144"/>
  <c r="M1765" i="33144"/>
  <c r="M1753" i="33144"/>
  <c r="M1741" i="33144"/>
  <c r="S1724" i="33144"/>
  <c r="M1721" i="33144"/>
  <c r="M2057" i="33144"/>
  <c r="S2055" i="33144"/>
  <c r="M2045" i="33144"/>
  <c r="S2003" i="33144"/>
  <c r="S1998" i="33144"/>
  <c r="S1907" i="33144"/>
  <c r="S1892" i="33144"/>
  <c r="S1887" i="33144"/>
  <c r="M1884" i="33144"/>
  <c r="S1882" i="33144"/>
  <c r="M1869" i="33144"/>
  <c r="S1867" i="33144"/>
  <c r="M1864" i="33144"/>
  <c r="M1857" i="33144"/>
  <c r="M1845" i="33144"/>
  <c r="M1840" i="33144"/>
  <c r="M1833" i="33144"/>
  <c r="M1821" i="33144"/>
  <c r="S1749" i="33144"/>
  <c r="S1737" i="33144"/>
  <c r="S1727" i="33144"/>
  <c r="M1724" i="33144"/>
  <c r="M1714" i="33144"/>
  <c r="M2098" i="33144"/>
  <c r="S2096" i="33144"/>
  <c r="M2086" i="33144"/>
  <c r="S2084" i="33144"/>
  <c r="M2074" i="33144"/>
  <c r="S2072" i="33144"/>
  <c r="M2019" i="33144"/>
  <c r="S2006" i="33144"/>
  <c r="S2101" i="33144"/>
  <c r="S2089" i="33144"/>
  <c r="S2077" i="33144"/>
  <c r="M1995" i="33144"/>
  <c r="S1993" i="33144"/>
  <c r="M2167" i="33144"/>
  <c r="S2162" i="33144"/>
  <c r="S2154" i="33144"/>
  <c r="S2146" i="33144"/>
  <c r="S2138" i="33144"/>
  <c r="S2130" i="33144"/>
  <c r="S2122" i="33144"/>
  <c r="S2114" i="33144"/>
  <c r="S2106" i="33144"/>
  <c r="S2094" i="33144"/>
  <c r="S2082" i="33144"/>
  <c r="S2070" i="33144"/>
  <c r="S2058" i="33144"/>
  <c r="S2046" i="33144"/>
  <c r="M2101" i="33144"/>
  <c r="S2099" i="33144"/>
  <c r="M2089" i="33144"/>
  <c r="S2087" i="33144"/>
  <c r="M2077" i="33144"/>
  <c r="S2075" i="33144"/>
  <c r="S2031" i="33144"/>
  <c r="S2160" i="33144"/>
  <c r="S2152" i="33144"/>
  <c r="S2144" i="33144"/>
  <c r="S2136" i="33144"/>
  <c r="S2128" i="33144"/>
  <c r="S2120" i="33144"/>
  <c r="S2112" i="33144"/>
  <c r="M2099" i="33144"/>
  <c r="S2097" i="33144"/>
  <c r="S2085" i="33144"/>
  <c r="S2073" i="33144"/>
  <c r="S2042" i="33144"/>
  <c r="S2010" i="33144"/>
  <c r="S1983" i="33144"/>
  <c r="S2169" i="33144"/>
  <c r="S2102" i="33144"/>
  <c r="S2090" i="33144"/>
  <c r="S2078" i="33144"/>
  <c r="S2066" i="33144"/>
  <c r="S2054" i="33144"/>
  <c r="M2160" i="33144"/>
  <c r="M2152" i="33144"/>
  <c r="M2144" i="33144"/>
  <c r="M2136" i="33144"/>
  <c r="M2128" i="33144"/>
  <c r="M2120" i="33144"/>
  <c r="M2112" i="33144"/>
  <c r="M2097" i="33144"/>
  <c r="S2095" i="33144"/>
  <c r="M2085" i="33144"/>
  <c r="S2083" i="33144"/>
  <c r="M2073" i="33144"/>
  <c r="S2071" i="33144"/>
  <c r="S2158" i="33144"/>
  <c r="S2150" i="33144"/>
  <c r="S2142" i="33144"/>
  <c r="S2134" i="33144"/>
  <c r="S2126" i="33144"/>
  <c r="S2118" i="33144"/>
  <c r="S2110" i="33144"/>
  <c r="M2102" i="33144"/>
  <c r="S2100" i="33144"/>
  <c r="M2090" i="33144"/>
  <c r="S2088" i="33144"/>
  <c r="M2078" i="33144"/>
  <c r="S2076" i="33144"/>
  <c r="S2013" i="33144"/>
  <c r="S1989" i="33144"/>
  <c r="S1935" i="33144"/>
  <c r="M2163" i="33144"/>
  <c r="S2161" i="33144"/>
  <c r="M2155" i="33144"/>
  <c r="S2153" i="33144"/>
  <c r="M2147" i="33144"/>
  <c r="S2145" i="33144"/>
  <c r="M2139" i="33144"/>
  <c r="S2137" i="33144"/>
  <c r="M2131" i="33144"/>
  <c r="S2129" i="33144"/>
  <c r="M2123" i="33144"/>
  <c r="S2121" i="33144"/>
  <c r="M2115" i="33144"/>
  <c r="S2113" i="33144"/>
  <c r="M2107" i="33144"/>
  <c r="S2105" i="33144"/>
  <c r="S2093" i="33144"/>
  <c r="S2081" i="33144"/>
  <c r="S2098" i="33144"/>
  <c r="S2086" i="33144"/>
  <c r="S2074" i="33144"/>
  <c r="S2062" i="33144"/>
  <c r="S2050" i="33144"/>
  <c r="S2038" i="33144"/>
  <c r="S2164" i="33144"/>
  <c r="S2156" i="33144"/>
  <c r="S2148" i="33144"/>
  <c r="S2140" i="33144"/>
  <c r="S2132" i="33144"/>
  <c r="S2124" i="33144"/>
  <c r="S2116" i="33144"/>
  <c r="S2108" i="33144"/>
  <c r="M2105" i="33144"/>
  <c r="S2103" i="33144"/>
  <c r="M2093" i="33144"/>
  <c r="S2091" i="33144"/>
  <c r="M2081" i="33144"/>
  <c r="S1971" i="33144"/>
  <c r="S1950" i="33144"/>
  <c r="S1942" i="33144"/>
  <c r="S1913" i="33144"/>
  <c r="M2022" i="33144"/>
  <c r="S2016" i="33144"/>
  <c r="M1998" i="33144"/>
  <c r="S1992" i="33144"/>
  <c r="M1988" i="33144"/>
  <c r="M1982" i="33144"/>
  <c r="M1976" i="33144"/>
  <c r="M1970" i="33144"/>
  <c r="M1964" i="33144"/>
  <c r="M1958" i="33144"/>
  <c r="M1955" i="33144"/>
  <c r="S1953" i="33144"/>
  <c r="M1947" i="33144"/>
  <c r="S1945" i="33144"/>
  <c r="M1939" i="33144"/>
  <c r="S1937" i="33144"/>
  <c r="M1931" i="33144"/>
  <c r="S1929" i="33144"/>
  <c r="M1923" i="33144"/>
  <c r="S1921" i="33144"/>
  <c r="M2026" i="33144"/>
  <c r="S2020" i="33144"/>
  <c r="M2002" i="33144"/>
  <c r="S1996" i="33144"/>
  <c r="S1986" i="33144"/>
  <c r="S1980" i="33144"/>
  <c r="S1974" i="33144"/>
  <c r="S1968" i="33144"/>
  <c r="S1962" i="33144"/>
  <c r="S1956" i="33144"/>
  <c r="S1948" i="33144"/>
  <c r="S1940" i="33144"/>
  <c r="S1932" i="33144"/>
  <c r="S1924" i="33144"/>
  <c r="S1916" i="33144"/>
  <c r="S1908" i="33144"/>
  <c r="M2030" i="33144"/>
  <c r="S2024" i="33144"/>
  <c r="M2006" i="33144"/>
  <c r="S2000" i="33144"/>
  <c r="M1986" i="33144"/>
  <c r="M1980" i="33144"/>
  <c r="M1974" i="33144"/>
  <c r="M1968" i="33144"/>
  <c r="M1962" i="33144"/>
  <c r="M1956" i="33144"/>
  <c r="M1948" i="33144"/>
  <c r="M1940" i="33144"/>
  <c r="M1932" i="33144"/>
  <c r="M1924" i="33144"/>
  <c r="M1916" i="33144"/>
  <c r="S1954" i="33144"/>
  <c r="S1946" i="33144"/>
  <c r="S1938" i="33144"/>
  <c r="S1930" i="33144"/>
  <c r="S1922" i="33144"/>
  <c r="S1917" i="33144"/>
  <c r="S1914" i="33144"/>
  <c r="S1909" i="33144"/>
  <c r="S2028" i="33144"/>
  <c r="S2004" i="33144"/>
  <c r="S1984" i="33144"/>
  <c r="S1978" i="33144"/>
  <c r="S1972" i="33144"/>
  <c r="S1966" i="33144"/>
  <c r="S1960" i="33144"/>
  <c r="M1951" i="33144"/>
  <c r="S1949" i="33144"/>
  <c r="M1943" i="33144"/>
  <c r="S1941" i="33144"/>
  <c r="M1935" i="33144"/>
  <c r="S1933" i="33144"/>
  <c r="M1927" i="33144"/>
  <c r="S1925" i="33144"/>
  <c r="M1919" i="33144"/>
  <c r="S2032" i="33144"/>
  <c r="M2014" i="33144"/>
  <c r="S2008" i="33144"/>
  <c r="M1990" i="33144"/>
  <c r="M1984" i="33144"/>
  <c r="M1978" i="33144"/>
  <c r="M1972" i="33144"/>
  <c r="M1966" i="33144"/>
  <c r="M1960" i="33144"/>
  <c r="S1952" i="33144"/>
  <c r="S1944" i="33144"/>
  <c r="S1936" i="33144"/>
  <c r="S1928" i="33144"/>
  <c r="S1920" i="33144"/>
  <c r="S1912" i="33144"/>
  <c r="S2012" i="33144"/>
  <c r="S1988" i="33144"/>
  <c r="S1982" i="33144"/>
  <c r="S1976" i="33144"/>
  <c r="S1970" i="33144"/>
  <c r="S1964" i="33144"/>
  <c r="S1958" i="33144"/>
  <c r="M1952" i="33144"/>
  <c r="M1944" i="33144"/>
  <c r="M1936" i="33144"/>
  <c r="M1928" i="33144"/>
  <c r="M1920" i="33144"/>
  <c r="S1808" i="33144"/>
  <c r="S1800" i="33144"/>
  <c r="M1797" i="33144"/>
  <c r="S1795" i="33144"/>
  <c r="M1785" i="33144"/>
  <c r="S1783" i="33144"/>
  <c r="M1732" i="33144"/>
  <c r="S1730" i="33144"/>
  <c r="M1808" i="33144"/>
  <c r="M1800" i="33144"/>
  <c r="M1795" i="33144"/>
  <c r="S1793" i="33144"/>
  <c r="M1783" i="33144"/>
  <c r="S1781" i="33144"/>
  <c r="S1769" i="33144"/>
  <c r="M1730" i="33144"/>
  <c r="S1886" i="33144"/>
  <c r="S1862" i="33144"/>
  <c r="S1856" i="33144"/>
  <c r="S1850" i="33144"/>
  <c r="S1844" i="33144"/>
  <c r="S1838" i="33144"/>
  <c r="S1832" i="33144"/>
  <c r="S1826" i="33144"/>
  <c r="S1820" i="33144"/>
  <c r="S1814" i="33144"/>
  <c r="S1806" i="33144"/>
  <c r="S1798" i="33144"/>
  <c r="S1786" i="33144"/>
  <c r="S1774" i="33144"/>
  <c r="S1767" i="33144"/>
  <c r="S1762" i="33144"/>
  <c r="S1750" i="33144"/>
  <c r="S1738" i="33144"/>
  <c r="M1811" i="33144"/>
  <c r="S1809" i="33144"/>
  <c r="M1803" i="33144"/>
  <c r="S1801" i="33144"/>
  <c r="M1793" i="33144"/>
  <c r="S1791" i="33144"/>
  <c r="S1779" i="33144"/>
  <c r="S1890" i="33144"/>
  <c r="S1866" i="33144"/>
  <c r="S1796" i="33144"/>
  <c r="S1784" i="33144"/>
  <c r="S1772" i="33144"/>
  <c r="S1760" i="33144"/>
  <c r="S1748" i="33144"/>
  <c r="S1736" i="33144"/>
  <c r="S1812" i="33144"/>
  <c r="S1804" i="33144"/>
  <c r="M1791" i="33144"/>
  <c r="S1789" i="33144"/>
  <c r="M1779" i="33144"/>
  <c r="S1777" i="33144"/>
  <c r="S1765" i="33144"/>
  <c r="S1894" i="33144"/>
  <c r="S1870" i="33144"/>
  <c r="S1860" i="33144"/>
  <c r="S1854" i="33144"/>
  <c r="S1848" i="33144"/>
  <c r="S1842" i="33144"/>
  <c r="S1836" i="33144"/>
  <c r="S1830" i="33144"/>
  <c r="S1824" i="33144"/>
  <c r="S1818" i="33144"/>
  <c r="M1796" i="33144"/>
  <c r="S1794" i="33144"/>
  <c r="S1782" i="33144"/>
  <c r="M1772" i="33144"/>
  <c r="S1770" i="33144"/>
  <c r="S1763" i="33144"/>
  <c r="M1760" i="33144"/>
  <c r="S1758" i="33144"/>
  <c r="M1748" i="33144"/>
  <c r="S1746" i="33144"/>
  <c r="M1736" i="33144"/>
  <c r="S1734" i="33144"/>
  <c r="M1812" i="33144"/>
  <c r="M1804" i="33144"/>
  <c r="M1789" i="33144"/>
  <c r="S1787" i="33144"/>
  <c r="S1775" i="33144"/>
  <c r="M1904" i="33144"/>
  <c r="S1898" i="33144"/>
  <c r="S1874" i="33144"/>
  <c r="S1810" i="33144"/>
  <c r="S1802" i="33144"/>
  <c r="S1792" i="33144"/>
  <c r="S1780" i="33144"/>
  <c r="S1768" i="33144"/>
  <c r="S1756" i="33144"/>
  <c r="S1744" i="33144"/>
  <c r="M1734" i="33144"/>
  <c r="S1813" i="33144"/>
  <c r="M1807" i="33144"/>
  <c r="S1805" i="33144"/>
  <c r="M1799" i="33144"/>
  <c r="S1797" i="33144"/>
  <c r="M1787" i="33144"/>
  <c r="S1785" i="33144"/>
  <c r="S1773" i="33144"/>
  <c r="S1761" i="33144"/>
  <c r="S1732" i="33144"/>
  <c r="S1717" i="33144"/>
  <c r="M1722" i="33144"/>
  <c r="S1720" i="33144"/>
  <c r="S1715" i="33144"/>
  <c r="M1723" i="33144"/>
  <c r="M1715" i="33144"/>
  <c r="S1721" i="33144"/>
  <c r="S1713" i="33144"/>
  <c r="M1727" i="33144"/>
  <c r="M1718" i="33144"/>
  <c r="S1716" i="33144"/>
  <c r="S1725" i="33144"/>
  <c r="S1719" i="33144"/>
  <c r="M1719" i="33144"/>
  <c r="F20" i="33138" l="1"/>
  <c r="F21" i="33138"/>
  <c r="F22" i="33138"/>
  <c r="F23" i="33138"/>
  <c r="F24" i="33138"/>
  <c r="F25" i="33138"/>
  <c r="F26" i="33138"/>
  <c r="F27" i="33138"/>
  <c r="F28" i="33138"/>
  <c r="F29" i="33138"/>
  <c r="F30" i="33138"/>
  <c r="F31" i="33138"/>
  <c r="F19" i="33138"/>
  <c r="I16" i="33138" l="1"/>
  <c r="G31" i="33138"/>
  <c r="D36" i="33138"/>
  <c r="E36" i="33138"/>
  <c r="F36" i="33138" l="1"/>
  <c r="G19" i="33138"/>
  <c r="G20" i="33138"/>
  <c r="G21" i="33138"/>
  <c r="G22" i="33138"/>
  <c r="G23" i="33138"/>
  <c r="G24" i="33138"/>
  <c r="G25" i="33138"/>
  <c r="G26" i="33138"/>
  <c r="G28" i="33138"/>
  <c r="G29" i="33138"/>
  <c r="G30" i="33138"/>
  <c r="G36" i="33138" l="1"/>
  <c r="M59" i="33138" l="1"/>
  <c r="O283" i="33139"/>
  <c r="O284" i="33139"/>
  <c r="O285" i="33139"/>
  <c r="O286" i="33139"/>
  <c r="O287" i="33139"/>
  <c r="O288" i="33139"/>
  <c r="O289" i="33139"/>
  <c r="O290" i="33139"/>
  <c r="O291" i="33139"/>
  <c r="O292" i="33139"/>
  <c r="O293" i="33139"/>
  <c r="O294" i="33139"/>
  <c r="O295" i="33139"/>
  <c r="O296" i="33139"/>
  <c r="O297" i="33139"/>
  <c r="O298" i="33139"/>
  <c r="O299" i="33139"/>
  <c r="O300" i="33139"/>
  <c r="O301" i="33139"/>
  <c r="O302" i="33139"/>
  <c r="O303" i="33139"/>
  <c r="O304" i="33139"/>
  <c r="O305" i="33139"/>
  <c r="O306" i="33139"/>
  <c r="O307" i="33139"/>
  <c r="O308" i="33139"/>
  <c r="O309" i="33139"/>
  <c r="O310" i="33139"/>
  <c r="O311" i="33139"/>
  <c r="O312" i="33139"/>
  <c r="O313" i="33139"/>
  <c r="O314" i="33139"/>
  <c r="O315" i="33139"/>
  <c r="O316" i="33139"/>
  <c r="O317" i="33139"/>
  <c r="O318" i="33139"/>
  <c r="O319" i="33139"/>
  <c r="O320" i="33139"/>
  <c r="O321" i="33139"/>
  <c r="O322" i="33139"/>
  <c r="O323" i="33139"/>
  <c r="O324" i="33139"/>
  <c r="O325" i="33139"/>
  <c r="O326" i="33139"/>
  <c r="O327" i="33139"/>
  <c r="O328" i="33139"/>
  <c r="O329" i="33139"/>
  <c r="O330" i="33139"/>
  <c r="O331" i="33139"/>
  <c r="O332" i="33139"/>
  <c r="O333" i="33139"/>
  <c r="O334" i="33139"/>
  <c r="O335" i="33139"/>
  <c r="O336" i="33139"/>
  <c r="O337" i="33139"/>
  <c r="O338" i="33139"/>
  <c r="O339" i="33139"/>
  <c r="O340" i="33139"/>
  <c r="O341" i="33139"/>
  <c r="O342" i="33139"/>
  <c r="O343" i="33139"/>
  <c r="O344" i="33139"/>
  <c r="O345" i="33139"/>
  <c r="O346" i="33139"/>
  <c r="O347" i="33139"/>
  <c r="O348" i="33139"/>
  <c r="O349" i="33139"/>
  <c r="O350" i="33139"/>
  <c r="O351" i="33139"/>
  <c r="O352" i="33139"/>
  <c r="O353" i="33139"/>
  <c r="O354" i="33139"/>
  <c r="O355" i="33139"/>
  <c r="O356" i="33139"/>
  <c r="O357" i="33139"/>
  <c r="O358" i="33139"/>
  <c r="O359" i="33139"/>
  <c r="O360" i="33139"/>
  <c r="O361" i="33139"/>
  <c r="O362" i="33139"/>
  <c r="O363" i="33139"/>
  <c r="O364" i="33139"/>
  <c r="O365" i="33139"/>
  <c r="O366" i="33139"/>
  <c r="O367" i="33139"/>
  <c r="O368" i="33139"/>
  <c r="O369" i="33139"/>
  <c r="O370" i="33139"/>
  <c r="O371" i="33139"/>
  <c r="O372" i="33139"/>
  <c r="O373" i="33139"/>
  <c r="O374" i="33139"/>
  <c r="O375" i="33139"/>
  <c r="O376" i="33139"/>
  <c r="O377" i="33139"/>
  <c r="O378" i="33139"/>
  <c r="O379" i="33139"/>
  <c r="O380" i="33139"/>
  <c r="O381" i="33139"/>
  <c r="O382" i="33139"/>
  <c r="O383" i="33139"/>
  <c r="O384" i="33139"/>
  <c r="O385" i="33139"/>
  <c r="O386" i="33139"/>
  <c r="O387" i="33139"/>
  <c r="O388" i="33139"/>
  <c r="O389" i="33139"/>
  <c r="O390" i="33139"/>
  <c r="O391" i="33139"/>
  <c r="O392" i="33139"/>
  <c r="O393" i="33139"/>
  <c r="O394" i="33139"/>
  <c r="O395" i="33139"/>
  <c r="O396" i="33139"/>
  <c r="O397" i="33139"/>
  <c r="O398" i="33139"/>
  <c r="O399" i="33139"/>
  <c r="O400" i="33139"/>
  <c r="O401" i="33139"/>
  <c r="O402" i="33139"/>
  <c r="O403" i="33139"/>
  <c r="O404" i="33139"/>
  <c r="O405" i="33139"/>
  <c r="O406" i="33139"/>
  <c r="O407" i="33139"/>
  <c r="O408" i="33139"/>
  <c r="O409" i="33139"/>
  <c r="O410" i="33139"/>
  <c r="O411" i="33139"/>
  <c r="O412" i="33139"/>
  <c r="O413" i="33139"/>
  <c r="O414" i="33139"/>
  <c r="O415" i="33139"/>
  <c r="O416" i="33139"/>
  <c r="O417" i="33139"/>
  <c r="O418" i="33139"/>
  <c r="O419" i="33139"/>
  <c r="O420" i="33139"/>
  <c r="O421" i="33139"/>
  <c r="O422" i="33139"/>
  <c r="O423" i="33139"/>
  <c r="O424" i="33139"/>
  <c r="O425" i="33139"/>
  <c r="O426" i="33139"/>
  <c r="O427" i="33139"/>
  <c r="O428" i="33139"/>
  <c r="O429" i="33139"/>
  <c r="O430" i="33139"/>
  <c r="O431" i="33139"/>
  <c r="O432" i="33139"/>
  <c r="O433" i="33139"/>
  <c r="O434" i="33139"/>
  <c r="O435" i="33139"/>
  <c r="O436" i="33139"/>
  <c r="O437" i="33139"/>
  <c r="O438" i="33139"/>
  <c r="O439" i="33139"/>
  <c r="O440" i="33139"/>
  <c r="O441" i="33139"/>
  <c r="O442" i="33139"/>
  <c r="O443" i="33139"/>
  <c r="O444" i="33139"/>
  <c r="O445" i="33139"/>
  <c r="O446" i="33139"/>
  <c r="O447" i="33139"/>
  <c r="O448" i="33139"/>
  <c r="O449" i="33139"/>
  <c r="O450" i="33139"/>
  <c r="O451" i="33139"/>
  <c r="O452" i="33139"/>
  <c r="O453" i="33139"/>
  <c r="O454" i="33139"/>
  <c r="O455" i="33139"/>
  <c r="O456" i="33139"/>
  <c r="O457" i="33139"/>
  <c r="O458" i="33139"/>
  <c r="O459" i="33139"/>
  <c r="O460" i="33139"/>
  <c r="O461" i="33139"/>
  <c r="O462" i="33139"/>
  <c r="O463" i="33139"/>
  <c r="O464" i="33139"/>
  <c r="O465" i="33139"/>
  <c r="O466" i="33139"/>
  <c r="O467" i="33139"/>
  <c r="O468" i="33139"/>
  <c r="O469" i="33139"/>
  <c r="O470" i="33139"/>
  <c r="O471" i="33139"/>
  <c r="O472" i="33139"/>
  <c r="O473" i="33139"/>
  <c r="O474" i="33139"/>
  <c r="O475" i="33139"/>
  <c r="O476" i="33139"/>
  <c r="M283" i="33139"/>
  <c r="M284" i="33139"/>
  <c r="M285" i="33139"/>
  <c r="M286" i="33139"/>
  <c r="M287" i="33139"/>
  <c r="M288" i="33139"/>
  <c r="M289" i="33139"/>
  <c r="M290" i="33139"/>
  <c r="M291" i="33139"/>
  <c r="M292" i="33139"/>
  <c r="M293" i="33139"/>
  <c r="M294" i="33139"/>
  <c r="M295" i="33139"/>
  <c r="M296" i="33139"/>
  <c r="M297" i="33139"/>
  <c r="M298" i="33139"/>
  <c r="M299" i="33139"/>
  <c r="M300" i="33139"/>
  <c r="M301" i="33139"/>
  <c r="M302" i="33139"/>
  <c r="M303" i="33139"/>
  <c r="M304" i="33139"/>
  <c r="M305" i="33139"/>
  <c r="M306" i="33139"/>
  <c r="M307" i="33139"/>
  <c r="M308" i="33139"/>
  <c r="M309" i="33139"/>
  <c r="M310" i="33139"/>
  <c r="M311" i="33139"/>
  <c r="M312" i="33139"/>
  <c r="M313" i="33139"/>
  <c r="M314" i="33139"/>
  <c r="M315" i="33139"/>
  <c r="M316" i="33139"/>
  <c r="M317" i="33139"/>
  <c r="M318" i="33139"/>
  <c r="M319" i="33139"/>
  <c r="M320" i="33139"/>
  <c r="M321" i="33139"/>
  <c r="M322" i="33139"/>
  <c r="M323" i="33139"/>
  <c r="M324" i="33139"/>
  <c r="M325" i="33139"/>
  <c r="M326" i="33139"/>
  <c r="M327" i="33139"/>
  <c r="M328" i="33139"/>
  <c r="M329" i="33139"/>
  <c r="M330" i="33139"/>
  <c r="M331" i="33139"/>
  <c r="M332" i="33139"/>
  <c r="M333" i="33139"/>
  <c r="M334" i="33139"/>
  <c r="M335" i="33139"/>
  <c r="M336" i="33139"/>
  <c r="M337" i="33139"/>
  <c r="M338" i="33139"/>
  <c r="M339" i="33139"/>
  <c r="M340" i="33139"/>
  <c r="M341" i="33139"/>
  <c r="M342" i="33139"/>
  <c r="M343" i="33139"/>
  <c r="M344" i="33139"/>
  <c r="M345" i="33139"/>
  <c r="M346" i="33139"/>
  <c r="M347" i="33139"/>
  <c r="M348" i="33139"/>
  <c r="M349" i="33139"/>
  <c r="M350" i="33139"/>
  <c r="M351" i="33139"/>
  <c r="M352" i="33139"/>
  <c r="M353" i="33139"/>
  <c r="M354" i="33139"/>
  <c r="M355" i="33139"/>
  <c r="M356" i="33139"/>
  <c r="M357" i="33139"/>
  <c r="M358" i="33139"/>
  <c r="M359" i="33139"/>
  <c r="M360" i="33139"/>
  <c r="M361" i="33139"/>
  <c r="M362" i="33139"/>
  <c r="M363" i="33139"/>
  <c r="M364" i="33139"/>
  <c r="M365" i="33139"/>
  <c r="M366" i="33139"/>
  <c r="M367" i="33139"/>
  <c r="M368" i="33139"/>
  <c r="M369" i="33139"/>
  <c r="M370" i="33139"/>
  <c r="M371" i="33139"/>
  <c r="M372" i="33139"/>
  <c r="M373" i="33139"/>
  <c r="M374" i="33139"/>
  <c r="M375" i="33139"/>
  <c r="M376" i="33139"/>
  <c r="M377" i="33139"/>
  <c r="M378" i="33139"/>
  <c r="M379" i="33139"/>
  <c r="M380" i="33139"/>
  <c r="M381" i="33139"/>
  <c r="M382" i="33139"/>
  <c r="M383" i="33139"/>
  <c r="M384" i="33139"/>
  <c r="M385" i="33139"/>
  <c r="M386" i="33139"/>
  <c r="M387" i="33139"/>
  <c r="M388" i="33139"/>
  <c r="M389" i="33139"/>
  <c r="M390" i="33139"/>
  <c r="M391" i="33139"/>
  <c r="M392" i="33139"/>
  <c r="M393" i="33139"/>
  <c r="M394" i="33139"/>
  <c r="M395" i="33139"/>
  <c r="M396" i="33139"/>
  <c r="M397" i="33139"/>
  <c r="M398" i="33139"/>
  <c r="M399" i="33139"/>
  <c r="M400" i="33139"/>
  <c r="M401" i="33139"/>
  <c r="M402" i="33139"/>
  <c r="M403" i="33139"/>
  <c r="M404" i="33139"/>
  <c r="M405" i="33139"/>
  <c r="M406" i="33139"/>
  <c r="M407" i="33139"/>
  <c r="M408" i="33139"/>
  <c r="M409" i="33139"/>
  <c r="M410" i="33139"/>
  <c r="M411" i="33139"/>
  <c r="M412" i="33139"/>
  <c r="M413" i="33139"/>
  <c r="M414" i="33139"/>
  <c r="M415" i="33139"/>
  <c r="M416" i="33139"/>
  <c r="M417" i="33139"/>
  <c r="M418" i="33139"/>
  <c r="M419" i="33139"/>
  <c r="M420" i="33139"/>
  <c r="M421" i="33139"/>
  <c r="M422" i="33139"/>
  <c r="M423" i="33139"/>
  <c r="M424" i="33139"/>
  <c r="M425" i="33139"/>
  <c r="M426" i="33139"/>
  <c r="M427" i="33139"/>
  <c r="M428" i="33139"/>
  <c r="M429" i="33139"/>
  <c r="M430" i="33139"/>
  <c r="M431" i="33139"/>
  <c r="M432" i="33139"/>
  <c r="M433" i="33139"/>
  <c r="M434" i="33139"/>
  <c r="M435" i="33139"/>
  <c r="M436" i="33139"/>
  <c r="M437" i="33139"/>
  <c r="M438" i="33139"/>
  <c r="M439" i="33139"/>
  <c r="M440" i="33139"/>
  <c r="M441" i="33139"/>
  <c r="M442" i="33139"/>
  <c r="M443" i="33139"/>
  <c r="M444" i="33139"/>
  <c r="M445" i="33139"/>
  <c r="M446" i="33139"/>
  <c r="M447" i="33139"/>
  <c r="M448" i="33139"/>
  <c r="M449" i="33139"/>
  <c r="M450" i="33139"/>
  <c r="M451" i="33139"/>
  <c r="M452" i="33139"/>
  <c r="M453" i="33139"/>
  <c r="M454" i="33139"/>
  <c r="M455" i="33139"/>
  <c r="M456" i="33139"/>
  <c r="M457" i="33139"/>
  <c r="M458" i="33139"/>
  <c r="M459" i="33139"/>
  <c r="M460" i="33139"/>
  <c r="M461" i="33139"/>
  <c r="M462" i="33139"/>
  <c r="M463" i="33139"/>
  <c r="M464" i="33139"/>
  <c r="M465" i="33139"/>
  <c r="M466" i="33139"/>
  <c r="M467" i="33139"/>
  <c r="M468" i="33139"/>
  <c r="M469" i="33139"/>
  <c r="M470" i="33139"/>
  <c r="M471" i="33139"/>
  <c r="M472" i="33139"/>
  <c r="M473" i="33139"/>
  <c r="M474" i="33139"/>
  <c r="M475" i="33139"/>
  <c r="M476" i="33139"/>
  <c r="AA6" i="33150"/>
  <c r="W6" i="33150"/>
  <c r="X6" i="33150"/>
  <c r="Y6" i="33150"/>
  <c r="Z6" i="33150"/>
  <c r="T6" i="33150" l="1"/>
  <c r="U6" i="33150"/>
  <c r="V6" i="33150"/>
  <c r="S6" i="33150"/>
  <c r="A8" i="33144" a="1"/>
  <c r="P283" i="33139"/>
  <c r="P284" i="33139"/>
  <c r="P285" i="33139"/>
  <c r="P286" i="33139"/>
  <c r="P287" i="33139"/>
  <c r="P288" i="33139"/>
  <c r="P289" i="33139"/>
  <c r="P290" i="33139"/>
  <c r="P291" i="33139"/>
  <c r="P292" i="33139"/>
  <c r="P293" i="33139"/>
  <c r="P294" i="33139"/>
  <c r="P295" i="33139"/>
  <c r="P296" i="33139"/>
  <c r="P297" i="33139"/>
  <c r="P298" i="33139"/>
  <c r="P299" i="33139"/>
  <c r="P300" i="33139"/>
  <c r="P301" i="33139"/>
  <c r="P302" i="33139"/>
  <c r="P303" i="33139"/>
  <c r="P304" i="33139"/>
  <c r="P305" i="33139"/>
  <c r="P306" i="33139"/>
  <c r="P307" i="33139"/>
  <c r="P308" i="33139"/>
  <c r="P309" i="33139"/>
  <c r="P310" i="33139"/>
  <c r="P311" i="33139"/>
  <c r="P312" i="33139"/>
  <c r="P313" i="33139"/>
  <c r="P314" i="33139"/>
  <c r="P315" i="33139"/>
  <c r="P316" i="33139"/>
  <c r="P317" i="33139"/>
  <c r="P318" i="33139"/>
  <c r="P319" i="33139"/>
  <c r="P320" i="33139"/>
  <c r="P321" i="33139"/>
  <c r="P322" i="33139"/>
  <c r="P323" i="33139"/>
  <c r="P324" i="33139"/>
  <c r="P325" i="33139"/>
  <c r="P326" i="33139"/>
  <c r="P327" i="33139"/>
  <c r="P328" i="33139"/>
  <c r="P329" i="33139"/>
  <c r="P330" i="33139"/>
  <c r="P331" i="33139"/>
  <c r="P332" i="33139"/>
  <c r="P333" i="33139"/>
  <c r="P334" i="33139"/>
  <c r="P335" i="33139"/>
  <c r="P336" i="33139"/>
  <c r="P337" i="33139"/>
  <c r="P338" i="33139"/>
  <c r="P339" i="33139"/>
  <c r="P340" i="33139"/>
  <c r="P341" i="33139"/>
  <c r="P342" i="33139"/>
  <c r="P343" i="33139"/>
  <c r="P344" i="33139"/>
  <c r="P345" i="33139"/>
  <c r="P346" i="33139"/>
  <c r="P347" i="33139"/>
  <c r="P348" i="33139"/>
  <c r="P349" i="33139"/>
  <c r="P350" i="33139"/>
  <c r="P351" i="33139"/>
  <c r="P352" i="33139"/>
  <c r="P353" i="33139"/>
  <c r="P354" i="33139"/>
  <c r="P355" i="33139"/>
  <c r="P356" i="33139"/>
  <c r="P357" i="33139"/>
  <c r="P358" i="33139"/>
  <c r="P359" i="33139"/>
  <c r="P360" i="33139"/>
  <c r="P361" i="33139"/>
  <c r="P362" i="33139"/>
  <c r="P363" i="33139"/>
  <c r="P364" i="33139"/>
  <c r="P365" i="33139"/>
  <c r="P366" i="33139"/>
  <c r="P367" i="33139"/>
  <c r="P368" i="33139"/>
  <c r="P369" i="33139"/>
  <c r="P370" i="33139"/>
  <c r="P371" i="33139"/>
  <c r="P372" i="33139"/>
  <c r="P373" i="33139"/>
  <c r="P374" i="33139"/>
  <c r="P375" i="33139"/>
  <c r="P376" i="33139"/>
  <c r="P377" i="33139"/>
  <c r="P378" i="33139"/>
  <c r="P379" i="33139"/>
  <c r="P380" i="33139"/>
  <c r="P381" i="33139"/>
  <c r="P382" i="33139"/>
  <c r="P383" i="33139"/>
  <c r="P384" i="33139"/>
  <c r="P385" i="33139"/>
  <c r="P386" i="33139"/>
  <c r="P387" i="33139"/>
  <c r="P388" i="33139"/>
  <c r="P389" i="33139"/>
  <c r="P390" i="33139"/>
  <c r="P391" i="33139"/>
  <c r="P392" i="33139"/>
  <c r="P393" i="33139"/>
  <c r="P394" i="33139"/>
  <c r="P395" i="33139"/>
  <c r="P396" i="33139"/>
  <c r="P397" i="33139"/>
  <c r="P398" i="33139"/>
  <c r="P399" i="33139"/>
  <c r="P400" i="33139"/>
  <c r="P401" i="33139"/>
  <c r="P402" i="33139"/>
  <c r="P403" i="33139"/>
  <c r="P404" i="33139"/>
  <c r="P405" i="33139"/>
  <c r="P406" i="33139"/>
  <c r="P407" i="33139"/>
  <c r="P408" i="33139"/>
  <c r="P409" i="33139"/>
  <c r="P410" i="33139"/>
  <c r="P411" i="33139"/>
  <c r="P412" i="33139"/>
  <c r="P413" i="33139"/>
  <c r="P414" i="33139"/>
  <c r="P415" i="33139"/>
  <c r="P416" i="33139"/>
  <c r="P417" i="33139"/>
  <c r="P418" i="33139"/>
  <c r="P419" i="33139"/>
  <c r="P420" i="33139"/>
  <c r="P421" i="33139"/>
  <c r="P422" i="33139"/>
  <c r="P423" i="33139"/>
  <c r="P424" i="33139"/>
  <c r="P425" i="33139"/>
  <c r="P426" i="33139"/>
  <c r="P427" i="33139"/>
  <c r="P428" i="33139"/>
  <c r="P429" i="33139"/>
  <c r="P430" i="33139"/>
  <c r="P431" i="33139"/>
  <c r="P432" i="33139"/>
  <c r="P433" i="33139"/>
  <c r="P434" i="33139"/>
  <c r="P435" i="33139"/>
  <c r="P436" i="33139"/>
  <c r="P437" i="33139"/>
  <c r="P438" i="33139"/>
  <c r="P439" i="33139"/>
  <c r="P440" i="33139"/>
  <c r="P441" i="33139"/>
  <c r="P442" i="33139"/>
  <c r="P443" i="33139"/>
  <c r="P444" i="33139"/>
  <c r="P445" i="33139"/>
  <c r="P446" i="33139"/>
  <c r="P447" i="33139"/>
  <c r="P448" i="33139"/>
  <c r="P449" i="33139"/>
  <c r="P450" i="33139"/>
  <c r="P451" i="33139"/>
  <c r="P452" i="33139"/>
  <c r="P453" i="33139"/>
  <c r="P454" i="33139"/>
  <c r="P455" i="33139"/>
  <c r="P456" i="33139"/>
  <c r="P457" i="33139"/>
  <c r="P458" i="33139"/>
  <c r="P459" i="33139"/>
  <c r="P460" i="33139"/>
  <c r="P461" i="33139"/>
  <c r="P462" i="33139"/>
  <c r="P463" i="33139"/>
  <c r="P464" i="33139"/>
  <c r="P465" i="33139"/>
  <c r="P466" i="33139"/>
  <c r="P467" i="33139"/>
  <c r="P468" i="33139"/>
  <c r="P469" i="33139"/>
  <c r="P470" i="33139"/>
  <c r="P471" i="33139"/>
  <c r="P472" i="33139"/>
  <c r="P473" i="33139"/>
  <c r="P474" i="33139"/>
  <c r="P475" i="33139"/>
  <c r="P476" i="33139"/>
  <c r="N283" i="33139"/>
  <c r="N284" i="33139"/>
  <c r="N285" i="33139"/>
  <c r="N286" i="33139"/>
  <c r="N287" i="33139"/>
  <c r="N288" i="33139"/>
  <c r="N289" i="33139"/>
  <c r="N290" i="33139"/>
  <c r="N291" i="33139"/>
  <c r="N292" i="33139"/>
  <c r="N293" i="33139"/>
  <c r="N294" i="33139"/>
  <c r="N295" i="33139"/>
  <c r="N296" i="33139"/>
  <c r="N297" i="33139"/>
  <c r="N298" i="33139"/>
  <c r="N299" i="33139"/>
  <c r="N300" i="33139"/>
  <c r="N301" i="33139"/>
  <c r="N302" i="33139"/>
  <c r="N303" i="33139"/>
  <c r="N304" i="33139"/>
  <c r="N305" i="33139"/>
  <c r="N306" i="33139"/>
  <c r="N307" i="33139"/>
  <c r="N308" i="33139"/>
  <c r="N309" i="33139"/>
  <c r="N310" i="33139"/>
  <c r="N311" i="33139"/>
  <c r="N312" i="33139"/>
  <c r="N313" i="33139"/>
  <c r="N314" i="33139"/>
  <c r="N315" i="33139"/>
  <c r="N316" i="33139"/>
  <c r="N317" i="33139"/>
  <c r="N318" i="33139"/>
  <c r="N319" i="33139"/>
  <c r="N320" i="33139"/>
  <c r="N321" i="33139"/>
  <c r="N322" i="33139"/>
  <c r="N323" i="33139"/>
  <c r="N324" i="33139"/>
  <c r="N325" i="33139"/>
  <c r="N326" i="33139"/>
  <c r="N327" i="33139"/>
  <c r="N328" i="33139"/>
  <c r="N329" i="33139"/>
  <c r="N330" i="33139"/>
  <c r="N331" i="33139"/>
  <c r="N332" i="33139"/>
  <c r="N333" i="33139"/>
  <c r="N334" i="33139"/>
  <c r="N335" i="33139"/>
  <c r="N336" i="33139"/>
  <c r="N337" i="33139"/>
  <c r="N338" i="33139"/>
  <c r="N339" i="33139"/>
  <c r="N340" i="33139"/>
  <c r="N341" i="33139"/>
  <c r="N342" i="33139"/>
  <c r="N343" i="33139"/>
  <c r="N344" i="33139"/>
  <c r="N345" i="33139"/>
  <c r="N346" i="33139"/>
  <c r="N347" i="33139"/>
  <c r="N348" i="33139"/>
  <c r="N349" i="33139"/>
  <c r="N350" i="33139"/>
  <c r="N351" i="33139"/>
  <c r="N352" i="33139"/>
  <c r="N353" i="33139"/>
  <c r="N354" i="33139"/>
  <c r="N355" i="33139"/>
  <c r="N356" i="33139"/>
  <c r="N357" i="33139"/>
  <c r="N358" i="33139"/>
  <c r="N359" i="33139"/>
  <c r="N360" i="33139"/>
  <c r="N361" i="33139"/>
  <c r="N362" i="33139"/>
  <c r="N363" i="33139"/>
  <c r="N364" i="33139"/>
  <c r="N365" i="33139"/>
  <c r="N366" i="33139"/>
  <c r="N367" i="33139"/>
  <c r="N368" i="33139"/>
  <c r="N369" i="33139"/>
  <c r="N370" i="33139"/>
  <c r="N371" i="33139"/>
  <c r="N372" i="33139"/>
  <c r="N373" i="33139"/>
  <c r="N374" i="33139"/>
  <c r="N375" i="33139"/>
  <c r="N376" i="33139"/>
  <c r="N377" i="33139"/>
  <c r="N378" i="33139"/>
  <c r="N379" i="33139"/>
  <c r="N380" i="33139"/>
  <c r="N381" i="33139"/>
  <c r="N382" i="33139"/>
  <c r="N383" i="33139"/>
  <c r="N384" i="33139"/>
  <c r="N385" i="33139"/>
  <c r="N386" i="33139"/>
  <c r="N387" i="33139"/>
  <c r="N388" i="33139"/>
  <c r="N389" i="33139"/>
  <c r="N390" i="33139"/>
  <c r="N391" i="33139"/>
  <c r="N392" i="33139"/>
  <c r="N393" i="33139"/>
  <c r="N394" i="33139"/>
  <c r="N395" i="33139"/>
  <c r="N396" i="33139"/>
  <c r="N397" i="33139"/>
  <c r="N398" i="33139"/>
  <c r="N399" i="33139"/>
  <c r="N400" i="33139"/>
  <c r="N401" i="33139"/>
  <c r="N402" i="33139"/>
  <c r="N403" i="33139"/>
  <c r="N404" i="33139"/>
  <c r="N405" i="33139"/>
  <c r="N406" i="33139"/>
  <c r="N407" i="33139"/>
  <c r="N408" i="33139"/>
  <c r="N409" i="33139"/>
  <c r="N410" i="33139"/>
  <c r="N411" i="33139"/>
  <c r="N412" i="33139"/>
  <c r="N413" i="33139"/>
  <c r="N414" i="33139"/>
  <c r="N415" i="33139"/>
  <c r="N416" i="33139"/>
  <c r="N417" i="33139"/>
  <c r="N418" i="33139"/>
  <c r="N419" i="33139"/>
  <c r="N420" i="33139"/>
  <c r="N421" i="33139"/>
  <c r="N422" i="33139"/>
  <c r="N423" i="33139"/>
  <c r="N424" i="33139"/>
  <c r="N425" i="33139"/>
  <c r="N426" i="33139"/>
  <c r="N427" i="33139"/>
  <c r="N428" i="33139"/>
  <c r="N429" i="33139"/>
  <c r="N430" i="33139"/>
  <c r="N431" i="33139"/>
  <c r="N432" i="33139"/>
  <c r="N433" i="33139"/>
  <c r="N434" i="33139"/>
  <c r="N435" i="33139"/>
  <c r="N436" i="33139"/>
  <c r="N437" i="33139"/>
  <c r="N438" i="33139"/>
  <c r="N439" i="33139"/>
  <c r="N440" i="33139"/>
  <c r="N441" i="33139"/>
  <c r="N442" i="33139"/>
  <c r="N443" i="33139"/>
  <c r="N444" i="33139"/>
  <c r="N445" i="33139"/>
  <c r="N446" i="33139"/>
  <c r="N447" i="33139"/>
  <c r="N448" i="33139"/>
  <c r="N449" i="33139"/>
  <c r="N450" i="33139"/>
  <c r="N451" i="33139"/>
  <c r="N452" i="33139"/>
  <c r="N453" i="33139"/>
  <c r="N454" i="33139"/>
  <c r="N455" i="33139"/>
  <c r="N456" i="33139"/>
  <c r="N457" i="33139"/>
  <c r="N458" i="33139"/>
  <c r="N459" i="33139"/>
  <c r="N460" i="33139"/>
  <c r="N461" i="33139"/>
  <c r="N462" i="33139"/>
  <c r="N463" i="33139"/>
  <c r="N464" i="33139"/>
  <c r="N465" i="33139"/>
  <c r="N466" i="33139"/>
  <c r="N467" i="33139"/>
  <c r="N468" i="33139"/>
  <c r="N469" i="33139"/>
  <c r="N470" i="33139"/>
  <c r="N471" i="33139"/>
  <c r="N472" i="33139"/>
  <c r="N473" i="33139"/>
  <c r="N474" i="33139"/>
  <c r="N475" i="33139"/>
  <c r="N476" i="33139"/>
  <c r="L283" i="33139"/>
  <c r="L284" i="33139"/>
  <c r="L285" i="33139"/>
  <c r="L286" i="33139"/>
  <c r="L287" i="33139"/>
  <c r="L288" i="33139"/>
  <c r="L289" i="33139"/>
  <c r="L290" i="33139"/>
  <c r="L291" i="33139"/>
  <c r="L292" i="33139"/>
  <c r="L293" i="33139"/>
  <c r="L294" i="33139"/>
  <c r="L295" i="33139"/>
  <c r="L296" i="33139"/>
  <c r="L297" i="33139"/>
  <c r="L298" i="33139"/>
  <c r="L299" i="33139"/>
  <c r="L300" i="33139"/>
  <c r="L301" i="33139"/>
  <c r="L302" i="33139"/>
  <c r="L303" i="33139"/>
  <c r="L304" i="33139"/>
  <c r="L305" i="33139"/>
  <c r="L306" i="33139"/>
  <c r="L307" i="33139"/>
  <c r="L308" i="33139"/>
  <c r="L309" i="33139"/>
  <c r="L310" i="33139"/>
  <c r="L311" i="33139"/>
  <c r="L312" i="33139"/>
  <c r="L313" i="33139"/>
  <c r="L314" i="33139"/>
  <c r="L315" i="33139"/>
  <c r="L316" i="33139"/>
  <c r="L317" i="33139"/>
  <c r="L318" i="33139"/>
  <c r="L319" i="33139"/>
  <c r="L320" i="33139"/>
  <c r="L321" i="33139"/>
  <c r="L322" i="33139"/>
  <c r="L323" i="33139"/>
  <c r="L324" i="33139"/>
  <c r="L325" i="33139"/>
  <c r="L326" i="33139"/>
  <c r="L327" i="33139"/>
  <c r="L328" i="33139"/>
  <c r="L329" i="33139"/>
  <c r="L330" i="33139"/>
  <c r="L331" i="33139"/>
  <c r="L332" i="33139"/>
  <c r="L333" i="33139"/>
  <c r="L334" i="33139"/>
  <c r="L335" i="33139"/>
  <c r="L336" i="33139"/>
  <c r="L337" i="33139"/>
  <c r="L338" i="33139"/>
  <c r="L339" i="33139"/>
  <c r="L340" i="33139"/>
  <c r="L341" i="33139"/>
  <c r="L342" i="33139"/>
  <c r="L343" i="33139"/>
  <c r="L344" i="33139"/>
  <c r="L345" i="33139"/>
  <c r="L346" i="33139"/>
  <c r="L347" i="33139"/>
  <c r="L348" i="33139"/>
  <c r="L349" i="33139"/>
  <c r="L350" i="33139"/>
  <c r="L351" i="33139"/>
  <c r="L352" i="33139"/>
  <c r="L353" i="33139"/>
  <c r="L354" i="33139"/>
  <c r="L355" i="33139"/>
  <c r="L356" i="33139"/>
  <c r="L357" i="33139"/>
  <c r="L358" i="33139"/>
  <c r="L359" i="33139"/>
  <c r="L360" i="33139"/>
  <c r="L361" i="33139"/>
  <c r="L362" i="33139"/>
  <c r="L363" i="33139"/>
  <c r="L364" i="33139"/>
  <c r="L365" i="33139"/>
  <c r="L366" i="33139"/>
  <c r="L367" i="33139"/>
  <c r="L368" i="33139"/>
  <c r="L369" i="33139"/>
  <c r="L370" i="33139"/>
  <c r="L371" i="33139"/>
  <c r="L372" i="33139"/>
  <c r="L373" i="33139"/>
  <c r="L374" i="33139"/>
  <c r="L375" i="33139"/>
  <c r="L376" i="33139"/>
  <c r="L377" i="33139"/>
  <c r="L378" i="33139"/>
  <c r="L379" i="33139"/>
  <c r="L380" i="33139"/>
  <c r="L381" i="33139"/>
  <c r="L382" i="33139"/>
  <c r="L383" i="33139"/>
  <c r="L384" i="33139"/>
  <c r="L385" i="33139"/>
  <c r="L386" i="33139"/>
  <c r="L387" i="33139"/>
  <c r="L388" i="33139"/>
  <c r="L389" i="33139"/>
  <c r="L390" i="33139"/>
  <c r="L391" i="33139"/>
  <c r="L392" i="33139"/>
  <c r="L393" i="33139"/>
  <c r="L394" i="33139"/>
  <c r="L395" i="33139"/>
  <c r="L396" i="33139"/>
  <c r="L397" i="33139"/>
  <c r="L398" i="33139"/>
  <c r="L399" i="33139"/>
  <c r="L400" i="33139"/>
  <c r="L401" i="33139"/>
  <c r="L402" i="33139"/>
  <c r="L403" i="33139"/>
  <c r="L404" i="33139"/>
  <c r="L405" i="33139"/>
  <c r="L406" i="33139"/>
  <c r="L407" i="33139"/>
  <c r="L408" i="33139"/>
  <c r="L409" i="33139"/>
  <c r="L410" i="33139"/>
  <c r="L411" i="33139"/>
  <c r="L412" i="33139"/>
  <c r="L413" i="33139"/>
  <c r="L414" i="33139"/>
  <c r="L415" i="33139"/>
  <c r="L416" i="33139"/>
  <c r="L417" i="33139"/>
  <c r="L418" i="33139"/>
  <c r="L419" i="33139"/>
  <c r="L420" i="33139"/>
  <c r="L421" i="33139"/>
  <c r="L422" i="33139"/>
  <c r="L423" i="33139"/>
  <c r="L424" i="33139"/>
  <c r="L425" i="33139"/>
  <c r="L426" i="33139"/>
  <c r="L427" i="33139"/>
  <c r="L428" i="33139"/>
  <c r="L429" i="33139"/>
  <c r="L430" i="33139"/>
  <c r="L431" i="33139"/>
  <c r="L432" i="33139"/>
  <c r="L433" i="33139"/>
  <c r="L434" i="33139"/>
  <c r="L435" i="33139"/>
  <c r="L436" i="33139"/>
  <c r="L437" i="33139"/>
  <c r="L438" i="33139"/>
  <c r="L439" i="33139"/>
  <c r="L440" i="33139"/>
  <c r="L441" i="33139"/>
  <c r="L442" i="33139"/>
  <c r="L443" i="33139"/>
  <c r="L444" i="33139"/>
  <c r="L445" i="33139"/>
  <c r="L446" i="33139"/>
  <c r="L447" i="33139"/>
  <c r="L448" i="33139"/>
  <c r="L449" i="33139"/>
  <c r="L450" i="33139"/>
  <c r="L451" i="33139"/>
  <c r="L452" i="33139"/>
  <c r="L453" i="33139"/>
  <c r="L454" i="33139"/>
  <c r="L455" i="33139"/>
  <c r="L456" i="33139"/>
  <c r="L457" i="33139"/>
  <c r="L458" i="33139"/>
  <c r="L459" i="33139"/>
  <c r="L460" i="33139"/>
  <c r="L461" i="33139"/>
  <c r="L462" i="33139"/>
  <c r="L463" i="33139"/>
  <c r="L464" i="33139"/>
  <c r="L465" i="33139"/>
  <c r="L466" i="33139"/>
  <c r="L467" i="33139"/>
  <c r="L468" i="33139"/>
  <c r="L469" i="33139"/>
  <c r="L470" i="33139"/>
  <c r="L471" i="33139"/>
  <c r="L472" i="33139"/>
  <c r="L473" i="33139"/>
  <c r="L474" i="33139"/>
  <c r="L475" i="33139"/>
  <c r="L476" i="33139"/>
  <c r="J283" i="33139"/>
  <c r="J284" i="33139"/>
  <c r="J285" i="33139"/>
  <c r="J286" i="33139"/>
  <c r="J287" i="33139"/>
  <c r="J288" i="33139"/>
  <c r="J289" i="33139"/>
  <c r="J290" i="33139"/>
  <c r="J291" i="33139"/>
  <c r="J292" i="33139"/>
  <c r="J293" i="33139"/>
  <c r="J294" i="33139"/>
  <c r="J295" i="33139"/>
  <c r="J296" i="33139"/>
  <c r="J297" i="33139"/>
  <c r="J298" i="33139"/>
  <c r="J299" i="33139"/>
  <c r="J300" i="33139"/>
  <c r="J301" i="33139"/>
  <c r="J302" i="33139"/>
  <c r="J303" i="33139"/>
  <c r="J304" i="33139"/>
  <c r="J305" i="33139"/>
  <c r="J306" i="33139"/>
  <c r="J307" i="33139"/>
  <c r="J308" i="33139"/>
  <c r="J309" i="33139"/>
  <c r="J310" i="33139"/>
  <c r="J311" i="33139"/>
  <c r="J312" i="33139"/>
  <c r="J313" i="33139"/>
  <c r="J314" i="33139"/>
  <c r="J315" i="33139"/>
  <c r="J316" i="33139"/>
  <c r="J317" i="33139"/>
  <c r="J318" i="33139"/>
  <c r="J319" i="33139"/>
  <c r="J320" i="33139"/>
  <c r="J321" i="33139"/>
  <c r="J322" i="33139"/>
  <c r="J323" i="33139"/>
  <c r="J324" i="33139"/>
  <c r="J325" i="33139"/>
  <c r="J326" i="33139"/>
  <c r="J327" i="33139"/>
  <c r="J328" i="33139"/>
  <c r="J329" i="33139"/>
  <c r="J330" i="33139"/>
  <c r="J331" i="33139"/>
  <c r="J332" i="33139"/>
  <c r="J333" i="33139"/>
  <c r="J334" i="33139"/>
  <c r="J335" i="33139"/>
  <c r="J336" i="33139"/>
  <c r="J337" i="33139"/>
  <c r="J338" i="33139"/>
  <c r="J339" i="33139"/>
  <c r="J340" i="33139"/>
  <c r="J341" i="33139"/>
  <c r="J342" i="33139"/>
  <c r="J343" i="33139"/>
  <c r="J344" i="33139"/>
  <c r="J345" i="33139"/>
  <c r="J346" i="33139"/>
  <c r="J347" i="33139"/>
  <c r="J348" i="33139"/>
  <c r="J349" i="33139"/>
  <c r="J350" i="33139"/>
  <c r="J351" i="33139"/>
  <c r="J352" i="33139"/>
  <c r="J353" i="33139"/>
  <c r="J354" i="33139"/>
  <c r="J355" i="33139"/>
  <c r="J356" i="33139"/>
  <c r="J357" i="33139"/>
  <c r="J358" i="33139"/>
  <c r="J359" i="33139"/>
  <c r="J360" i="33139"/>
  <c r="J361" i="33139"/>
  <c r="J362" i="33139"/>
  <c r="J363" i="33139"/>
  <c r="J364" i="33139"/>
  <c r="J365" i="33139"/>
  <c r="J366" i="33139"/>
  <c r="J367" i="33139"/>
  <c r="J368" i="33139"/>
  <c r="J369" i="33139"/>
  <c r="J370" i="33139"/>
  <c r="J371" i="33139"/>
  <c r="J372" i="33139"/>
  <c r="J373" i="33139"/>
  <c r="J374" i="33139"/>
  <c r="J375" i="33139"/>
  <c r="J376" i="33139"/>
  <c r="J377" i="33139"/>
  <c r="J378" i="33139"/>
  <c r="J379" i="33139"/>
  <c r="J380" i="33139"/>
  <c r="J381" i="33139"/>
  <c r="J382" i="33139"/>
  <c r="J383" i="33139"/>
  <c r="J384" i="33139"/>
  <c r="J385" i="33139"/>
  <c r="J386" i="33139"/>
  <c r="J387" i="33139"/>
  <c r="J388" i="33139"/>
  <c r="J389" i="33139"/>
  <c r="J390" i="33139"/>
  <c r="J391" i="33139"/>
  <c r="J392" i="33139"/>
  <c r="J393" i="33139"/>
  <c r="J394" i="33139"/>
  <c r="J395" i="33139"/>
  <c r="J396" i="33139"/>
  <c r="J397" i="33139"/>
  <c r="J398" i="33139"/>
  <c r="J399" i="33139"/>
  <c r="J400" i="33139"/>
  <c r="J401" i="33139"/>
  <c r="J402" i="33139"/>
  <c r="J403" i="33139"/>
  <c r="J404" i="33139"/>
  <c r="J405" i="33139"/>
  <c r="J406" i="33139"/>
  <c r="J407" i="33139"/>
  <c r="J408" i="33139"/>
  <c r="J409" i="33139"/>
  <c r="J410" i="33139"/>
  <c r="J411" i="33139"/>
  <c r="J412" i="33139"/>
  <c r="J413" i="33139"/>
  <c r="J414" i="33139"/>
  <c r="J415" i="33139"/>
  <c r="J416" i="33139"/>
  <c r="J417" i="33139"/>
  <c r="J418" i="33139"/>
  <c r="J419" i="33139"/>
  <c r="J420" i="33139"/>
  <c r="J421" i="33139"/>
  <c r="J422" i="33139"/>
  <c r="J423" i="33139"/>
  <c r="J424" i="33139"/>
  <c r="J425" i="33139"/>
  <c r="J426" i="33139"/>
  <c r="J427" i="33139"/>
  <c r="J428" i="33139"/>
  <c r="J429" i="33139"/>
  <c r="J430" i="33139"/>
  <c r="J431" i="33139"/>
  <c r="J432" i="33139"/>
  <c r="J433" i="33139"/>
  <c r="J434" i="33139"/>
  <c r="J435" i="33139"/>
  <c r="J436" i="33139"/>
  <c r="J437" i="33139"/>
  <c r="J438" i="33139"/>
  <c r="J439" i="33139"/>
  <c r="J440" i="33139"/>
  <c r="J441" i="33139"/>
  <c r="J442" i="33139"/>
  <c r="J443" i="33139"/>
  <c r="J444" i="33139"/>
  <c r="J445" i="33139"/>
  <c r="J446" i="33139"/>
  <c r="J447" i="33139"/>
  <c r="J448" i="33139"/>
  <c r="J449" i="33139"/>
  <c r="J450" i="33139"/>
  <c r="J451" i="33139"/>
  <c r="J452" i="33139"/>
  <c r="J453" i="33139"/>
  <c r="J454" i="33139"/>
  <c r="J455" i="33139"/>
  <c r="J456" i="33139"/>
  <c r="J457" i="33139"/>
  <c r="J458" i="33139"/>
  <c r="J459" i="33139"/>
  <c r="J460" i="33139"/>
  <c r="J461" i="33139"/>
  <c r="J462" i="33139"/>
  <c r="J463" i="33139"/>
  <c r="J464" i="33139"/>
  <c r="J465" i="33139"/>
  <c r="J466" i="33139"/>
  <c r="J467" i="33139"/>
  <c r="J468" i="33139"/>
  <c r="J469" i="33139"/>
  <c r="J470" i="33139"/>
  <c r="J471" i="33139"/>
  <c r="J472" i="33139"/>
  <c r="J473" i="33139"/>
  <c r="J474" i="33139"/>
  <c r="J475" i="33139"/>
  <c r="J476" i="33139"/>
  <c r="I283" i="33139"/>
  <c r="I284" i="33139"/>
  <c r="I285" i="33139"/>
  <c r="I286" i="33139"/>
  <c r="I287" i="33139"/>
  <c r="I288" i="33139"/>
  <c r="I289" i="33139"/>
  <c r="I290" i="33139"/>
  <c r="I291" i="33139"/>
  <c r="I292" i="33139"/>
  <c r="I293" i="33139"/>
  <c r="I294" i="33139"/>
  <c r="I295" i="33139"/>
  <c r="I296" i="33139"/>
  <c r="I297" i="33139"/>
  <c r="I298" i="33139"/>
  <c r="I299" i="33139"/>
  <c r="I300" i="33139"/>
  <c r="I301" i="33139"/>
  <c r="I302" i="33139"/>
  <c r="I303" i="33139"/>
  <c r="I304" i="33139"/>
  <c r="I305" i="33139"/>
  <c r="I306" i="33139"/>
  <c r="I307" i="33139"/>
  <c r="I308" i="33139"/>
  <c r="I309" i="33139"/>
  <c r="I310" i="33139"/>
  <c r="I311" i="33139"/>
  <c r="I312" i="33139"/>
  <c r="I313" i="33139"/>
  <c r="I314" i="33139"/>
  <c r="I315" i="33139"/>
  <c r="I316" i="33139"/>
  <c r="I317" i="33139"/>
  <c r="I318" i="33139"/>
  <c r="I319" i="33139"/>
  <c r="I320" i="33139"/>
  <c r="I321" i="33139"/>
  <c r="I322" i="33139"/>
  <c r="I323" i="33139"/>
  <c r="I324" i="33139"/>
  <c r="I325" i="33139"/>
  <c r="I326" i="33139"/>
  <c r="I327" i="33139"/>
  <c r="I328" i="33139"/>
  <c r="I329" i="33139"/>
  <c r="I330" i="33139"/>
  <c r="I331" i="33139"/>
  <c r="I332" i="33139"/>
  <c r="I333" i="33139"/>
  <c r="I334" i="33139"/>
  <c r="I335" i="33139"/>
  <c r="I336" i="33139"/>
  <c r="I337" i="33139"/>
  <c r="I338" i="33139"/>
  <c r="I339" i="33139"/>
  <c r="I340" i="33139"/>
  <c r="I341" i="33139"/>
  <c r="I342" i="33139"/>
  <c r="I343" i="33139"/>
  <c r="I344" i="33139"/>
  <c r="I345" i="33139"/>
  <c r="I346" i="33139"/>
  <c r="I347" i="33139"/>
  <c r="I348" i="33139"/>
  <c r="I349" i="33139"/>
  <c r="I350" i="33139"/>
  <c r="I351" i="33139"/>
  <c r="I352" i="33139"/>
  <c r="I353" i="33139"/>
  <c r="I354" i="33139"/>
  <c r="I355" i="33139"/>
  <c r="I356" i="33139"/>
  <c r="I357" i="33139"/>
  <c r="I358" i="33139"/>
  <c r="I359" i="33139"/>
  <c r="I360" i="33139"/>
  <c r="I361" i="33139"/>
  <c r="I362" i="33139"/>
  <c r="I363" i="33139"/>
  <c r="I364" i="33139"/>
  <c r="I365" i="33139"/>
  <c r="I366" i="33139"/>
  <c r="I367" i="33139"/>
  <c r="I368" i="33139"/>
  <c r="I369" i="33139"/>
  <c r="I370" i="33139"/>
  <c r="I371" i="33139"/>
  <c r="I372" i="33139"/>
  <c r="I373" i="33139"/>
  <c r="I374" i="33139"/>
  <c r="I375" i="33139"/>
  <c r="I376" i="33139"/>
  <c r="I377" i="33139"/>
  <c r="I378" i="33139"/>
  <c r="I379" i="33139"/>
  <c r="I380" i="33139"/>
  <c r="I381" i="33139"/>
  <c r="I382" i="33139"/>
  <c r="I383" i="33139"/>
  <c r="I384" i="33139"/>
  <c r="I385" i="33139"/>
  <c r="I386" i="33139"/>
  <c r="I387" i="33139"/>
  <c r="I388" i="33139"/>
  <c r="I389" i="33139"/>
  <c r="I390" i="33139"/>
  <c r="I391" i="33139"/>
  <c r="I392" i="33139"/>
  <c r="I393" i="33139"/>
  <c r="I394" i="33139"/>
  <c r="I395" i="33139"/>
  <c r="I396" i="33139"/>
  <c r="I397" i="33139"/>
  <c r="I398" i="33139"/>
  <c r="I399" i="33139"/>
  <c r="I400" i="33139"/>
  <c r="I401" i="33139"/>
  <c r="I402" i="33139"/>
  <c r="I403" i="33139"/>
  <c r="I404" i="33139"/>
  <c r="I405" i="33139"/>
  <c r="I406" i="33139"/>
  <c r="I407" i="33139"/>
  <c r="I408" i="33139"/>
  <c r="I409" i="33139"/>
  <c r="I410" i="33139"/>
  <c r="I411" i="33139"/>
  <c r="I412" i="33139"/>
  <c r="I413" i="33139"/>
  <c r="I414" i="33139"/>
  <c r="I415" i="33139"/>
  <c r="I416" i="33139"/>
  <c r="I417" i="33139"/>
  <c r="I418" i="33139"/>
  <c r="I419" i="33139"/>
  <c r="I420" i="33139"/>
  <c r="I421" i="33139"/>
  <c r="I422" i="33139"/>
  <c r="I423" i="33139"/>
  <c r="I424" i="33139"/>
  <c r="I425" i="33139"/>
  <c r="I426" i="33139"/>
  <c r="I427" i="33139"/>
  <c r="I428" i="33139"/>
  <c r="I429" i="33139"/>
  <c r="I430" i="33139"/>
  <c r="I431" i="33139"/>
  <c r="I432" i="33139"/>
  <c r="I433" i="33139"/>
  <c r="I434" i="33139"/>
  <c r="I435" i="33139"/>
  <c r="I436" i="33139"/>
  <c r="I437" i="33139"/>
  <c r="I438" i="33139"/>
  <c r="I439" i="33139"/>
  <c r="I440" i="33139"/>
  <c r="I441" i="33139"/>
  <c r="I442" i="33139"/>
  <c r="I443" i="33139"/>
  <c r="I444" i="33139"/>
  <c r="I445" i="33139"/>
  <c r="I446" i="33139"/>
  <c r="I447" i="33139"/>
  <c r="I448" i="33139"/>
  <c r="I449" i="33139"/>
  <c r="I450" i="33139"/>
  <c r="I451" i="33139"/>
  <c r="I452" i="33139"/>
  <c r="I453" i="33139"/>
  <c r="I454" i="33139"/>
  <c r="I455" i="33139"/>
  <c r="I456" i="33139"/>
  <c r="I457" i="33139"/>
  <c r="I458" i="33139"/>
  <c r="I459" i="33139"/>
  <c r="I460" i="33139"/>
  <c r="I461" i="33139"/>
  <c r="I462" i="33139"/>
  <c r="I463" i="33139"/>
  <c r="I464" i="33139"/>
  <c r="I465" i="33139"/>
  <c r="I466" i="33139"/>
  <c r="I467" i="33139"/>
  <c r="I468" i="33139"/>
  <c r="I469" i="33139"/>
  <c r="I470" i="33139"/>
  <c r="I471" i="33139"/>
  <c r="I472" i="33139"/>
  <c r="I473" i="33139"/>
  <c r="I474" i="33139"/>
  <c r="I475" i="33139"/>
  <c r="I476" i="33139"/>
  <c r="A7" i="33139" a="1"/>
  <c r="R1561" i="33144" l="1"/>
  <c r="P1563" i="33144"/>
  <c r="N1565" i="33144"/>
  <c r="P1568" i="33144"/>
  <c r="N1570" i="33144"/>
  <c r="K1572" i="33144"/>
  <c r="Q1573" i="33144"/>
  <c r="N1575" i="33144"/>
  <c r="K1577" i="33144"/>
  <c r="Q1578" i="33144"/>
  <c r="O1580" i="33144"/>
  <c r="L1582" i="33144"/>
  <c r="Q1583" i="33144"/>
  <c r="O1585" i="33144"/>
  <c r="L1587" i="33144"/>
  <c r="R1588" i="33144"/>
  <c r="P1590" i="33144"/>
  <c r="L1592" i="33144"/>
  <c r="R1593" i="33144"/>
  <c r="P1595" i="33144"/>
  <c r="N1597" i="33144"/>
  <c r="P1600" i="33144"/>
  <c r="N1602" i="33144"/>
  <c r="K1604" i="33144"/>
  <c r="Q1605" i="33144"/>
  <c r="N1607" i="33144"/>
  <c r="K1609" i="33144"/>
  <c r="Q1610" i="33144"/>
  <c r="O1612" i="33144"/>
  <c r="L1614" i="33144"/>
  <c r="Q1615" i="33144"/>
  <c r="O1617" i="33144"/>
  <c r="L1619" i="33144"/>
  <c r="R1620" i="33144"/>
  <c r="P1622" i="33144"/>
  <c r="L1624" i="33144"/>
  <c r="R1625" i="33144"/>
  <c r="P1627" i="33144"/>
  <c r="N1629" i="33144"/>
  <c r="P1632" i="33144"/>
  <c r="N1634" i="33144"/>
  <c r="K1636" i="33144"/>
  <c r="Q1637" i="33144"/>
  <c r="N1639" i="33144"/>
  <c r="K1641" i="33144"/>
  <c r="Q1642" i="33144"/>
  <c r="O1644" i="33144"/>
  <c r="L1646" i="33144"/>
  <c r="Q1647" i="33144"/>
  <c r="O1649" i="33144"/>
  <c r="L1651" i="33144"/>
  <c r="R1652" i="33144"/>
  <c r="P1654" i="33144"/>
  <c r="L1656" i="33144"/>
  <c r="R1657" i="33144"/>
  <c r="P1659" i="33144"/>
  <c r="N1661" i="33144"/>
  <c r="P1664" i="33144"/>
  <c r="N1666" i="33144"/>
  <c r="K1668" i="33144"/>
  <c r="Q1669" i="33144"/>
  <c r="N1671" i="33144"/>
  <c r="K1673" i="33144"/>
  <c r="Q1674" i="33144"/>
  <c r="O1676" i="33144"/>
  <c r="L1678" i="33144"/>
  <c r="Q1679" i="33144"/>
  <c r="O1681" i="33144"/>
  <c r="L1683" i="33144"/>
  <c r="R1684" i="33144"/>
  <c r="P1686" i="33144"/>
  <c r="L1688" i="33144"/>
  <c r="R1689" i="33144"/>
  <c r="P1691" i="33144"/>
  <c r="N1693" i="33144"/>
  <c r="P1696" i="33144"/>
  <c r="N1698" i="33144"/>
  <c r="K1700" i="33144"/>
  <c r="Q1701" i="33144"/>
  <c r="N1560" i="33144"/>
  <c r="K1562" i="33144"/>
  <c r="Q1563" i="33144"/>
  <c r="O1565" i="33144"/>
  <c r="K1567" i="33144"/>
  <c r="Q1568" i="33144"/>
  <c r="O1570" i="33144"/>
  <c r="L1572" i="33144"/>
  <c r="R1573" i="33144"/>
  <c r="O1575" i="33144"/>
  <c r="L1577" i="33144"/>
  <c r="R1578" i="33144"/>
  <c r="P1580" i="33144"/>
  <c r="N1582" i="33144"/>
  <c r="R1583" i="33144"/>
  <c r="P1585" i="33144"/>
  <c r="N1587" i="33144"/>
  <c r="K1589" i="33144"/>
  <c r="O1560" i="33144"/>
  <c r="L1562" i="33144"/>
  <c r="R1563" i="33144"/>
  <c r="P1565" i="33144"/>
  <c r="L1567" i="33144"/>
  <c r="R1568" i="33144"/>
  <c r="P1570" i="33144"/>
  <c r="N1572" i="33144"/>
  <c r="K1574" i="33144"/>
  <c r="P1575" i="33144"/>
  <c r="N1577" i="33144"/>
  <c r="K1579" i="33144"/>
  <c r="Q1580" i="33144"/>
  <c r="O1582" i="33144"/>
  <c r="K1584" i="33144"/>
  <c r="Q1585" i="33144"/>
  <c r="O1587" i="33144"/>
  <c r="L1589" i="33144"/>
  <c r="R1590" i="33144"/>
  <c r="O1592" i="33144"/>
  <c r="L1594" i="33144"/>
  <c r="R1595" i="33144"/>
  <c r="P1597" i="33144"/>
  <c r="L1599" i="33144"/>
  <c r="R1600" i="33144"/>
  <c r="P1602" i="33144"/>
  <c r="N1604" i="33144"/>
  <c r="K1606" i="33144"/>
  <c r="P1607" i="33144"/>
  <c r="N1609" i="33144"/>
  <c r="K1611" i="33144"/>
  <c r="Q1612" i="33144"/>
  <c r="O1614" i="33144"/>
  <c r="K1616" i="33144"/>
  <c r="Q1617" i="33144"/>
  <c r="O1619" i="33144"/>
  <c r="L1621" i="33144"/>
  <c r="R1622" i="33144"/>
  <c r="O1624" i="33144"/>
  <c r="L1626" i="33144"/>
  <c r="R1627" i="33144"/>
  <c r="P1629" i="33144"/>
  <c r="L1631" i="33144"/>
  <c r="R1632" i="33144"/>
  <c r="P1634" i="33144"/>
  <c r="N1636" i="33144"/>
  <c r="K1638" i="33144"/>
  <c r="P1639" i="33144"/>
  <c r="N1641" i="33144"/>
  <c r="K1643" i="33144"/>
  <c r="Q1644" i="33144"/>
  <c r="O1646" i="33144"/>
  <c r="K1648" i="33144"/>
  <c r="Q1649" i="33144"/>
  <c r="O1651" i="33144"/>
  <c r="L1653" i="33144"/>
  <c r="R1654" i="33144"/>
  <c r="O1656" i="33144"/>
  <c r="L1658" i="33144"/>
  <c r="R1659" i="33144"/>
  <c r="P1661" i="33144"/>
  <c r="L1663" i="33144"/>
  <c r="R1664" i="33144"/>
  <c r="P1666" i="33144"/>
  <c r="N1668" i="33144"/>
  <c r="K1670" i="33144"/>
  <c r="P1671" i="33144"/>
  <c r="N1673" i="33144"/>
  <c r="K1675" i="33144"/>
  <c r="Q1676" i="33144"/>
  <c r="O1678" i="33144"/>
  <c r="K1680" i="33144"/>
  <c r="Q1681" i="33144"/>
  <c r="O1683" i="33144"/>
  <c r="L1685" i="33144"/>
  <c r="R1686" i="33144"/>
  <c r="O1688" i="33144"/>
  <c r="L1690" i="33144"/>
  <c r="R1691" i="33144"/>
  <c r="P1693" i="33144"/>
  <c r="L1695" i="33144"/>
  <c r="R1696" i="33144"/>
  <c r="P1698" i="33144"/>
  <c r="N1700" i="33144"/>
  <c r="K1702" i="33144"/>
  <c r="K1559" i="33144"/>
  <c r="P1560" i="33144"/>
  <c r="N1562" i="33144"/>
  <c r="K1564" i="33144"/>
  <c r="Q1565" i="33144"/>
  <c r="N1567" i="33144"/>
  <c r="K1569" i="33144"/>
  <c r="Q1570" i="33144"/>
  <c r="O1572" i="33144"/>
  <c r="L1574" i="33144"/>
  <c r="Q1575" i="33144"/>
  <c r="O1577" i="33144"/>
  <c r="L1579" i="33144"/>
  <c r="R1580" i="33144"/>
  <c r="P1582" i="33144"/>
  <c r="L1584" i="33144"/>
  <c r="R1585" i="33144"/>
  <c r="P1587" i="33144"/>
  <c r="N1589" i="33144"/>
  <c r="P1592" i="33144"/>
  <c r="N1594" i="33144"/>
  <c r="K1596" i="33144"/>
  <c r="Q1597" i="33144"/>
  <c r="N1599" i="33144"/>
  <c r="K1601" i="33144"/>
  <c r="Q1602" i="33144"/>
  <c r="O1604" i="33144"/>
  <c r="L1606" i="33144"/>
  <c r="Q1607" i="33144"/>
  <c r="O1609" i="33144"/>
  <c r="L1611" i="33144"/>
  <c r="R1612" i="33144"/>
  <c r="P1614" i="33144"/>
  <c r="L1616" i="33144"/>
  <c r="R1617" i="33144"/>
  <c r="P1619" i="33144"/>
  <c r="N1621" i="33144"/>
  <c r="P1624" i="33144"/>
  <c r="N1626" i="33144"/>
  <c r="K1628" i="33144"/>
  <c r="Q1629" i="33144"/>
  <c r="N1631" i="33144"/>
  <c r="K1633" i="33144"/>
  <c r="Q1634" i="33144"/>
  <c r="O1636" i="33144"/>
  <c r="L1638" i="33144"/>
  <c r="Q1639" i="33144"/>
  <c r="O1641" i="33144"/>
  <c r="L1643" i="33144"/>
  <c r="R1644" i="33144"/>
  <c r="P1646" i="33144"/>
  <c r="L1648" i="33144"/>
  <c r="R1649" i="33144"/>
  <c r="P1651" i="33144"/>
  <c r="N1653" i="33144"/>
  <c r="P1656" i="33144"/>
  <c r="N1658" i="33144"/>
  <c r="K1660" i="33144"/>
  <c r="Q1661" i="33144"/>
  <c r="N1663" i="33144"/>
  <c r="K1665" i="33144"/>
  <c r="Q1666" i="33144"/>
  <c r="O1668" i="33144"/>
  <c r="L1670" i="33144"/>
  <c r="Q1671" i="33144"/>
  <c r="O1673" i="33144"/>
  <c r="L1675" i="33144"/>
  <c r="R1676" i="33144"/>
  <c r="P1678" i="33144"/>
  <c r="L1680" i="33144"/>
  <c r="R1681" i="33144"/>
  <c r="P1683" i="33144"/>
  <c r="N1685" i="33144"/>
  <c r="P1688" i="33144"/>
  <c r="N1690" i="33144"/>
  <c r="K1692" i="33144"/>
  <c r="Q1693" i="33144"/>
  <c r="N1695" i="33144"/>
  <c r="K1697" i="33144"/>
  <c r="Q1698" i="33144"/>
  <c r="O1700" i="33144"/>
  <c r="L1559" i="33144"/>
  <c r="Q1560" i="33144"/>
  <c r="O1562" i="33144"/>
  <c r="L1564" i="33144"/>
  <c r="R1565" i="33144"/>
  <c r="O1567" i="33144"/>
  <c r="L1569" i="33144"/>
  <c r="R1570" i="33144"/>
  <c r="P1572" i="33144"/>
  <c r="N1574" i="33144"/>
  <c r="R1575" i="33144"/>
  <c r="P1577" i="33144"/>
  <c r="N1579" i="33144"/>
  <c r="K1581" i="33144"/>
  <c r="Q1582" i="33144"/>
  <c r="N1584" i="33144"/>
  <c r="K1586" i="33144"/>
  <c r="Q1587" i="33144"/>
  <c r="O1589" i="33144"/>
  <c r="K1591" i="33144"/>
  <c r="Q1592" i="33144"/>
  <c r="O1594" i="33144"/>
  <c r="L1596" i="33144"/>
  <c r="R1597" i="33144"/>
  <c r="O1599" i="33144"/>
  <c r="L1601" i="33144"/>
  <c r="R1602" i="33144"/>
  <c r="P1604" i="33144"/>
  <c r="N1606" i="33144"/>
  <c r="R1607" i="33144"/>
  <c r="P1609" i="33144"/>
  <c r="N1611" i="33144"/>
  <c r="K1613" i="33144"/>
  <c r="Q1614" i="33144"/>
  <c r="N1616" i="33144"/>
  <c r="K1618" i="33144"/>
  <c r="Q1619" i="33144"/>
  <c r="O1621" i="33144"/>
  <c r="K1623" i="33144"/>
  <c r="Q1624" i="33144"/>
  <c r="O1626" i="33144"/>
  <c r="L1628" i="33144"/>
  <c r="R1629" i="33144"/>
  <c r="O1631" i="33144"/>
  <c r="L1633" i="33144"/>
  <c r="R1634" i="33144"/>
  <c r="P1636" i="33144"/>
  <c r="N1638" i="33144"/>
  <c r="N1559" i="33144"/>
  <c r="R1560" i="33144"/>
  <c r="P1562" i="33144"/>
  <c r="N1564" i="33144"/>
  <c r="K1566" i="33144"/>
  <c r="P1567" i="33144"/>
  <c r="N1569" i="33144"/>
  <c r="K1571" i="33144"/>
  <c r="Q1572" i="33144"/>
  <c r="O1574" i="33144"/>
  <c r="K1576" i="33144"/>
  <c r="Q1577" i="33144"/>
  <c r="O1579" i="33144"/>
  <c r="L1581" i="33144"/>
  <c r="R1582" i="33144"/>
  <c r="O1584" i="33144"/>
  <c r="O1559" i="33144"/>
  <c r="K1561" i="33144"/>
  <c r="Q1562" i="33144"/>
  <c r="O1564" i="33144"/>
  <c r="L1566" i="33144"/>
  <c r="Q1567" i="33144"/>
  <c r="O1569" i="33144"/>
  <c r="L1571" i="33144"/>
  <c r="R1572" i="33144"/>
  <c r="P1574" i="33144"/>
  <c r="L1576" i="33144"/>
  <c r="R1577" i="33144"/>
  <c r="P1579" i="33144"/>
  <c r="N1581" i="33144"/>
  <c r="P1584" i="33144"/>
  <c r="N1586" i="33144"/>
  <c r="K1588" i="33144"/>
  <c r="M1588" i="33144" s="1"/>
  <c r="Q1589" i="33144"/>
  <c r="N1591" i="33144"/>
  <c r="K1593" i="33144"/>
  <c r="Q1594" i="33144"/>
  <c r="O1596" i="33144"/>
  <c r="L1598" i="33144"/>
  <c r="Q1599" i="33144"/>
  <c r="O1601" i="33144"/>
  <c r="L1603" i="33144"/>
  <c r="R1604" i="33144"/>
  <c r="P1606" i="33144"/>
  <c r="L1608" i="33144"/>
  <c r="R1609" i="33144"/>
  <c r="P1611" i="33144"/>
  <c r="N1613" i="33144"/>
  <c r="P1616" i="33144"/>
  <c r="N1618" i="33144"/>
  <c r="K1620" i="33144"/>
  <c r="Q1621" i="33144"/>
  <c r="N1623" i="33144"/>
  <c r="K1625" i="33144"/>
  <c r="Q1626" i="33144"/>
  <c r="O1628" i="33144"/>
  <c r="L1630" i="33144"/>
  <c r="Q1631" i="33144"/>
  <c r="O1633" i="33144"/>
  <c r="L1635" i="33144"/>
  <c r="R1636" i="33144"/>
  <c r="P1638" i="33144"/>
  <c r="L1640" i="33144"/>
  <c r="R1641" i="33144"/>
  <c r="P1643" i="33144"/>
  <c r="N1645" i="33144"/>
  <c r="P1648" i="33144"/>
  <c r="N1650" i="33144"/>
  <c r="K1652" i="33144"/>
  <c r="Q1653" i="33144"/>
  <c r="N1655" i="33144"/>
  <c r="K1657" i="33144"/>
  <c r="Q1658" i="33144"/>
  <c r="O1660" i="33144"/>
  <c r="L1662" i="33144"/>
  <c r="Q1663" i="33144"/>
  <c r="O1665" i="33144"/>
  <c r="L1667" i="33144"/>
  <c r="R1668" i="33144"/>
  <c r="P1670" i="33144"/>
  <c r="L1672" i="33144"/>
  <c r="R1673" i="33144"/>
  <c r="P1675" i="33144"/>
  <c r="N1677" i="33144"/>
  <c r="P1680" i="33144"/>
  <c r="N1682" i="33144"/>
  <c r="K1684" i="33144"/>
  <c r="Q1685" i="33144"/>
  <c r="N1687" i="33144"/>
  <c r="K1689" i="33144"/>
  <c r="Q1690" i="33144"/>
  <c r="O1692" i="33144"/>
  <c r="L1694" i="33144"/>
  <c r="Q1695" i="33144"/>
  <c r="O1697" i="33144"/>
  <c r="L1699" i="33144"/>
  <c r="R1700" i="33144"/>
  <c r="P1559" i="33144"/>
  <c r="L1561" i="33144"/>
  <c r="R1562" i="33144"/>
  <c r="P1564" i="33144"/>
  <c r="N1566" i="33144"/>
  <c r="R1567" i="33144"/>
  <c r="P1569" i="33144"/>
  <c r="N1571" i="33144"/>
  <c r="K1573" i="33144"/>
  <c r="Q1574" i="33144"/>
  <c r="N1576" i="33144"/>
  <c r="K1578" i="33144"/>
  <c r="Q1579" i="33144"/>
  <c r="O1581" i="33144"/>
  <c r="K1583" i="33144"/>
  <c r="Q1584" i="33144"/>
  <c r="O1586" i="33144"/>
  <c r="L1588" i="33144"/>
  <c r="R1589" i="33144"/>
  <c r="O1591" i="33144"/>
  <c r="L1593" i="33144"/>
  <c r="R1594" i="33144"/>
  <c r="P1596" i="33144"/>
  <c r="N1598" i="33144"/>
  <c r="R1599" i="33144"/>
  <c r="P1601" i="33144"/>
  <c r="N1603" i="33144"/>
  <c r="K1605" i="33144"/>
  <c r="Q1606" i="33144"/>
  <c r="N1608" i="33144"/>
  <c r="K1610" i="33144"/>
  <c r="Q1611" i="33144"/>
  <c r="O1613" i="33144"/>
  <c r="K1615" i="33144"/>
  <c r="Q1616" i="33144"/>
  <c r="O1618" i="33144"/>
  <c r="L1620" i="33144"/>
  <c r="R1621" i="33144"/>
  <c r="O1623" i="33144"/>
  <c r="L1625" i="33144"/>
  <c r="R1626" i="33144"/>
  <c r="P1628" i="33144"/>
  <c r="N1630" i="33144"/>
  <c r="R1631" i="33144"/>
  <c r="P1633" i="33144"/>
  <c r="N1635" i="33144"/>
  <c r="K1637" i="33144"/>
  <c r="Q1638" i="33144"/>
  <c r="N1640" i="33144"/>
  <c r="K1642" i="33144"/>
  <c r="Q1643" i="33144"/>
  <c r="O1645" i="33144"/>
  <c r="K1647" i="33144"/>
  <c r="Q1648" i="33144"/>
  <c r="O1650" i="33144"/>
  <c r="L1652" i="33144"/>
  <c r="R1653" i="33144"/>
  <c r="O1655" i="33144"/>
  <c r="L1657" i="33144"/>
  <c r="R1658" i="33144"/>
  <c r="P1660" i="33144"/>
  <c r="N1662" i="33144"/>
  <c r="R1663" i="33144"/>
  <c r="P1665" i="33144"/>
  <c r="N1667" i="33144"/>
  <c r="K1669" i="33144"/>
  <c r="Q1670" i="33144"/>
  <c r="N1672" i="33144"/>
  <c r="K1674" i="33144"/>
  <c r="Q1675" i="33144"/>
  <c r="O1677" i="33144"/>
  <c r="K1679" i="33144"/>
  <c r="Q1680" i="33144"/>
  <c r="O1682" i="33144"/>
  <c r="L1684" i="33144"/>
  <c r="R1685" i="33144"/>
  <c r="O1687" i="33144"/>
  <c r="L1689" i="33144"/>
  <c r="R1690" i="33144"/>
  <c r="P1692" i="33144"/>
  <c r="N1694" i="33144"/>
  <c r="R1695" i="33144"/>
  <c r="P1697" i="33144"/>
  <c r="N1699" i="33144"/>
  <c r="K1701" i="33144"/>
  <c r="Q1559" i="33144"/>
  <c r="N1561" i="33144"/>
  <c r="K1563" i="33144"/>
  <c r="Q1564" i="33144"/>
  <c r="O1566" i="33144"/>
  <c r="K1568" i="33144"/>
  <c r="Q1569" i="33144"/>
  <c r="O1571" i="33144"/>
  <c r="L1573" i="33144"/>
  <c r="R1574" i="33144"/>
  <c r="O1576" i="33144"/>
  <c r="L1578" i="33144"/>
  <c r="R1579" i="33144"/>
  <c r="P1581" i="33144"/>
  <c r="L1583" i="33144"/>
  <c r="R1584" i="33144"/>
  <c r="P1586" i="33144"/>
  <c r="N1588" i="33144"/>
  <c r="K1590" i="33144"/>
  <c r="P1591" i="33144"/>
  <c r="N1593" i="33144"/>
  <c r="K1595" i="33144"/>
  <c r="Q1596" i="33144"/>
  <c r="O1598" i="33144"/>
  <c r="K1600" i="33144"/>
  <c r="Q1601" i="33144"/>
  <c r="O1603" i="33144"/>
  <c r="L1605" i="33144"/>
  <c r="R1606" i="33144"/>
  <c r="O1608" i="33144"/>
  <c r="L1610" i="33144"/>
  <c r="R1611" i="33144"/>
  <c r="P1613" i="33144"/>
  <c r="L1615" i="33144"/>
  <c r="R1616" i="33144"/>
  <c r="P1618" i="33144"/>
  <c r="N1620" i="33144"/>
  <c r="K1622" i="33144"/>
  <c r="P1623" i="33144"/>
  <c r="N1625" i="33144"/>
  <c r="K1627" i="33144"/>
  <c r="Q1628" i="33144"/>
  <c r="O1630" i="33144"/>
  <c r="K1632" i="33144"/>
  <c r="Q1633" i="33144"/>
  <c r="O1635" i="33144"/>
  <c r="L1637" i="33144"/>
  <c r="R1638" i="33144"/>
  <c r="O1640" i="33144"/>
  <c r="L1642" i="33144"/>
  <c r="R1643" i="33144"/>
  <c r="P1645" i="33144"/>
  <c r="L1647" i="33144"/>
  <c r="R1648" i="33144"/>
  <c r="P1650" i="33144"/>
  <c r="N1652" i="33144"/>
  <c r="K1654" i="33144"/>
  <c r="P1655" i="33144"/>
  <c r="N1657" i="33144"/>
  <c r="K1659" i="33144"/>
  <c r="M1659" i="33144" s="1"/>
  <c r="Q1660" i="33144"/>
  <c r="O1662" i="33144"/>
  <c r="K1664" i="33144"/>
  <c r="Q1665" i="33144"/>
  <c r="O1667" i="33144"/>
  <c r="L1669" i="33144"/>
  <c r="R1670" i="33144"/>
  <c r="O1672" i="33144"/>
  <c r="L1674" i="33144"/>
  <c r="R1675" i="33144"/>
  <c r="P1677" i="33144"/>
  <c r="L1679" i="33144"/>
  <c r="R1680" i="33144"/>
  <c r="P1682" i="33144"/>
  <c r="N1684" i="33144"/>
  <c r="K1686" i="33144"/>
  <c r="P1687" i="33144"/>
  <c r="N1689" i="33144"/>
  <c r="K1691" i="33144"/>
  <c r="Q1692" i="33144"/>
  <c r="O1694" i="33144"/>
  <c r="K1696" i="33144"/>
  <c r="Q1697" i="33144"/>
  <c r="O1699" i="33144"/>
  <c r="L1701" i="33144"/>
  <c r="R1564" i="33144"/>
  <c r="P1571" i="33144"/>
  <c r="N1578" i="33144"/>
  <c r="K1585" i="33144"/>
  <c r="L1590" i="33144"/>
  <c r="Q1593" i="33144"/>
  <c r="K1598" i="33144"/>
  <c r="M1598" i="33144" s="1"/>
  <c r="K1602" i="33144"/>
  <c r="R1605" i="33144"/>
  <c r="N1610" i="33144"/>
  <c r="K1614" i="33144"/>
  <c r="M1614" i="33144" s="1"/>
  <c r="L1618" i="33144"/>
  <c r="N1622" i="33144"/>
  <c r="K1626" i="33144"/>
  <c r="M1626" i="33144" s="1"/>
  <c r="P1630" i="33144"/>
  <c r="L1634" i="33144"/>
  <c r="O1638" i="33144"/>
  <c r="Q1641" i="33144"/>
  <c r="L1645" i="33144"/>
  <c r="O1648" i="33144"/>
  <c r="R1651" i="33144"/>
  <c r="L1655" i="33144"/>
  <c r="P1658" i="33144"/>
  <c r="K1662" i="33144"/>
  <c r="M1662" i="33144" s="1"/>
  <c r="N1665" i="33144"/>
  <c r="Q1668" i="33144"/>
  <c r="K1672" i="33144"/>
  <c r="M1672" i="33144" s="1"/>
  <c r="O1675" i="33144"/>
  <c r="R1678" i="33144"/>
  <c r="L1682" i="33144"/>
  <c r="P1685" i="33144"/>
  <c r="R1688" i="33144"/>
  <c r="N1692" i="33144"/>
  <c r="P1695" i="33144"/>
  <c r="K1699" i="33144"/>
  <c r="N1702" i="33144"/>
  <c r="R1703" i="33144"/>
  <c r="P1705" i="33144"/>
  <c r="N1707" i="33144"/>
  <c r="K1709" i="33144"/>
  <c r="Q1710" i="33144"/>
  <c r="N1712" i="33144"/>
  <c r="K1565" i="33144"/>
  <c r="Q1571" i="33144"/>
  <c r="O1578" i="33144"/>
  <c r="L1585" i="33144"/>
  <c r="N1590" i="33144"/>
  <c r="K1594" i="33144"/>
  <c r="M1594" i="33144" s="1"/>
  <c r="P1598" i="33144"/>
  <c r="L1602" i="33144"/>
  <c r="O1606" i="33144"/>
  <c r="O1610" i="33144"/>
  <c r="N1614" i="33144"/>
  <c r="Q1618" i="33144"/>
  <c r="O1622" i="33144"/>
  <c r="P1626" i="33144"/>
  <c r="Q1630" i="33144"/>
  <c r="O1634" i="33144"/>
  <c r="N1642" i="33144"/>
  <c r="Q1645" i="33144"/>
  <c r="K1649" i="33144"/>
  <c r="O1652" i="33144"/>
  <c r="Q1655" i="33144"/>
  <c r="L1659" i="33144"/>
  <c r="P1662" i="33144"/>
  <c r="R1665" i="33144"/>
  <c r="N1669" i="33144"/>
  <c r="P1672" i="33144"/>
  <c r="K1676" i="33144"/>
  <c r="M1676" i="33144" s="1"/>
  <c r="N1679" i="33144"/>
  <c r="Q1682" i="33144"/>
  <c r="S1682" i="33144" s="1"/>
  <c r="L1686" i="33144"/>
  <c r="O1689" i="33144"/>
  <c r="R1692" i="33144"/>
  <c r="L1696" i="33144"/>
  <c r="P1699" i="33144"/>
  <c r="O1702" i="33144"/>
  <c r="K1704" i="33144"/>
  <c r="Q1705" i="33144"/>
  <c r="O1707" i="33144"/>
  <c r="L1709" i="33144"/>
  <c r="R1710" i="33144"/>
  <c r="O1712" i="33144"/>
  <c r="L1565" i="33144"/>
  <c r="R1571" i="33144"/>
  <c r="P1578" i="33144"/>
  <c r="N1585" i="33144"/>
  <c r="O1590" i="33144"/>
  <c r="P1594" i="33144"/>
  <c r="Q1598" i="33144"/>
  <c r="O1602" i="33144"/>
  <c r="P1610" i="33144"/>
  <c r="R1614" i="33144"/>
  <c r="R1618" i="33144"/>
  <c r="Q1622" i="33144"/>
  <c r="L1627" i="33144"/>
  <c r="R1630" i="33144"/>
  <c r="K1635" i="33144"/>
  <c r="K1639" i="33144"/>
  <c r="O1642" i="33144"/>
  <c r="R1645" i="33144"/>
  <c r="L1649" i="33144"/>
  <c r="P1652" i="33144"/>
  <c r="R1655" i="33144"/>
  <c r="N1659" i="33144"/>
  <c r="Q1662" i="33144"/>
  <c r="K1666" i="33144"/>
  <c r="O1669" i="33144"/>
  <c r="Q1672" i="33144"/>
  <c r="L1676" i="33144"/>
  <c r="O1679" i="33144"/>
  <c r="R1682" i="33144"/>
  <c r="N1686" i="33144"/>
  <c r="P1689" i="33144"/>
  <c r="K1693" i="33144"/>
  <c r="N1696" i="33144"/>
  <c r="Q1699" i="33144"/>
  <c r="P1702" i="33144"/>
  <c r="L1704" i="33144"/>
  <c r="R1705" i="33144"/>
  <c r="P1707" i="33144"/>
  <c r="N1709" i="33144"/>
  <c r="P1712" i="33144"/>
  <c r="R1559" i="33144"/>
  <c r="P1566" i="33144"/>
  <c r="N1573" i="33144"/>
  <c r="K1580" i="33144"/>
  <c r="L1586" i="33144"/>
  <c r="Q1590" i="33144"/>
  <c r="L1595" i="33144"/>
  <c r="R1598" i="33144"/>
  <c r="K1603" i="33144"/>
  <c r="M1603" i="33144" s="1"/>
  <c r="K1607" i="33144"/>
  <c r="R1610" i="33144"/>
  <c r="N1615" i="33144"/>
  <c r="K1619" i="33144"/>
  <c r="M1619" i="33144" s="1"/>
  <c r="L1623" i="33144"/>
  <c r="N1627" i="33144"/>
  <c r="K1631" i="33144"/>
  <c r="M1631" i="33144" s="1"/>
  <c r="P1635" i="33144"/>
  <c r="L1639" i="33144"/>
  <c r="P1642" i="33144"/>
  <c r="K1646" i="33144"/>
  <c r="M1646" i="33144" s="1"/>
  <c r="N1649" i="33144"/>
  <c r="Q1652" i="33144"/>
  <c r="K1656" i="33144"/>
  <c r="M1656" i="33144" s="1"/>
  <c r="O1659" i="33144"/>
  <c r="R1662" i="33144"/>
  <c r="L1666" i="33144"/>
  <c r="P1669" i="33144"/>
  <c r="R1672" i="33144"/>
  <c r="N1676" i="33144"/>
  <c r="P1679" i="33144"/>
  <c r="K1683" i="33144"/>
  <c r="M1683" i="33144" s="1"/>
  <c r="O1686" i="33144"/>
  <c r="Q1689" i="33144"/>
  <c r="L1693" i="33144"/>
  <c r="O1696" i="33144"/>
  <c r="R1699" i="33144"/>
  <c r="Q1702" i="33144"/>
  <c r="N1704" i="33144"/>
  <c r="K1706" i="33144"/>
  <c r="Q1707" i="33144"/>
  <c r="O1709" i="33144"/>
  <c r="K1711" i="33144"/>
  <c r="M1711" i="33144" s="1"/>
  <c r="Q1712" i="33144"/>
  <c r="K1560" i="33144"/>
  <c r="Q1566" i="33144"/>
  <c r="O1573" i="33144"/>
  <c r="L1580" i="33144"/>
  <c r="Q1586" i="33144"/>
  <c r="L1591" i="33144"/>
  <c r="N1595" i="33144"/>
  <c r="K1599" i="33144"/>
  <c r="M1599" i="33144" s="1"/>
  <c r="P1603" i="33144"/>
  <c r="L1607" i="33144"/>
  <c r="O1611" i="33144"/>
  <c r="O1615" i="33144"/>
  <c r="N1619" i="33144"/>
  <c r="Q1623" i="33144"/>
  <c r="O1627" i="33144"/>
  <c r="P1631" i="33144"/>
  <c r="Q1635" i="33144"/>
  <c r="O1639" i="33144"/>
  <c r="R1642" i="33144"/>
  <c r="N1646" i="33144"/>
  <c r="P1649" i="33144"/>
  <c r="K1653" i="33144"/>
  <c r="M1653" i="33144" s="1"/>
  <c r="N1656" i="33144"/>
  <c r="Q1659" i="33144"/>
  <c r="K1663" i="33144"/>
  <c r="M1663" i="33144" s="1"/>
  <c r="O1666" i="33144"/>
  <c r="R1669" i="33144"/>
  <c r="L1673" i="33144"/>
  <c r="P1676" i="33144"/>
  <c r="R1679" i="33144"/>
  <c r="N1683" i="33144"/>
  <c r="Q1686" i="33144"/>
  <c r="K1690" i="33144"/>
  <c r="M1690" i="33144" s="1"/>
  <c r="O1693" i="33144"/>
  <c r="Q1696" i="33144"/>
  <c r="L1700" i="33144"/>
  <c r="R1702" i="33144"/>
  <c r="O1704" i="33144"/>
  <c r="L1706" i="33144"/>
  <c r="R1707" i="33144"/>
  <c r="P1709" i="33144"/>
  <c r="L1711" i="33144"/>
  <c r="R1712" i="33144"/>
  <c r="L1560" i="33144"/>
  <c r="R1566" i="33144"/>
  <c r="P1573" i="33144"/>
  <c r="N1580" i="33144"/>
  <c r="S1580" i="33144" s="1"/>
  <c r="R1586" i="33144"/>
  <c r="Q1591" i="33144"/>
  <c r="O1595" i="33144"/>
  <c r="P1599" i="33144"/>
  <c r="Q1603" i="33144"/>
  <c r="O1607" i="33144"/>
  <c r="K1612" i="33144"/>
  <c r="P1615" i="33144"/>
  <c r="R1619" i="33144"/>
  <c r="R1623" i="33144"/>
  <c r="Q1627" i="33144"/>
  <c r="L1632" i="33144"/>
  <c r="R1635" i="33144"/>
  <c r="R1639" i="33144"/>
  <c r="N1643" i="33144"/>
  <c r="Q1646" i="33144"/>
  <c r="K1650" i="33144"/>
  <c r="O1653" i="33144"/>
  <c r="Q1656" i="33144"/>
  <c r="L1660" i="33144"/>
  <c r="O1663" i="33144"/>
  <c r="R1666" i="33144"/>
  <c r="N1670" i="33144"/>
  <c r="P1673" i="33144"/>
  <c r="K1677" i="33144"/>
  <c r="N1680" i="33144"/>
  <c r="S1680" i="33144" s="1"/>
  <c r="Q1683" i="33144"/>
  <c r="K1687" i="33144"/>
  <c r="O1690" i="33144"/>
  <c r="R1693" i="33144"/>
  <c r="L1697" i="33144"/>
  <c r="P1700" i="33144"/>
  <c r="P1704" i="33144"/>
  <c r="N1706" i="33144"/>
  <c r="K1708" i="33144"/>
  <c r="Q1709" i="33144"/>
  <c r="N1711" i="33144"/>
  <c r="O1561" i="33144"/>
  <c r="L1568" i="33144"/>
  <c r="Q1581" i="33144"/>
  <c r="K1587" i="33144"/>
  <c r="M1587" i="33144" s="1"/>
  <c r="R1591" i="33144"/>
  <c r="Q1595" i="33144"/>
  <c r="L1600" i="33144"/>
  <c r="R1603" i="33144"/>
  <c r="K1608" i="33144"/>
  <c r="M1608" i="33144" s="1"/>
  <c r="L1612" i="33144"/>
  <c r="R1615" i="33144"/>
  <c r="O1620" i="33144"/>
  <c r="K1624" i="33144"/>
  <c r="M1624" i="33144" s="1"/>
  <c r="N1628" i="33144"/>
  <c r="N1632" i="33144"/>
  <c r="L1636" i="33144"/>
  <c r="K1640" i="33144"/>
  <c r="M1640" i="33144" s="1"/>
  <c r="O1643" i="33144"/>
  <c r="R1646" i="33144"/>
  <c r="L1650" i="33144"/>
  <c r="P1653" i="33144"/>
  <c r="R1656" i="33144"/>
  <c r="N1660" i="33144"/>
  <c r="P1663" i="33144"/>
  <c r="K1667" i="33144"/>
  <c r="M1667" i="33144" s="1"/>
  <c r="O1670" i="33144"/>
  <c r="Q1673" i="33144"/>
  <c r="L1677" i="33144"/>
  <c r="O1680" i="33144"/>
  <c r="R1683" i="33144"/>
  <c r="L1687" i="33144"/>
  <c r="P1690" i="33144"/>
  <c r="K1694" i="33144"/>
  <c r="M1694" i="33144" s="1"/>
  <c r="N1697" i="33144"/>
  <c r="Q1700" i="33144"/>
  <c r="K1703" i="33144"/>
  <c r="Q1704" i="33144"/>
  <c r="O1706" i="33144"/>
  <c r="L1708" i="33144"/>
  <c r="R1709" i="33144"/>
  <c r="O1711" i="33144"/>
  <c r="P1561" i="33144"/>
  <c r="N1568" i="33144"/>
  <c r="K1575" i="33144"/>
  <c r="R1581" i="33144"/>
  <c r="R1587" i="33144"/>
  <c r="K1592" i="33144"/>
  <c r="M1592" i="33144" s="1"/>
  <c r="N1596" i="33144"/>
  <c r="N1600" i="33144"/>
  <c r="L1604" i="33144"/>
  <c r="P1608" i="33144"/>
  <c r="N1612" i="33144"/>
  <c r="O1616" i="33144"/>
  <c r="P1620" i="33144"/>
  <c r="N1624" i="33144"/>
  <c r="R1628" i="33144"/>
  <c r="O1632" i="33144"/>
  <c r="Q1636" i="33144"/>
  <c r="P1640" i="33144"/>
  <c r="K1644" i="33144"/>
  <c r="N1647" i="33144"/>
  <c r="Q1650" i="33144"/>
  <c r="L1654" i="33144"/>
  <c r="O1657" i="33144"/>
  <c r="R1660" i="33144"/>
  <c r="L1664" i="33144"/>
  <c r="P1667" i="33144"/>
  <c r="N1674" i="33144"/>
  <c r="Q1677" i="33144"/>
  <c r="K1681" i="33144"/>
  <c r="O1684" i="33144"/>
  <c r="Q1687" i="33144"/>
  <c r="L1691" i="33144"/>
  <c r="P1694" i="33144"/>
  <c r="R1697" i="33144"/>
  <c r="N1701" i="33144"/>
  <c r="L1703" i="33144"/>
  <c r="R1704" i="33144"/>
  <c r="P1706" i="33144"/>
  <c r="N1708" i="33144"/>
  <c r="K1710" i="33144"/>
  <c r="P1711" i="33144"/>
  <c r="Q1561" i="33144"/>
  <c r="O1568" i="33144"/>
  <c r="L1575" i="33144"/>
  <c r="K1582" i="33144"/>
  <c r="M1582" i="33144" s="1"/>
  <c r="O1588" i="33144"/>
  <c r="N1592" i="33144"/>
  <c r="R1596" i="33144"/>
  <c r="O1600" i="33144"/>
  <c r="Q1604" i="33144"/>
  <c r="Q1608" i="33144"/>
  <c r="P1612" i="33144"/>
  <c r="K1617" i="33144"/>
  <c r="Q1620" i="33144"/>
  <c r="R1624" i="33144"/>
  <c r="K1629" i="33144"/>
  <c r="Q1632" i="33144"/>
  <c r="N1637" i="33144"/>
  <c r="Q1640" i="33144"/>
  <c r="L1644" i="33144"/>
  <c r="O1647" i="33144"/>
  <c r="R1650" i="33144"/>
  <c r="N1654" i="33144"/>
  <c r="P1657" i="33144"/>
  <c r="K1661" i="33144"/>
  <c r="N1664" i="33144"/>
  <c r="Q1667" i="33144"/>
  <c r="K1671" i="33144"/>
  <c r="O1674" i="33144"/>
  <c r="R1677" i="33144"/>
  <c r="L1681" i="33144"/>
  <c r="P1684" i="33144"/>
  <c r="R1687" i="33144"/>
  <c r="N1691" i="33144"/>
  <c r="Q1694" i="33144"/>
  <c r="K1698" i="33144"/>
  <c r="O1701" i="33144"/>
  <c r="N1703" i="33144"/>
  <c r="K1705" i="33144"/>
  <c r="Q1706" i="33144"/>
  <c r="O1708" i="33144"/>
  <c r="L1710" i="33144"/>
  <c r="Q1711" i="33144"/>
  <c r="L1563" i="33144"/>
  <c r="R1569" i="33144"/>
  <c r="P1576" i="33144"/>
  <c r="N1583" i="33144"/>
  <c r="P1588" i="33144"/>
  <c r="R1592" i="33144"/>
  <c r="K1597" i="33144"/>
  <c r="Q1600" i="33144"/>
  <c r="N1605" i="33144"/>
  <c r="R1608" i="33144"/>
  <c r="L1613" i="33144"/>
  <c r="L1617" i="33144"/>
  <c r="K1621" i="33144"/>
  <c r="M1621" i="33144" s="1"/>
  <c r="O1625" i="33144"/>
  <c r="L1629" i="33144"/>
  <c r="N1633" i="33144"/>
  <c r="O1637" i="33144"/>
  <c r="R1640" i="33144"/>
  <c r="N1644" i="33144"/>
  <c r="P1647" i="33144"/>
  <c r="K1651" i="33144"/>
  <c r="M1651" i="33144" s="1"/>
  <c r="O1654" i="33144"/>
  <c r="Q1657" i="33144"/>
  <c r="L1661" i="33144"/>
  <c r="O1664" i="33144"/>
  <c r="R1667" i="33144"/>
  <c r="L1671" i="33144"/>
  <c r="P1674" i="33144"/>
  <c r="K1678" i="33144"/>
  <c r="M1678" i="33144" s="1"/>
  <c r="N1681" i="33144"/>
  <c r="Q1684" i="33144"/>
  <c r="K1688" i="33144"/>
  <c r="M1688" i="33144" s="1"/>
  <c r="O1691" i="33144"/>
  <c r="R1694" i="33144"/>
  <c r="L1698" i="33144"/>
  <c r="P1701" i="33144"/>
  <c r="O1703" i="33144"/>
  <c r="L1705" i="33144"/>
  <c r="R1706" i="33144"/>
  <c r="P1708" i="33144"/>
  <c r="N1710" i="33144"/>
  <c r="R1711" i="33144"/>
  <c r="N1563" i="33144"/>
  <c r="K1570" i="33144"/>
  <c r="Q1576" i="33144"/>
  <c r="O1583" i="33144"/>
  <c r="Q1588" i="33144"/>
  <c r="O1593" i="33144"/>
  <c r="L1597" i="33144"/>
  <c r="N1601" i="33144"/>
  <c r="O1605" i="33144"/>
  <c r="L1609" i="33144"/>
  <c r="Q1613" i="33144"/>
  <c r="N1617" i="33144"/>
  <c r="P1621" i="33144"/>
  <c r="P1625" i="33144"/>
  <c r="O1629" i="33144"/>
  <c r="R1633" i="33144"/>
  <c r="P1637" i="33144"/>
  <c r="L1641" i="33144"/>
  <c r="P1644" i="33144"/>
  <c r="R1647" i="33144"/>
  <c r="N1651" i="33144"/>
  <c r="Q1654" i="33144"/>
  <c r="K1658" i="33144"/>
  <c r="M1658" i="33144" s="1"/>
  <c r="O1661" i="33144"/>
  <c r="Q1664" i="33144"/>
  <c r="L1668" i="33144"/>
  <c r="O1671" i="33144"/>
  <c r="R1674" i="33144"/>
  <c r="N1678" i="33144"/>
  <c r="P1681" i="33144"/>
  <c r="K1685" i="33144"/>
  <c r="M1685" i="33144" s="1"/>
  <c r="N1688" i="33144"/>
  <c r="Q1691" i="33144"/>
  <c r="K1695" i="33144"/>
  <c r="M1695" i="33144" s="1"/>
  <c r="O1698" i="33144"/>
  <c r="R1701" i="33144"/>
  <c r="P1703" i="33144"/>
  <c r="N1705" i="33144"/>
  <c r="K1707" i="33144"/>
  <c r="Q1708" i="33144"/>
  <c r="O1710" i="33144"/>
  <c r="K1712" i="33144"/>
  <c r="O1563" i="33144"/>
  <c r="L1570" i="33144"/>
  <c r="R1576" i="33144"/>
  <c r="P1583" i="33144"/>
  <c r="P1589" i="33144"/>
  <c r="P1593" i="33144"/>
  <c r="O1597" i="33144"/>
  <c r="R1601" i="33144"/>
  <c r="P1605" i="33144"/>
  <c r="Q1609" i="33144"/>
  <c r="R1613" i="33144"/>
  <c r="P1617" i="33144"/>
  <c r="L1622" i="33144"/>
  <c r="Q1625" i="33144"/>
  <c r="K1630" i="33144"/>
  <c r="M1630" i="33144" s="1"/>
  <c r="K1634" i="33144"/>
  <c r="M1634" i="33144" s="1"/>
  <c r="R1637" i="33144"/>
  <c r="P1641" i="33144"/>
  <c r="K1645" i="33144"/>
  <c r="M1645" i="33144" s="1"/>
  <c r="N1648" i="33144"/>
  <c r="S1648" i="33144" s="1"/>
  <c r="Q1651" i="33144"/>
  <c r="K1655" i="33144"/>
  <c r="M1655" i="33144" s="1"/>
  <c r="O1658" i="33144"/>
  <c r="R1661" i="33144"/>
  <c r="L1665" i="33144"/>
  <c r="P1668" i="33144"/>
  <c r="R1671" i="33144"/>
  <c r="N1675" i="33144"/>
  <c r="Q1678" i="33144"/>
  <c r="K1682" i="33144"/>
  <c r="M1682" i="33144" s="1"/>
  <c r="O1685" i="33144"/>
  <c r="Q1688" i="33144"/>
  <c r="L1692" i="33144"/>
  <c r="O1695" i="33144"/>
  <c r="R1698" i="33144"/>
  <c r="L1702" i="33144"/>
  <c r="Q1703" i="33144"/>
  <c r="O1705" i="33144"/>
  <c r="L1707" i="33144"/>
  <c r="R1708" i="33144"/>
  <c r="P1710" i="33144"/>
  <c r="L1712" i="33144"/>
  <c r="O282" i="33139"/>
  <c r="M282" i="33139"/>
  <c r="J282" i="33139"/>
  <c r="P282" i="33139"/>
  <c r="I282" i="33139"/>
  <c r="L282" i="33139"/>
  <c r="N282" i="33139"/>
  <c r="J265" i="33139"/>
  <c r="O8" i="33139"/>
  <c r="O20" i="33139"/>
  <c r="O32" i="33139"/>
  <c r="O44" i="33139"/>
  <c r="O56" i="33139"/>
  <c r="O68" i="33139"/>
  <c r="O80" i="33139"/>
  <c r="O92" i="33139"/>
  <c r="O104" i="33139"/>
  <c r="O116" i="33139"/>
  <c r="O128" i="33139"/>
  <c r="O140" i="33139"/>
  <c r="O152" i="33139"/>
  <c r="O164" i="33139"/>
  <c r="O176" i="33139"/>
  <c r="O188" i="33139"/>
  <c r="O200" i="33139"/>
  <c r="O212" i="33139"/>
  <c r="O224" i="33139"/>
  <c r="O236" i="33139"/>
  <c r="O248" i="33139"/>
  <c r="O260" i="33139"/>
  <c r="O272" i="33139"/>
  <c r="M18" i="33139"/>
  <c r="M30" i="33139"/>
  <c r="M42" i="33139"/>
  <c r="M54" i="33139"/>
  <c r="M66" i="33139"/>
  <c r="M78" i="33139"/>
  <c r="M90" i="33139"/>
  <c r="M102" i="33139"/>
  <c r="O9" i="33139"/>
  <c r="O21" i="33139"/>
  <c r="O33" i="33139"/>
  <c r="O45" i="33139"/>
  <c r="O57" i="33139"/>
  <c r="O69" i="33139"/>
  <c r="O81" i="33139"/>
  <c r="O93" i="33139"/>
  <c r="O105" i="33139"/>
  <c r="O117" i="33139"/>
  <c r="O129" i="33139"/>
  <c r="O141" i="33139"/>
  <c r="O153" i="33139"/>
  <c r="O165" i="33139"/>
  <c r="O177" i="33139"/>
  <c r="O189" i="33139"/>
  <c r="O201" i="33139"/>
  <c r="O213" i="33139"/>
  <c r="O225" i="33139"/>
  <c r="O237" i="33139"/>
  <c r="O249" i="33139"/>
  <c r="O261" i="33139"/>
  <c r="O273" i="33139"/>
  <c r="O10" i="33139"/>
  <c r="O22" i="33139"/>
  <c r="O34" i="33139"/>
  <c r="O46" i="33139"/>
  <c r="O58" i="33139"/>
  <c r="O70" i="33139"/>
  <c r="O82" i="33139"/>
  <c r="O94" i="33139"/>
  <c r="O106" i="33139"/>
  <c r="O118" i="33139"/>
  <c r="O130" i="33139"/>
  <c r="O142" i="33139"/>
  <c r="O154" i="33139"/>
  <c r="O166" i="33139"/>
  <c r="O178" i="33139"/>
  <c r="O190" i="33139"/>
  <c r="O202" i="33139"/>
  <c r="O214" i="33139"/>
  <c r="O226" i="33139"/>
  <c r="O238" i="33139"/>
  <c r="O250" i="33139"/>
  <c r="O262" i="33139"/>
  <c r="O274" i="33139"/>
  <c r="O11" i="33139"/>
  <c r="O23" i="33139"/>
  <c r="O35" i="33139"/>
  <c r="O47" i="33139"/>
  <c r="O59" i="33139"/>
  <c r="O71" i="33139"/>
  <c r="O83" i="33139"/>
  <c r="O95" i="33139"/>
  <c r="O107" i="33139"/>
  <c r="O119" i="33139"/>
  <c r="O131" i="33139"/>
  <c r="O143" i="33139"/>
  <c r="O155" i="33139"/>
  <c r="O167" i="33139"/>
  <c r="O179" i="33139"/>
  <c r="O191" i="33139"/>
  <c r="O203" i="33139"/>
  <c r="O215" i="33139"/>
  <c r="O227" i="33139"/>
  <c r="O239" i="33139"/>
  <c r="O251" i="33139"/>
  <c r="O263" i="33139"/>
  <c r="O275" i="33139"/>
  <c r="O12" i="33139"/>
  <c r="O24" i="33139"/>
  <c r="O36" i="33139"/>
  <c r="O48" i="33139"/>
  <c r="O60" i="33139"/>
  <c r="O72" i="33139"/>
  <c r="O84" i="33139"/>
  <c r="O96" i="33139"/>
  <c r="O108" i="33139"/>
  <c r="O120" i="33139"/>
  <c r="O132" i="33139"/>
  <c r="O144" i="33139"/>
  <c r="O156" i="33139"/>
  <c r="O168" i="33139"/>
  <c r="O180" i="33139"/>
  <c r="O192" i="33139"/>
  <c r="O204" i="33139"/>
  <c r="O216" i="33139"/>
  <c r="O228" i="33139"/>
  <c r="O240" i="33139"/>
  <c r="O252" i="33139"/>
  <c r="O264" i="33139"/>
  <c r="O276" i="33139"/>
  <c r="M10" i="33139"/>
  <c r="M22" i="33139"/>
  <c r="M34" i="33139"/>
  <c r="M46" i="33139"/>
  <c r="M58" i="33139"/>
  <c r="M70" i="33139"/>
  <c r="M82" i="33139"/>
  <c r="M94" i="33139"/>
  <c r="M106" i="33139"/>
  <c r="M118" i="33139"/>
  <c r="M130" i="33139"/>
  <c r="M142" i="33139"/>
  <c r="M154" i="33139"/>
  <c r="M166" i="33139"/>
  <c r="M178" i="33139"/>
  <c r="M190" i="33139"/>
  <c r="M202" i="33139"/>
  <c r="M214" i="33139"/>
  <c r="M226" i="33139"/>
  <c r="M238" i="33139"/>
  <c r="M250" i="33139"/>
  <c r="M262" i="33139"/>
  <c r="M274" i="33139"/>
  <c r="O13" i="33139"/>
  <c r="O25" i="33139"/>
  <c r="O37" i="33139"/>
  <c r="O49" i="33139"/>
  <c r="O61" i="33139"/>
  <c r="O73" i="33139"/>
  <c r="O85" i="33139"/>
  <c r="O97" i="33139"/>
  <c r="O109" i="33139"/>
  <c r="O121" i="33139"/>
  <c r="O133" i="33139"/>
  <c r="O145" i="33139"/>
  <c r="O157" i="33139"/>
  <c r="O169" i="33139"/>
  <c r="O181" i="33139"/>
  <c r="O193" i="33139"/>
  <c r="O205" i="33139"/>
  <c r="O217" i="33139"/>
  <c r="O229" i="33139"/>
  <c r="O241" i="33139"/>
  <c r="O253" i="33139"/>
  <c r="O265" i="33139"/>
  <c r="O277" i="33139"/>
  <c r="M11" i="33139"/>
  <c r="M23" i="33139"/>
  <c r="M35" i="33139"/>
  <c r="M47" i="33139"/>
  <c r="M59" i="33139"/>
  <c r="M71" i="33139"/>
  <c r="M83" i="33139"/>
  <c r="M95" i="33139"/>
  <c r="M107" i="33139"/>
  <c r="M119" i="33139"/>
  <c r="M131" i="33139"/>
  <c r="M143" i="33139"/>
  <c r="M155" i="33139"/>
  <c r="M167" i="33139"/>
  <c r="M179" i="33139"/>
  <c r="M191" i="33139"/>
  <c r="M203" i="33139"/>
  <c r="M215" i="33139"/>
  <c r="M227" i="33139"/>
  <c r="M239" i="33139"/>
  <c r="M251" i="33139"/>
  <c r="M263" i="33139"/>
  <c r="M275" i="33139"/>
  <c r="O14" i="33139"/>
  <c r="O26" i="33139"/>
  <c r="O38" i="33139"/>
  <c r="O50" i="33139"/>
  <c r="O62" i="33139"/>
  <c r="O74" i="33139"/>
  <c r="O86" i="33139"/>
  <c r="O98" i="33139"/>
  <c r="O110" i="33139"/>
  <c r="O122" i="33139"/>
  <c r="O134" i="33139"/>
  <c r="O146" i="33139"/>
  <c r="O158" i="33139"/>
  <c r="O170" i="33139"/>
  <c r="O182" i="33139"/>
  <c r="O194" i="33139"/>
  <c r="O206" i="33139"/>
  <c r="O218" i="33139"/>
  <c r="O230" i="33139"/>
  <c r="O242" i="33139"/>
  <c r="O254" i="33139"/>
  <c r="O266" i="33139"/>
  <c r="O278" i="33139"/>
  <c r="M12" i="33139"/>
  <c r="M24" i="33139"/>
  <c r="M36" i="33139"/>
  <c r="M48" i="33139"/>
  <c r="M60" i="33139"/>
  <c r="M72" i="33139"/>
  <c r="M84" i="33139"/>
  <c r="M96" i="33139"/>
  <c r="M108" i="33139"/>
  <c r="M120" i="33139"/>
  <c r="M132" i="33139"/>
  <c r="M144" i="33139"/>
  <c r="M156" i="33139"/>
  <c r="M168" i="33139"/>
  <c r="M180" i="33139"/>
  <c r="M192" i="33139"/>
  <c r="M204" i="33139"/>
  <c r="M216" i="33139"/>
  <c r="M228" i="33139"/>
  <c r="M240" i="33139"/>
  <c r="M252" i="33139"/>
  <c r="M264" i="33139"/>
  <c r="M276" i="33139"/>
  <c r="O15" i="33139"/>
  <c r="O27" i="33139"/>
  <c r="O39" i="33139"/>
  <c r="O51" i="33139"/>
  <c r="O63" i="33139"/>
  <c r="O75" i="33139"/>
  <c r="O87" i="33139"/>
  <c r="O99" i="33139"/>
  <c r="O111" i="33139"/>
  <c r="O123" i="33139"/>
  <c r="O135" i="33139"/>
  <c r="O147" i="33139"/>
  <c r="O159" i="33139"/>
  <c r="O171" i="33139"/>
  <c r="O183" i="33139"/>
  <c r="O195" i="33139"/>
  <c r="O207" i="33139"/>
  <c r="O219" i="33139"/>
  <c r="O231" i="33139"/>
  <c r="O243" i="33139"/>
  <c r="O255" i="33139"/>
  <c r="O267" i="33139"/>
  <c r="O279" i="33139"/>
  <c r="M13" i="33139"/>
  <c r="M25" i="33139"/>
  <c r="M37" i="33139"/>
  <c r="M49" i="33139"/>
  <c r="M61" i="33139"/>
  <c r="M73" i="33139"/>
  <c r="M85" i="33139"/>
  <c r="M97" i="33139"/>
  <c r="M109" i="33139"/>
  <c r="M121" i="33139"/>
  <c r="M133" i="33139"/>
  <c r="M145" i="33139"/>
  <c r="M157" i="33139"/>
  <c r="M169" i="33139"/>
  <c r="M181" i="33139"/>
  <c r="M193" i="33139"/>
  <c r="M205" i="33139"/>
  <c r="M217" i="33139"/>
  <c r="M229" i="33139"/>
  <c r="M241" i="33139"/>
  <c r="M253" i="33139"/>
  <c r="M265" i="33139"/>
  <c r="M277" i="33139"/>
  <c r="O16" i="33139"/>
  <c r="O28" i="33139"/>
  <c r="O40" i="33139"/>
  <c r="O52" i="33139"/>
  <c r="O64" i="33139"/>
  <c r="O76" i="33139"/>
  <c r="O88" i="33139"/>
  <c r="O100" i="33139"/>
  <c r="O112" i="33139"/>
  <c r="O124" i="33139"/>
  <c r="O136" i="33139"/>
  <c r="O148" i="33139"/>
  <c r="O160" i="33139"/>
  <c r="O172" i="33139"/>
  <c r="O184" i="33139"/>
  <c r="O196" i="33139"/>
  <c r="O208" i="33139"/>
  <c r="O220" i="33139"/>
  <c r="O232" i="33139"/>
  <c r="O244" i="33139"/>
  <c r="O256" i="33139"/>
  <c r="O268" i="33139"/>
  <c r="O280" i="33139"/>
  <c r="O17" i="33139"/>
  <c r="O29" i="33139"/>
  <c r="O41" i="33139"/>
  <c r="O53" i="33139"/>
  <c r="O65" i="33139"/>
  <c r="O77" i="33139"/>
  <c r="O89" i="33139"/>
  <c r="O101" i="33139"/>
  <c r="O113" i="33139"/>
  <c r="O125" i="33139"/>
  <c r="O137" i="33139"/>
  <c r="O149" i="33139"/>
  <c r="O161" i="33139"/>
  <c r="O173" i="33139"/>
  <c r="O185" i="33139"/>
  <c r="O197" i="33139"/>
  <c r="O209" i="33139"/>
  <c r="O221" i="33139"/>
  <c r="O233" i="33139"/>
  <c r="O245" i="33139"/>
  <c r="O257" i="33139"/>
  <c r="O269" i="33139"/>
  <c r="O281" i="33139"/>
  <c r="M15" i="33139"/>
  <c r="M27" i="33139"/>
  <c r="M39" i="33139"/>
  <c r="M51" i="33139"/>
  <c r="M63" i="33139"/>
  <c r="M75" i="33139"/>
  <c r="M87" i="33139"/>
  <c r="M99" i="33139"/>
  <c r="M111" i="33139"/>
  <c r="M123" i="33139"/>
  <c r="M135" i="33139"/>
  <c r="M147" i="33139"/>
  <c r="M159" i="33139"/>
  <c r="M171" i="33139"/>
  <c r="M183" i="33139"/>
  <c r="M195" i="33139"/>
  <c r="M207" i="33139"/>
  <c r="M219" i="33139"/>
  <c r="M231" i="33139"/>
  <c r="M243" i="33139"/>
  <c r="M255" i="33139"/>
  <c r="M267" i="33139"/>
  <c r="M279" i="33139"/>
  <c r="O18" i="33139"/>
  <c r="O30" i="33139"/>
  <c r="O42" i="33139"/>
  <c r="O54" i="33139"/>
  <c r="O66" i="33139"/>
  <c r="O78" i="33139"/>
  <c r="O90" i="33139"/>
  <c r="O102" i="33139"/>
  <c r="O114" i="33139"/>
  <c r="O126" i="33139"/>
  <c r="O138" i="33139"/>
  <c r="O150" i="33139"/>
  <c r="O162" i="33139"/>
  <c r="O174" i="33139"/>
  <c r="O186" i="33139"/>
  <c r="O198" i="33139"/>
  <c r="O210" i="33139"/>
  <c r="O222" i="33139"/>
  <c r="O234" i="33139"/>
  <c r="O246" i="33139"/>
  <c r="O258" i="33139"/>
  <c r="O270" i="33139"/>
  <c r="M16" i="33139"/>
  <c r="M28" i="33139"/>
  <c r="M40" i="33139"/>
  <c r="M52" i="33139"/>
  <c r="M64" i="33139"/>
  <c r="M76" i="33139"/>
  <c r="M88" i="33139"/>
  <c r="M100" i="33139"/>
  <c r="M112" i="33139"/>
  <c r="M124" i="33139"/>
  <c r="M136" i="33139"/>
  <c r="M148" i="33139"/>
  <c r="M160" i="33139"/>
  <c r="M172" i="33139"/>
  <c r="M184" i="33139"/>
  <c r="M196" i="33139"/>
  <c r="M208" i="33139"/>
  <c r="M220" i="33139"/>
  <c r="M232" i="33139"/>
  <c r="M244" i="33139"/>
  <c r="M256" i="33139"/>
  <c r="M268" i="33139"/>
  <c r="M280" i="33139"/>
  <c r="O19" i="33139"/>
  <c r="O31" i="33139"/>
  <c r="O43" i="33139"/>
  <c r="O55" i="33139"/>
  <c r="O67" i="33139"/>
  <c r="O79" i="33139"/>
  <c r="O91" i="33139"/>
  <c r="O103" i="33139"/>
  <c r="O115" i="33139"/>
  <c r="O127" i="33139"/>
  <c r="O139" i="33139"/>
  <c r="O151" i="33139"/>
  <c r="O163" i="33139"/>
  <c r="O175" i="33139"/>
  <c r="O187" i="33139"/>
  <c r="O199" i="33139"/>
  <c r="O211" i="33139"/>
  <c r="O223" i="33139"/>
  <c r="O235" i="33139"/>
  <c r="O247" i="33139"/>
  <c r="O259" i="33139"/>
  <c r="O271" i="33139"/>
  <c r="M14" i="33139"/>
  <c r="M43" i="33139"/>
  <c r="M69" i="33139"/>
  <c r="M101" i="33139"/>
  <c r="M126" i="33139"/>
  <c r="M150" i="33139"/>
  <c r="M174" i="33139"/>
  <c r="M198" i="33139"/>
  <c r="M222" i="33139"/>
  <c r="M246" i="33139"/>
  <c r="M270" i="33139"/>
  <c r="M17" i="33139"/>
  <c r="M44" i="33139"/>
  <c r="M74" i="33139"/>
  <c r="M103" i="33139"/>
  <c r="M127" i="33139"/>
  <c r="M151" i="33139"/>
  <c r="M175" i="33139"/>
  <c r="M199" i="33139"/>
  <c r="M223" i="33139"/>
  <c r="M247" i="33139"/>
  <c r="M271" i="33139"/>
  <c r="M19" i="33139"/>
  <c r="M45" i="33139"/>
  <c r="M77" i="33139"/>
  <c r="M104" i="33139"/>
  <c r="M128" i="33139"/>
  <c r="M152" i="33139"/>
  <c r="M176" i="33139"/>
  <c r="M200" i="33139"/>
  <c r="M224" i="33139"/>
  <c r="M248" i="33139"/>
  <c r="M272" i="33139"/>
  <c r="M20" i="33139"/>
  <c r="M50" i="33139"/>
  <c r="M79" i="33139"/>
  <c r="M105" i="33139"/>
  <c r="M129" i="33139"/>
  <c r="M153" i="33139"/>
  <c r="M177" i="33139"/>
  <c r="M201" i="33139"/>
  <c r="M225" i="33139"/>
  <c r="M249" i="33139"/>
  <c r="M273" i="33139"/>
  <c r="M21" i="33139"/>
  <c r="M53" i="33139"/>
  <c r="M80" i="33139"/>
  <c r="M110" i="33139"/>
  <c r="M134" i="33139"/>
  <c r="M158" i="33139"/>
  <c r="M182" i="33139"/>
  <c r="M206" i="33139"/>
  <c r="M230" i="33139"/>
  <c r="M254" i="33139"/>
  <c r="M278" i="33139"/>
  <c r="M26" i="33139"/>
  <c r="M55" i="33139"/>
  <c r="M81" i="33139"/>
  <c r="M113" i="33139"/>
  <c r="M137" i="33139"/>
  <c r="M161" i="33139"/>
  <c r="M185" i="33139"/>
  <c r="M209" i="33139"/>
  <c r="M233" i="33139"/>
  <c r="M257" i="33139"/>
  <c r="M281" i="33139"/>
  <c r="M29" i="33139"/>
  <c r="M56" i="33139"/>
  <c r="M86" i="33139"/>
  <c r="M114" i="33139"/>
  <c r="M138" i="33139"/>
  <c r="M162" i="33139"/>
  <c r="M186" i="33139"/>
  <c r="M210" i="33139"/>
  <c r="M234" i="33139"/>
  <c r="M258" i="33139"/>
  <c r="M32" i="33139"/>
  <c r="M62" i="33139"/>
  <c r="M91" i="33139"/>
  <c r="M116" i="33139"/>
  <c r="M140" i="33139"/>
  <c r="M164" i="33139"/>
  <c r="M188" i="33139"/>
  <c r="M212" i="33139"/>
  <c r="M236" i="33139"/>
  <c r="M260" i="33139"/>
  <c r="M31" i="33139"/>
  <c r="M115" i="33139"/>
  <c r="M187" i="33139"/>
  <c r="M259" i="33139"/>
  <c r="M33" i="33139"/>
  <c r="M117" i="33139"/>
  <c r="M189" i="33139"/>
  <c r="M261" i="33139"/>
  <c r="M38" i="33139"/>
  <c r="M122" i="33139"/>
  <c r="M194" i="33139"/>
  <c r="M266" i="33139"/>
  <c r="M41" i="33139"/>
  <c r="M125" i="33139"/>
  <c r="M197" i="33139"/>
  <c r="M269" i="33139"/>
  <c r="M57" i="33139"/>
  <c r="M139" i="33139"/>
  <c r="M211" i="33139"/>
  <c r="M65" i="33139"/>
  <c r="M141" i="33139"/>
  <c r="M213" i="33139"/>
  <c r="M67" i="33139"/>
  <c r="M146" i="33139"/>
  <c r="M218" i="33139"/>
  <c r="M89" i="33139"/>
  <c r="M163" i="33139"/>
  <c r="M235" i="33139"/>
  <c r="M8" i="33139"/>
  <c r="M242" i="33139"/>
  <c r="M68" i="33139"/>
  <c r="M92" i="33139"/>
  <c r="M93" i="33139"/>
  <c r="M98" i="33139"/>
  <c r="M149" i="33139"/>
  <c r="M165" i="33139"/>
  <c r="M170" i="33139"/>
  <c r="M221" i="33139"/>
  <c r="M9" i="33139"/>
  <c r="M173" i="33139"/>
  <c r="M237" i="33139"/>
  <c r="M245" i="33139"/>
  <c r="O7" i="33139"/>
  <c r="M7" i="33139"/>
  <c r="R1544" i="33144"/>
  <c r="Q15" i="33144"/>
  <c r="Q27" i="33144"/>
  <c r="Q39" i="33144"/>
  <c r="Q51" i="33144"/>
  <c r="Q63" i="33144"/>
  <c r="Q75" i="33144"/>
  <c r="Q87" i="33144"/>
  <c r="Q99" i="33144"/>
  <c r="Q111" i="33144"/>
  <c r="Q123" i="33144"/>
  <c r="Q135" i="33144"/>
  <c r="Q147" i="33144"/>
  <c r="Q159" i="33144"/>
  <c r="Q171" i="33144"/>
  <c r="Q183" i="33144"/>
  <c r="Q195" i="33144"/>
  <c r="Q207" i="33144"/>
  <c r="Q219" i="33144"/>
  <c r="Q231" i="33144"/>
  <c r="Q243" i="33144"/>
  <c r="Q255" i="33144"/>
  <c r="Q267" i="33144"/>
  <c r="Q279" i="33144"/>
  <c r="Q291" i="33144"/>
  <c r="Q303" i="33144"/>
  <c r="Q315" i="33144"/>
  <c r="Q327" i="33144"/>
  <c r="Q339" i="33144"/>
  <c r="Q351" i="33144"/>
  <c r="Q363" i="33144"/>
  <c r="Q375" i="33144"/>
  <c r="Q387" i="33144"/>
  <c r="Q399" i="33144"/>
  <c r="Q411" i="33144"/>
  <c r="Q423" i="33144"/>
  <c r="Q435" i="33144"/>
  <c r="Q447" i="33144"/>
  <c r="Q459" i="33144"/>
  <c r="Q471" i="33144"/>
  <c r="Q16" i="33144"/>
  <c r="Q29" i="33144"/>
  <c r="Q42" i="33144"/>
  <c r="Q55" i="33144"/>
  <c r="Q68" i="33144"/>
  <c r="Q81" i="33144"/>
  <c r="Q94" i="33144"/>
  <c r="Q107" i="33144"/>
  <c r="Q120" i="33144"/>
  <c r="Q133" i="33144"/>
  <c r="Q146" i="33144"/>
  <c r="Q160" i="33144"/>
  <c r="Q173" i="33144"/>
  <c r="Q186" i="33144"/>
  <c r="Q199" i="33144"/>
  <c r="Q212" i="33144"/>
  <c r="Q225" i="33144"/>
  <c r="Q238" i="33144"/>
  <c r="Q251" i="33144"/>
  <c r="Q264" i="33144"/>
  <c r="Q277" i="33144"/>
  <c r="Q290" i="33144"/>
  <c r="Q304" i="33144"/>
  <c r="Q317" i="33144"/>
  <c r="Q330" i="33144"/>
  <c r="Q343" i="33144"/>
  <c r="Q356" i="33144"/>
  <c r="Q369" i="33144"/>
  <c r="Q382" i="33144"/>
  <c r="Q395" i="33144"/>
  <c r="Q408" i="33144"/>
  <c r="Q421" i="33144"/>
  <c r="Q434" i="33144"/>
  <c r="Q448" i="33144"/>
  <c r="Q461" i="33144"/>
  <c r="Q474" i="33144"/>
  <c r="Q486" i="33144"/>
  <c r="Q498" i="33144"/>
  <c r="Q510" i="33144"/>
  <c r="Q522" i="33144"/>
  <c r="Q534" i="33144"/>
  <c r="Q546" i="33144"/>
  <c r="Q558" i="33144"/>
  <c r="Q570" i="33144"/>
  <c r="Q582" i="33144"/>
  <c r="Q594" i="33144"/>
  <c r="Q606" i="33144"/>
  <c r="Q618" i="33144"/>
  <c r="Q630" i="33144"/>
  <c r="Q642" i="33144"/>
  <c r="Q654" i="33144"/>
  <c r="Q666" i="33144"/>
  <c r="Q678" i="33144"/>
  <c r="Q690" i="33144"/>
  <c r="Q702" i="33144"/>
  <c r="Q714" i="33144"/>
  <c r="Q726" i="33144"/>
  <c r="Q738" i="33144"/>
  <c r="Q750" i="33144"/>
  <c r="Q762" i="33144"/>
  <c r="Q774" i="33144"/>
  <c r="Q786" i="33144"/>
  <c r="Q798" i="33144"/>
  <c r="Q810" i="33144"/>
  <c r="Q822" i="33144"/>
  <c r="Q834" i="33144"/>
  <c r="Q846" i="33144"/>
  <c r="Q858" i="33144"/>
  <c r="Q870" i="33144"/>
  <c r="Q882" i="33144"/>
  <c r="Q894" i="33144"/>
  <c r="Q906" i="33144"/>
  <c r="Q918" i="33144"/>
  <c r="Q930" i="33144"/>
  <c r="Q17" i="33144"/>
  <c r="Q31" i="33144"/>
  <c r="Q45" i="33144"/>
  <c r="Q59" i="33144"/>
  <c r="Q73" i="33144"/>
  <c r="Q88" i="33144"/>
  <c r="Q102" i="33144"/>
  <c r="Q116" i="33144"/>
  <c r="Q130" i="33144"/>
  <c r="Q144" i="33144"/>
  <c r="Q158" i="33144"/>
  <c r="Q174" i="33144"/>
  <c r="Q188" i="33144"/>
  <c r="Q202" i="33144"/>
  <c r="Q216" i="33144"/>
  <c r="Q230" i="33144"/>
  <c r="Q245" i="33144"/>
  <c r="Q259" i="33144"/>
  <c r="Q273" i="33144"/>
  <c r="Q287" i="33144"/>
  <c r="Q301" i="33144"/>
  <c r="Q316" i="33144"/>
  <c r="Q331" i="33144"/>
  <c r="Q345" i="33144"/>
  <c r="Q359" i="33144"/>
  <c r="Q373" i="33144"/>
  <c r="Q388" i="33144"/>
  <c r="Q402" i="33144"/>
  <c r="Q416" i="33144"/>
  <c r="Q430" i="33144"/>
  <c r="Q444" i="33144"/>
  <c r="Q458" i="33144"/>
  <c r="Q473" i="33144"/>
  <c r="Q487" i="33144"/>
  <c r="Q500" i="33144"/>
  <c r="Q513" i="33144"/>
  <c r="Q526" i="33144"/>
  <c r="Q539" i="33144"/>
  <c r="Q552" i="33144"/>
  <c r="Q565" i="33144"/>
  <c r="Q578" i="33144"/>
  <c r="Q591" i="33144"/>
  <c r="Q604" i="33144"/>
  <c r="Q617" i="33144"/>
  <c r="Q631" i="33144"/>
  <c r="Q644" i="33144"/>
  <c r="Q657" i="33144"/>
  <c r="Q670" i="33144"/>
  <c r="Q683" i="33144"/>
  <c r="Q696" i="33144"/>
  <c r="Q709" i="33144"/>
  <c r="Q722" i="33144"/>
  <c r="Q735" i="33144"/>
  <c r="Q748" i="33144"/>
  <c r="Q761" i="33144"/>
  <c r="Q775" i="33144"/>
  <c r="Q788" i="33144"/>
  <c r="Q801" i="33144"/>
  <c r="Q814" i="33144"/>
  <c r="Q827" i="33144"/>
  <c r="Q840" i="33144"/>
  <c r="Q853" i="33144"/>
  <c r="Q866" i="33144"/>
  <c r="Q879" i="33144"/>
  <c r="Q892" i="33144"/>
  <c r="Q905" i="33144"/>
  <c r="Q919" i="33144"/>
  <c r="Q932" i="33144"/>
  <c r="Q944" i="33144"/>
  <c r="Q956" i="33144"/>
  <c r="Q968" i="33144"/>
  <c r="Q980" i="33144"/>
  <c r="Q992" i="33144"/>
  <c r="Q1004" i="33144"/>
  <c r="Q1016" i="33144"/>
  <c r="Q1028" i="33144"/>
  <c r="Q1040" i="33144"/>
  <c r="Q1052" i="33144"/>
  <c r="Q1064" i="33144"/>
  <c r="Q1076" i="33144"/>
  <c r="Q1088" i="33144"/>
  <c r="Q18" i="33144"/>
  <c r="Q33" i="33144"/>
  <c r="Q48" i="33144"/>
  <c r="Q64" i="33144"/>
  <c r="Q79" i="33144"/>
  <c r="Q95" i="33144"/>
  <c r="Q110" i="33144"/>
  <c r="Q126" i="33144"/>
  <c r="Q141" i="33144"/>
  <c r="Q156" i="33144"/>
  <c r="Q172" i="33144"/>
  <c r="Q189" i="33144"/>
  <c r="Q204" i="33144"/>
  <c r="Q220" i="33144"/>
  <c r="Q235" i="33144"/>
  <c r="Q250" i="33144"/>
  <c r="Q266" i="33144"/>
  <c r="Q282" i="33144"/>
  <c r="Q297" i="33144"/>
  <c r="Q312" i="33144"/>
  <c r="Q328" i="33144"/>
  <c r="Q344" i="33144"/>
  <c r="Q360" i="33144"/>
  <c r="Q376" i="33144"/>
  <c r="Q391" i="33144"/>
  <c r="Q406" i="33144"/>
  <c r="Q422" i="33144"/>
  <c r="Q438" i="33144"/>
  <c r="Q453" i="33144"/>
  <c r="Q468" i="33144"/>
  <c r="Q483" i="33144"/>
  <c r="Q497" i="33144"/>
  <c r="Q512" i="33144"/>
  <c r="Q527" i="33144"/>
  <c r="Q541" i="33144"/>
  <c r="Q555" i="33144"/>
  <c r="Q569" i="33144"/>
  <c r="Q584" i="33144"/>
  <c r="Q598" i="33144"/>
  <c r="Q612" i="33144"/>
  <c r="Q626" i="33144"/>
  <c r="Q640" i="33144"/>
  <c r="Q655" i="33144"/>
  <c r="Q669" i="33144"/>
  <c r="Q684" i="33144"/>
  <c r="Q698" i="33144"/>
  <c r="Q712" i="33144"/>
  <c r="Q727" i="33144"/>
  <c r="Q741" i="33144"/>
  <c r="Q755" i="33144"/>
  <c r="Q769" i="33144"/>
  <c r="Q783" i="33144"/>
  <c r="Q797" i="33144"/>
  <c r="Q812" i="33144"/>
  <c r="Q826" i="33144"/>
  <c r="Q841" i="33144"/>
  <c r="Q855" i="33144"/>
  <c r="Q869" i="33144"/>
  <c r="Q884" i="33144"/>
  <c r="Q898" i="33144"/>
  <c r="Q912" i="33144"/>
  <c r="Q926" i="33144"/>
  <c r="Q940" i="33144"/>
  <c r="Q953" i="33144"/>
  <c r="Q966" i="33144"/>
  <c r="Q979" i="33144"/>
  <c r="Q993" i="33144"/>
  <c r="Q1006" i="33144"/>
  <c r="Q1019" i="33144"/>
  <c r="Q1032" i="33144"/>
  <c r="Q1045" i="33144"/>
  <c r="Q1058" i="33144"/>
  <c r="Q1071" i="33144"/>
  <c r="Q1084" i="33144"/>
  <c r="Q1097" i="33144"/>
  <c r="Q1109" i="33144"/>
  <c r="Q1121" i="33144"/>
  <c r="Q1133" i="33144"/>
  <c r="Q1145" i="33144"/>
  <c r="Q1157" i="33144"/>
  <c r="Q1169" i="33144"/>
  <c r="Q1181" i="33144"/>
  <c r="Q1193" i="33144"/>
  <c r="Q19" i="33144"/>
  <c r="Q35" i="33144"/>
  <c r="Q52" i="33144"/>
  <c r="Q69" i="33144"/>
  <c r="Q85" i="33144"/>
  <c r="Q103" i="33144"/>
  <c r="Q119" i="33144"/>
  <c r="Q137" i="33144"/>
  <c r="Q153" i="33144"/>
  <c r="Q169" i="33144"/>
  <c r="Q187" i="33144"/>
  <c r="Q205" i="33144"/>
  <c r="Q222" i="33144"/>
  <c r="Q239" i="33144"/>
  <c r="Q256" i="33144"/>
  <c r="Q272" i="33144"/>
  <c r="Q289" i="33144"/>
  <c r="Q307" i="33144"/>
  <c r="Q323" i="33144"/>
  <c r="Q340" i="33144"/>
  <c r="Q357" i="33144"/>
  <c r="Q374" i="33144"/>
  <c r="Q392" i="33144"/>
  <c r="Q409" i="33144"/>
  <c r="Q426" i="33144"/>
  <c r="Q442" i="33144"/>
  <c r="Q460" i="33144"/>
  <c r="Q477" i="33144"/>
  <c r="Q492" i="33144"/>
  <c r="Q507" i="33144"/>
  <c r="Q523" i="33144"/>
  <c r="Q538" i="33144"/>
  <c r="Q554" i="33144"/>
  <c r="Q571" i="33144"/>
  <c r="Q586" i="33144"/>
  <c r="Q601" i="33144"/>
  <c r="Q616" i="33144"/>
  <c r="Q633" i="33144"/>
  <c r="Q648" i="33144"/>
  <c r="Q663" i="33144"/>
  <c r="Q679" i="33144"/>
  <c r="Q694" i="33144"/>
  <c r="Q710" i="33144"/>
  <c r="Q725" i="33144"/>
  <c r="Q742" i="33144"/>
  <c r="Q757" i="33144"/>
  <c r="Q772" i="33144"/>
  <c r="Q789" i="33144"/>
  <c r="Q804" i="33144"/>
  <c r="Q819" i="33144"/>
  <c r="Q835" i="33144"/>
  <c r="Q850" i="33144"/>
  <c r="Q865" i="33144"/>
  <c r="Q881" i="33144"/>
  <c r="Q897" i="33144"/>
  <c r="Q913" i="33144"/>
  <c r="Q928" i="33144"/>
  <c r="Q943" i="33144"/>
  <c r="Q958" i="33144"/>
  <c r="Q972" i="33144"/>
  <c r="Q986" i="33144"/>
  <c r="Q1000" i="33144"/>
  <c r="Q1014" i="33144"/>
  <c r="Q1029" i="33144"/>
  <c r="Q1043" i="33144"/>
  <c r="Q1057" i="33144"/>
  <c r="Q1072" i="33144"/>
  <c r="Q1086" i="33144"/>
  <c r="Q1100" i="33144"/>
  <c r="Q1113" i="33144"/>
  <c r="Q1126" i="33144"/>
  <c r="Q1139" i="33144"/>
  <c r="Q1152" i="33144"/>
  <c r="Q1165" i="33144"/>
  <c r="Q1178" i="33144"/>
  <c r="Q1191" i="33144"/>
  <c r="Q1204" i="33144"/>
  <c r="Q1216" i="33144"/>
  <c r="Q1228" i="33144"/>
  <c r="Q1240" i="33144"/>
  <c r="Q1252" i="33144"/>
  <c r="Q1264" i="33144"/>
  <c r="Q1276" i="33144"/>
  <c r="Q1288" i="33144"/>
  <c r="Q23" i="33144"/>
  <c r="Q41" i="33144"/>
  <c r="Q60" i="33144"/>
  <c r="Q78" i="33144"/>
  <c r="Q97" i="33144"/>
  <c r="Q115" i="33144"/>
  <c r="Q134" i="33144"/>
  <c r="Q152" i="33144"/>
  <c r="Q170" i="33144"/>
  <c r="Q191" i="33144"/>
  <c r="Q209" i="33144"/>
  <c r="Q227" i="33144"/>
  <c r="Q246" i="33144"/>
  <c r="Q263" i="33144"/>
  <c r="Q283" i="33144"/>
  <c r="Q300" i="33144"/>
  <c r="Q320" i="33144"/>
  <c r="Q337" i="33144"/>
  <c r="Q355" i="33144"/>
  <c r="Q377" i="33144"/>
  <c r="Q394" i="33144"/>
  <c r="Q413" i="33144"/>
  <c r="Q431" i="33144"/>
  <c r="Q450" i="33144"/>
  <c r="Q467" i="33144"/>
  <c r="Q485" i="33144"/>
  <c r="Q503" i="33144"/>
  <c r="Q519" i="33144"/>
  <c r="Q536" i="33144"/>
  <c r="Q553" i="33144"/>
  <c r="Q572" i="33144"/>
  <c r="Q588" i="33144"/>
  <c r="Q605" i="33144"/>
  <c r="Q622" i="33144"/>
  <c r="Q24" i="33144"/>
  <c r="Q43" i="33144"/>
  <c r="Q61" i="33144"/>
  <c r="Q80" i="33144"/>
  <c r="Q98" i="33144"/>
  <c r="Q117" i="33144"/>
  <c r="Q136" i="33144"/>
  <c r="Q154" i="33144"/>
  <c r="Q175" i="33144"/>
  <c r="Q192" i="33144"/>
  <c r="Q210" i="33144"/>
  <c r="Q228" i="33144"/>
  <c r="Q247" i="33144"/>
  <c r="Q265" i="33144"/>
  <c r="Q284" i="33144"/>
  <c r="Q302" i="33144"/>
  <c r="Q321" i="33144"/>
  <c r="Q338" i="33144"/>
  <c r="Q358" i="33144"/>
  <c r="Q378" i="33144"/>
  <c r="Q396" i="33144"/>
  <c r="Q414" i="33144"/>
  <c r="Q432" i="33144"/>
  <c r="Q451" i="33144"/>
  <c r="Q469" i="33144"/>
  <c r="Q488" i="33144"/>
  <c r="Q504" i="33144"/>
  <c r="Q520" i="33144"/>
  <c r="Q537" i="33144"/>
  <c r="Q556" i="33144"/>
  <c r="Q573" i="33144"/>
  <c r="Q589" i="33144"/>
  <c r="Q607" i="33144"/>
  <c r="Q623" i="33144"/>
  <c r="Q639" i="33144"/>
  <c r="Q658" i="33144"/>
  <c r="Q674" i="33144"/>
  <c r="Q691" i="33144"/>
  <c r="Q707" i="33144"/>
  <c r="Q724" i="33144"/>
  <c r="Q743" i="33144"/>
  <c r="Q759" i="33144"/>
  <c r="Q777" i="33144"/>
  <c r="Q793" i="33144"/>
  <c r="Q809" i="33144"/>
  <c r="Q828" i="33144"/>
  <c r="Q844" i="33144"/>
  <c r="Q861" i="33144"/>
  <c r="Q877" i="33144"/>
  <c r="Q895" i="33144"/>
  <c r="Q911" i="33144"/>
  <c r="Q929" i="33144"/>
  <c r="Q946" i="33144"/>
  <c r="Q961" i="33144"/>
  <c r="Q976" i="33144"/>
  <c r="Q991" i="33144"/>
  <c r="Q1008" i="33144"/>
  <c r="Q1023" i="33144"/>
  <c r="Q1038" i="33144"/>
  <c r="Q1054" i="33144"/>
  <c r="Q1069" i="33144"/>
  <c r="Q22" i="33144"/>
  <c r="Q40" i="33144"/>
  <c r="Q58" i="33144"/>
  <c r="Q77" i="33144"/>
  <c r="Q96" i="33144"/>
  <c r="Q114" i="33144"/>
  <c r="Q132" i="33144"/>
  <c r="Q151" i="33144"/>
  <c r="Q168" i="33144"/>
  <c r="Q190" i="33144"/>
  <c r="Q208" i="33144"/>
  <c r="Q226" i="33144"/>
  <c r="Q244" i="33144"/>
  <c r="Q262" i="33144"/>
  <c r="Q281" i="33144"/>
  <c r="Q299" i="33144"/>
  <c r="Q319" i="33144"/>
  <c r="Q336" i="33144"/>
  <c r="Q354" i="33144"/>
  <c r="Q372" i="33144"/>
  <c r="Q393" i="33144"/>
  <c r="Q412" i="33144"/>
  <c r="Q429" i="33144"/>
  <c r="Q449" i="33144"/>
  <c r="Q466" i="33144"/>
  <c r="Q484" i="33144"/>
  <c r="Q502" i="33144"/>
  <c r="Q518" i="33144"/>
  <c r="Q535" i="33144"/>
  <c r="Q551" i="33144"/>
  <c r="Q568" i="33144"/>
  <c r="Q587" i="33144"/>
  <c r="Q603" i="33144"/>
  <c r="Q621" i="33144"/>
  <c r="Q637" i="33144"/>
  <c r="Q653" i="33144"/>
  <c r="Q672" i="33144"/>
  <c r="Q688" i="33144"/>
  <c r="Q705" i="33144"/>
  <c r="Q721" i="33144"/>
  <c r="Q739" i="33144"/>
  <c r="Q756" i="33144"/>
  <c r="Q773" i="33144"/>
  <c r="Q791" i="33144"/>
  <c r="Q807" i="33144"/>
  <c r="Q824" i="33144"/>
  <c r="Q842" i="33144"/>
  <c r="Q859" i="33144"/>
  <c r="Q875" i="33144"/>
  <c r="Q891" i="33144"/>
  <c r="Q909" i="33144"/>
  <c r="Q925" i="33144"/>
  <c r="Q942" i="33144"/>
  <c r="Q959" i="33144"/>
  <c r="Q974" i="33144"/>
  <c r="Q989" i="33144"/>
  <c r="Q1005" i="33144"/>
  <c r="Q1021" i="33144"/>
  <c r="Q1036" i="33144"/>
  <c r="Q1051" i="33144"/>
  <c r="Q1067" i="33144"/>
  <c r="Q1082" i="33144"/>
  <c r="Q1098" i="33144"/>
  <c r="Q1112" i="33144"/>
  <c r="Q1127" i="33144"/>
  <c r="Q1141" i="33144"/>
  <c r="Q1155" i="33144"/>
  <c r="Q1170" i="33144"/>
  <c r="Q1184" i="33144"/>
  <c r="Q1198" i="33144"/>
  <c r="Q1211" i="33144"/>
  <c r="Q1224" i="33144"/>
  <c r="Q1237" i="33144"/>
  <c r="Q1250" i="33144"/>
  <c r="Q1263" i="33144"/>
  <c r="Q1277" i="33144"/>
  <c r="Q1290" i="33144"/>
  <c r="Q1302" i="33144"/>
  <c r="Q1314" i="33144"/>
  <c r="Q1326" i="33144"/>
  <c r="Q1338" i="33144"/>
  <c r="Q1350" i="33144"/>
  <c r="Q1362" i="33144"/>
  <c r="Q1374" i="33144"/>
  <c r="Q1386" i="33144"/>
  <c r="Q26" i="33144"/>
  <c r="Q50" i="33144"/>
  <c r="Q74" i="33144"/>
  <c r="Q101" i="33144"/>
  <c r="Q125" i="33144"/>
  <c r="Q149" i="33144"/>
  <c r="Q177" i="33144"/>
  <c r="Q198" i="33144"/>
  <c r="Q223" i="33144"/>
  <c r="Q249" i="33144"/>
  <c r="Q274" i="33144"/>
  <c r="Q296" i="33144"/>
  <c r="Q324" i="33144"/>
  <c r="Q348" i="33144"/>
  <c r="Q370" i="33144"/>
  <c r="Q398" i="33144"/>
  <c r="Q420" i="33144"/>
  <c r="Q445" i="33144"/>
  <c r="Q472" i="33144"/>
  <c r="Q494" i="33144"/>
  <c r="Q516" i="33144"/>
  <c r="Q542" i="33144"/>
  <c r="Q562" i="33144"/>
  <c r="Q583" i="33144"/>
  <c r="Q609" i="33144"/>
  <c r="Q629" i="33144"/>
  <c r="Q650" i="33144"/>
  <c r="Q671" i="33144"/>
  <c r="Q692" i="33144"/>
  <c r="Q713" i="33144"/>
  <c r="Q732" i="33144"/>
  <c r="Q752" i="33144"/>
  <c r="Q771" i="33144"/>
  <c r="Q794" i="33144"/>
  <c r="Q815" i="33144"/>
  <c r="Q833" i="33144"/>
  <c r="Q854" i="33144"/>
  <c r="Q874" i="33144"/>
  <c r="Q896" i="33144"/>
  <c r="Q916" i="33144"/>
  <c r="Q936" i="33144"/>
  <c r="Q954" i="33144"/>
  <c r="Q973" i="33144"/>
  <c r="Q994" i="33144"/>
  <c r="Q1011" i="33144"/>
  <c r="Q1030" i="33144"/>
  <c r="Q1048" i="33144"/>
  <c r="Q1066" i="33144"/>
  <c r="Q1085" i="33144"/>
  <c r="Q1102" i="33144"/>
  <c r="Q1117" i="33144"/>
  <c r="Q1132" i="33144"/>
  <c r="Q1148" i="33144"/>
  <c r="Q1163" i="33144"/>
  <c r="Q1179" i="33144"/>
  <c r="Q1195" i="33144"/>
  <c r="Q1209" i="33144"/>
  <c r="Q1223" i="33144"/>
  <c r="Q1238" i="33144"/>
  <c r="Q1253" i="33144"/>
  <c r="Q1267" i="33144"/>
  <c r="Q1281" i="33144"/>
  <c r="Q1295" i="33144"/>
  <c r="Q1308" i="33144"/>
  <c r="Q1321" i="33144"/>
  <c r="Q1334" i="33144"/>
  <c r="Q1347" i="33144"/>
  <c r="Q1360" i="33144"/>
  <c r="Q1373" i="33144"/>
  <c r="Q1387" i="33144"/>
  <c r="Q1399" i="33144"/>
  <c r="Q1411" i="33144"/>
  <c r="Q1423" i="33144"/>
  <c r="Q1435" i="33144"/>
  <c r="Q1447" i="33144"/>
  <c r="Q1459" i="33144"/>
  <c r="Q1471" i="33144"/>
  <c r="Q1483" i="33144"/>
  <c r="Q1495" i="33144"/>
  <c r="Q1507" i="33144"/>
  <c r="Q1519" i="33144"/>
  <c r="Q1531" i="33144"/>
  <c r="Q1543" i="33144"/>
  <c r="Q1555" i="33144"/>
  <c r="Q28" i="33144"/>
  <c r="Q53" i="33144"/>
  <c r="Q76" i="33144"/>
  <c r="Q104" i="33144"/>
  <c r="Q127" i="33144"/>
  <c r="Q150" i="33144"/>
  <c r="Q178" i="33144"/>
  <c r="Q200" i="33144"/>
  <c r="Q224" i="33144"/>
  <c r="Q252" i="33144"/>
  <c r="Q275" i="33144"/>
  <c r="Q298" i="33144"/>
  <c r="Q325" i="33144"/>
  <c r="Q349" i="33144"/>
  <c r="Q371" i="33144"/>
  <c r="Q400" i="33144"/>
  <c r="Q424" i="33144"/>
  <c r="Q446" i="33144"/>
  <c r="Q475" i="33144"/>
  <c r="Q495" i="33144"/>
  <c r="Q517" i="33144"/>
  <c r="Q543" i="33144"/>
  <c r="Q563" i="33144"/>
  <c r="Q585" i="33144"/>
  <c r="Q610" i="33144"/>
  <c r="Q632" i="33144"/>
  <c r="Q651" i="33144"/>
  <c r="Q673" i="33144"/>
  <c r="Q693" i="33144"/>
  <c r="Q715" i="33144"/>
  <c r="Q733" i="33144"/>
  <c r="Q753" i="33144"/>
  <c r="Q776" i="33144"/>
  <c r="Q795" i="33144"/>
  <c r="Q816" i="33144"/>
  <c r="Q836" i="33144"/>
  <c r="Q856" i="33144"/>
  <c r="Q876" i="33144"/>
  <c r="Q899" i="33144"/>
  <c r="Q917" i="33144"/>
  <c r="Q937" i="33144"/>
  <c r="Q955" i="33144"/>
  <c r="Q975" i="33144"/>
  <c r="Q995" i="33144"/>
  <c r="Q1012" i="33144"/>
  <c r="Q1031" i="33144"/>
  <c r="Q1049" i="33144"/>
  <c r="Q1068" i="33144"/>
  <c r="Q1087" i="33144"/>
  <c r="Q1103" i="33144"/>
  <c r="Q1118" i="33144"/>
  <c r="Q1134" i="33144"/>
  <c r="Q1149" i="33144"/>
  <c r="Q1164" i="33144"/>
  <c r="Q1180" i="33144"/>
  <c r="Q1196" i="33144"/>
  <c r="Q1210" i="33144"/>
  <c r="Q1225" i="33144"/>
  <c r="Q1239" i="33144"/>
  <c r="Q1254" i="33144"/>
  <c r="Q1268" i="33144"/>
  <c r="Q1282" i="33144"/>
  <c r="Q1296" i="33144"/>
  <c r="Q1309" i="33144"/>
  <c r="Q1322" i="33144"/>
  <c r="Q1335" i="33144"/>
  <c r="Q1348" i="33144"/>
  <c r="Q1361" i="33144"/>
  <c r="Q1375" i="33144"/>
  <c r="Q1388" i="33144"/>
  <c r="Q1400" i="33144"/>
  <c r="Q1412" i="33144"/>
  <c r="Q1424" i="33144"/>
  <c r="Q1436" i="33144"/>
  <c r="Q1448" i="33144"/>
  <c r="Q1460" i="33144"/>
  <c r="Q1472" i="33144"/>
  <c r="Q1484" i="33144"/>
  <c r="Q1496" i="33144"/>
  <c r="Q1508" i="33144"/>
  <c r="Q1520" i="33144"/>
  <c r="Q1532" i="33144"/>
  <c r="Q1544" i="33144"/>
  <c r="Q1556" i="33144"/>
  <c r="Q25" i="33144"/>
  <c r="Q49" i="33144"/>
  <c r="Q72" i="33144"/>
  <c r="Q100" i="33144"/>
  <c r="Q124" i="33144"/>
  <c r="Q148" i="33144"/>
  <c r="Q176" i="33144"/>
  <c r="Q197" i="33144"/>
  <c r="Q221" i="33144"/>
  <c r="Q248" i="33144"/>
  <c r="Q271" i="33144"/>
  <c r="Q295" i="33144"/>
  <c r="Q322" i="33144"/>
  <c r="Q347" i="33144"/>
  <c r="Q368" i="33144"/>
  <c r="Q397" i="33144"/>
  <c r="Q419" i="33144"/>
  <c r="Q443" i="33144"/>
  <c r="Q470" i="33144"/>
  <c r="Q493" i="33144"/>
  <c r="Q515" i="33144"/>
  <c r="Q540" i="33144"/>
  <c r="Q561" i="33144"/>
  <c r="Q581" i="33144"/>
  <c r="Q608" i="33144"/>
  <c r="Q628" i="33144"/>
  <c r="Q649" i="33144"/>
  <c r="Q668" i="33144"/>
  <c r="Q689" i="33144"/>
  <c r="Q711" i="33144"/>
  <c r="Q731" i="33144"/>
  <c r="Q751" i="33144"/>
  <c r="Q770" i="33144"/>
  <c r="Q792" i="33144"/>
  <c r="Q813" i="33144"/>
  <c r="Q832" i="33144"/>
  <c r="Q852" i="33144"/>
  <c r="Q873" i="33144"/>
  <c r="Q893" i="33144"/>
  <c r="Q915" i="33144"/>
  <c r="Q935" i="33144"/>
  <c r="Q952" i="33144"/>
  <c r="Q971" i="33144"/>
  <c r="Q990" i="33144"/>
  <c r="Q1010" i="33144"/>
  <c r="Q1027" i="33144"/>
  <c r="Q1047" i="33144"/>
  <c r="Q1065" i="33144"/>
  <c r="Q1083" i="33144"/>
  <c r="Q1101" i="33144"/>
  <c r="Q1116" i="33144"/>
  <c r="Q1131" i="33144"/>
  <c r="Q1147" i="33144"/>
  <c r="Q1162" i="33144"/>
  <c r="Q1177" i="33144"/>
  <c r="Q1194" i="33144"/>
  <c r="Q1208" i="33144"/>
  <c r="Q1222" i="33144"/>
  <c r="Q1236" i="33144"/>
  <c r="Q1251" i="33144"/>
  <c r="Q1266" i="33144"/>
  <c r="Q1280" i="33144"/>
  <c r="Q1294" i="33144"/>
  <c r="Q1307" i="33144"/>
  <c r="Q1320" i="33144"/>
  <c r="Q1333" i="33144"/>
  <c r="Q1346" i="33144"/>
  <c r="Q1359" i="33144"/>
  <c r="Q1372" i="33144"/>
  <c r="Q1385" i="33144"/>
  <c r="Q1398" i="33144"/>
  <c r="Q1410" i="33144"/>
  <c r="Q1422" i="33144"/>
  <c r="Q1434" i="33144"/>
  <c r="Q1446" i="33144"/>
  <c r="Q1458" i="33144"/>
  <c r="Q1470" i="33144"/>
  <c r="Q1482" i="33144"/>
  <c r="Q1494" i="33144"/>
  <c r="Q1506" i="33144"/>
  <c r="Q1518" i="33144"/>
  <c r="Q1530" i="33144"/>
  <c r="Q1542" i="33144"/>
  <c r="Q1554" i="33144"/>
  <c r="Q32" i="33144"/>
  <c r="Q65" i="33144"/>
  <c r="Q92" i="33144"/>
  <c r="Q129" i="33144"/>
  <c r="Q163" i="33144"/>
  <c r="Q194" i="33144"/>
  <c r="Q232" i="33144"/>
  <c r="Q260" i="33144"/>
  <c r="Q293" i="33144"/>
  <c r="Q329" i="33144"/>
  <c r="Q362" i="33144"/>
  <c r="Q389" i="33144"/>
  <c r="Q427" i="33144"/>
  <c r="Q457" i="33144"/>
  <c r="Q490" i="33144"/>
  <c r="Q524" i="33144"/>
  <c r="Q549" i="33144"/>
  <c r="Q579" i="33144"/>
  <c r="Q613" i="33144"/>
  <c r="Q641" i="33144"/>
  <c r="Q665" i="33144"/>
  <c r="Q697" i="33144"/>
  <c r="Q720" i="33144"/>
  <c r="Q747" i="33144"/>
  <c r="Q779" i="33144"/>
  <c r="Q803" i="33144"/>
  <c r="Q830" i="33144"/>
  <c r="Q860" i="33144"/>
  <c r="Q886" i="33144"/>
  <c r="Q910" i="33144"/>
  <c r="Q939" i="33144"/>
  <c r="Q964" i="33144"/>
  <c r="Q987" i="33144"/>
  <c r="Q1015" i="33144"/>
  <c r="Q1039" i="33144"/>
  <c r="Q1062" i="33144"/>
  <c r="Q1090" i="33144"/>
  <c r="Q1108" i="33144"/>
  <c r="Q1129" i="33144"/>
  <c r="Q1151" i="33144"/>
  <c r="Q1172" i="33144"/>
  <c r="Q1190" i="33144"/>
  <c r="Q1213" i="33144"/>
  <c r="Q1231" i="33144"/>
  <c r="Q1248" i="33144"/>
  <c r="Q1270" i="33144"/>
  <c r="Q1287" i="33144"/>
  <c r="Q1305" i="33144"/>
  <c r="Q1324" i="33144"/>
  <c r="Q1341" i="33144"/>
  <c r="Q1357" i="33144"/>
  <c r="Q1377" i="33144"/>
  <c r="Q1393" i="33144"/>
  <c r="Q1408" i="33144"/>
  <c r="Q1426" i="33144"/>
  <c r="Q1441" i="33144"/>
  <c r="Q1456" i="33144"/>
  <c r="Q1474" i="33144"/>
  <c r="Q1489" i="33144"/>
  <c r="Q1504" i="33144"/>
  <c r="Q1522" i="33144"/>
  <c r="Q1537" i="33144"/>
  <c r="Q1552" i="33144"/>
  <c r="Q34" i="33144"/>
  <c r="Q66" i="33144"/>
  <c r="Q93" i="33144"/>
  <c r="Q131" i="33144"/>
  <c r="Q164" i="33144"/>
  <c r="Q196" i="33144"/>
  <c r="Q233" i="33144"/>
  <c r="Q261" i="33144"/>
  <c r="Q294" i="33144"/>
  <c r="Q332" i="33144"/>
  <c r="Q364" i="33144"/>
  <c r="Q390" i="33144"/>
  <c r="Q428" i="33144"/>
  <c r="Q462" i="33144"/>
  <c r="Q491" i="33144"/>
  <c r="Q525" i="33144"/>
  <c r="Q550" i="33144"/>
  <c r="Q580" i="33144"/>
  <c r="Q614" i="33144"/>
  <c r="Q643" i="33144"/>
  <c r="Q667" i="33144"/>
  <c r="Q699" i="33144"/>
  <c r="Q723" i="33144"/>
  <c r="Q749" i="33144"/>
  <c r="Q780" i="33144"/>
  <c r="Q805" i="33144"/>
  <c r="Q831" i="33144"/>
  <c r="Q862" i="33144"/>
  <c r="Q887" i="33144"/>
  <c r="Q914" i="33144"/>
  <c r="Q941" i="33144"/>
  <c r="Q965" i="33144"/>
  <c r="Q988" i="33144"/>
  <c r="Q1017" i="33144"/>
  <c r="Q1041" i="33144"/>
  <c r="Q1063" i="33144"/>
  <c r="Q1091" i="33144"/>
  <c r="Q1110" i="33144"/>
  <c r="Q1130" i="33144"/>
  <c r="Q1153" i="33144"/>
  <c r="Q1173" i="33144"/>
  <c r="Q1192" i="33144"/>
  <c r="Q1214" i="33144"/>
  <c r="Q1232" i="33144"/>
  <c r="Q1249" i="33144"/>
  <c r="Q1271" i="33144"/>
  <c r="Q1289" i="33144"/>
  <c r="Q1306" i="33144"/>
  <c r="Q1325" i="33144"/>
  <c r="Q1342" i="33144"/>
  <c r="Q1358" i="33144"/>
  <c r="Q1378" i="33144"/>
  <c r="Q1394" i="33144"/>
  <c r="Q1409" i="33144"/>
  <c r="Q1427" i="33144"/>
  <c r="Q1442" i="33144"/>
  <c r="Q1457" i="33144"/>
  <c r="Q1475" i="33144"/>
  <c r="Q1490" i="33144"/>
  <c r="Q1505" i="33144"/>
  <c r="Q1523" i="33144"/>
  <c r="Q1538" i="33144"/>
  <c r="Q1553" i="33144"/>
  <c r="Q36" i="33144"/>
  <c r="Q67" i="33144"/>
  <c r="Q105" i="33144"/>
  <c r="Q138" i="33144"/>
  <c r="Q165" i="33144"/>
  <c r="Q201" i="33144"/>
  <c r="Q234" i="33144"/>
  <c r="Q268" i="33144"/>
  <c r="Q305" i="33144"/>
  <c r="Q333" i="33144"/>
  <c r="Q365" i="33144"/>
  <c r="Q401" i="33144"/>
  <c r="Q433" i="33144"/>
  <c r="Q463" i="33144"/>
  <c r="Q496" i="33144"/>
  <c r="Q528" i="33144"/>
  <c r="Q557" i="33144"/>
  <c r="Q590" i="33144"/>
  <c r="Q615" i="33144"/>
  <c r="Q645" i="33144"/>
  <c r="Q675" i="33144"/>
  <c r="Q700" i="33144"/>
  <c r="Q728" i="33144"/>
  <c r="Q754" i="33144"/>
  <c r="Q781" i="33144"/>
  <c r="Q806" i="33144"/>
  <c r="Q837" i="33144"/>
  <c r="Q863" i="33144"/>
  <c r="Q888" i="33144"/>
  <c r="Q920" i="33144"/>
  <c r="Q945" i="33144"/>
  <c r="Q967" i="33144"/>
  <c r="Q996" i="33144"/>
  <c r="Q1018" i="33144"/>
  <c r="Q1042" i="33144"/>
  <c r="Q1070" i="33144"/>
  <c r="Q1092" i="33144"/>
  <c r="Q1111" i="33144"/>
  <c r="Q1135" i="33144"/>
  <c r="Q1154" i="33144"/>
  <c r="Q1174" i="33144"/>
  <c r="Q1197" i="33144"/>
  <c r="Q1215" i="33144"/>
  <c r="Q1233" i="33144"/>
  <c r="Q1255" i="33144"/>
  <c r="Q1272" i="33144"/>
  <c r="Q1291" i="33144"/>
  <c r="Q1310" i="33144"/>
  <c r="Q1327" i="33144"/>
  <c r="Q1343" i="33144"/>
  <c r="Q1363" i="33144"/>
  <c r="Q1379" i="33144"/>
  <c r="Q1395" i="33144"/>
  <c r="Q1413" i="33144"/>
  <c r="Q1428" i="33144"/>
  <c r="Q1443" i="33144"/>
  <c r="Q1461" i="33144"/>
  <c r="Q1476" i="33144"/>
  <c r="Q1491" i="33144"/>
  <c r="Q1509" i="33144"/>
  <c r="Q1524" i="33144"/>
  <c r="Q1539" i="33144"/>
  <c r="Q1557" i="33144"/>
  <c r="Q9" i="33144"/>
  <c r="Q37" i="33144"/>
  <c r="Q70" i="33144"/>
  <c r="Q106" i="33144"/>
  <c r="Q139" i="33144"/>
  <c r="Q166" i="33144"/>
  <c r="Q203" i="33144"/>
  <c r="Q236" i="33144"/>
  <c r="Q269" i="33144"/>
  <c r="Q306" i="33144"/>
  <c r="Q334" i="33144"/>
  <c r="Q366" i="33144"/>
  <c r="Q403" i="33144"/>
  <c r="Q436" i="33144"/>
  <c r="Q464" i="33144"/>
  <c r="Q499" i="33144"/>
  <c r="Q529" i="33144"/>
  <c r="Q559" i="33144"/>
  <c r="Q592" i="33144"/>
  <c r="Q619" i="33144"/>
  <c r="Q646" i="33144"/>
  <c r="Q676" i="33144"/>
  <c r="Q701" i="33144"/>
  <c r="Q729" i="33144"/>
  <c r="Q758" i="33144"/>
  <c r="Q782" i="33144"/>
  <c r="Q808" i="33144"/>
  <c r="Q838" i="33144"/>
  <c r="Q864" i="33144"/>
  <c r="Q889" i="33144"/>
  <c r="Q921" i="33144"/>
  <c r="Q947" i="33144"/>
  <c r="Q969" i="33144"/>
  <c r="Q997" i="33144"/>
  <c r="Q1020" i="33144"/>
  <c r="Q1044" i="33144"/>
  <c r="Q1073" i="33144"/>
  <c r="Q1093" i="33144"/>
  <c r="Q1114" i="33144"/>
  <c r="Q1136" i="33144"/>
  <c r="Q1156" i="33144"/>
  <c r="Q1175" i="33144"/>
  <c r="Q1199" i="33144"/>
  <c r="Q1217" i="33144"/>
  <c r="Q1234" i="33144"/>
  <c r="Q1256" i="33144"/>
  <c r="Q1273" i="33144"/>
  <c r="Q1292" i="33144"/>
  <c r="Q1311" i="33144"/>
  <c r="Q1328" i="33144"/>
  <c r="Q1344" i="33144"/>
  <c r="Q1364" i="33144"/>
  <c r="Q1380" i="33144"/>
  <c r="Q1396" i="33144"/>
  <c r="Q1414" i="33144"/>
  <c r="Q1429" i="33144"/>
  <c r="Q1444" i="33144"/>
  <c r="Q1462" i="33144"/>
  <c r="Q1477" i="33144"/>
  <c r="Q1492" i="33144"/>
  <c r="Q1510" i="33144"/>
  <c r="Q1525" i="33144"/>
  <c r="Q1540" i="33144"/>
  <c r="Q1558" i="33144"/>
  <c r="Q10" i="33144"/>
  <c r="Q38" i="33144"/>
  <c r="Q71" i="33144"/>
  <c r="Q108" i="33144"/>
  <c r="Q140" i="33144"/>
  <c r="Q167" i="33144"/>
  <c r="Q206" i="33144"/>
  <c r="Q237" i="33144"/>
  <c r="Q270" i="33144"/>
  <c r="Q308" i="33144"/>
  <c r="Q335" i="33144"/>
  <c r="Q367" i="33144"/>
  <c r="Q404" i="33144"/>
  <c r="Q437" i="33144"/>
  <c r="Q465" i="33144"/>
  <c r="Q501" i="33144"/>
  <c r="Q530" i="33144"/>
  <c r="Q560" i="33144"/>
  <c r="Q593" i="33144"/>
  <c r="Q620" i="33144"/>
  <c r="Q647" i="33144"/>
  <c r="Q677" i="33144"/>
  <c r="Q703" i="33144"/>
  <c r="Q730" i="33144"/>
  <c r="Q760" i="33144"/>
  <c r="Q784" i="33144"/>
  <c r="Q811" i="33144"/>
  <c r="Q839" i="33144"/>
  <c r="Q867" i="33144"/>
  <c r="Q890" i="33144"/>
  <c r="Q922" i="33144"/>
  <c r="Q948" i="33144"/>
  <c r="Q970" i="33144"/>
  <c r="Q998" i="33144"/>
  <c r="Q1022" i="33144"/>
  <c r="Q1046" i="33144"/>
  <c r="Q1074" i="33144"/>
  <c r="Q1094" i="33144"/>
  <c r="Q1115" i="33144"/>
  <c r="Q1137" i="33144"/>
  <c r="Q1158" i="33144"/>
  <c r="Q1176" i="33144"/>
  <c r="Q1200" i="33144"/>
  <c r="Q1218" i="33144"/>
  <c r="Q1235" i="33144"/>
  <c r="Q1257" i="33144"/>
  <c r="Q1274" i="33144"/>
  <c r="Q1293" i="33144"/>
  <c r="Q1312" i="33144"/>
  <c r="Q1329" i="33144"/>
  <c r="Q1345" i="33144"/>
  <c r="Q1365" i="33144"/>
  <c r="Q1381" i="33144"/>
  <c r="Q1397" i="33144"/>
  <c r="Q1415" i="33144"/>
  <c r="Q1430" i="33144"/>
  <c r="Q1445" i="33144"/>
  <c r="Q1463" i="33144"/>
  <c r="Q1478" i="33144"/>
  <c r="Q1493" i="33144"/>
  <c r="Q1511" i="33144"/>
  <c r="Q1526" i="33144"/>
  <c r="Q1541" i="33144"/>
  <c r="O17" i="33144"/>
  <c r="O29" i="33144"/>
  <c r="O41" i="33144"/>
  <c r="O53" i="33144"/>
  <c r="O65" i="33144"/>
  <c r="O77" i="33144"/>
  <c r="O89" i="33144"/>
  <c r="O101" i="33144"/>
  <c r="O113" i="33144"/>
  <c r="O125" i="33144"/>
  <c r="O137" i="33144"/>
  <c r="O149" i="33144"/>
  <c r="O161" i="33144"/>
  <c r="O173" i="33144"/>
  <c r="O185" i="33144"/>
  <c r="O197" i="33144"/>
  <c r="O209" i="33144"/>
  <c r="O221" i="33144"/>
  <c r="O233" i="33144"/>
  <c r="O245" i="33144"/>
  <c r="O257" i="33144"/>
  <c r="O269" i="33144"/>
  <c r="O281" i="33144"/>
  <c r="O293" i="33144"/>
  <c r="O305" i="33144"/>
  <c r="O317" i="33144"/>
  <c r="O329" i="33144"/>
  <c r="O341" i="33144"/>
  <c r="O353" i="33144"/>
  <c r="O365" i="33144"/>
  <c r="O377" i="33144"/>
  <c r="O389" i="33144"/>
  <c r="O401" i="33144"/>
  <c r="O413" i="33144"/>
  <c r="O425" i="33144"/>
  <c r="O437" i="33144"/>
  <c r="O449" i="33144"/>
  <c r="O461" i="33144"/>
  <c r="O473" i="33144"/>
  <c r="O485" i="33144"/>
  <c r="O497" i="33144"/>
  <c r="O509" i="33144"/>
  <c r="O521" i="33144"/>
  <c r="O533" i="33144"/>
  <c r="O545" i="33144"/>
  <c r="O557" i="33144"/>
  <c r="O569" i="33144"/>
  <c r="O581" i="33144"/>
  <c r="O593" i="33144"/>
  <c r="O605" i="33144"/>
  <c r="O617" i="33144"/>
  <c r="O629" i="33144"/>
  <c r="O641" i="33144"/>
  <c r="O653" i="33144"/>
  <c r="O665" i="33144"/>
  <c r="O677" i="33144"/>
  <c r="O689" i="33144"/>
  <c r="O701" i="33144"/>
  <c r="O713" i="33144"/>
  <c r="O725" i="33144"/>
  <c r="O737" i="33144"/>
  <c r="O749" i="33144"/>
  <c r="O761" i="33144"/>
  <c r="O773" i="33144"/>
  <c r="O785" i="33144"/>
  <c r="O797" i="33144"/>
  <c r="O809" i="33144"/>
  <c r="O821" i="33144"/>
  <c r="O833" i="33144"/>
  <c r="O845" i="33144"/>
  <c r="O857" i="33144"/>
  <c r="O869" i="33144"/>
  <c r="O881" i="33144"/>
  <c r="O893" i="33144"/>
  <c r="O905" i="33144"/>
  <c r="O917" i="33144"/>
  <c r="O929" i="33144"/>
  <c r="O941" i="33144"/>
  <c r="O953" i="33144"/>
  <c r="O965" i="33144"/>
  <c r="O977" i="33144"/>
  <c r="O989" i="33144"/>
  <c r="O1001" i="33144"/>
  <c r="O1013" i="33144"/>
  <c r="O1025" i="33144"/>
  <c r="O1037" i="33144"/>
  <c r="O1049" i="33144"/>
  <c r="O1061" i="33144"/>
  <c r="O1073" i="33144"/>
  <c r="O1085" i="33144"/>
  <c r="Q11" i="33144"/>
  <c r="Q44" i="33144"/>
  <c r="Q82" i="33144"/>
  <c r="Q109" i="33144"/>
  <c r="Q142" i="33144"/>
  <c r="Q179" i="33144"/>
  <c r="Q211" i="33144"/>
  <c r="Q240" i="33144"/>
  <c r="Q276" i="33144"/>
  <c r="Q309" i="33144"/>
  <c r="Q341" i="33144"/>
  <c r="Q379" i="33144"/>
  <c r="Q405" i="33144"/>
  <c r="Q439" i="33144"/>
  <c r="Q476" i="33144"/>
  <c r="Q505" i="33144"/>
  <c r="Q531" i="33144"/>
  <c r="Q564" i="33144"/>
  <c r="Q595" i="33144"/>
  <c r="Q624" i="33144"/>
  <c r="Q652" i="33144"/>
  <c r="Q680" i="33144"/>
  <c r="Q704" i="33144"/>
  <c r="Q734" i="33144"/>
  <c r="Q763" i="33144"/>
  <c r="Q785" i="33144"/>
  <c r="Q817" i="33144"/>
  <c r="Q843" i="33144"/>
  <c r="Q868" i="33144"/>
  <c r="Q900" i="33144"/>
  <c r="Q923" i="33144"/>
  <c r="Q949" i="33144"/>
  <c r="Q977" i="33144"/>
  <c r="Q999" i="33144"/>
  <c r="Q1024" i="33144"/>
  <c r="Q1050" i="33144"/>
  <c r="Q1075" i="33144"/>
  <c r="Q1095" i="33144"/>
  <c r="Q1119" i="33144"/>
  <c r="Q1138" i="33144"/>
  <c r="Q1159" i="33144"/>
  <c r="Q1182" i="33144"/>
  <c r="Q1201" i="33144"/>
  <c r="Q1219" i="33144"/>
  <c r="Q1241" i="33144"/>
  <c r="Q1258" i="33144"/>
  <c r="Q1275" i="33144"/>
  <c r="Q1297" i="33144"/>
  <c r="Q1313" i="33144"/>
  <c r="Q1330" i="33144"/>
  <c r="Q1349" i="33144"/>
  <c r="Q1366" i="33144"/>
  <c r="Q1382" i="33144"/>
  <c r="Q1401" i="33144"/>
  <c r="Q1416" i="33144"/>
  <c r="Q1431" i="33144"/>
  <c r="Q1449" i="33144"/>
  <c r="Q1464" i="33144"/>
  <c r="Q1479" i="33144"/>
  <c r="Q1497" i="33144"/>
  <c r="Q1512" i="33144"/>
  <c r="Q1527" i="33144"/>
  <c r="Q1545" i="33144"/>
  <c r="Q12" i="33144"/>
  <c r="Q46" i="33144"/>
  <c r="Q83" i="33144"/>
  <c r="Q112" i="33144"/>
  <c r="Q143" i="33144"/>
  <c r="Q180" i="33144"/>
  <c r="Q213" i="33144"/>
  <c r="Q241" i="33144"/>
  <c r="Q278" i="33144"/>
  <c r="Q310" i="33144"/>
  <c r="Q342" i="33144"/>
  <c r="Q380" i="33144"/>
  <c r="Q407" i="33144"/>
  <c r="Q440" i="33144"/>
  <c r="Q478" i="33144"/>
  <c r="Q506" i="33144"/>
  <c r="Q532" i="33144"/>
  <c r="Q566" i="33144"/>
  <c r="Q596" i="33144"/>
  <c r="Q625" i="33144"/>
  <c r="Q656" i="33144"/>
  <c r="Q681" i="33144"/>
  <c r="Q706" i="33144"/>
  <c r="Q736" i="33144"/>
  <c r="Q764" i="33144"/>
  <c r="Q787" i="33144"/>
  <c r="Q818" i="33144"/>
  <c r="Q845" i="33144"/>
  <c r="Q871" i="33144"/>
  <c r="Q901" i="33144"/>
  <c r="Q924" i="33144"/>
  <c r="Q950" i="33144"/>
  <c r="Q978" i="33144"/>
  <c r="Q1001" i="33144"/>
  <c r="Q1025" i="33144"/>
  <c r="Q1053" i="33144"/>
  <c r="Q1077" i="33144"/>
  <c r="Q1096" i="33144"/>
  <c r="Q1120" i="33144"/>
  <c r="Q1140" i="33144"/>
  <c r="Q1160" i="33144"/>
  <c r="Q1183" i="33144"/>
  <c r="Q1202" i="33144"/>
  <c r="Q1220" i="33144"/>
  <c r="Q1242" i="33144"/>
  <c r="Q1259" i="33144"/>
  <c r="Q1278" i="33144"/>
  <c r="Q1298" i="33144"/>
  <c r="Q1315" i="33144"/>
  <c r="Q1331" i="33144"/>
  <c r="Q1351" i="33144"/>
  <c r="Q1367" i="33144"/>
  <c r="Q1383" i="33144"/>
  <c r="Q1402" i="33144"/>
  <c r="Q1417" i="33144"/>
  <c r="Q1432" i="33144"/>
  <c r="Q1450" i="33144"/>
  <c r="Q1465" i="33144"/>
  <c r="Q1480" i="33144"/>
  <c r="Q1498" i="33144"/>
  <c r="Q1513" i="33144"/>
  <c r="Q1528" i="33144"/>
  <c r="Q1546" i="33144"/>
  <c r="Q13" i="33144"/>
  <c r="Q47" i="33144"/>
  <c r="Q84" i="33144"/>
  <c r="Q113" i="33144"/>
  <c r="Q145" i="33144"/>
  <c r="Q181" i="33144"/>
  <c r="Q214" i="33144"/>
  <c r="Q242" i="33144"/>
  <c r="Q280" i="33144"/>
  <c r="Q311" i="33144"/>
  <c r="Q346" i="33144"/>
  <c r="Q381" i="33144"/>
  <c r="Q410" i="33144"/>
  <c r="Q441" i="33144"/>
  <c r="Q479" i="33144"/>
  <c r="Q508" i="33144"/>
  <c r="Q533" i="33144"/>
  <c r="Q567" i="33144"/>
  <c r="Q597" i="33144"/>
  <c r="Q627" i="33144"/>
  <c r="Q659" i="33144"/>
  <c r="Q682" i="33144"/>
  <c r="Q708" i="33144"/>
  <c r="Q737" i="33144"/>
  <c r="Q765" i="33144"/>
  <c r="Q790" i="33144"/>
  <c r="Q820" i="33144"/>
  <c r="Q847" i="33144"/>
  <c r="Q872" i="33144"/>
  <c r="Q902" i="33144"/>
  <c r="Q927" i="33144"/>
  <c r="Q951" i="33144"/>
  <c r="Q981" i="33144"/>
  <c r="Q1002" i="33144"/>
  <c r="Q1026" i="33144"/>
  <c r="Q1055" i="33144"/>
  <c r="Q1078" i="33144"/>
  <c r="Q1099" i="33144"/>
  <c r="Q1122" i="33144"/>
  <c r="Q1142" i="33144"/>
  <c r="Q1161" i="33144"/>
  <c r="Q1185" i="33144"/>
  <c r="Q1203" i="33144"/>
  <c r="Q1221" i="33144"/>
  <c r="Q1243" i="33144"/>
  <c r="Q1260" i="33144"/>
  <c r="Q1279" i="33144"/>
  <c r="Q1299" i="33144"/>
  <c r="Q1316" i="33144"/>
  <c r="Q1332" i="33144"/>
  <c r="Q1352" i="33144"/>
  <c r="Q1368" i="33144"/>
  <c r="Q1384" i="33144"/>
  <c r="Q1403" i="33144"/>
  <c r="Q1418" i="33144"/>
  <c r="Q1433" i="33144"/>
  <c r="Q1451" i="33144"/>
  <c r="Q1466" i="33144"/>
  <c r="Q1481" i="33144"/>
  <c r="Q1499" i="33144"/>
  <c r="Q1514" i="33144"/>
  <c r="Q1529" i="33144"/>
  <c r="Q1547" i="33144"/>
  <c r="Q14" i="33144"/>
  <c r="Q54" i="33144"/>
  <c r="Q86" i="33144"/>
  <c r="Q118" i="33144"/>
  <c r="Q155" i="33144"/>
  <c r="Q182" i="33144"/>
  <c r="Q215" i="33144"/>
  <c r="Q253" i="33144"/>
  <c r="Q285" i="33144"/>
  <c r="Q313" i="33144"/>
  <c r="Q350" i="33144"/>
  <c r="Q383" i="33144"/>
  <c r="Q415" i="33144"/>
  <c r="Q452" i="33144"/>
  <c r="Q480" i="33144"/>
  <c r="Q509" i="33144"/>
  <c r="Q544" i="33144"/>
  <c r="Q574" i="33144"/>
  <c r="Q599" i="33144"/>
  <c r="Q634" i="33144"/>
  <c r="Q660" i="33144"/>
  <c r="Q685" i="33144"/>
  <c r="Q716" i="33144"/>
  <c r="Q740" i="33144"/>
  <c r="Q766" i="33144"/>
  <c r="Q796" i="33144"/>
  <c r="Q821" i="33144"/>
  <c r="Q848" i="33144"/>
  <c r="Q878" i="33144"/>
  <c r="Q903" i="33144"/>
  <c r="Q931" i="33144"/>
  <c r="Q957" i="33144"/>
  <c r="Q982" i="33144"/>
  <c r="Q1003" i="33144"/>
  <c r="Q1033" i="33144"/>
  <c r="Q1056" i="33144"/>
  <c r="Q1079" i="33144"/>
  <c r="Q1104" i="33144"/>
  <c r="Q1123" i="33144"/>
  <c r="Q1143" i="33144"/>
  <c r="Q1166" i="33144"/>
  <c r="Q1186" i="33144"/>
  <c r="Q1205" i="33144"/>
  <c r="Q1226" i="33144"/>
  <c r="Q1244" i="33144"/>
  <c r="Q1261" i="33144"/>
  <c r="Q1283" i="33144"/>
  <c r="Q1300" i="33144"/>
  <c r="Q1317" i="33144"/>
  <c r="Q1336" i="33144"/>
  <c r="Q1353" i="33144"/>
  <c r="Q1369" i="33144"/>
  <c r="Q1389" i="33144"/>
  <c r="Q1404" i="33144"/>
  <c r="Q1419" i="33144"/>
  <c r="Q1437" i="33144"/>
  <c r="Q1452" i="33144"/>
  <c r="Q1467" i="33144"/>
  <c r="Q1485" i="33144"/>
  <c r="Q1500" i="33144"/>
  <c r="Q1515" i="33144"/>
  <c r="Q1533" i="33144"/>
  <c r="Q1548" i="33144"/>
  <c r="Q20" i="33144"/>
  <c r="Q56" i="33144"/>
  <c r="Q89" i="33144"/>
  <c r="Q121" i="33144"/>
  <c r="Q157" i="33144"/>
  <c r="Q184" i="33144"/>
  <c r="Q217" i="33144"/>
  <c r="Q254" i="33144"/>
  <c r="Q286" i="33144"/>
  <c r="Q314" i="33144"/>
  <c r="Q352" i="33144"/>
  <c r="Q384" i="33144"/>
  <c r="Q417" i="33144"/>
  <c r="Q454" i="33144"/>
  <c r="Q481" i="33144"/>
  <c r="Q511" i="33144"/>
  <c r="Q545" i="33144"/>
  <c r="Q575" i="33144"/>
  <c r="Q600" i="33144"/>
  <c r="Q635" i="33144"/>
  <c r="Q661" i="33144"/>
  <c r="Q686" i="33144"/>
  <c r="Q717" i="33144"/>
  <c r="Q744" i="33144"/>
  <c r="Q767" i="33144"/>
  <c r="Q799" i="33144"/>
  <c r="Q823" i="33144"/>
  <c r="Q849" i="33144"/>
  <c r="Q880" i="33144"/>
  <c r="Q904" i="33144"/>
  <c r="Q933" i="33144"/>
  <c r="Q960" i="33144"/>
  <c r="Q983" i="33144"/>
  <c r="Q1007" i="33144"/>
  <c r="Q1034" i="33144"/>
  <c r="Q1059" i="33144"/>
  <c r="Q1080" i="33144"/>
  <c r="Q1105" i="33144"/>
  <c r="Q1124" i="33144"/>
  <c r="Q1144" i="33144"/>
  <c r="Q1167" i="33144"/>
  <c r="Q1187" i="33144"/>
  <c r="Q1206" i="33144"/>
  <c r="Q1227" i="33144"/>
  <c r="Q1245" i="33144"/>
  <c r="Q1262" i="33144"/>
  <c r="Q1284" i="33144"/>
  <c r="Q1301" i="33144"/>
  <c r="Q1318" i="33144"/>
  <c r="Q1337" i="33144"/>
  <c r="Q1354" i="33144"/>
  <c r="Q1370" i="33144"/>
  <c r="Q1390" i="33144"/>
  <c r="Q1405" i="33144"/>
  <c r="Q1420" i="33144"/>
  <c r="Q1438" i="33144"/>
  <c r="Q1453" i="33144"/>
  <c r="Q1468" i="33144"/>
  <c r="Q1486" i="33144"/>
  <c r="Q1501" i="33144"/>
  <c r="Q1516" i="33144"/>
  <c r="Q1534" i="33144"/>
  <c r="Q1549" i="33144"/>
  <c r="Q21" i="33144"/>
  <c r="Q57" i="33144"/>
  <c r="Q90" i="33144"/>
  <c r="Q122" i="33144"/>
  <c r="Q161" i="33144"/>
  <c r="Q185" i="33144"/>
  <c r="Q218" i="33144"/>
  <c r="Q257" i="33144"/>
  <c r="Q288" i="33144"/>
  <c r="Q318" i="33144"/>
  <c r="Q353" i="33144"/>
  <c r="Q385" i="33144"/>
  <c r="Q418" i="33144"/>
  <c r="Q455" i="33144"/>
  <c r="Q482" i="33144"/>
  <c r="Q514" i="33144"/>
  <c r="Q547" i="33144"/>
  <c r="Q576" i="33144"/>
  <c r="Q602" i="33144"/>
  <c r="Q636" i="33144"/>
  <c r="Q662" i="33144"/>
  <c r="Q687" i="33144"/>
  <c r="Q718" i="33144"/>
  <c r="Q745" i="33144"/>
  <c r="Q768" i="33144"/>
  <c r="Q800" i="33144"/>
  <c r="Q825" i="33144"/>
  <c r="Q851" i="33144"/>
  <c r="Q883" i="33144"/>
  <c r="Q907" i="33144"/>
  <c r="Q934" i="33144"/>
  <c r="Q962" i="33144"/>
  <c r="Q984" i="33144"/>
  <c r="Q1009" i="33144"/>
  <c r="Q1035" i="33144"/>
  <c r="Q1060" i="33144"/>
  <c r="Q1081" i="33144"/>
  <c r="Q1106" i="33144"/>
  <c r="Q1125" i="33144"/>
  <c r="Q1146" i="33144"/>
  <c r="Q1168" i="33144"/>
  <c r="Q1188" i="33144"/>
  <c r="Q1207" i="33144"/>
  <c r="Q1229" i="33144"/>
  <c r="Q1246" i="33144"/>
  <c r="Q1265" i="33144"/>
  <c r="Q1285" i="33144"/>
  <c r="Q1303" i="33144"/>
  <c r="Q1319" i="33144"/>
  <c r="Q1339" i="33144"/>
  <c r="Q1355" i="33144"/>
  <c r="Q1371" i="33144"/>
  <c r="Q1391" i="33144"/>
  <c r="Q1406" i="33144"/>
  <c r="Q1421" i="33144"/>
  <c r="Q1439" i="33144"/>
  <c r="Q1454" i="33144"/>
  <c r="Q1469" i="33144"/>
  <c r="Q1487" i="33144"/>
  <c r="Q1502" i="33144"/>
  <c r="Q1517" i="33144"/>
  <c r="Q1535" i="33144"/>
  <c r="Q1550" i="33144"/>
  <c r="Q30" i="33144"/>
  <c r="Q62" i="33144"/>
  <c r="Q91" i="33144"/>
  <c r="Q128" i="33144"/>
  <c r="Q162" i="33144"/>
  <c r="Q193" i="33144"/>
  <c r="Q229" i="33144"/>
  <c r="Q258" i="33144"/>
  <c r="Q292" i="33144"/>
  <c r="Q326" i="33144"/>
  <c r="Q361" i="33144"/>
  <c r="Q386" i="33144"/>
  <c r="Q425" i="33144"/>
  <c r="Q456" i="33144"/>
  <c r="Q489" i="33144"/>
  <c r="Q521" i="33144"/>
  <c r="Q548" i="33144"/>
  <c r="Q577" i="33144"/>
  <c r="Q611" i="33144"/>
  <c r="Q638" i="33144"/>
  <c r="Q664" i="33144"/>
  <c r="Q695" i="33144"/>
  <c r="Q719" i="33144"/>
  <c r="Q746" i="33144"/>
  <c r="Q778" i="33144"/>
  <c r="Q802" i="33144"/>
  <c r="Q829" i="33144"/>
  <c r="Q857" i="33144"/>
  <c r="Q885" i="33144"/>
  <c r="Q908" i="33144"/>
  <c r="Q938" i="33144"/>
  <c r="Q963" i="33144"/>
  <c r="Q985" i="33144"/>
  <c r="Q1013" i="33144"/>
  <c r="Q1037" i="33144"/>
  <c r="Q1061" i="33144"/>
  <c r="Q1089" i="33144"/>
  <c r="Q1107" i="33144"/>
  <c r="Q1128" i="33144"/>
  <c r="Q1150" i="33144"/>
  <c r="Q1171" i="33144"/>
  <c r="Q1189" i="33144"/>
  <c r="Q1212" i="33144"/>
  <c r="Q1230" i="33144"/>
  <c r="Q1247" i="33144"/>
  <c r="Q1269" i="33144"/>
  <c r="Q1286" i="33144"/>
  <c r="Q1304" i="33144"/>
  <c r="Q1323" i="33144"/>
  <c r="Q1340" i="33144"/>
  <c r="Q1356" i="33144"/>
  <c r="Q1376" i="33144"/>
  <c r="Q1392" i="33144"/>
  <c r="Q1407" i="33144"/>
  <c r="Q1425" i="33144"/>
  <c r="Q1440" i="33144"/>
  <c r="Q1455" i="33144"/>
  <c r="Q1473" i="33144"/>
  <c r="Q1488" i="33144"/>
  <c r="Q1503" i="33144"/>
  <c r="Q1521" i="33144"/>
  <c r="Q1536" i="33144"/>
  <c r="Q1551" i="33144"/>
  <c r="O16" i="33144"/>
  <c r="O30" i="33144"/>
  <c r="O43" i="33144"/>
  <c r="O56" i="33144"/>
  <c r="O69" i="33144"/>
  <c r="O82" i="33144"/>
  <c r="O95" i="33144"/>
  <c r="O108" i="33144"/>
  <c r="O121" i="33144"/>
  <c r="O134" i="33144"/>
  <c r="O147" i="33144"/>
  <c r="O160" i="33144"/>
  <c r="O174" i="33144"/>
  <c r="O187" i="33144"/>
  <c r="O200" i="33144"/>
  <c r="O213" i="33144"/>
  <c r="O226" i="33144"/>
  <c r="O239" i="33144"/>
  <c r="O252" i="33144"/>
  <c r="O265" i="33144"/>
  <c r="O278" i="33144"/>
  <c r="O291" i="33144"/>
  <c r="O304" i="33144"/>
  <c r="O318" i="33144"/>
  <c r="O331" i="33144"/>
  <c r="O344" i="33144"/>
  <c r="O357" i="33144"/>
  <c r="O370" i="33144"/>
  <c r="O383" i="33144"/>
  <c r="O396" i="33144"/>
  <c r="O409" i="33144"/>
  <c r="O422" i="33144"/>
  <c r="O435" i="33144"/>
  <c r="O448" i="33144"/>
  <c r="O462" i="33144"/>
  <c r="O475" i="33144"/>
  <c r="O488" i="33144"/>
  <c r="O501" i="33144"/>
  <c r="O514" i="33144"/>
  <c r="O527" i="33144"/>
  <c r="O540" i="33144"/>
  <c r="O553" i="33144"/>
  <c r="O566" i="33144"/>
  <c r="O579" i="33144"/>
  <c r="O592" i="33144"/>
  <c r="O606" i="33144"/>
  <c r="O619" i="33144"/>
  <c r="O632" i="33144"/>
  <c r="O645" i="33144"/>
  <c r="O658" i="33144"/>
  <c r="O671" i="33144"/>
  <c r="O684" i="33144"/>
  <c r="O697" i="33144"/>
  <c r="O710" i="33144"/>
  <c r="O723" i="33144"/>
  <c r="O736" i="33144"/>
  <c r="O750" i="33144"/>
  <c r="O763" i="33144"/>
  <c r="O776" i="33144"/>
  <c r="O789" i="33144"/>
  <c r="O802" i="33144"/>
  <c r="O815" i="33144"/>
  <c r="O828" i="33144"/>
  <c r="O841" i="33144"/>
  <c r="O854" i="33144"/>
  <c r="O867" i="33144"/>
  <c r="O880" i="33144"/>
  <c r="O894" i="33144"/>
  <c r="O907" i="33144"/>
  <c r="O920" i="33144"/>
  <c r="O933" i="33144"/>
  <c r="O946" i="33144"/>
  <c r="O959" i="33144"/>
  <c r="O972" i="33144"/>
  <c r="O985" i="33144"/>
  <c r="O998" i="33144"/>
  <c r="O1011" i="33144"/>
  <c r="O1024" i="33144"/>
  <c r="O1038" i="33144"/>
  <c r="O1051" i="33144"/>
  <c r="O1064" i="33144"/>
  <c r="O1077" i="33144"/>
  <c r="O1090" i="33144"/>
  <c r="O1102" i="33144"/>
  <c r="O1114" i="33144"/>
  <c r="O18" i="33144"/>
  <c r="O31" i="33144"/>
  <c r="O44" i="33144"/>
  <c r="O57" i="33144"/>
  <c r="O70" i="33144"/>
  <c r="O83" i="33144"/>
  <c r="O96" i="33144"/>
  <c r="O109" i="33144"/>
  <c r="O122" i="33144"/>
  <c r="O135" i="33144"/>
  <c r="O148" i="33144"/>
  <c r="O162" i="33144"/>
  <c r="O175" i="33144"/>
  <c r="O188" i="33144"/>
  <c r="O201" i="33144"/>
  <c r="O214" i="33144"/>
  <c r="O227" i="33144"/>
  <c r="O240" i="33144"/>
  <c r="O253" i="33144"/>
  <c r="O266" i="33144"/>
  <c r="O279" i="33144"/>
  <c r="O292" i="33144"/>
  <c r="O306" i="33144"/>
  <c r="O319" i="33144"/>
  <c r="O332" i="33144"/>
  <c r="O345" i="33144"/>
  <c r="O358" i="33144"/>
  <c r="O371" i="33144"/>
  <c r="O384" i="33144"/>
  <c r="O397" i="33144"/>
  <c r="O410" i="33144"/>
  <c r="O423" i="33144"/>
  <c r="O436" i="33144"/>
  <c r="O450" i="33144"/>
  <c r="O463" i="33144"/>
  <c r="O476" i="33144"/>
  <c r="O489" i="33144"/>
  <c r="O502" i="33144"/>
  <c r="O515" i="33144"/>
  <c r="O528" i="33144"/>
  <c r="O541" i="33144"/>
  <c r="O554" i="33144"/>
  <c r="O567" i="33144"/>
  <c r="O580" i="33144"/>
  <c r="O594" i="33144"/>
  <c r="O607" i="33144"/>
  <c r="O620" i="33144"/>
  <c r="O633" i="33144"/>
  <c r="O646" i="33144"/>
  <c r="O659" i="33144"/>
  <c r="O672" i="33144"/>
  <c r="O685" i="33144"/>
  <c r="O698" i="33144"/>
  <c r="O711" i="33144"/>
  <c r="O724" i="33144"/>
  <c r="O738" i="33144"/>
  <c r="O751" i="33144"/>
  <c r="O764" i="33144"/>
  <c r="O777" i="33144"/>
  <c r="O790" i="33144"/>
  <c r="O803" i="33144"/>
  <c r="O816" i="33144"/>
  <c r="O829" i="33144"/>
  <c r="O842" i="33144"/>
  <c r="O855" i="33144"/>
  <c r="O868" i="33144"/>
  <c r="O882" i="33144"/>
  <c r="O895" i="33144"/>
  <c r="O908" i="33144"/>
  <c r="O921" i="33144"/>
  <c r="O934" i="33144"/>
  <c r="O947" i="33144"/>
  <c r="O960" i="33144"/>
  <c r="O973" i="33144"/>
  <c r="O986" i="33144"/>
  <c r="O999" i="33144"/>
  <c r="O1012" i="33144"/>
  <c r="O1026" i="33144"/>
  <c r="O1039" i="33144"/>
  <c r="O1052" i="33144"/>
  <c r="O1065" i="33144"/>
  <c r="O1078" i="33144"/>
  <c r="O1091" i="33144"/>
  <c r="O1103" i="33144"/>
  <c r="O1115" i="33144"/>
  <c r="O1127" i="33144"/>
  <c r="O1139" i="33144"/>
  <c r="O1151" i="33144"/>
  <c r="O1163" i="33144"/>
  <c r="O1175" i="33144"/>
  <c r="O1187" i="33144"/>
  <c r="O1199" i="33144"/>
  <c r="O1211" i="33144"/>
  <c r="O1223" i="33144"/>
  <c r="O1235" i="33144"/>
  <c r="O1247" i="33144"/>
  <c r="O1259" i="33144"/>
  <c r="O1271" i="33144"/>
  <c r="O1283" i="33144"/>
  <c r="O1295" i="33144"/>
  <c r="O1307" i="33144"/>
  <c r="O1319" i="33144"/>
  <c r="O1331" i="33144"/>
  <c r="O1343" i="33144"/>
  <c r="O1355" i="33144"/>
  <c r="O1367" i="33144"/>
  <c r="O1379" i="33144"/>
  <c r="O1391" i="33144"/>
  <c r="O1403" i="33144"/>
  <c r="O1415" i="33144"/>
  <c r="O1427" i="33144"/>
  <c r="O1439" i="33144"/>
  <c r="O1451" i="33144"/>
  <c r="O1463" i="33144"/>
  <c r="O1475" i="33144"/>
  <c r="O1487" i="33144"/>
  <c r="O1499" i="33144"/>
  <c r="O1511" i="33144"/>
  <c r="O1523" i="33144"/>
  <c r="O1535" i="33144"/>
  <c r="O1547" i="33144"/>
  <c r="O19" i="33144"/>
  <c r="O34" i="33144"/>
  <c r="O49" i="33144"/>
  <c r="O64" i="33144"/>
  <c r="O80" i="33144"/>
  <c r="O97" i="33144"/>
  <c r="O112" i="33144"/>
  <c r="O128" i="33144"/>
  <c r="O143" i="33144"/>
  <c r="O158" i="33144"/>
  <c r="O176" i="33144"/>
  <c r="O191" i="33144"/>
  <c r="O206" i="33144"/>
  <c r="O222" i="33144"/>
  <c r="O237" i="33144"/>
  <c r="O254" i="33144"/>
  <c r="O270" i="33144"/>
  <c r="O285" i="33144"/>
  <c r="O300" i="33144"/>
  <c r="O315" i="33144"/>
  <c r="O333" i="33144"/>
  <c r="O348" i="33144"/>
  <c r="O363" i="33144"/>
  <c r="O379" i="33144"/>
  <c r="O394" i="33144"/>
  <c r="O411" i="33144"/>
  <c r="O427" i="33144"/>
  <c r="O442" i="33144"/>
  <c r="O457" i="33144"/>
  <c r="O472" i="33144"/>
  <c r="O490" i="33144"/>
  <c r="O505" i="33144"/>
  <c r="O520" i="33144"/>
  <c r="O536" i="33144"/>
  <c r="O551" i="33144"/>
  <c r="O568" i="33144"/>
  <c r="O584" i="33144"/>
  <c r="O599" i="33144"/>
  <c r="O614" i="33144"/>
  <c r="O630" i="33144"/>
  <c r="O647" i="33144"/>
  <c r="O662" i="33144"/>
  <c r="O678" i="33144"/>
  <c r="O693" i="33144"/>
  <c r="O708" i="33144"/>
  <c r="O726" i="33144"/>
  <c r="O741" i="33144"/>
  <c r="O756" i="33144"/>
  <c r="O771" i="33144"/>
  <c r="O787" i="33144"/>
  <c r="O804" i="33144"/>
  <c r="O819" i="33144"/>
  <c r="O835" i="33144"/>
  <c r="O850" i="33144"/>
  <c r="O865" i="33144"/>
  <c r="O883" i="33144"/>
  <c r="O898" i="33144"/>
  <c r="O913" i="33144"/>
  <c r="O928" i="33144"/>
  <c r="O944" i="33144"/>
  <c r="O961" i="33144"/>
  <c r="O976" i="33144"/>
  <c r="O992" i="33144"/>
  <c r="O1007" i="33144"/>
  <c r="O1022" i="33144"/>
  <c r="O1040" i="33144"/>
  <c r="O1055" i="33144"/>
  <c r="O1070" i="33144"/>
  <c r="O1086" i="33144"/>
  <c r="O1100" i="33144"/>
  <c r="O1116" i="33144"/>
  <c r="O1129" i="33144"/>
  <c r="O1142" i="33144"/>
  <c r="O1155" i="33144"/>
  <c r="O1168" i="33144"/>
  <c r="O1181" i="33144"/>
  <c r="O1194" i="33144"/>
  <c r="O1207" i="33144"/>
  <c r="O1220" i="33144"/>
  <c r="O1233" i="33144"/>
  <c r="O1246" i="33144"/>
  <c r="O1260" i="33144"/>
  <c r="O1273" i="33144"/>
  <c r="O1286" i="33144"/>
  <c r="O1299" i="33144"/>
  <c r="O1312" i="33144"/>
  <c r="O1325" i="33144"/>
  <c r="O1338" i="33144"/>
  <c r="O1351" i="33144"/>
  <c r="O1364" i="33144"/>
  <c r="O1377" i="33144"/>
  <c r="O1390" i="33144"/>
  <c r="O1404" i="33144"/>
  <c r="O1417" i="33144"/>
  <c r="O1430" i="33144"/>
  <c r="O1443" i="33144"/>
  <c r="O1456" i="33144"/>
  <c r="O1469" i="33144"/>
  <c r="O1482" i="33144"/>
  <c r="O1495" i="33144"/>
  <c r="O1508" i="33144"/>
  <c r="O1521" i="33144"/>
  <c r="O1534" i="33144"/>
  <c r="O1548" i="33144"/>
  <c r="O20" i="33144"/>
  <c r="O35" i="33144"/>
  <c r="O50" i="33144"/>
  <c r="O66" i="33144"/>
  <c r="O81" i="33144"/>
  <c r="O98" i="33144"/>
  <c r="O114" i="33144"/>
  <c r="O129" i="33144"/>
  <c r="O144" i="33144"/>
  <c r="O159" i="33144"/>
  <c r="O177" i="33144"/>
  <c r="O192" i="33144"/>
  <c r="O207" i="33144"/>
  <c r="O223" i="33144"/>
  <c r="O238" i="33144"/>
  <c r="O255" i="33144"/>
  <c r="O271" i="33144"/>
  <c r="O286" i="33144"/>
  <c r="O301" i="33144"/>
  <c r="O316" i="33144"/>
  <c r="O334" i="33144"/>
  <c r="O349" i="33144"/>
  <c r="O364" i="33144"/>
  <c r="O380" i="33144"/>
  <c r="O395" i="33144"/>
  <c r="O412" i="33144"/>
  <c r="O428" i="33144"/>
  <c r="O443" i="33144"/>
  <c r="O458" i="33144"/>
  <c r="O474" i="33144"/>
  <c r="O491" i="33144"/>
  <c r="O506" i="33144"/>
  <c r="O522" i="33144"/>
  <c r="O537" i="33144"/>
  <c r="O552" i="33144"/>
  <c r="O570" i="33144"/>
  <c r="O585" i="33144"/>
  <c r="O600" i="33144"/>
  <c r="O615" i="33144"/>
  <c r="O631" i="33144"/>
  <c r="O648" i="33144"/>
  <c r="O663" i="33144"/>
  <c r="O679" i="33144"/>
  <c r="O694" i="33144"/>
  <c r="O709" i="33144"/>
  <c r="O727" i="33144"/>
  <c r="O742" i="33144"/>
  <c r="O757" i="33144"/>
  <c r="O772" i="33144"/>
  <c r="O788" i="33144"/>
  <c r="O805" i="33144"/>
  <c r="O820" i="33144"/>
  <c r="O836" i="33144"/>
  <c r="O851" i="33144"/>
  <c r="O866" i="33144"/>
  <c r="O884" i="33144"/>
  <c r="O899" i="33144"/>
  <c r="O914" i="33144"/>
  <c r="O930" i="33144"/>
  <c r="O945" i="33144"/>
  <c r="O962" i="33144"/>
  <c r="O978" i="33144"/>
  <c r="O993" i="33144"/>
  <c r="O1008" i="33144"/>
  <c r="O1023" i="33144"/>
  <c r="O1041" i="33144"/>
  <c r="O1056" i="33144"/>
  <c r="O1071" i="33144"/>
  <c r="O1087" i="33144"/>
  <c r="O1101" i="33144"/>
  <c r="O1117" i="33144"/>
  <c r="O1130" i="33144"/>
  <c r="O1143" i="33144"/>
  <c r="O1156" i="33144"/>
  <c r="O1169" i="33144"/>
  <c r="O1182" i="33144"/>
  <c r="O1195" i="33144"/>
  <c r="O1208" i="33144"/>
  <c r="O1221" i="33144"/>
  <c r="O1234" i="33144"/>
  <c r="O1248" i="33144"/>
  <c r="O1261" i="33144"/>
  <c r="O1274" i="33144"/>
  <c r="O1287" i="33144"/>
  <c r="O1300" i="33144"/>
  <c r="O1313" i="33144"/>
  <c r="O1326" i="33144"/>
  <c r="O1339" i="33144"/>
  <c r="O1352" i="33144"/>
  <c r="O1365" i="33144"/>
  <c r="O1378" i="33144"/>
  <c r="O1392" i="33144"/>
  <c r="O1405" i="33144"/>
  <c r="O1418" i="33144"/>
  <c r="O1431" i="33144"/>
  <c r="O1444" i="33144"/>
  <c r="O1457" i="33144"/>
  <c r="O1470" i="33144"/>
  <c r="O1483" i="33144"/>
  <c r="O1496" i="33144"/>
  <c r="O1509" i="33144"/>
  <c r="O1522" i="33144"/>
  <c r="O1536" i="33144"/>
  <c r="O1549" i="33144"/>
  <c r="Q8" i="33144"/>
  <c r="O23" i="33144"/>
  <c r="O38" i="33144"/>
  <c r="O54" i="33144"/>
  <c r="O71" i="33144"/>
  <c r="O86" i="33144"/>
  <c r="O102" i="33144"/>
  <c r="O117" i="33144"/>
  <c r="O132" i="33144"/>
  <c r="O150" i="33144"/>
  <c r="O165" i="33144"/>
  <c r="O180" i="33144"/>
  <c r="O195" i="33144"/>
  <c r="O211" i="33144"/>
  <c r="O228" i="33144"/>
  <c r="O243" i="33144"/>
  <c r="O259" i="33144"/>
  <c r="O274" i="33144"/>
  <c r="O289" i="33144"/>
  <c r="O307" i="33144"/>
  <c r="O322" i="33144"/>
  <c r="O337" i="33144"/>
  <c r="O352" i="33144"/>
  <c r="O368" i="33144"/>
  <c r="O385" i="33144"/>
  <c r="O400" i="33144"/>
  <c r="O416" i="33144"/>
  <c r="O431" i="33144"/>
  <c r="O446" i="33144"/>
  <c r="O464" i="33144"/>
  <c r="O479" i="33144"/>
  <c r="O494" i="33144"/>
  <c r="O510" i="33144"/>
  <c r="O525" i="33144"/>
  <c r="O542" i="33144"/>
  <c r="O558" i="33144"/>
  <c r="O573" i="33144"/>
  <c r="O588" i="33144"/>
  <c r="O603" i="33144"/>
  <c r="O621" i="33144"/>
  <c r="O636" i="33144"/>
  <c r="O651" i="33144"/>
  <c r="O667" i="33144"/>
  <c r="O682" i="33144"/>
  <c r="O699" i="33144"/>
  <c r="O715" i="33144"/>
  <c r="O730" i="33144"/>
  <c r="O745" i="33144"/>
  <c r="O760" i="33144"/>
  <c r="O778" i="33144"/>
  <c r="O793" i="33144"/>
  <c r="O808" i="33144"/>
  <c r="O824" i="33144"/>
  <c r="O839" i="33144"/>
  <c r="O856" i="33144"/>
  <c r="O872" i="33144"/>
  <c r="O887" i="33144"/>
  <c r="O902" i="33144"/>
  <c r="O918" i="33144"/>
  <c r="O935" i="33144"/>
  <c r="O950" i="33144"/>
  <c r="O966" i="33144"/>
  <c r="O981" i="33144"/>
  <c r="O996" i="33144"/>
  <c r="O1014" i="33144"/>
  <c r="O1029" i="33144"/>
  <c r="O1044" i="33144"/>
  <c r="O1059" i="33144"/>
  <c r="O1075" i="33144"/>
  <c r="O1092" i="33144"/>
  <c r="O1106" i="33144"/>
  <c r="O1120" i="33144"/>
  <c r="O1133" i="33144"/>
  <c r="O1146" i="33144"/>
  <c r="O1159" i="33144"/>
  <c r="O1172" i="33144"/>
  <c r="O1185" i="33144"/>
  <c r="O1198" i="33144"/>
  <c r="O1212" i="33144"/>
  <c r="O1225" i="33144"/>
  <c r="O1238" i="33144"/>
  <c r="O1251" i="33144"/>
  <c r="O1264" i="33144"/>
  <c r="O1277" i="33144"/>
  <c r="O1290" i="33144"/>
  <c r="O22" i="33144"/>
  <c r="O42" i="33144"/>
  <c r="O62" i="33144"/>
  <c r="O85" i="33144"/>
  <c r="O105" i="33144"/>
  <c r="O126" i="33144"/>
  <c r="O146" i="33144"/>
  <c r="O168" i="33144"/>
  <c r="O189" i="33144"/>
  <c r="O210" i="33144"/>
  <c r="O231" i="33144"/>
  <c r="O250" i="33144"/>
  <c r="O273" i="33144"/>
  <c r="O295" i="33144"/>
  <c r="O313" i="33144"/>
  <c r="O336" i="33144"/>
  <c r="O356" i="33144"/>
  <c r="O376" i="33144"/>
  <c r="O399" i="33144"/>
  <c r="O419" i="33144"/>
  <c r="O440" i="33144"/>
  <c r="O460" i="33144"/>
  <c r="O482" i="33144"/>
  <c r="O503" i="33144"/>
  <c r="O524" i="33144"/>
  <c r="O546" i="33144"/>
  <c r="O564" i="33144"/>
  <c r="O587" i="33144"/>
  <c r="O609" i="33144"/>
  <c r="O627" i="33144"/>
  <c r="O650" i="33144"/>
  <c r="O670" i="33144"/>
  <c r="O691" i="33144"/>
  <c r="O714" i="33144"/>
  <c r="O733" i="33144"/>
  <c r="O754" i="33144"/>
  <c r="O775" i="33144"/>
  <c r="O796" i="33144"/>
  <c r="O817" i="33144"/>
  <c r="O838" i="33144"/>
  <c r="O860" i="33144"/>
  <c r="O878" i="33144"/>
  <c r="O901" i="33144"/>
  <c r="O923" i="33144"/>
  <c r="O942" i="33144"/>
  <c r="O964" i="33144"/>
  <c r="O984" i="33144"/>
  <c r="O1005" i="33144"/>
  <c r="O1028" i="33144"/>
  <c r="O1047" i="33144"/>
  <c r="O1068" i="33144"/>
  <c r="O1089" i="33144"/>
  <c r="O1109" i="33144"/>
  <c r="O1126" i="33144"/>
  <c r="O1145" i="33144"/>
  <c r="O1162" i="33144"/>
  <c r="O1179" i="33144"/>
  <c r="O1197" i="33144"/>
  <c r="O1215" i="33144"/>
  <c r="O1231" i="33144"/>
  <c r="O1250" i="33144"/>
  <c r="O1267" i="33144"/>
  <c r="O1284" i="33144"/>
  <c r="O1302" i="33144"/>
  <c r="O1317" i="33144"/>
  <c r="O1333" i="33144"/>
  <c r="O1348" i="33144"/>
  <c r="O1363" i="33144"/>
  <c r="O1381" i="33144"/>
  <c r="O1396" i="33144"/>
  <c r="O1411" i="33144"/>
  <c r="O1426" i="33144"/>
  <c r="O1442" i="33144"/>
  <c r="O1459" i="33144"/>
  <c r="O1474" i="33144"/>
  <c r="O1490" i="33144"/>
  <c r="O1505" i="33144"/>
  <c r="O1520" i="33144"/>
  <c r="O1538" i="33144"/>
  <c r="O1553" i="33144"/>
  <c r="O24" i="33144"/>
  <c r="O45" i="33144"/>
  <c r="O63" i="33144"/>
  <c r="O87" i="33144"/>
  <c r="O106" i="33144"/>
  <c r="O127" i="33144"/>
  <c r="O151" i="33144"/>
  <c r="O169" i="33144"/>
  <c r="O190" i="33144"/>
  <c r="O212" i="33144"/>
  <c r="O232" i="33144"/>
  <c r="O251" i="33144"/>
  <c r="O275" i="33144"/>
  <c r="O296" i="33144"/>
  <c r="O314" i="33144"/>
  <c r="O338" i="33144"/>
  <c r="O359" i="33144"/>
  <c r="O378" i="33144"/>
  <c r="O402" i="33144"/>
  <c r="O420" i="33144"/>
  <c r="O441" i="33144"/>
  <c r="O465" i="33144"/>
  <c r="O483" i="33144"/>
  <c r="O504" i="33144"/>
  <c r="O526" i="33144"/>
  <c r="O547" i="33144"/>
  <c r="O565" i="33144"/>
  <c r="O589" i="33144"/>
  <c r="O610" i="33144"/>
  <c r="O628" i="33144"/>
  <c r="O652" i="33144"/>
  <c r="O673" i="33144"/>
  <c r="O692" i="33144"/>
  <c r="O716" i="33144"/>
  <c r="O734" i="33144"/>
  <c r="O755" i="33144"/>
  <c r="O779" i="33144"/>
  <c r="O798" i="33144"/>
  <c r="O818" i="33144"/>
  <c r="O840" i="33144"/>
  <c r="O861" i="33144"/>
  <c r="O879" i="33144"/>
  <c r="O903" i="33144"/>
  <c r="O924" i="33144"/>
  <c r="O943" i="33144"/>
  <c r="O967" i="33144"/>
  <c r="O987" i="33144"/>
  <c r="O1006" i="33144"/>
  <c r="O1030" i="33144"/>
  <c r="O1048" i="33144"/>
  <c r="O1069" i="33144"/>
  <c r="O1093" i="33144"/>
  <c r="O1110" i="33144"/>
  <c r="O1128" i="33144"/>
  <c r="O1147" i="33144"/>
  <c r="O1164" i="33144"/>
  <c r="O1180" i="33144"/>
  <c r="O1200" i="33144"/>
  <c r="O1216" i="33144"/>
  <c r="O1232" i="33144"/>
  <c r="O1252" i="33144"/>
  <c r="O1268" i="33144"/>
  <c r="O1285" i="33144"/>
  <c r="O1303" i="33144"/>
  <c r="O1318" i="33144"/>
  <c r="O1334" i="33144"/>
  <c r="O1349" i="33144"/>
  <c r="O1366" i="33144"/>
  <c r="O1382" i="33144"/>
  <c r="O1397" i="33144"/>
  <c r="O1412" i="33144"/>
  <c r="O1428" i="33144"/>
  <c r="O1445" i="33144"/>
  <c r="O1460" i="33144"/>
  <c r="O1476" i="33144"/>
  <c r="O1491" i="33144"/>
  <c r="O1506" i="33144"/>
  <c r="O1524" i="33144"/>
  <c r="O1539" i="33144"/>
  <c r="O1554" i="33144"/>
  <c r="O25" i="33144"/>
  <c r="O46" i="33144"/>
  <c r="O67" i="33144"/>
  <c r="O88" i="33144"/>
  <c r="O107" i="33144"/>
  <c r="O130" i="33144"/>
  <c r="O152" i="33144"/>
  <c r="O170" i="33144"/>
  <c r="O193" i="33144"/>
  <c r="O215" i="33144"/>
  <c r="O234" i="33144"/>
  <c r="O256" i="33144"/>
  <c r="O276" i="33144"/>
  <c r="O297" i="33144"/>
  <c r="O320" i="33144"/>
  <c r="O339" i="33144"/>
  <c r="O360" i="33144"/>
  <c r="O381" i="33144"/>
  <c r="O403" i="33144"/>
  <c r="O421" i="33144"/>
  <c r="O444" i="33144"/>
  <c r="O466" i="33144"/>
  <c r="O484" i="33144"/>
  <c r="O507" i="33144"/>
  <c r="O529" i="33144"/>
  <c r="O548" i="33144"/>
  <c r="O571" i="33144"/>
  <c r="O590" i="33144"/>
  <c r="O611" i="33144"/>
  <c r="O634" i="33144"/>
  <c r="O654" i="33144"/>
  <c r="O674" i="33144"/>
  <c r="O695" i="33144"/>
  <c r="O717" i="33144"/>
  <c r="O735" i="33144"/>
  <c r="O758" i="33144"/>
  <c r="O780" i="33144"/>
  <c r="O799" i="33144"/>
  <c r="O822" i="33144"/>
  <c r="O843" i="33144"/>
  <c r="O862" i="33144"/>
  <c r="O885" i="33144"/>
  <c r="O904" i="33144"/>
  <c r="O925" i="33144"/>
  <c r="O948" i="33144"/>
  <c r="O968" i="33144"/>
  <c r="O988" i="33144"/>
  <c r="O1009" i="33144"/>
  <c r="O1031" i="33144"/>
  <c r="O1050" i="33144"/>
  <c r="O1072" i="33144"/>
  <c r="O1094" i="33144"/>
  <c r="O1111" i="33144"/>
  <c r="O1131" i="33144"/>
  <c r="O1148" i="33144"/>
  <c r="O1165" i="33144"/>
  <c r="O1183" i="33144"/>
  <c r="O1201" i="33144"/>
  <c r="O1217" i="33144"/>
  <c r="O1236" i="33144"/>
  <c r="O1253" i="33144"/>
  <c r="O1269" i="33144"/>
  <c r="O1288" i="33144"/>
  <c r="O1304" i="33144"/>
  <c r="O1320" i="33144"/>
  <c r="O1335" i="33144"/>
  <c r="O1350" i="33144"/>
  <c r="O1368" i="33144"/>
  <c r="O1383" i="33144"/>
  <c r="O1398" i="33144"/>
  <c r="O1413" i="33144"/>
  <c r="O1429" i="33144"/>
  <c r="O1446" i="33144"/>
  <c r="O1461" i="33144"/>
  <c r="O1477" i="33144"/>
  <c r="O1492" i="33144"/>
  <c r="O1507" i="33144"/>
  <c r="O1525" i="33144"/>
  <c r="O1540" i="33144"/>
  <c r="O1555" i="33144"/>
  <c r="O9" i="33144"/>
  <c r="O27" i="33144"/>
  <c r="O48" i="33144"/>
  <c r="O72" i="33144"/>
  <c r="O91" i="33144"/>
  <c r="O111" i="33144"/>
  <c r="O133" i="33144"/>
  <c r="O154" i="33144"/>
  <c r="O172" i="33144"/>
  <c r="O196" i="33144"/>
  <c r="O217" i="33144"/>
  <c r="O236" i="33144"/>
  <c r="O260" i="33144"/>
  <c r="O280" i="33144"/>
  <c r="O299" i="33144"/>
  <c r="O323" i="33144"/>
  <c r="O342" i="33144"/>
  <c r="O362" i="33144"/>
  <c r="O386" i="33144"/>
  <c r="O405" i="33144"/>
  <c r="O426" i="33144"/>
  <c r="O447" i="33144"/>
  <c r="O468" i="33144"/>
  <c r="O487" i="33144"/>
  <c r="O511" i="33144"/>
  <c r="O531" i="33144"/>
  <c r="O550" i="33144"/>
  <c r="O574" i="33144"/>
  <c r="O595" i="33144"/>
  <c r="O613" i="33144"/>
  <c r="O637" i="33144"/>
  <c r="O656" i="33144"/>
  <c r="O676" i="33144"/>
  <c r="O700" i="33144"/>
  <c r="O719" i="33144"/>
  <c r="O740" i="33144"/>
  <c r="O762" i="33144"/>
  <c r="O782" i="33144"/>
  <c r="O801" i="33144"/>
  <c r="O825" i="33144"/>
  <c r="O846" i="33144"/>
  <c r="O864" i="33144"/>
  <c r="O888" i="33144"/>
  <c r="O909" i="33144"/>
  <c r="O927" i="33144"/>
  <c r="O951" i="33144"/>
  <c r="O970" i="33144"/>
  <c r="O991" i="33144"/>
  <c r="O1015" i="33144"/>
  <c r="O1033" i="33144"/>
  <c r="O1054" i="33144"/>
  <c r="O1076" i="33144"/>
  <c r="O1096" i="33144"/>
  <c r="O1113" i="33144"/>
  <c r="O1134" i="33144"/>
  <c r="O1150" i="33144"/>
  <c r="O1167" i="33144"/>
  <c r="O1186" i="33144"/>
  <c r="O1203" i="33144"/>
  <c r="O1219" i="33144"/>
  <c r="O1239" i="33144"/>
  <c r="O1255" i="33144"/>
  <c r="O1272" i="33144"/>
  <c r="O1291" i="33144"/>
  <c r="O1306" i="33144"/>
  <c r="O1322" i="33144"/>
  <c r="O1337" i="33144"/>
  <c r="O1354" i="33144"/>
  <c r="O1370" i="33144"/>
  <c r="O1385" i="33144"/>
  <c r="O1400" i="33144"/>
  <c r="O1416" i="33144"/>
  <c r="O1433" i="33144"/>
  <c r="O1448" i="33144"/>
  <c r="O1464" i="33144"/>
  <c r="O1479" i="33144"/>
  <c r="O1494" i="33144"/>
  <c r="O1512" i="33144"/>
  <c r="O1527" i="33144"/>
  <c r="O1542" i="33144"/>
  <c r="O1557" i="33144"/>
  <c r="O15" i="33144"/>
  <c r="O52" i="33144"/>
  <c r="O79" i="33144"/>
  <c r="O116" i="33144"/>
  <c r="O142" i="33144"/>
  <c r="O179" i="33144"/>
  <c r="O205" i="33144"/>
  <c r="O242" i="33144"/>
  <c r="O268" i="33144"/>
  <c r="O303" i="33144"/>
  <c r="O330" i="33144"/>
  <c r="O367" i="33144"/>
  <c r="O393" i="33144"/>
  <c r="O430" i="33144"/>
  <c r="O456" i="33144"/>
  <c r="O493" i="33144"/>
  <c r="O519" i="33144"/>
  <c r="O556" i="33144"/>
  <c r="O583" i="33144"/>
  <c r="O618" i="33144"/>
  <c r="O644" i="33144"/>
  <c r="O681" i="33144"/>
  <c r="O707" i="33144"/>
  <c r="O744" i="33144"/>
  <c r="O770" i="33144"/>
  <c r="O807" i="33144"/>
  <c r="O834" i="33144"/>
  <c r="O871" i="33144"/>
  <c r="O897" i="33144"/>
  <c r="O932" i="33144"/>
  <c r="O958" i="33144"/>
  <c r="O995" i="33144"/>
  <c r="O1021" i="33144"/>
  <c r="O1058" i="33144"/>
  <c r="O1084" i="33144"/>
  <c r="O1119" i="33144"/>
  <c r="O1141" i="33144"/>
  <c r="O1171" i="33144"/>
  <c r="O1193" i="33144"/>
  <c r="O1224" i="33144"/>
  <c r="O1245" i="33144"/>
  <c r="O1276" i="33144"/>
  <c r="O1298" i="33144"/>
  <c r="O1324" i="33144"/>
  <c r="O1346" i="33144"/>
  <c r="O1372" i="33144"/>
  <c r="O1394" i="33144"/>
  <c r="O1420" i="33144"/>
  <c r="O1440" i="33144"/>
  <c r="O1466" i="33144"/>
  <c r="O1488" i="33144"/>
  <c r="O1514" i="33144"/>
  <c r="O1533" i="33144"/>
  <c r="O21" i="33144"/>
  <c r="O55" i="33144"/>
  <c r="O84" i="33144"/>
  <c r="O118" i="33144"/>
  <c r="O145" i="33144"/>
  <c r="O181" i="33144"/>
  <c r="O208" i="33144"/>
  <c r="O244" i="33144"/>
  <c r="O272" i="33144"/>
  <c r="O308" i="33144"/>
  <c r="O335" i="33144"/>
  <c r="O369" i="33144"/>
  <c r="O398" i="33144"/>
  <c r="O432" i="33144"/>
  <c r="O459" i="33144"/>
  <c r="O495" i="33144"/>
  <c r="O523" i="33144"/>
  <c r="O559" i="33144"/>
  <c r="O586" i="33144"/>
  <c r="O622" i="33144"/>
  <c r="O649" i="33144"/>
  <c r="O683" i="33144"/>
  <c r="O712" i="33144"/>
  <c r="O746" i="33144"/>
  <c r="O774" i="33144"/>
  <c r="O810" i="33144"/>
  <c r="O837" i="33144"/>
  <c r="O873" i="33144"/>
  <c r="O900" i="33144"/>
  <c r="O936" i="33144"/>
  <c r="O963" i="33144"/>
  <c r="O997" i="33144"/>
  <c r="O1027" i="33144"/>
  <c r="O1060" i="33144"/>
  <c r="O1088" i="33144"/>
  <c r="O1121" i="33144"/>
  <c r="O1144" i="33144"/>
  <c r="O1173" i="33144"/>
  <c r="O1196" i="33144"/>
  <c r="O1226" i="33144"/>
  <c r="O1249" i="33144"/>
  <c r="O1278" i="33144"/>
  <c r="O1301" i="33144"/>
  <c r="O1327" i="33144"/>
  <c r="O1347" i="33144"/>
  <c r="O1373" i="33144"/>
  <c r="O1395" i="33144"/>
  <c r="O1421" i="33144"/>
  <c r="O1441" i="33144"/>
  <c r="O1467" i="33144"/>
  <c r="O1489" i="33144"/>
  <c r="O1515" i="33144"/>
  <c r="O1537" i="33144"/>
  <c r="O26" i="33144"/>
  <c r="O58" i="33144"/>
  <c r="O90" i="33144"/>
  <c r="O119" i="33144"/>
  <c r="O153" i="33144"/>
  <c r="O182" i="33144"/>
  <c r="O216" i="33144"/>
  <c r="O246" i="33144"/>
  <c r="O277" i="33144"/>
  <c r="O309" i="33144"/>
  <c r="O340" i="33144"/>
  <c r="O372" i="33144"/>
  <c r="O404" i="33144"/>
  <c r="O433" i="33144"/>
  <c r="O467" i="33144"/>
  <c r="O496" i="33144"/>
  <c r="O530" i="33144"/>
  <c r="O560" i="33144"/>
  <c r="O591" i="33144"/>
  <c r="O623" i="33144"/>
  <c r="O655" i="33144"/>
  <c r="O686" i="33144"/>
  <c r="O718" i="33144"/>
  <c r="O747" i="33144"/>
  <c r="O781" i="33144"/>
  <c r="O811" i="33144"/>
  <c r="O844" i="33144"/>
  <c r="O874" i="33144"/>
  <c r="O906" i="33144"/>
  <c r="O937" i="33144"/>
  <c r="O969" i="33144"/>
  <c r="O1000" i="33144"/>
  <c r="O1032" i="33144"/>
  <c r="O1062" i="33144"/>
  <c r="O1095" i="33144"/>
  <c r="O1122" i="33144"/>
  <c r="O1149" i="33144"/>
  <c r="O1174" i="33144"/>
  <c r="O1202" i="33144"/>
  <c r="O1227" i="33144"/>
  <c r="O1254" i="33144"/>
  <c r="O1279" i="33144"/>
  <c r="O1305" i="33144"/>
  <c r="O1328" i="33144"/>
  <c r="O1353" i="33144"/>
  <c r="O1374" i="33144"/>
  <c r="O1399" i="33144"/>
  <c r="O1422" i="33144"/>
  <c r="O1447" i="33144"/>
  <c r="O1468" i="33144"/>
  <c r="O1493" i="33144"/>
  <c r="O1516" i="33144"/>
  <c r="O1541" i="33144"/>
  <c r="O28" i="33144"/>
  <c r="O59" i="33144"/>
  <c r="O92" i="33144"/>
  <c r="O120" i="33144"/>
  <c r="O155" i="33144"/>
  <c r="O183" i="33144"/>
  <c r="O218" i="33144"/>
  <c r="O247" i="33144"/>
  <c r="O282" i="33144"/>
  <c r="O310" i="33144"/>
  <c r="O343" i="33144"/>
  <c r="O373" i="33144"/>
  <c r="O406" i="33144"/>
  <c r="O434" i="33144"/>
  <c r="O469" i="33144"/>
  <c r="O498" i="33144"/>
  <c r="O532" i="33144"/>
  <c r="O561" i="33144"/>
  <c r="O596" i="33144"/>
  <c r="O624" i="33144"/>
  <c r="O657" i="33144"/>
  <c r="O687" i="33144"/>
  <c r="O720" i="33144"/>
  <c r="O748" i="33144"/>
  <c r="O783" i="33144"/>
  <c r="O812" i="33144"/>
  <c r="O847" i="33144"/>
  <c r="O875" i="33144"/>
  <c r="O910" i="33144"/>
  <c r="O938" i="33144"/>
  <c r="O971" i="33144"/>
  <c r="O1002" i="33144"/>
  <c r="O1034" i="33144"/>
  <c r="O1063" i="33144"/>
  <c r="O1097" i="33144"/>
  <c r="O1123" i="33144"/>
  <c r="O1152" i="33144"/>
  <c r="O1176" i="33144"/>
  <c r="O1204" i="33144"/>
  <c r="O1228" i="33144"/>
  <c r="O1256" i="33144"/>
  <c r="O1280" i="33144"/>
  <c r="O1308" i="33144"/>
  <c r="O1329" i="33144"/>
  <c r="O1356" i="33144"/>
  <c r="O1375" i="33144"/>
  <c r="O1401" i="33144"/>
  <c r="O1423" i="33144"/>
  <c r="O1449" i="33144"/>
  <c r="O1471" i="33144"/>
  <c r="O1497" i="33144"/>
  <c r="O1517" i="33144"/>
  <c r="O1543" i="33144"/>
  <c r="O32" i="33144"/>
  <c r="O60" i="33144"/>
  <c r="O93" i="33144"/>
  <c r="O123" i="33144"/>
  <c r="O156" i="33144"/>
  <c r="O184" i="33144"/>
  <c r="O219" i="33144"/>
  <c r="O248" i="33144"/>
  <c r="O283" i="33144"/>
  <c r="O311" i="33144"/>
  <c r="O346" i="33144"/>
  <c r="O374" i="33144"/>
  <c r="O407" i="33144"/>
  <c r="O438" i="33144"/>
  <c r="O470" i="33144"/>
  <c r="O499" i="33144"/>
  <c r="O534" i="33144"/>
  <c r="O562" i="33144"/>
  <c r="O597" i="33144"/>
  <c r="O625" i="33144"/>
  <c r="O660" i="33144"/>
  <c r="O688" i="33144"/>
  <c r="O721" i="33144"/>
  <c r="O752" i="33144"/>
  <c r="O784" i="33144"/>
  <c r="O813" i="33144"/>
  <c r="O848" i="33144"/>
  <c r="O876" i="33144"/>
  <c r="O911" i="33144"/>
  <c r="O939" i="33144"/>
  <c r="O974" i="33144"/>
  <c r="O1003" i="33144"/>
  <c r="O1035" i="33144"/>
  <c r="O1066" i="33144"/>
  <c r="O1098" i="33144"/>
  <c r="O1124" i="33144"/>
  <c r="O1153" i="33144"/>
  <c r="O1177" i="33144"/>
  <c r="O1205" i="33144"/>
  <c r="O1229" i="33144"/>
  <c r="O1257" i="33144"/>
  <c r="O1281" i="33144"/>
  <c r="O1309" i="33144"/>
  <c r="O1330" i="33144"/>
  <c r="O1357" i="33144"/>
  <c r="O1376" i="33144"/>
  <c r="O1402" i="33144"/>
  <c r="O1424" i="33144"/>
  <c r="O1450" i="33144"/>
  <c r="O1472" i="33144"/>
  <c r="O1498" i="33144"/>
  <c r="O1518" i="33144"/>
  <c r="O1544" i="33144"/>
  <c r="O8" i="33144"/>
  <c r="O33" i="33144"/>
  <c r="O61" i="33144"/>
  <c r="O94" i="33144"/>
  <c r="O124" i="33144"/>
  <c r="O157" i="33144"/>
  <c r="O186" i="33144"/>
  <c r="O220" i="33144"/>
  <c r="O249" i="33144"/>
  <c r="O284" i="33144"/>
  <c r="O312" i="33144"/>
  <c r="O347" i="33144"/>
  <c r="O375" i="33144"/>
  <c r="O408" i="33144"/>
  <c r="O439" i="33144"/>
  <c r="O471" i="33144"/>
  <c r="O500" i="33144"/>
  <c r="O535" i="33144"/>
  <c r="O563" i="33144"/>
  <c r="O598" i="33144"/>
  <c r="O626" i="33144"/>
  <c r="O661" i="33144"/>
  <c r="O690" i="33144"/>
  <c r="O722" i="33144"/>
  <c r="O753" i="33144"/>
  <c r="O786" i="33144"/>
  <c r="O814" i="33144"/>
  <c r="O849" i="33144"/>
  <c r="O877" i="33144"/>
  <c r="O912" i="33144"/>
  <c r="O940" i="33144"/>
  <c r="O975" i="33144"/>
  <c r="O1004" i="33144"/>
  <c r="O1036" i="33144"/>
  <c r="O1067" i="33144"/>
  <c r="O1099" i="33144"/>
  <c r="O1125" i="33144"/>
  <c r="O1154" i="33144"/>
  <c r="O1178" i="33144"/>
  <c r="O1206" i="33144"/>
  <c r="O1230" i="33144"/>
  <c r="O1258" i="33144"/>
  <c r="O1282" i="33144"/>
  <c r="O1310" i="33144"/>
  <c r="O1332" i="33144"/>
  <c r="O1358" i="33144"/>
  <c r="O1380" i="33144"/>
  <c r="O1406" i="33144"/>
  <c r="O1425" i="33144"/>
  <c r="O1452" i="33144"/>
  <c r="O1473" i="33144"/>
  <c r="O1500" i="33144"/>
  <c r="O1519" i="33144"/>
  <c r="O1545" i="33144"/>
  <c r="O36" i="33144"/>
  <c r="O68" i="33144"/>
  <c r="O99" i="33144"/>
  <c r="O131" i="33144"/>
  <c r="O163" i="33144"/>
  <c r="O194" i="33144"/>
  <c r="O224" i="33144"/>
  <c r="O258" i="33144"/>
  <c r="O287" i="33144"/>
  <c r="O321" i="33144"/>
  <c r="O350" i="33144"/>
  <c r="O382" i="33144"/>
  <c r="O414" i="33144"/>
  <c r="O445" i="33144"/>
  <c r="O477" i="33144"/>
  <c r="O508" i="33144"/>
  <c r="O538" i="33144"/>
  <c r="O572" i="33144"/>
  <c r="O601" i="33144"/>
  <c r="O635" i="33144"/>
  <c r="O664" i="33144"/>
  <c r="O696" i="33144"/>
  <c r="O728" i="33144"/>
  <c r="O759" i="33144"/>
  <c r="O791" i="33144"/>
  <c r="O823" i="33144"/>
  <c r="O852" i="33144"/>
  <c r="O886" i="33144"/>
  <c r="O915" i="33144"/>
  <c r="O949" i="33144"/>
  <c r="O979" i="33144"/>
  <c r="O1010" i="33144"/>
  <c r="O1042" i="33144"/>
  <c r="O1074" i="33144"/>
  <c r="O1104" i="33144"/>
  <c r="O1132" i="33144"/>
  <c r="O1157" i="33144"/>
  <c r="O1184" i="33144"/>
  <c r="O1209" i="33144"/>
  <c r="O1237" i="33144"/>
  <c r="O1262" i="33144"/>
  <c r="O1289" i="33144"/>
  <c r="O1311" i="33144"/>
  <c r="O1336" i="33144"/>
  <c r="O1359" i="33144"/>
  <c r="O1384" i="33144"/>
  <c r="O1407" i="33144"/>
  <c r="O1432" i="33144"/>
  <c r="O1453" i="33144"/>
  <c r="O1478" i="33144"/>
  <c r="O1501" i="33144"/>
  <c r="O1526" i="33144"/>
  <c r="O1546" i="33144"/>
  <c r="O10" i="33144"/>
  <c r="O37" i="33144"/>
  <c r="O73" i="33144"/>
  <c r="O100" i="33144"/>
  <c r="O136" i="33144"/>
  <c r="O164" i="33144"/>
  <c r="O198" i="33144"/>
  <c r="O225" i="33144"/>
  <c r="O261" i="33144"/>
  <c r="O288" i="33144"/>
  <c r="O324" i="33144"/>
  <c r="O351" i="33144"/>
  <c r="O387" i="33144"/>
  <c r="O415" i="33144"/>
  <c r="O451" i="33144"/>
  <c r="O478" i="33144"/>
  <c r="O512" i="33144"/>
  <c r="O539" i="33144"/>
  <c r="O575" i="33144"/>
  <c r="O602" i="33144"/>
  <c r="O638" i="33144"/>
  <c r="O666" i="33144"/>
  <c r="O702" i="33144"/>
  <c r="O729" i="33144"/>
  <c r="O765" i="33144"/>
  <c r="O792" i="33144"/>
  <c r="O826" i="33144"/>
  <c r="O853" i="33144"/>
  <c r="O889" i="33144"/>
  <c r="O916" i="33144"/>
  <c r="O952" i="33144"/>
  <c r="O980" i="33144"/>
  <c r="O1016" i="33144"/>
  <c r="O1043" i="33144"/>
  <c r="O1079" i="33144"/>
  <c r="O1105" i="33144"/>
  <c r="O1135" i="33144"/>
  <c r="O1158" i="33144"/>
  <c r="O1188" i="33144"/>
  <c r="O1210" i="33144"/>
  <c r="O1240" i="33144"/>
  <c r="O1263" i="33144"/>
  <c r="O1292" i="33144"/>
  <c r="O1314" i="33144"/>
  <c r="O1340" i="33144"/>
  <c r="O1360" i="33144"/>
  <c r="O1386" i="33144"/>
  <c r="O1408" i="33144"/>
  <c r="O1434" i="33144"/>
  <c r="O1454" i="33144"/>
  <c r="O1480" i="33144"/>
  <c r="O1502" i="33144"/>
  <c r="O1528" i="33144"/>
  <c r="O1550" i="33144"/>
  <c r="O11" i="33144"/>
  <c r="O39" i="33144"/>
  <c r="O74" i="33144"/>
  <c r="O103" i="33144"/>
  <c r="O138" i="33144"/>
  <c r="O166" i="33144"/>
  <c r="O199" i="33144"/>
  <c r="O229" i="33144"/>
  <c r="O262" i="33144"/>
  <c r="O290" i="33144"/>
  <c r="O325" i="33144"/>
  <c r="O354" i="33144"/>
  <c r="O388" i="33144"/>
  <c r="O417" i="33144"/>
  <c r="O452" i="33144"/>
  <c r="O480" i="33144"/>
  <c r="O513" i="33144"/>
  <c r="O543" i="33144"/>
  <c r="O576" i="33144"/>
  <c r="O604" i="33144"/>
  <c r="O639" i="33144"/>
  <c r="O668" i="33144"/>
  <c r="O703" i="33144"/>
  <c r="O731" i="33144"/>
  <c r="O766" i="33144"/>
  <c r="O794" i="33144"/>
  <c r="O827" i="33144"/>
  <c r="O858" i="33144"/>
  <c r="O890" i="33144"/>
  <c r="O919" i="33144"/>
  <c r="O954" i="33144"/>
  <c r="O982" i="33144"/>
  <c r="O1017" i="33144"/>
  <c r="O1045" i="33144"/>
  <c r="O1080" i="33144"/>
  <c r="O1107" i="33144"/>
  <c r="O1136" i="33144"/>
  <c r="O1160" i="33144"/>
  <c r="O1189" i="33144"/>
  <c r="O1213" i="33144"/>
  <c r="O1241" i="33144"/>
  <c r="O1265" i="33144"/>
  <c r="O1293" i="33144"/>
  <c r="O1315" i="33144"/>
  <c r="O1341" i="33144"/>
  <c r="O1361" i="33144"/>
  <c r="O1387" i="33144"/>
  <c r="O1409" i="33144"/>
  <c r="O1435" i="33144"/>
  <c r="O1455" i="33144"/>
  <c r="O1481" i="33144"/>
  <c r="O1503" i="33144"/>
  <c r="O1529" i="33144"/>
  <c r="O1551" i="33144"/>
  <c r="O12" i="33144"/>
  <c r="O40" i="33144"/>
  <c r="O75" i="33144"/>
  <c r="O104" i="33144"/>
  <c r="O139" i="33144"/>
  <c r="O167" i="33144"/>
  <c r="O202" i="33144"/>
  <c r="O230" i="33144"/>
  <c r="O263" i="33144"/>
  <c r="O294" i="33144"/>
  <c r="O326" i="33144"/>
  <c r="O355" i="33144"/>
  <c r="O390" i="33144"/>
  <c r="O418" i="33144"/>
  <c r="O453" i="33144"/>
  <c r="O481" i="33144"/>
  <c r="O516" i="33144"/>
  <c r="O544" i="33144"/>
  <c r="O577" i="33144"/>
  <c r="O608" i="33144"/>
  <c r="O640" i="33144"/>
  <c r="O669" i="33144"/>
  <c r="O704" i="33144"/>
  <c r="O732" i="33144"/>
  <c r="O767" i="33144"/>
  <c r="O795" i="33144"/>
  <c r="O830" i="33144"/>
  <c r="O859" i="33144"/>
  <c r="O891" i="33144"/>
  <c r="O922" i="33144"/>
  <c r="O955" i="33144"/>
  <c r="O983" i="33144"/>
  <c r="O1018" i="33144"/>
  <c r="O1046" i="33144"/>
  <c r="O1081" i="33144"/>
  <c r="O1108" i="33144"/>
  <c r="O1137" i="33144"/>
  <c r="O1161" i="33144"/>
  <c r="O1190" i="33144"/>
  <c r="O1214" i="33144"/>
  <c r="O1242" i="33144"/>
  <c r="O1266" i="33144"/>
  <c r="O1294" i="33144"/>
  <c r="O1316" i="33144"/>
  <c r="O1342" i="33144"/>
  <c r="O1362" i="33144"/>
  <c r="O1388" i="33144"/>
  <c r="O1410" i="33144"/>
  <c r="O1436" i="33144"/>
  <c r="O1458" i="33144"/>
  <c r="O1484" i="33144"/>
  <c r="O1504" i="33144"/>
  <c r="O1530" i="33144"/>
  <c r="O1552" i="33144"/>
  <c r="O13" i="33144"/>
  <c r="O47" i="33144"/>
  <c r="O76" i="33144"/>
  <c r="O110" i="33144"/>
  <c r="O140" i="33144"/>
  <c r="O171" i="33144"/>
  <c r="O203" i="33144"/>
  <c r="O235" i="33144"/>
  <c r="O264" i="33144"/>
  <c r="O298" i="33144"/>
  <c r="O327" i="33144"/>
  <c r="O361" i="33144"/>
  <c r="O391" i="33144"/>
  <c r="O424" i="33144"/>
  <c r="O454" i="33144"/>
  <c r="O486" i="33144"/>
  <c r="O517" i="33144"/>
  <c r="O549" i="33144"/>
  <c r="O578" i="33144"/>
  <c r="O612" i="33144"/>
  <c r="O642" i="33144"/>
  <c r="O675" i="33144"/>
  <c r="O705" i="33144"/>
  <c r="O739" i="33144"/>
  <c r="O768" i="33144"/>
  <c r="O800" i="33144"/>
  <c r="O831" i="33144"/>
  <c r="O863" i="33144"/>
  <c r="O892" i="33144"/>
  <c r="O926" i="33144"/>
  <c r="O956" i="33144"/>
  <c r="O990" i="33144"/>
  <c r="O1019" i="33144"/>
  <c r="O1053" i="33144"/>
  <c r="O1082" i="33144"/>
  <c r="O1112" i="33144"/>
  <c r="O1138" i="33144"/>
  <c r="O1166" i="33144"/>
  <c r="O1191" i="33144"/>
  <c r="O1218" i="33144"/>
  <c r="O1243" i="33144"/>
  <c r="O1270" i="33144"/>
  <c r="O1296" i="33144"/>
  <c r="O1321" i="33144"/>
  <c r="O1344" i="33144"/>
  <c r="O1369" i="33144"/>
  <c r="O1389" i="33144"/>
  <c r="O1414" i="33144"/>
  <c r="O1437" i="33144"/>
  <c r="O1462" i="33144"/>
  <c r="O1485" i="33144"/>
  <c r="O1510" i="33144"/>
  <c r="O1531" i="33144"/>
  <c r="O1556" i="33144"/>
  <c r="O14" i="33144"/>
  <c r="O51" i="33144"/>
  <c r="O78" i="33144"/>
  <c r="O115" i="33144"/>
  <c r="O141" i="33144"/>
  <c r="O178" i="33144"/>
  <c r="O204" i="33144"/>
  <c r="O241" i="33144"/>
  <c r="O267" i="33144"/>
  <c r="O302" i="33144"/>
  <c r="O328" i="33144"/>
  <c r="O366" i="33144"/>
  <c r="O392" i="33144"/>
  <c r="O429" i="33144"/>
  <c r="O455" i="33144"/>
  <c r="O492" i="33144"/>
  <c r="O518" i="33144"/>
  <c r="O555" i="33144"/>
  <c r="O582" i="33144"/>
  <c r="O616" i="33144"/>
  <c r="O643" i="33144"/>
  <c r="O680" i="33144"/>
  <c r="O706" i="33144"/>
  <c r="O743" i="33144"/>
  <c r="O769" i="33144"/>
  <c r="O806" i="33144"/>
  <c r="O832" i="33144"/>
  <c r="O870" i="33144"/>
  <c r="O896" i="33144"/>
  <c r="O931" i="33144"/>
  <c r="O957" i="33144"/>
  <c r="O994" i="33144"/>
  <c r="O1020" i="33144"/>
  <c r="O1057" i="33144"/>
  <c r="O1083" i="33144"/>
  <c r="O1118" i="33144"/>
  <c r="O1140" i="33144"/>
  <c r="O1170" i="33144"/>
  <c r="O1192" i="33144"/>
  <c r="O1222" i="33144"/>
  <c r="O1244" i="33144"/>
  <c r="O1275" i="33144"/>
  <c r="O1297" i="33144"/>
  <c r="O1323" i="33144"/>
  <c r="O1345" i="33144"/>
  <c r="O1371" i="33144"/>
  <c r="O1393" i="33144"/>
  <c r="O1419" i="33144"/>
  <c r="O1438" i="33144"/>
  <c r="O1465" i="33144"/>
  <c r="O1486" i="33144"/>
  <c r="O1513" i="33144"/>
  <c r="O1532" i="33144"/>
  <c r="O1558" i="33144"/>
  <c r="L1537" i="33144"/>
  <c r="R1556" i="33144"/>
  <c r="P1556" i="33144"/>
  <c r="I268" i="33139"/>
  <c r="I206" i="33139"/>
  <c r="I172" i="33139"/>
  <c r="I147" i="33139"/>
  <c r="I117" i="33139"/>
  <c r="I83" i="33139"/>
  <c r="I52" i="33139"/>
  <c r="J261" i="33139"/>
  <c r="J193" i="33139"/>
  <c r="J167" i="33139"/>
  <c r="J135" i="33139"/>
  <c r="J64" i="33139"/>
  <c r="L272" i="33139"/>
  <c r="L235" i="33139"/>
  <c r="L208" i="33139"/>
  <c r="L169" i="33139"/>
  <c r="L126" i="33139"/>
  <c r="L83" i="33139"/>
  <c r="N242" i="33139"/>
  <c r="N198" i="33139"/>
  <c r="N156" i="33139"/>
  <c r="N105" i="33139"/>
  <c r="P125" i="33139"/>
  <c r="I264" i="33139"/>
  <c r="I239" i="33139"/>
  <c r="I171" i="33139"/>
  <c r="I144" i="33139"/>
  <c r="I82" i="33139"/>
  <c r="I48" i="33139"/>
  <c r="J260" i="33139"/>
  <c r="J226" i="33139"/>
  <c r="J192" i="33139"/>
  <c r="J129" i="33139"/>
  <c r="J59" i="33139"/>
  <c r="L271" i="33139"/>
  <c r="L234" i="33139"/>
  <c r="L196" i="33139"/>
  <c r="L156" i="33139"/>
  <c r="L69" i="33139"/>
  <c r="N272" i="33139"/>
  <c r="N229" i="33139"/>
  <c r="N185" i="33139"/>
  <c r="N89" i="33139"/>
  <c r="P233" i="33139"/>
  <c r="P77" i="33139"/>
  <c r="L270" i="33139"/>
  <c r="J164" i="33139"/>
  <c r="J98" i="33139"/>
  <c r="I205" i="33139"/>
  <c r="I112" i="33139"/>
  <c r="J96" i="33139"/>
  <c r="L113" i="33139"/>
  <c r="N143" i="33139"/>
  <c r="I232" i="33139"/>
  <c r="I111" i="33139"/>
  <c r="J225" i="33139"/>
  <c r="J191" i="33139"/>
  <c r="J155" i="33139"/>
  <c r="J95" i="33139"/>
  <c r="J58" i="33139"/>
  <c r="L233" i="33139"/>
  <c r="L195" i="33139"/>
  <c r="L155" i="33139"/>
  <c r="L112" i="33139"/>
  <c r="L68" i="33139"/>
  <c r="N270" i="33139"/>
  <c r="N228" i="33139"/>
  <c r="N184" i="33139"/>
  <c r="N141" i="33139"/>
  <c r="N87" i="33139"/>
  <c r="P227" i="33139"/>
  <c r="P71" i="33139"/>
  <c r="I240" i="33139"/>
  <c r="I262" i="33139"/>
  <c r="I228" i="33139"/>
  <c r="I203" i="33139"/>
  <c r="I169" i="33139"/>
  <c r="I135" i="33139"/>
  <c r="I108" i="33139"/>
  <c r="I76" i="33139"/>
  <c r="J249" i="33139"/>
  <c r="J224" i="33139"/>
  <c r="J190" i="33139"/>
  <c r="J154" i="33139"/>
  <c r="J125" i="33139"/>
  <c r="J90" i="33139"/>
  <c r="J57" i="33139"/>
  <c r="L269" i="33139"/>
  <c r="L232" i="33139"/>
  <c r="L194" i="33139"/>
  <c r="L153" i="33139"/>
  <c r="L111" i="33139"/>
  <c r="L67" i="33139"/>
  <c r="N265" i="33139"/>
  <c r="N221" i="33139"/>
  <c r="N179" i="33139"/>
  <c r="N135" i="33139"/>
  <c r="N86" i="33139"/>
  <c r="P222" i="33139"/>
  <c r="I261" i="33139"/>
  <c r="I134" i="33139"/>
  <c r="J217" i="33139"/>
  <c r="J89" i="33139"/>
  <c r="L231" i="33139"/>
  <c r="L66" i="33139"/>
  <c r="N177" i="33139"/>
  <c r="I133" i="33139"/>
  <c r="J213" i="33139"/>
  <c r="J86" i="33139"/>
  <c r="L230" i="33139"/>
  <c r="N80" i="33139"/>
  <c r="I160" i="33139"/>
  <c r="J276" i="33139"/>
  <c r="J212" i="33139"/>
  <c r="J181" i="33139"/>
  <c r="J151" i="33139"/>
  <c r="J114" i="33139"/>
  <c r="J77" i="33139"/>
  <c r="J50" i="33139"/>
  <c r="L256" i="33139"/>
  <c r="L222" i="33139"/>
  <c r="L191" i="33139"/>
  <c r="L150" i="33139"/>
  <c r="L107" i="33139"/>
  <c r="L64" i="33139"/>
  <c r="N261" i="33139"/>
  <c r="N218" i="33139"/>
  <c r="N174" i="33139"/>
  <c r="N132" i="33139"/>
  <c r="N78" i="33139"/>
  <c r="P191" i="33139"/>
  <c r="I196" i="33139"/>
  <c r="I75" i="33139"/>
  <c r="J153" i="33139"/>
  <c r="L193" i="33139"/>
  <c r="N264" i="33139"/>
  <c r="N81" i="33139"/>
  <c r="I256" i="33139"/>
  <c r="I99" i="33139"/>
  <c r="J277" i="33139"/>
  <c r="J152" i="33139"/>
  <c r="L257" i="33139"/>
  <c r="L192" i="33139"/>
  <c r="N219" i="33139"/>
  <c r="I280" i="33139"/>
  <c r="I131" i="33139"/>
  <c r="J273" i="33139"/>
  <c r="J241" i="33139"/>
  <c r="J211" i="33139"/>
  <c r="J177" i="33139"/>
  <c r="J150" i="33139"/>
  <c r="J113" i="33139"/>
  <c r="J76" i="33139"/>
  <c r="L255" i="33139"/>
  <c r="L218" i="33139"/>
  <c r="L179" i="33139"/>
  <c r="L137" i="33139"/>
  <c r="L93" i="33139"/>
  <c r="L51" i="33139"/>
  <c r="N248" i="33139"/>
  <c r="N205" i="33139"/>
  <c r="N161" i="33139"/>
  <c r="N117" i="33139"/>
  <c r="N54" i="33139"/>
  <c r="P143" i="33139"/>
  <c r="J227" i="33139"/>
  <c r="P279" i="33139"/>
  <c r="I167" i="33139"/>
  <c r="J115" i="33139"/>
  <c r="L108" i="33139"/>
  <c r="N133" i="33139"/>
  <c r="I132" i="33139"/>
  <c r="I190" i="33139"/>
  <c r="I155" i="33139"/>
  <c r="J240" i="33139"/>
  <c r="L136" i="33139"/>
  <c r="P138" i="33139"/>
  <c r="I227" i="33139"/>
  <c r="I100" i="33139"/>
  <c r="J189" i="33139"/>
  <c r="J56" i="33139"/>
  <c r="L152" i="33139"/>
  <c r="N220" i="33139"/>
  <c r="P221" i="33139"/>
  <c r="I226" i="33139"/>
  <c r="I72" i="33139"/>
  <c r="J188" i="33139"/>
  <c r="L151" i="33139"/>
  <c r="N176" i="33139"/>
  <c r="I191" i="33139"/>
  <c r="I279" i="33139"/>
  <c r="I97" i="33139"/>
  <c r="I219" i="33139"/>
  <c r="I96" i="33139"/>
  <c r="N159" i="33139"/>
  <c r="I168" i="33139"/>
  <c r="J248" i="33139"/>
  <c r="J116" i="33139"/>
  <c r="L261" i="33139"/>
  <c r="L110" i="33139"/>
  <c r="N134" i="33139"/>
  <c r="I192" i="33139"/>
  <c r="J247" i="33139"/>
  <c r="J51" i="33139"/>
  <c r="L65" i="33139"/>
  <c r="N263" i="33139"/>
  <c r="P215" i="33139"/>
  <c r="I98" i="33139"/>
  <c r="P55" i="33139"/>
  <c r="P67" i="33139"/>
  <c r="P79" i="33139"/>
  <c r="P91" i="33139"/>
  <c r="P103" i="33139"/>
  <c r="P115" i="33139"/>
  <c r="P127" i="33139"/>
  <c r="P139" i="33139"/>
  <c r="P151" i="33139"/>
  <c r="P163" i="33139"/>
  <c r="P175" i="33139"/>
  <c r="P187" i="33139"/>
  <c r="P199" i="33139"/>
  <c r="P211" i="33139"/>
  <c r="P223" i="33139"/>
  <c r="P235" i="33139"/>
  <c r="P247" i="33139"/>
  <c r="P259" i="33139"/>
  <c r="P271" i="33139"/>
  <c r="N58" i="33139"/>
  <c r="N70" i="33139"/>
  <c r="N82" i="33139"/>
  <c r="N94" i="33139"/>
  <c r="N106" i="33139"/>
  <c r="N118" i="33139"/>
  <c r="N130" i="33139"/>
  <c r="N142" i="33139"/>
  <c r="N154" i="33139"/>
  <c r="N166" i="33139"/>
  <c r="N178" i="33139"/>
  <c r="N190" i="33139"/>
  <c r="N202" i="33139"/>
  <c r="N214" i="33139"/>
  <c r="N226" i="33139"/>
  <c r="N238" i="33139"/>
  <c r="N250" i="33139"/>
  <c r="N262" i="33139"/>
  <c r="N274" i="33139"/>
  <c r="L49" i="33139"/>
  <c r="L61" i="33139"/>
  <c r="L73" i="33139"/>
  <c r="L85" i="33139"/>
  <c r="L97" i="33139"/>
  <c r="L109" i="33139"/>
  <c r="L121" i="33139"/>
  <c r="L133" i="33139"/>
  <c r="L145" i="33139"/>
  <c r="L157" i="33139"/>
  <c r="P56" i="33139"/>
  <c r="P68" i="33139"/>
  <c r="P80" i="33139"/>
  <c r="P92" i="33139"/>
  <c r="P104" i="33139"/>
  <c r="P116" i="33139"/>
  <c r="P128" i="33139"/>
  <c r="P140" i="33139"/>
  <c r="P152" i="33139"/>
  <c r="P164" i="33139"/>
  <c r="P176" i="33139"/>
  <c r="P188" i="33139"/>
  <c r="P200" i="33139"/>
  <c r="P212" i="33139"/>
  <c r="P224" i="33139"/>
  <c r="P236" i="33139"/>
  <c r="P248" i="33139"/>
  <c r="P260" i="33139"/>
  <c r="P272" i="33139"/>
  <c r="N59" i="33139"/>
  <c r="N71" i="33139"/>
  <c r="N83" i="33139"/>
  <c r="N95" i="33139"/>
  <c r="P57" i="33139"/>
  <c r="P69" i="33139"/>
  <c r="P81" i="33139"/>
  <c r="P93" i="33139"/>
  <c r="P105" i="33139"/>
  <c r="P117" i="33139"/>
  <c r="P129" i="33139"/>
  <c r="P141" i="33139"/>
  <c r="P153" i="33139"/>
  <c r="P165" i="33139"/>
  <c r="P177" i="33139"/>
  <c r="P189" i="33139"/>
  <c r="P201" i="33139"/>
  <c r="P213" i="33139"/>
  <c r="P225" i="33139"/>
  <c r="P237" i="33139"/>
  <c r="P249" i="33139"/>
  <c r="P261" i="33139"/>
  <c r="P273" i="33139"/>
  <c r="N48" i="33139"/>
  <c r="N60" i="33139"/>
  <c r="N72" i="33139"/>
  <c r="N84" i="33139"/>
  <c r="P58" i="33139"/>
  <c r="P70" i="33139"/>
  <c r="P82" i="33139"/>
  <c r="P94" i="33139"/>
  <c r="P106" i="33139"/>
  <c r="P118" i="33139"/>
  <c r="P130" i="33139"/>
  <c r="P142" i="33139"/>
  <c r="P154" i="33139"/>
  <c r="P166" i="33139"/>
  <c r="P178" i="33139"/>
  <c r="P190" i="33139"/>
  <c r="P202" i="33139"/>
  <c r="P214" i="33139"/>
  <c r="P226" i="33139"/>
  <c r="P238" i="33139"/>
  <c r="P250" i="33139"/>
  <c r="P262" i="33139"/>
  <c r="P274" i="33139"/>
  <c r="N49" i="33139"/>
  <c r="N61" i="33139"/>
  <c r="N73" i="33139"/>
  <c r="N85" i="33139"/>
  <c r="P48" i="33139"/>
  <c r="P60" i="33139"/>
  <c r="P72" i="33139"/>
  <c r="P84" i="33139"/>
  <c r="P96" i="33139"/>
  <c r="P108" i="33139"/>
  <c r="P120" i="33139"/>
  <c r="P132" i="33139"/>
  <c r="P144" i="33139"/>
  <c r="P156" i="33139"/>
  <c r="P168" i="33139"/>
  <c r="P180" i="33139"/>
  <c r="P192" i="33139"/>
  <c r="P204" i="33139"/>
  <c r="P216" i="33139"/>
  <c r="P228" i="33139"/>
  <c r="P240" i="33139"/>
  <c r="P252" i="33139"/>
  <c r="P264" i="33139"/>
  <c r="P276" i="33139"/>
  <c r="P49" i="33139"/>
  <c r="P61" i="33139"/>
  <c r="P73" i="33139"/>
  <c r="P85" i="33139"/>
  <c r="P97" i="33139"/>
  <c r="P109" i="33139"/>
  <c r="P121" i="33139"/>
  <c r="P133" i="33139"/>
  <c r="P145" i="33139"/>
  <c r="P157" i="33139"/>
  <c r="P169" i="33139"/>
  <c r="P181" i="33139"/>
  <c r="P193" i="33139"/>
  <c r="P205" i="33139"/>
  <c r="P217" i="33139"/>
  <c r="P229" i="33139"/>
  <c r="P241" i="33139"/>
  <c r="P253" i="33139"/>
  <c r="P265" i="33139"/>
  <c r="P277" i="33139"/>
  <c r="N52" i="33139"/>
  <c r="N64" i="33139"/>
  <c r="N76" i="33139"/>
  <c r="N88" i="33139"/>
  <c r="P50" i="33139"/>
  <c r="P62" i="33139"/>
  <c r="P74" i="33139"/>
  <c r="P86" i="33139"/>
  <c r="P98" i="33139"/>
  <c r="P110" i="33139"/>
  <c r="P122" i="33139"/>
  <c r="P134" i="33139"/>
  <c r="P146" i="33139"/>
  <c r="P158" i="33139"/>
  <c r="P170" i="33139"/>
  <c r="P182" i="33139"/>
  <c r="P194" i="33139"/>
  <c r="P206" i="33139"/>
  <c r="P218" i="33139"/>
  <c r="P230" i="33139"/>
  <c r="P242" i="33139"/>
  <c r="P254" i="33139"/>
  <c r="P266" i="33139"/>
  <c r="P278" i="33139"/>
  <c r="P51" i="33139"/>
  <c r="P63" i="33139"/>
  <c r="P75" i="33139"/>
  <c r="P87" i="33139"/>
  <c r="P99" i="33139"/>
  <c r="P111" i="33139"/>
  <c r="P123" i="33139"/>
  <c r="P135" i="33139"/>
  <c r="P147" i="33139"/>
  <c r="P159" i="33139"/>
  <c r="P171" i="33139"/>
  <c r="P183" i="33139"/>
  <c r="P195" i="33139"/>
  <c r="P207" i="33139"/>
  <c r="P219" i="33139"/>
  <c r="P231" i="33139"/>
  <c r="P243" i="33139"/>
  <c r="P255" i="33139"/>
  <c r="P267" i="33139"/>
  <c r="P52" i="33139"/>
  <c r="P64" i="33139"/>
  <c r="P76" i="33139"/>
  <c r="P88" i="33139"/>
  <c r="P100" i="33139"/>
  <c r="P112" i="33139"/>
  <c r="P124" i="33139"/>
  <c r="P136" i="33139"/>
  <c r="P148" i="33139"/>
  <c r="P160" i="33139"/>
  <c r="P172" i="33139"/>
  <c r="P184" i="33139"/>
  <c r="P196" i="33139"/>
  <c r="P208" i="33139"/>
  <c r="P220" i="33139"/>
  <c r="P232" i="33139"/>
  <c r="P244" i="33139"/>
  <c r="P256" i="33139"/>
  <c r="P268" i="33139"/>
  <c r="P280" i="33139"/>
  <c r="N55" i="33139"/>
  <c r="N67" i="33139"/>
  <c r="N79" i="33139"/>
  <c r="N91" i="33139"/>
  <c r="N103" i="33139"/>
  <c r="N115" i="33139"/>
  <c r="N127" i="33139"/>
  <c r="N139" i="33139"/>
  <c r="N151" i="33139"/>
  <c r="N163" i="33139"/>
  <c r="N175" i="33139"/>
  <c r="N187" i="33139"/>
  <c r="N199" i="33139"/>
  <c r="N211" i="33139"/>
  <c r="N223" i="33139"/>
  <c r="N235" i="33139"/>
  <c r="N247" i="33139"/>
  <c r="N259" i="33139"/>
  <c r="N271" i="33139"/>
  <c r="L58" i="33139"/>
  <c r="L70" i="33139"/>
  <c r="L82" i="33139"/>
  <c r="L94" i="33139"/>
  <c r="L106" i="33139"/>
  <c r="L118" i="33139"/>
  <c r="L130" i="33139"/>
  <c r="L142" i="33139"/>
  <c r="L154" i="33139"/>
  <c r="L166" i="33139"/>
  <c r="L178" i="33139"/>
  <c r="L190" i="33139"/>
  <c r="L202" i="33139"/>
  <c r="L214" i="33139"/>
  <c r="L226" i="33139"/>
  <c r="L238" i="33139"/>
  <c r="L250" i="33139"/>
  <c r="L262" i="33139"/>
  <c r="L274" i="33139"/>
  <c r="J49" i="33139"/>
  <c r="J61" i="33139"/>
  <c r="J73" i="33139"/>
  <c r="J85" i="33139"/>
  <c r="J97" i="33139"/>
  <c r="J109" i="33139"/>
  <c r="J121" i="33139"/>
  <c r="J133" i="33139"/>
  <c r="J145" i="33139"/>
  <c r="J157" i="33139"/>
  <c r="J169" i="33139"/>
  <c r="P59" i="33139"/>
  <c r="P107" i="33139"/>
  <c r="P155" i="33139"/>
  <c r="P203" i="33139"/>
  <c r="P251" i="33139"/>
  <c r="N50" i="33139"/>
  <c r="N74" i="33139"/>
  <c r="N96" i="33139"/>
  <c r="N110" i="33139"/>
  <c r="N124" i="33139"/>
  <c r="N138" i="33139"/>
  <c r="N153" i="33139"/>
  <c r="N168" i="33139"/>
  <c r="N182" i="33139"/>
  <c r="N196" i="33139"/>
  <c r="N210" i="33139"/>
  <c r="N225" i="33139"/>
  <c r="N240" i="33139"/>
  <c r="N254" i="33139"/>
  <c r="N268" i="33139"/>
  <c r="L59" i="33139"/>
  <c r="L74" i="33139"/>
  <c r="L88" i="33139"/>
  <c r="L102" i="33139"/>
  <c r="L116" i="33139"/>
  <c r="L131" i="33139"/>
  <c r="L146" i="33139"/>
  <c r="L160" i="33139"/>
  <c r="L173" i="33139"/>
  <c r="L186" i="33139"/>
  <c r="L199" i="33139"/>
  <c r="L212" i="33139"/>
  <c r="L225" i="33139"/>
  <c r="L239" i="33139"/>
  <c r="L252" i="33139"/>
  <c r="L265" i="33139"/>
  <c r="L278" i="33139"/>
  <c r="J54" i="33139"/>
  <c r="J67" i="33139"/>
  <c r="J80" i="33139"/>
  <c r="J93" i="33139"/>
  <c r="J106" i="33139"/>
  <c r="J119" i="33139"/>
  <c r="J132" i="33139"/>
  <c r="J146" i="33139"/>
  <c r="J159" i="33139"/>
  <c r="J172" i="33139"/>
  <c r="J184" i="33139"/>
  <c r="J196" i="33139"/>
  <c r="J208" i="33139"/>
  <c r="J220" i="33139"/>
  <c r="J232" i="33139"/>
  <c r="J244" i="33139"/>
  <c r="J256" i="33139"/>
  <c r="J268" i="33139"/>
  <c r="J280" i="33139"/>
  <c r="I55" i="33139"/>
  <c r="I67" i="33139"/>
  <c r="I79" i="33139"/>
  <c r="I91" i="33139"/>
  <c r="I103" i="33139"/>
  <c r="I115" i="33139"/>
  <c r="I127" i="33139"/>
  <c r="I139" i="33139"/>
  <c r="I151" i="33139"/>
  <c r="I163" i="33139"/>
  <c r="I175" i="33139"/>
  <c r="I187" i="33139"/>
  <c r="I199" i="33139"/>
  <c r="I211" i="33139"/>
  <c r="I223" i="33139"/>
  <c r="I235" i="33139"/>
  <c r="I247" i="33139"/>
  <c r="I259" i="33139"/>
  <c r="I271" i="33139"/>
  <c r="P114" i="33139"/>
  <c r="N98" i="33139"/>
  <c r="P65" i="33139"/>
  <c r="P113" i="33139"/>
  <c r="P161" i="33139"/>
  <c r="P209" i="33139"/>
  <c r="P257" i="33139"/>
  <c r="N51" i="33139"/>
  <c r="N75" i="33139"/>
  <c r="N97" i="33139"/>
  <c r="N111" i="33139"/>
  <c r="N125" i="33139"/>
  <c r="N140" i="33139"/>
  <c r="N155" i="33139"/>
  <c r="N169" i="33139"/>
  <c r="N183" i="33139"/>
  <c r="N197" i="33139"/>
  <c r="N212" i="33139"/>
  <c r="N227" i="33139"/>
  <c r="N241" i="33139"/>
  <c r="N255" i="33139"/>
  <c r="N269" i="33139"/>
  <c r="L60" i="33139"/>
  <c r="L75" i="33139"/>
  <c r="L89" i="33139"/>
  <c r="L103" i="33139"/>
  <c r="L117" i="33139"/>
  <c r="L132" i="33139"/>
  <c r="L147" i="33139"/>
  <c r="L161" i="33139"/>
  <c r="L174" i="33139"/>
  <c r="L187" i="33139"/>
  <c r="L200" i="33139"/>
  <c r="L213" i="33139"/>
  <c r="L227" i="33139"/>
  <c r="L240" i="33139"/>
  <c r="L253" i="33139"/>
  <c r="L266" i="33139"/>
  <c r="L279" i="33139"/>
  <c r="J55" i="33139"/>
  <c r="J68" i="33139"/>
  <c r="J81" i="33139"/>
  <c r="J94" i="33139"/>
  <c r="J107" i="33139"/>
  <c r="J120" i="33139"/>
  <c r="J134" i="33139"/>
  <c r="J147" i="33139"/>
  <c r="J160" i="33139"/>
  <c r="J173" i="33139"/>
  <c r="J185" i="33139"/>
  <c r="J197" i="33139"/>
  <c r="J209" i="33139"/>
  <c r="J221" i="33139"/>
  <c r="J233" i="33139"/>
  <c r="J245" i="33139"/>
  <c r="J257" i="33139"/>
  <c r="J269" i="33139"/>
  <c r="J281" i="33139"/>
  <c r="I56" i="33139"/>
  <c r="I68" i="33139"/>
  <c r="I80" i="33139"/>
  <c r="I92" i="33139"/>
  <c r="I104" i="33139"/>
  <c r="I116" i="33139"/>
  <c r="I128" i="33139"/>
  <c r="I140" i="33139"/>
  <c r="I152" i="33139"/>
  <c r="I164" i="33139"/>
  <c r="I176" i="33139"/>
  <c r="I188" i="33139"/>
  <c r="I200" i="33139"/>
  <c r="I212" i="33139"/>
  <c r="I224" i="33139"/>
  <c r="I236" i="33139"/>
  <c r="I248" i="33139"/>
  <c r="I260" i="33139"/>
  <c r="I272" i="33139"/>
  <c r="P53" i="33139"/>
  <c r="P101" i="33139"/>
  <c r="P149" i="33139"/>
  <c r="P197" i="33139"/>
  <c r="P245" i="33139"/>
  <c r="N68" i="33139"/>
  <c r="N92" i="33139"/>
  <c r="N108" i="33139"/>
  <c r="N122" i="33139"/>
  <c r="N136" i="33139"/>
  <c r="N150" i="33139"/>
  <c r="N165" i="33139"/>
  <c r="N180" i="33139"/>
  <c r="N194" i="33139"/>
  <c r="N208" i="33139"/>
  <c r="N222" i="33139"/>
  <c r="N237" i="33139"/>
  <c r="N252" i="33139"/>
  <c r="N266" i="33139"/>
  <c r="N280" i="33139"/>
  <c r="L56" i="33139"/>
  <c r="L71" i="33139"/>
  <c r="L86" i="33139"/>
  <c r="L100" i="33139"/>
  <c r="L114" i="33139"/>
  <c r="L128" i="33139"/>
  <c r="L143" i="33139"/>
  <c r="L158" i="33139"/>
  <c r="L171" i="33139"/>
  <c r="L184" i="33139"/>
  <c r="L197" i="33139"/>
  <c r="L210" i="33139"/>
  <c r="L223" i="33139"/>
  <c r="L236" i="33139"/>
  <c r="L249" i="33139"/>
  <c r="L263" i="33139"/>
  <c r="L276" i="33139"/>
  <c r="J52" i="33139"/>
  <c r="J65" i="33139"/>
  <c r="J78" i="33139"/>
  <c r="J91" i="33139"/>
  <c r="J104" i="33139"/>
  <c r="J117" i="33139"/>
  <c r="J130" i="33139"/>
  <c r="J143" i="33139"/>
  <c r="J156" i="33139"/>
  <c r="J170" i="33139"/>
  <c r="J182" i="33139"/>
  <c r="J194" i="33139"/>
  <c r="J206" i="33139"/>
  <c r="J218" i="33139"/>
  <c r="J230" i="33139"/>
  <c r="J242" i="33139"/>
  <c r="J254" i="33139"/>
  <c r="J266" i="33139"/>
  <c r="J278" i="33139"/>
  <c r="I53" i="33139"/>
  <c r="I65" i="33139"/>
  <c r="I77" i="33139"/>
  <c r="I89" i="33139"/>
  <c r="I101" i="33139"/>
  <c r="I113" i="33139"/>
  <c r="I125" i="33139"/>
  <c r="I137" i="33139"/>
  <c r="I149" i="33139"/>
  <c r="I161" i="33139"/>
  <c r="I173" i="33139"/>
  <c r="I185" i="33139"/>
  <c r="I197" i="33139"/>
  <c r="I209" i="33139"/>
  <c r="I221" i="33139"/>
  <c r="I233" i="33139"/>
  <c r="I245" i="33139"/>
  <c r="I257" i="33139"/>
  <c r="I269" i="33139"/>
  <c r="I281" i="33139"/>
  <c r="P66" i="33139"/>
  <c r="P162" i="33139"/>
  <c r="P210" i="33139"/>
  <c r="P258" i="33139"/>
  <c r="N53" i="33139"/>
  <c r="N77" i="33139"/>
  <c r="N112" i="33139"/>
  <c r="N126" i="33139"/>
  <c r="P54" i="33139"/>
  <c r="P102" i="33139"/>
  <c r="P150" i="33139"/>
  <c r="P198" i="33139"/>
  <c r="P246" i="33139"/>
  <c r="N69" i="33139"/>
  <c r="N93" i="33139"/>
  <c r="N109" i="33139"/>
  <c r="N123" i="33139"/>
  <c r="N137" i="33139"/>
  <c r="N152" i="33139"/>
  <c r="N167" i="33139"/>
  <c r="N181" i="33139"/>
  <c r="N195" i="33139"/>
  <c r="N209" i="33139"/>
  <c r="N224" i="33139"/>
  <c r="N239" i="33139"/>
  <c r="N253" i="33139"/>
  <c r="N267" i="33139"/>
  <c r="N281" i="33139"/>
  <c r="L57" i="33139"/>
  <c r="L72" i="33139"/>
  <c r="L87" i="33139"/>
  <c r="L101" i="33139"/>
  <c r="L115" i="33139"/>
  <c r="L129" i="33139"/>
  <c r="L144" i="33139"/>
  <c r="L159" i="33139"/>
  <c r="L172" i="33139"/>
  <c r="L185" i="33139"/>
  <c r="L198" i="33139"/>
  <c r="L211" i="33139"/>
  <c r="L224" i="33139"/>
  <c r="L237" i="33139"/>
  <c r="L251" i="33139"/>
  <c r="L264" i="33139"/>
  <c r="L277" i="33139"/>
  <c r="J53" i="33139"/>
  <c r="J66" i="33139"/>
  <c r="J79" i="33139"/>
  <c r="J92" i="33139"/>
  <c r="J105" i="33139"/>
  <c r="J118" i="33139"/>
  <c r="J131" i="33139"/>
  <c r="J144" i="33139"/>
  <c r="J158" i="33139"/>
  <c r="J171" i="33139"/>
  <c r="J183" i="33139"/>
  <c r="J195" i="33139"/>
  <c r="J207" i="33139"/>
  <c r="J219" i="33139"/>
  <c r="J231" i="33139"/>
  <c r="J243" i="33139"/>
  <c r="J255" i="33139"/>
  <c r="J267" i="33139"/>
  <c r="J279" i="33139"/>
  <c r="I54" i="33139"/>
  <c r="I66" i="33139"/>
  <c r="I78" i="33139"/>
  <c r="I90" i="33139"/>
  <c r="I102" i="33139"/>
  <c r="I114" i="33139"/>
  <c r="I126" i="33139"/>
  <c r="I138" i="33139"/>
  <c r="I150" i="33139"/>
  <c r="I162" i="33139"/>
  <c r="I174" i="33139"/>
  <c r="I186" i="33139"/>
  <c r="I198" i="33139"/>
  <c r="I210" i="33139"/>
  <c r="I222" i="33139"/>
  <c r="I234" i="33139"/>
  <c r="I246" i="33139"/>
  <c r="I258" i="33139"/>
  <c r="I270" i="33139"/>
  <c r="P78" i="33139"/>
  <c r="P167" i="33139"/>
  <c r="P234" i="33139"/>
  <c r="N56" i="33139"/>
  <c r="N90" i="33139"/>
  <c r="N119" i="33139"/>
  <c r="N144" i="33139"/>
  <c r="N162" i="33139"/>
  <c r="N186" i="33139"/>
  <c r="N206" i="33139"/>
  <c r="N230" i="33139"/>
  <c r="N249" i="33139"/>
  <c r="N273" i="33139"/>
  <c r="L52" i="33139"/>
  <c r="L76" i="33139"/>
  <c r="L95" i="33139"/>
  <c r="L119" i="33139"/>
  <c r="L138" i="33139"/>
  <c r="L162" i="33139"/>
  <c r="L180" i="33139"/>
  <c r="L201" i="33139"/>
  <c r="L219" i="33139"/>
  <c r="L241" i="33139"/>
  <c r="L258" i="33139"/>
  <c r="L280" i="33139"/>
  <c r="J60" i="33139"/>
  <c r="J82" i="33139"/>
  <c r="J100" i="33139"/>
  <c r="J122" i="33139"/>
  <c r="J139" i="33139"/>
  <c r="J161" i="33139"/>
  <c r="J178" i="33139"/>
  <c r="J198" i="33139"/>
  <c r="J214" i="33139"/>
  <c r="J234" i="33139"/>
  <c r="J250" i="33139"/>
  <c r="J270" i="33139"/>
  <c r="I49" i="33139"/>
  <c r="I69" i="33139"/>
  <c r="I85" i="33139"/>
  <c r="I105" i="33139"/>
  <c r="I121" i="33139"/>
  <c r="I141" i="33139"/>
  <c r="I157" i="33139"/>
  <c r="I177" i="33139"/>
  <c r="I193" i="33139"/>
  <c r="I213" i="33139"/>
  <c r="I229" i="33139"/>
  <c r="I249" i="33139"/>
  <c r="I265" i="33139"/>
  <c r="P83" i="33139"/>
  <c r="P173" i="33139"/>
  <c r="P239" i="33139"/>
  <c r="N57" i="33139"/>
  <c r="N99" i="33139"/>
  <c r="N120" i="33139"/>
  <c r="N145" i="33139"/>
  <c r="N164" i="33139"/>
  <c r="N188" i="33139"/>
  <c r="N207" i="33139"/>
  <c r="N231" i="33139"/>
  <c r="N251" i="33139"/>
  <c r="N275" i="33139"/>
  <c r="L53" i="33139"/>
  <c r="L77" i="33139"/>
  <c r="L96" i="33139"/>
  <c r="L120" i="33139"/>
  <c r="L139" i="33139"/>
  <c r="L163" i="33139"/>
  <c r="L181" i="33139"/>
  <c r="L203" i="33139"/>
  <c r="L220" i="33139"/>
  <c r="L242" i="33139"/>
  <c r="L259" i="33139"/>
  <c r="L281" i="33139"/>
  <c r="J62" i="33139"/>
  <c r="J83" i="33139"/>
  <c r="J101" i="33139"/>
  <c r="J123" i="33139"/>
  <c r="J140" i="33139"/>
  <c r="J162" i="33139"/>
  <c r="J179" i="33139"/>
  <c r="J199" i="33139"/>
  <c r="J215" i="33139"/>
  <c r="J235" i="33139"/>
  <c r="J251" i="33139"/>
  <c r="J271" i="33139"/>
  <c r="I50" i="33139"/>
  <c r="I70" i="33139"/>
  <c r="I86" i="33139"/>
  <c r="I106" i="33139"/>
  <c r="I122" i="33139"/>
  <c r="I142" i="33139"/>
  <c r="I158" i="33139"/>
  <c r="I178" i="33139"/>
  <c r="I194" i="33139"/>
  <c r="I214" i="33139"/>
  <c r="I230" i="33139"/>
  <c r="I250" i="33139"/>
  <c r="I266" i="33139"/>
  <c r="P89" i="33139"/>
  <c r="P174" i="33139"/>
  <c r="P263" i="33139"/>
  <c r="N62" i="33139"/>
  <c r="N100" i="33139"/>
  <c r="N121" i="33139"/>
  <c r="N146" i="33139"/>
  <c r="N170" i="33139"/>
  <c r="N189" i="33139"/>
  <c r="N213" i="33139"/>
  <c r="N232" i="33139"/>
  <c r="N256" i="33139"/>
  <c r="N276" i="33139"/>
  <c r="L54" i="33139"/>
  <c r="L78" i="33139"/>
  <c r="L98" i="33139"/>
  <c r="L122" i="33139"/>
  <c r="L140" i="33139"/>
  <c r="L164" i="33139"/>
  <c r="L182" i="33139"/>
  <c r="L204" i="33139"/>
  <c r="L221" i="33139"/>
  <c r="L260" i="33139"/>
  <c r="J63" i="33139"/>
  <c r="J84" i="33139"/>
  <c r="J102" i="33139"/>
  <c r="J124" i="33139"/>
  <c r="J141" i="33139"/>
  <c r="J163" i="33139"/>
  <c r="J180" i="33139"/>
  <c r="J200" i="33139"/>
  <c r="J216" i="33139"/>
  <c r="J236" i="33139"/>
  <c r="J252" i="33139"/>
  <c r="J272" i="33139"/>
  <c r="I51" i="33139"/>
  <c r="I71" i="33139"/>
  <c r="I87" i="33139"/>
  <c r="I107" i="33139"/>
  <c r="I123" i="33139"/>
  <c r="I143" i="33139"/>
  <c r="I159" i="33139"/>
  <c r="I179" i="33139"/>
  <c r="I195" i="33139"/>
  <c r="I215" i="33139"/>
  <c r="I231" i="33139"/>
  <c r="I251" i="33139"/>
  <c r="I267" i="33139"/>
  <c r="P90" i="33139"/>
  <c r="P179" i="33139"/>
  <c r="P269" i="33139"/>
  <c r="N63" i="33139"/>
  <c r="N101" i="33139"/>
  <c r="N128" i="33139"/>
  <c r="N147" i="33139"/>
  <c r="N171" i="33139"/>
  <c r="N191" i="33139"/>
  <c r="N215" i="33139"/>
  <c r="N233" i="33139"/>
  <c r="N257" i="33139"/>
  <c r="N277" i="33139"/>
  <c r="L55" i="33139"/>
  <c r="L79" i="33139"/>
  <c r="L99" i="33139"/>
  <c r="L123" i="33139"/>
  <c r="L141" i="33139"/>
  <c r="L165" i="33139"/>
  <c r="L183" i="33139"/>
  <c r="L205" i="33139"/>
  <c r="L243" i="33139"/>
  <c r="P95" i="33139"/>
  <c r="P185" i="33139"/>
  <c r="P270" i="33139"/>
  <c r="N65" i="33139"/>
  <c r="N102" i="33139"/>
  <c r="N129" i="33139"/>
  <c r="N148" i="33139"/>
  <c r="N172" i="33139"/>
  <c r="N192" i="33139"/>
  <c r="N216" i="33139"/>
  <c r="N234" i="33139"/>
  <c r="N258" i="33139"/>
  <c r="N278" i="33139"/>
  <c r="L62" i="33139"/>
  <c r="L80" i="33139"/>
  <c r="L104" i="33139"/>
  <c r="L124" i="33139"/>
  <c r="L148" i="33139"/>
  <c r="L167" i="33139"/>
  <c r="L188" i="33139"/>
  <c r="L206" i="33139"/>
  <c r="L228" i="33139"/>
  <c r="L245" i="33139"/>
  <c r="L267" i="33139"/>
  <c r="J69" i="33139"/>
  <c r="J87" i="33139"/>
  <c r="J108" i="33139"/>
  <c r="J126" i="33139"/>
  <c r="J148" i="33139"/>
  <c r="J165" i="33139"/>
  <c r="J186" i="33139"/>
  <c r="J202" i="33139"/>
  <c r="J222" i="33139"/>
  <c r="J238" i="33139"/>
  <c r="J258" i="33139"/>
  <c r="J274" i="33139"/>
  <c r="I57" i="33139"/>
  <c r="I73" i="33139"/>
  <c r="I93" i="33139"/>
  <c r="I109" i="33139"/>
  <c r="I129" i="33139"/>
  <c r="I145" i="33139"/>
  <c r="I165" i="33139"/>
  <c r="I181" i="33139"/>
  <c r="I201" i="33139"/>
  <c r="I217" i="33139"/>
  <c r="I237" i="33139"/>
  <c r="I253" i="33139"/>
  <c r="I273" i="33139"/>
  <c r="P119" i="33139"/>
  <c r="P186" i="33139"/>
  <c r="P275" i="33139"/>
  <c r="N66" i="33139"/>
  <c r="N104" i="33139"/>
  <c r="N131" i="33139"/>
  <c r="N149" i="33139"/>
  <c r="N173" i="33139"/>
  <c r="N193" i="33139"/>
  <c r="N217" i="33139"/>
  <c r="N236" i="33139"/>
  <c r="N260" i="33139"/>
  <c r="N279" i="33139"/>
  <c r="L63" i="33139"/>
  <c r="L81" i="33139"/>
  <c r="L105" i="33139"/>
  <c r="L125" i="33139"/>
  <c r="L149" i="33139"/>
  <c r="L168" i="33139"/>
  <c r="L189" i="33139"/>
  <c r="L207" i="33139"/>
  <c r="L229" i="33139"/>
  <c r="L246" i="33139"/>
  <c r="L268" i="33139"/>
  <c r="J48" i="33139"/>
  <c r="J70" i="33139"/>
  <c r="J88" i="33139"/>
  <c r="J110" i="33139"/>
  <c r="J127" i="33139"/>
  <c r="J149" i="33139"/>
  <c r="J166" i="33139"/>
  <c r="J187" i="33139"/>
  <c r="J203" i="33139"/>
  <c r="J223" i="33139"/>
  <c r="J239" i="33139"/>
  <c r="J259" i="33139"/>
  <c r="J275" i="33139"/>
  <c r="I58" i="33139"/>
  <c r="I74" i="33139"/>
  <c r="I94" i="33139"/>
  <c r="I110" i="33139"/>
  <c r="I130" i="33139"/>
  <c r="I146" i="33139"/>
  <c r="I166" i="33139"/>
  <c r="I182" i="33139"/>
  <c r="I202" i="33139"/>
  <c r="I218" i="33139"/>
  <c r="I238" i="33139"/>
  <c r="I254" i="33139"/>
  <c r="I274" i="33139"/>
  <c r="I263" i="33139"/>
  <c r="I204" i="33139"/>
  <c r="I170" i="33139"/>
  <c r="I136" i="33139"/>
  <c r="I81" i="33139"/>
  <c r="J253" i="33139"/>
  <c r="J128" i="33139"/>
  <c r="I255" i="33139"/>
  <c r="I225" i="33139"/>
  <c r="I64" i="33139"/>
  <c r="J246" i="33139"/>
  <c r="I252" i="33139"/>
  <c r="I220" i="33139"/>
  <c r="I156" i="33139"/>
  <c r="I63" i="33139"/>
  <c r="I278" i="33139"/>
  <c r="I244" i="33139"/>
  <c r="I189" i="33139"/>
  <c r="I124" i="33139"/>
  <c r="I62" i="33139"/>
  <c r="J210" i="33139"/>
  <c r="J176" i="33139"/>
  <c r="J142" i="33139"/>
  <c r="J112" i="33139"/>
  <c r="J75" i="33139"/>
  <c r="L254" i="33139"/>
  <c r="L217" i="33139"/>
  <c r="L177" i="33139"/>
  <c r="L92" i="33139"/>
  <c r="L50" i="33139"/>
  <c r="N246" i="33139"/>
  <c r="N204" i="33139"/>
  <c r="N160" i="33139"/>
  <c r="N116" i="33139"/>
  <c r="I277" i="33139"/>
  <c r="I243" i="33139"/>
  <c r="I216" i="33139"/>
  <c r="I184" i="33139"/>
  <c r="I154" i="33139"/>
  <c r="I120" i="33139"/>
  <c r="I95" i="33139"/>
  <c r="I61" i="33139"/>
  <c r="J264" i="33139"/>
  <c r="J237" i="33139"/>
  <c r="J205" i="33139"/>
  <c r="J175" i="33139"/>
  <c r="J138" i="33139"/>
  <c r="J111" i="33139"/>
  <c r="J74" i="33139"/>
  <c r="L248" i="33139"/>
  <c r="L216" i="33139"/>
  <c r="L176" i="33139"/>
  <c r="L135" i="33139"/>
  <c r="L91" i="33139"/>
  <c r="L48" i="33139"/>
  <c r="N245" i="33139"/>
  <c r="N203" i="33139"/>
  <c r="N114" i="33139"/>
  <c r="P137" i="33139"/>
  <c r="I276" i="33139"/>
  <c r="I242" i="33139"/>
  <c r="I208" i="33139"/>
  <c r="I183" i="33139"/>
  <c r="I153" i="33139"/>
  <c r="I119" i="33139"/>
  <c r="I88" i="33139"/>
  <c r="I60" i="33139"/>
  <c r="J263" i="33139"/>
  <c r="J229" i="33139"/>
  <c r="J204" i="33139"/>
  <c r="J174" i="33139"/>
  <c r="J137" i="33139"/>
  <c r="J103" i="33139"/>
  <c r="J72" i="33139"/>
  <c r="L275" i="33139"/>
  <c r="L247" i="33139"/>
  <c r="L215" i="33139"/>
  <c r="L175" i="33139"/>
  <c r="L134" i="33139"/>
  <c r="L90" i="33139"/>
  <c r="N244" i="33139"/>
  <c r="N201" i="33139"/>
  <c r="N158" i="33139"/>
  <c r="N113" i="33139"/>
  <c r="P131" i="33139"/>
  <c r="I275" i="33139"/>
  <c r="I241" i="33139"/>
  <c r="I207" i="33139"/>
  <c r="I180" i="33139"/>
  <c r="I148" i="33139"/>
  <c r="I118" i="33139"/>
  <c r="I84" i="33139"/>
  <c r="I59" i="33139"/>
  <c r="J262" i="33139"/>
  <c r="J228" i="33139"/>
  <c r="J201" i="33139"/>
  <c r="J168" i="33139"/>
  <c r="J136" i="33139"/>
  <c r="J99" i="33139"/>
  <c r="J71" i="33139"/>
  <c r="L273" i="33139"/>
  <c r="L244" i="33139"/>
  <c r="L209" i="33139"/>
  <c r="L170" i="33139"/>
  <c r="L127" i="33139"/>
  <c r="L84" i="33139"/>
  <c r="N243" i="33139"/>
  <c r="N200" i="33139"/>
  <c r="N157" i="33139"/>
  <c r="N107" i="33139"/>
  <c r="P281" i="33139"/>
  <c r="P126" i="33139"/>
  <c r="R1552" i="33144"/>
  <c r="P1552" i="33144"/>
  <c r="R1548" i="33144"/>
  <c r="P1548" i="33144"/>
  <c r="L19" i="33144"/>
  <c r="N1533" i="33144"/>
  <c r="N1537" i="33144"/>
  <c r="N1541" i="33144"/>
  <c r="N1545" i="33144"/>
  <c r="N1549" i="33144"/>
  <c r="N1553" i="33144"/>
  <c r="N1557" i="33144"/>
  <c r="L1539" i="33144"/>
  <c r="L1551" i="33144"/>
  <c r="P1533" i="33144"/>
  <c r="P1537" i="33144"/>
  <c r="P1541" i="33144"/>
  <c r="P1545" i="33144"/>
  <c r="P1549" i="33144"/>
  <c r="P1553" i="33144"/>
  <c r="P1557" i="33144"/>
  <c r="L1540" i="33144"/>
  <c r="L1552" i="33144"/>
  <c r="R1533" i="33144"/>
  <c r="R1537" i="33144"/>
  <c r="R1541" i="33144"/>
  <c r="R1545" i="33144"/>
  <c r="R1549" i="33144"/>
  <c r="R1553" i="33144"/>
  <c r="R1557" i="33144"/>
  <c r="L1541" i="33144"/>
  <c r="L1553" i="33144"/>
  <c r="N1534" i="33144"/>
  <c r="N1538" i="33144"/>
  <c r="N1542" i="33144"/>
  <c r="N1546" i="33144"/>
  <c r="N1550" i="33144"/>
  <c r="N1554" i="33144"/>
  <c r="N1558" i="33144"/>
  <c r="L1542" i="33144"/>
  <c r="L1554" i="33144"/>
  <c r="P1534" i="33144"/>
  <c r="P1538" i="33144"/>
  <c r="P1542" i="33144"/>
  <c r="P1546" i="33144"/>
  <c r="P1550" i="33144"/>
  <c r="P1554" i="33144"/>
  <c r="P1558" i="33144"/>
  <c r="L1543" i="33144"/>
  <c r="L1555" i="33144"/>
  <c r="R1534" i="33144"/>
  <c r="R1538" i="33144"/>
  <c r="R1542" i="33144"/>
  <c r="R1546" i="33144"/>
  <c r="R1550" i="33144"/>
  <c r="R1554" i="33144"/>
  <c r="R1558" i="33144"/>
  <c r="L1544" i="33144"/>
  <c r="L1556" i="33144"/>
  <c r="N1535" i="33144"/>
  <c r="N1539" i="33144"/>
  <c r="N1543" i="33144"/>
  <c r="N1547" i="33144"/>
  <c r="N1551" i="33144"/>
  <c r="N1555" i="33144"/>
  <c r="L1533" i="33144"/>
  <c r="L1545" i="33144"/>
  <c r="L1557" i="33144"/>
  <c r="P1535" i="33144"/>
  <c r="P1539" i="33144"/>
  <c r="P1543" i="33144"/>
  <c r="P1547" i="33144"/>
  <c r="P1551" i="33144"/>
  <c r="P1555" i="33144"/>
  <c r="L1534" i="33144"/>
  <c r="L1546" i="33144"/>
  <c r="R1535" i="33144"/>
  <c r="R1539" i="33144"/>
  <c r="R1543" i="33144"/>
  <c r="R1547" i="33144"/>
  <c r="R1551" i="33144"/>
  <c r="R1555" i="33144"/>
  <c r="L1535" i="33144"/>
  <c r="L1547" i="33144"/>
  <c r="N1536" i="33144"/>
  <c r="N1540" i="33144"/>
  <c r="N1544" i="33144"/>
  <c r="N1548" i="33144"/>
  <c r="N1552" i="33144"/>
  <c r="N1556" i="33144"/>
  <c r="L1536" i="33144"/>
  <c r="L1548" i="33144"/>
  <c r="P1544" i="33144"/>
  <c r="L1558" i="33144"/>
  <c r="R1540" i="33144"/>
  <c r="L1550" i="33144"/>
  <c r="P1540" i="33144"/>
  <c r="L1549" i="33144"/>
  <c r="R1536" i="33144"/>
  <c r="L1538" i="33144"/>
  <c r="P1536" i="33144"/>
  <c r="L1524" i="33144"/>
  <c r="L1512" i="33144"/>
  <c r="L1500" i="33144"/>
  <c r="L1488" i="33144"/>
  <c r="L1476" i="33144"/>
  <c r="L1464" i="33144"/>
  <c r="L1452" i="33144"/>
  <c r="L1440" i="33144"/>
  <c r="L1428" i="33144"/>
  <c r="L1416" i="33144"/>
  <c r="L1404" i="33144"/>
  <c r="L1392" i="33144"/>
  <c r="L1380" i="33144"/>
  <c r="L1368" i="33144"/>
  <c r="L1356" i="33144"/>
  <c r="L1344" i="33144"/>
  <c r="L1332" i="33144"/>
  <c r="L1320" i="33144"/>
  <c r="L1308" i="33144"/>
  <c r="L1296" i="33144"/>
  <c r="L1284" i="33144"/>
  <c r="L1271" i="33144"/>
  <c r="L1258" i="33144"/>
  <c r="L1245" i="33144"/>
  <c r="L1232" i="33144"/>
  <c r="L1219" i="33144"/>
  <c r="L1206" i="33144"/>
  <c r="L1193" i="33144"/>
  <c r="L1180" i="33144"/>
  <c r="L1166" i="33144"/>
  <c r="L1151" i="33144"/>
  <c r="L1137" i="33144"/>
  <c r="L1123" i="33144"/>
  <c r="L1109" i="33144"/>
  <c r="L1095" i="33144"/>
  <c r="L1080" i="33144"/>
  <c r="L1066" i="33144"/>
  <c r="L1052" i="33144"/>
  <c r="L1037" i="33144"/>
  <c r="L1019" i="33144"/>
  <c r="L1004" i="33144"/>
  <c r="L989" i="33144"/>
  <c r="L974" i="33144"/>
  <c r="L958" i="33144"/>
  <c r="L942" i="33144"/>
  <c r="L927" i="33144"/>
  <c r="L911" i="33144"/>
  <c r="L896" i="33144"/>
  <c r="L881" i="33144"/>
  <c r="L866" i="33144"/>
  <c r="L848" i="33144"/>
  <c r="L833" i="33144"/>
  <c r="L818" i="33144"/>
  <c r="L802" i="33144"/>
  <c r="L787" i="33144"/>
  <c r="L771" i="33144"/>
  <c r="L755" i="33144"/>
  <c r="L740" i="33144"/>
  <c r="L725" i="33144"/>
  <c r="L710" i="33144"/>
  <c r="L693" i="33144"/>
  <c r="L677" i="33144"/>
  <c r="L662" i="33144"/>
  <c r="L646" i="33144"/>
  <c r="L631" i="33144"/>
  <c r="L615" i="33144"/>
  <c r="L599" i="33144"/>
  <c r="L584" i="33144"/>
  <c r="L569" i="33144"/>
  <c r="L554" i="33144"/>
  <c r="L538" i="33144"/>
  <c r="L522" i="33144"/>
  <c r="L506" i="33144"/>
  <c r="L490" i="33144"/>
  <c r="L475" i="33144"/>
  <c r="L460" i="33144"/>
  <c r="L443" i="33144"/>
  <c r="L428" i="33144"/>
  <c r="L413" i="33144"/>
  <c r="L398" i="33144"/>
  <c r="L382" i="33144"/>
  <c r="L366" i="33144"/>
  <c r="L351" i="33144"/>
  <c r="L334" i="33144"/>
  <c r="L319" i="33144"/>
  <c r="L304" i="33144"/>
  <c r="L287" i="33144"/>
  <c r="L272" i="33144"/>
  <c r="L257" i="33144"/>
  <c r="L242" i="33144"/>
  <c r="L226" i="33144"/>
  <c r="L211" i="33144"/>
  <c r="L195" i="33144"/>
  <c r="L179" i="33144"/>
  <c r="L163" i="33144"/>
  <c r="L148" i="33144"/>
  <c r="L132" i="33144"/>
  <c r="L116" i="33144"/>
  <c r="L101" i="33144"/>
  <c r="L86" i="33144"/>
  <c r="L70" i="33144"/>
  <c r="L55" i="33144"/>
  <c r="L39" i="33144"/>
  <c r="L23" i="33144"/>
  <c r="N8" i="33144"/>
  <c r="L1523" i="33144"/>
  <c r="L1511" i="33144"/>
  <c r="L1499" i="33144"/>
  <c r="L1487" i="33144"/>
  <c r="L1475" i="33144"/>
  <c r="L1463" i="33144"/>
  <c r="L1451" i="33144"/>
  <c r="L1439" i="33144"/>
  <c r="L1427" i="33144"/>
  <c r="L1415" i="33144"/>
  <c r="L1403" i="33144"/>
  <c r="L1391" i="33144"/>
  <c r="L1379" i="33144"/>
  <c r="L1367" i="33144"/>
  <c r="L1355" i="33144"/>
  <c r="L1343" i="33144"/>
  <c r="L1331" i="33144"/>
  <c r="L1319" i="33144"/>
  <c r="L1307" i="33144"/>
  <c r="L1295" i="33144"/>
  <c r="L1283" i="33144"/>
  <c r="L1270" i="33144"/>
  <c r="L1257" i="33144"/>
  <c r="L1244" i="33144"/>
  <c r="L1231" i="33144"/>
  <c r="L1218" i="33144"/>
  <c r="L1205" i="33144"/>
  <c r="L1192" i="33144"/>
  <c r="L1179" i="33144"/>
  <c r="L1164" i="33144"/>
  <c r="L1150" i="33144"/>
  <c r="L1136" i="33144"/>
  <c r="L1122" i="33144"/>
  <c r="L1108" i="33144"/>
  <c r="L1094" i="33144"/>
  <c r="L1079" i="33144"/>
  <c r="L1065" i="33144"/>
  <c r="L1051" i="33144"/>
  <c r="L1034" i="33144"/>
  <c r="L1018" i="33144"/>
  <c r="L1003" i="33144"/>
  <c r="L988" i="33144"/>
  <c r="L972" i="33144"/>
  <c r="L957" i="33144"/>
  <c r="L941" i="33144"/>
  <c r="L926" i="33144"/>
  <c r="L910" i="33144"/>
  <c r="L895" i="33144"/>
  <c r="L880" i="33144"/>
  <c r="L862" i="33144"/>
  <c r="L847" i="33144"/>
  <c r="L832" i="33144"/>
  <c r="L816" i="33144"/>
  <c r="L801" i="33144"/>
  <c r="L785" i="33144"/>
  <c r="L770" i="33144"/>
  <c r="L754" i="33144"/>
  <c r="L739" i="33144"/>
  <c r="L724" i="33144"/>
  <c r="L708" i="33144"/>
  <c r="L691" i="33144"/>
  <c r="L676" i="33144"/>
  <c r="L660" i="33144"/>
  <c r="L645" i="33144"/>
  <c r="L630" i="33144"/>
  <c r="L614" i="33144"/>
  <c r="L598" i="33144"/>
  <c r="L583" i="33144"/>
  <c r="L568" i="33144"/>
  <c r="L552" i="33144"/>
  <c r="L536" i="33144"/>
  <c r="L520" i="33144"/>
  <c r="L504" i="33144"/>
  <c r="L489" i="33144"/>
  <c r="L474" i="33144"/>
  <c r="L458" i="33144"/>
  <c r="L442" i="33144"/>
  <c r="L427" i="33144"/>
  <c r="L412" i="33144"/>
  <c r="L396" i="33144"/>
  <c r="L381" i="33144"/>
  <c r="L365" i="33144"/>
  <c r="L348" i="33144"/>
  <c r="L333" i="33144"/>
  <c r="L318" i="33144"/>
  <c r="L303" i="33144"/>
  <c r="L286" i="33144"/>
  <c r="L271" i="33144"/>
  <c r="L256" i="33144"/>
  <c r="L240" i="33144"/>
  <c r="L225" i="33144"/>
  <c r="L209" i="33144"/>
  <c r="L194" i="33144"/>
  <c r="L177" i="33144"/>
  <c r="L162" i="33144"/>
  <c r="L147" i="33144"/>
  <c r="L130" i="33144"/>
  <c r="L115" i="33144"/>
  <c r="L100" i="33144"/>
  <c r="L84" i="33144"/>
  <c r="L69" i="33144"/>
  <c r="L54" i="33144"/>
  <c r="L38" i="33144"/>
  <c r="L22" i="33144"/>
  <c r="R8" i="33144"/>
  <c r="L1509" i="33144"/>
  <c r="L1461" i="33144"/>
  <c r="L1401" i="33144"/>
  <c r="L1353" i="33144"/>
  <c r="L1305" i="33144"/>
  <c r="L1255" i="33144"/>
  <c r="L1229" i="33144"/>
  <c r="L1190" i="33144"/>
  <c r="L1134" i="33144"/>
  <c r="L1106" i="33144"/>
  <c r="L1062" i="33144"/>
  <c r="L1016" i="33144"/>
  <c r="L970" i="33144"/>
  <c r="L923" i="33144"/>
  <c r="L875" i="33144"/>
  <c r="L845" i="33144"/>
  <c r="L814" i="33144"/>
  <c r="L767" i="33144"/>
  <c r="L752" i="33144"/>
  <c r="L719" i="33144"/>
  <c r="L689" i="33144"/>
  <c r="L658" i="33144"/>
  <c r="L643" i="33144"/>
  <c r="L611" i="33144"/>
  <c r="L581" i="33144"/>
  <c r="L566" i="33144"/>
  <c r="L533" i="33144"/>
  <c r="L502" i="33144"/>
  <c r="L471" i="33144"/>
  <c r="L440" i="33144"/>
  <c r="L425" i="33144"/>
  <c r="L394" i="33144"/>
  <c r="L362" i="33144"/>
  <c r="L346" i="33144"/>
  <c r="L316" i="33144"/>
  <c r="L284" i="33144"/>
  <c r="L254" i="33144"/>
  <c r="L238" i="33144"/>
  <c r="L206" i="33144"/>
  <c r="L175" i="33144"/>
  <c r="L143" i="33144"/>
  <c r="L113" i="33144"/>
  <c r="L98" i="33144"/>
  <c r="L67" i="33144"/>
  <c r="L34" i="33144"/>
  <c r="L1522" i="33144"/>
  <c r="L1510" i="33144"/>
  <c r="L1498" i="33144"/>
  <c r="L1486" i="33144"/>
  <c r="L1474" i="33144"/>
  <c r="L1462" i="33144"/>
  <c r="L1450" i="33144"/>
  <c r="L1438" i="33144"/>
  <c r="L1426" i="33144"/>
  <c r="L1414" i="33144"/>
  <c r="L1402" i="33144"/>
  <c r="L1390" i="33144"/>
  <c r="L1378" i="33144"/>
  <c r="L1366" i="33144"/>
  <c r="L1354" i="33144"/>
  <c r="L1342" i="33144"/>
  <c r="L1330" i="33144"/>
  <c r="L1318" i="33144"/>
  <c r="L1306" i="33144"/>
  <c r="L1294" i="33144"/>
  <c r="L1282" i="33144"/>
  <c r="L1269" i="33144"/>
  <c r="L1256" i="33144"/>
  <c r="L1243" i="33144"/>
  <c r="L1230" i="33144"/>
  <c r="L1217" i="33144"/>
  <c r="L1204" i="33144"/>
  <c r="L1191" i="33144"/>
  <c r="L1178" i="33144"/>
  <c r="L1163" i="33144"/>
  <c r="L1149" i="33144"/>
  <c r="L1135" i="33144"/>
  <c r="L1121" i="33144"/>
  <c r="L1107" i="33144"/>
  <c r="L1092" i="33144"/>
  <c r="L1078" i="33144"/>
  <c r="L1064" i="33144"/>
  <c r="L1049" i="33144"/>
  <c r="L1032" i="33144"/>
  <c r="L1017" i="33144"/>
  <c r="L1002" i="33144"/>
  <c r="L987" i="33144"/>
  <c r="L971" i="33144"/>
  <c r="L955" i="33144"/>
  <c r="L940" i="33144"/>
  <c r="L924" i="33144"/>
  <c r="L909" i="33144"/>
  <c r="L894" i="33144"/>
  <c r="L876" i="33144"/>
  <c r="L861" i="33144"/>
  <c r="L846" i="33144"/>
  <c r="L831" i="33144"/>
  <c r="L815" i="33144"/>
  <c r="L800" i="33144"/>
  <c r="L784" i="33144"/>
  <c r="L768" i="33144"/>
  <c r="L753" i="33144"/>
  <c r="L738" i="33144"/>
  <c r="L723" i="33144"/>
  <c r="L705" i="33144"/>
  <c r="L690" i="33144"/>
  <c r="L675" i="33144"/>
  <c r="L659" i="33144"/>
  <c r="L644" i="33144"/>
  <c r="L628" i="33144"/>
  <c r="L612" i="33144"/>
  <c r="L597" i="33144"/>
  <c r="L582" i="33144"/>
  <c r="L567" i="33144"/>
  <c r="L551" i="33144"/>
  <c r="L534" i="33144"/>
  <c r="L519" i="33144"/>
  <c r="L503" i="33144"/>
  <c r="L488" i="33144"/>
  <c r="L473" i="33144"/>
  <c r="L456" i="33144"/>
  <c r="L441" i="33144"/>
  <c r="L426" i="33144"/>
  <c r="L411" i="33144"/>
  <c r="L395" i="33144"/>
  <c r="L379" i="33144"/>
  <c r="L363" i="33144"/>
  <c r="L347" i="33144"/>
  <c r="L332" i="33144"/>
  <c r="L317" i="33144"/>
  <c r="L300" i="33144"/>
  <c r="L285" i="33144"/>
  <c r="L270" i="33144"/>
  <c r="L255" i="33144"/>
  <c r="L239" i="33144"/>
  <c r="L224" i="33144"/>
  <c r="L208" i="33144"/>
  <c r="L191" i="33144"/>
  <c r="L176" i="33144"/>
  <c r="L161" i="33144"/>
  <c r="L146" i="33144"/>
  <c r="L129" i="33144"/>
  <c r="L114" i="33144"/>
  <c r="L99" i="33144"/>
  <c r="L83" i="33144"/>
  <c r="L68" i="33144"/>
  <c r="L52" i="33144"/>
  <c r="L36" i="33144"/>
  <c r="L20" i="33144"/>
  <c r="L1485" i="33144"/>
  <c r="L1437" i="33144"/>
  <c r="L1389" i="33144"/>
  <c r="L1329" i="33144"/>
  <c r="L1281" i="33144"/>
  <c r="L1216" i="33144"/>
  <c r="L1148" i="33144"/>
  <c r="L1077" i="33144"/>
  <c r="L1031" i="33144"/>
  <c r="L954" i="33144"/>
  <c r="L908" i="33144"/>
  <c r="L860" i="33144"/>
  <c r="L830" i="33144"/>
  <c r="L783" i="33144"/>
  <c r="L737" i="33144"/>
  <c r="L704" i="33144"/>
  <c r="L674" i="33144"/>
  <c r="L627" i="33144"/>
  <c r="L596" i="33144"/>
  <c r="L548" i="33144"/>
  <c r="L518" i="33144"/>
  <c r="L487" i="33144"/>
  <c r="L455" i="33144"/>
  <c r="L410" i="33144"/>
  <c r="L377" i="33144"/>
  <c r="L331" i="33144"/>
  <c r="L299" i="33144"/>
  <c r="L269" i="33144"/>
  <c r="L222" i="33144"/>
  <c r="L190" i="33144"/>
  <c r="L160" i="33144"/>
  <c r="L128" i="33144"/>
  <c r="L82" i="33144"/>
  <c r="L51" i="33144"/>
  <c r="N9" i="33144"/>
  <c r="N13" i="33144"/>
  <c r="N17" i="33144"/>
  <c r="N21" i="33144"/>
  <c r="N25" i="33144"/>
  <c r="N29" i="33144"/>
  <c r="N33" i="33144"/>
  <c r="N37" i="33144"/>
  <c r="N41" i="33144"/>
  <c r="N45" i="33144"/>
  <c r="N49" i="33144"/>
  <c r="N53" i="33144"/>
  <c r="N57" i="33144"/>
  <c r="N61" i="33144"/>
  <c r="N65" i="33144"/>
  <c r="N69" i="33144"/>
  <c r="N73" i="33144"/>
  <c r="N77" i="33144"/>
  <c r="N81" i="33144"/>
  <c r="N85" i="33144"/>
  <c r="N89" i="33144"/>
  <c r="N93" i="33144"/>
  <c r="N97" i="33144"/>
  <c r="N101" i="33144"/>
  <c r="N105" i="33144"/>
  <c r="N109" i="33144"/>
  <c r="N113" i="33144"/>
  <c r="N117" i="33144"/>
  <c r="N121" i="33144"/>
  <c r="N125" i="33144"/>
  <c r="N129" i="33144"/>
  <c r="N133" i="33144"/>
  <c r="N137" i="33144"/>
  <c r="N141" i="33144"/>
  <c r="N145" i="33144"/>
  <c r="N149" i="33144"/>
  <c r="N153" i="33144"/>
  <c r="N157" i="33144"/>
  <c r="N161" i="33144"/>
  <c r="N165" i="33144"/>
  <c r="N169" i="33144"/>
  <c r="N173" i="33144"/>
  <c r="N177" i="33144"/>
  <c r="N181" i="33144"/>
  <c r="N185" i="33144"/>
  <c r="N189" i="33144"/>
  <c r="N193" i="33144"/>
  <c r="N197" i="33144"/>
  <c r="N201" i="33144"/>
  <c r="N205" i="33144"/>
  <c r="N209" i="33144"/>
  <c r="N213" i="33144"/>
  <c r="N217" i="33144"/>
  <c r="N221" i="33144"/>
  <c r="N225" i="33144"/>
  <c r="N229" i="33144"/>
  <c r="N233" i="33144"/>
  <c r="N237" i="33144"/>
  <c r="N241" i="33144"/>
  <c r="N245" i="33144"/>
  <c r="N249" i="33144"/>
  <c r="N253" i="33144"/>
  <c r="N257" i="33144"/>
  <c r="N261" i="33144"/>
  <c r="N265" i="33144"/>
  <c r="N269" i="33144"/>
  <c r="N273" i="33144"/>
  <c r="N277" i="33144"/>
  <c r="N281" i="33144"/>
  <c r="N285" i="33144"/>
  <c r="N289" i="33144"/>
  <c r="N293" i="33144"/>
  <c r="N297" i="33144"/>
  <c r="N301" i="33144"/>
  <c r="N305" i="33144"/>
  <c r="N309" i="33144"/>
  <c r="P9" i="33144"/>
  <c r="P13" i="33144"/>
  <c r="P17" i="33144"/>
  <c r="P21" i="33144"/>
  <c r="P25" i="33144"/>
  <c r="P29" i="33144"/>
  <c r="P33" i="33144"/>
  <c r="P37" i="33144"/>
  <c r="P41" i="33144"/>
  <c r="P45" i="33144"/>
  <c r="P49" i="33144"/>
  <c r="P53" i="33144"/>
  <c r="P57" i="33144"/>
  <c r="P61" i="33144"/>
  <c r="P65" i="33144"/>
  <c r="P69" i="33144"/>
  <c r="P73" i="33144"/>
  <c r="P77" i="33144"/>
  <c r="P81" i="33144"/>
  <c r="P85" i="33144"/>
  <c r="P89" i="33144"/>
  <c r="P93" i="33144"/>
  <c r="P97" i="33144"/>
  <c r="P101" i="33144"/>
  <c r="P105" i="33144"/>
  <c r="P109" i="33144"/>
  <c r="P113" i="33144"/>
  <c r="P117" i="33144"/>
  <c r="P121" i="33144"/>
  <c r="P125" i="33144"/>
  <c r="P129" i="33144"/>
  <c r="P133" i="33144"/>
  <c r="P137" i="33144"/>
  <c r="P141" i="33144"/>
  <c r="P145" i="33144"/>
  <c r="P149" i="33144"/>
  <c r="P153" i="33144"/>
  <c r="P157" i="33144"/>
  <c r="P161" i="33144"/>
  <c r="P165" i="33144"/>
  <c r="P169" i="33144"/>
  <c r="P173" i="33144"/>
  <c r="P177" i="33144"/>
  <c r="P181" i="33144"/>
  <c r="P185" i="33144"/>
  <c r="P189" i="33144"/>
  <c r="P193" i="33144"/>
  <c r="P197" i="33144"/>
  <c r="P201" i="33144"/>
  <c r="P205" i="33144"/>
  <c r="P209" i="33144"/>
  <c r="P213" i="33144"/>
  <c r="P217" i="33144"/>
  <c r="P221" i="33144"/>
  <c r="P225" i="33144"/>
  <c r="P229" i="33144"/>
  <c r="P233" i="33144"/>
  <c r="P237" i="33144"/>
  <c r="P241" i="33144"/>
  <c r="P245" i="33144"/>
  <c r="P249" i="33144"/>
  <c r="P253" i="33144"/>
  <c r="P257" i="33144"/>
  <c r="P261" i="33144"/>
  <c r="P265" i="33144"/>
  <c r="P269" i="33144"/>
  <c r="P273" i="33144"/>
  <c r="P277" i="33144"/>
  <c r="P281" i="33144"/>
  <c r="P285" i="33144"/>
  <c r="P289" i="33144"/>
  <c r="P293" i="33144"/>
  <c r="P297" i="33144"/>
  <c r="P301" i="33144"/>
  <c r="P305" i="33144"/>
  <c r="P309" i="33144"/>
  <c r="R9" i="33144"/>
  <c r="R13" i="33144"/>
  <c r="R17" i="33144"/>
  <c r="R21" i="33144"/>
  <c r="R25" i="33144"/>
  <c r="R29" i="33144"/>
  <c r="R33" i="33144"/>
  <c r="R37" i="33144"/>
  <c r="R41" i="33144"/>
  <c r="R45" i="33144"/>
  <c r="R49" i="33144"/>
  <c r="R53" i="33144"/>
  <c r="R57" i="33144"/>
  <c r="R61" i="33144"/>
  <c r="R65" i="33144"/>
  <c r="R69" i="33144"/>
  <c r="R73" i="33144"/>
  <c r="R77" i="33144"/>
  <c r="R81" i="33144"/>
  <c r="R85" i="33144"/>
  <c r="R89" i="33144"/>
  <c r="R93" i="33144"/>
  <c r="R97" i="33144"/>
  <c r="R101" i="33144"/>
  <c r="R105" i="33144"/>
  <c r="R109" i="33144"/>
  <c r="R113" i="33144"/>
  <c r="R117" i="33144"/>
  <c r="R121" i="33144"/>
  <c r="R125" i="33144"/>
  <c r="R129" i="33144"/>
  <c r="R133" i="33144"/>
  <c r="R137" i="33144"/>
  <c r="R141" i="33144"/>
  <c r="R145" i="33144"/>
  <c r="R149" i="33144"/>
  <c r="R153" i="33144"/>
  <c r="R157" i="33144"/>
  <c r="R161" i="33144"/>
  <c r="R165" i="33144"/>
  <c r="R169" i="33144"/>
  <c r="R173" i="33144"/>
  <c r="R177" i="33144"/>
  <c r="R181" i="33144"/>
  <c r="R185" i="33144"/>
  <c r="R189" i="33144"/>
  <c r="R193" i="33144"/>
  <c r="R197" i="33144"/>
  <c r="R201" i="33144"/>
  <c r="R205" i="33144"/>
  <c r="R209" i="33144"/>
  <c r="R213" i="33144"/>
  <c r="R217" i="33144"/>
  <c r="R221" i="33144"/>
  <c r="R225" i="33144"/>
  <c r="R229" i="33144"/>
  <c r="R233" i="33144"/>
  <c r="R237" i="33144"/>
  <c r="R241" i="33144"/>
  <c r="R245" i="33144"/>
  <c r="R249" i="33144"/>
  <c r="R253" i="33144"/>
  <c r="R257" i="33144"/>
  <c r="R261" i="33144"/>
  <c r="R265" i="33144"/>
  <c r="R269" i="33144"/>
  <c r="R273" i="33144"/>
  <c r="R277" i="33144"/>
  <c r="R281" i="33144"/>
  <c r="R285" i="33144"/>
  <c r="R289" i="33144"/>
  <c r="R293" i="33144"/>
  <c r="R297" i="33144"/>
  <c r="R301" i="33144"/>
  <c r="R305" i="33144"/>
  <c r="R309" i="33144"/>
  <c r="N10" i="33144"/>
  <c r="N14" i="33144"/>
  <c r="N18" i="33144"/>
  <c r="N22" i="33144"/>
  <c r="N26" i="33144"/>
  <c r="N30" i="33144"/>
  <c r="N34" i="33144"/>
  <c r="N38" i="33144"/>
  <c r="N42" i="33144"/>
  <c r="N46" i="33144"/>
  <c r="N50" i="33144"/>
  <c r="N54" i="33144"/>
  <c r="N58" i="33144"/>
  <c r="N62" i="33144"/>
  <c r="N66" i="33144"/>
  <c r="N70" i="33144"/>
  <c r="N74" i="33144"/>
  <c r="N78" i="33144"/>
  <c r="N82" i="33144"/>
  <c r="N86" i="33144"/>
  <c r="N90" i="33144"/>
  <c r="N94" i="33144"/>
  <c r="N98" i="33144"/>
  <c r="N102" i="33144"/>
  <c r="N106" i="33144"/>
  <c r="N110" i="33144"/>
  <c r="N114" i="33144"/>
  <c r="N118" i="33144"/>
  <c r="N122" i="33144"/>
  <c r="N126" i="33144"/>
  <c r="N130" i="33144"/>
  <c r="N134" i="33144"/>
  <c r="N138" i="33144"/>
  <c r="N142" i="33144"/>
  <c r="N146" i="33144"/>
  <c r="N150" i="33144"/>
  <c r="N154" i="33144"/>
  <c r="N158" i="33144"/>
  <c r="N162" i="33144"/>
  <c r="N166" i="33144"/>
  <c r="N170" i="33144"/>
  <c r="N174" i="33144"/>
  <c r="N178" i="33144"/>
  <c r="N182" i="33144"/>
  <c r="N186" i="33144"/>
  <c r="N190" i="33144"/>
  <c r="N194" i="33144"/>
  <c r="N198" i="33144"/>
  <c r="N202" i="33144"/>
  <c r="N206" i="33144"/>
  <c r="N210" i="33144"/>
  <c r="N214" i="33144"/>
  <c r="N218" i="33144"/>
  <c r="N222" i="33144"/>
  <c r="N226" i="33144"/>
  <c r="N230" i="33144"/>
  <c r="N234" i="33144"/>
  <c r="N238" i="33144"/>
  <c r="N242" i="33144"/>
  <c r="N246" i="33144"/>
  <c r="N250" i="33144"/>
  <c r="N254" i="33144"/>
  <c r="N258" i="33144"/>
  <c r="N262" i="33144"/>
  <c r="N266" i="33144"/>
  <c r="N270" i="33144"/>
  <c r="N274" i="33144"/>
  <c r="N278" i="33144"/>
  <c r="N282" i="33144"/>
  <c r="N286" i="33144"/>
  <c r="N290" i="33144"/>
  <c r="N294" i="33144"/>
  <c r="N298" i="33144"/>
  <c r="N302" i="33144"/>
  <c r="N306" i="33144"/>
  <c r="N310" i="33144"/>
  <c r="N314" i="33144"/>
  <c r="N318" i="33144"/>
  <c r="N322" i="33144"/>
  <c r="N326" i="33144"/>
  <c r="N330" i="33144"/>
  <c r="N334" i="33144"/>
  <c r="N338" i="33144"/>
  <c r="P10" i="33144"/>
  <c r="P14" i="33144"/>
  <c r="P18" i="33144"/>
  <c r="P22" i="33144"/>
  <c r="P26" i="33144"/>
  <c r="P30" i="33144"/>
  <c r="P34" i="33144"/>
  <c r="P38" i="33144"/>
  <c r="P42" i="33144"/>
  <c r="P46" i="33144"/>
  <c r="P50" i="33144"/>
  <c r="P54" i="33144"/>
  <c r="P58" i="33144"/>
  <c r="P62" i="33144"/>
  <c r="P66" i="33144"/>
  <c r="P70" i="33144"/>
  <c r="P74" i="33144"/>
  <c r="P78" i="33144"/>
  <c r="P82" i="33144"/>
  <c r="P86" i="33144"/>
  <c r="P90" i="33144"/>
  <c r="P94" i="33144"/>
  <c r="P98" i="33144"/>
  <c r="P102" i="33144"/>
  <c r="P106" i="33144"/>
  <c r="P110" i="33144"/>
  <c r="P114" i="33144"/>
  <c r="P118" i="33144"/>
  <c r="P122" i="33144"/>
  <c r="P126" i="33144"/>
  <c r="P130" i="33144"/>
  <c r="P134" i="33144"/>
  <c r="P138" i="33144"/>
  <c r="P142" i="33144"/>
  <c r="P146" i="33144"/>
  <c r="P150" i="33144"/>
  <c r="P154" i="33144"/>
  <c r="P158" i="33144"/>
  <c r="P162" i="33144"/>
  <c r="P166" i="33144"/>
  <c r="P170" i="33144"/>
  <c r="P174" i="33144"/>
  <c r="P178" i="33144"/>
  <c r="P182" i="33144"/>
  <c r="P186" i="33144"/>
  <c r="P190" i="33144"/>
  <c r="P194" i="33144"/>
  <c r="P198" i="33144"/>
  <c r="P202" i="33144"/>
  <c r="P206" i="33144"/>
  <c r="P210" i="33144"/>
  <c r="P214" i="33144"/>
  <c r="P218" i="33144"/>
  <c r="P222" i="33144"/>
  <c r="P226" i="33144"/>
  <c r="P230" i="33144"/>
  <c r="P234" i="33144"/>
  <c r="P238" i="33144"/>
  <c r="P242" i="33144"/>
  <c r="P246" i="33144"/>
  <c r="P250" i="33144"/>
  <c r="P254" i="33144"/>
  <c r="P258" i="33144"/>
  <c r="P262" i="33144"/>
  <c r="P266" i="33144"/>
  <c r="P270" i="33144"/>
  <c r="P274" i="33144"/>
  <c r="P278" i="33144"/>
  <c r="P282" i="33144"/>
  <c r="P286" i="33144"/>
  <c r="P290" i="33144"/>
  <c r="P294" i="33144"/>
  <c r="P298" i="33144"/>
  <c r="P302" i="33144"/>
  <c r="P306" i="33144"/>
  <c r="P310" i="33144"/>
  <c r="P314" i="33144"/>
  <c r="P318" i="33144"/>
  <c r="P322" i="33144"/>
  <c r="P326" i="33144"/>
  <c r="P330" i="33144"/>
  <c r="P334" i="33144"/>
  <c r="P338" i="33144"/>
  <c r="R10" i="33144"/>
  <c r="R14" i="33144"/>
  <c r="R18" i="33144"/>
  <c r="R22" i="33144"/>
  <c r="R26" i="33144"/>
  <c r="R30" i="33144"/>
  <c r="R34" i="33144"/>
  <c r="R38" i="33144"/>
  <c r="R42" i="33144"/>
  <c r="R46" i="33144"/>
  <c r="R50" i="33144"/>
  <c r="R54" i="33144"/>
  <c r="R58" i="33144"/>
  <c r="R62" i="33144"/>
  <c r="R66" i="33144"/>
  <c r="R70" i="33144"/>
  <c r="R74" i="33144"/>
  <c r="R78" i="33144"/>
  <c r="R82" i="33144"/>
  <c r="R86" i="33144"/>
  <c r="R90" i="33144"/>
  <c r="R94" i="33144"/>
  <c r="R98" i="33144"/>
  <c r="R102" i="33144"/>
  <c r="R106" i="33144"/>
  <c r="R110" i="33144"/>
  <c r="R114" i="33144"/>
  <c r="R118" i="33144"/>
  <c r="R122" i="33144"/>
  <c r="R126" i="33144"/>
  <c r="R130" i="33144"/>
  <c r="R134" i="33144"/>
  <c r="R138" i="33144"/>
  <c r="R142" i="33144"/>
  <c r="R146" i="33144"/>
  <c r="R150" i="33144"/>
  <c r="R154" i="33144"/>
  <c r="R158" i="33144"/>
  <c r="R162" i="33144"/>
  <c r="R166" i="33144"/>
  <c r="R170" i="33144"/>
  <c r="R174" i="33144"/>
  <c r="R178" i="33144"/>
  <c r="R182" i="33144"/>
  <c r="R186" i="33144"/>
  <c r="R190" i="33144"/>
  <c r="R194" i="33144"/>
  <c r="R198" i="33144"/>
  <c r="R202" i="33144"/>
  <c r="R206" i="33144"/>
  <c r="R210" i="33144"/>
  <c r="R214" i="33144"/>
  <c r="R218" i="33144"/>
  <c r="R222" i="33144"/>
  <c r="R226" i="33144"/>
  <c r="R230" i="33144"/>
  <c r="R234" i="33144"/>
  <c r="R238" i="33144"/>
  <c r="R242" i="33144"/>
  <c r="R246" i="33144"/>
  <c r="R250" i="33144"/>
  <c r="R254" i="33144"/>
  <c r="R258" i="33144"/>
  <c r="R262" i="33144"/>
  <c r="R266" i="33144"/>
  <c r="R270" i="33144"/>
  <c r="R274" i="33144"/>
  <c r="R278" i="33144"/>
  <c r="R282" i="33144"/>
  <c r="R286" i="33144"/>
  <c r="R290" i="33144"/>
  <c r="R294" i="33144"/>
  <c r="R298" i="33144"/>
  <c r="R302" i="33144"/>
  <c r="R306" i="33144"/>
  <c r="R310" i="33144"/>
  <c r="R314" i="33144"/>
  <c r="R318" i="33144"/>
  <c r="R322" i="33144"/>
  <c r="R326" i="33144"/>
  <c r="R330" i="33144"/>
  <c r="R334" i="33144"/>
  <c r="N11" i="33144"/>
  <c r="N15" i="33144"/>
  <c r="N19" i="33144"/>
  <c r="N23" i="33144"/>
  <c r="N27" i="33144"/>
  <c r="N31" i="33144"/>
  <c r="N35" i="33144"/>
  <c r="N39" i="33144"/>
  <c r="N43" i="33144"/>
  <c r="N47" i="33144"/>
  <c r="N51" i="33144"/>
  <c r="N55" i="33144"/>
  <c r="N59" i="33144"/>
  <c r="N63" i="33144"/>
  <c r="N67" i="33144"/>
  <c r="N71" i="33144"/>
  <c r="N75" i="33144"/>
  <c r="N79" i="33144"/>
  <c r="N83" i="33144"/>
  <c r="N87" i="33144"/>
  <c r="N91" i="33144"/>
  <c r="N95" i="33144"/>
  <c r="N99" i="33144"/>
  <c r="N103" i="33144"/>
  <c r="N107" i="33144"/>
  <c r="N111" i="33144"/>
  <c r="N115" i="33144"/>
  <c r="N119" i="33144"/>
  <c r="N123" i="33144"/>
  <c r="N127" i="33144"/>
  <c r="N131" i="33144"/>
  <c r="N135" i="33144"/>
  <c r="N139" i="33144"/>
  <c r="N143" i="33144"/>
  <c r="N147" i="33144"/>
  <c r="N151" i="33144"/>
  <c r="N155" i="33144"/>
  <c r="N159" i="33144"/>
  <c r="N163" i="33144"/>
  <c r="N167" i="33144"/>
  <c r="N171" i="33144"/>
  <c r="N175" i="33144"/>
  <c r="N179" i="33144"/>
  <c r="N183" i="33144"/>
  <c r="N187" i="33144"/>
  <c r="N191" i="33144"/>
  <c r="N195" i="33144"/>
  <c r="N199" i="33144"/>
  <c r="N203" i="33144"/>
  <c r="N207" i="33144"/>
  <c r="N211" i="33144"/>
  <c r="N215" i="33144"/>
  <c r="N219" i="33144"/>
  <c r="N223" i="33144"/>
  <c r="N227" i="33144"/>
  <c r="N231" i="33144"/>
  <c r="N235" i="33144"/>
  <c r="N239" i="33144"/>
  <c r="N243" i="33144"/>
  <c r="N247" i="33144"/>
  <c r="N251" i="33144"/>
  <c r="N255" i="33144"/>
  <c r="N259" i="33144"/>
  <c r="N263" i="33144"/>
  <c r="N267" i="33144"/>
  <c r="N271" i="33144"/>
  <c r="N275" i="33144"/>
  <c r="N279" i="33144"/>
  <c r="N283" i="33144"/>
  <c r="N287" i="33144"/>
  <c r="N291" i="33144"/>
  <c r="N295" i="33144"/>
  <c r="N299" i="33144"/>
  <c r="N303" i="33144"/>
  <c r="N307" i="33144"/>
  <c r="N311" i="33144"/>
  <c r="N315" i="33144"/>
  <c r="N319" i="33144"/>
  <c r="N323" i="33144"/>
  <c r="N327" i="33144"/>
  <c r="N331" i="33144"/>
  <c r="N335" i="33144"/>
  <c r="N339" i="33144"/>
  <c r="N343" i="33144"/>
  <c r="N347" i="33144"/>
  <c r="P11" i="33144"/>
  <c r="P15" i="33144"/>
  <c r="P19" i="33144"/>
  <c r="P23" i="33144"/>
  <c r="P27" i="33144"/>
  <c r="P31" i="33144"/>
  <c r="P35" i="33144"/>
  <c r="P39" i="33144"/>
  <c r="P43" i="33144"/>
  <c r="P47" i="33144"/>
  <c r="P51" i="33144"/>
  <c r="P55" i="33144"/>
  <c r="P59" i="33144"/>
  <c r="P63" i="33144"/>
  <c r="P67" i="33144"/>
  <c r="P71" i="33144"/>
  <c r="P75" i="33144"/>
  <c r="P79" i="33144"/>
  <c r="P83" i="33144"/>
  <c r="P87" i="33144"/>
  <c r="P91" i="33144"/>
  <c r="P95" i="33144"/>
  <c r="P99" i="33144"/>
  <c r="P103" i="33144"/>
  <c r="P107" i="33144"/>
  <c r="P111" i="33144"/>
  <c r="P115" i="33144"/>
  <c r="P119" i="33144"/>
  <c r="P123" i="33144"/>
  <c r="P127" i="33144"/>
  <c r="P131" i="33144"/>
  <c r="P135" i="33144"/>
  <c r="P139" i="33144"/>
  <c r="P143" i="33144"/>
  <c r="P147" i="33144"/>
  <c r="P151" i="33144"/>
  <c r="P155" i="33144"/>
  <c r="P159" i="33144"/>
  <c r="P163" i="33144"/>
  <c r="P167" i="33144"/>
  <c r="P171" i="33144"/>
  <c r="P175" i="33144"/>
  <c r="P179" i="33144"/>
  <c r="P183" i="33144"/>
  <c r="P187" i="33144"/>
  <c r="P191" i="33144"/>
  <c r="P195" i="33144"/>
  <c r="P199" i="33144"/>
  <c r="P203" i="33144"/>
  <c r="P207" i="33144"/>
  <c r="P211" i="33144"/>
  <c r="P215" i="33144"/>
  <c r="P219" i="33144"/>
  <c r="P223" i="33144"/>
  <c r="P227" i="33144"/>
  <c r="P231" i="33144"/>
  <c r="P235" i="33144"/>
  <c r="P239" i="33144"/>
  <c r="P243" i="33144"/>
  <c r="P247" i="33144"/>
  <c r="P251" i="33144"/>
  <c r="P255" i="33144"/>
  <c r="P259" i="33144"/>
  <c r="P263" i="33144"/>
  <c r="P267" i="33144"/>
  <c r="P271" i="33144"/>
  <c r="P275" i="33144"/>
  <c r="P279" i="33144"/>
  <c r="P283" i="33144"/>
  <c r="P287" i="33144"/>
  <c r="P291" i="33144"/>
  <c r="P295" i="33144"/>
  <c r="P299" i="33144"/>
  <c r="P303" i="33144"/>
  <c r="P307" i="33144"/>
  <c r="P311" i="33144"/>
  <c r="P315" i="33144"/>
  <c r="P319" i="33144"/>
  <c r="P323" i="33144"/>
  <c r="P327" i="33144"/>
  <c r="P331" i="33144"/>
  <c r="P335" i="33144"/>
  <c r="P339" i="33144"/>
  <c r="P343" i="33144"/>
  <c r="P347" i="33144"/>
  <c r="R11" i="33144"/>
  <c r="R15" i="33144"/>
  <c r="R19" i="33144"/>
  <c r="R23" i="33144"/>
  <c r="R27" i="33144"/>
  <c r="R31" i="33144"/>
  <c r="R35" i="33144"/>
  <c r="R39" i="33144"/>
  <c r="R43" i="33144"/>
  <c r="R47" i="33144"/>
  <c r="R51" i="33144"/>
  <c r="R55" i="33144"/>
  <c r="R59" i="33144"/>
  <c r="R63" i="33144"/>
  <c r="R67" i="33144"/>
  <c r="R71" i="33144"/>
  <c r="R75" i="33144"/>
  <c r="R79" i="33144"/>
  <c r="R83" i="33144"/>
  <c r="R87" i="33144"/>
  <c r="R91" i="33144"/>
  <c r="R95" i="33144"/>
  <c r="R99" i="33144"/>
  <c r="R103" i="33144"/>
  <c r="R107" i="33144"/>
  <c r="R111" i="33144"/>
  <c r="R115" i="33144"/>
  <c r="R119" i="33144"/>
  <c r="R123" i="33144"/>
  <c r="R127" i="33144"/>
  <c r="R131" i="33144"/>
  <c r="R135" i="33144"/>
  <c r="R139" i="33144"/>
  <c r="R143" i="33144"/>
  <c r="R147" i="33144"/>
  <c r="R151" i="33144"/>
  <c r="R155" i="33144"/>
  <c r="R159" i="33144"/>
  <c r="R163" i="33144"/>
  <c r="R167" i="33144"/>
  <c r="R171" i="33144"/>
  <c r="R175" i="33144"/>
  <c r="R179" i="33144"/>
  <c r="R183" i="33144"/>
  <c r="R187" i="33144"/>
  <c r="R191" i="33144"/>
  <c r="R195" i="33144"/>
  <c r="R199" i="33144"/>
  <c r="R203" i="33144"/>
  <c r="R207" i="33144"/>
  <c r="R211" i="33144"/>
  <c r="R215" i="33144"/>
  <c r="R219" i="33144"/>
  <c r="R223" i="33144"/>
  <c r="R227" i="33144"/>
  <c r="R231" i="33144"/>
  <c r="R235" i="33144"/>
  <c r="R239" i="33144"/>
  <c r="R243" i="33144"/>
  <c r="R247" i="33144"/>
  <c r="R251" i="33144"/>
  <c r="R255" i="33144"/>
  <c r="R259" i="33144"/>
  <c r="R263" i="33144"/>
  <c r="R267" i="33144"/>
  <c r="R271" i="33144"/>
  <c r="R275" i="33144"/>
  <c r="R279" i="33144"/>
  <c r="R283" i="33144"/>
  <c r="R287" i="33144"/>
  <c r="R291" i="33144"/>
  <c r="R295" i="33144"/>
  <c r="R299" i="33144"/>
  <c r="R303" i="33144"/>
  <c r="R307" i="33144"/>
  <c r="R311" i="33144"/>
  <c r="R315" i="33144"/>
  <c r="R319" i="33144"/>
  <c r="R323" i="33144"/>
  <c r="R327" i="33144"/>
  <c r="R331" i="33144"/>
  <c r="R335" i="33144"/>
  <c r="R339" i="33144"/>
  <c r="R343" i="33144"/>
  <c r="R347" i="33144"/>
  <c r="P12" i="33144"/>
  <c r="P16" i="33144"/>
  <c r="P20" i="33144"/>
  <c r="P24" i="33144"/>
  <c r="P28" i="33144"/>
  <c r="P32" i="33144"/>
  <c r="P36" i="33144"/>
  <c r="P40" i="33144"/>
  <c r="P44" i="33144"/>
  <c r="P48" i="33144"/>
  <c r="P52" i="33144"/>
  <c r="P56" i="33144"/>
  <c r="P60" i="33144"/>
  <c r="P64" i="33144"/>
  <c r="P68" i="33144"/>
  <c r="P72" i="33144"/>
  <c r="P76" i="33144"/>
  <c r="P80" i="33144"/>
  <c r="P84" i="33144"/>
  <c r="P88" i="33144"/>
  <c r="P92" i="33144"/>
  <c r="P96" i="33144"/>
  <c r="P100" i="33144"/>
  <c r="P104" i="33144"/>
  <c r="P108" i="33144"/>
  <c r="P112" i="33144"/>
  <c r="P116" i="33144"/>
  <c r="P120" i="33144"/>
  <c r="P124" i="33144"/>
  <c r="P128" i="33144"/>
  <c r="P132" i="33144"/>
  <c r="P136" i="33144"/>
  <c r="P140" i="33144"/>
  <c r="P144" i="33144"/>
  <c r="P148" i="33144"/>
  <c r="P152" i="33144"/>
  <c r="P156" i="33144"/>
  <c r="P160" i="33144"/>
  <c r="P164" i="33144"/>
  <c r="P168" i="33144"/>
  <c r="P172" i="33144"/>
  <c r="P176" i="33144"/>
  <c r="P180" i="33144"/>
  <c r="P184" i="33144"/>
  <c r="P188" i="33144"/>
  <c r="P192" i="33144"/>
  <c r="P196" i="33144"/>
  <c r="P200" i="33144"/>
  <c r="P204" i="33144"/>
  <c r="P208" i="33144"/>
  <c r="P212" i="33144"/>
  <c r="P216" i="33144"/>
  <c r="P220" i="33144"/>
  <c r="P224" i="33144"/>
  <c r="P228" i="33144"/>
  <c r="P232" i="33144"/>
  <c r="P236" i="33144"/>
  <c r="P240" i="33144"/>
  <c r="P244" i="33144"/>
  <c r="P248" i="33144"/>
  <c r="P252" i="33144"/>
  <c r="P256" i="33144"/>
  <c r="P260" i="33144"/>
  <c r="P264" i="33144"/>
  <c r="P268" i="33144"/>
  <c r="P272" i="33144"/>
  <c r="P276" i="33144"/>
  <c r="P280" i="33144"/>
  <c r="P284" i="33144"/>
  <c r="P288" i="33144"/>
  <c r="P292" i="33144"/>
  <c r="P296" i="33144"/>
  <c r="P300" i="33144"/>
  <c r="P304" i="33144"/>
  <c r="P308" i="33144"/>
  <c r="P312" i="33144"/>
  <c r="P316" i="33144"/>
  <c r="R12" i="33144"/>
  <c r="R16" i="33144"/>
  <c r="R20" i="33144"/>
  <c r="R24" i="33144"/>
  <c r="R28" i="33144"/>
  <c r="R32" i="33144"/>
  <c r="R36" i="33144"/>
  <c r="R40" i="33144"/>
  <c r="R44" i="33144"/>
  <c r="R48" i="33144"/>
  <c r="R52" i="33144"/>
  <c r="R56" i="33144"/>
  <c r="R60" i="33144"/>
  <c r="R64" i="33144"/>
  <c r="R68" i="33144"/>
  <c r="R72" i="33144"/>
  <c r="R76" i="33144"/>
  <c r="R80" i="33144"/>
  <c r="R84" i="33144"/>
  <c r="R88" i="33144"/>
  <c r="R92" i="33144"/>
  <c r="R96" i="33144"/>
  <c r="R100" i="33144"/>
  <c r="R104" i="33144"/>
  <c r="R108" i="33144"/>
  <c r="R112" i="33144"/>
  <c r="R116" i="33144"/>
  <c r="R120" i="33144"/>
  <c r="R124" i="33144"/>
  <c r="R128" i="33144"/>
  <c r="R132" i="33144"/>
  <c r="R136" i="33144"/>
  <c r="R140" i="33144"/>
  <c r="R144" i="33144"/>
  <c r="R148" i="33144"/>
  <c r="R152" i="33144"/>
  <c r="R156" i="33144"/>
  <c r="R160" i="33144"/>
  <c r="R164" i="33144"/>
  <c r="R168" i="33144"/>
  <c r="R172" i="33144"/>
  <c r="R176" i="33144"/>
  <c r="R180" i="33144"/>
  <c r="R184" i="33144"/>
  <c r="R188" i="33144"/>
  <c r="R192" i="33144"/>
  <c r="R196" i="33144"/>
  <c r="R200" i="33144"/>
  <c r="R204" i="33144"/>
  <c r="R208" i="33144"/>
  <c r="R212" i="33144"/>
  <c r="R216" i="33144"/>
  <c r="R220" i="33144"/>
  <c r="R224" i="33144"/>
  <c r="R228" i="33144"/>
  <c r="R232" i="33144"/>
  <c r="R236" i="33144"/>
  <c r="R240" i="33144"/>
  <c r="R244" i="33144"/>
  <c r="R248" i="33144"/>
  <c r="R252" i="33144"/>
  <c r="R256" i="33144"/>
  <c r="R260" i="33144"/>
  <c r="R264" i="33144"/>
  <c r="R268" i="33144"/>
  <c r="R272" i="33144"/>
  <c r="R276" i="33144"/>
  <c r="R280" i="33144"/>
  <c r="R284" i="33144"/>
  <c r="R288" i="33144"/>
  <c r="R292" i="33144"/>
  <c r="R296" i="33144"/>
  <c r="R300" i="33144"/>
  <c r="R304" i="33144"/>
  <c r="R308" i="33144"/>
  <c r="R312" i="33144"/>
  <c r="R316" i="33144"/>
  <c r="R320" i="33144"/>
  <c r="N12" i="33144"/>
  <c r="N60" i="33144"/>
  <c r="N108" i="33144"/>
  <c r="N156" i="33144"/>
  <c r="N204" i="33144"/>
  <c r="N252" i="33144"/>
  <c r="N300" i="33144"/>
  <c r="P320" i="33144"/>
  <c r="R328" i="33144"/>
  <c r="R336" i="33144"/>
  <c r="P342" i="33144"/>
  <c r="P348" i="33144"/>
  <c r="P352" i="33144"/>
  <c r="P356" i="33144"/>
  <c r="P360" i="33144"/>
  <c r="P364" i="33144"/>
  <c r="P368" i="33144"/>
  <c r="P372" i="33144"/>
  <c r="P376" i="33144"/>
  <c r="P380" i="33144"/>
  <c r="P384" i="33144"/>
  <c r="P388" i="33144"/>
  <c r="P392" i="33144"/>
  <c r="P396" i="33144"/>
  <c r="P400" i="33144"/>
  <c r="P404" i="33144"/>
  <c r="P408" i="33144"/>
  <c r="P412" i="33144"/>
  <c r="P416" i="33144"/>
  <c r="P420" i="33144"/>
  <c r="P424" i="33144"/>
  <c r="P428" i="33144"/>
  <c r="P432" i="33144"/>
  <c r="P436" i="33144"/>
  <c r="P440" i="33144"/>
  <c r="P444" i="33144"/>
  <c r="P448" i="33144"/>
  <c r="P452" i="33144"/>
  <c r="P456" i="33144"/>
  <c r="P460" i="33144"/>
  <c r="P464" i="33144"/>
  <c r="P468" i="33144"/>
  <c r="P472" i="33144"/>
  <c r="P476" i="33144"/>
  <c r="P480" i="33144"/>
  <c r="P484" i="33144"/>
  <c r="P488" i="33144"/>
  <c r="P492" i="33144"/>
  <c r="P496" i="33144"/>
  <c r="P500" i="33144"/>
  <c r="P504" i="33144"/>
  <c r="P508" i="33144"/>
  <c r="P512" i="33144"/>
  <c r="P516" i="33144"/>
  <c r="P520" i="33144"/>
  <c r="P524" i="33144"/>
  <c r="P528" i="33144"/>
  <c r="P532" i="33144"/>
  <c r="P536" i="33144"/>
  <c r="P540" i="33144"/>
  <c r="P544" i="33144"/>
  <c r="P548" i="33144"/>
  <c r="P552" i="33144"/>
  <c r="P556" i="33144"/>
  <c r="P560" i="33144"/>
  <c r="P564" i="33144"/>
  <c r="P568" i="33144"/>
  <c r="P572" i="33144"/>
  <c r="P576" i="33144"/>
  <c r="P580" i="33144"/>
  <c r="P584" i="33144"/>
  <c r="P588" i="33144"/>
  <c r="P592" i="33144"/>
  <c r="P596" i="33144"/>
  <c r="P600" i="33144"/>
  <c r="P604" i="33144"/>
  <c r="P608" i="33144"/>
  <c r="P612" i="33144"/>
  <c r="P616" i="33144"/>
  <c r="P620" i="33144"/>
  <c r="P624" i="33144"/>
  <c r="P628" i="33144"/>
  <c r="P632" i="33144"/>
  <c r="N16" i="33144"/>
  <c r="N64" i="33144"/>
  <c r="N112" i="33144"/>
  <c r="N160" i="33144"/>
  <c r="N208" i="33144"/>
  <c r="N256" i="33144"/>
  <c r="N304" i="33144"/>
  <c r="N321" i="33144"/>
  <c r="N329" i="33144"/>
  <c r="N337" i="33144"/>
  <c r="R342" i="33144"/>
  <c r="R348" i="33144"/>
  <c r="R352" i="33144"/>
  <c r="R356" i="33144"/>
  <c r="R360" i="33144"/>
  <c r="R364" i="33144"/>
  <c r="R368" i="33144"/>
  <c r="R372" i="33144"/>
  <c r="R376" i="33144"/>
  <c r="R380" i="33144"/>
  <c r="R384" i="33144"/>
  <c r="R388" i="33144"/>
  <c r="R392" i="33144"/>
  <c r="R396" i="33144"/>
  <c r="R400" i="33144"/>
  <c r="R404" i="33144"/>
  <c r="R408" i="33144"/>
  <c r="R412" i="33144"/>
  <c r="R416" i="33144"/>
  <c r="R420" i="33144"/>
  <c r="R424" i="33144"/>
  <c r="R428" i="33144"/>
  <c r="R432" i="33144"/>
  <c r="R436" i="33144"/>
  <c r="R440" i="33144"/>
  <c r="R444" i="33144"/>
  <c r="R448" i="33144"/>
  <c r="N20" i="33144"/>
  <c r="N68" i="33144"/>
  <c r="N116" i="33144"/>
  <c r="N164" i="33144"/>
  <c r="N212" i="33144"/>
  <c r="N260" i="33144"/>
  <c r="N308" i="33144"/>
  <c r="P321" i="33144"/>
  <c r="P329" i="33144"/>
  <c r="P337" i="33144"/>
  <c r="N344" i="33144"/>
  <c r="N349" i="33144"/>
  <c r="N353" i="33144"/>
  <c r="N357" i="33144"/>
  <c r="N361" i="33144"/>
  <c r="N365" i="33144"/>
  <c r="N369" i="33144"/>
  <c r="N373" i="33144"/>
  <c r="N377" i="33144"/>
  <c r="N381" i="33144"/>
  <c r="N385" i="33144"/>
  <c r="N389" i="33144"/>
  <c r="N393" i="33144"/>
  <c r="N397" i="33144"/>
  <c r="N401" i="33144"/>
  <c r="N405" i="33144"/>
  <c r="N409" i="33144"/>
  <c r="N413" i="33144"/>
  <c r="N417" i="33144"/>
  <c r="N421" i="33144"/>
  <c r="N425" i="33144"/>
  <c r="N429" i="33144"/>
  <c r="N433" i="33144"/>
  <c r="N437" i="33144"/>
  <c r="N441" i="33144"/>
  <c r="N445" i="33144"/>
  <c r="N449" i="33144"/>
  <c r="N453" i="33144"/>
  <c r="N457" i="33144"/>
  <c r="N461" i="33144"/>
  <c r="N465" i="33144"/>
  <c r="N469" i="33144"/>
  <c r="N473" i="33144"/>
  <c r="N477" i="33144"/>
  <c r="N481" i="33144"/>
  <c r="N485" i="33144"/>
  <c r="N489" i="33144"/>
  <c r="N493" i="33144"/>
  <c r="N497" i="33144"/>
  <c r="N501" i="33144"/>
  <c r="N505" i="33144"/>
  <c r="N509" i="33144"/>
  <c r="N513" i="33144"/>
  <c r="N517" i="33144"/>
  <c r="N521" i="33144"/>
  <c r="N525" i="33144"/>
  <c r="N529" i="33144"/>
  <c r="N533" i="33144"/>
  <c r="N537" i="33144"/>
  <c r="N541" i="33144"/>
  <c r="N545" i="33144"/>
  <c r="N549" i="33144"/>
  <c r="N553" i="33144"/>
  <c r="N557" i="33144"/>
  <c r="N561" i="33144"/>
  <c r="N565" i="33144"/>
  <c r="N569" i="33144"/>
  <c r="N573" i="33144"/>
  <c r="N577" i="33144"/>
  <c r="N581" i="33144"/>
  <c r="N585" i="33144"/>
  <c r="N589" i="33144"/>
  <c r="N593" i="33144"/>
  <c r="N597" i="33144"/>
  <c r="N601" i="33144"/>
  <c r="N605" i="33144"/>
  <c r="N609" i="33144"/>
  <c r="N613" i="33144"/>
  <c r="N617" i="33144"/>
  <c r="N621" i="33144"/>
  <c r="N625" i="33144"/>
  <c r="N629" i="33144"/>
  <c r="N633" i="33144"/>
  <c r="N637" i="33144"/>
  <c r="N24" i="33144"/>
  <c r="N72" i="33144"/>
  <c r="N120" i="33144"/>
  <c r="N168" i="33144"/>
  <c r="N216" i="33144"/>
  <c r="N264" i="33144"/>
  <c r="N312" i="33144"/>
  <c r="R321" i="33144"/>
  <c r="R329" i="33144"/>
  <c r="R337" i="33144"/>
  <c r="P344" i="33144"/>
  <c r="P349" i="33144"/>
  <c r="P353" i="33144"/>
  <c r="P357" i="33144"/>
  <c r="P361" i="33144"/>
  <c r="P365" i="33144"/>
  <c r="P369" i="33144"/>
  <c r="P373" i="33144"/>
  <c r="P377" i="33144"/>
  <c r="P381" i="33144"/>
  <c r="P385" i="33144"/>
  <c r="P389" i="33144"/>
  <c r="P393" i="33144"/>
  <c r="P397" i="33144"/>
  <c r="P401" i="33144"/>
  <c r="P405" i="33144"/>
  <c r="P409" i="33144"/>
  <c r="P413" i="33144"/>
  <c r="P417" i="33144"/>
  <c r="P421" i="33144"/>
  <c r="P425" i="33144"/>
  <c r="P429" i="33144"/>
  <c r="P433" i="33144"/>
  <c r="P437" i="33144"/>
  <c r="P441" i="33144"/>
  <c r="P445" i="33144"/>
  <c r="P449" i="33144"/>
  <c r="N28" i="33144"/>
  <c r="N76" i="33144"/>
  <c r="N124" i="33144"/>
  <c r="N172" i="33144"/>
  <c r="N220" i="33144"/>
  <c r="N268" i="33144"/>
  <c r="N313" i="33144"/>
  <c r="N324" i="33144"/>
  <c r="N332" i="33144"/>
  <c r="R338" i="33144"/>
  <c r="R344" i="33144"/>
  <c r="R349" i="33144"/>
  <c r="R353" i="33144"/>
  <c r="R357" i="33144"/>
  <c r="R361" i="33144"/>
  <c r="R365" i="33144"/>
  <c r="R369" i="33144"/>
  <c r="R373" i="33144"/>
  <c r="R377" i="33144"/>
  <c r="R381" i="33144"/>
  <c r="R385" i="33144"/>
  <c r="R389" i="33144"/>
  <c r="R393" i="33144"/>
  <c r="R397" i="33144"/>
  <c r="R401" i="33144"/>
  <c r="R405" i="33144"/>
  <c r="R409" i="33144"/>
  <c r="R413" i="33144"/>
  <c r="R417" i="33144"/>
  <c r="R421" i="33144"/>
  <c r="R425" i="33144"/>
  <c r="R429" i="33144"/>
  <c r="R433" i="33144"/>
  <c r="R437" i="33144"/>
  <c r="R441" i="33144"/>
  <c r="R445" i="33144"/>
  <c r="R449" i="33144"/>
  <c r="R453" i="33144"/>
  <c r="R457" i="33144"/>
  <c r="R461" i="33144"/>
  <c r="R465" i="33144"/>
  <c r="R469" i="33144"/>
  <c r="R473" i="33144"/>
  <c r="R477" i="33144"/>
  <c r="R481" i="33144"/>
  <c r="R485" i="33144"/>
  <c r="R489" i="33144"/>
  <c r="R493" i="33144"/>
  <c r="R497" i="33144"/>
  <c r="R501" i="33144"/>
  <c r="R505" i="33144"/>
  <c r="R509" i="33144"/>
  <c r="R513" i="33144"/>
  <c r="R517" i="33144"/>
  <c r="R521" i="33144"/>
  <c r="R525" i="33144"/>
  <c r="R529" i="33144"/>
  <c r="R533" i="33144"/>
  <c r="R537" i="33144"/>
  <c r="R541" i="33144"/>
  <c r="R545" i="33144"/>
  <c r="R549" i="33144"/>
  <c r="R553" i="33144"/>
  <c r="R557" i="33144"/>
  <c r="R561" i="33144"/>
  <c r="R565" i="33144"/>
  <c r="R569" i="33144"/>
  <c r="R573" i="33144"/>
  <c r="R577" i="33144"/>
  <c r="R581" i="33144"/>
  <c r="R585" i="33144"/>
  <c r="R589" i="33144"/>
  <c r="R593" i="33144"/>
  <c r="R597" i="33144"/>
  <c r="R601" i="33144"/>
  <c r="R605" i="33144"/>
  <c r="R609" i="33144"/>
  <c r="R613" i="33144"/>
  <c r="R617" i="33144"/>
  <c r="R621" i="33144"/>
  <c r="R625" i="33144"/>
  <c r="R629" i="33144"/>
  <c r="R633" i="33144"/>
  <c r="R637" i="33144"/>
  <c r="N32" i="33144"/>
  <c r="N80" i="33144"/>
  <c r="N128" i="33144"/>
  <c r="N176" i="33144"/>
  <c r="N224" i="33144"/>
  <c r="N272" i="33144"/>
  <c r="P313" i="33144"/>
  <c r="P324" i="33144"/>
  <c r="P332" i="33144"/>
  <c r="N340" i="33144"/>
  <c r="N345" i="33144"/>
  <c r="N350" i="33144"/>
  <c r="N354" i="33144"/>
  <c r="N358" i="33144"/>
  <c r="N362" i="33144"/>
  <c r="N366" i="33144"/>
  <c r="N370" i="33144"/>
  <c r="N374" i="33144"/>
  <c r="N378" i="33144"/>
  <c r="N382" i="33144"/>
  <c r="N386" i="33144"/>
  <c r="N390" i="33144"/>
  <c r="N394" i="33144"/>
  <c r="N398" i="33144"/>
  <c r="N402" i="33144"/>
  <c r="N406" i="33144"/>
  <c r="N410" i="33144"/>
  <c r="N414" i="33144"/>
  <c r="N418" i="33144"/>
  <c r="N422" i="33144"/>
  <c r="N426" i="33144"/>
  <c r="N430" i="33144"/>
  <c r="N434" i="33144"/>
  <c r="N438" i="33144"/>
  <c r="N442" i="33144"/>
  <c r="N446" i="33144"/>
  <c r="N36" i="33144"/>
  <c r="N84" i="33144"/>
  <c r="N132" i="33144"/>
  <c r="N180" i="33144"/>
  <c r="N228" i="33144"/>
  <c r="N276" i="33144"/>
  <c r="R313" i="33144"/>
  <c r="R324" i="33144"/>
  <c r="R332" i="33144"/>
  <c r="P340" i="33144"/>
  <c r="P345" i="33144"/>
  <c r="P350" i="33144"/>
  <c r="P354" i="33144"/>
  <c r="P358" i="33144"/>
  <c r="P362" i="33144"/>
  <c r="P366" i="33144"/>
  <c r="P370" i="33144"/>
  <c r="P374" i="33144"/>
  <c r="P378" i="33144"/>
  <c r="P382" i="33144"/>
  <c r="P386" i="33144"/>
  <c r="P390" i="33144"/>
  <c r="P394" i="33144"/>
  <c r="P398" i="33144"/>
  <c r="P402" i="33144"/>
  <c r="P406" i="33144"/>
  <c r="P410" i="33144"/>
  <c r="P414" i="33144"/>
  <c r="P418" i="33144"/>
  <c r="P422" i="33144"/>
  <c r="P426" i="33144"/>
  <c r="P430" i="33144"/>
  <c r="P434" i="33144"/>
  <c r="P438" i="33144"/>
  <c r="P442" i="33144"/>
  <c r="P446" i="33144"/>
  <c r="P450" i="33144"/>
  <c r="P454" i="33144"/>
  <c r="P458" i="33144"/>
  <c r="P462" i="33144"/>
  <c r="P466" i="33144"/>
  <c r="P470" i="33144"/>
  <c r="P474" i="33144"/>
  <c r="P478" i="33144"/>
  <c r="P482" i="33144"/>
  <c r="P486" i="33144"/>
  <c r="P490" i="33144"/>
  <c r="P494" i="33144"/>
  <c r="P498" i="33144"/>
  <c r="P502" i="33144"/>
  <c r="P506" i="33144"/>
  <c r="P510" i="33144"/>
  <c r="P514" i="33144"/>
  <c r="P518" i="33144"/>
  <c r="P522" i="33144"/>
  <c r="P526" i="33144"/>
  <c r="P530" i="33144"/>
  <c r="P534" i="33144"/>
  <c r="P538" i="33144"/>
  <c r="P542" i="33144"/>
  <c r="P546" i="33144"/>
  <c r="P550" i="33144"/>
  <c r="P554" i="33144"/>
  <c r="P558" i="33144"/>
  <c r="P562" i="33144"/>
  <c r="P566" i="33144"/>
  <c r="P570" i="33144"/>
  <c r="P574" i="33144"/>
  <c r="P578" i="33144"/>
  <c r="P582" i="33144"/>
  <c r="P586" i="33144"/>
  <c r="P590" i="33144"/>
  <c r="P594" i="33144"/>
  <c r="P598" i="33144"/>
  <c r="P602" i="33144"/>
  <c r="P606" i="33144"/>
  <c r="P610" i="33144"/>
  <c r="P614" i="33144"/>
  <c r="P618" i="33144"/>
  <c r="P622" i="33144"/>
  <c r="P626" i="33144"/>
  <c r="P630" i="33144"/>
  <c r="P634" i="33144"/>
  <c r="P638" i="33144"/>
  <c r="P642" i="33144"/>
  <c r="P646" i="33144"/>
  <c r="P650" i="33144"/>
  <c r="P654" i="33144"/>
  <c r="P658" i="33144"/>
  <c r="P662" i="33144"/>
  <c r="P666" i="33144"/>
  <c r="P670" i="33144"/>
  <c r="N40" i="33144"/>
  <c r="N88" i="33144"/>
  <c r="N136" i="33144"/>
  <c r="N184" i="33144"/>
  <c r="N232" i="33144"/>
  <c r="N280" i="33144"/>
  <c r="N316" i="33144"/>
  <c r="N325" i="33144"/>
  <c r="N333" i="33144"/>
  <c r="R340" i="33144"/>
  <c r="R345" i="33144"/>
  <c r="R350" i="33144"/>
  <c r="R354" i="33144"/>
  <c r="R358" i="33144"/>
  <c r="R362" i="33144"/>
  <c r="R366" i="33144"/>
  <c r="R370" i="33144"/>
  <c r="R374" i="33144"/>
  <c r="R378" i="33144"/>
  <c r="R382" i="33144"/>
  <c r="R386" i="33144"/>
  <c r="R390" i="33144"/>
  <c r="R394" i="33144"/>
  <c r="R398" i="33144"/>
  <c r="R402" i="33144"/>
  <c r="R406" i="33144"/>
  <c r="R410" i="33144"/>
  <c r="R414" i="33144"/>
  <c r="R418" i="33144"/>
  <c r="R422" i="33144"/>
  <c r="R426" i="33144"/>
  <c r="R430" i="33144"/>
  <c r="R434" i="33144"/>
  <c r="R438" i="33144"/>
  <c r="R442" i="33144"/>
  <c r="R446" i="33144"/>
  <c r="R450" i="33144"/>
  <c r="R454" i="33144"/>
  <c r="R458" i="33144"/>
  <c r="R462" i="33144"/>
  <c r="R466" i="33144"/>
  <c r="R470" i="33144"/>
  <c r="R474" i="33144"/>
  <c r="R478" i="33144"/>
  <c r="R482" i="33144"/>
  <c r="R486" i="33144"/>
  <c r="R490" i="33144"/>
  <c r="R494" i="33144"/>
  <c r="R498" i="33144"/>
  <c r="R502" i="33144"/>
  <c r="R506" i="33144"/>
  <c r="R510" i="33144"/>
  <c r="R514" i="33144"/>
  <c r="R518" i="33144"/>
  <c r="R522" i="33144"/>
  <c r="R526" i="33144"/>
  <c r="R530" i="33144"/>
  <c r="R534" i="33144"/>
  <c r="R538" i="33144"/>
  <c r="R542" i="33144"/>
  <c r="R546" i="33144"/>
  <c r="R550" i="33144"/>
  <c r="R554" i="33144"/>
  <c r="R558" i="33144"/>
  <c r="R562" i="33144"/>
  <c r="R566" i="33144"/>
  <c r="R570" i="33144"/>
  <c r="R574" i="33144"/>
  <c r="R578" i="33144"/>
  <c r="R582" i="33144"/>
  <c r="R586" i="33144"/>
  <c r="R590" i="33144"/>
  <c r="R594" i="33144"/>
  <c r="R598" i="33144"/>
  <c r="R602" i="33144"/>
  <c r="R606" i="33144"/>
  <c r="R610" i="33144"/>
  <c r="R614" i="33144"/>
  <c r="R618" i="33144"/>
  <c r="R622" i="33144"/>
  <c r="R626" i="33144"/>
  <c r="R630" i="33144"/>
  <c r="R634" i="33144"/>
  <c r="R638" i="33144"/>
  <c r="R642" i="33144"/>
  <c r="R646" i="33144"/>
  <c r="R650" i="33144"/>
  <c r="R654" i="33144"/>
  <c r="R658" i="33144"/>
  <c r="R662" i="33144"/>
  <c r="R666" i="33144"/>
  <c r="R670" i="33144"/>
  <c r="N44" i="33144"/>
  <c r="N92" i="33144"/>
  <c r="N140" i="33144"/>
  <c r="N188" i="33144"/>
  <c r="N236" i="33144"/>
  <c r="N284" i="33144"/>
  <c r="N317" i="33144"/>
  <c r="P325" i="33144"/>
  <c r="P333" i="33144"/>
  <c r="N341" i="33144"/>
  <c r="N346" i="33144"/>
  <c r="N351" i="33144"/>
  <c r="N355" i="33144"/>
  <c r="N359" i="33144"/>
  <c r="N363" i="33144"/>
  <c r="N367" i="33144"/>
  <c r="N371" i="33144"/>
  <c r="N375" i="33144"/>
  <c r="N379" i="33144"/>
  <c r="N383" i="33144"/>
  <c r="N387" i="33144"/>
  <c r="N391" i="33144"/>
  <c r="N395" i="33144"/>
  <c r="N399" i="33144"/>
  <c r="N403" i="33144"/>
  <c r="N407" i="33144"/>
  <c r="N411" i="33144"/>
  <c r="N415" i="33144"/>
  <c r="N419" i="33144"/>
  <c r="N423" i="33144"/>
  <c r="N427" i="33144"/>
  <c r="N431" i="33144"/>
  <c r="N435" i="33144"/>
  <c r="N439" i="33144"/>
  <c r="N443" i="33144"/>
  <c r="N447" i="33144"/>
  <c r="N451" i="33144"/>
  <c r="N455" i="33144"/>
  <c r="N459" i="33144"/>
  <c r="N463" i="33144"/>
  <c r="N467" i="33144"/>
  <c r="N471" i="33144"/>
  <c r="N475" i="33144"/>
  <c r="N479" i="33144"/>
  <c r="N483" i="33144"/>
  <c r="N487" i="33144"/>
  <c r="N491" i="33144"/>
  <c r="N495" i="33144"/>
  <c r="N499" i="33144"/>
  <c r="N503" i="33144"/>
  <c r="N507" i="33144"/>
  <c r="N511" i="33144"/>
  <c r="N515" i="33144"/>
  <c r="N519" i="33144"/>
  <c r="N523" i="33144"/>
  <c r="N527" i="33144"/>
  <c r="N531" i="33144"/>
  <c r="N535" i="33144"/>
  <c r="N539" i="33144"/>
  <c r="N543" i="33144"/>
  <c r="N547" i="33144"/>
  <c r="N551" i="33144"/>
  <c r="N555" i="33144"/>
  <c r="N559" i="33144"/>
  <c r="N563" i="33144"/>
  <c r="N567" i="33144"/>
  <c r="N571" i="33144"/>
  <c r="N575" i="33144"/>
  <c r="N579" i="33144"/>
  <c r="N583" i="33144"/>
  <c r="N587" i="33144"/>
  <c r="N591" i="33144"/>
  <c r="N595" i="33144"/>
  <c r="N599" i="33144"/>
  <c r="N603" i="33144"/>
  <c r="N607" i="33144"/>
  <c r="N611" i="33144"/>
  <c r="N615" i="33144"/>
  <c r="N619" i="33144"/>
  <c r="N623" i="33144"/>
  <c r="N627" i="33144"/>
  <c r="N631" i="33144"/>
  <c r="N635" i="33144"/>
  <c r="N639" i="33144"/>
  <c r="N643" i="33144"/>
  <c r="N647" i="33144"/>
  <c r="N651" i="33144"/>
  <c r="N655" i="33144"/>
  <c r="N659" i="33144"/>
  <c r="N663" i="33144"/>
  <c r="N52" i="33144"/>
  <c r="N100" i="33144"/>
  <c r="N148" i="33144"/>
  <c r="N196" i="33144"/>
  <c r="N244" i="33144"/>
  <c r="N292" i="33144"/>
  <c r="R317" i="33144"/>
  <c r="N328" i="33144"/>
  <c r="N336" i="33144"/>
  <c r="R341" i="33144"/>
  <c r="R346" i="33144"/>
  <c r="R351" i="33144"/>
  <c r="R355" i="33144"/>
  <c r="R359" i="33144"/>
  <c r="R363" i="33144"/>
  <c r="R367" i="33144"/>
  <c r="R371" i="33144"/>
  <c r="R375" i="33144"/>
  <c r="R379" i="33144"/>
  <c r="R383" i="33144"/>
  <c r="R387" i="33144"/>
  <c r="R391" i="33144"/>
  <c r="R395" i="33144"/>
  <c r="R399" i="33144"/>
  <c r="R403" i="33144"/>
  <c r="R407" i="33144"/>
  <c r="R411" i="33144"/>
  <c r="R415" i="33144"/>
  <c r="R419" i="33144"/>
  <c r="R423" i="33144"/>
  <c r="R427" i="33144"/>
  <c r="R431" i="33144"/>
  <c r="R435" i="33144"/>
  <c r="R439" i="33144"/>
  <c r="R443" i="33144"/>
  <c r="R447" i="33144"/>
  <c r="R451" i="33144"/>
  <c r="R455" i="33144"/>
  <c r="R459" i="33144"/>
  <c r="R463" i="33144"/>
  <c r="R467" i="33144"/>
  <c r="R471" i="33144"/>
  <c r="R475" i="33144"/>
  <c r="R479" i="33144"/>
  <c r="R483" i="33144"/>
  <c r="R487" i="33144"/>
  <c r="R491" i="33144"/>
  <c r="R495" i="33144"/>
  <c r="R499" i="33144"/>
  <c r="R503" i="33144"/>
  <c r="R507" i="33144"/>
  <c r="R511" i="33144"/>
  <c r="R515" i="33144"/>
  <c r="R519" i="33144"/>
  <c r="R523" i="33144"/>
  <c r="R527" i="33144"/>
  <c r="R531" i="33144"/>
  <c r="R535" i="33144"/>
  <c r="R539" i="33144"/>
  <c r="R543" i="33144"/>
  <c r="R547" i="33144"/>
  <c r="R551" i="33144"/>
  <c r="R555" i="33144"/>
  <c r="R559" i="33144"/>
  <c r="R563" i="33144"/>
  <c r="R567" i="33144"/>
  <c r="R571" i="33144"/>
  <c r="R575" i="33144"/>
  <c r="R579" i="33144"/>
  <c r="R583" i="33144"/>
  <c r="R587" i="33144"/>
  <c r="R591" i="33144"/>
  <c r="R595" i="33144"/>
  <c r="R599" i="33144"/>
  <c r="R603" i="33144"/>
  <c r="R607" i="33144"/>
  <c r="R611" i="33144"/>
  <c r="R615" i="33144"/>
  <c r="R619" i="33144"/>
  <c r="R623" i="33144"/>
  <c r="R627" i="33144"/>
  <c r="R631" i="33144"/>
  <c r="R635" i="33144"/>
  <c r="R639" i="33144"/>
  <c r="R643" i="33144"/>
  <c r="N56" i="33144"/>
  <c r="N104" i="33144"/>
  <c r="N152" i="33144"/>
  <c r="N200" i="33144"/>
  <c r="N248" i="33144"/>
  <c r="N296" i="33144"/>
  <c r="N320" i="33144"/>
  <c r="P328" i="33144"/>
  <c r="P336" i="33144"/>
  <c r="N342" i="33144"/>
  <c r="N348" i="33144"/>
  <c r="N352" i="33144"/>
  <c r="N356" i="33144"/>
  <c r="N360" i="33144"/>
  <c r="N364" i="33144"/>
  <c r="N368" i="33144"/>
  <c r="N372" i="33144"/>
  <c r="N376" i="33144"/>
  <c r="N380" i="33144"/>
  <c r="N384" i="33144"/>
  <c r="N388" i="33144"/>
  <c r="N392" i="33144"/>
  <c r="N396" i="33144"/>
  <c r="N400" i="33144"/>
  <c r="N404" i="33144"/>
  <c r="N408" i="33144"/>
  <c r="N412" i="33144"/>
  <c r="N416" i="33144"/>
  <c r="N420" i="33144"/>
  <c r="N424" i="33144"/>
  <c r="N428" i="33144"/>
  <c r="N432" i="33144"/>
  <c r="N436" i="33144"/>
  <c r="N440" i="33144"/>
  <c r="N444" i="33144"/>
  <c r="N448" i="33144"/>
  <c r="N452" i="33144"/>
  <c r="N456" i="33144"/>
  <c r="N460" i="33144"/>
  <c r="N464" i="33144"/>
  <c r="N468" i="33144"/>
  <c r="N472" i="33144"/>
  <c r="N476" i="33144"/>
  <c r="N480" i="33144"/>
  <c r="N484" i="33144"/>
  <c r="N488" i="33144"/>
  <c r="N492" i="33144"/>
  <c r="N496" i="33144"/>
  <c r="N500" i="33144"/>
  <c r="N504" i="33144"/>
  <c r="N508" i="33144"/>
  <c r="N512" i="33144"/>
  <c r="N516" i="33144"/>
  <c r="N520" i="33144"/>
  <c r="N524" i="33144"/>
  <c r="N528" i="33144"/>
  <c r="N532" i="33144"/>
  <c r="N536" i="33144"/>
  <c r="N540" i="33144"/>
  <c r="N544" i="33144"/>
  <c r="N548" i="33144"/>
  <c r="N552" i="33144"/>
  <c r="N556" i="33144"/>
  <c r="N560" i="33144"/>
  <c r="N564" i="33144"/>
  <c r="N568" i="33144"/>
  <c r="N572" i="33144"/>
  <c r="N576" i="33144"/>
  <c r="N580" i="33144"/>
  <c r="N584" i="33144"/>
  <c r="N588" i="33144"/>
  <c r="N592" i="33144"/>
  <c r="N596" i="33144"/>
  <c r="N600" i="33144"/>
  <c r="N604" i="33144"/>
  <c r="N608" i="33144"/>
  <c r="N612" i="33144"/>
  <c r="N616" i="33144"/>
  <c r="N620" i="33144"/>
  <c r="N624" i="33144"/>
  <c r="N628" i="33144"/>
  <c r="N48" i="33144"/>
  <c r="P355" i="33144"/>
  <c r="P403" i="33144"/>
  <c r="N450" i="33144"/>
  <c r="N462" i="33144"/>
  <c r="N474" i="33144"/>
  <c r="N486" i="33144"/>
  <c r="N498" i="33144"/>
  <c r="N510" i="33144"/>
  <c r="N522" i="33144"/>
  <c r="N534" i="33144"/>
  <c r="N546" i="33144"/>
  <c r="N558" i="33144"/>
  <c r="N570" i="33144"/>
  <c r="N582" i="33144"/>
  <c r="N594" i="33144"/>
  <c r="N606" i="33144"/>
  <c r="N618" i="33144"/>
  <c r="N630" i="33144"/>
  <c r="P639" i="33144"/>
  <c r="N645" i="33144"/>
  <c r="N650" i="33144"/>
  <c r="N656" i="33144"/>
  <c r="N661" i="33144"/>
  <c r="N666" i="33144"/>
  <c r="P671" i="33144"/>
  <c r="P675" i="33144"/>
  <c r="P679" i="33144"/>
  <c r="P683" i="33144"/>
  <c r="P687" i="33144"/>
  <c r="P691" i="33144"/>
  <c r="P695" i="33144"/>
  <c r="P699" i="33144"/>
  <c r="P703" i="33144"/>
  <c r="P707" i="33144"/>
  <c r="P711" i="33144"/>
  <c r="P715" i="33144"/>
  <c r="P719" i="33144"/>
  <c r="P723" i="33144"/>
  <c r="P727" i="33144"/>
  <c r="P731" i="33144"/>
  <c r="P735" i="33144"/>
  <c r="P739" i="33144"/>
  <c r="P743" i="33144"/>
  <c r="P747" i="33144"/>
  <c r="P751" i="33144"/>
  <c r="P755" i="33144"/>
  <c r="P759" i="33144"/>
  <c r="P763" i="33144"/>
  <c r="P767" i="33144"/>
  <c r="P771" i="33144"/>
  <c r="P775" i="33144"/>
  <c r="P779" i="33144"/>
  <c r="P783" i="33144"/>
  <c r="P787" i="33144"/>
  <c r="P791" i="33144"/>
  <c r="P795" i="33144"/>
  <c r="P799" i="33144"/>
  <c r="P803" i="33144"/>
  <c r="P807" i="33144"/>
  <c r="P811" i="33144"/>
  <c r="P815" i="33144"/>
  <c r="P819" i="33144"/>
  <c r="P823" i="33144"/>
  <c r="P827" i="33144"/>
  <c r="P831" i="33144"/>
  <c r="P835" i="33144"/>
  <c r="P839" i="33144"/>
  <c r="P843" i="33144"/>
  <c r="P847" i="33144"/>
  <c r="P851" i="33144"/>
  <c r="P855" i="33144"/>
  <c r="P859" i="33144"/>
  <c r="P863" i="33144"/>
  <c r="P867" i="33144"/>
  <c r="P871" i="33144"/>
  <c r="P875" i="33144"/>
  <c r="P879" i="33144"/>
  <c r="P883" i="33144"/>
  <c r="P887" i="33144"/>
  <c r="P891" i="33144"/>
  <c r="P895" i="33144"/>
  <c r="P899" i="33144"/>
  <c r="P903" i="33144"/>
  <c r="P907" i="33144"/>
  <c r="N96" i="33144"/>
  <c r="N144" i="33144"/>
  <c r="P363" i="33144"/>
  <c r="P411" i="33144"/>
  <c r="R452" i="33144"/>
  <c r="R464" i="33144"/>
  <c r="R476" i="33144"/>
  <c r="R488" i="33144"/>
  <c r="R500" i="33144"/>
  <c r="R512" i="33144"/>
  <c r="R524" i="33144"/>
  <c r="R536" i="33144"/>
  <c r="R548" i="33144"/>
  <c r="R560" i="33144"/>
  <c r="R572" i="33144"/>
  <c r="R584" i="33144"/>
  <c r="R596" i="33144"/>
  <c r="R608" i="33144"/>
  <c r="R620" i="33144"/>
  <c r="N632" i="33144"/>
  <c r="P640" i="33144"/>
  <c r="R645" i="33144"/>
  <c r="R651" i="33144"/>
  <c r="R656" i="33144"/>
  <c r="R661" i="33144"/>
  <c r="P667" i="33144"/>
  <c r="N672" i="33144"/>
  <c r="N676" i="33144"/>
  <c r="N680" i="33144"/>
  <c r="N684" i="33144"/>
  <c r="N688" i="33144"/>
  <c r="N692" i="33144"/>
  <c r="N696" i="33144"/>
  <c r="N700" i="33144"/>
  <c r="N704" i="33144"/>
  <c r="N708" i="33144"/>
  <c r="N712" i="33144"/>
  <c r="N716" i="33144"/>
  <c r="N720" i="33144"/>
  <c r="N724" i="33144"/>
  <c r="N728" i="33144"/>
  <c r="N732" i="33144"/>
  <c r="N736" i="33144"/>
  <c r="N740" i="33144"/>
  <c r="N744" i="33144"/>
  <c r="N748" i="33144"/>
  <c r="N752" i="33144"/>
  <c r="N756" i="33144"/>
  <c r="N760" i="33144"/>
  <c r="N764" i="33144"/>
  <c r="N768" i="33144"/>
  <c r="N772" i="33144"/>
  <c r="N776" i="33144"/>
  <c r="N780" i="33144"/>
  <c r="N784" i="33144"/>
  <c r="N788" i="33144"/>
  <c r="N792" i="33144"/>
  <c r="N796" i="33144"/>
  <c r="N800" i="33144"/>
  <c r="N804" i="33144"/>
  <c r="N808" i="33144"/>
  <c r="N812" i="33144"/>
  <c r="N816" i="33144"/>
  <c r="N820" i="33144"/>
  <c r="N824" i="33144"/>
  <c r="N828" i="33144"/>
  <c r="N832" i="33144"/>
  <c r="N836" i="33144"/>
  <c r="N840" i="33144"/>
  <c r="N844" i="33144"/>
  <c r="N848" i="33144"/>
  <c r="N852" i="33144"/>
  <c r="N856" i="33144"/>
  <c r="N860" i="33144"/>
  <c r="N864" i="33144"/>
  <c r="N868" i="33144"/>
  <c r="N872" i="33144"/>
  <c r="N876" i="33144"/>
  <c r="N880" i="33144"/>
  <c r="N884" i="33144"/>
  <c r="N888" i="33144"/>
  <c r="N892" i="33144"/>
  <c r="N896" i="33144"/>
  <c r="N900" i="33144"/>
  <c r="N904" i="33144"/>
  <c r="N908" i="33144"/>
  <c r="N192" i="33144"/>
  <c r="N240" i="33144"/>
  <c r="P371" i="33144"/>
  <c r="P419" i="33144"/>
  <c r="N454" i="33144"/>
  <c r="N466" i="33144"/>
  <c r="N478" i="33144"/>
  <c r="N490" i="33144"/>
  <c r="N502" i="33144"/>
  <c r="N514" i="33144"/>
  <c r="N526" i="33144"/>
  <c r="N538" i="33144"/>
  <c r="N550" i="33144"/>
  <c r="N562" i="33144"/>
  <c r="N574" i="33144"/>
  <c r="N586" i="33144"/>
  <c r="N598" i="33144"/>
  <c r="N610" i="33144"/>
  <c r="N622" i="33144"/>
  <c r="P633" i="33144"/>
  <c r="N641" i="33144"/>
  <c r="P647" i="33144"/>
  <c r="P652" i="33144"/>
  <c r="P657" i="33144"/>
  <c r="P663" i="33144"/>
  <c r="N668" i="33144"/>
  <c r="R672" i="33144"/>
  <c r="R676" i="33144"/>
  <c r="R680" i="33144"/>
  <c r="R684" i="33144"/>
  <c r="R688" i="33144"/>
  <c r="R692" i="33144"/>
  <c r="R696" i="33144"/>
  <c r="R700" i="33144"/>
  <c r="R704" i="33144"/>
  <c r="R708" i="33144"/>
  <c r="R712" i="33144"/>
  <c r="R716" i="33144"/>
  <c r="R720" i="33144"/>
  <c r="R724" i="33144"/>
  <c r="R728" i="33144"/>
  <c r="R732" i="33144"/>
  <c r="R736" i="33144"/>
  <c r="R740" i="33144"/>
  <c r="R744" i="33144"/>
  <c r="R748" i="33144"/>
  <c r="R752" i="33144"/>
  <c r="R756" i="33144"/>
  <c r="R760" i="33144"/>
  <c r="R764" i="33144"/>
  <c r="R768" i="33144"/>
  <c r="R772" i="33144"/>
  <c r="R776" i="33144"/>
  <c r="R780" i="33144"/>
  <c r="R784" i="33144"/>
  <c r="R788" i="33144"/>
  <c r="R792" i="33144"/>
  <c r="R796" i="33144"/>
  <c r="R800" i="33144"/>
  <c r="R804" i="33144"/>
  <c r="R808" i="33144"/>
  <c r="R812" i="33144"/>
  <c r="R816" i="33144"/>
  <c r="R820" i="33144"/>
  <c r="R824" i="33144"/>
  <c r="R828" i="33144"/>
  <c r="R832" i="33144"/>
  <c r="R836" i="33144"/>
  <c r="R840" i="33144"/>
  <c r="R844" i="33144"/>
  <c r="R848" i="33144"/>
  <c r="R852" i="33144"/>
  <c r="R856" i="33144"/>
  <c r="R860" i="33144"/>
  <c r="R864" i="33144"/>
  <c r="R868" i="33144"/>
  <c r="R872" i="33144"/>
  <c r="R876" i="33144"/>
  <c r="R880" i="33144"/>
  <c r="R884" i="33144"/>
  <c r="R888" i="33144"/>
  <c r="R892" i="33144"/>
  <c r="R896" i="33144"/>
  <c r="R900" i="33144"/>
  <c r="R904" i="33144"/>
  <c r="R908" i="33144"/>
  <c r="N288" i="33144"/>
  <c r="P317" i="33144"/>
  <c r="P379" i="33144"/>
  <c r="P427" i="33144"/>
  <c r="R456" i="33144"/>
  <c r="R468" i="33144"/>
  <c r="R480" i="33144"/>
  <c r="R492" i="33144"/>
  <c r="R504" i="33144"/>
  <c r="R516" i="33144"/>
  <c r="R528" i="33144"/>
  <c r="R540" i="33144"/>
  <c r="R552" i="33144"/>
  <c r="R564" i="33144"/>
  <c r="R576" i="33144"/>
  <c r="R588" i="33144"/>
  <c r="R600" i="33144"/>
  <c r="R612" i="33144"/>
  <c r="R624" i="33144"/>
  <c r="P635" i="33144"/>
  <c r="R641" i="33144"/>
  <c r="N648" i="33144"/>
  <c r="N653" i="33144"/>
  <c r="N658" i="33144"/>
  <c r="N664" i="33144"/>
  <c r="R668" i="33144"/>
  <c r="P673" i="33144"/>
  <c r="P677" i="33144"/>
  <c r="P681" i="33144"/>
  <c r="P685" i="33144"/>
  <c r="P689" i="33144"/>
  <c r="P693" i="33144"/>
  <c r="P697" i="33144"/>
  <c r="P701" i="33144"/>
  <c r="P705" i="33144"/>
  <c r="P709" i="33144"/>
  <c r="P713" i="33144"/>
  <c r="P717" i="33144"/>
  <c r="P721" i="33144"/>
  <c r="P725" i="33144"/>
  <c r="P729" i="33144"/>
  <c r="P733" i="33144"/>
  <c r="P737" i="33144"/>
  <c r="P741" i="33144"/>
  <c r="P745" i="33144"/>
  <c r="P749" i="33144"/>
  <c r="P753" i="33144"/>
  <c r="P757" i="33144"/>
  <c r="P761" i="33144"/>
  <c r="P765" i="33144"/>
  <c r="P769" i="33144"/>
  <c r="P773" i="33144"/>
  <c r="P777" i="33144"/>
  <c r="P781" i="33144"/>
  <c r="P785" i="33144"/>
  <c r="P789" i="33144"/>
  <c r="P793" i="33144"/>
  <c r="P797" i="33144"/>
  <c r="P801" i="33144"/>
  <c r="P805" i="33144"/>
  <c r="P809" i="33144"/>
  <c r="P813" i="33144"/>
  <c r="P817" i="33144"/>
  <c r="P821" i="33144"/>
  <c r="P825" i="33144"/>
  <c r="P829" i="33144"/>
  <c r="P833" i="33144"/>
  <c r="P837" i="33144"/>
  <c r="P841" i="33144"/>
  <c r="P845" i="33144"/>
  <c r="P849" i="33144"/>
  <c r="P853" i="33144"/>
  <c r="P857" i="33144"/>
  <c r="P861" i="33144"/>
  <c r="P865" i="33144"/>
  <c r="P869" i="33144"/>
  <c r="P873" i="33144"/>
  <c r="P877" i="33144"/>
  <c r="P881" i="33144"/>
  <c r="P885" i="33144"/>
  <c r="P889" i="33144"/>
  <c r="P893" i="33144"/>
  <c r="P897" i="33144"/>
  <c r="P901" i="33144"/>
  <c r="P905" i="33144"/>
  <c r="P909" i="33144"/>
  <c r="P913" i="33144"/>
  <c r="P917" i="33144"/>
  <c r="P921" i="33144"/>
  <c r="P925" i="33144"/>
  <c r="P929" i="33144"/>
  <c r="P933" i="33144"/>
  <c r="P937" i="33144"/>
  <c r="R325" i="33144"/>
  <c r="P383" i="33144"/>
  <c r="P431" i="33144"/>
  <c r="P457" i="33144"/>
  <c r="P469" i="33144"/>
  <c r="P481" i="33144"/>
  <c r="P493" i="33144"/>
  <c r="P505" i="33144"/>
  <c r="P517" i="33144"/>
  <c r="P529" i="33144"/>
  <c r="P541" i="33144"/>
  <c r="P553" i="33144"/>
  <c r="P565" i="33144"/>
  <c r="P577" i="33144"/>
  <c r="P589" i="33144"/>
  <c r="P601" i="33144"/>
  <c r="P613" i="33144"/>
  <c r="P625" i="33144"/>
  <c r="N636" i="33144"/>
  <c r="N642" i="33144"/>
  <c r="P648" i="33144"/>
  <c r="P653" i="33144"/>
  <c r="P659" i="33144"/>
  <c r="P664" i="33144"/>
  <c r="N669" i="33144"/>
  <c r="R673" i="33144"/>
  <c r="R677" i="33144"/>
  <c r="R681" i="33144"/>
  <c r="R685" i="33144"/>
  <c r="R689" i="33144"/>
  <c r="R693" i="33144"/>
  <c r="R697" i="33144"/>
  <c r="R701" i="33144"/>
  <c r="R705" i="33144"/>
  <c r="R709" i="33144"/>
  <c r="R713" i="33144"/>
  <c r="R717" i="33144"/>
  <c r="R721" i="33144"/>
  <c r="R725" i="33144"/>
  <c r="R729" i="33144"/>
  <c r="R733" i="33144"/>
  <c r="R737" i="33144"/>
  <c r="R741" i="33144"/>
  <c r="R745" i="33144"/>
  <c r="R749" i="33144"/>
  <c r="R753" i="33144"/>
  <c r="R757" i="33144"/>
  <c r="R761" i="33144"/>
  <c r="R765" i="33144"/>
  <c r="R769" i="33144"/>
  <c r="R773" i="33144"/>
  <c r="R777" i="33144"/>
  <c r="R781" i="33144"/>
  <c r="R785" i="33144"/>
  <c r="R789" i="33144"/>
  <c r="R793" i="33144"/>
  <c r="R797" i="33144"/>
  <c r="R801" i="33144"/>
  <c r="R805" i="33144"/>
  <c r="R809" i="33144"/>
  <c r="R813" i="33144"/>
  <c r="R817" i="33144"/>
  <c r="R821" i="33144"/>
  <c r="R825" i="33144"/>
  <c r="R829" i="33144"/>
  <c r="R833" i="33144"/>
  <c r="R837" i="33144"/>
  <c r="R841" i="33144"/>
  <c r="R845" i="33144"/>
  <c r="R849" i="33144"/>
  <c r="R853" i="33144"/>
  <c r="R857" i="33144"/>
  <c r="R861" i="33144"/>
  <c r="R865" i="33144"/>
  <c r="R869" i="33144"/>
  <c r="R873" i="33144"/>
  <c r="R877" i="33144"/>
  <c r="R881" i="33144"/>
  <c r="R885" i="33144"/>
  <c r="R889" i="33144"/>
  <c r="R893" i="33144"/>
  <c r="R897" i="33144"/>
  <c r="R901" i="33144"/>
  <c r="R905" i="33144"/>
  <c r="R909" i="33144"/>
  <c r="R913" i="33144"/>
  <c r="R917" i="33144"/>
  <c r="R921" i="33144"/>
  <c r="R925" i="33144"/>
  <c r="R929" i="33144"/>
  <c r="R933" i="33144"/>
  <c r="R333" i="33144"/>
  <c r="P387" i="33144"/>
  <c r="P435" i="33144"/>
  <c r="N458" i="33144"/>
  <c r="N470" i="33144"/>
  <c r="N482" i="33144"/>
  <c r="N494" i="33144"/>
  <c r="N506" i="33144"/>
  <c r="N518" i="33144"/>
  <c r="N530" i="33144"/>
  <c r="N542" i="33144"/>
  <c r="N554" i="33144"/>
  <c r="N566" i="33144"/>
  <c r="N578" i="33144"/>
  <c r="N590" i="33144"/>
  <c r="N602" i="33144"/>
  <c r="N614" i="33144"/>
  <c r="N626" i="33144"/>
  <c r="P636" i="33144"/>
  <c r="P643" i="33144"/>
  <c r="R648" i="33144"/>
  <c r="R653" i="33144"/>
  <c r="R659" i="33144"/>
  <c r="R664" i="33144"/>
  <c r="P669" i="33144"/>
  <c r="N674" i="33144"/>
  <c r="N678" i="33144"/>
  <c r="N682" i="33144"/>
  <c r="N686" i="33144"/>
  <c r="N690" i="33144"/>
  <c r="N694" i="33144"/>
  <c r="N698" i="33144"/>
  <c r="N702" i="33144"/>
  <c r="N706" i="33144"/>
  <c r="N710" i="33144"/>
  <c r="N714" i="33144"/>
  <c r="N718" i="33144"/>
  <c r="N722" i="33144"/>
  <c r="N726" i="33144"/>
  <c r="N730" i="33144"/>
  <c r="N734" i="33144"/>
  <c r="N738" i="33144"/>
  <c r="N742" i="33144"/>
  <c r="N746" i="33144"/>
  <c r="N750" i="33144"/>
  <c r="N754" i="33144"/>
  <c r="N758" i="33144"/>
  <c r="N762" i="33144"/>
  <c r="N766" i="33144"/>
  <c r="N770" i="33144"/>
  <c r="N774" i="33144"/>
  <c r="N778" i="33144"/>
  <c r="N782" i="33144"/>
  <c r="N786" i="33144"/>
  <c r="N790" i="33144"/>
  <c r="N794" i="33144"/>
  <c r="N798" i="33144"/>
  <c r="N802" i="33144"/>
  <c r="N806" i="33144"/>
  <c r="N810" i="33144"/>
  <c r="N814" i="33144"/>
  <c r="N818" i="33144"/>
  <c r="N822" i="33144"/>
  <c r="N826" i="33144"/>
  <c r="N830" i="33144"/>
  <c r="N834" i="33144"/>
  <c r="N838" i="33144"/>
  <c r="N842" i="33144"/>
  <c r="N846" i="33144"/>
  <c r="N850" i="33144"/>
  <c r="N854" i="33144"/>
  <c r="N858" i="33144"/>
  <c r="N862" i="33144"/>
  <c r="N866" i="33144"/>
  <c r="N870" i="33144"/>
  <c r="N874" i="33144"/>
  <c r="N878" i="33144"/>
  <c r="N882" i="33144"/>
  <c r="N886" i="33144"/>
  <c r="N890" i="33144"/>
  <c r="N894" i="33144"/>
  <c r="N898" i="33144"/>
  <c r="N902" i="33144"/>
  <c r="N906" i="33144"/>
  <c r="N910" i="33144"/>
  <c r="N914" i="33144"/>
  <c r="N918" i="33144"/>
  <c r="N922" i="33144"/>
  <c r="N926" i="33144"/>
  <c r="N930" i="33144"/>
  <c r="N934" i="33144"/>
  <c r="N938" i="33144"/>
  <c r="P346" i="33144"/>
  <c r="P395" i="33144"/>
  <c r="P443" i="33144"/>
  <c r="R460" i="33144"/>
  <c r="R472" i="33144"/>
  <c r="R484" i="33144"/>
  <c r="R496" i="33144"/>
  <c r="R508" i="33144"/>
  <c r="R520" i="33144"/>
  <c r="R532" i="33144"/>
  <c r="R544" i="33144"/>
  <c r="R556" i="33144"/>
  <c r="R568" i="33144"/>
  <c r="R580" i="33144"/>
  <c r="R592" i="33144"/>
  <c r="R604" i="33144"/>
  <c r="R616" i="33144"/>
  <c r="R628" i="33144"/>
  <c r="P637" i="33144"/>
  <c r="P644" i="33144"/>
  <c r="P649" i="33144"/>
  <c r="P655" i="33144"/>
  <c r="P660" i="33144"/>
  <c r="P665" i="33144"/>
  <c r="N670" i="33144"/>
  <c r="R674" i="33144"/>
  <c r="R678" i="33144"/>
  <c r="R682" i="33144"/>
  <c r="R686" i="33144"/>
  <c r="R690" i="33144"/>
  <c r="R694" i="33144"/>
  <c r="R698" i="33144"/>
  <c r="R702" i="33144"/>
  <c r="R706" i="33144"/>
  <c r="R710" i="33144"/>
  <c r="R714" i="33144"/>
  <c r="R718" i="33144"/>
  <c r="R722" i="33144"/>
  <c r="R726" i="33144"/>
  <c r="R730" i="33144"/>
  <c r="R734" i="33144"/>
  <c r="R738" i="33144"/>
  <c r="R742" i="33144"/>
  <c r="R746" i="33144"/>
  <c r="R750" i="33144"/>
  <c r="R754" i="33144"/>
  <c r="R758" i="33144"/>
  <c r="R762" i="33144"/>
  <c r="R766" i="33144"/>
  <c r="R770" i="33144"/>
  <c r="R774" i="33144"/>
  <c r="R778" i="33144"/>
  <c r="R782" i="33144"/>
  <c r="R786" i="33144"/>
  <c r="R790" i="33144"/>
  <c r="R794" i="33144"/>
  <c r="R798" i="33144"/>
  <c r="R802" i="33144"/>
  <c r="R806" i="33144"/>
  <c r="R810" i="33144"/>
  <c r="R814" i="33144"/>
  <c r="R818" i="33144"/>
  <c r="R822" i="33144"/>
  <c r="R826" i="33144"/>
  <c r="R830" i="33144"/>
  <c r="R834" i="33144"/>
  <c r="R838" i="33144"/>
  <c r="R842" i="33144"/>
  <c r="R846" i="33144"/>
  <c r="R850" i="33144"/>
  <c r="R854" i="33144"/>
  <c r="R858" i="33144"/>
  <c r="R862" i="33144"/>
  <c r="R866" i="33144"/>
  <c r="R870" i="33144"/>
  <c r="R874" i="33144"/>
  <c r="R878" i="33144"/>
  <c r="R882" i="33144"/>
  <c r="R886" i="33144"/>
  <c r="R890" i="33144"/>
  <c r="R894" i="33144"/>
  <c r="R898" i="33144"/>
  <c r="R902" i="33144"/>
  <c r="R906" i="33144"/>
  <c r="R910" i="33144"/>
  <c r="P351" i="33144"/>
  <c r="P399" i="33144"/>
  <c r="P447" i="33144"/>
  <c r="P461" i="33144"/>
  <c r="P473" i="33144"/>
  <c r="P485" i="33144"/>
  <c r="P497" i="33144"/>
  <c r="P509" i="33144"/>
  <c r="P521" i="33144"/>
  <c r="P533" i="33144"/>
  <c r="P545" i="33144"/>
  <c r="P557" i="33144"/>
  <c r="P569" i="33144"/>
  <c r="P581" i="33144"/>
  <c r="P593" i="33144"/>
  <c r="P605" i="33144"/>
  <c r="P617" i="33144"/>
  <c r="P629" i="33144"/>
  <c r="N638" i="33144"/>
  <c r="R644" i="33144"/>
  <c r="R649" i="33144"/>
  <c r="R655" i="33144"/>
  <c r="R660" i="33144"/>
  <c r="R665" i="33144"/>
  <c r="N671" i="33144"/>
  <c r="N675" i="33144"/>
  <c r="N679" i="33144"/>
  <c r="N683" i="33144"/>
  <c r="N687" i="33144"/>
  <c r="N691" i="33144"/>
  <c r="N695" i="33144"/>
  <c r="N699" i="33144"/>
  <c r="N703" i="33144"/>
  <c r="N707" i="33144"/>
  <c r="N711" i="33144"/>
  <c r="N715" i="33144"/>
  <c r="N719" i="33144"/>
  <c r="N723" i="33144"/>
  <c r="N727" i="33144"/>
  <c r="N731" i="33144"/>
  <c r="N735" i="33144"/>
  <c r="N739" i="33144"/>
  <c r="N743" i="33144"/>
  <c r="N747" i="33144"/>
  <c r="N751" i="33144"/>
  <c r="N755" i="33144"/>
  <c r="N759" i="33144"/>
  <c r="N763" i="33144"/>
  <c r="N767" i="33144"/>
  <c r="N771" i="33144"/>
  <c r="N775" i="33144"/>
  <c r="N779" i="33144"/>
  <c r="N783" i="33144"/>
  <c r="N787" i="33144"/>
  <c r="N791" i="33144"/>
  <c r="N795" i="33144"/>
  <c r="N799" i="33144"/>
  <c r="N803" i="33144"/>
  <c r="N807" i="33144"/>
  <c r="N811" i="33144"/>
  <c r="N815" i="33144"/>
  <c r="N819" i="33144"/>
  <c r="N823" i="33144"/>
  <c r="N827" i="33144"/>
  <c r="N831" i="33144"/>
  <c r="N835" i="33144"/>
  <c r="N839" i="33144"/>
  <c r="N843" i="33144"/>
  <c r="N847" i="33144"/>
  <c r="N851" i="33144"/>
  <c r="N855" i="33144"/>
  <c r="N859" i="33144"/>
  <c r="N863" i="33144"/>
  <c r="N867" i="33144"/>
  <c r="N871" i="33144"/>
  <c r="N875" i="33144"/>
  <c r="N879" i="33144"/>
  <c r="N883" i="33144"/>
  <c r="N887" i="33144"/>
  <c r="N891" i="33144"/>
  <c r="N895" i="33144"/>
  <c r="N899" i="33144"/>
  <c r="N903" i="33144"/>
  <c r="N907" i="33144"/>
  <c r="N911" i="33144"/>
  <c r="P341" i="33144"/>
  <c r="P459" i="33144"/>
  <c r="P495" i="33144"/>
  <c r="P531" i="33144"/>
  <c r="P567" i="33144"/>
  <c r="P603" i="33144"/>
  <c r="R636" i="33144"/>
  <c r="N654" i="33144"/>
  <c r="R669" i="33144"/>
  <c r="P682" i="33144"/>
  <c r="P694" i="33144"/>
  <c r="P706" i="33144"/>
  <c r="P718" i="33144"/>
  <c r="P730" i="33144"/>
  <c r="P742" i="33144"/>
  <c r="P754" i="33144"/>
  <c r="P766" i="33144"/>
  <c r="P778" i="33144"/>
  <c r="P790" i="33144"/>
  <c r="P802" i="33144"/>
  <c r="P814" i="33144"/>
  <c r="P826" i="33144"/>
  <c r="P838" i="33144"/>
  <c r="P850" i="33144"/>
  <c r="P862" i="33144"/>
  <c r="P874" i="33144"/>
  <c r="P886" i="33144"/>
  <c r="P898" i="33144"/>
  <c r="P910" i="33144"/>
  <c r="N916" i="33144"/>
  <c r="N921" i="33144"/>
  <c r="N927" i="33144"/>
  <c r="N932" i="33144"/>
  <c r="N937" i="33144"/>
  <c r="R941" i="33144"/>
  <c r="R945" i="33144"/>
  <c r="R949" i="33144"/>
  <c r="R953" i="33144"/>
  <c r="R957" i="33144"/>
  <c r="R961" i="33144"/>
  <c r="R965" i="33144"/>
  <c r="R969" i="33144"/>
  <c r="R973" i="33144"/>
  <c r="R977" i="33144"/>
  <c r="R981" i="33144"/>
  <c r="R985" i="33144"/>
  <c r="R989" i="33144"/>
  <c r="R993" i="33144"/>
  <c r="R997" i="33144"/>
  <c r="R1001" i="33144"/>
  <c r="R1005" i="33144"/>
  <c r="R1009" i="33144"/>
  <c r="R1013" i="33144"/>
  <c r="R1017" i="33144"/>
  <c r="R1021" i="33144"/>
  <c r="R1025" i="33144"/>
  <c r="R1029" i="33144"/>
  <c r="R1033" i="33144"/>
  <c r="R1037" i="33144"/>
  <c r="R1041" i="33144"/>
  <c r="R1045" i="33144"/>
  <c r="R1049" i="33144"/>
  <c r="R1053" i="33144"/>
  <c r="R1057" i="33144"/>
  <c r="R1061" i="33144"/>
  <c r="R1065" i="33144"/>
  <c r="R1069" i="33144"/>
  <c r="R1073" i="33144"/>
  <c r="R1077" i="33144"/>
  <c r="R1081" i="33144"/>
  <c r="R1085" i="33144"/>
  <c r="R1089" i="33144"/>
  <c r="R1093" i="33144"/>
  <c r="R1097" i="33144"/>
  <c r="R1101" i="33144"/>
  <c r="R1105" i="33144"/>
  <c r="R1109" i="33144"/>
  <c r="R1113" i="33144"/>
  <c r="R1117" i="33144"/>
  <c r="R1121" i="33144"/>
  <c r="P359" i="33144"/>
  <c r="P463" i="33144"/>
  <c r="P499" i="33144"/>
  <c r="P535" i="33144"/>
  <c r="P571" i="33144"/>
  <c r="P607" i="33144"/>
  <c r="N640" i="33144"/>
  <c r="P656" i="33144"/>
  <c r="R671" i="33144"/>
  <c r="R683" i="33144"/>
  <c r="R695" i="33144"/>
  <c r="R707" i="33144"/>
  <c r="R719" i="33144"/>
  <c r="R731" i="33144"/>
  <c r="R743" i="33144"/>
  <c r="R755" i="33144"/>
  <c r="R767" i="33144"/>
  <c r="R779" i="33144"/>
  <c r="R791" i="33144"/>
  <c r="R803" i="33144"/>
  <c r="R815" i="33144"/>
  <c r="R827" i="33144"/>
  <c r="R839" i="33144"/>
  <c r="R851" i="33144"/>
  <c r="R863" i="33144"/>
  <c r="R875" i="33144"/>
  <c r="R887" i="33144"/>
  <c r="R899" i="33144"/>
  <c r="P911" i="33144"/>
  <c r="P916" i="33144"/>
  <c r="P922" i="33144"/>
  <c r="P927" i="33144"/>
  <c r="P932" i="33144"/>
  <c r="R937" i="33144"/>
  <c r="N942" i="33144"/>
  <c r="N946" i="33144"/>
  <c r="N950" i="33144"/>
  <c r="N954" i="33144"/>
  <c r="N958" i="33144"/>
  <c r="N962" i="33144"/>
  <c r="N966" i="33144"/>
  <c r="N970" i="33144"/>
  <c r="N974" i="33144"/>
  <c r="N978" i="33144"/>
  <c r="N982" i="33144"/>
  <c r="N986" i="33144"/>
  <c r="N990" i="33144"/>
  <c r="N994" i="33144"/>
  <c r="N998" i="33144"/>
  <c r="N1002" i="33144"/>
  <c r="N1006" i="33144"/>
  <c r="N1010" i="33144"/>
  <c r="N1014" i="33144"/>
  <c r="N1018" i="33144"/>
  <c r="N1022" i="33144"/>
  <c r="N1026" i="33144"/>
  <c r="N1030" i="33144"/>
  <c r="N1034" i="33144"/>
  <c r="N1038" i="33144"/>
  <c r="N1042" i="33144"/>
  <c r="N1046" i="33144"/>
  <c r="N1050" i="33144"/>
  <c r="N1054" i="33144"/>
  <c r="N1058" i="33144"/>
  <c r="N1062" i="33144"/>
  <c r="N1066" i="33144"/>
  <c r="N1070" i="33144"/>
  <c r="N1074" i="33144"/>
  <c r="N1078" i="33144"/>
  <c r="N1082" i="33144"/>
  <c r="N1086" i="33144"/>
  <c r="N1090" i="33144"/>
  <c r="N1094" i="33144"/>
  <c r="N1098" i="33144"/>
  <c r="N1102" i="33144"/>
  <c r="N1106" i="33144"/>
  <c r="N1110" i="33144"/>
  <c r="N1114" i="33144"/>
  <c r="N1118" i="33144"/>
  <c r="P391" i="33144"/>
  <c r="P471" i="33144"/>
  <c r="P507" i="33144"/>
  <c r="P543" i="33144"/>
  <c r="P579" i="33144"/>
  <c r="P615" i="33144"/>
  <c r="N644" i="33144"/>
  <c r="N660" i="33144"/>
  <c r="P674" i="33144"/>
  <c r="P686" i="33144"/>
  <c r="P698" i="33144"/>
  <c r="P710" i="33144"/>
  <c r="P722" i="33144"/>
  <c r="P734" i="33144"/>
  <c r="P746" i="33144"/>
  <c r="P758" i="33144"/>
  <c r="P770" i="33144"/>
  <c r="P782" i="33144"/>
  <c r="P794" i="33144"/>
  <c r="P806" i="33144"/>
  <c r="P818" i="33144"/>
  <c r="P830" i="33144"/>
  <c r="P842" i="33144"/>
  <c r="P854" i="33144"/>
  <c r="P866" i="33144"/>
  <c r="P878" i="33144"/>
  <c r="P890" i="33144"/>
  <c r="P902" i="33144"/>
  <c r="P912" i="33144"/>
  <c r="P918" i="33144"/>
  <c r="P923" i="33144"/>
  <c r="P928" i="33144"/>
  <c r="P934" i="33144"/>
  <c r="N939" i="33144"/>
  <c r="N943" i="33144"/>
  <c r="N947" i="33144"/>
  <c r="N951" i="33144"/>
  <c r="N955" i="33144"/>
  <c r="N959" i="33144"/>
  <c r="N963" i="33144"/>
  <c r="N967" i="33144"/>
  <c r="N971" i="33144"/>
  <c r="N975" i="33144"/>
  <c r="N979" i="33144"/>
  <c r="N983" i="33144"/>
  <c r="N987" i="33144"/>
  <c r="N991" i="33144"/>
  <c r="N995" i="33144"/>
  <c r="N999" i="33144"/>
  <c r="N1003" i="33144"/>
  <c r="N1007" i="33144"/>
  <c r="N1011" i="33144"/>
  <c r="N1015" i="33144"/>
  <c r="N1019" i="33144"/>
  <c r="N1023" i="33144"/>
  <c r="N1027" i="33144"/>
  <c r="N1031" i="33144"/>
  <c r="N1035" i="33144"/>
  <c r="N1039" i="33144"/>
  <c r="N1043" i="33144"/>
  <c r="N1047" i="33144"/>
  <c r="N1051" i="33144"/>
  <c r="N1055" i="33144"/>
  <c r="N1059" i="33144"/>
  <c r="N1063" i="33144"/>
  <c r="N1067" i="33144"/>
  <c r="N1071" i="33144"/>
  <c r="N1075" i="33144"/>
  <c r="N1079" i="33144"/>
  <c r="P415" i="33144"/>
  <c r="P477" i="33144"/>
  <c r="P513" i="33144"/>
  <c r="P549" i="33144"/>
  <c r="P585" i="33144"/>
  <c r="P621" i="33144"/>
  <c r="N646" i="33144"/>
  <c r="N662" i="33144"/>
  <c r="P676" i="33144"/>
  <c r="P688" i="33144"/>
  <c r="P700" i="33144"/>
  <c r="P712" i="33144"/>
  <c r="P724" i="33144"/>
  <c r="P736" i="33144"/>
  <c r="P748" i="33144"/>
  <c r="P760" i="33144"/>
  <c r="P772" i="33144"/>
  <c r="P784" i="33144"/>
  <c r="P796" i="33144"/>
  <c r="P808" i="33144"/>
  <c r="P820" i="33144"/>
  <c r="P832" i="33144"/>
  <c r="P844" i="33144"/>
  <c r="P856" i="33144"/>
  <c r="P868" i="33144"/>
  <c r="P880" i="33144"/>
  <c r="P892" i="33144"/>
  <c r="P904" i="33144"/>
  <c r="N913" i="33144"/>
  <c r="N919" i="33144"/>
  <c r="N924" i="33144"/>
  <c r="N929" i="33144"/>
  <c r="N935" i="33144"/>
  <c r="R939" i="33144"/>
  <c r="R943" i="33144"/>
  <c r="R947" i="33144"/>
  <c r="R951" i="33144"/>
  <c r="R955" i="33144"/>
  <c r="R959" i="33144"/>
  <c r="R963" i="33144"/>
  <c r="R967" i="33144"/>
  <c r="R971" i="33144"/>
  <c r="R975" i="33144"/>
  <c r="R979" i="33144"/>
  <c r="R983" i="33144"/>
  <c r="R987" i="33144"/>
  <c r="R991" i="33144"/>
  <c r="R995" i="33144"/>
  <c r="R999" i="33144"/>
  <c r="R1003" i="33144"/>
  <c r="R1007" i="33144"/>
  <c r="R1011" i="33144"/>
  <c r="R1015" i="33144"/>
  <c r="R1019" i="33144"/>
  <c r="R1023" i="33144"/>
  <c r="R1027" i="33144"/>
  <c r="R1031" i="33144"/>
  <c r="R1035" i="33144"/>
  <c r="R1039" i="33144"/>
  <c r="R1043" i="33144"/>
  <c r="R1047" i="33144"/>
  <c r="R1051" i="33144"/>
  <c r="R1055" i="33144"/>
  <c r="R1059" i="33144"/>
  <c r="R1063" i="33144"/>
  <c r="R1067" i="33144"/>
  <c r="R1071" i="33144"/>
  <c r="R1075" i="33144"/>
  <c r="R1079" i="33144"/>
  <c r="R1083" i="33144"/>
  <c r="R1087" i="33144"/>
  <c r="R1091" i="33144"/>
  <c r="R1095" i="33144"/>
  <c r="R1099" i="33144"/>
  <c r="R1103" i="33144"/>
  <c r="R1107" i="33144"/>
  <c r="R1111" i="33144"/>
  <c r="R1115" i="33144"/>
  <c r="R1119" i="33144"/>
  <c r="R1123" i="33144"/>
  <c r="R1127" i="33144"/>
  <c r="R1131" i="33144"/>
  <c r="R1135" i="33144"/>
  <c r="P423" i="33144"/>
  <c r="P479" i="33144"/>
  <c r="P515" i="33144"/>
  <c r="P551" i="33144"/>
  <c r="P587" i="33144"/>
  <c r="P623" i="33144"/>
  <c r="R647" i="33144"/>
  <c r="R663" i="33144"/>
  <c r="N677" i="33144"/>
  <c r="N689" i="33144"/>
  <c r="N701" i="33144"/>
  <c r="N713" i="33144"/>
  <c r="N725" i="33144"/>
  <c r="N737" i="33144"/>
  <c r="N749" i="33144"/>
  <c r="N761" i="33144"/>
  <c r="N773" i="33144"/>
  <c r="N785" i="33144"/>
  <c r="N797" i="33144"/>
  <c r="N809" i="33144"/>
  <c r="N821" i="33144"/>
  <c r="N833" i="33144"/>
  <c r="N845" i="33144"/>
  <c r="N857" i="33144"/>
  <c r="N869" i="33144"/>
  <c r="N881" i="33144"/>
  <c r="N893" i="33144"/>
  <c r="N905" i="33144"/>
  <c r="P914" i="33144"/>
  <c r="P919" i="33144"/>
  <c r="P924" i="33144"/>
  <c r="P930" i="33144"/>
  <c r="P935" i="33144"/>
  <c r="N940" i="33144"/>
  <c r="N944" i="33144"/>
  <c r="N948" i="33144"/>
  <c r="N952" i="33144"/>
  <c r="N956" i="33144"/>
  <c r="N960" i="33144"/>
  <c r="N964" i="33144"/>
  <c r="N968" i="33144"/>
  <c r="N972" i="33144"/>
  <c r="N976" i="33144"/>
  <c r="N980" i="33144"/>
  <c r="N984" i="33144"/>
  <c r="N988" i="33144"/>
  <c r="N992" i="33144"/>
  <c r="N996" i="33144"/>
  <c r="N1000" i="33144"/>
  <c r="N1004" i="33144"/>
  <c r="N1008" i="33144"/>
  <c r="N1012" i="33144"/>
  <c r="N1016" i="33144"/>
  <c r="N1020" i="33144"/>
  <c r="N1024" i="33144"/>
  <c r="N1028" i="33144"/>
  <c r="N1032" i="33144"/>
  <c r="N1036" i="33144"/>
  <c r="N1040" i="33144"/>
  <c r="N1044" i="33144"/>
  <c r="N1048" i="33144"/>
  <c r="N1052" i="33144"/>
  <c r="N1056" i="33144"/>
  <c r="N1060" i="33144"/>
  <c r="N1064" i="33144"/>
  <c r="N1068" i="33144"/>
  <c r="N1072" i="33144"/>
  <c r="N1076" i="33144"/>
  <c r="N1080" i="33144"/>
  <c r="N1084" i="33144"/>
  <c r="N1088" i="33144"/>
  <c r="N1092" i="33144"/>
  <c r="N1096" i="33144"/>
  <c r="N1100" i="33144"/>
  <c r="N1104" i="33144"/>
  <c r="N1108" i="33144"/>
  <c r="N1112" i="33144"/>
  <c r="N1116" i="33144"/>
  <c r="N1120" i="33144"/>
  <c r="N1124" i="33144"/>
  <c r="N1128" i="33144"/>
  <c r="N1132" i="33144"/>
  <c r="N1136" i="33144"/>
  <c r="N1140" i="33144"/>
  <c r="N1144" i="33144"/>
  <c r="P439" i="33144"/>
  <c r="P483" i="33144"/>
  <c r="P519" i="33144"/>
  <c r="P555" i="33144"/>
  <c r="P591" i="33144"/>
  <c r="P627" i="33144"/>
  <c r="N649" i="33144"/>
  <c r="N665" i="33144"/>
  <c r="P678" i="33144"/>
  <c r="P690" i="33144"/>
  <c r="P702" i="33144"/>
  <c r="P714" i="33144"/>
  <c r="P726" i="33144"/>
  <c r="P738" i="33144"/>
  <c r="P750" i="33144"/>
  <c r="P762" i="33144"/>
  <c r="P774" i="33144"/>
  <c r="P786" i="33144"/>
  <c r="P798" i="33144"/>
  <c r="P810" i="33144"/>
  <c r="P822" i="33144"/>
  <c r="P834" i="33144"/>
  <c r="P846" i="33144"/>
  <c r="P858" i="33144"/>
  <c r="P870" i="33144"/>
  <c r="P882" i="33144"/>
  <c r="P894" i="33144"/>
  <c r="P906" i="33144"/>
  <c r="R914" i="33144"/>
  <c r="R919" i="33144"/>
  <c r="R924" i="33144"/>
  <c r="R930" i="33144"/>
  <c r="R935" i="33144"/>
  <c r="P940" i="33144"/>
  <c r="P944" i="33144"/>
  <c r="P948" i="33144"/>
  <c r="P952" i="33144"/>
  <c r="P956" i="33144"/>
  <c r="P960" i="33144"/>
  <c r="P964" i="33144"/>
  <c r="P968" i="33144"/>
  <c r="P972" i="33144"/>
  <c r="P976" i="33144"/>
  <c r="P980" i="33144"/>
  <c r="P984" i="33144"/>
  <c r="P988" i="33144"/>
  <c r="P992" i="33144"/>
  <c r="P996" i="33144"/>
  <c r="P1000" i="33144"/>
  <c r="P1004" i="33144"/>
  <c r="P1008" i="33144"/>
  <c r="P1012" i="33144"/>
  <c r="P1016" i="33144"/>
  <c r="P1020" i="33144"/>
  <c r="P1024" i="33144"/>
  <c r="P1028" i="33144"/>
  <c r="P1032" i="33144"/>
  <c r="P1036" i="33144"/>
  <c r="P1040" i="33144"/>
  <c r="P1044" i="33144"/>
  <c r="P1048" i="33144"/>
  <c r="P1052" i="33144"/>
  <c r="P1056" i="33144"/>
  <c r="P1060" i="33144"/>
  <c r="P1064" i="33144"/>
  <c r="P1068" i="33144"/>
  <c r="P1072" i="33144"/>
  <c r="P1076" i="33144"/>
  <c r="P1080" i="33144"/>
  <c r="P1084" i="33144"/>
  <c r="P1088" i="33144"/>
  <c r="P1092" i="33144"/>
  <c r="P1096" i="33144"/>
  <c r="P1100" i="33144"/>
  <c r="P1104" i="33144"/>
  <c r="P1108" i="33144"/>
  <c r="P1112" i="33144"/>
  <c r="P1116" i="33144"/>
  <c r="P1120" i="33144"/>
  <c r="P1124" i="33144"/>
  <c r="P1128" i="33144"/>
  <c r="P1132" i="33144"/>
  <c r="P1136" i="33144"/>
  <c r="P1140" i="33144"/>
  <c r="P1144" i="33144"/>
  <c r="P1148" i="33144"/>
  <c r="P451" i="33144"/>
  <c r="P487" i="33144"/>
  <c r="P523" i="33144"/>
  <c r="P559" i="33144"/>
  <c r="P595" i="33144"/>
  <c r="P631" i="33144"/>
  <c r="P651" i="33144"/>
  <c r="N667" i="33144"/>
  <c r="R679" i="33144"/>
  <c r="R691" i="33144"/>
  <c r="R703" i="33144"/>
  <c r="R715" i="33144"/>
  <c r="R727" i="33144"/>
  <c r="R739" i="33144"/>
  <c r="R751" i="33144"/>
  <c r="R763" i="33144"/>
  <c r="R775" i="33144"/>
  <c r="R787" i="33144"/>
  <c r="R799" i="33144"/>
  <c r="R811" i="33144"/>
  <c r="R823" i="33144"/>
  <c r="R835" i="33144"/>
  <c r="R847" i="33144"/>
  <c r="R859" i="33144"/>
  <c r="R871" i="33144"/>
  <c r="R883" i="33144"/>
  <c r="R895" i="33144"/>
  <c r="R907" i="33144"/>
  <c r="N915" i="33144"/>
  <c r="N920" i="33144"/>
  <c r="N925" i="33144"/>
  <c r="N931" i="33144"/>
  <c r="N936" i="33144"/>
  <c r="R940" i="33144"/>
  <c r="R944" i="33144"/>
  <c r="R948" i="33144"/>
  <c r="R952" i="33144"/>
  <c r="R956" i="33144"/>
  <c r="R960" i="33144"/>
  <c r="R964" i="33144"/>
  <c r="R968" i="33144"/>
  <c r="R972" i="33144"/>
  <c r="R976" i="33144"/>
  <c r="R980" i="33144"/>
  <c r="R984" i="33144"/>
  <c r="R988" i="33144"/>
  <c r="R992" i="33144"/>
  <c r="R996" i="33144"/>
  <c r="R1000" i="33144"/>
  <c r="R1004" i="33144"/>
  <c r="R1008" i="33144"/>
  <c r="R1012" i="33144"/>
  <c r="R1016" i="33144"/>
  <c r="R1020" i="33144"/>
  <c r="R1024" i="33144"/>
  <c r="R1028" i="33144"/>
  <c r="R1032" i="33144"/>
  <c r="R1036" i="33144"/>
  <c r="R1040" i="33144"/>
  <c r="R1044" i="33144"/>
  <c r="R1048" i="33144"/>
  <c r="R1052" i="33144"/>
  <c r="R1056" i="33144"/>
  <c r="R1060" i="33144"/>
  <c r="R1064" i="33144"/>
  <c r="R1068" i="33144"/>
  <c r="R1072" i="33144"/>
  <c r="R1076" i="33144"/>
  <c r="R1080" i="33144"/>
  <c r="R1084" i="33144"/>
  <c r="R1088" i="33144"/>
  <c r="R1092" i="33144"/>
  <c r="R1096" i="33144"/>
  <c r="R1100" i="33144"/>
  <c r="R1104" i="33144"/>
  <c r="R1108" i="33144"/>
  <c r="R1112" i="33144"/>
  <c r="R1116" i="33144"/>
  <c r="R1120" i="33144"/>
  <c r="R1124" i="33144"/>
  <c r="R1128" i="33144"/>
  <c r="R1132" i="33144"/>
  <c r="R1136" i="33144"/>
  <c r="R1140" i="33144"/>
  <c r="R1144" i="33144"/>
  <c r="P453" i="33144"/>
  <c r="P489" i="33144"/>
  <c r="P525" i="33144"/>
  <c r="P561" i="33144"/>
  <c r="P597" i="33144"/>
  <c r="R632" i="33144"/>
  <c r="N652" i="33144"/>
  <c r="R667" i="33144"/>
  <c r="P680" i="33144"/>
  <c r="P692" i="33144"/>
  <c r="P704" i="33144"/>
  <c r="P716" i="33144"/>
  <c r="P728" i="33144"/>
  <c r="P740" i="33144"/>
  <c r="P752" i="33144"/>
  <c r="P764" i="33144"/>
  <c r="P776" i="33144"/>
  <c r="P788" i="33144"/>
  <c r="P800" i="33144"/>
  <c r="P812" i="33144"/>
  <c r="P824" i="33144"/>
  <c r="P836" i="33144"/>
  <c r="P848" i="33144"/>
  <c r="P860" i="33144"/>
  <c r="P872" i="33144"/>
  <c r="P884" i="33144"/>
  <c r="P896" i="33144"/>
  <c r="P908" i="33144"/>
  <c r="P915" i="33144"/>
  <c r="P920" i="33144"/>
  <c r="P926" i="33144"/>
  <c r="P931" i="33144"/>
  <c r="P936" i="33144"/>
  <c r="N941" i="33144"/>
  <c r="N945" i="33144"/>
  <c r="N949" i="33144"/>
  <c r="N953" i="33144"/>
  <c r="N957" i="33144"/>
  <c r="N961" i="33144"/>
  <c r="N965" i="33144"/>
  <c r="N969" i="33144"/>
  <c r="N973" i="33144"/>
  <c r="N977" i="33144"/>
  <c r="N981" i="33144"/>
  <c r="N985" i="33144"/>
  <c r="N989" i="33144"/>
  <c r="N993" i="33144"/>
  <c r="N997" i="33144"/>
  <c r="N1001" i="33144"/>
  <c r="N1005" i="33144"/>
  <c r="N1009" i="33144"/>
  <c r="N1013" i="33144"/>
  <c r="N1017" i="33144"/>
  <c r="N1021" i="33144"/>
  <c r="N1025" i="33144"/>
  <c r="N1029" i="33144"/>
  <c r="N1033" i="33144"/>
  <c r="N1037" i="33144"/>
  <c r="N1041" i="33144"/>
  <c r="N1045" i="33144"/>
  <c r="N1049" i="33144"/>
  <c r="N1053" i="33144"/>
  <c r="N1057" i="33144"/>
  <c r="N1061" i="33144"/>
  <c r="N1065" i="33144"/>
  <c r="N1069" i="33144"/>
  <c r="N1073" i="33144"/>
  <c r="N1077" i="33144"/>
  <c r="N1081" i="33144"/>
  <c r="N1085" i="33144"/>
  <c r="N1089" i="33144"/>
  <c r="N1093" i="33144"/>
  <c r="N1097" i="33144"/>
  <c r="N1101" i="33144"/>
  <c r="N1105" i="33144"/>
  <c r="N1109" i="33144"/>
  <c r="N1113" i="33144"/>
  <c r="N1117" i="33144"/>
  <c r="N1121" i="33144"/>
  <c r="P367" i="33144"/>
  <c r="P537" i="33144"/>
  <c r="R640" i="33144"/>
  <c r="P684" i="33144"/>
  <c r="P720" i="33144"/>
  <c r="P756" i="33144"/>
  <c r="P792" i="33144"/>
  <c r="P828" i="33144"/>
  <c r="P864" i="33144"/>
  <c r="P900" i="33144"/>
  <c r="R922" i="33144"/>
  <c r="P938" i="33144"/>
  <c r="P950" i="33144"/>
  <c r="P962" i="33144"/>
  <c r="P974" i="33144"/>
  <c r="P986" i="33144"/>
  <c r="P998" i="33144"/>
  <c r="P1010" i="33144"/>
  <c r="P1022" i="33144"/>
  <c r="P1034" i="33144"/>
  <c r="P1046" i="33144"/>
  <c r="P1058" i="33144"/>
  <c r="P1070" i="33144"/>
  <c r="P1082" i="33144"/>
  <c r="N1091" i="33144"/>
  <c r="P1101" i="33144"/>
  <c r="R1110" i="33144"/>
  <c r="P1119" i="33144"/>
  <c r="R1126" i="33144"/>
  <c r="P1133" i="33144"/>
  <c r="R1138" i="33144"/>
  <c r="R1143" i="33144"/>
  <c r="N1149" i="33144"/>
  <c r="N1153" i="33144"/>
  <c r="N1157" i="33144"/>
  <c r="N1161" i="33144"/>
  <c r="N1165" i="33144"/>
  <c r="N1169" i="33144"/>
  <c r="N1173" i="33144"/>
  <c r="N1177" i="33144"/>
  <c r="N1181" i="33144"/>
  <c r="N1185" i="33144"/>
  <c r="N1189" i="33144"/>
  <c r="N1193" i="33144"/>
  <c r="N1197" i="33144"/>
  <c r="N1201" i="33144"/>
  <c r="N1205" i="33144"/>
  <c r="N1209" i="33144"/>
  <c r="N1213" i="33144"/>
  <c r="N1217" i="33144"/>
  <c r="N1221" i="33144"/>
  <c r="N1225" i="33144"/>
  <c r="N1229" i="33144"/>
  <c r="N1233" i="33144"/>
  <c r="N1237" i="33144"/>
  <c r="N1241" i="33144"/>
  <c r="N1245" i="33144"/>
  <c r="N1249" i="33144"/>
  <c r="N1253" i="33144"/>
  <c r="N1257" i="33144"/>
  <c r="N1261" i="33144"/>
  <c r="N1265" i="33144"/>
  <c r="N1269" i="33144"/>
  <c r="N1273" i="33144"/>
  <c r="N1277" i="33144"/>
  <c r="N1281" i="33144"/>
  <c r="N1285" i="33144"/>
  <c r="N1289" i="33144"/>
  <c r="N1293" i="33144"/>
  <c r="N1297" i="33144"/>
  <c r="N1301" i="33144"/>
  <c r="N1305" i="33144"/>
  <c r="N1309" i="33144"/>
  <c r="N1313" i="33144"/>
  <c r="N1317" i="33144"/>
  <c r="N1321" i="33144"/>
  <c r="N1325" i="33144"/>
  <c r="N1329" i="33144"/>
  <c r="N1333" i="33144"/>
  <c r="N1337" i="33144"/>
  <c r="N1341" i="33144"/>
  <c r="N1345" i="33144"/>
  <c r="N1349" i="33144"/>
  <c r="N1353" i="33144"/>
  <c r="N1357" i="33144"/>
  <c r="N1361" i="33144"/>
  <c r="P375" i="33144"/>
  <c r="P539" i="33144"/>
  <c r="P641" i="33144"/>
  <c r="N685" i="33144"/>
  <c r="N721" i="33144"/>
  <c r="N757" i="33144"/>
  <c r="N793" i="33144"/>
  <c r="N829" i="33144"/>
  <c r="N865" i="33144"/>
  <c r="N901" i="33144"/>
  <c r="N923" i="33144"/>
  <c r="R938" i="33144"/>
  <c r="R950" i="33144"/>
  <c r="R962" i="33144"/>
  <c r="R974" i="33144"/>
  <c r="R986" i="33144"/>
  <c r="R998" i="33144"/>
  <c r="R1010" i="33144"/>
  <c r="R1022" i="33144"/>
  <c r="R1034" i="33144"/>
  <c r="R1046" i="33144"/>
  <c r="R1058" i="33144"/>
  <c r="R1070" i="33144"/>
  <c r="R1082" i="33144"/>
  <c r="P1091" i="33144"/>
  <c r="P1102" i="33144"/>
  <c r="N1111" i="33144"/>
  <c r="P1121" i="33144"/>
  <c r="N1127" i="33144"/>
  <c r="R1133" i="33144"/>
  <c r="N1139" i="33144"/>
  <c r="N1145" i="33144"/>
  <c r="P1149" i="33144"/>
  <c r="P1153" i="33144"/>
  <c r="P1157" i="33144"/>
  <c r="P1161" i="33144"/>
  <c r="P1165" i="33144"/>
  <c r="P1169" i="33144"/>
  <c r="P1173" i="33144"/>
  <c r="P1177" i="33144"/>
  <c r="P1181" i="33144"/>
  <c r="P1185" i="33144"/>
  <c r="P1189" i="33144"/>
  <c r="P1193" i="33144"/>
  <c r="P1197" i="33144"/>
  <c r="P1201" i="33144"/>
  <c r="P1205" i="33144"/>
  <c r="P1209" i="33144"/>
  <c r="P1213" i="33144"/>
  <c r="P1217" i="33144"/>
  <c r="P1221" i="33144"/>
  <c r="P1225" i="33144"/>
  <c r="P1229" i="33144"/>
  <c r="P1233" i="33144"/>
  <c r="P1237" i="33144"/>
  <c r="P1241" i="33144"/>
  <c r="P1245" i="33144"/>
  <c r="P1249" i="33144"/>
  <c r="P1253" i="33144"/>
  <c r="P1257" i="33144"/>
  <c r="P1261" i="33144"/>
  <c r="P1265" i="33144"/>
  <c r="P1269" i="33144"/>
  <c r="P1273" i="33144"/>
  <c r="P1277" i="33144"/>
  <c r="P1281" i="33144"/>
  <c r="P1285" i="33144"/>
  <c r="P1289" i="33144"/>
  <c r="P1293" i="33144"/>
  <c r="P1297" i="33144"/>
  <c r="P1301" i="33144"/>
  <c r="P1305" i="33144"/>
  <c r="P1309" i="33144"/>
  <c r="P1313" i="33144"/>
  <c r="P1317" i="33144"/>
  <c r="P1321" i="33144"/>
  <c r="P1325" i="33144"/>
  <c r="P1329" i="33144"/>
  <c r="P1333" i="33144"/>
  <c r="P1337" i="33144"/>
  <c r="P1341" i="33144"/>
  <c r="P1345" i="33144"/>
  <c r="P1349" i="33144"/>
  <c r="P1353" i="33144"/>
  <c r="P1357" i="33144"/>
  <c r="P407" i="33144"/>
  <c r="P547" i="33144"/>
  <c r="P645" i="33144"/>
  <c r="R687" i="33144"/>
  <c r="R723" i="33144"/>
  <c r="R759" i="33144"/>
  <c r="R795" i="33144"/>
  <c r="R831" i="33144"/>
  <c r="R867" i="33144"/>
  <c r="R903" i="33144"/>
  <c r="R923" i="33144"/>
  <c r="P939" i="33144"/>
  <c r="P951" i="33144"/>
  <c r="P963" i="33144"/>
  <c r="P975" i="33144"/>
  <c r="P987" i="33144"/>
  <c r="P999" i="33144"/>
  <c r="P1011" i="33144"/>
  <c r="P1023" i="33144"/>
  <c r="P1035" i="33144"/>
  <c r="P1047" i="33144"/>
  <c r="P1059" i="33144"/>
  <c r="P1071" i="33144"/>
  <c r="N1083" i="33144"/>
  <c r="P1093" i="33144"/>
  <c r="R1102" i="33144"/>
  <c r="P1111" i="33144"/>
  <c r="P455" i="33144"/>
  <c r="P563" i="33144"/>
  <c r="R652" i="33144"/>
  <c r="N693" i="33144"/>
  <c r="N729" i="33144"/>
  <c r="N765" i="33144"/>
  <c r="N801" i="33144"/>
  <c r="N837" i="33144"/>
  <c r="N873" i="33144"/>
  <c r="N909" i="33144"/>
  <c r="R926" i="33144"/>
  <c r="P941" i="33144"/>
  <c r="P953" i="33144"/>
  <c r="P965" i="33144"/>
  <c r="P977" i="33144"/>
  <c r="P989" i="33144"/>
  <c r="P1001" i="33144"/>
  <c r="P1013" i="33144"/>
  <c r="P1025" i="33144"/>
  <c r="P1037" i="33144"/>
  <c r="P1049" i="33144"/>
  <c r="P1061" i="33144"/>
  <c r="P1073" i="33144"/>
  <c r="P1083" i="33144"/>
  <c r="P1094" i="33144"/>
  <c r="N1103" i="33144"/>
  <c r="P1113" i="33144"/>
  <c r="P1122" i="33144"/>
  <c r="N1129" i="33144"/>
  <c r="P1134" i="33144"/>
  <c r="R1139" i="33144"/>
  <c r="R1145" i="33144"/>
  <c r="N1150" i="33144"/>
  <c r="N1154" i="33144"/>
  <c r="N1158" i="33144"/>
  <c r="N1162" i="33144"/>
  <c r="N1166" i="33144"/>
  <c r="P465" i="33144"/>
  <c r="P573" i="33144"/>
  <c r="N657" i="33144"/>
  <c r="P696" i="33144"/>
  <c r="P732" i="33144"/>
  <c r="P768" i="33144"/>
  <c r="P804" i="33144"/>
  <c r="P840" i="33144"/>
  <c r="P876" i="33144"/>
  <c r="R911" i="33144"/>
  <c r="R927" i="33144"/>
  <c r="P942" i="33144"/>
  <c r="P954" i="33144"/>
  <c r="P966" i="33144"/>
  <c r="P978" i="33144"/>
  <c r="P990" i="33144"/>
  <c r="P1002" i="33144"/>
  <c r="P1014" i="33144"/>
  <c r="P1026" i="33144"/>
  <c r="P1038" i="33144"/>
  <c r="P1050" i="33144"/>
  <c r="P1062" i="33144"/>
  <c r="P1074" i="33144"/>
  <c r="P1085" i="33144"/>
  <c r="R1094" i="33144"/>
  <c r="P1103" i="33144"/>
  <c r="P1114" i="33144"/>
  <c r="R1122" i="33144"/>
  <c r="P1129" i="33144"/>
  <c r="R1134" i="33144"/>
  <c r="N1141" i="33144"/>
  <c r="N1146" i="33144"/>
  <c r="P1150" i="33144"/>
  <c r="P1154" i="33144"/>
  <c r="P1158" i="33144"/>
  <c r="P1162" i="33144"/>
  <c r="P1166" i="33144"/>
  <c r="P1170" i="33144"/>
  <c r="P1174" i="33144"/>
  <c r="P1178" i="33144"/>
  <c r="P1182" i="33144"/>
  <c r="P1186" i="33144"/>
  <c r="P1190" i="33144"/>
  <c r="P1194" i="33144"/>
  <c r="P1198" i="33144"/>
  <c r="P1202" i="33144"/>
  <c r="P1206" i="33144"/>
  <c r="P1210" i="33144"/>
  <c r="P1214" i="33144"/>
  <c r="P1218" i="33144"/>
  <c r="P1222" i="33144"/>
  <c r="P1226" i="33144"/>
  <c r="P1230" i="33144"/>
  <c r="P1234" i="33144"/>
  <c r="P1238" i="33144"/>
  <c r="P1242" i="33144"/>
  <c r="P1246" i="33144"/>
  <c r="P1250" i="33144"/>
  <c r="P1254" i="33144"/>
  <c r="P1258" i="33144"/>
  <c r="P1262" i="33144"/>
  <c r="P1266" i="33144"/>
  <c r="P1270" i="33144"/>
  <c r="P1274" i="33144"/>
  <c r="P1278" i="33144"/>
  <c r="P1282" i="33144"/>
  <c r="P1286" i="33144"/>
  <c r="P1290" i="33144"/>
  <c r="P1294" i="33144"/>
  <c r="P1298" i="33144"/>
  <c r="P1302" i="33144"/>
  <c r="P1306" i="33144"/>
  <c r="P1310" i="33144"/>
  <c r="P1314" i="33144"/>
  <c r="P1318" i="33144"/>
  <c r="P1322" i="33144"/>
  <c r="P1326" i="33144"/>
  <c r="P1330" i="33144"/>
  <c r="P1334" i="33144"/>
  <c r="P1338" i="33144"/>
  <c r="P1342" i="33144"/>
  <c r="P1346" i="33144"/>
  <c r="P1350" i="33144"/>
  <c r="P1354" i="33144"/>
  <c r="P1358" i="33144"/>
  <c r="P475" i="33144"/>
  <c r="P583" i="33144"/>
  <c r="P661" i="33144"/>
  <c r="R699" i="33144"/>
  <c r="R735" i="33144"/>
  <c r="R771" i="33144"/>
  <c r="R807" i="33144"/>
  <c r="R843" i="33144"/>
  <c r="R879" i="33144"/>
  <c r="R912" i="33144"/>
  <c r="R928" i="33144"/>
  <c r="P943" i="33144"/>
  <c r="P955" i="33144"/>
  <c r="P967" i="33144"/>
  <c r="P979" i="33144"/>
  <c r="P991" i="33144"/>
  <c r="P1003" i="33144"/>
  <c r="P1015" i="33144"/>
  <c r="P1027" i="33144"/>
  <c r="P1039" i="33144"/>
  <c r="P1051" i="33144"/>
  <c r="P1063" i="33144"/>
  <c r="P1075" i="33144"/>
  <c r="R1086" i="33144"/>
  <c r="P1095" i="33144"/>
  <c r="P1106" i="33144"/>
  <c r="N1115" i="33144"/>
  <c r="P1123" i="33144"/>
  <c r="N1130" i="33144"/>
  <c r="P1135" i="33144"/>
  <c r="R1141" i="33144"/>
  <c r="R1146" i="33144"/>
  <c r="N1151" i="33144"/>
  <c r="N1155" i="33144"/>
  <c r="N1159" i="33144"/>
  <c r="N1163" i="33144"/>
  <c r="N1167" i="33144"/>
  <c r="N1171" i="33144"/>
  <c r="N1175" i="33144"/>
  <c r="N1179" i="33144"/>
  <c r="N1183" i="33144"/>
  <c r="N1187" i="33144"/>
  <c r="N1191" i="33144"/>
  <c r="N1195" i="33144"/>
  <c r="N1199" i="33144"/>
  <c r="N1203" i="33144"/>
  <c r="N1207" i="33144"/>
  <c r="N1211" i="33144"/>
  <c r="N1215" i="33144"/>
  <c r="N1219" i="33144"/>
  <c r="N1223" i="33144"/>
  <c r="N1227" i="33144"/>
  <c r="N1231" i="33144"/>
  <c r="N1235" i="33144"/>
  <c r="N1239" i="33144"/>
  <c r="N1243" i="33144"/>
  <c r="N1247" i="33144"/>
  <c r="N1251" i="33144"/>
  <c r="N1255" i="33144"/>
  <c r="N1259" i="33144"/>
  <c r="N1263" i="33144"/>
  <c r="N1267" i="33144"/>
  <c r="N1271" i="33144"/>
  <c r="N1275" i="33144"/>
  <c r="N1279" i="33144"/>
  <c r="N1283" i="33144"/>
  <c r="N1287" i="33144"/>
  <c r="N1291" i="33144"/>
  <c r="N1295" i="33144"/>
  <c r="N1299" i="33144"/>
  <c r="N1303" i="33144"/>
  <c r="N1307" i="33144"/>
  <c r="N1311" i="33144"/>
  <c r="N1315" i="33144"/>
  <c r="N1319" i="33144"/>
  <c r="N1323" i="33144"/>
  <c r="N1327" i="33144"/>
  <c r="N1331" i="33144"/>
  <c r="N1335" i="33144"/>
  <c r="N1339" i="33144"/>
  <c r="N1343" i="33144"/>
  <c r="N1347" i="33144"/>
  <c r="N1351" i="33144"/>
  <c r="N1355" i="33144"/>
  <c r="N1359" i="33144"/>
  <c r="N1363" i="33144"/>
  <c r="N1367" i="33144"/>
  <c r="N1371" i="33144"/>
  <c r="N1375" i="33144"/>
  <c r="P491" i="33144"/>
  <c r="P599" i="33144"/>
  <c r="P668" i="33144"/>
  <c r="N705" i="33144"/>
  <c r="N741" i="33144"/>
  <c r="N777" i="33144"/>
  <c r="N813" i="33144"/>
  <c r="N849" i="33144"/>
  <c r="N885" i="33144"/>
  <c r="R915" i="33144"/>
  <c r="R931" i="33144"/>
  <c r="P945" i="33144"/>
  <c r="P957" i="33144"/>
  <c r="P969" i="33144"/>
  <c r="P981" i="33144"/>
  <c r="P993" i="33144"/>
  <c r="P1005" i="33144"/>
  <c r="P1017" i="33144"/>
  <c r="P1029" i="33144"/>
  <c r="P1041" i="33144"/>
  <c r="P1053" i="33144"/>
  <c r="P1065" i="33144"/>
  <c r="P1077" i="33144"/>
  <c r="N1087" i="33144"/>
  <c r="P1097" i="33144"/>
  <c r="R1106" i="33144"/>
  <c r="P1115" i="33144"/>
  <c r="N1125" i="33144"/>
  <c r="P1130" i="33144"/>
  <c r="N1137" i="33144"/>
  <c r="N1142" i="33144"/>
  <c r="N1147" i="33144"/>
  <c r="P1151" i="33144"/>
  <c r="P1155" i="33144"/>
  <c r="P1159" i="33144"/>
  <c r="P1163" i="33144"/>
  <c r="P1167" i="33144"/>
  <c r="P1171" i="33144"/>
  <c r="P1175" i="33144"/>
  <c r="P1179" i="33144"/>
  <c r="P1183" i="33144"/>
  <c r="P1187" i="33144"/>
  <c r="P1191" i="33144"/>
  <c r="P1195" i="33144"/>
  <c r="P1199" i="33144"/>
  <c r="P1203" i="33144"/>
  <c r="P1207" i="33144"/>
  <c r="P1211" i="33144"/>
  <c r="P1215" i="33144"/>
  <c r="P1219" i="33144"/>
  <c r="P1223" i="33144"/>
  <c r="P1227" i="33144"/>
  <c r="P1231" i="33144"/>
  <c r="P1235" i="33144"/>
  <c r="P1239" i="33144"/>
  <c r="P1243" i="33144"/>
  <c r="P1247" i="33144"/>
  <c r="P1251" i="33144"/>
  <c r="P1255" i="33144"/>
  <c r="P1259" i="33144"/>
  <c r="P1263" i="33144"/>
  <c r="P1267" i="33144"/>
  <c r="P1271" i="33144"/>
  <c r="P1275" i="33144"/>
  <c r="P1279" i="33144"/>
  <c r="P1283" i="33144"/>
  <c r="P1287" i="33144"/>
  <c r="P1291" i="33144"/>
  <c r="P1295" i="33144"/>
  <c r="P1299" i="33144"/>
  <c r="P1303" i="33144"/>
  <c r="P1307" i="33144"/>
  <c r="P1311" i="33144"/>
  <c r="P1315" i="33144"/>
  <c r="P1319" i="33144"/>
  <c r="P1323" i="33144"/>
  <c r="P1327" i="33144"/>
  <c r="P1331" i="33144"/>
  <c r="P1335" i="33144"/>
  <c r="P1339" i="33144"/>
  <c r="P1343" i="33144"/>
  <c r="P1347" i="33144"/>
  <c r="P1351" i="33144"/>
  <c r="P1355" i="33144"/>
  <c r="P1359" i="33144"/>
  <c r="P1363" i="33144"/>
  <c r="P1367" i="33144"/>
  <c r="P1371" i="33144"/>
  <c r="P1375" i="33144"/>
  <c r="P1379" i="33144"/>
  <c r="P501" i="33144"/>
  <c r="P609" i="33144"/>
  <c r="P672" i="33144"/>
  <c r="P708" i="33144"/>
  <c r="P744" i="33144"/>
  <c r="P780" i="33144"/>
  <c r="P816" i="33144"/>
  <c r="P852" i="33144"/>
  <c r="P888" i="33144"/>
  <c r="R916" i="33144"/>
  <c r="R932" i="33144"/>
  <c r="P946" i="33144"/>
  <c r="P958" i="33144"/>
  <c r="P970" i="33144"/>
  <c r="P982" i="33144"/>
  <c r="P994" i="33144"/>
  <c r="P1006" i="33144"/>
  <c r="P1018" i="33144"/>
  <c r="P1030" i="33144"/>
  <c r="P1042" i="33144"/>
  <c r="P1054" i="33144"/>
  <c r="P1066" i="33144"/>
  <c r="P1078" i="33144"/>
  <c r="P1087" i="33144"/>
  <c r="P1098" i="33144"/>
  <c r="N1107" i="33144"/>
  <c r="P1117" i="33144"/>
  <c r="P1125" i="33144"/>
  <c r="R1130" i="33144"/>
  <c r="P1137" i="33144"/>
  <c r="P1142" i="33144"/>
  <c r="P1147" i="33144"/>
  <c r="R1151" i="33144"/>
  <c r="R1155" i="33144"/>
  <c r="R1159" i="33144"/>
  <c r="R1163" i="33144"/>
  <c r="R1167" i="33144"/>
  <c r="R1171" i="33144"/>
  <c r="R1175" i="33144"/>
  <c r="R1179" i="33144"/>
  <c r="R1183" i="33144"/>
  <c r="R1187" i="33144"/>
  <c r="R1191" i="33144"/>
  <c r="R1195" i="33144"/>
  <c r="R1199" i="33144"/>
  <c r="R1203" i="33144"/>
  <c r="R1207" i="33144"/>
  <c r="R1211" i="33144"/>
  <c r="R1215" i="33144"/>
  <c r="R1219" i="33144"/>
  <c r="R1223" i="33144"/>
  <c r="R1227" i="33144"/>
  <c r="R1231" i="33144"/>
  <c r="R1235" i="33144"/>
  <c r="R1239" i="33144"/>
  <c r="R1243" i="33144"/>
  <c r="R1247" i="33144"/>
  <c r="R1251" i="33144"/>
  <c r="R1255" i="33144"/>
  <c r="R1259" i="33144"/>
  <c r="R1263" i="33144"/>
  <c r="R1267" i="33144"/>
  <c r="R1271" i="33144"/>
  <c r="R1275" i="33144"/>
  <c r="R1279" i="33144"/>
  <c r="R1283" i="33144"/>
  <c r="R1287" i="33144"/>
  <c r="R1291" i="33144"/>
  <c r="R1295" i="33144"/>
  <c r="R1299" i="33144"/>
  <c r="R1303" i="33144"/>
  <c r="R1307" i="33144"/>
  <c r="R1311" i="33144"/>
  <c r="R1315" i="33144"/>
  <c r="R1319" i="33144"/>
  <c r="R1323" i="33144"/>
  <c r="R1327" i="33144"/>
  <c r="R1331" i="33144"/>
  <c r="R1335" i="33144"/>
  <c r="R1339" i="33144"/>
  <c r="R1343" i="33144"/>
  <c r="R1347" i="33144"/>
  <c r="R1351" i="33144"/>
  <c r="R1355" i="33144"/>
  <c r="R1359" i="33144"/>
  <c r="R1363" i="33144"/>
  <c r="R1367" i="33144"/>
  <c r="R1371" i="33144"/>
  <c r="R1375" i="33144"/>
  <c r="P503" i="33144"/>
  <c r="P611" i="33144"/>
  <c r="N673" i="33144"/>
  <c r="N709" i="33144"/>
  <c r="N745" i="33144"/>
  <c r="N781" i="33144"/>
  <c r="N817" i="33144"/>
  <c r="N853" i="33144"/>
  <c r="N889" i="33144"/>
  <c r="N917" i="33144"/>
  <c r="N933" i="33144"/>
  <c r="R946" i="33144"/>
  <c r="R958" i="33144"/>
  <c r="R970" i="33144"/>
  <c r="R982" i="33144"/>
  <c r="R994" i="33144"/>
  <c r="R1006" i="33144"/>
  <c r="R1018" i="33144"/>
  <c r="R1030" i="33144"/>
  <c r="R1042" i="33144"/>
  <c r="R1054" i="33144"/>
  <c r="R1066" i="33144"/>
  <c r="R1078" i="33144"/>
  <c r="P1089" i="33144"/>
  <c r="R1098" i="33144"/>
  <c r="P1107" i="33144"/>
  <c r="P1118" i="33144"/>
  <c r="R1125" i="33144"/>
  <c r="N1131" i="33144"/>
  <c r="R1137" i="33144"/>
  <c r="R1142" i="33144"/>
  <c r="R1147" i="33144"/>
  <c r="N1152" i="33144"/>
  <c r="N1156" i="33144"/>
  <c r="N1160" i="33144"/>
  <c r="N1164" i="33144"/>
  <c r="N1168" i="33144"/>
  <c r="N1172" i="33144"/>
  <c r="N1176" i="33144"/>
  <c r="N1180" i="33144"/>
  <c r="N1184" i="33144"/>
  <c r="N1188" i="33144"/>
  <c r="N1192" i="33144"/>
  <c r="N1196" i="33144"/>
  <c r="N1200" i="33144"/>
  <c r="N1204" i="33144"/>
  <c r="N1208" i="33144"/>
  <c r="N1212" i="33144"/>
  <c r="N1216" i="33144"/>
  <c r="N1220" i="33144"/>
  <c r="N1224" i="33144"/>
  <c r="N1228" i="33144"/>
  <c r="N1232" i="33144"/>
  <c r="N1236" i="33144"/>
  <c r="N1240" i="33144"/>
  <c r="N1244" i="33144"/>
  <c r="N1248" i="33144"/>
  <c r="N1252" i="33144"/>
  <c r="N1256" i="33144"/>
  <c r="N1260" i="33144"/>
  <c r="N1264" i="33144"/>
  <c r="N1268" i="33144"/>
  <c r="N1272" i="33144"/>
  <c r="N1276" i="33144"/>
  <c r="N1280" i="33144"/>
  <c r="N1284" i="33144"/>
  <c r="N1288" i="33144"/>
  <c r="N1292" i="33144"/>
  <c r="N1296" i="33144"/>
  <c r="N1300" i="33144"/>
  <c r="N1304" i="33144"/>
  <c r="N1308" i="33144"/>
  <c r="N1312" i="33144"/>
  <c r="N1316" i="33144"/>
  <c r="N1320" i="33144"/>
  <c r="N1324" i="33144"/>
  <c r="N1328" i="33144"/>
  <c r="N1332" i="33144"/>
  <c r="N1336" i="33144"/>
  <c r="N1340" i="33144"/>
  <c r="N1344" i="33144"/>
  <c r="N1348" i="33144"/>
  <c r="N1352" i="33144"/>
  <c r="N1356" i="33144"/>
  <c r="N1360" i="33144"/>
  <c r="N1364" i="33144"/>
  <c r="N1368" i="33144"/>
  <c r="N1372" i="33144"/>
  <c r="N1376" i="33144"/>
  <c r="P511" i="33144"/>
  <c r="P619" i="33144"/>
  <c r="R675" i="33144"/>
  <c r="R711" i="33144"/>
  <c r="R747" i="33144"/>
  <c r="R783" i="33144"/>
  <c r="R819" i="33144"/>
  <c r="R855" i="33144"/>
  <c r="R891" i="33144"/>
  <c r="R918" i="33144"/>
  <c r="R934" i="33144"/>
  <c r="P947" i="33144"/>
  <c r="P959" i="33144"/>
  <c r="P971" i="33144"/>
  <c r="P983" i="33144"/>
  <c r="P995" i="33144"/>
  <c r="P1007" i="33144"/>
  <c r="P1019" i="33144"/>
  <c r="P1031" i="33144"/>
  <c r="P1043" i="33144"/>
  <c r="P1055" i="33144"/>
  <c r="P1067" i="33144"/>
  <c r="P1079" i="33144"/>
  <c r="P1090" i="33144"/>
  <c r="N1099" i="33144"/>
  <c r="P1109" i="33144"/>
  <c r="R1118" i="33144"/>
  <c r="N1126" i="33144"/>
  <c r="P1131" i="33144"/>
  <c r="N1138" i="33144"/>
  <c r="N1143" i="33144"/>
  <c r="N1148" i="33144"/>
  <c r="P1152" i="33144"/>
  <c r="P1156" i="33144"/>
  <c r="P1160" i="33144"/>
  <c r="P1164" i="33144"/>
  <c r="P1168" i="33144"/>
  <c r="P1172" i="33144"/>
  <c r="P1176" i="33144"/>
  <c r="P1180" i="33144"/>
  <c r="P1184" i="33144"/>
  <c r="P1188" i="33144"/>
  <c r="P1192" i="33144"/>
  <c r="P1196" i="33144"/>
  <c r="P1200" i="33144"/>
  <c r="P1204" i="33144"/>
  <c r="P1208" i="33144"/>
  <c r="P1212" i="33144"/>
  <c r="P1216" i="33144"/>
  <c r="P1220" i="33144"/>
  <c r="P1224" i="33144"/>
  <c r="P1228" i="33144"/>
  <c r="P1232" i="33144"/>
  <c r="P1236" i="33144"/>
  <c r="P1240" i="33144"/>
  <c r="P1244" i="33144"/>
  <c r="P1248" i="33144"/>
  <c r="P1252" i="33144"/>
  <c r="P1256" i="33144"/>
  <c r="P1260" i="33144"/>
  <c r="P1264" i="33144"/>
  <c r="P1268" i="33144"/>
  <c r="P1272" i="33144"/>
  <c r="P1276" i="33144"/>
  <c r="P1280" i="33144"/>
  <c r="P1284" i="33144"/>
  <c r="P1288" i="33144"/>
  <c r="P1292" i="33144"/>
  <c r="P1296" i="33144"/>
  <c r="P1300" i="33144"/>
  <c r="P1304" i="33144"/>
  <c r="P1308" i="33144"/>
  <c r="P1312" i="33144"/>
  <c r="P1316" i="33144"/>
  <c r="P1320" i="33144"/>
  <c r="P1324" i="33144"/>
  <c r="P1328" i="33144"/>
  <c r="P1332" i="33144"/>
  <c r="P1336" i="33144"/>
  <c r="P1340" i="33144"/>
  <c r="P1344" i="33144"/>
  <c r="P1348" i="33144"/>
  <c r="P1352" i="33144"/>
  <c r="P1356" i="33144"/>
  <c r="P1360" i="33144"/>
  <c r="P1364" i="33144"/>
  <c r="P467" i="33144"/>
  <c r="N805" i="33144"/>
  <c r="R954" i="33144"/>
  <c r="R1026" i="33144"/>
  <c r="N1095" i="33144"/>
  <c r="N1134" i="33144"/>
  <c r="R1153" i="33144"/>
  <c r="R1169" i="33144"/>
  <c r="R1181" i="33144"/>
  <c r="R1193" i="33144"/>
  <c r="R1205" i="33144"/>
  <c r="R1217" i="33144"/>
  <c r="R1229" i="33144"/>
  <c r="R1241" i="33144"/>
  <c r="R1253" i="33144"/>
  <c r="R1265" i="33144"/>
  <c r="R1277" i="33144"/>
  <c r="R1289" i="33144"/>
  <c r="R1301" i="33144"/>
  <c r="R1313" i="33144"/>
  <c r="R1325" i="33144"/>
  <c r="R1337" i="33144"/>
  <c r="R1349" i="33144"/>
  <c r="P1361" i="33144"/>
  <c r="P1368" i="33144"/>
  <c r="R1373" i="33144"/>
  <c r="N1379" i="33144"/>
  <c r="P1383" i="33144"/>
  <c r="P1387" i="33144"/>
  <c r="P1391" i="33144"/>
  <c r="P1395" i="33144"/>
  <c r="P1399" i="33144"/>
  <c r="P1403" i="33144"/>
  <c r="P1407" i="33144"/>
  <c r="P1411" i="33144"/>
  <c r="P1415" i="33144"/>
  <c r="P1419" i="33144"/>
  <c r="P1423" i="33144"/>
  <c r="P1427" i="33144"/>
  <c r="P1431" i="33144"/>
  <c r="P1435" i="33144"/>
  <c r="P1439" i="33144"/>
  <c r="P1443" i="33144"/>
  <c r="P1447" i="33144"/>
  <c r="P1451" i="33144"/>
  <c r="P1455" i="33144"/>
  <c r="P1459" i="33144"/>
  <c r="P1463" i="33144"/>
  <c r="P1467" i="33144"/>
  <c r="P1471" i="33144"/>
  <c r="P1475" i="33144"/>
  <c r="P1479" i="33144"/>
  <c r="P1483" i="33144"/>
  <c r="P1487" i="33144"/>
  <c r="P1491" i="33144"/>
  <c r="P1495" i="33144"/>
  <c r="P1499" i="33144"/>
  <c r="P1503" i="33144"/>
  <c r="P1507" i="33144"/>
  <c r="P1511" i="33144"/>
  <c r="P1515" i="33144"/>
  <c r="P1519" i="33144"/>
  <c r="P1523" i="33144"/>
  <c r="P1527" i="33144"/>
  <c r="P1531" i="33144"/>
  <c r="P527" i="33144"/>
  <c r="N825" i="33144"/>
  <c r="P961" i="33144"/>
  <c r="P1033" i="33144"/>
  <c r="P1099" i="33144"/>
  <c r="N1135" i="33144"/>
  <c r="R1154" i="33144"/>
  <c r="N1170" i="33144"/>
  <c r="N1182" i="33144"/>
  <c r="N1194" i="33144"/>
  <c r="N1206" i="33144"/>
  <c r="N1218" i="33144"/>
  <c r="N1230" i="33144"/>
  <c r="N1242" i="33144"/>
  <c r="N1254" i="33144"/>
  <c r="N1266" i="33144"/>
  <c r="N1278" i="33144"/>
  <c r="N1290" i="33144"/>
  <c r="N1302" i="33144"/>
  <c r="N1314" i="33144"/>
  <c r="N1326" i="33144"/>
  <c r="N1338" i="33144"/>
  <c r="N1350" i="33144"/>
  <c r="R1361" i="33144"/>
  <c r="R1368" i="33144"/>
  <c r="N1374" i="33144"/>
  <c r="R1379" i="33144"/>
  <c r="R1383" i="33144"/>
  <c r="R1387" i="33144"/>
  <c r="R1391" i="33144"/>
  <c r="R1395" i="33144"/>
  <c r="R1399" i="33144"/>
  <c r="R1403" i="33144"/>
  <c r="R1407" i="33144"/>
  <c r="R1411" i="33144"/>
  <c r="R1415" i="33144"/>
  <c r="R1419" i="33144"/>
  <c r="R1423" i="33144"/>
  <c r="R1427" i="33144"/>
  <c r="R1431" i="33144"/>
  <c r="R1435" i="33144"/>
  <c r="R1439" i="33144"/>
  <c r="R1443" i="33144"/>
  <c r="R1447" i="33144"/>
  <c r="R1451" i="33144"/>
  <c r="R1455" i="33144"/>
  <c r="R1459" i="33144"/>
  <c r="R1463" i="33144"/>
  <c r="R1467" i="33144"/>
  <c r="R1471" i="33144"/>
  <c r="R1475" i="33144"/>
  <c r="R1479" i="33144"/>
  <c r="R1483" i="33144"/>
  <c r="R1487" i="33144"/>
  <c r="R1491" i="33144"/>
  <c r="R1495" i="33144"/>
  <c r="R1499" i="33144"/>
  <c r="R1503" i="33144"/>
  <c r="R1507" i="33144"/>
  <c r="R1511" i="33144"/>
  <c r="R1515" i="33144"/>
  <c r="R1519" i="33144"/>
  <c r="R1523" i="33144"/>
  <c r="R1527" i="33144"/>
  <c r="R1531" i="33144"/>
  <c r="P575" i="33144"/>
  <c r="N841" i="33144"/>
  <c r="R966" i="33144"/>
  <c r="R1038" i="33144"/>
  <c r="P1105" i="33144"/>
  <c r="P1138" i="33144"/>
  <c r="R1156" i="33144"/>
  <c r="R1170" i="33144"/>
  <c r="R1182" i="33144"/>
  <c r="R1194" i="33144"/>
  <c r="R1206" i="33144"/>
  <c r="R1218" i="33144"/>
  <c r="R1230" i="33144"/>
  <c r="R1242" i="33144"/>
  <c r="R1254" i="33144"/>
  <c r="R1266" i="33144"/>
  <c r="R1278" i="33144"/>
  <c r="R1290" i="33144"/>
  <c r="R1302" i="33144"/>
  <c r="R1314" i="33144"/>
  <c r="R1326" i="33144"/>
  <c r="R1338" i="33144"/>
  <c r="R1350" i="33144"/>
  <c r="N1362" i="33144"/>
  <c r="N1369" i="33144"/>
  <c r="P1374" i="33144"/>
  <c r="N1380" i="33144"/>
  <c r="N1384" i="33144"/>
  <c r="N1388" i="33144"/>
  <c r="N1392" i="33144"/>
  <c r="N1396" i="33144"/>
  <c r="N1400" i="33144"/>
  <c r="N1404" i="33144"/>
  <c r="N1408" i="33144"/>
  <c r="N1412" i="33144"/>
  <c r="N1416" i="33144"/>
  <c r="N1420" i="33144"/>
  <c r="N1424" i="33144"/>
  <c r="N1428" i="33144"/>
  <c r="N1432" i="33144"/>
  <c r="N1436" i="33144"/>
  <c r="N1440" i="33144"/>
  <c r="N1444" i="33144"/>
  <c r="N1448" i="33144"/>
  <c r="N1452" i="33144"/>
  <c r="N1456" i="33144"/>
  <c r="N1460" i="33144"/>
  <c r="N1464" i="33144"/>
  <c r="N1468" i="33144"/>
  <c r="N1472" i="33144"/>
  <c r="N1476" i="33144"/>
  <c r="N1480" i="33144"/>
  <c r="N1484" i="33144"/>
  <c r="N1488" i="33144"/>
  <c r="N1492" i="33144"/>
  <c r="N1496" i="33144"/>
  <c r="N1500" i="33144"/>
  <c r="N1504" i="33144"/>
  <c r="N1508" i="33144"/>
  <c r="N1512" i="33144"/>
  <c r="N1516" i="33144"/>
  <c r="N1520" i="33144"/>
  <c r="N1524" i="33144"/>
  <c r="N1528" i="33144"/>
  <c r="N1532" i="33144"/>
  <c r="N634" i="33144"/>
  <c r="N861" i="33144"/>
  <c r="P973" i="33144"/>
  <c r="P1045" i="33144"/>
  <c r="P1110" i="33144"/>
  <c r="P1139" i="33144"/>
  <c r="R1157" i="33144"/>
  <c r="R1172" i="33144"/>
  <c r="R1184" i="33144"/>
  <c r="R1196" i="33144"/>
  <c r="R1208" i="33144"/>
  <c r="R1220" i="33144"/>
  <c r="R1232" i="33144"/>
  <c r="R1244" i="33144"/>
  <c r="R1256" i="33144"/>
  <c r="R1268" i="33144"/>
  <c r="R1280" i="33144"/>
  <c r="R1292" i="33144"/>
  <c r="R1304" i="33144"/>
  <c r="R1316" i="33144"/>
  <c r="R1328" i="33144"/>
  <c r="R1340" i="33144"/>
  <c r="R1352" i="33144"/>
  <c r="P1362" i="33144"/>
  <c r="P1369" i="33144"/>
  <c r="R1374" i="33144"/>
  <c r="P1380" i="33144"/>
  <c r="P1384" i="33144"/>
  <c r="P1388" i="33144"/>
  <c r="P1392" i="33144"/>
  <c r="P1396" i="33144"/>
  <c r="P1400" i="33144"/>
  <c r="P1404" i="33144"/>
  <c r="P1408" i="33144"/>
  <c r="P1412" i="33144"/>
  <c r="P1416" i="33144"/>
  <c r="P1420" i="33144"/>
  <c r="P1424" i="33144"/>
  <c r="P1428" i="33144"/>
  <c r="P1432" i="33144"/>
  <c r="P1436" i="33144"/>
  <c r="P1440" i="33144"/>
  <c r="P1444" i="33144"/>
  <c r="P1448" i="33144"/>
  <c r="P1452" i="33144"/>
  <c r="P1456" i="33144"/>
  <c r="P1460" i="33144"/>
  <c r="P1464" i="33144"/>
  <c r="P1468" i="33144"/>
  <c r="P1472" i="33144"/>
  <c r="P1476" i="33144"/>
  <c r="P1480" i="33144"/>
  <c r="P1484" i="33144"/>
  <c r="P1488" i="33144"/>
  <c r="P1492" i="33144"/>
  <c r="P1496" i="33144"/>
  <c r="P1500" i="33144"/>
  <c r="P1504" i="33144"/>
  <c r="P1508" i="33144"/>
  <c r="P1512" i="33144"/>
  <c r="P1516" i="33144"/>
  <c r="P1520" i="33144"/>
  <c r="P1524" i="33144"/>
  <c r="P1528" i="33144"/>
  <c r="P1532" i="33144"/>
  <c r="R657" i="33144"/>
  <c r="N877" i="33144"/>
  <c r="R978" i="33144"/>
  <c r="R1050" i="33144"/>
  <c r="R1114" i="33144"/>
  <c r="P1141" i="33144"/>
  <c r="R1158" i="33144"/>
  <c r="R1173" i="33144"/>
  <c r="R1185" i="33144"/>
  <c r="R1197" i="33144"/>
  <c r="R1209" i="33144"/>
  <c r="R1221" i="33144"/>
  <c r="R1233" i="33144"/>
  <c r="R1245" i="33144"/>
  <c r="R1257" i="33144"/>
  <c r="R1269" i="33144"/>
  <c r="R1281" i="33144"/>
  <c r="R1293" i="33144"/>
  <c r="R1305" i="33144"/>
  <c r="R1317" i="33144"/>
  <c r="R1329" i="33144"/>
  <c r="R1341" i="33144"/>
  <c r="R1353" i="33144"/>
  <c r="R1362" i="33144"/>
  <c r="R1369" i="33144"/>
  <c r="P1376" i="33144"/>
  <c r="R1380" i="33144"/>
  <c r="R1384" i="33144"/>
  <c r="R1388" i="33144"/>
  <c r="R1392" i="33144"/>
  <c r="R1396" i="33144"/>
  <c r="R1400" i="33144"/>
  <c r="R1404" i="33144"/>
  <c r="R1408" i="33144"/>
  <c r="R1412" i="33144"/>
  <c r="R1416" i="33144"/>
  <c r="R1420" i="33144"/>
  <c r="R1424" i="33144"/>
  <c r="R1428" i="33144"/>
  <c r="R1432" i="33144"/>
  <c r="R1436" i="33144"/>
  <c r="R1440" i="33144"/>
  <c r="R1444" i="33144"/>
  <c r="R1448" i="33144"/>
  <c r="R1452" i="33144"/>
  <c r="R1456" i="33144"/>
  <c r="R1460" i="33144"/>
  <c r="R1464" i="33144"/>
  <c r="R1468" i="33144"/>
  <c r="R1472" i="33144"/>
  <c r="R1476" i="33144"/>
  <c r="R1480" i="33144"/>
  <c r="R1484" i="33144"/>
  <c r="R1488" i="33144"/>
  <c r="R1492" i="33144"/>
  <c r="R1496" i="33144"/>
  <c r="R1500" i="33144"/>
  <c r="R1504" i="33144"/>
  <c r="R1508" i="33144"/>
  <c r="R1512" i="33144"/>
  <c r="R1516" i="33144"/>
  <c r="R1520" i="33144"/>
  <c r="R1524" i="33144"/>
  <c r="R1528" i="33144"/>
  <c r="R1532" i="33144"/>
  <c r="N681" i="33144"/>
  <c r="N897" i="33144"/>
  <c r="P985" i="33144"/>
  <c r="P1057" i="33144"/>
  <c r="N1119" i="33144"/>
  <c r="P1143" i="33144"/>
  <c r="R1160" i="33144"/>
  <c r="N1174" i="33144"/>
  <c r="N1186" i="33144"/>
  <c r="N1198" i="33144"/>
  <c r="N1210" i="33144"/>
  <c r="N1222" i="33144"/>
  <c r="N1234" i="33144"/>
  <c r="N1246" i="33144"/>
  <c r="N1258" i="33144"/>
  <c r="N1270" i="33144"/>
  <c r="N1282" i="33144"/>
  <c r="N1294" i="33144"/>
  <c r="N1306" i="33144"/>
  <c r="N1318" i="33144"/>
  <c r="N1330" i="33144"/>
  <c r="N1342" i="33144"/>
  <c r="N1354" i="33144"/>
  <c r="R1364" i="33144"/>
  <c r="N1370" i="33144"/>
  <c r="R1376" i="33144"/>
  <c r="N1381" i="33144"/>
  <c r="N1385" i="33144"/>
  <c r="N1389" i="33144"/>
  <c r="N1393" i="33144"/>
  <c r="N1397" i="33144"/>
  <c r="N1401" i="33144"/>
  <c r="N1405" i="33144"/>
  <c r="N1409" i="33144"/>
  <c r="N1413" i="33144"/>
  <c r="N1417" i="33144"/>
  <c r="N1421" i="33144"/>
  <c r="N1425" i="33144"/>
  <c r="N1429" i="33144"/>
  <c r="N1433" i="33144"/>
  <c r="N1437" i="33144"/>
  <c r="N1441" i="33144"/>
  <c r="N1445" i="33144"/>
  <c r="N1449" i="33144"/>
  <c r="N1453" i="33144"/>
  <c r="N1457" i="33144"/>
  <c r="N1461" i="33144"/>
  <c r="N1465" i="33144"/>
  <c r="N1469" i="33144"/>
  <c r="N1473" i="33144"/>
  <c r="N1477" i="33144"/>
  <c r="N1481" i="33144"/>
  <c r="N1485" i="33144"/>
  <c r="N1489" i="33144"/>
  <c r="N1493" i="33144"/>
  <c r="N1497" i="33144"/>
  <c r="N1501" i="33144"/>
  <c r="N1505" i="33144"/>
  <c r="N1509" i="33144"/>
  <c r="N1513" i="33144"/>
  <c r="N1517" i="33144"/>
  <c r="N1521" i="33144"/>
  <c r="N1525" i="33144"/>
  <c r="N1529" i="33144"/>
  <c r="N697" i="33144"/>
  <c r="N912" i="33144"/>
  <c r="R990" i="33144"/>
  <c r="R1062" i="33144"/>
  <c r="N1122" i="33144"/>
  <c r="P1145" i="33144"/>
  <c r="R1161" i="33144"/>
  <c r="R1174" i="33144"/>
  <c r="R1186" i="33144"/>
  <c r="R1198" i="33144"/>
  <c r="R1210" i="33144"/>
  <c r="R1222" i="33144"/>
  <c r="R1234" i="33144"/>
  <c r="R1246" i="33144"/>
  <c r="R1258" i="33144"/>
  <c r="R1270" i="33144"/>
  <c r="R1282" i="33144"/>
  <c r="R1294" i="33144"/>
  <c r="R1306" i="33144"/>
  <c r="R1318" i="33144"/>
  <c r="R1330" i="33144"/>
  <c r="R1342" i="33144"/>
  <c r="R1354" i="33144"/>
  <c r="N1365" i="33144"/>
  <c r="P1370" i="33144"/>
  <c r="N1377" i="33144"/>
  <c r="P1381" i="33144"/>
  <c r="P1385" i="33144"/>
  <c r="P1389" i="33144"/>
  <c r="P1393" i="33144"/>
  <c r="P1397" i="33144"/>
  <c r="P1401" i="33144"/>
  <c r="P1405" i="33144"/>
  <c r="P1409" i="33144"/>
  <c r="P1413" i="33144"/>
  <c r="P1417" i="33144"/>
  <c r="P1421" i="33144"/>
  <c r="P1425" i="33144"/>
  <c r="P1429" i="33144"/>
  <c r="P1433" i="33144"/>
  <c r="P1437" i="33144"/>
  <c r="P1441" i="33144"/>
  <c r="P1445" i="33144"/>
  <c r="P1449" i="33144"/>
  <c r="P1453" i="33144"/>
  <c r="P1457" i="33144"/>
  <c r="P1461" i="33144"/>
  <c r="P1465" i="33144"/>
  <c r="P1469" i="33144"/>
  <c r="P1473" i="33144"/>
  <c r="P1477" i="33144"/>
  <c r="P1481" i="33144"/>
  <c r="P1485" i="33144"/>
  <c r="P1489" i="33144"/>
  <c r="P1493" i="33144"/>
  <c r="P1497" i="33144"/>
  <c r="P1501" i="33144"/>
  <c r="P1505" i="33144"/>
  <c r="P1509" i="33144"/>
  <c r="P1513" i="33144"/>
  <c r="P1517" i="33144"/>
  <c r="P1521" i="33144"/>
  <c r="P1525" i="33144"/>
  <c r="P1529" i="33144"/>
  <c r="L13" i="33144"/>
  <c r="L25" i="33144"/>
  <c r="L37" i="33144"/>
  <c r="L49" i="33144"/>
  <c r="L61" i="33144"/>
  <c r="L73" i="33144"/>
  <c r="L85" i="33144"/>
  <c r="L97" i="33144"/>
  <c r="L109" i="33144"/>
  <c r="L121" i="33144"/>
  <c r="L133" i="33144"/>
  <c r="L145" i="33144"/>
  <c r="L157" i="33144"/>
  <c r="L169" i="33144"/>
  <c r="L181" i="33144"/>
  <c r="L193" i="33144"/>
  <c r="L205" i="33144"/>
  <c r="L217" i="33144"/>
  <c r="L229" i="33144"/>
  <c r="L241" i="33144"/>
  <c r="L253" i="33144"/>
  <c r="L265" i="33144"/>
  <c r="L277" i="33144"/>
  <c r="L289" i="33144"/>
  <c r="L301" i="33144"/>
  <c r="L313" i="33144"/>
  <c r="L325" i="33144"/>
  <c r="L337" i="33144"/>
  <c r="L349" i="33144"/>
  <c r="L361" i="33144"/>
  <c r="L373" i="33144"/>
  <c r="L385" i="33144"/>
  <c r="L397" i="33144"/>
  <c r="L409" i="33144"/>
  <c r="L421" i="33144"/>
  <c r="L433" i="33144"/>
  <c r="L445" i="33144"/>
  <c r="L457" i="33144"/>
  <c r="L469" i="33144"/>
  <c r="L481" i="33144"/>
  <c r="L493" i="33144"/>
  <c r="L505" i="33144"/>
  <c r="L517" i="33144"/>
  <c r="L529" i="33144"/>
  <c r="L541" i="33144"/>
  <c r="L553" i="33144"/>
  <c r="L565" i="33144"/>
  <c r="L577" i="33144"/>
  <c r="L589" i="33144"/>
  <c r="L601" i="33144"/>
  <c r="L613" i="33144"/>
  <c r="L625" i="33144"/>
  <c r="L637" i="33144"/>
  <c r="L649" i="33144"/>
  <c r="L661" i="33144"/>
  <c r="L673" i="33144"/>
  <c r="L685" i="33144"/>
  <c r="L697" i="33144"/>
  <c r="L709" i="33144"/>
  <c r="L721" i="33144"/>
  <c r="L733" i="33144"/>
  <c r="L745" i="33144"/>
  <c r="L757" i="33144"/>
  <c r="L769" i="33144"/>
  <c r="L781" i="33144"/>
  <c r="L793" i="33144"/>
  <c r="L805" i="33144"/>
  <c r="L817" i="33144"/>
  <c r="L829" i="33144"/>
  <c r="L841" i="33144"/>
  <c r="L853" i="33144"/>
  <c r="L865" i="33144"/>
  <c r="L877" i="33144"/>
  <c r="L889" i="33144"/>
  <c r="L901" i="33144"/>
  <c r="L913" i="33144"/>
  <c r="L925" i="33144"/>
  <c r="L937" i="33144"/>
  <c r="L949" i="33144"/>
  <c r="L961" i="33144"/>
  <c r="L973" i="33144"/>
  <c r="L985" i="33144"/>
  <c r="L997" i="33144"/>
  <c r="L1009" i="33144"/>
  <c r="L1021" i="33144"/>
  <c r="L1033" i="33144"/>
  <c r="L1045" i="33144"/>
  <c r="L1057" i="33144"/>
  <c r="L1069" i="33144"/>
  <c r="L1081" i="33144"/>
  <c r="L1093" i="33144"/>
  <c r="L1105" i="33144"/>
  <c r="L1117" i="33144"/>
  <c r="L1129" i="33144"/>
  <c r="L1141" i="33144"/>
  <c r="L1153" i="33144"/>
  <c r="L1165" i="33144"/>
  <c r="L1177" i="33144"/>
  <c r="L1189" i="33144"/>
  <c r="L1201" i="33144"/>
  <c r="L1213" i="33144"/>
  <c r="L1225" i="33144"/>
  <c r="L1237" i="33144"/>
  <c r="L1249" i="33144"/>
  <c r="L1261" i="33144"/>
  <c r="L1273" i="33144"/>
  <c r="N717" i="33144"/>
  <c r="R920" i="33144"/>
  <c r="P997" i="33144"/>
  <c r="P1069" i="33144"/>
  <c r="N1123" i="33144"/>
  <c r="P1146" i="33144"/>
  <c r="R1162" i="33144"/>
  <c r="R1176" i="33144"/>
  <c r="R1188" i="33144"/>
  <c r="R1200" i="33144"/>
  <c r="R1212" i="33144"/>
  <c r="R1224" i="33144"/>
  <c r="R1236" i="33144"/>
  <c r="R1248" i="33144"/>
  <c r="R1260" i="33144"/>
  <c r="R1272" i="33144"/>
  <c r="R1284" i="33144"/>
  <c r="R1296" i="33144"/>
  <c r="R1308" i="33144"/>
  <c r="R1320" i="33144"/>
  <c r="R1332" i="33144"/>
  <c r="R1344" i="33144"/>
  <c r="R1356" i="33144"/>
  <c r="P1365" i="33144"/>
  <c r="R1370" i="33144"/>
  <c r="P1377" i="33144"/>
  <c r="R1381" i="33144"/>
  <c r="R1385" i="33144"/>
  <c r="R1389" i="33144"/>
  <c r="R1393" i="33144"/>
  <c r="R1397" i="33144"/>
  <c r="R1401" i="33144"/>
  <c r="R1405" i="33144"/>
  <c r="R1409" i="33144"/>
  <c r="R1413" i="33144"/>
  <c r="R1417" i="33144"/>
  <c r="R1421" i="33144"/>
  <c r="R1425" i="33144"/>
  <c r="R1429" i="33144"/>
  <c r="R1433" i="33144"/>
  <c r="R1437" i="33144"/>
  <c r="R1441" i="33144"/>
  <c r="R1445" i="33144"/>
  <c r="R1449" i="33144"/>
  <c r="R1453" i="33144"/>
  <c r="R1457" i="33144"/>
  <c r="R1461" i="33144"/>
  <c r="R1465" i="33144"/>
  <c r="R1469" i="33144"/>
  <c r="R1473" i="33144"/>
  <c r="R1477" i="33144"/>
  <c r="R1481" i="33144"/>
  <c r="R1485" i="33144"/>
  <c r="R1489" i="33144"/>
  <c r="R1493" i="33144"/>
  <c r="R1497" i="33144"/>
  <c r="R1501" i="33144"/>
  <c r="R1505" i="33144"/>
  <c r="R1509" i="33144"/>
  <c r="R1513" i="33144"/>
  <c r="R1517" i="33144"/>
  <c r="R1521" i="33144"/>
  <c r="R1525" i="33144"/>
  <c r="R1529" i="33144"/>
  <c r="N733" i="33144"/>
  <c r="N928" i="33144"/>
  <c r="R1002" i="33144"/>
  <c r="R1074" i="33144"/>
  <c r="P1126" i="33144"/>
  <c r="R1148" i="33144"/>
  <c r="R1164" i="33144"/>
  <c r="R1177" i="33144"/>
  <c r="R1189" i="33144"/>
  <c r="R1201" i="33144"/>
  <c r="R1213" i="33144"/>
  <c r="R1225" i="33144"/>
  <c r="R1237" i="33144"/>
  <c r="R1249" i="33144"/>
  <c r="R1261" i="33144"/>
  <c r="R1273" i="33144"/>
  <c r="R1285" i="33144"/>
  <c r="R1297" i="33144"/>
  <c r="R1309" i="33144"/>
  <c r="R1321" i="33144"/>
  <c r="R1333" i="33144"/>
  <c r="R1345" i="33144"/>
  <c r="R1357" i="33144"/>
  <c r="R1365" i="33144"/>
  <c r="P1372" i="33144"/>
  <c r="R1377" i="33144"/>
  <c r="N1382" i="33144"/>
  <c r="N1386" i="33144"/>
  <c r="N1390" i="33144"/>
  <c r="N1394" i="33144"/>
  <c r="N1398" i="33144"/>
  <c r="N1402" i="33144"/>
  <c r="N1406" i="33144"/>
  <c r="N1410" i="33144"/>
  <c r="N1414" i="33144"/>
  <c r="N1418" i="33144"/>
  <c r="N1422" i="33144"/>
  <c r="N1426" i="33144"/>
  <c r="N1430" i="33144"/>
  <c r="N1434" i="33144"/>
  <c r="N1438" i="33144"/>
  <c r="N1442" i="33144"/>
  <c r="N1446" i="33144"/>
  <c r="N1450" i="33144"/>
  <c r="N1454" i="33144"/>
  <c r="N1458" i="33144"/>
  <c r="N1462" i="33144"/>
  <c r="N1466" i="33144"/>
  <c r="N1470" i="33144"/>
  <c r="N1474" i="33144"/>
  <c r="N1478" i="33144"/>
  <c r="N1482" i="33144"/>
  <c r="N1486" i="33144"/>
  <c r="N1490" i="33144"/>
  <c r="N1494" i="33144"/>
  <c r="N1498" i="33144"/>
  <c r="N1502" i="33144"/>
  <c r="N1506" i="33144"/>
  <c r="N1510" i="33144"/>
  <c r="N1514" i="33144"/>
  <c r="N1518" i="33144"/>
  <c r="N1522" i="33144"/>
  <c r="N1526" i="33144"/>
  <c r="N1530" i="33144"/>
  <c r="N769" i="33144"/>
  <c r="R942" i="33144"/>
  <c r="R1014" i="33144"/>
  <c r="P1086" i="33144"/>
  <c r="R1129" i="33144"/>
  <c r="R1150" i="33144"/>
  <c r="R1166" i="33144"/>
  <c r="R1178" i="33144"/>
  <c r="R1190" i="33144"/>
  <c r="R1202" i="33144"/>
  <c r="R1214" i="33144"/>
  <c r="R1226" i="33144"/>
  <c r="R1238" i="33144"/>
  <c r="R1250" i="33144"/>
  <c r="R1262" i="33144"/>
  <c r="R1274" i="33144"/>
  <c r="R1286" i="33144"/>
  <c r="R1298" i="33144"/>
  <c r="R1310" i="33144"/>
  <c r="R1322" i="33144"/>
  <c r="R1334" i="33144"/>
  <c r="R1346" i="33144"/>
  <c r="R1358" i="33144"/>
  <c r="P1366" i="33144"/>
  <c r="N1373" i="33144"/>
  <c r="P1378" i="33144"/>
  <c r="R1382" i="33144"/>
  <c r="R1386" i="33144"/>
  <c r="R1390" i="33144"/>
  <c r="R1394" i="33144"/>
  <c r="R1398" i="33144"/>
  <c r="R1402" i="33144"/>
  <c r="R1406" i="33144"/>
  <c r="R1410" i="33144"/>
  <c r="R1414" i="33144"/>
  <c r="R1418" i="33144"/>
  <c r="R1422" i="33144"/>
  <c r="R1426" i="33144"/>
  <c r="R1430" i="33144"/>
  <c r="R1434" i="33144"/>
  <c r="R1438" i="33144"/>
  <c r="R1442" i="33144"/>
  <c r="R1446" i="33144"/>
  <c r="R1450" i="33144"/>
  <c r="R1454" i="33144"/>
  <c r="R1458" i="33144"/>
  <c r="R1462" i="33144"/>
  <c r="R1466" i="33144"/>
  <c r="R1470" i="33144"/>
  <c r="R1474" i="33144"/>
  <c r="R1478" i="33144"/>
  <c r="R1482" i="33144"/>
  <c r="R1486" i="33144"/>
  <c r="R1490" i="33144"/>
  <c r="R1494" i="33144"/>
  <c r="R1498" i="33144"/>
  <c r="R1502" i="33144"/>
  <c r="R1506" i="33144"/>
  <c r="R1510" i="33144"/>
  <c r="R1514" i="33144"/>
  <c r="R1518" i="33144"/>
  <c r="R1522" i="33144"/>
  <c r="R1526" i="33144"/>
  <c r="R1530" i="33144"/>
  <c r="N789" i="33144"/>
  <c r="P949" i="33144"/>
  <c r="P1021" i="33144"/>
  <c r="R1090" i="33144"/>
  <c r="N1133" i="33144"/>
  <c r="R1152" i="33144"/>
  <c r="R1168" i="33144"/>
  <c r="R1180" i="33144"/>
  <c r="R1192" i="33144"/>
  <c r="R1204" i="33144"/>
  <c r="R1216" i="33144"/>
  <c r="R1228" i="33144"/>
  <c r="R1240" i="33144"/>
  <c r="R1252" i="33144"/>
  <c r="R1264" i="33144"/>
  <c r="R1276" i="33144"/>
  <c r="R1288" i="33144"/>
  <c r="R1300" i="33144"/>
  <c r="R1312" i="33144"/>
  <c r="R1324" i="33144"/>
  <c r="R1336" i="33144"/>
  <c r="R1348" i="33144"/>
  <c r="R1360" i="33144"/>
  <c r="R1366" i="33144"/>
  <c r="P1373" i="33144"/>
  <c r="R1378" i="33144"/>
  <c r="N1383" i="33144"/>
  <c r="N1387" i="33144"/>
  <c r="N1391" i="33144"/>
  <c r="N1395" i="33144"/>
  <c r="N1399" i="33144"/>
  <c r="N1403" i="33144"/>
  <c r="N1407" i="33144"/>
  <c r="N1411" i="33144"/>
  <c r="N1415" i="33144"/>
  <c r="N1419" i="33144"/>
  <c r="N1423" i="33144"/>
  <c r="N1427" i="33144"/>
  <c r="N1431" i="33144"/>
  <c r="N1435" i="33144"/>
  <c r="N1439" i="33144"/>
  <c r="N1443" i="33144"/>
  <c r="N1447" i="33144"/>
  <c r="N1451" i="33144"/>
  <c r="N1455" i="33144"/>
  <c r="N1459" i="33144"/>
  <c r="N1463" i="33144"/>
  <c r="N1467" i="33144"/>
  <c r="N1471" i="33144"/>
  <c r="N1475" i="33144"/>
  <c r="N1479" i="33144"/>
  <c r="N1483" i="33144"/>
  <c r="N1487" i="33144"/>
  <c r="N1491" i="33144"/>
  <c r="N1495" i="33144"/>
  <c r="N1499" i="33144"/>
  <c r="N1503" i="33144"/>
  <c r="N1507" i="33144"/>
  <c r="N1511" i="33144"/>
  <c r="N1515" i="33144"/>
  <c r="N1519" i="33144"/>
  <c r="N1523" i="33144"/>
  <c r="N1527" i="33144"/>
  <c r="N1531" i="33144"/>
  <c r="N753" i="33144"/>
  <c r="N1238" i="33144"/>
  <c r="R1372" i="33144"/>
  <c r="P1422" i="33144"/>
  <c r="P1470" i="33144"/>
  <c r="P1518" i="33144"/>
  <c r="R936" i="33144"/>
  <c r="N1250" i="33144"/>
  <c r="N1378" i="33144"/>
  <c r="P1426" i="33144"/>
  <c r="P1474" i="33144"/>
  <c r="P1522" i="33144"/>
  <c r="P1009" i="33144"/>
  <c r="N1262" i="33144"/>
  <c r="P1382" i="33144"/>
  <c r="P1430" i="33144"/>
  <c r="P1478" i="33144"/>
  <c r="P1526" i="33144"/>
  <c r="P1081" i="33144"/>
  <c r="N1274" i="33144"/>
  <c r="P1386" i="33144"/>
  <c r="P1434" i="33144"/>
  <c r="P1482" i="33144"/>
  <c r="P1530" i="33144"/>
  <c r="P1127" i="33144"/>
  <c r="N1286" i="33144"/>
  <c r="P1390" i="33144"/>
  <c r="P1438" i="33144"/>
  <c r="P1486" i="33144"/>
  <c r="R1149" i="33144"/>
  <c r="N1298" i="33144"/>
  <c r="P1394" i="33144"/>
  <c r="P1442" i="33144"/>
  <c r="P1490" i="33144"/>
  <c r="L14" i="33144"/>
  <c r="L27" i="33144"/>
  <c r="L40" i="33144"/>
  <c r="L53" i="33144"/>
  <c r="L66" i="33144"/>
  <c r="L79" i="33144"/>
  <c r="L92" i="33144"/>
  <c r="L105" i="33144"/>
  <c r="L118" i="33144"/>
  <c r="L131" i="33144"/>
  <c r="L144" i="33144"/>
  <c r="L158" i="33144"/>
  <c r="L171" i="33144"/>
  <c r="L184" i="33144"/>
  <c r="L197" i="33144"/>
  <c r="L210" i="33144"/>
  <c r="L223" i="33144"/>
  <c r="L236" i="33144"/>
  <c r="L249" i="33144"/>
  <c r="L262" i="33144"/>
  <c r="L275" i="33144"/>
  <c r="L288" i="33144"/>
  <c r="L302" i="33144"/>
  <c r="L315" i="33144"/>
  <c r="L328" i="33144"/>
  <c r="L341" i="33144"/>
  <c r="L354" i="33144"/>
  <c r="L367" i="33144"/>
  <c r="L380" i="33144"/>
  <c r="L393" i="33144"/>
  <c r="L406" i="33144"/>
  <c r="L419" i="33144"/>
  <c r="L432" i="33144"/>
  <c r="L446" i="33144"/>
  <c r="L459" i="33144"/>
  <c r="L472" i="33144"/>
  <c r="L485" i="33144"/>
  <c r="L498" i="33144"/>
  <c r="L511" i="33144"/>
  <c r="L524" i="33144"/>
  <c r="L537" i="33144"/>
  <c r="L550" i="33144"/>
  <c r="L563" i="33144"/>
  <c r="L576" i="33144"/>
  <c r="L590" i="33144"/>
  <c r="L603" i="33144"/>
  <c r="L616" i="33144"/>
  <c r="L629" i="33144"/>
  <c r="L642" i="33144"/>
  <c r="L655" i="33144"/>
  <c r="L668" i="33144"/>
  <c r="L681" i="33144"/>
  <c r="L694" i="33144"/>
  <c r="L707" i="33144"/>
  <c r="L720" i="33144"/>
  <c r="L734" i="33144"/>
  <c r="L747" i="33144"/>
  <c r="L760" i="33144"/>
  <c r="L773" i="33144"/>
  <c r="L786" i="33144"/>
  <c r="L799" i="33144"/>
  <c r="L812" i="33144"/>
  <c r="L825" i="33144"/>
  <c r="L838" i="33144"/>
  <c r="L851" i="33144"/>
  <c r="L864" i="33144"/>
  <c r="L878" i="33144"/>
  <c r="L891" i="33144"/>
  <c r="L904" i="33144"/>
  <c r="L917" i="33144"/>
  <c r="L930" i="33144"/>
  <c r="L943" i="33144"/>
  <c r="L956" i="33144"/>
  <c r="L969" i="33144"/>
  <c r="L982" i="33144"/>
  <c r="L995" i="33144"/>
  <c r="L1008" i="33144"/>
  <c r="L1022" i="33144"/>
  <c r="L1035" i="33144"/>
  <c r="L1048" i="33144"/>
  <c r="N1214" i="33144"/>
  <c r="N1358" i="33144"/>
  <c r="P1414" i="33144"/>
  <c r="P1462" i="33144"/>
  <c r="P1510" i="33144"/>
  <c r="N1226" i="33144"/>
  <c r="N1366" i="33144"/>
  <c r="P1418" i="33144"/>
  <c r="P1466" i="33144"/>
  <c r="P1514" i="33144"/>
  <c r="R1165" i="33144"/>
  <c r="P1446" i="33144"/>
  <c r="N1178" i="33144"/>
  <c r="P1450" i="33144"/>
  <c r="N1190" i="33144"/>
  <c r="P1454" i="33144"/>
  <c r="N1202" i="33144"/>
  <c r="P1458" i="33144"/>
  <c r="P8" i="33144"/>
  <c r="L21" i="33144"/>
  <c r="L35" i="33144"/>
  <c r="L50" i="33144"/>
  <c r="L64" i="33144"/>
  <c r="L78" i="33144"/>
  <c r="L93" i="33144"/>
  <c r="L107" i="33144"/>
  <c r="L122" i="33144"/>
  <c r="L136" i="33144"/>
  <c r="L150" i="33144"/>
  <c r="L164" i="33144"/>
  <c r="L178" i="33144"/>
  <c r="L192" i="33144"/>
  <c r="L207" i="33144"/>
  <c r="L221" i="33144"/>
  <c r="L235" i="33144"/>
  <c r="L250" i="33144"/>
  <c r="L264" i="33144"/>
  <c r="L279" i="33144"/>
  <c r="L293" i="33144"/>
  <c r="L307" i="33144"/>
  <c r="L321" i="33144"/>
  <c r="L335" i="33144"/>
  <c r="L350" i="33144"/>
  <c r="L364" i="33144"/>
  <c r="L378" i="33144"/>
  <c r="L392" i="33144"/>
  <c r="L407" i="33144"/>
  <c r="L422" i="33144"/>
  <c r="L436" i="33144"/>
  <c r="L450" i="33144"/>
  <c r="L464" i="33144"/>
  <c r="L478" i="33144"/>
  <c r="L492" i="33144"/>
  <c r="L507" i="33144"/>
  <c r="L521" i="33144"/>
  <c r="L535" i="33144"/>
  <c r="L549" i="33144"/>
  <c r="L564" i="33144"/>
  <c r="L579" i="33144"/>
  <c r="L593" i="33144"/>
  <c r="L607" i="33144"/>
  <c r="L621" i="33144"/>
  <c r="L635" i="33144"/>
  <c r="L650" i="33144"/>
  <c r="L664" i="33144"/>
  <c r="L678" i="33144"/>
  <c r="L692" i="33144"/>
  <c r="L706" i="33144"/>
  <c r="L722" i="33144"/>
  <c r="L736" i="33144"/>
  <c r="L750" i="33144"/>
  <c r="L764" i="33144"/>
  <c r="L778" i="33144"/>
  <c r="L792" i="33144"/>
  <c r="L807" i="33144"/>
  <c r="L821" i="33144"/>
  <c r="L835" i="33144"/>
  <c r="L849" i="33144"/>
  <c r="L863" i="33144"/>
  <c r="L879" i="33144"/>
  <c r="L893" i="33144"/>
  <c r="L907" i="33144"/>
  <c r="L921" i="33144"/>
  <c r="L935" i="33144"/>
  <c r="L950" i="33144"/>
  <c r="L964" i="33144"/>
  <c r="L978" i="33144"/>
  <c r="L992" i="33144"/>
  <c r="L1006" i="33144"/>
  <c r="L1020" i="33144"/>
  <c r="L1036" i="33144"/>
  <c r="L1050" i="33144"/>
  <c r="L1063" i="33144"/>
  <c r="L1076" i="33144"/>
  <c r="L1089" i="33144"/>
  <c r="L1102" i="33144"/>
  <c r="L1115" i="33144"/>
  <c r="L1128" i="33144"/>
  <c r="L1142" i="33144"/>
  <c r="L1155" i="33144"/>
  <c r="L1168" i="33144"/>
  <c r="N1310" i="33144"/>
  <c r="P1494" i="33144"/>
  <c r="N1322" i="33144"/>
  <c r="P1498" i="33144"/>
  <c r="N1334" i="33144"/>
  <c r="P1502" i="33144"/>
  <c r="P1406" i="33144"/>
  <c r="P1410" i="33144"/>
  <c r="L1521" i="33144"/>
  <c r="L1473" i="33144"/>
  <c r="L1425" i="33144"/>
  <c r="L1377" i="33144"/>
  <c r="L1341" i="33144"/>
  <c r="L1293" i="33144"/>
  <c r="L1242" i="33144"/>
  <c r="L1176" i="33144"/>
  <c r="L1001" i="33144"/>
  <c r="L1532" i="33144"/>
  <c r="L1520" i="33144"/>
  <c r="L1508" i="33144"/>
  <c r="L1496" i="33144"/>
  <c r="L1484" i="33144"/>
  <c r="L1472" i="33144"/>
  <c r="L1460" i="33144"/>
  <c r="L1448" i="33144"/>
  <c r="L1436" i="33144"/>
  <c r="L1424" i="33144"/>
  <c r="L1412" i="33144"/>
  <c r="L1400" i="33144"/>
  <c r="L1388" i="33144"/>
  <c r="L1376" i="33144"/>
  <c r="L1364" i="33144"/>
  <c r="L1352" i="33144"/>
  <c r="L1340" i="33144"/>
  <c r="L1328" i="33144"/>
  <c r="L1316" i="33144"/>
  <c r="L1304" i="33144"/>
  <c r="L1292" i="33144"/>
  <c r="L1280" i="33144"/>
  <c r="L1267" i="33144"/>
  <c r="L1254" i="33144"/>
  <c r="L1241" i="33144"/>
  <c r="L1228" i="33144"/>
  <c r="L1215" i="33144"/>
  <c r="L1202" i="33144"/>
  <c r="L1188" i="33144"/>
  <c r="L1175" i="33144"/>
  <c r="L1161" i="33144"/>
  <c r="L1147" i="33144"/>
  <c r="L1133" i="33144"/>
  <c r="L1119" i="33144"/>
  <c r="L1104" i="33144"/>
  <c r="L1090" i="33144"/>
  <c r="L1075" i="33144"/>
  <c r="L1061" i="33144"/>
  <c r="L1046" i="33144"/>
  <c r="L1030" i="33144"/>
  <c r="L1015" i="33144"/>
  <c r="L1000" i="33144"/>
  <c r="L984" i="33144"/>
  <c r="L968" i="33144"/>
  <c r="L953" i="33144"/>
  <c r="L938" i="33144"/>
  <c r="L922" i="33144"/>
  <c r="L906" i="33144"/>
  <c r="L890" i="33144"/>
  <c r="L874" i="33144"/>
  <c r="L859" i="33144"/>
  <c r="L844" i="33144"/>
  <c r="L828" i="33144"/>
  <c r="L813" i="33144"/>
  <c r="L797" i="33144"/>
  <c r="L782" i="33144"/>
  <c r="L766" i="33144"/>
  <c r="L751" i="33144"/>
  <c r="L735" i="33144"/>
  <c r="L718" i="33144"/>
  <c r="L703" i="33144"/>
  <c r="L688" i="33144"/>
  <c r="L672" i="33144"/>
  <c r="L657" i="33144"/>
  <c r="L641" i="33144"/>
  <c r="L626" i="33144"/>
  <c r="L610" i="33144"/>
  <c r="L595" i="33144"/>
  <c r="L580" i="33144"/>
  <c r="L562" i="33144"/>
  <c r="L547" i="33144"/>
  <c r="L532" i="33144"/>
  <c r="L516" i="33144"/>
  <c r="L501" i="33144"/>
  <c r="L486" i="33144"/>
  <c r="L470" i="33144"/>
  <c r="L454" i="33144"/>
  <c r="L439" i="33144"/>
  <c r="L424" i="33144"/>
  <c r="L408" i="33144"/>
  <c r="L391" i="33144"/>
  <c r="L376" i="33144"/>
  <c r="L360" i="33144"/>
  <c r="L345" i="33144"/>
  <c r="L330" i="33144"/>
  <c r="L314" i="33144"/>
  <c r="L298" i="33144"/>
  <c r="L283" i="33144"/>
  <c r="L268" i="33144"/>
  <c r="L252" i="33144"/>
  <c r="L237" i="33144"/>
  <c r="L220" i="33144"/>
  <c r="L204" i="33144"/>
  <c r="L189" i="33144"/>
  <c r="L174" i="33144"/>
  <c r="L159" i="33144"/>
  <c r="L142" i="33144"/>
  <c r="L127" i="33144"/>
  <c r="L112" i="33144"/>
  <c r="L96" i="33144"/>
  <c r="L81" i="33144"/>
  <c r="L65" i="33144"/>
  <c r="L48" i="33144"/>
  <c r="L33" i="33144"/>
  <c r="L18" i="33144"/>
  <c r="L8" i="33144"/>
  <c r="L1531" i="33144"/>
  <c r="L1519" i="33144"/>
  <c r="L1507" i="33144"/>
  <c r="L1495" i="33144"/>
  <c r="L1483" i="33144"/>
  <c r="L1471" i="33144"/>
  <c r="L1459" i="33144"/>
  <c r="L1447" i="33144"/>
  <c r="L1435" i="33144"/>
  <c r="L1423" i="33144"/>
  <c r="L1411" i="33144"/>
  <c r="L1399" i="33144"/>
  <c r="L1387" i="33144"/>
  <c r="L1375" i="33144"/>
  <c r="L1363" i="33144"/>
  <c r="L1351" i="33144"/>
  <c r="L1339" i="33144"/>
  <c r="L1327" i="33144"/>
  <c r="L1315" i="33144"/>
  <c r="L1303" i="33144"/>
  <c r="L1291" i="33144"/>
  <c r="L1279" i="33144"/>
  <c r="L1266" i="33144"/>
  <c r="L1253" i="33144"/>
  <c r="L1240" i="33144"/>
  <c r="L1227" i="33144"/>
  <c r="L1214" i="33144"/>
  <c r="L1200" i="33144"/>
  <c r="L1187" i="33144"/>
  <c r="L1174" i="33144"/>
  <c r="L1160" i="33144"/>
  <c r="L1146" i="33144"/>
  <c r="L1132" i="33144"/>
  <c r="L1118" i="33144"/>
  <c r="L1103" i="33144"/>
  <c r="L1088" i="33144"/>
  <c r="L1074" i="33144"/>
  <c r="L1060" i="33144"/>
  <c r="L1044" i="33144"/>
  <c r="L1029" i="33144"/>
  <c r="L1014" i="33144"/>
  <c r="L999" i="33144"/>
  <c r="L983" i="33144"/>
  <c r="L967" i="33144"/>
  <c r="L952" i="33144"/>
  <c r="L936" i="33144"/>
  <c r="L920" i="33144"/>
  <c r="L905" i="33144"/>
  <c r="L888" i="33144"/>
  <c r="L873" i="33144"/>
  <c r="L858" i="33144"/>
  <c r="L843" i="33144"/>
  <c r="L827" i="33144"/>
  <c r="L811" i="33144"/>
  <c r="L796" i="33144"/>
  <c r="L780" i="33144"/>
  <c r="L765" i="33144"/>
  <c r="L749" i="33144"/>
  <c r="L732" i="33144"/>
  <c r="L717" i="33144"/>
  <c r="L702" i="33144"/>
  <c r="L687" i="33144"/>
  <c r="L671" i="33144"/>
  <c r="L656" i="33144"/>
  <c r="L640" i="33144"/>
  <c r="L624" i="33144"/>
  <c r="L609" i="33144"/>
  <c r="L594" i="33144"/>
  <c r="L578" i="33144"/>
  <c r="L561" i="33144"/>
  <c r="L546" i="33144"/>
  <c r="L531" i="33144"/>
  <c r="L515" i="33144"/>
  <c r="L500" i="33144"/>
  <c r="L484" i="33144"/>
  <c r="L468" i="33144"/>
  <c r="L453" i="33144"/>
  <c r="L438" i="33144"/>
  <c r="L423" i="33144"/>
  <c r="L405" i="33144"/>
  <c r="L390" i="33144"/>
  <c r="L375" i="33144"/>
  <c r="L359" i="33144"/>
  <c r="L344" i="33144"/>
  <c r="L329" i="33144"/>
  <c r="L312" i="33144"/>
  <c r="L297" i="33144"/>
  <c r="L282" i="33144"/>
  <c r="L267" i="33144"/>
  <c r="L251" i="33144"/>
  <c r="L234" i="33144"/>
  <c r="L219" i="33144"/>
  <c r="L203" i="33144"/>
  <c r="L188" i="33144"/>
  <c r="L173" i="33144"/>
  <c r="L156" i="33144"/>
  <c r="L141" i="33144"/>
  <c r="L126" i="33144"/>
  <c r="L111" i="33144"/>
  <c r="L95" i="33144"/>
  <c r="L80" i="33144"/>
  <c r="L63" i="33144"/>
  <c r="L47" i="33144"/>
  <c r="L32" i="33144"/>
  <c r="L17" i="33144"/>
  <c r="L1497" i="33144"/>
  <c r="L1449" i="33144"/>
  <c r="L1413" i="33144"/>
  <c r="L1365" i="33144"/>
  <c r="L1317" i="33144"/>
  <c r="L1268" i="33144"/>
  <c r="L1203" i="33144"/>
  <c r="L1162" i="33144"/>
  <c r="L1120" i="33144"/>
  <c r="L1091" i="33144"/>
  <c r="L1047" i="33144"/>
  <c r="L986" i="33144"/>
  <c r="L939" i="33144"/>
  <c r="L892" i="33144"/>
  <c r="L798" i="33144"/>
  <c r="L1530" i="33144"/>
  <c r="L1518" i="33144"/>
  <c r="L1506" i="33144"/>
  <c r="L1494" i="33144"/>
  <c r="L1482" i="33144"/>
  <c r="L1470" i="33144"/>
  <c r="L1458" i="33144"/>
  <c r="L1446" i="33144"/>
  <c r="L1434" i="33144"/>
  <c r="L1422" i="33144"/>
  <c r="L1410" i="33144"/>
  <c r="L1398" i="33144"/>
  <c r="L1386" i="33144"/>
  <c r="L1374" i="33144"/>
  <c r="L1362" i="33144"/>
  <c r="L1350" i="33144"/>
  <c r="L1338" i="33144"/>
  <c r="L1326" i="33144"/>
  <c r="L1314" i="33144"/>
  <c r="L1302" i="33144"/>
  <c r="L1290" i="33144"/>
  <c r="L1278" i="33144"/>
  <c r="L1265" i="33144"/>
  <c r="L1252" i="33144"/>
  <c r="L1239" i="33144"/>
  <c r="L1226" i="33144"/>
  <c r="L1212" i="33144"/>
  <c r="L1199" i="33144"/>
  <c r="L1186" i="33144"/>
  <c r="L1173" i="33144"/>
  <c r="L1159" i="33144"/>
  <c r="L1145" i="33144"/>
  <c r="L1131" i="33144"/>
  <c r="L1116" i="33144"/>
  <c r="L1101" i="33144"/>
  <c r="L1087" i="33144"/>
  <c r="L1073" i="33144"/>
  <c r="L1059" i="33144"/>
  <c r="L1043" i="33144"/>
  <c r="L1028" i="33144"/>
  <c r="L1013" i="33144"/>
  <c r="L998" i="33144"/>
  <c r="L981" i="33144"/>
  <c r="L966" i="33144"/>
  <c r="L951" i="33144"/>
  <c r="L934" i="33144"/>
  <c r="L919" i="33144"/>
  <c r="L903" i="33144"/>
  <c r="L887" i="33144"/>
  <c r="L872" i="33144"/>
  <c r="L857" i="33144"/>
  <c r="L842" i="33144"/>
  <c r="L826" i="33144"/>
  <c r="L810" i="33144"/>
  <c r="L795" i="33144"/>
  <c r="L779" i="33144"/>
  <c r="L763" i="33144"/>
  <c r="L748" i="33144"/>
  <c r="L731" i="33144"/>
  <c r="L716" i="33144"/>
  <c r="L701" i="33144"/>
  <c r="L686" i="33144"/>
  <c r="L670" i="33144"/>
  <c r="L654" i="33144"/>
  <c r="L639" i="33144"/>
  <c r="L623" i="33144"/>
  <c r="L608" i="33144"/>
  <c r="L592" i="33144"/>
  <c r="L575" i="33144"/>
  <c r="L560" i="33144"/>
  <c r="L545" i="33144"/>
  <c r="L530" i="33144"/>
  <c r="L514" i="33144"/>
  <c r="L499" i="33144"/>
  <c r="L483" i="33144"/>
  <c r="L467" i="33144"/>
  <c r="L452" i="33144"/>
  <c r="L437" i="33144"/>
  <c r="L420" i="33144"/>
  <c r="L404" i="33144"/>
  <c r="L389" i="33144"/>
  <c r="L374" i="33144"/>
  <c r="L358" i="33144"/>
  <c r="L343" i="33144"/>
  <c r="L327" i="33144"/>
  <c r="L311" i="33144"/>
  <c r="L296" i="33144"/>
  <c r="L281" i="33144"/>
  <c r="L266" i="33144"/>
  <c r="L248" i="33144"/>
  <c r="L233" i="33144"/>
  <c r="L218" i="33144"/>
  <c r="L202" i="33144"/>
  <c r="L187" i="33144"/>
  <c r="L172" i="33144"/>
  <c r="L155" i="33144"/>
  <c r="L140" i="33144"/>
  <c r="L125" i="33144"/>
  <c r="L110" i="33144"/>
  <c r="L94" i="33144"/>
  <c r="L77" i="33144"/>
  <c r="L62" i="33144"/>
  <c r="L46" i="33144"/>
  <c r="L31" i="33144"/>
  <c r="L16" i="33144"/>
  <c r="L1529" i="33144"/>
  <c r="L1517" i="33144"/>
  <c r="L1505" i="33144"/>
  <c r="L1493" i="33144"/>
  <c r="L1481" i="33144"/>
  <c r="L1469" i="33144"/>
  <c r="L1457" i="33144"/>
  <c r="L1445" i="33144"/>
  <c r="L1433" i="33144"/>
  <c r="L1421" i="33144"/>
  <c r="L1409" i="33144"/>
  <c r="L1397" i="33144"/>
  <c r="L1385" i="33144"/>
  <c r="L1373" i="33144"/>
  <c r="L1361" i="33144"/>
  <c r="L1349" i="33144"/>
  <c r="L1337" i="33144"/>
  <c r="L1325" i="33144"/>
  <c r="L1313" i="33144"/>
  <c r="L1301" i="33144"/>
  <c r="L1289" i="33144"/>
  <c r="L1277" i="33144"/>
  <c r="L1264" i="33144"/>
  <c r="L1251" i="33144"/>
  <c r="L1238" i="33144"/>
  <c r="L1224" i="33144"/>
  <c r="L1211" i="33144"/>
  <c r="L1198" i="33144"/>
  <c r="L1185" i="33144"/>
  <c r="L1172" i="33144"/>
  <c r="L1158" i="33144"/>
  <c r="L1144" i="33144"/>
  <c r="L1130" i="33144"/>
  <c r="L1114" i="33144"/>
  <c r="L1100" i="33144"/>
  <c r="L1086" i="33144"/>
  <c r="L1072" i="33144"/>
  <c r="L1058" i="33144"/>
  <c r="L1042" i="33144"/>
  <c r="L1027" i="33144"/>
  <c r="L1012" i="33144"/>
  <c r="L996" i="33144"/>
  <c r="L980" i="33144"/>
  <c r="L965" i="33144"/>
  <c r="L948" i="33144"/>
  <c r="L933" i="33144"/>
  <c r="L918" i="33144"/>
  <c r="L902" i="33144"/>
  <c r="L886" i="33144"/>
  <c r="L871" i="33144"/>
  <c r="L856" i="33144"/>
  <c r="L840" i="33144"/>
  <c r="L824" i="33144"/>
  <c r="L809" i="33144"/>
  <c r="L794" i="33144"/>
  <c r="L777" i="33144"/>
  <c r="L762" i="33144"/>
  <c r="L746" i="33144"/>
  <c r="L730" i="33144"/>
  <c r="L715" i="33144"/>
  <c r="L700" i="33144"/>
  <c r="L684" i="33144"/>
  <c r="L669" i="33144"/>
  <c r="L653" i="33144"/>
  <c r="L638" i="33144"/>
  <c r="L622" i="33144"/>
  <c r="L606" i="33144"/>
  <c r="L591" i="33144"/>
  <c r="L574" i="33144"/>
  <c r="L559" i="33144"/>
  <c r="L544" i="33144"/>
  <c r="L528" i="33144"/>
  <c r="L513" i="33144"/>
  <c r="L497" i="33144"/>
  <c r="L482" i="33144"/>
  <c r="L466" i="33144"/>
  <c r="L451" i="33144"/>
  <c r="L435" i="33144"/>
  <c r="L418" i="33144"/>
  <c r="L403" i="33144"/>
  <c r="L388" i="33144"/>
  <c r="L372" i="33144"/>
  <c r="L357" i="33144"/>
  <c r="L342" i="33144"/>
  <c r="L326" i="33144"/>
  <c r="L310" i="33144"/>
  <c r="L295" i="33144"/>
  <c r="L280" i="33144"/>
  <c r="L263" i="33144"/>
  <c r="L247" i="33144"/>
  <c r="L232" i="33144"/>
  <c r="L216" i="33144"/>
  <c r="L201" i="33144"/>
  <c r="L186" i="33144"/>
  <c r="L170" i="33144"/>
  <c r="L154" i="33144"/>
  <c r="L139" i="33144"/>
  <c r="L124" i="33144"/>
  <c r="L108" i="33144"/>
  <c r="L91" i="33144"/>
  <c r="L76" i="33144"/>
  <c r="L60" i="33144"/>
  <c r="L45" i="33144"/>
  <c r="L30" i="33144"/>
  <c r="L15" i="33144"/>
  <c r="L1528" i="33144"/>
  <c r="L1516" i="33144"/>
  <c r="L1504" i="33144"/>
  <c r="L1492" i="33144"/>
  <c r="L1480" i="33144"/>
  <c r="L1468" i="33144"/>
  <c r="L1456" i="33144"/>
  <c r="L1444" i="33144"/>
  <c r="L1432" i="33144"/>
  <c r="L1420" i="33144"/>
  <c r="L1408" i="33144"/>
  <c r="L1396" i="33144"/>
  <c r="L1384" i="33144"/>
  <c r="L1372" i="33144"/>
  <c r="L1360" i="33144"/>
  <c r="L1348" i="33144"/>
  <c r="L1336" i="33144"/>
  <c r="L1324" i="33144"/>
  <c r="L1312" i="33144"/>
  <c r="L1300" i="33144"/>
  <c r="L1288" i="33144"/>
  <c r="L1276" i="33144"/>
  <c r="L1263" i="33144"/>
  <c r="L1250" i="33144"/>
  <c r="L1236" i="33144"/>
  <c r="L1223" i="33144"/>
  <c r="L1210" i="33144"/>
  <c r="L1197" i="33144"/>
  <c r="L1184" i="33144"/>
  <c r="L1171" i="33144"/>
  <c r="L1157" i="33144"/>
  <c r="L1143" i="33144"/>
  <c r="L1127" i="33144"/>
  <c r="L1113" i="33144"/>
  <c r="L1099" i="33144"/>
  <c r="L1085" i="33144"/>
  <c r="L1071" i="33144"/>
  <c r="L1056" i="33144"/>
  <c r="L1041" i="33144"/>
  <c r="L1026" i="33144"/>
  <c r="L1011" i="33144"/>
  <c r="L994" i="33144"/>
  <c r="L979" i="33144"/>
  <c r="L963" i="33144"/>
  <c r="L947" i="33144"/>
  <c r="L932" i="33144"/>
  <c r="L916" i="33144"/>
  <c r="L900" i="33144"/>
  <c r="L885" i="33144"/>
  <c r="L870" i="33144"/>
  <c r="L855" i="33144"/>
  <c r="L839" i="33144"/>
  <c r="L823" i="33144"/>
  <c r="L808" i="33144"/>
  <c r="L791" i="33144"/>
  <c r="L776" i="33144"/>
  <c r="L761" i="33144"/>
  <c r="L744" i="33144"/>
  <c r="L729" i="33144"/>
  <c r="L714" i="33144"/>
  <c r="L699" i="33144"/>
  <c r="L683" i="33144"/>
  <c r="L667" i="33144"/>
  <c r="L652" i="33144"/>
  <c r="L636" i="33144"/>
  <c r="L620" i="33144"/>
  <c r="L605" i="33144"/>
  <c r="L588" i="33144"/>
  <c r="L573" i="33144"/>
  <c r="L558" i="33144"/>
  <c r="L543" i="33144"/>
  <c r="L527" i="33144"/>
  <c r="L512" i="33144"/>
  <c r="L496" i="33144"/>
  <c r="L480" i="33144"/>
  <c r="L465" i="33144"/>
  <c r="L449" i="33144"/>
  <c r="L434" i="33144"/>
  <c r="L417" i="33144"/>
  <c r="L402" i="33144"/>
  <c r="L387" i="33144"/>
  <c r="L371" i="33144"/>
  <c r="L356" i="33144"/>
  <c r="L340" i="33144"/>
  <c r="L324" i="33144"/>
  <c r="L309" i="33144"/>
  <c r="L294" i="33144"/>
  <c r="L278" i="33144"/>
  <c r="L261" i="33144"/>
  <c r="L246" i="33144"/>
  <c r="L231" i="33144"/>
  <c r="L215" i="33144"/>
  <c r="L200" i="33144"/>
  <c r="L185" i="33144"/>
  <c r="L168" i="33144"/>
  <c r="L153" i="33144"/>
  <c r="L138" i="33144"/>
  <c r="L123" i="33144"/>
  <c r="L106" i="33144"/>
  <c r="L90" i="33144"/>
  <c r="L75" i="33144"/>
  <c r="L59" i="33144"/>
  <c r="L44" i="33144"/>
  <c r="L29" i="33144"/>
  <c r="L12" i="33144"/>
  <c r="P1506" i="33144"/>
  <c r="L1527" i="33144"/>
  <c r="L1515" i="33144"/>
  <c r="L1503" i="33144"/>
  <c r="L1491" i="33144"/>
  <c r="L1479" i="33144"/>
  <c r="L1467" i="33144"/>
  <c r="L1455" i="33144"/>
  <c r="L1443" i="33144"/>
  <c r="L1431" i="33144"/>
  <c r="L1419" i="33144"/>
  <c r="L1407" i="33144"/>
  <c r="L1395" i="33144"/>
  <c r="L1383" i="33144"/>
  <c r="L1371" i="33144"/>
  <c r="L1359" i="33144"/>
  <c r="L1347" i="33144"/>
  <c r="L1335" i="33144"/>
  <c r="L1323" i="33144"/>
  <c r="L1311" i="33144"/>
  <c r="L1299" i="33144"/>
  <c r="L1287" i="33144"/>
  <c r="L1275" i="33144"/>
  <c r="L1262" i="33144"/>
  <c r="L1248" i="33144"/>
  <c r="L1235" i="33144"/>
  <c r="L1222" i="33144"/>
  <c r="L1209" i="33144"/>
  <c r="L1196" i="33144"/>
  <c r="L1183" i="33144"/>
  <c r="L1170" i="33144"/>
  <c r="L1156" i="33144"/>
  <c r="L1140" i="33144"/>
  <c r="L1126" i="33144"/>
  <c r="L1112" i="33144"/>
  <c r="L1098" i="33144"/>
  <c r="L1084" i="33144"/>
  <c r="L1070" i="33144"/>
  <c r="L1055" i="33144"/>
  <c r="L1040" i="33144"/>
  <c r="L1025" i="33144"/>
  <c r="L1010" i="33144"/>
  <c r="L993" i="33144"/>
  <c r="L977" i="33144"/>
  <c r="L962" i="33144"/>
  <c r="L946" i="33144"/>
  <c r="L931" i="33144"/>
  <c r="L915" i="33144"/>
  <c r="L899" i="33144"/>
  <c r="L884" i="33144"/>
  <c r="L869" i="33144"/>
  <c r="L854" i="33144"/>
  <c r="L837" i="33144"/>
  <c r="L822" i="33144"/>
  <c r="L806" i="33144"/>
  <c r="L790" i="33144"/>
  <c r="L775" i="33144"/>
  <c r="L759" i="33144"/>
  <c r="L743" i="33144"/>
  <c r="L728" i="33144"/>
  <c r="L713" i="33144"/>
  <c r="L698" i="33144"/>
  <c r="L682" i="33144"/>
  <c r="L666" i="33144"/>
  <c r="L651" i="33144"/>
  <c r="L634" i="33144"/>
  <c r="L619" i="33144"/>
  <c r="L604" i="33144"/>
  <c r="L587" i="33144"/>
  <c r="L572" i="33144"/>
  <c r="L557" i="33144"/>
  <c r="L542" i="33144"/>
  <c r="L526" i="33144"/>
  <c r="L510" i="33144"/>
  <c r="L495" i="33144"/>
  <c r="L479" i="33144"/>
  <c r="L463" i="33144"/>
  <c r="L448" i="33144"/>
  <c r="L431" i="33144"/>
  <c r="L416" i="33144"/>
  <c r="L401" i="33144"/>
  <c r="L386" i="33144"/>
  <c r="L370" i="33144"/>
  <c r="L355" i="33144"/>
  <c r="L339" i="33144"/>
  <c r="L323" i="33144"/>
  <c r="L308" i="33144"/>
  <c r="L292" i="33144"/>
  <c r="L276" i="33144"/>
  <c r="L260" i="33144"/>
  <c r="L245" i="33144"/>
  <c r="L230" i="33144"/>
  <c r="L214" i="33144"/>
  <c r="L199" i="33144"/>
  <c r="L183" i="33144"/>
  <c r="L167" i="33144"/>
  <c r="L152" i="33144"/>
  <c r="L137" i="33144"/>
  <c r="L120" i="33144"/>
  <c r="L104" i="33144"/>
  <c r="L89" i="33144"/>
  <c r="L74" i="33144"/>
  <c r="L58" i="33144"/>
  <c r="L43" i="33144"/>
  <c r="L28" i="33144"/>
  <c r="L11" i="33144"/>
  <c r="P1402" i="33144"/>
  <c r="L1526" i="33144"/>
  <c r="L1514" i="33144"/>
  <c r="L1502" i="33144"/>
  <c r="L1490" i="33144"/>
  <c r="L1478" i="33144"/>
  <c r="L1466" i="33144"/>
  <c r="L1454" i="33144"/>
  <c r="L1442" i="33144"/>
  <c r="L1430" i="33144"/>
  <c r="L1418" i="33144"/>
  <c r="L1406" i="33144"/>
  <c r="L1394" i="33144"/>
  <c r="L1382" i="33144"/>
  <c r="L1370" i="33144"/>
  <c r="L1358" i="33144"/>
  <c r="L1346" i="33144"/>
  <c r="L1334" i="33144"/>
  <c r="L1322" i="33144"/>
  <c r="L1310" i="33144"/>
  <c r="L1298" i="33144"/>
  <c r="L1286" i="33144"/>
  <c r="L1274" i="33144"/>
  <c r="L1260" i="33144"/>
  <c r="L1247" i="33144"/>
  <c r="L1234" i="33144"/>
  <c r="L1221" i="33144"/>
  <c r="L1208" i="33144"/>
  <c r="L1195" i="33144"/>
  <c r="L1182" i="33144"/>
  <c r="L1169" i="33144"/>
  <c r="L1154" i="33144"/>
  <c r="L1139" i="33144"/>
  <c r="L1125" i="33144"/>
  <c r="L1111" i="33144"/>
  <c r="L1097" i="33144"/>
  <c r="L1083" i="33144"/>
  <c r="L1068" i="33144"/>
  <c r="L1054" i="33144"/>
  <c r="L1039" i="33144"/>
  <c r="L1024" i="33144"/>
  <c r="L1007" i="33144"/>
  <c r="L991" i="33144"/>
  <c r="L976" i="33144"/>
  <c r="L960" i="33144"/>
  <c r="L945" i="33144"/>
  <c r="L929" i="33144"/>
  <c r="L914" i="33144"/>
  <c r="L898" i="33144"/>
  <c r="L883" i="33144"/>
  <c r="L868" i="33144"/>
  <c r="L852" i="33144"/>
  <c r="L836" i="33144"/>
  <c r="L820" i="33144"/>
  <c r="L804" i="33144"/>
  <c r="L789" i="33144"/>
  <c r="L774" i="33144"/>
  <c r="L758" i="33144"/>
  <c r="L742" i="33144"/>
  <c r="L727" i="33144"/>
  <c r="L712" i="33144"/>
  <c r="L696" i="33144"/>
  <c r="L680" i="33144"/>
  <c r="L665" i="33144"/>
  <c r="L648" i="33144"/>
  <c r="L633" i="33144"/>
  <c r="L618" i="33144"/>
  <c r="L602" i="33144"/>
  <c r="L586" i="33144"/>
  <c r="L571" i="33144"/>
  <c r="L556" i="33144"/>
  <c r="L540" i="33144"/>
  <c r="L525" i="33144"/>
  <c r="L509" i="33144"/>
  <c r="L494" i="33144"/>
  <c r="L477" i="33144"/>
  <c r="L462" i="33144"/>
  <c r="L447" i="33144"/>
  <c r="L430" i="33144"/>
  <c r="L415" i="33144"/>
  <c r="L400" i="33144"/>
  <c r="L384" i="33144"/>
  <c r="L369" i="33144"/>
  <c r="L353" i="33144"/>
  <c r="L338" i="33144"/>
  <c r="L322" i="33144"/>
  <c r="L306" i="33144"/>
  <c r="L291" i="33144"/>
  <c r="L274" i="33144"/>
  <c r="L259" i="33144"/>
  <c r="L244" i="33144"/>
  <c r="L228" i="33144"/>
  <c r="L213" i="33144"/>
  <c r="L198" i="33144"/>
  <c r="L182" i="33144"/>
  <c r="L166" i="33144"/>
  <c r="L151" i="33144"/>
  <c r="L135" i="33144"/>
  <c r="L119" i="33144"/>
  <c r="L103" i="33144"/>
  <c r="L88" i="33144"/>
  <c r="L72" i="33144"/>
  <c r="L57" i="33144"/>
  <c r="L42" i="33144"/>
  <c r="L26" i="33144"/>
  <c r="L10" i="33144"/>
  <c r="P1398" i="33144"/>
  <c r="L1525" i="33144"/>
  <c r="L1513" i="33144"/>
  <c r="L1501" i="33144"/>
  <c r="L1489" i="33144"/>
  <c r="L1477" i="33144"/>
  <c r="L1465" i="33144"/>
  <c r="L1453" i="33144"/>
  <c r="L1441" i="33144"/>
  <c r="L1429" i="33144"/>
  <c r="L1417" i="33144"/>
  <c r="L1405" i="33144"/>
  <c r="L1393" i="33144"/>
  <c r="L1381" i="33144"/>
  <c r="L1369" i="33144"/>
  <c r="L1357" i="33144"/>
  <c r="L1345" i="33144"/>
  <c r="L1333" i="33144"/>
  <c r="L1321" i="33144"/>
  <c r="L1309" i="33144"/>
  <c r="L1297" i="33144"/>
  <c r="L1285" i="33144"/>
  <c r="L1272" i="33144"/>
  <c r="L1259" i="33144"/>
  <c r="L1246" i="33144"/>
  <c r="L1233" i="33144"/>
  <c r="L1220" i="33144"/>
  <c r="L1207" i="33144"/>
  <c r="L1194" i="33144"/>
  <c r="L1181" i="33144"/>
  <c r="L1167" i="33144"/>
  <c r="L1152" i="33144"/>
  <c r="L1138" i="33144"/>
  <c r="L1124" i="33144"/>
  <c r="L1110" i="33144"/>
  <c r="L1096" i="33144"/>
  <c r="L1082" i="33144"/>
  <c r="L1067" i="33144"/>
  <c r="L1053" i="33144"/>
  <c r="L1038" i="33144"/>
  <c r="L1023" i="33144"/>
  <c r="L1005" i="33144"/>
  <c r="L990" i="33144"/>
  <c r="L975" i="33144"/>
  <c r="L959" i="33144"/>
  <c r="L944" i="33144"/>
  <c r="L928" i="33144"/>
  <c r="L912" i="33144"/>
  <c r="L897" i="33144"/>
  <c r="L882" i="33144"/>
  <c r="L867" i="33144"/>
  <c r="L850" i="33144"/>
  <c r="L834" i="33144"/>
  <c r="L819" i="33144"/>
  <c r="L803" i="33144"/>
  <c r="L788" i="33144"/>
  <c r="L772" i="33144"/>
  <c r="L756" i="33144"/>
  <c r="L741" i="33144"/>
  <c r="L726" i="33144"/>
  <c r="L711" i="33144"/>
  <c r="L695" i="33144"/>
  <c r="L679" i="33144"/>
  <c r="L663" i="33144"/>
  <c r="L647" i="33144"/>
  <c r="L632" i="33144"/>
  <c r="L617" i="33144"/>
  <c r="L600" i="33144"/>
  <c r="L585" i="33144"/>
  <c r="L570" i="33144"/>
  <c r="L555" i="33144"/>
  <c r="L539" i="33144"/>
  <c r="L523" i="33144"/>
  <c r="L508" i="33144"/>
  <c r="L491" i="33144"/>
  <c r="L476" i="33144"/>
  <c r="L461" i="33144"/>
  <c r="L444" i="33144"/>
  <c r="L429" i="33144"/>
  <c r="L414" i="33144"/>
  <c r="L399" i="33144"/>
  <c r="L383" i="33144"/>
  <c r="L368" i="33144"/>
  <c r="L352" i="33144"/>
  <c r="L336" i="33144"/>
  <c r="L320" i="33144"/>
  <c r="L305" i="33144"/>
  <c r="L290" i="33144"/>
  <c r="L273" i="33144"/>
  <c r="L258" i="33144"/>
  <c r="L243" i="33144"/>
  <c r="L227" i="33144"/>
  <c r="L212" i="33144"/>
  <c r="L196" i="33144"/>
  <c r="L180" i="33144"/>
  <c r="L165" i="33144"/>
  <c r="L149" i="33144"/>
  <c r="L134" i="33144"/>
  <c r="L117" i="33144"/>
  <c r="L102" i="33144"/>
  <c r="L87" i="33144"/>
  <c r="L71" i="33144"/>
  <c r="L56" i="33144"/>
  <c r="L41" i="33144"/>
  <c r="L24" i="33144"/>
  <c r="L9" i="33144"/>
  <c r="N1346" i="33144"/>
  <c r="K9" i="33144"/>
  <c r="K21" i="33144"/>
  <c r="K33" i="33144"/>
  <c r="K45" i="33144"/>
  <c r="K57" i="33144"/>
  <c r="K69" i="33144"/>
  <c r="K81" i="33144"/>
  <c r="K93" i="33144"/>
  <c r="K105" i="33144"/>
  <c r="K117" i="33144"/>
  <c r="K129" i="33144"/>
  <c r="K141" i="33144"/>
  <c r="K153" i="33144"/>
  <c r="K165" i="33144"/>
  <c r="K177" i="33144"/>
  <c r="K189" i="33144"/>
  <c r="K201" i="33144"/>
  <c r="K213" i="33144"/>
  <c r="K225" i="33144"/>
  <c r="K237" i="33144"/>
  <c r="K249" i="33144"/>
  <c r="K261" i="33144"/>
  <c r="K273" i="33144"/>
  <c r="K285" i="33144"/>
  <c r="K297" i="33144"/>
  <c r="K309" i="33144"/>
  <c r="K321" i="33144"/>
  <c r="K333" i="33144"/>
  <c r="K345" i="33144"/>
  <c r="K357" i="33144"/>
  <c r="K369" i="33144"/>
  <c r="K381" i="33144"/>
  <c r="K393" i="33144"/>
  <c r="K405" i="33144"/>
  <c r="K417" i="33144"/>
  <c r="K429" i="33144"/>
  <c r="K441" i="33144"/>
  <c r="K453" i="33144"/>
  <c r="K465" i="33144"/>
  <c r="K477" i="33144"/>
  <c r="K489" i="33144"/>
  <c r="K501" i="33144"/>
  <c r="K513" i="33144"/>
  <c r="K525" i="33144"/>
  <c r="K537" i="33144"/>
  <c r="K549" i="33144"/>
  <c r="K561" i="33144"/>
  <c r="K573" i="33144"/>
  <c r="K585" i="33144"/>
  <c r="K597" i="33144"/>
  <c r="K609" i="33144"/>
  <c r="K621" i="33144"/>
  <c r="K633" i="33144"/>
  <c r="K645" i="33144"/>
  <c r="K657" i="33144"/>
  <c r="K669" i="33144"/>
  <c r="K681" i="33144"/>
  <c r="K693" i="33144"/>
  <c r="K705" i="33144"/>
  <c r="K717" i="33144"/>
  <c r="K729" i="33144"/>
  <c r="K741" i="33144"/>
  <c r="K753" i="33144"/>
  <c r="K765" i="33144"/>
  <c r="K777" i="33144"/>
  <c r="K789" i="33144"/>
  <c r="K801" i="33144"/>
  <c r="K813" i="33144"/>
  <c r="K825" i="33144"/>
  <c r="K837" i="33144"/>
  <c r="K849" i="33144"/>
  <c r="K861" i="33144"/>
  <c r="K873" i="33144"/>
  <c r="K885" i="33144"/>
  <c r="K897" i="33144"/>
  <c r="K909" i="33144"/>
  <c r="K921" i="33144"/>
  <c r="K933" i="33144"/>
  <c r="K945" i="33144"/>
  <c r="K957" i="33144"/>
  <c r="K969" i="33144"/>
  <c r="K981" i="33144"/>
  <c r="K993" i="33144"/>
  <c r="K1005" i="33144"/>
  <c r="K1017" i="33144"/>
  <c r="K10" i="33144"/>
  <c r="K22" i="33144"/>
  <c r="M22" i="33144" s="1"/>
  <c r="K34" i="33144"/>
  <c r="K46" i="33144"/>
  <c r="K58" i="33144"/>
  <c r="K70" i="33144"/>
  <c r="K82" i="33144"/>
  <c r="K94" i="33144"/>
  <c r="K106" i="33144"/>
  <c r="K118" i="33144"/>
  <c r="K130" i="33144"/>
  <c r="K142" i="33144"/>
  <c r="K154" i="33144"/>
  <c r="K166" i="33144"/>
  <c r="M166" i="33144" s="1"/>
  <c r="K178" i="33144"/>
  <c r="K190" i="33144"/>
  <c r="K202" i="33144"/>
  <c r="K214" i="33144"/>
  <c r="K226" i="33144"/>
  <c r="K238" i="33144"/>
  <c r="K250" i="33144"/>
  <c r="K262" i="33144"/>
  <c r="K274" i="33144"/>
  <c r="K286" i="33144"/>
  <c r="K298" i="33144"/>
  <c r="K310" i="33144"/>
  <c r="K322" i="33144"/>
  <c r="K334" i="33144"/>
  <c r="K346" i="33144"/>
  <c r="K358" i="33144"/>
  <c r="K370" i="33144"/>
  <c r="K382" i="33144"/>
  <c r="K394" i="33144"/>
  <c r="K406" i="33144"/>
  <c r="K418" i="33144"/>
  <c r="K430" i="33144"/>
  <c r="K442" i="33144"/>
  <c r="K454" i="33144"/>
  <c r="K466" i="33144"/>
  <c r="K478" i="33144"/>
  <c r="K490" i="33144"/>
  <c r="K502" i="33144"/>
  <c r="K514" i="33144"/>
  <c r="K526" i="33144"/>
  <c r="K538" i="33144"/>
  <c r="K550" i="33144"/>
  <c r="K562" i="33144"/>
  <c r="K574" i="33144"/>
  <c r="K586" i="33144"/>
  <c r="K598" i="33144"/>
  <c r="K610" i="33144"/>
  <c r="K622" i="33144"/>
  <c r="K634" i="33144"/>
  <c r="K646" i="33144"/>
  <c r="K658" i="33144"/>
  <c r="K670" i="33144"/>
  <c r="K682" i="33144"/>
  <c r="K694" i="33144"/>
  <c r="K706" i="33144"/>
  <c r="K718" i="33144"/>
  <c r="K730" i="33144"/>
  <c r="K742" i="33144"/>
  <c r="K754" i="33144"/>
  <c r="K766" i="33144"/>
  <c r="K778" i="33144"/>
  <c r="K790" i="33144"/>
  <c r="K802" i="33144"/>
  <c r="K814" i="33144"/>
  <c r="K826" i="33144"/>
  <c r="K838" i="33144"/>
  <c r="K850" i="33144"/>
  <c r="K862" i="33144"/>
  <c r="K874" i="33144"/>
  <c r="K886" i="33144"/>
  <c r="K898" i="33144"/>
  <c r="K910" i="33144"/>
  <c r="K922" i="33144"/>
  <c r="K934" i="33144"/>
  <c r="K946" i="33144"/>
  <c r="K958" i="33144"/>
  <c r="K970" i="33144"/>
  <c r="K982" i="33144"/>
  <c r="K994" i="33144"/>
  <c r="K1006" i="33144"/>
  <c r="K1018" i="33144"/>
  <c r="K11" i="33144"/>
  <c r="K23" i="33144"/>
  <c r="K35" i="33144"/>
  <c r="K47" i="33144"/>
  <c r="K59" i="33144"/>
  <c r="K71" i="33144"/>
  <c r="K83" i="33144"/>
  <c r="K95" i="33144"/>
  <c r="K107" i="33144"/>
  <c r="K119" i="33144"/>
  <c r="K131" i="33144"/>
  <c r="K143" i="33144"/>
  <c r="K155" i="33144"/>
  <c r="K167" i="33144"/>
  <c r="K179" i="33144"/>
  <c r="K191" i="33144"/>
  <c r="K203" i="33144"/>
  <c r="K215" i="33144"/>
  <c r="K227" i="33144"/>
  <c r="K239" i="33144"/>
  <c r="K251" i="33144"/>
  <c r="K263" i="33144"/>
  <c r="K275" i="33144"/>
  <c r="K287" i="33144"/>
  <c r="K299" i="33144"/>
  <c r="K311" i="33144"/>
  <c r="K323" i="33144"/>
  <c r="K335" i="33144"/>
  <c r="K347" i="33144"/>
  <c r="K359" i="33144"/>
  <c r="K371" i="33144"/>
  <c r="K383" i="33144"/>
  <c r="K395" i="33144"/>
  <c r="K407" i="33144"/>
  <c r="K419" i="33144"/>
  <c r="K431" i="33144"/>
  <c r="K443" i="33144"/>
  <c r="K455" i="33144"/>
  <c r="K467" i="33144"/>
  <c r="K479" i="33144"/>
  <c r="K491" i="33144"/>
  <c r="K503" i="33144"/>
  <c r="K515" i="33144"/>
  <c r="K527" i="33144"/>
  <c r="K539" i="33144"/>
  <c r="K551" i="33144"/>
  <c r="K563" i="33144"/>
  <c r="K575" i="33144"/>
  <c r="K587" i="33144"/>
  <c r="K599" i="33144"/>
  <c r="K611" i="33144"/>
  <c r="K623" i="33144"/>
  <c r="K635" i="33144"/>
  <c r="K647" i="33144"/>
  <c r="K659" i="33144"/>
  <c r="K671" i="33144"/>
  <c r="K683" i="33144"/>
  <c r="K695" i="33144"/>
  <c r="K707" i="33144"/>
  <c r="K719" i="33144"/>
  <c r="K731" i="33144"/>
  <c r="K743" i="33144"/>
  <c r="K755" i="33144"/>
  <c r="K767" i="33144"/>
  <c r="K779" i="33144"/>
  <c r="K791" i="33144"/>
  <c r="K803" i="33144"/>
  <c r="K815" i="33144"/>
  <c r="K827" i="33144"/>
  <c r="K839" i="33144"/>
  <c r="K851" i="33144"/>
  <c r="K863" i="33144"/>
  <c r="K875" i="33144"/>
  <c r="K887" i="33144"/>
  <c r="K899" i="33144"/>
  <c r="K911" i="33144"/>
  <c r="K923" i="33144"/>
  <c r="K935" i="33144"/>
  <c r="K947" i="33144"/>
  <c r="K959" i="33144"/>
  <c r="K971" i="33144"/>
  <c r="K983" i="33144"/>
  <c r="K995" i="33144"/>
  <c r="K1007" i="33144"/>
  <c r="K1019" i="33144"/>
  <c r="K12" i="33144"/>
  <c r="K24" i="33144"/>
  <c r="K36" i="33144"/>
  <c r="K48" i="33144"/>
  <c r="K60" i="33144"/>
  <c r="K72" i="33144"/>
  <c r="K84" i="33144"/>
  <c r="K96" i="33144"/>
  <c r="K108" i="33144"/>
  <c r="K120" i="33144"/>
  <c r="K132" i="33144"/>
  <c r="K144" i="33144"/>
  <c r="K156" i="33144"/>
  <c r="K168" i="33144"/>
  <c r="K180" i="33144"/>
  <c r="K192" i="33144"/>
  <c r="K204" i="33144"/>
  <c r="K216" i="33144"/>
  <c r="K228" i="33144"/>
  <c r="K240" i="33144"/>
  <c r="K252" i="33144"/>
  <c r="K264" i="33144"/>
  <c r="K276" i="33144"/>
  <c r="K288" i="33144"/>
  <c r="K300" i="33144"/>
  <c r="K312" i="33144"/>
  <c r="K324" i="33144"/>
  <c r="K336" i="33144"/>
  <c r="K348" i="33144"/>
  <c r="K360" i="33144"/>
  <c r="K372" i="33144"/>
  <c r="K384" i="33144"/>
  <c r="K396" i="33144"/>
  <c r="K408" i="33144"/>
  <c r="K420" i="33144"/>
  <c r="K432" i="33144"/>
  <c r="K444" i="33144"/>
  <c r="K456" i="33144"/>
  <c r="K468" i="33144"/>
  <c r="K480" i="33144"/>
  <c r="K492" i="33144"/>
  <c r="K504" i="33144"/>
  <c r="K516" i="33144"/>
  <c r="K528" i="33144"/>
  <c r="K540" i="33144"/>
  <c r="K552" i="33144"/>
  <c r="K564" i="33144"/>
  <c r="K576" i="33144"/>
  <c r="K588" i="33144"/>
  <c r="K600" i="33144"/>
  <c r="K612" i="33144"/>
  <c r="K624" i="33144"/>
  <c r="K636" i="33144"/>
  <c r="K648" i="33144"/>
  <c r="K660" i="33144"/>
  <c r="K672" i="33144"/>
  <c r="K684" i="33144"/>
  <c r="K696" i="33144"/>
  <c r="K708" i="33144"/>
  <c r="K720" i="33144"/>
  <c r="K732" i="33144"/>
  <c r="K744" i="33144"/>
  <c r="K756" i="33144"/>
  <c r="K768" i="33144"/>
  <c r="K780" i="33144"/>
  <c r="K792" i="33144"/>
  <c r="K804" i="33144"/>
  <c r="K816" i="33144"/>
  <c r="K828" i="33144"/>
  <c r="K840" i="33144"/>
  <c r="K852" i="33144"/>
  <c r="K864" i="33144"/>
  <c r="K876" i="33144"/>
  <c r="K888" i="33144"/>
  <c r="K900" i="33144"/>
  <c r="K912" i="33144"/>
  <c r="K924" i="33144"/>
  <c r="K936" i="33144"/>
  <c r="K948" i="33144"/>
  <c r="K960" i="33144"/>
  <c r="K972" i="33144"/>
  <c r="K984" i="33144"/>
  <c r="K996" i="33144"/>
  <c r="K1008" i="33144"/>
  <c r="K1020" i="33144"/>
  <c r="K13" i="33144"/>
  <c r="K25" i="33144"/>
  <c r="K37" i="33144"/>
  <c r="K49" i="33144"/>
  <c r="K61" i="33144"/>
  <c r="K73" i="33144"/>
  <c r="K85" i="33144"/>
  <c r="K97" i="33144"/>
  <c r="K109" i="33144"/>
  <c r="K121" i="33144"/>
  <c r="K133" i="33144"/>
  <c r="K145" i="33144"/>
  <c r="K157" i="33144"/>
  <c r="K169" i="33144"/>
  <c r="K181" i="33144"/>
  <c r="K193" i="33144"/>
  <c r="K205" i="33144"/>
  <c r="K217" i="33144"/>
  <c r="K229" i="33144"/>
  <c r="K241" i="33144"/>
  <c r="K253" i="33144"/>
  <c r="K265" i="33144"/>
  <c r="K277" i="33144"/>
  <c r="K289" i="33144"/>
  <c r="K301" i="33144"/>
  <c r="K313" i="33144"/>
  <c r="K325" i="33144"/>
  <c r="K337" i="33144"/>
  <c r="K349" i="33144"/>
  <c r="K361" i="33144"/>
  <c r="K373" i="33144"/>
  <c r="K385" i="33144"/>
  <c r="K397" i="33144"/>
  <c r="K409" i="33144"/>
  <c r="K421" i="33144"/>
  <c r="K433" i="33144"/>
  <c r="K445" i="33144"/>
  <c r="K457" i="33144"/>
  <c r="K469" i="33144"/>
  <c r="K481" i="33144"/>
  <c r="K493" i="33144"/>
  <c r="K505" i="33144"/>
  <c r="K517" i="33144"/>
  <c r="K529" i="33144"/>
  <c r="K541" i="33144"/>
  <c r="K553" i="33144"/>
  <c r="K565" i="33144"/>
  <c r="K577" i="33144"/>
  <c r="K589" i="33144"/>
  <c r="K601" i="33144"/>
  <c r="K613" i="33144"/>
  <c r="K625" i="33144"/>
  <c r="K637" i="33144"/>
  <c r="K649" i="33144"/>
  <c r="K661" i="33144"/>
  <c r="K673" i="33144"/>
  <c r="K685" i="33144"/>
  <c r="K697" i="33144"/>
  <c r="K709" i="33144"/>
  <c r="K721" i="33144"/>
  <c r="K733" i="33144"/>
  <c r="K745" i="33144"/>
  <c r="K757" i="33144"/>
  <c r="K769" i="33144"/>
  <c r="K781" i="33144"/>
  <c r="K793" i="33144"/>
  <c r="K805" i="33144"/>
  <c r="K817" i="33144"/>
  <c r="K829" i="33144"/>
  <c r="K841" i="33144"/>
  <c r="K853" i="33144"/>
  <c r="K865" i="33144"/>
  <c r="K877" i="33144"/>
  <c r="K889" i="33144"/>
  <c r="K901" i="33144"/>
  <c r="K913" i="33144"/>
  <c r="K925" i="33144"/>
  <c r="K937" i="33144"/>
  <c r="K949" i="33144"/>
  <c r="K961" i="33144"/>
  <c r="K973" i="33144"/>
  <c r="K985" i="33144"/>
  <c r="K997" i="33144"/>
  <c r="K1009" i="33144"/>
  <c r="K1021" i="33144"/>
  <c r="K14" i="33144"/>
  <c r="K26" i="33144"/>
  <c r="K38" i="33144"/>
  <c r="K50" i="33144"/>
  <c r="K62" i="33144"/>
  <c r="K74" i="33144"/>
  <c r="M74" i="33144" s="1"/>
  <c r="K86" i="33144"/>
  <c r="K98" i="33144"/>
  <c r="K110" i="33144"/>
  <c r="K122" i="33144"/>
  <c r="K134" i="33144"/>
  <c r="K146" i="33144"/>
  <c r="K158" i="33144"/>
  <c r="K170" i="33144"/>
  <c r="K182" i="33144"/>
  <c r="K194" i="33144"/>
  <c r="K206" i="33144"/>
  <c r="K218" i="33144"/>
  <c r="K230" i="33144"/>
  <c r="K242" i="33144"/>
  <c r="K254" i="33144"/>
  <c r="K266" i="33144"/>
  <c r="K278" i="33144"/>
  <c r="K290" i="33144"/>
  <c r="K302" i="33144"/>
  <c r="K314" i="33144"/>
  <c r="K326" i="33144"/>
  <c r="K338" i="33144"/>
  <c r="K350" i="33144"/>
  <c r="K362" i="33144"/>
  <c r="K374" i="33144"/>
  <c r="K386" i="33144"/>
  <c r="K398" i="33144"/>
  <c r="K410" i="33144"/>
  <c r="K422" i="33144"/>
  <c r="K434" i="33144"/>
  <c r="K446" i="33144"/>
  <c r="K458" i="33144"/>
  <c r="K470" i="33144"/>
  <c r="K482" i="33144"/>
  <c r="K494" i="33144"/>
  <c r="K506" i="33144"/>
  <c r="K518" i="33144"/>
  <c r="K530" i="33144"/>
  <c r="K542" i="33144"/>
  <c r="K554" i="33144"/>
  <c r="K566" i="33144"/>
  <c r="K578" i="33144"/>
  <c r="K590" i="33144"/>
  <c r="K602" i="33144"/>
  <c r="K614" i="33144"/>
  <c r="K626" i="33144"/>
  <c r="K638" i="33144"/>
  <c r="K650" i="33144"/>
  <c r="K662" i="33144"/>
  <c r="K674" i="33144"/>
  <c r="K686" i="33144"/>
  <c r="K698" i="33144"/>
  <c r="K710" i="33144"/>
  <c r="K722" i="33144"/>
  <c r="K734" i="33144"/>
  <c r="K746" i="33144"/>
  <c r="K758" i="33144"/>
  <c r="K770" i="33144"/>
  <c r="K782" i="33144"/>
  <c r="K794" i="33144"/>
  <c r="K806" i="33144"/>
  <c r="K818" i="33144"/>
  <c r="K830" i="33144"/>
  <c r="K842" i="33144"/>
  <c r="K854" i="33144"/>
  <c r="K866" i="33144"/>
  <c r="K878" i="33144"/>
  <c r="K890" i="33144"/>
  <c r="K902" i="33144"/>
  <c r="K914" i="33144"/>
  <c r="K926" i="33144"/>
  <c r="K938" i="33144"/>
  <c r="K950" i="33144"/>
  <c r="K962" i="33144"/>
  <c r="K974" i="33144"/>
  <c r="M974" i="33144" s="1"/>
  <c r="K986" i="33144"/>
  <c r="K998" i="33144"/>
  <c r="K1010" i="33144"/>
  <c r="K1022" i="33144"/>
  <c r="K15" i="33144"/>
  <c r="K27" i="33144"/>
  <c r="K39" i="33144"/>
  <c r="K51" i="33144"/>
  <c r="K63" i="33144"/>
  <c r="K75" i="33144"/>
  <c r="K87" i="33144"/>
  <c r="K99" i="33144"/>
  <c r="K111" i="33144"/>
  <c r="K123" i="33144"/>
  <c r="K135" i="33144"/>
  <c r="K147" i="33144"/>
  <c r="K159" i="33144"/>
  <c r="K171" i="33144"/>
  <c r="K183" i="33144"/>
  <c r="K195" i="33144"/>
  <c r="K207" i="33144"/>
  <c r="K219" i="33144"/>
  <c r="K231" i="33144"/>
  <c r="K243" i="33144"/>
  <c r="K255" i="33144"/>
  <c r="K267" i="33144"/>
  <c r="K279" i="33144"/>
  <c r="K291" i="33144"/>
  <c r="K303" i="33144"/>
  <c r="K315" i="33144"/>
  <c r="K327" i="33144"/>
  <c r="K339" i="33144"/>
  <c r="K351" i="33144"/>
  <c r="K363" i="33144"/>
  <c r="K375" i="33144"/>
  <c r="K387" i="33144"/>
  <c r="K399" i="33144"/>
  <c r="K411" i="33144"/>
  <c r="K423" i="33144"/>
  <c r="K435" i="33144"/>
  <c r="K447" i="33144"/>
  <c r="K459" i="33144"/>
  <c r="K471" i="33144"/>
  <c r="K483" i="33144"/>
  <c r="K495" i="33144"/>
  <c r="K507" i="33144"/>
  <c r="K519" i="33144"/>
  <c r="K531" i="33144"/>
  <c r="K543" i="33144"/>
  <c r="K555" i="33144"/>
  <c r="K567" i="33144"/>
  <c r="K579" i="33144"/>
  <c r="K591" i="33144"/>
  <c r="K603" i="33144"/>
  <c r="K615" i="33144"/>
  <c r="K627" i="33144"/>
  <c r="K639" i="33144"/>
  <c r="K651" i="33144"/>
  <c r="K663" i="33144"/>
  <c r="K675" i="33144"/>
  <c r="K687" i="33144"/>
  <c r="K699" i="33144"/>
  <c r="K711" i="33144"/>
  <c r="K723" i="33144"/>
  <c r="K735" i="33144"/>
  <c r="K747" i="33144"/>
  <c r="K759" i="33144"/>
  <c r="K771" i="33144"/>
  <c r="K783" i="33144"/>
  <c r="K795" i="33144"/>
  <c r="K807" i="33144"/>
  <c r="K819" i="33144"/>
  <c r="K831" i="33144"/>
  <c r="K843" i="33144"/>
  <c r="K855" i="33144"/>
  <c r="K867" i="33144"/>
  <c r="K879" i="33144"/>
  <c r="K891" i="33144"/>
  <c r="K903" i="33144"/>
  <c r="K915" i="33144"/>
  <c r="K927" i="33144"/>
  <c r="K939" i="33144"/>
  <c r="K951" i="33144"/>
  <c r="K963" i="33144"/>
  <c r="K975" i="33144"/>
  <c r="K987" i="33144"/>
  <c r="K999" i="33144"/>
  <c r="K1011" i="33144"/>
  <c r="K1023" i="33144"/>
  <c r="K19" i="33144"/>
  <c r="K31" i="33144"/>
  <c r="K43" i="33144"/>
  <c r="K55" i="33144"/>
  <c r="K67" i="33144"/>
  <c r="K79" i="33144"/>
  <c r="K91" i="33144"/>
  <c r="K103" i="33144"/>
  <c r="K115" i="33144"/>
  <c r="K127" i="33144"/>
  <c r="K139" i="33144"/>
  <c r="K151" i="33144"/>
  <c r="K163" i="33144"/>
  <c r="K175" i="33144"/>
  <c r="K187" i="33144"/>
  <c r="K199" i="33144"/>
  <c r="K211" i="33144"/>
  <c r="K223" i="33144"/>
  <c r="K235" i="33144"/>
  <c r="K247" i="33144"/>
  <c r="K259" i="33144"/>
  <c r="K271" i="33144"/>
  <c r="K283" i="33144"/>
  <c r="K295" i="33144"/>
  <c r="K307" i="33144"/>
  <c r="K319" i="33144"/>
  <c r="K331" i="33144"/>
  <c r="K343" i="33144"/>
  <c r="K355" i="33144"/>
  <c r="K367" i="33144"/>
  <c r="K379" i="33144"/>
  <c r="K391" i="33144"/>
  <c r="K403" i="33144"/>
  <c r="K415" i="33144"/>
  <c r="K427" i="33144"/>
  <c r="K439" i="33144"/>
  <c r="K451" i="33144"/>
  <c r="K463" i="33144"/>
  <c r="K475" i="33144"/>
  <c r="K487" i="33144"/>
  <c r="K499" i="33144"/>
  <c r="K511" i="33144"/>
  <c r="K523" i="33144"/>
  <c r="K535" i="33144"/>
  <c r="K547" i="33144"/>
  <c r="K559" i="33144"/>
  <c r="K571" i="33144"/>
  <c r="K583" i="33144"/>
  <c r="K595" i="33144"/>
  <c r="K607" i="33144"/>
  <c r="K619" i="33144"/>
  <c r="K631" i="33144"/>
  <c r="K643" i="33144"/>
  <c r="K655" i="33144"/>
  <c r="K667" i="33144"/>
  <c r="K679" i="33144"/>
  <c r="K691" i="33144"/>
  <c r="K703" i="33144"/>
  <c r="K715" i="33144"/>
  <c r="K727" i="33144"/>
  <c r="K739" i="33144"/>
  <c r="K751" i="33144"/>
  <c r="K763" i="33144"/>
  <c r="K775" i="33144"/>
  <c r="K787" i="33144"/>
  <c r="K799" i="33144"/>
  <c r="K811" i="33144"/>
  <c r="K823" i="33144"/>
  <c r="K835" i="33144"/>
  <c r="K847" i="33144"/>
  <c r="K859" i="33144"/>
  <c r="K871" i="33144"/>
  <c r="K883" i="33144"/>
  <c r="K895" i="33144"/>
  <c r="K907" i="33144"/>
  <c r="K919" i="33144"/>
  <c r="K931" i="33144"/>
  <c r="K943" i="33144"/>
  <c r="K955" i="33144"/>
  <c r="K967" i="33144"/>
  <c r="K979" i="33144"/>
  <c r="K991" i="33144"/>
  <c r="K1003" i="33144"/>
  <c r="K1015" i="33144"/>
  <c r="K1027" i="33144"/>
  <c r="K16" i="33144"/>
  <c r="K52" i="33144"/>
  <c r="M52" i="33144" s="1"/>
  <c r="K88" i="33144"/>
  <c r="K124" i="33144"/>
  <c r="K160" i="33144"/>
  <c r="K196" i="33144"/>
  <c r="K232" i="33144"/>
  <c r="K268" i="33144"/>
  <c r="K304" i="33144"/>
  <c r="K340" i="33144"/>
  <c r="K376" i="33144"/>
  <c r="K412" i="33144"/>
  <c r="K448" i="33144"/>
  <c r="K484" i="33144"/>
  <c r="K520" i="33144"/>
  <c r="K556" i="33144"/>
  <c r="K592" i="33144"/>
  <c r="K628" i="33144"/>
  <c r="K664" i="33144"/>
  <c r="K700" i="33144"/>
  <c r="K736" i="33144"/>
  <c r="K772" i="33144"/>
  <c r="K808" i="33144"/>
  <c r="K844" i="33144"/>
  <c r="K880" i="33144"/>
  <c r="K916" i="33144"/>
  <c r="K952" i="33144"/>
  <c r="K988" i="33144"/>
  <c r="K1024" i="33144"/>
  <c r="K1037" i="33144"/>
  <c r="M1037" i="33144" s="1"/>
  <c r="K1049" i="33144"/>
  <c r="K1061" i="33144"/>
  <c r="K1073" i="33144"/>
  <c r="K1085" i="33144"/>
  <c r="K1097" i="33144"/>
  <c r="K1109" i="33144"/>
  <c r="K1121" i="33144"/>
  <c r="K1133" i="33144"/>
  <c r="K1145" i="33144"/>
  <c r="K1157" i="33144"/>
  <c r="K1169" i="33144"/>
  <c r="K1181" i="33144"/>
  <c r="K1193" i="33144"/>
  <c r="K1205" i="33144"/>
  <c r="K1217" i="33144"/>
  <c r="K1229" i="33144"/>
  <c r="K1241" i="33144"/>
  <c r="K1253" i="33144"/>
  <c r="K1265" i="33144"/>
  <c r="K1277" i="33144"/>
  <c r="K1289" i="33144"/>
  <c r="K1301" i="33144"/>
  <c r="K1313" i="33144"/>
  <c r="K1325" i="33144"/>
  <c r="K1337" i="33144"/>
  <c r="K1349" i="33144"/>
  <c r="K1361" i="33144"/>
  <c r="K1373" i="33144"/>
  <c r="K1385" i="33144"/>
  <c r="K1397" i="33144"/>
  <c r="K1409" i="33144"/>
  <c r="K1421" i="33144"/>
  <c r="K1433" i="33144"/>
  <c r="K1445" i="33144"/>
  <c r="K1457" i="33144"/>
  <c r="K1469" i="33144"/>
  <c r="K1481" i="33144"/>
  <c r="K1493" i="33144"/>
  <c r="K1505" i="33144"/>
  <c r="K1517" i="33144"/>
  <c r="K1529" i="33144"/>
  <c r="K1541" i="33144"/>
  <c r="K1553" i="33144"/>
  <c r="K17" i="33144"/>
  <c r="K53" i="33144"/>
  <c r="K89" i="33144"/>
  <c r="K125" i="33144"/>
  <c r="K161" i="33144"/>
  <c r="K197" i="33144"/>
  <c r="K233" i="33144"/>
  <c r="K269" i="33144"/>
  <c r="K305" i="33144"/>
  <c r="K341" i="33144"/>
  <c r="K377" i="33144"/>
  <c r="K413" i="33144"/>
  <c r="K449" i="33144"/>
  <c r="K485" i="33144"/>
  <c r="K521" i="33144"/>
  <c r="K557" i="33144"/>
  <c r="K593" i="33144"/>
  <c r="K629" i="33144"/>
  <c r="K665" i="33144"/>
  <c r="K701" i="33144"/>
  <c r="K737" i="33144"/>
  <c r="K773" i="33144"/>
  <c r="K809" i="33144"/>
  <c r="K845" i="33144"/>
  <c r="K881" i="33144"/>
  <c r="K917" i="33144"/>
  <c r="K953" i="33144"/>
  <c r="K989" i="33144"/>
  <c r="K1025" i="33144"/>
  <c r="K1038" i="33144"/>
  <c r="K1050" i="33144"/>
  <c r="K1062" i="33144"/>
  <c r="K1074" i="33144"/>
  <c r="K1086" i="33144"/>
  <c r="K1098" i="33144"/>
  <c r="K1110" i="33144"/>
  <c r="K1122" i="33144"/>
  <c r="K1134" i="33144"/>
  <c r="K1146" i="33144"/>
  <c r="K1158" i="33144"/>
  <c r="K1170" i="33144"/>
  <c r="K1182" i="33144"/>
  <c r="K1194" i="33144"/>
  <c r="K1206" i="33144"/>
  <c r="K1218" i="33144"/>
  <c r="K1230" i="33144"/>
  <c r="K1242" i="33144"/>
  <c r="K1254" i="33144"/>
  <c r="K1266" i="33144"/>
  <c r="K1278" i="33144"/>
  <c r="K1290" i="33144"/>
  <c r="K1302" i="33144"/>
  <c r="K1314" i="33144"/>
  <c r="K1326" i="33144"/>
  <c r="K1338" i="33144"/>
  <c r="K1350" i="33144"/>
  <c r="K1362" i="33144"/>
  <c r="K1374" i="33144"/>
  <c r="K1386" i="33144"/>
  <c r="K1398" i="33144"/>
  <c r="K1410" i="33144"/>
  <c r="K1422" i="33144"/>
  <c r="K1434" i="33144"/>
  <c r="K1446" i="33144"/>
  <c r="K1458" i="33144"/>
  <c r="K1470" i="33144"/>
  <c r="K1482" i="33144"/>
  <c r="K1494" i="33144"/>
  <c r="K1506" i="33144"/>
  <c r="K1518" i="33144"/>
  <c r="K1530" i="33144"/>
  <c r="K1542" i="33144"/>
  <c r="K1554" i="33144"/>
  <c r="K1552" i="33144"/>
  <c r="K1540" i="33144"/>
  <c r="K1528" i="33144"/>
  <c r="K1516" i="33144"/>
  <c r="K1504" i="33144"/>
  <c r="K1492" i="33144"/>
  <c r="K1480" i="33144"/>
  <c r="K1468" i="33144"/>
  <c r="K1456" i="33144"/>
  <c r="K1444" i="33144"/>
  <c r="K1432" i="33144"/>
  <c r="K1420" i="33144"/>
  <c r="K1408" i="33144"/>
  <c r="K1396" i="33144"/>
  <c r="K1384" i="33144"/>
  <c r="K1372" i="33144"/>
  <c r="K1360" i="33144"/>
  <c r="K1348" i="33144"/>
  <c r="K1336" i="33144"/>
  <c r="K1324" i="33144"/>
  <c r="K1312" i="33144"/>
  <c r="K1300" i="33144"/>
  <c r="K1288" i="33144"/>
  <c r="K1276" i="33144"/>
  <c r="K1264" i="33144"/>
  <c r="K1252" i="33144"/>
  <c r="K1240" i="33144"/>
  <c r="K1228" i="33144"/>
  <c r="K1216" i="33144"/>
  <c r="K1204" i="33144"/>
  <c r="K1192" i="33144"/>
  <c r="K1180" i="33144"/>
  <c r="K1168" i="33144"/>
  <c r="K1156" i="33144"/>
  <c r="K1144" i="33144"/>
  <c r="K1132" i="33144"/>
  <c r="K1120" i="33144"/>
  <c r="K1108" i="33144"/>
  <c r="K1096" i="33144"/>
  <c r="K1084" i="33144"/>
  <c r="K1072" i="33144"/>
  <c r="K1060" i="33144"/>
  <c r="K1048" i="33144"/>
  <c r="K1036" i="33144"/>
  <c r="K1016" i="33144"/>
  <c r="K980" i="33144"/>
  <c r="K944" i="33144"/>
  <c r="K908" i="33144"/>
  <c r="K872" i="33144"/>
  <c r="K836" i="33144"/>
  <c r="K800" i="33144"/>
  <c r="M800" i="33144" s="1"/>
  <c r="K764" i="33144"/>
  <c r="K728" i="33144"/>
  <c r="K692" i="33144"/>
  <c r="K656" i="33144"/>
  <c r="K620" i="33144"/>
  <c r="K584" i="33144"/>
  <c r="M584" i="33144" s="1"/>
  <c r="K548" i="33144"/>
  <c r="K512" i="33144"/>
  <c r="K476" i="33144"/>
  <c r="K440" i="33144"/>
  <c r="K404" i="33144"/>
  <c r="K368" i="33144"/>
  <c r="K332" i="33144"/>
  <c r="M332" i="33144" s="1"/>
  <c r="K296" i="33144"/>
  <c r="K260" i="33144"/>
  <c r="K224" i="33144"/>
  <c r="K188" i="33144"/>
  <c r="K152" i="33144"/>
  <c r="K116" i="33144"/>
  <c r="K80" i="33144"/>
  <c r="K44" i="33144"/>
  <c r="K1551" i="33144"/>
  <c r="K1539" i="33144"/>
  <c r="M1539" i="33144" s="1"/>
  <c r="K1527" i="33144"/>
  <c r="K1515" i="33144"/>
  <c r="K1503" i="33144"/>
  <c r="K1491" i="33144"/>
  <c r="K1479" i="33144"/>
  <c r="K1467" i="33144"/>
  <c r="K1455" i="33144"/>
  <c r="K1443" i="33144"/>
  <c r="K1431" i="33144"/>
  <c r="K1419" i="33144"/>
  <c r="K1407" i="33144"/>
  <c r="K1395" i="33144"/>
  <c r="K1383" i="33144"/>
  <c r="K1371" i="33144"/>
  <c r="K1359" i="33144"/>
  <c r="K1347" i="33144"/>
  <c r="K1335" i="33144"/>
  <c r="K1323" i="33144"/>
  <c r="K1311" i="33144"/>
  <c r="K1299" i="33144"/>
  <c r="K1287" i="33144"/>
  <c r="K1275" i="33144"/>
  <c r="K1263" i="33144"/>
  <c r="K1251" i="33144"/>
  <c r="K1239" i="33144"/>
  <c r="K1227" i="33144"/>
  <c r="K1215" i="33144"/>
  <c r="K1203" i="33144"/>
  <c r="K1191" i="33144"/>
  <c r="K1179" i="33144"/>
  <c r="K1167" i="33144"/>
  <c r="K1155" i="33144"/>
  <c r="K1143" i="33144"/>
  <c r="K1131" i="33144"/>
  <c r="K1119" i="33144"/>
  <c r="K1107" i="33144"/>
  <c r="K1095" i="33144"/>
  <c r="K1083" i="33144"/>
  <c r="K1071" i="33144"/>
  <c r="K1059" i="33144"/>
  <c r="K1047" i="33144"/>
  <c r="K1035" i="33144"/>
  <c r="K1014" i="33144"/>
  <c r="K978" i="33144"/>
  <c r="K942" i="33144"/>
  <c r="K906" i="33144"/>
  <c r="K870" i="33144"/>
  <c r="K834" i="33144"/>
  <c r="K798" i="33144"/>
  <c r="K762" i="33144"/>
  <c r="K726" i="33144"/>
  <c r="K690" i="33144"/>
  <c r="K654" i="33144"/>
  <c r="K618" i="33144"/>
  <c r="K582" i="33144"/>
  <c r="K546" i="33144"/>
  <c r="K510" i="33144"/>
  <c r="K474" i="33144"/>
  <c r="K438" i="33144"/>
  <c r="K402" i="33144"/>
  <c r="K366" i="33144"/>
  <c r="K330" i="33144"/>
  <c r="K294" i="33144"/>
  <c r="K258" i="33144"/>
  <c r="K222" i="33144"/>
  <c r="K186" i="33144"/>
  <c r="K150" i="33144"/>
  <c r="K114" i="33144"/>
  <c r="K78" i="33144"/>
  <c r="K42" i="33144"/>
  <c r="K1550" i="33144"/>
  <c r="K1538" i="33144"/>
  <c r="K1526" i="33144"/>
  <c r="K1514" i="33144"/>
  <c r="K1502" i="33144"/>
  <c r="K1490" i="33144"/>
  <c r="K1478" i="33144"/>
  <c r="K1466" i="33144"/>
  <c r="K1454" i="33144"/>
  <c r="K1442" i="33144"/>
  <c r="K1430" i="33144"/>
  <c r="K1418" i="33144"/>
  <c r="K1406" i="33144"/>
  <c r="K1394" i="33144"/>
  <c r="K1382" i="33144"/>
  <c r="K1370" i="33144"/>
  <c r="K1358" i="33144"/>
  <c r="K1346" i="33144"/>
  <c r="K1334" i="33144"/>
  <c r="K1322" i="33144"/>
  <c r="K1310" i="33144"/>
  <c r="K1298" i="33144"/>
  <c r="K1286" i="33144"/>
  <c r="K1274" i="33144"/>
  <c r="K1262" i="33144"/>
  <c r="K1250" i="33144"/>
  <c r="K1238" i="33144"/>
  <c r="K1226" i="33144"/>
  <c r="K1214" i="33144"/>
  <c r="K1202" i="33144"/>
  <c r="K1190" i="33144"/>
  <c r="K1178" i="33144"/>
  <c r="K1166" i="33144"/>
  <c r="M1166" i="33144" s="1"/>
  <c r="K1154" i="33144"/>
  <c r="K1142" i="33144"/>
  <c r="K1130" i="33144"/>
  <c r="K1118" i="33144"/>
  <c r="K1106" i="33144"/>
  <c r="K1094" i="33144"/>
  <c r="K1082" i="33144"/>
  <c r="K1070" i="33144"/>
  <c r="K1058" i="33144"/>
  <c r="K1046" i="33144"/>
  <c r="K1034" i="33144"/>
  <c r="K1013" i="33144"/>
  <c r="K977" i="33144"/>
  <c r="K941" i="33144"/>
  <c r="K905" i="33144"/>
  <c r="K869" i="33144"/>
  <c r="K833" i="33144"/>
  <c r="K797" i="33144"/>
  <c r="K761" i="33144"/>
  <c r="K725" i="33144"/>
  <c r="K689" i="33144"/>
  <c r="K653" i="33144"/>
  <c r="K617" i="33144"/>
  <c r="K581" i="33144"/>
  <c r="K545" i="33144"/>
  <c r="K509" i="33144"/>
  <c r="K473" i="33144"/>
  <c r="K437" i="33144"/>
  <c r="K401" i="33144"/>
  <c r="K365" i="33144"/>
  <c r="K329" i="33144"/>
  <c r="K293" i="33144"/>
  <c r="K257" i="33144"/>
  <c r="M257" i="33144" s="1"/>
  <c r="K221" i="33144"/>
  <c r="K185" i="33144"/>
  <c r="K149" i="33144"/>
  <c r="K113" i="33144"/>
  <c r="K77" i="33144"/>
  <c r="K41" i="33144"/>
  <c r="K1549" i="33144"/>
  <c r="K1537" i="33144"/>
  <c r="K1525" i="33144"/>
  <c r="K1513" i="33144"/>
  <c r="K1501" i="33144"/>
  <c r="K1489" i="33144"/>
  <c r="K1477" i="33144"/>
  <c r="K1465" i="33144"/>
  <c r="K1453" i="33144"/>
  <c r="K1441" i="33144"/>
  <c r="K1429" i="33144"/>
  <c r="K1417" i="33144"/>
  <c r="K1405" i="33144"/>
  <c r="K1393" i="33144"/>
  <c r="K1381" i="33144"/>
  <c r="K1369" i="33144"/>
  <c r="K1357" i="33144"/>
  <c r="K1345" i="33144"/>
  <c r="K1333" i="33144"/>
  <c r="K1321" i="33144"/>
  <c r="K1309" i="33144"/>
  <c r="K1297" i="33144"/>
  <c r="K1285" i="33144"/>
  <c r="K1273" i="33144"/>
  <c r="K1261" i="33144"/>
  <c r="K1249" i="33144"/>
  <c r="K1237" i="33144"/>
  <c r="K1225" i="33144"/>
  <c r="K1213" i="33144"/>
  <c r="K1201" i="33144"/>
  <c r="K1189" i="33144"/>
  <c r="K1177" i="33144"/>
  <c r="K1165" i="33144"/>
  <c r="K1153" i="33144"/>
  <c r="K1141" i="33144"/>
  <c r="K1129" i="33144"/>
  <c r="K1117" i="33144"/>
  <c r="K1105" i="33144"/>
  <c r="K1093" i="33144"/>
  <c r="K1081" i="33144"/>
  <c r="K1069" i="33144"/>
  <c r="K1057" i="33144"/>
  <c r="K1045" i="33144"/>
  <c r="K1033" i="33144"/>
  <c r="K1012" i="33144"/>
  <c r="K976" i="33144"/>
  <c r="K940" i="33144"/>
  <c r="K904" i="33144"/>
  <c r="K868" i="33144"/>
  <c r="K832" i="33144"/>
  <c r="K796" i="33144"/>
  <c r="K760" i="33144"/>
  <c r="K724" i="33144"/>
  <c r="K688" i="33144"/>
  <c r="K652" i="33144"/>
  <c r="K616" i="33144"/>
  <c r="K580" i="33144"/>
  <c r="K544" i="33144"/>
  <c r="K508" i="33144"/>
  <c r="K472" i="33144"/>
  <c r="K436" i="33144"/>
  <c r="K400" i="33144"/>
  <c r="K364" i="33144"/>
  <c r="K328" i="33144"/>
  <c r="K292" i="33144"/>
  <c r="K256" i="33144"/>
  <c r="K220" i="33144"/>
  <c r="K184" i="33144"/>
  <c r="K148" i="33144"/>
  <c r="K112" i="33144"/>
  <c r="K76" i="33144"/>
  <c r="K40" i="33144"/>
  <c r="K1548" i="33144"/>
  <c r="K1536" i="33144"/>
  <c r="K1524" i="33144"/>
  <c r="K1512" i="33144"/>
  <c r="K1500" i="33144"/>
  <c r="K1488" i="33144"/>
  <c r="K1476" i="33144"/>
  <c r="K1464" i="33144"/>
  <c r="K1452" i="33144"/>
  <c r="K1440" i="33144"/>
  <c r="K1428" i="33144"/>
  <c r="K1416" i="33144"/>
  <c r="K1404" i="33144"/>
  <c r="K1392" i="33144"/>
  <c r="K1380" i="33144"/>
  <c r="M1380" i="33144" s="1"/>
  <c r="K1368" i="33144"/>
  <c r="K1356" i="33144"/>
  <c r="K1344" i="33144"/>
  <c r="K1332" i="33144"/>
  <c r="K1320" i="33144"/>
  <c r="K1308" i="33144"/>
  <c r="K1296" i="33144"/>
  <c r="K1284" i="33144"/>
  <c r="K1272" i="33144"/>
  <c r="K1260" i="33144"/>
  <c r="K1248" i="33144"/>
  <c r="K1236" i="33144"/>
  <c r="K1224" i="33144"/>
  <c r="K1212" i="33144"/>
  <c r="K1200" i="33144"/>
  <c r="K1188" i="33144"/>
  <c r="K1176" i="33144"/>
  <c r="K1164" i="33144"/>
  <c r="K1152" i="33144"/>
  <c r="K1140" i="33144"/>
  <c r="K1128" i="33144"/>
  <c r="K1116" i="33144"/>
  <c r="K1104" i="33144"/>
  <c r="K1092" i="33144"/>
  <c r="K1080" i="33144"/>
  <c r="K1068" i="33144"/>
  <c r="K1056" i="33144"/>
  <c r="K1044" i="33144"/>
  <c r="K1032" i="33144"/>
  <c r="K1004" i="33144"/>
  <c r="K968" i="33144"/>
  <c r="K932" i="33144"/>
  <c r="K896" i="33144"/>
  <c r="K860" i="33144"/>
  <c r="M860" i="33144" s="1"/>
  <c r="K824" i="33144"/>
  <c r="M824" i="33144" s="1"/>
  <c r="K788" i="33144"/>
  <c r="K752" i="33144"/>
  <c r="K716" i="33144"/>
  <c r="K680" i="33144"/>
  <c r="K644" i="33144"/>
  <c r="K608" i="33144"/>
  <c r="K572" i="33144"/>
  <c r="K536" i="33144"/>
  <c r="K500" i="33144"/>
  <c r="K464" i="33144"/>
  <c r="K428" i="33144"/>
  <c r="M428" i="33144" s="1"/>
  <c r="K392" i="33144"/>
  <c r="M392" i="33144" s="1"/>
  <c r="K356" i="33144"/>
  <c r="K320" i="33144"/>
  <c r="K284" i="33144"/>
  <c r="K248" i="33144"/>
  <c r="K212" i="33144"/>
  <c r="K176" i="33144"/>
  <c r="K140" i="33144"/>
  <c r="K104" i="33144"/>
  <c r="K68" i="33144"/>
  <c r="K32" i="33144"/>
  <c r="K1547" i="33144"/>
  <c r="K1535" i="33144"/>
  <c r="K1523" i="33144"/>
  <c r="K1511" i="33144"/>
  <c r="K1499" i="33144"/>
  <c r="K1487" i="33144"/>
  <c r="K1475" i="33144"/>
  <c r="K1463" i="33144"/>
  <c r="K1451" i="33144"/>
  <c r="K1439" i="33144"/>
  <c r="K1427" i="33144"/>
  <c r="K1415" i="33144"/>
  <c r="K1403" i="33144"/>
  <c r="K1391" i="33144"/>
  <c r="K1379" i="33144"/>
  <c r="K1367" i="33144"/>
  <c r="K1355" i="33144"/>
  <c r="K1343" i="33144"/>
  <c r="K1331" i="33144"/>
  <c r="K1319" i="33144"/>
  <c r="K1307" i="33144"/>
  <c r="K1295" i="33144"/>
  <c r="K1283" i="33144"/>
  <c r="K1271" i="33144"/>
  <c r="K1259" i="33144"/>
  <c r="K1247" i="33144"/>
  <c r="K1235" i="33144"/>
  <c r="K1223" i="33144"/>
  <c r="K1211" i="33144"/>
  <c r="K1199" i="33144"/>
  <c r="K1187" i="33144"/>
  <c r="K1175" i="33144"/>
  <c r="K1163" i="33144"/>
  <c r="K1151" i="33144"/>
  <c r="K1139" i="33144"/>
  <c r="K1127" i="33144"/>
  <c r="K1115" i="33144"/>
  <c r="K1103" i="33144"/>
  <c r="K1091" i="33144"/>
  <c r="K1079" i="33144"/>
  <c r="K1067" i="33144"/>
  <c r="K1055" i="33144"/>
  <c r="K1043" i="33144"/>
  <c r="K1031" i="33144"/>
  <c r="K1002" i="33144"/>
  <c r="K966" i="33144"/>
  <c r="K930" i="33144"/>
  <c r="K894" i="33144"/>
  <c r="K858" i="33144"/>
  <c r="K822" i="33144"/>
  <c r="K786" i="33144"/>
  <c r="K750" i="33144"/>
  <c r="K714" i="33144"/>
  <c r="K678" i="33144"/>
  <c r="K642" i="33144"/>
  <c r="K606" i="33144"/>
  <c r="K570" i="33144"/>
  <c r="K534" i="33144"/>
  <c r="K498" i="33144"/>
  <c r="K462" i="33144"/>
  <c r="K426" i="33144"/>
  <c r="K390" i="33144"/>
  <c r="K354" i="33144"/>
  <c r="K318" i="33144"/>
  <c r="K282" i="33144"/>
  <c r="K246" i="33144"/>
  <c r="K210" i="33144"/>
  <c r="K174" i="33144"/>
  <c r="K138" i="33144"/>
  <c r="K102" i="33144"/>
  <c r="K66" i="33144"/>
  <c r="K30" i="33144"/>
  <c r="K1558" i="33144"/>
  <c r="K1546" i="33144"/>
  <c r="K1534" i="33144"/>
  <c r="K1522" i="33144"/>
  <c r="K1510" i="33144"/>
  <c r="K1498" i="33144"/>
  <c r="K1486" i="33144"/>
  <c r="K1474" i="33144"/>
  <c r="K1462" i="33144"/>
  <c r="K1450" i="33144"/>
  <c r="K1438" i="33144"/>
  <c r="K1426" i="33144"/>
  <c r="K1414" i="33144"/>
  <c r="K1402" i="33144"/>
  <c r="K1390" i="33144"/>
  <c r="K1378" i="33144"/>
  <c r="K1366" i="33144"/>
  <c r="K1354" i="33144"/>
  <c r="K1342" i="33144"/>
  <c r="K1330" i="33144"/>
  <c r="K1318" i="33144"/>
  <c r="K1306" i="33144"/>
  <c r="K1294" i="33144"/>
  <c r="K1282" i="33144"/>
  <c r="K1270" i="33144"/>
  <c r="K1258" i="33144"/>
  <c r="K1246" i="33144"/>
  <c r="K1234" i="33144"/>
  <c r="K1222" i="33144"/>
  <c r="K1210" i="33144"/>
  <c r="K1198" i="33144"/>
  <c r="K1186" i="33144"/>
  <c r="K1174" i="33144"/>
  <c r="K1162" i="33144"/>
  <c r="K1150" i="33144"/>
  <c r="K1138" i="33144"/>
  <c r="K1126" i="33144"/>
  <c r="K1114" i="33144"/>
  <c r="K1102" i="33144"/>
  <c r="K1090" i="33144"/>
  <c r="K1078" i="33144"/>
  <c r="K1066" i="33144"/>
  <c r="K1054" i="33144"/>
  <c r="K1042" i="33144"/>
  <c r="K1030" i="33144"/>
  <c r="K1001" i="33144"/>
  <c r="K965" i="33144"/>
  <c r="K929" i="33144"/>
  <c r="K893" i="33144"/>
  <c r="K857" i="33144"/>
  <c r="K821" i="33144"/>
  <c r="K785" i="33144"/>
  <c r="K749" i="33144"/>
  <c r="K713" i="33144"/>
  <c r="K677" i="33144"/>
  <c r="K641" i="33144"/>
  <c r="K605" i="33144"/>
  <c r="K569" i="33144"/>
  <c r="K533" i="33144"/>
  <c r="K497" i="33144"/>
  <c r="K461" i="33144"/>
  <c r="K425" i="33144"/>
  <c r="K389" i="33144"/>
  <c r="K353" i="33144"/>
  <c r="K317" i="33144"/>
  <c r="K281" i="33144"/>
  <c r="K245" i="33144"/>
  <c r="K209" i="33144"/>
  <c r="K173" i="33144"/>
  <c r="K137" i="33144"/>
  <c r="K101" i="33144"/>
  <c r="K65" i="33144"/>
  <c r="K29" i="33144"/>
  <c r="K1557" i="33144"/>
  <c r="K1545" i="33144"/>
  <c r="K1533" i="33144"/>
  <c r="M1533" i="33144" s="1"/>
  <c r="K1521" i="33144"/>
  <c r="K1509" i="33144"/>
  <c r="K1497" i="33144"/>
  <c r="K1485" i="33144"/>
  <c r="K1473" i="33144"/>
  <c r="K1461" i="33144"/>
  <c r="K1449" i="33144"/>
  <c r="K1437" i="33144"/>
  <c r="K1425" i="33144"/>
  <c r="K1413" i="33144"/>
  <c r="K1401" i="33144"/>
  <c r="K1389" i="33144"/>
  <c r="K1377" i="33144"/>
  <c r="K1365" i="33144"/>
  <c r="K1353" i="33144"/>
  <c r="K1341" i="33144"/>
  <c r="K1329" i="33144"/>
  <c r="K1317" i="33144"/>
  <c r="K1305" i="33144"/>
  <c r="K1293" i="33144"/>
  <c r="K1281" i="33144"/>
  <c r="K1269" i="33144"/>
  <c r="K1257" i="33144"/>
  <c r="K1245" i="33144"/>
  <c r="K1233" i="33144"/>
  <c r="K1221" i="33144"/>
  <c r="K1209" i="33144"/>
  <c r="K1197" i="33144"/>
  <c r="K1185" i="33144"/>
  <c r="K1173" i="33144"/>
  <c r="K1161" i="33144"/>
  <c r="K1149" i="33144"/>
  <c r="K1137" i="33144"/>
  <c r="K1125" i="33144"/>
  <c r="K1113" i="33144"/>
  <c r="K1101" i="33144"/>
  <c r="K1089" i="33144"/>
  <c r="K1077" i="33144"/>
  <c r="K1065" i="33144"/>
  <c r="K1053" i="33144"/>
  <c r="K1041" i="33144"/>
  <c r="K1029" i="33144"/>
  <c r="K1000" i="33144"/>
  <c r="K964" i="33144"/>
  <c r="K928" i="33144"/>
  <c r="K892" i="33144"/>
  <c r="K856" i="33144"/>
  <c r="K820" i="33144"/>
  <c r="K784" i="33144"/>
  <c r="K748" i="33144"/>
  <c r="K712" i="33144"/>
  <c r="K676" i="33144"/>
  <c r="K640" i="33144"/>
  <c r="K604" i="33144"/>
  <c r="K568" i="33144"/>
  <c r="K532" i="33144"/>
  <c r="K496" i="33144"/>
  <c r="K460" i="33144"/>
  <c r="K424" i="33144"/>
  <c r="K388" i="33144"/>
  <c r="K352" i="33144"/>
  <c r="K316" i="33144"/>
  <c r="K280" i="33144"/>
  <c r="K244" i="33144"/>
  <c r="K208" i="33144"/>
  <c r="K172" i="33144"/>
  <c r="K136" i="33144"/>
  <c r="K100" i="33144"/>
  <c r="K64" i="33144"/>
  <c r="K28" i="33144"/>
  <c r="K1556" i="33144"/>
  <c r="K1544" i="33144"/>
  <c r="K1532" i="33144"/>
  <c r="K1520" i="33144"/>
  <c r="K1508" i="33144"/>
  <c r="K1496" i="33144"/>
  <c r="K1484" i="33144"/>
  <c r="K1472" i="33144"/>
  <c r="K1460" i="33144"/>
  <c r="K1448" i="33144"/>
  <c r="K1436" i="33144"/>
  <c r="K1424" i="33144"/>
  <c r="K1412" i="33144"/>
  <c r="K1400" i="33144"/>
  <c r="K1388" i="33144"/>
  <c r="K1376" i="33144"/>
  <c r="K1364" i="33144"/>
  <c r="K1352" i="33144"/>
  <c r="K1340" i="33144"/>
  <c r="K1328" i="33144"/>
  <c r="K1316" i="33144"/>
  <c r="K1304" i="33144"/>
  <c r="K1292" i="33144"/>
  <c r="K1280" i="33144"/>
  <c r="K1268" i="33144"/>
  <c r="M1268" i="33144" s="1"/>
  <c r="K1256" i="33144"/>
  <c r="K1244" i="33144"/>
  <c r="M1244" i="33144" s="1"/>
  <c r="K1232" i="33144"/>
  <c r="K1220" i="33144"/>
  <c r="K1208" i="33144"/>
  <c r="K1196" i="33144"/>
  <c r="K1184" i="33144"/>
  <c r="K1172" i="33144"/>
  <c r="K1160" i="33144"/>
  <c r="K1148" i="33144"/>
  <c r="K1136" i="33144"/>
  <c r="K1124" i="33144"/>
  <c r="K1112" i="33144"/>
  <c r="K1100" i="33144"/>
  <c r="K1088" i="33144"/>
  <c r="K1076" i="33144"/>
  <c r="K1064" i="33144"/>
  <c r="K1052" i="33144"/>
  <c r="K1040" i="33144"/>
  <c r="K1028" i="33144"/>
  <c r="K992" i="33144"/>
  <c r="K956" i="33144"/>
  <c r="M956" i="33144" s="1"/>
  <c r="K920" i="33144"/>
  <c r="K884" i="33144"/>
  <c r="K848" i="33144"/>
  <c r="K812" i="33144"/>
  <c r="K776" i="33144"/>
  <c r="K740" i="33144"/>
  <c r="K704" i="33144"/>
  <c r="K668" i="33144"/>
  <c r="K632" i="33144"/>
  <c r="K596" i="33144"/>
  <c r="K560" i="33144"/>
  <c r="K524" i="33144"/>
  <c r="K488" i="33144"/>
  <c r="K452" i="33144"/>
  <c r="K416" i="33144"/>
  <c r="K380" i="33144"/>
  <c r="K344" i="33144"/>
  <c r="K308" i="33144"/>
  <c r="K272" i="33144"/>
  <c r="K236" i="33144"/>
  <c r="K200" i="33144"/>
  <c r="K164" i="33144"/>
  <c r="K128" i="33144"/>
  <c r="K92" i="33144"/>
  <c r="K56" i="33144"/>
  <c r="K20" i="33144"/>
  <c r="K8" i="33144"/>
  <c r="K1555" i="33144"/>
  <c r="K1543" i="33144"/>
  <c r="M1543" i="33144" s="1"/>
  <c r="K1531" i="33144"/>
  <c r="K1519" i="33144"/>
  <c r="K1507" i="33144"/>
  <c r="K1495" i="33144"/>
  <c r="K1483" i="33144"/>
  <c r="K1471" i="33144"/>
  <c r="K1459" i="33144"/>
  <c r="K1447" i="33144"/>
  <c r="K1435" i="33144"/>
  <c r="K1423" i="33144"/>
  <c r="K1411" i="33144"/>
  <c r="K1399" i="33144"/>
  <c r="K1387" i="33144"/>
  <c r="K1375" i="33144"/>
  <c r="K1363" i="33144"/>
  <c r="K1351" i="33144"/>
  <c r="K1339" i="33144"/>
  <c r="K1327" i="33144"/>
  <c r="K1315" i="33144"/>
  <c r="K1303" i="33144"/>
  <c r="K1291" i="33144"/>
  <c r="K1279" i="33144"/>
  <c r="K1267" i="33144"/>
  <c r="K1255" i="33144"/>
  <c r="K1243" i="33144"/>
  <c r="K1231" i="33144"/>
  <c r="K1219" i="33144"/>
  <c r="K1207" i="33144"/>
  <c r="K1195" i="33144"/>
  <c r="K1183" i="33144"/>
  <c r="K1171" i="33144"/>
  <c r="K1159" i="33144"/>
  <c r="K1147" i="33144"/>
  <c r="K1135" i="33144"/>
  <c r="K1123" i="33144"/>
  <c r="K1111" i="33144"/>
  <c r="K1099" i="33144"/>
  <c r="K1087" i="33144"/>
  <c r="K1075" i="33144"/>
  <c r="K1063" i="33144"/>
  <c r="K1051" i="33144"/>
  <c r="K1039" i="33144"/>
  <c r="K1026" i="33144"/>
  <c r="K990" i="33144"/>
  <c r="K954" i="33144"/>
  <c r="K918" i="33144"/>
  <c r="K882" i="33144"/>
  <c r="K846" i="33144"/>
  <c r="K810" i="33144"/>
  <c r="K774" i="33144"/>
  <c r="K738" i="33144"/>
  <c r="K702" i="33144"/>
  <c r="K666" i="33144"/>
  <c r="K630" i="33144"/>
  <c r="K594" i="33144"/>
  <c r="K558" i="33144"/>
  <c r="K522" i="33144"/>
  <c r="K486" i="33144"/>
  <c r="K450" i="33144"/>
  <c r="K414" i="33144"/>
  <c r="K378" i="33144"/>
  <c r="K342" i="33144"/>
  <c r="K306" i="33144"/>
  <c r="K270" i="33144"/>
  <c r="M270" i="33144" s="1"/>
  <c r="K234" i="33144"/>
  <c r="K198" i="33144"/>
  <c r="K162" i="33144"/>
  <c r="K126" i="33144"/>
  <c r="K90" i="33144"/>
  <c r="K54" i="33144"/>
  <c r="K18" i="33144"/>
  <c r="A7" i="33139"/>
  <c r="I7" i="33139"/>
  <c r="Q476" i="33139"/>
  <c r="Q464" i="33139"/>
  <c r="Q452" i="33139"/>
  <c r="Q440" i="33139"/>
  <c r="Q428" i="33139"/>
  <c r="Q416" i="33139"/>
  <c r="Q404" i="33139"/>
  <c r="Q392" i="33139"/>
  <c r="Q380" i="33139"/>
  <c r="Q368" i="33139"/>
  <c r="Q356" i="33139"/>
  <c r="Q344" i="33139"/>
  <c r="Q332" i="33139"/>
  <c r="Q320" i="33139"/>
  <c r="Q308" i="33139"/>
  <c r="Q296" i="33139"/>
  <c r="Q284" i="33139"/>
  <c r="Q272" i="33139"/>
  <c r="Q224" i="33139"/>
  <c r="Q212" i="33139"/>
  <c r="Q200" i="33139"/>
  <c r="Q164" i="33139"/>
  <c r="Q104" i="33139"/>
  <c r="Q68" i="33139"/>
  <c r="S935" i="33144"/>
  <c r="S1552" i="33144"/>
  <c r="S1540" i="33144"/>
  <c r="S1557" i="33144"/>
  <c r="S1551" i="33144"/>
  <c r="Q469" i="33139"/>
  <c r="Q457" i="33139"/>
  <c r="Q445" i="33139"/>
  <c r="Q433" i="33139"/>
  <c r="Q421" i="33139"/>
  <c r="Q409" i="33139"/>
  <c r="Q397" i="33139"/>
  <c r="Q385" i="33139"/>
  <c r="Q373" i="33139"/>
  <c r="Q361" i="33139"/>
  <c r="Q349" i="33139"/>
  <c r="Q337" i="33139"/>
  <c r="Q325" i="33139"/>
  <c r="Q313" i="33139"/>
  <c r="Q301" i="33139"/>
  <c r="Q289" i="33139"/>
  <c r="A8" i="33144"/>
  <c r="Q473" i="33139"/>
  <c r="Q461" i="33139"/>
  <c r="Q449" i="33139"/>
  <c r="Q437" i="33139"/>
  <c r="Q425" i="33139"/>
  <c r="Q413" i="33139"/>
  <c r="Q401" i="33139"/>
  <c r="Q389" i="33139"/>
  <c r="Q377" i="33139"/>
  <c r="Q365" i="33139"/>
  <c r="Q353" i="33139"/>
  <c r="Q341" i="33139"/>
  <c r="Q329" i="33139"/>
  <c r="Q317" i="33139"/>
  <c r="Q305" i="33139"/>
  <c r="Q293" i="33139"/>
  <c r="Q281" i="33139"/>
  <c r="Q161" i="33139"/>
  <c r="Q471" i="33139"/>
  <c r="Q459" i="33139"/>
  <c r="Q447" i="33139"/>
  <c r="Q435" i="33139"/>
  <c r="Q423" i="33139"/>
  <c r="Q411" i="33139"/>
  <c r="Q399" i="33139"/>
  <c r="Q387" i="33139"/>
  <c r="Q375" i="33139"/>
  <c r="Q363" i="33139"/>
  <c r="Q351" i="33139"/>
  <c r="Q339" i="33139"/>
  <c r="Q327" i="33139"/>
  <c r="Q315" i="33139"/>
  <c r="Q303" i="33139"/>
  <c r="Q291" i="33139"/>
  <c r="Q195" i="33139"/>
  <c r="Q147" i="33139"/>
  <c r="Q135" i="33139"/>
  <c r="Q63" i="33139"/>
  <c r="Q205" i="33139"/>
  <c r="Q181" i="33139"/>
  <c r="Q157" i="33139"/>
  <c r="Q121" i="33139"/>
  <c r="Q467" i="33139"/>
  <c r="Q371" i="33139"/>
  <c r="Q299" i="33139"/>
  <c r="Q407" i="33139"/>
  <c r="Q335" i="33139"/>
  <c r="Q443" i="33139"/>
  <c r="Q395" i="33139"/>
  <c r="Q323" i="33139"/>
  <c r="Q419" i="33139"/>
  <c r="Q347" i="33139"/>
  <c r="Q455" i="33139"/>
  <c r="Q383" i="33139"/>
  <c r="Q311" i="33139"/>
  <c r="Q251" i="33139"/>
  <c r="Q191" i="33139"/>
  <c r="Q431" i="33139"/>
  <c r="Q359" i="33139"/>
  <c r="Q287" i="33139"/>
  <c r="Q470" i="33139"/>
  <c r="Q458" i="33139"/>
  <c r="Q446" i="33139"/>
  <c r="Q434" i="33139"/>
  <c r="Q422" i="33139"/>
  <c r="Q410" i="33139"/>
  <c r="Q398" i="33139"/>
  <c r="Q386" i="33139"/>
  <c r="Q374" i="33139"/>
  <c r="Q362" i="33139"/>
  <c r="Q350" i="33139"/>
  <c r="Q338" i="33139"/>
  <c r="Q326" i="33139"/>
  <c r="Q314" i="33139"/>
  <c r="Q302" i="33139"/>
  <c r="Q290" i="33139"/>
  <c r="Q230" i="33139"/>
  <c r="Q158" i="33139"/>
  <c r="Q86" i="33139"/>
  <c r="Q475" i="33139"/>
  <c r="Q463" i="33139"/>
  <c r="Q451" i="33139"/>
  <c r="Q439" i="33139"/>
  <c r="Q427" i="33139"/>
  <c r="Q415" i="33139"/>
  <c r="Q403" i="33139"/>
  <c r="Q391" i="33139"/>
  <c r="Q379" i="33139"/>
  <c r="Q367" i="33139"/>
  <c r="Q355" i="33139"/>
  <c r="Q343" i="33139"/>
  <c r="Q331" i="33139"/>
  <c r="Q319" i="33139"/>
  <c r="Q307" i="33139"/>
  <c r="Q295" i="33139"/>
  <c r="Q283" i="33139"/>
  <c r="Q223" i="33139"/>
  <c r="Q199" i="33139"/>
  <c r="Q103" i="33139"/>
  <c r="Q55" i="33139"/>
  <c r="Q472" i="33139"/>
  <c r="Q460" i="33139"/>
  <c r="Q448" i="33139"/>
  <c r="Q436" i="33139"/>
  <c r="Q424" i="33139"/>
  <c r="Q412" i="33139"/>
  <c r="Q400" i="33139"/>
  <c r="Q388" i="33139"/>
  <c r="Q376" i="33139"/>
  <c r="Q364" i="33139"/>
  <c r="Q352" i="33139"/>
  <c r="Q340" i="33139"/>
  <c r="Q328" i="33139"/>
  <c r="Q316" i="33139"/>
  <c r="Q304" i="33139"/>
  <c r="Q292" i="33139"/>
  <c r="Q268" i="33139"/>
  <c r="Q232" i="33139"/>
  <c r="Q196" i="33139"/>
  <c r="Q112" i="33139"/>
  <c r="Q466" i="33139"/>
  <c r="Q454" i="33139"/>
  <c r="Q442" i="33139"/>
  <c r="Q430" i="33139"/>
  <c r="Q418" i="33139"/>
  <c r="Q406" i="33139"/>
  <c r="Q394" i="33139"/>
  <c r="Q382" i="33139"/>
  <c r="Q370" i="33139"/>
  <c r="Q358" i="33139"/>
  <c r="Q346" i="33139"/>
  <c r="Q334" i="33139"/>
  <c r="Q322" i="33139"/>
  <c r="Q310" i="33139"/>
  <c r="Q298" i="33139"/>
  <c r="Q286" i="33139"/>
  <c r="Q226" i="33139"/>
  <c r="Q214" i="33139"/>
  <c r="Q82" i="33139"/>
  <c r="Q70" i="33139"/>
  <c r="Q465" i="33139"/>
  <c r="Q453" i="33139"/>
  <c r="Q441" i="33139"/>
  <c r="Q429" i="33139"/>
  <c r="Q417" i="33139"/>
  <c r="Q405" i="33139"/>
  <c r="Q393" i="33139"/>
  <c r="Q381" i="33139"/>
  <c r="Q369" i="33139"/>
  <c r="Q357" i="33139"/>
  <c r="Q345" i="33139"/>
  <c r="Q333" i="33139"/>
  <c r="Q321" i="33139"/>
  <c r="Q309" i="33139"/>
  <c r="Q297" i="33139"/>
  <c r="Q285" i="33139"/>
  <c r="Q261" i="33139"/>
  <c r="Q225" i="33139"/>
  <c r="Q213" i="33139"/>
  <c r="Q201" i="33139"/>
  <c r="Q165" i="33139"/>
  <c r="Q141" i="33139"/>
  <c r="Q81" i="33139"/>
  <c r="Q57" i="33139"/>
  <c r="Q474" i="33139"/>
  <c r="Q462" i="33139"/>
  <c r="Q450" i="33139"/>
  <c r="Q438" i="33139"/>
  <c r="Q426" i="33139"/>
  <c r="Q414" i="33139"/>
  <c r="Q402" i="33139"/>
  <c r="Q390" i="33139"/>
  <c r="Q378" i="33139"/>
  <c r="Q366" i="33139"/>
  <c r="Q354" i="33139"/>
  <c r="Q342" i="33139"/>
  <c r="Q330" i="33139"/>
  <c r="Q318" i="33139"/>
  <c r="Q306" i="33139"/>
  <c r="Q294" i="33139"/>
  <c r="Q114" i="33139"/>
  <c r="Q90" i="33139"/>
  <c r="Q468" i="33139"/>
  <c r="Q456" i="33139"/>
  <c r="Q444" i="33139"/>
  <c r="Q432" i="33139"/>
  <c r="Q420" i="33139"/>
  <c r="Q408" i="33139"/>
  <c r="Q396" i="33139"/>
  <c r="Q384" i="33139"/>
  <c r="Q372" i="33139"/>
  <c r="Q360" i="33139"/>
  <c r="Q348" i="33139"/>
  <c r="Q336" i="33139"/>
  <c r="Q324" i="33139"/>
  <c r="Q312" i="33139"/>
  <c r="Q300" i="33139"/>
  <c r="Q288" i="33139"/>
  <c r="Q276" i="33139"/>
  <c r="Q264" i="33139"/>
  <c r="Q192" i="33139"/>
  <c r="Q180" i="33139"/>
  <c r="Q156" i="33139"/>
  <c r="Q132" i="33139"/>
  <c r="Q96" i="33139"/>
  <c r="L40" i="33139"/>
  <c r="L28" i="33139"/>
  <c r="L16" i="33139"/>
  <c r="N7" i="33139"/>
  <c r="N45" i="33139"/>
  <c r="N33" i="33139"/>
  <c r="N21" i="33139"/>
  <c r="N9" i="33139"/>
  <c r="P47" i="33139"/>
  <c r="P35" i="33139"/>
  <c r="P23" i="33139"/>
  <c r="P11" i="33139"/>
  <c r="P36" i="33139"/>
  <c r="L27" i="33139"/>
  <c r="L15" i="33139"/>
  <c r="N44" i="33139"/>
  <c r="N32" i="33139"/>
  <c r="N20" i="33139"/>
  <c r="N8" i="33139"/>
  <c r="P46" i="33139"/>
  <c r="P22" i="33139"/>
  <c r="L38" i="33139"/>
  <c r="L26" i="33139"/>
  <c r="L14" i="33139"/>
  <c r="N43" i="33139"/>
  <c r="N31" i="33139"/>
  <c r="N19" i="33139"/>
  <c r="P7" i="33139"/>
  <c r="P45" i="33139"/>
  <c r="P33" i="33139"/>
  <c r="P21" i="33139"/>
  <c r="P9" i="33139"/>
  <c r="L39" i="33139"/>
  <c r="P34" i="33139"/>
  <c r="P10" i="33139"/>
  <c r="L37" i="33139"/>
  <c r="L25" i="33139"/>
  <c r="L13" i="33139"/>
  <c r="N42" i="33139"/>
  <c r="N30" i="33139"/>
  <c r="N18" i="33139"/>
  <c r="P44" i="33139"/>
  <c r="P32" i="33139"/>
  <c r="P20" i="33139"/>
  <c r="P8" i="33139"/>
  <c r="P24" i="33139"/>
  <c r="L36" i="33139"/>
  <c r="L24" i="33139"/>
  <c r="L12" i="33139"/>
  <c r="N41" i="33139"/>
  <c r="N29" i="33139"/>
  <c r="N17" i="33139"/>
  <c r="P43" i="33139"/>
  <c r="P31" i="33139"/>
  <c r="P19" i="33139"/>
  <c r="L29" i="33139"/>
  <c r="L47" i="33139"/>
  <c r="L35" i="33139"/>
  <c r="L23" i="33139"/>
  <c r="L11" i="33139"/>
  <c r="N40" i="33139"/>
  <c r="N28" i="33139"/>
  <c r="N16" i="33139"/>
  <c r="P42" i="33139"/>
  <c r="P30" i="33139"/>
  <c r="P18" i="33139"/>
  <c r="P12" i="33139"/>
  <c r="L46" i="33139"/>
  <c r="L34" i="33139"/>
  <c r="L22" i="33139"/>
  <c r="L10" i="33139"/>
  <c r="N39" i="33139"/>
  <c r="N27" i="33139"/>
  <c r="N15" i="33139"/>
  <c r="P41" i="33139"/>
  <c r="P29" i="33139"/>
  <c r="P17" i="33139"/>
  <c r="L17" i="33139"/>
  <c r="L7" i="33139"/>
  <c r="L45" i="33139"/>
  <c r="L33" i="33139"/>
  <c r="L21" i="33139"/>
  <c r="L9" i="33139"/>
  <c r="N38" i="33139"/>
  <c r="N26" i="33139"/>
  <c r="N14" i="33139"/>
  <c r="P40" i="33139"/>
  <c r="P28" i="33139"/>
  <c r="P16" i="33139"/>
  <c r="L41" i="33139"/>
  <c r="L44" i="33139"/>
  <c r="L32" i="33139"/>
  <c r="L20" i="33139"/>
  <c r="L8" i="33139"/>
  <c r="N37" i="33139"/>
  <c r="N25" i="33139"/>
  <c r="N13" i="33139"/>
  <c r="P39" i="33139"/>
  <c r="P27" i="33139"/>
  <c r="P15" i="33139"/>
  <c r="N46" i="33139"/>
  <c r="N22" i="33139"/>
  <c r="L43" i="33139"/>
  <c r="L31" i="33139"/>
  <c r="L19" i="33139"/>
  <c r="N36" i="33139"/>
  <c r="N24" i="33139"/>
  <c r="N12" i="33139"/>
  <c r="P38" i="33139"/>
  <c r="P26" i="33139"/>
  <c r="P14" i="33139"/>
  <c r="N34" i="33139"/>
  <c r="N10" i="33139"/>
  <c r="L42" i="33139"/>
  <c r="L30" i="33139"/>
  <c r="L18" i="33139"/>
  <c r="N47" i="33139"/>
  <c r="N35" i="33139"/>
  <c r="N23" i="33139"/>
  <c r="N11" i="33139"/>
  <c r="P37" i="33139"/>
  <c r="P25" i="33139"/>
  <c r="P13" i="33139"/>
  <c r="J19" i="33139"/>
  <c r="I40" i="33139"/>
  <c r="I28" i="33139"/>
  <c r="I16" i="33139"/>
  <c r="J18" i="33139"/>
  <c r="I39" i="33139"/>
  <c r="I27" i="33139"/>
  <c r="I15" i="33139"/>
  <c r="J41" i="33139"/>
  <c r="J29" i="33139"/>
  <c r="J17" i="33139"/>
  <c r="J42" i="33139"/>
  <c r="I38" i="33139"/>
  <c r="I26" i="33139"/>
  <c r="I14" i="33139"/>
  <c r="J40" i="33139"/>
  <c r="J28" i="33139"/>
  <c r="J16" i="33139"/>
  <c r="J31" i="33139"/>
  <c r="J30" i="33139"/>
  <c r="I37" i="33139"/>
  <c r="I25" i="33139"/>
  <c r="I13" i="33139"/>
  <c r="J39" i="33139"/>
  <c r="J27" i="33139"/>
  <c r="J15" i="33139"/>
  <c r="J43" i="33139"/>
  <c r="I36" i="33139"/>
  <c r="I24" i="33139"/>
  <c r="I12" i="33139"/>
  <c r="J38" i="33139"/>
  <c r="J26" i="33139"/>
  <c r="J14" i="33139"/>
  <c r="I47" i="33139"/>
  <c r="I35" i="33139"/>
  <c r="I23" i="33139"/>
  <c r="I11" i="33139"/>
  <c r="J37" i="33139"/>
  <c r="J25" i="33139"/>
  <c r="J13" i="33139"/>
  <c r="I46" i="33139"/>
  <c r="I34" i="33139"/>
  <c r="I22" i="33139"/>
  <c r="I10" i="33139"/>
  <c r="J36" i="33139"/>
  <c r="J24" i="33139"/>
  <c r="J12" i="33139"/>
  <c r="I45" i="33139"/>
  <c r="I33" i="33139"/>
  <c r="I21" i="33139"/>
  <c r="I9" i="33139"/>
  <c r="J47" i="33139"/>
  <c r="J35" i="33139"/>
  <c r="J23" i="33139"/>
  <c r="J11" i="33139"/>
  <c r="I41" i="33139"/>
  <c r="I29" i="33139"/>
  <c r="I17" i="33139"/>
  <c r="I44" i="33139"/>
  <c r="I32" i="33139"/>
  <c r="I20" i="33139"/>
  <c r="I8" i="33139"/>
  <c r="J46" i="33139"/>
  <c r="J34" i="33139"/>
  <c r="J22" i="33139"/>
  <c r="J10" i="33139"/>
  <c r="I43" i="33139"/>
  <c r="I31" i="33139"/>
  <c r="I19" i="33139"/>
  <c r="J7" i="33139"/>
  <c r="J45" i="33139"/>
  <c r="J33" i="33139"/>
  <c r="J21" i="33139"/>
  <c r="J9" i="33139"/>
  <c r="I42" i="33139"/>
  <c r="I30" i="33139"/>
  <c r="I18" i="33139"/>
  <c r="J44" i="33139"/>
  <c r="J32" i="33139"/>
  <c r="J20" i="33139"/>
  <c r="J8" i="33139"/>
  <c r="S1705" i="33144" l="1"/>
  <c r="M1570" i="33144"/>
  <c r="M1705" i="33144"/>
  <c r="M1644" i="33144"/>
  <c r="S1596" i="33144"/>
  <c r="M1703" i="33144"/>
  <c r="M1677" i="33144"/>
  <c r="Q170" i="33139"/>
  <c r="S1617" i="33144"/>
  <c r="S1681" i="33144"/>
  <c r="M1661" i="33144"/>
  <c r="M1617" i="33144"/>
  <c r="M1681" i="33144"/>
  <c r="S1670" i="33144"/>
  <c r="S1676" i="33144"/>
  <c r="S1696" i="33144"/>
  <c r="M1602" i="33144"/>
  <c r="M1576" i="33144"/>
  <c r="M1698" i="33144"/>
  <c r="M1580" i="33144"/>
  <c r="M1565" i="33144"/>
  <c r="S1675" i="33144"/>
  <c r="S1633" i="33144"/>
  <c r="S1624" i="33144"/>
  <c r="S1568" i="33144"/>
  <c r="S1683" i="33144"/>
  <c r="S1595" i="33144"/>
  <c r="S1614" i="33144"/>
  <c r="S1585" i="33144"/>
  <c r="M1635" i="33144"/>
  <c r="M1583" i="33144"/>
  <c r="M1699" i="33144"/>
  <c r="S1711" i="33144"/>
  <c r="S1679" i="33144"/>
  <c r="S1657" i="33144"/>
  <c r="S1699" i="33144"/>
  <c r="M1679" i="33144"/>
  <c r="S1598" i="33144"/>
  <c r="M1578" i="33144"/>
  <c r="S1658" i="33144"/>
  <c r="S1594" i="33144"/>
  <c r="S1559" i="33144"/>
  <c r="S1579" i="33144"/>
  <c r="M1660" i="33144"/>
  <c r="M1596" i="33144"/>
  <c r="M1638" i="33144"/>
  <c r="S1577" i="33144"/>
  <c r="S1587" i="33144"/>
  <c r="M1567" i="33144"/>
  <c r="M1668" i="33144"/>
  <c r="M1604" i="33144"/>
  <c r="S1563" i="33144"/>
  <c r="S1644" i="33144"/>
  <c r="M1597" i="33144"/>
  <c r="S1703" i="33144"/>
  <c r="S1664" i="33144"/>
  <c r="S1660" i="33144"/>
  <c r="S1656" i="33144"/>
  <c r="S1659" i="33144"/>
  <c r="S1692" i="33144"/>
  <c r="M1696" i="33144"/>
  <c r="M1595" i="33144"/>
  <c r="M1637" i="33144"/>
  <c r="S1576" i="33144"/>
  <c r="S1677" i="33144"/>
  <c r="M1657" i="33144"/>
  <c r="S1613" i="33144"/>
  <c r="M1593" i="33144"/>
  <c r="S1638" i="33144"/>
  <c r="M1618" i="33144"/>
  <c r="S1636" i="33144"/>
  <c r="M1616" i="33144"/>
  <c r="Q241" i="33139"/>
  <c r="Q250" i="33139"/>
  <c r="S1697" i="33144"/>
  <c r="M1708" i="33144"/>
  <c r="M1654" i="33144"/>
  <c r="S1593" i="33144"/>
  <c r="S1635" i="33144"/>
  <c r="M1615" i="33144"/>
  <c r="S1655" i="33144"/>
  <c r="S1591" i="33144"/>
  <c r="S1616" i="33144"/>
  <c r="S1698" i="33144"/>
  <c r="S1634" i="33144"/>
  <c r="S1570" i="33144"/>
  <c r="M1675" i="33144"/>
  <c r="M1574" i="33144"/>
  <c r="S1642" i="33144"/>
  <c r="S1578" i="33144"/>
  <c r="S1710" i="33144"/>
  <c r="M1710" i="33144"/>
  <c r="M1693" i="33144"/>
  <c r="S1669" i="33144"/>
  <c r="S1652" i="33144"/>
  <c r="M1632" i="33144"/>
  <c r="S1694" i="33144"/>
  <c r="M1674" i="33144"/>
  <c r="M1573" i="33144"/>
  <c r="S1574" i="33144"/>
  <c r="M1697" i="33144"/>
  <c r="S1653" i="33144"/>
  <c r="M1633" i="33144"/>
  <c r="S1589" i="33144"/>
  <c r="M1569" i="33144"/>
  <c r="S1673" i="33144"/>
  <c r="S1572" i="33144"/>
  <c r="S1582" i="33144"/>
  <c r="M1562" i="33144"/>
  <c r="S1661" i="33144"/>
  <c r="M1641" i="33144"/>
  <c r="S1597" i="33144"/>
  <c r="M1577" i="33144"/>
  <c r="S1583" i="33144"/>
  <c r="S1654" i="33144"/>
  <c r="S1708" i="33144"/>
  <c r="M1575" i="33144"/>
  <c r="S1646" i="33144"/>
  <c r="M1706" i="33144"/>
  <c r="S1627" i="33144"/>
  <c r="S1573" i="33144"/>
  <c r="M1704" i="33144"/>
  <c r="S1618" i="33144"/>
  <c r="S1712" i="33144"/>
  <c r="M1691" i="33144"/>
  <c r="M1590" i="33144"/>
  <c r="S1672" i="33144"/>
  <c r="S1571" i="33144"/>
  <c r="M1652" i="33144"/>
  <c r="M1613" i="33144"/>
  <c r="S1695" i="33144"/>
  <c r="S1631" i="33144"/>
  <c r="S1567" i="33144"/>
  <c r="M1611" i="33144"/>
  <c r="S1560" i="33144"/>
  <c r="S1639" i="33144"/>
  <c r="S1575" i="33144"/>
  <c r="S1651" i="33144"/>
  <c r="S1691" i="33144"/>
  <c r="S1704" i="33144"/>
  <c r="S1686" i="33144"/>
  <c r="S1689" i="33144"/>
  <c r="S1588" i="33144"/>
  <c r="M1568" i="33144"/>
  <c r="S1630" i="33144"/>
  <c r="M1610" i="33144"/>
  <c r="M1571" i="33144"/>
  <c r="S1611" i="33144"/>
  <c r="M1591" i="33144"/>
  <c r="M1670" i="33144"/>
  <c r="S1609" i="33144"/>
  <c r="S1688" i="33144"/>
  <c r="S1601" i="33144"/>
  <c r="M1612" i="33144"/>
  <c r="M1709" i="33144"/>
  <c r="M1585" i="33144"/>
  <c r="M1627" i="33144"/>
  <c r="M1669" i="33144"/>
  <c r="S1608" i="33144"/>
  <c r="S1690" i="33144"/>
  <c r="S1626" i="33144"/>
  <c r="S1562" i="33144"/>
  <c r="S1569" i="33144"/>
  <c r="M1692" i="33144"/>
  <c r="M1628" i="33144"/>
  <c r="M1564" i="33144"/>
  <c r="S1668" i="33144"/>
  <c r="M1648" i="33144"/>
  <c r="M1700" i="33144"/>
  <c r="M1636" i="33144"/>
  <c r="M1572" i="33144"/>
  <c r="S1586" i="33144"/>
  <c r="S1615" i="33144"/>
  <c r="M1639" i="33144"/>
  <c r="S1707" i="33144"/>
  <c r="M1686" i="33144"/>
  <c r="S1625" i="33144"/>
  <c r="S1667" i="33144"/>
  <c r="M1647" i="33144"/>
  <c r="S1566" i="33144"/>
  <c r="M1689" i="33144"/>
  <c r="S1645" i="33144"/>
  <c r="M1625" i="33144"/>
  <c r="S1581" i="33144"/>
  <c r="M1561" i="33144"/>
  <c r="M1606" i="33144"/>
  <c r="M1712" i="33144"/>
  <c r="S1592" i="33144"/>
  <c r="S1701" i="33144"/>
  <c r="S1612" i="33144"/>
  <c r="M1650" i="33144"/>
  <c r="S1709" i="33144"/>
  <c r="S1684" i="33144"/>
  <c r="M1664" i="33144"/>
  <c r="M1563" i="33144"/>
  <c r="M1605" i="33144"/>
  <c r="S1687" i="33144"/>
  <c r="S1623" i="33144"/>
  <c r="M1566" i="33144"/>
  <c r="S1606" i="33144"/>
  <c r="M1586" i="33144"/>
  <c r="S1666" i="33144"/>
  <c r="S1602" i="33144"/>
  <c r="S1604" i="33144"/>
  <c r="M1584" i="33144"/>
  <c r="S1674" i="33144"/>
  <c r="S1610" i="33144"/>
  <c r="S1678" i="33144"/>
  <c r="S1637" i="33144"/>
  <c r="S1632" i="33144"/>
  <c r="M1687" i="33144"/>
  <c r="M1607" i="33144"/>
  <c r="M1649" i="33144"/>
  <c r="S1665" i="33144"/>
  <c r="S1622" i="33144"/>
  <c r="M1622" i="33144"/>
  <c r="S1561" i="33144"/>
  <c r="S1603" i="33144"/>
  <c r="S1564" i="33144"/>
  <c r="S1584" i="33144"/>
  <c r="S1685" i="33144"/>
  <c r="M1665" i="33144"/>
  <c r="S1621" i="33144"/>
  <c r="M1601" i="33144"/>
  <c r="M1559" i="33144"/>
  <c r="M1643" i="33144"/>
  <c r="S1693" i="33144"/>
  <c r="M1673" i="33144"/>
  <c r="S1629" i="33144"/>
  <c r="M1609" i="33144"/>
  <c r="S1565" i="33144"/>
  <c r="S1650" i="33144"/>
  <c r="S1628" i="33144"/>
  <c r="S1643" i="33144"/>
  <c r="S1649" i="33144"/>
  <c r="S1702" i="33144"/>
  <c r="S1620" i="33144"/>
  <c r="M1600" i="33144"/>
  <c r="S1662" i="33144"/>
  <c r="M1642" i="33144"/>
  <c r="M1684" i="33144"/>
  <c r="M1620" i="33144"/>
  <c r="M1623" i="33144"/>
  <c r="S1663" i="33144"/>
  <c r="S1599" i="33144"/>
  <c r="M1702" i="33144"/>
  <c r="S1641" i="33144"/>
  <c r="S1671" i="33144"/>
  <c r="S1607" i="33144"/>
  <c r="M1707" i="33144"/>
  <c r="S1605" i="33144"/>
  <c r="S1706" i="33144"/>
  <c r="M1671" i="33144"/>
  <c r="M1629" i="33144"/>
  <c r="S1647" i="33144"/>
  <c r="S1600" i="33144"/>
  <c r="S1619" i="33144"/>
  <c r="M1560" i="33144"/>
  <c r="M1666" i="33144"/>
  <c r="S1590" i="33144"/>
  <c r="M1701" i="33144"/>
  <c r="S1640" i="33144"/>
  <c r="M1581" i="33144"/>
  <c r="S1700" i="33144"/>
  <c r="M1680" i="33144"/>
  <c r="M1579" i="33144"/>
  <c r="M1589" i="33144"/>
  <c r="Q229" i="33139"/>
  <c r="Q275" i="33139"/>
  <c r="Q119" i="33139"/>
  <c r="Q62" i="33139"/>
  <c r="Q235" i="33139"/>
  <c r="Q160" i="33139"/>
  <c r="S1543" i="33144"/>
  <c r="S1538" i="33144"/>
  <c r="S1549" i="33144"/>
  <c r="S1537" i="33144"/>
  <c r="Q185" i="33139"/>
  <c r="Q53" i="33139"/>
  <c r="Q173" i="33139"/>
  <c r="Q93" i="33139"/>
  <c r="Q210" i="33139"/>
  <c r="Q266" i="33139"/>
  <c r="Q146" i="33139"/>
  <c r="Q218" i="33139"/>
  <c r="Q74" i="33139"/>
  <c r="Q73" i="33139"/>
  <c r="Q140" i="33139"/>
  <c r="Q256" i="33139"/>
  <c r="Q234" i="33139"/>
  <c r="S1539" i="33144"/>
  <c r="Q242" i="33139"/>
  <c r="Q139" i="33139"/>
  <c r="Q56" i="33139"/>
  <c r="Q64" i="33139"/>
  <c r="Q148" i="33139"/>
  <c r="Q277" i="33139"/>
  <c r="Q108" i="33139"/>
  <c r="Q98" i="33139"/>
  <c r="Q227" i="33139"/>
  <c r="Q83" i="33139"/>
  <c r="Q217" i="33139"/>
  <c r="Q166" i="33139"/>
  <c r="Q153" i="33139"/>
  <c r="Q282" i="33139"/>
  <c r="M1052" i="33144"/>
  <c r="M723" i="33144"/>
  <c r="Q126" i="33139"/>
  <c r="M1256" i="33144"/>
  <c r="M1536" i="33144"/>
  <c r="M1316" i="33144"/>
  <c r="M980" i="33144"/>
  <c r="Q59" i="33139"/>
  <c r="Q274" i="33139"/>
  <c r="Q130" i="33139"/>
  <c r="Q67" i="33139"/>
  <c r="Q182" i="33139"/>
  <c r="Q143" i="33139"/>
  <c r="Q61" i="33139"/>
  <c r="M1292" i="33144"/>
  <c r="Q252" i="33139"/>
  <c r="Q151" i="33139"/>
  <c r="S767" i="33144"/>
  <c r="S257" i="33144"/>
  <c r="S1535" i="33144"/>
  <c r="S1555" i="33144"/>
  <c r="Q203" i="33139"/>
  <c r="Q243" i="33139"/>
  <c r="Q259" i="33139"/>
  <c r="Q52" i="33139"/>
  <c r="Q172" i="33139"/>
  <c r="Q239" i="33139"/>
  <c r="Q97" i="33139"/>
  <c r="Q278" i="33139"/>
  <c r="Q168" i="33139"/>
  <c r="Q211" i="33139"/>
  <c r="Q49" i="33139"/>
  <c r="Q142" i="33139"/>
  <c r="Q273" i="33139"/>
  <c r="Q129" i="33139"/>
  <c r="Q260" i="33139"/>
  <c r="Q178" i="33139"/>
  <c r="Q255" i="33139"/>
  <c r="Q265" i="33139"/>
  <c r="Q87" i="33139"/>
  <c r="Q270" i="33139"/>
  <c r="Q228" i="33139"/>
  <c r="Q258" i="33139"/>
  <c r="M100" i="33144"/>
  <c r="M896" i="33144"/>
  <c r="M113" i="33144"/>
  <c r="S911" i="33144"/>
  <c r="S1536" i="33144"/>
  <c r="S1558" i="33144"/>
  <c r="S1545" i="33144"/>
  <c r="Q216" i="33139"/>
  <c r="Q171" i="33139"/>
  <c r="Q249" i="33139"/>
  <c r="Q187" i="33139"/>
  <c r="Q88" i="33139"/>
  <c r="Q138" i="33139"/>
  <c r="Q106" i="33139"/>
  <c r="Q280" i="33139"/>
  <c r="Q92" i="33139"/>
  <c r="Q91" i="33139"/>
  <c r="Q54" i="33139"/>
  <c r="Q174" i="33139"/>
  <c r="Q231" i="33139"/>
  <c r="Q111" i="33139"/>
  <c r="Q184" i="33139"/>
  <c r="Q198" i="33139"/>
  <c r="S1533" i="33144"/>
  <c r="S1534" i="33144"/>
  <c r="Q221" i="33139"/>
  <c r="Q89" i="33139"/>
  <c r="Q125" i="33139"/>
  <c r="Q115" i="33139"/>
  <c r="Q233" i="33139"/>
  <c r="Q152" i="33139"/>
  <c r="Q101" i="33139"/>
  <c r="Q267" i="33139"/>
  <c r="Q257" i="33139"/>
  <c r="Q113" i="33139"/>
  <c r="Q85" i="33139"/>
  <c r="Q219" i="33139"/>
  <c r="Q75" i="33139"/>
  <c r="Q194" i="33139"/>
  <c r="Q179" i="33139"/>
  <c r="Q154" i="33139"/>
  <c r="Q262" i="33139"/>
  <c r="Q118" i="33139"/>
  <c r="Q188" i="33139"/>
  <c r="S1528" i="33144"/>
  <c r="S630" i="33144"/>
  <c r="M740" i="33144"/>
  <c r="M179" i="33144"/>
  <c r="Q100" i="33139"/>
  <c r="M1523" i="33144"/>
  <c r="M908" i="33144"/>
  <c r="M356" i="33144"/>
  <c r="M1393" i="33144"/>
  <c r="Q124" i="33139"/>
  <c r="S1531" i="33144"/>
  <c r="M35" i="33144"/>
  <c r="S1525" i="33144"/>
  <c r="M380" i="33144"/>
  <c r="M500" i="33144"/>
  <c r="Q209" i="33139"/>
  <c r="Q79" i="33139"/>
  <c r="Q71" i="33139"/>
  <c r="M126" i="33144"/>
  <c r="M1388" i="33144"/>
  <c r="M1532" i="33144"/>
  <c r="M1112" i="33144"/>
  <c r="M205" i="33144"/>
  <c r="M61" i="33144"/>
  <c r="M262" i="33144"/>
  <c r="M884" i="33144"/>
  <c r="M668" i="33144"/>
  <c r="M121" i="33144"/>
  <c r="S527" i="33144"/>
  <c r="Q245" i="33139"/>
  <c r="Q246" i="33139"/>
  <c r="Q207" i="33139"/>
  <c r="M1496" i="33144"/>
  <c r="Q128" i="33139"/>
  <c r="M308" i="33144"/>
  <c r="Q247" i="33139"/>
  <c r="Q177" i="33139"/>
  <c r="Q167" i="33139"/>
  <c r="Q163" i="33139"/>
  <c r="M344" i="33144"/>
  <c r="M1088" i="33144"/>
  <c r="S1521" i="33144"/>
  <c r="I5" i="33139"/>
  <c r="S1519" i="33144"/>
  <c r="M283" i="33144"/>
  <c r="Q116" i="33139"/>
  <c r="Q244" i="33139"/>
  <c r="Q206" i="33139"/>
  <c r="M1124" i="33144"/>
  <c r="Q107" i="33139"/>
  <c r="Q248" i="33139"/>
  <c r="Q254" i="33139"/>
  <c r="Q105" i="33139"/>
  <c r="Q66" i="33139"/>
  <c r="Q102" i="33139"/>
  <c r="Q269" i="33139"/>
  <c r="Q78" i="33139"/>
  <c r="Q120" i="33139"/>
  <c r="Q99" i="33139"/>
  <c r="Q162" i="33139"/>
  <c r="Q144" i="33139"/>
  <c r="Q237" i="33139"/>
  <c r="Q72" i="33139"/>
  <c r="Q137" i="33139"/>
  <c r="Q236" i="33139"/>
  <c r="Q136" i="33139"/>
  <c r="Q279" i="33139"/>
  <c r="Q117" i="33139"/>
  <c r="Q169" i="33139"/>
  <c r="Q240" i="33139"/>
  <c r="Q50" i="33139"/>
  <c r="Q271" i="33139"/>
  <c r="Q127" i="33139"/>
  <c r="Q76" i="33139"/>
  <c r="Q110" i="33139"/>
  <c r="Q60" i="33139"/>
  <c r="Q202" i="33139"/>
  <c r="Q58" i="33139"/>
  <c r="Q238" i="33139"/>
  <c r="Q94" i="33139"/>
  <c r="Q51" i="33139"/>
  <c r="Q193" i="33139"/>
  <c r="Q150" i="33139"/>
  <c r="Q222" i="33139"/>
  <c r="Q84" i="33139"/>
  <c r="M992" i="33144"/>
  <c r="M1328" i="33144"/>
  <c r="M1472" i="33144"/>
  <c r="M1196" i="33144"/>
  <c r="M296" i="33144"/>
  <c r="Q134" i="33139"/>
  <c r="Q48" i="33139"/>
  <c r="Q183" i="33139"/>
  <c r="Q122" i="33139"/>
  <c r="Q77" i="33139"/>
  <c r="Q65" i="33139"/>
  <c r="Q186" i="33139"/>
  <c r="Q190" i="33139"/>
  <c r="Q253" i="33139"/>
  <c r="Q109" i="33139"/>
  <c r="Q145" i="33139"/>
  <c r="Q133" i="33139"/>
  <c r="Q80" i="33139"/>
  <c r="Q155" i="33139"/>
  <c r="Q69" i="33139"/>
  <c r="Q208" i="33139"/>
  <c r="Q95" i="33139"/>
  <c r="Q159" i="33139"/>
  <c r="M5" i="33139"/>
  <c r="O5" i="33139"/>
  <c r="Q6" i="33144"/>
  <c r="M1527" i="33144"/>
  <c r="M968" i="33144"/>
  <c r="S492" i="33144"/>
  <c r="O6" i="33144"/>
  <c r="Q175" i="33139"/>
  <c r="Q149" i="33139"/>
  <c r="Q123" i="33139"/>
  <c r="Q220" i="33139"/>
  <c r="Q204" i="33139"/>
  <c r="Q189" i="33139"/>
  <c r="Q215" i="33139"/>
  <c r="Q176" i="33139"/>
  <c r="Q131" i="33139"/>
  <c r="Q263" i="33139"/>
  <c r="Q197" i="33139"/>
  <c r="M1310" i="33144"/>
  <c r="M152" i="33144"/>
  <c r="M1160" i="33144"/>
  <c r="M464" i="33144"/>
  <c r="M932" i="33144"/>
  <c r="M656" i="33144"/>
  <c r="M1484" i="33144"/>
  <c r="M260" i="33144"/>
  <c r="S1530" i="33144"/>
  <c r="M680" i="33144"/>
  <c r="M891" i="33144"/>
  <c r="S1081" i="33144"/>
  <c r="M416" i="33144"/>
  <c r="M1455" i="33144"/>
  <c r="M692" i="33144"/>
  <c r="M276" i="33144"/>
  <c r="M620" i="33144"/>
  <c r="S1522" i="33144"/>
  <c r="M481" i="33144"/>
  <c r="S1105" i="33144"/>
  <c r="M368" i="33144"/>
  <c r="M1448" i="33144"/>
  <c r="M812" i="33144"/>
  <c r="S1177" i="33144"/>
  <c r="M1412" i="33144"/>
  <c r="M320" i="33144"/>
  <c r="M769" i="33144"/>
  <c r="M716" i="33144"/>
  <c r="M1280" i="33144"/>
  <c r="M1424" i="33144"/>
  <c r="M788" i="33144"/>
  <c r="M512" i="33144"/>
  <c r="M944" i="33144"/>
  <c r="M233" i="33144"/>
  <c r="M192" i="33144"/>
  <c r="M543" i="33144"/>
  <c r="M452" i="33144"/>
  <c r="M639" i="33144"/>
  <c r="M1364" i="33144"/>
  <c r="M93" i="33144"/>
  <c r="S1524" i="33144"/>
  <c r="S844" i="33144"/>
  <c r="M524" i="33144"/>
  <c r="M139" i="33144"/>
  <c r="M560" i="33144"/>
  <c r="M1304" i="33144"/>
  <c r="M555" i="33144"/>
  <c r="M1208" i="33144"/>
  <c r="M728" i="33144"/>
  <c r="M807" i="33144"/>
  <c r="M829" i="33144"/>
  <c r="M608" i="33144"/>
  <c r="M632" i="33144"/>
  <c r="M776" i="33144"/>
  <c r="M476" i="33144"/>
  <c r="M1040" i="33144"/>
  <c r="M1549" i="33144"/>
  <c r="M1551" i="33144"/>
  <c r="S1556" i="33144"/>
  <c r="M1542" i="33144"/>
  <c r="S1547" i="33144"/>
  <c r="S1544" i="33144"/>
  <c r="S1523" i="33144"/>
  <c r="S1526" i="33144"/>
  <c r="S1376" i="33144"/>
  <c r="S1213" i="33144"/>
  <c r="S1532" i="33144"/>
  <c r="S1548" i="33144"/>
  <c r="S1546" i="33144"/>
  <c r="S1527" i="33144"/>
  <c r="S1541" i="33144"/>
  <c r="S1554" i="33144"/>
  <c r="S1550" i="33144"/>
  <c r="S1553" i="33144"/>
  <c r="S1542" i="33144"/>
  <c r="S1529" i="33144"/>
  <c r="S1520" i="33144"/>
  <c r="M1558" i="33144"/>
  <c r="K6" i="33144"/>
  <c r="M809" i="33144"/>
  <c r="M1557" i="33144"/>
  <c r="M1555" i="33144"/>
  <c r="M1530" i="33144"/>
  <c r="M1556" i="33144"/>
  <c r="M1531" i="33144"/>
  <c r="M1547" i="33144"/>
  <c r="M1544" i="33144"/>
  <c r="M1519" i="33144"/>
  <c r="M1548" i="33144"/>
  <c r="M1535" i="33144"/>
  <c r="M1545" i="33144"/>
  <c r="M1520" i="33144"/>
  <c r="M1550" i="33144"/>
  <c r="M1537" i="33144"/>
  <c r="M1524" i="33144"/>
  <c r="M1538" i="33144"/>
  <c r="M1525" i="33144"/>
  <c r="M1546" i="33144"/>
  <c r="M1521" i="33144"/>
  <c r="M1552" i="33144"/>
  <c r="M1526" i="33144"/>
  <c r="M1534" i="33144"/>
  <c r="M1553" i="33144"/>
  <c r="M1540" i="33144"/>
  <c r="M1522" i="33144"/>
  <c r="M1541" i="33144"/>
  <c r="M1528" i="33144"/>
  <c r="M1554" i="33144"/>
  <c r="M1529" i="33144"/>
  <c r="S591" i="33144"/>
  <c r="M644" i="33144"/>
  <c r="M337" i="33144"/>
  <c r="M488" i="33144"/>
  <c r="M1400" i="33144"/>
  <c r="M764" i="33144"/>
  <c r="M752" i="33144"/>
  <c r="M596" i="33144"/>
  <c r="M440" i="33144"/>
  <c r="M572" i="33144"/>
  <c r="M1100" i="33144"/>
  <c r="S957" i="33144"/>
  <c r="S253" i="33144"/>
  <c r="S619" i="33144"/>
  <c r="S1018" i="33144"/>
  <c r="S231" i="33144"/>
  <c r="S120" i="33144"/>
  <c r="M1460" i="33144"/>
  <c r="M91" i="33144"/>
  <c r="M920" i="33144"/>
  <c r="M1224" i="33144"/>
  <c r="S785" i="33144"/>
  <c r="M1004" i="33144"/>
  <c r="M704" i="33144"/>
  <c r="M404" i="33144"/>
  <c r="M1022" i="33144"/>
  <c r="S69" i="33144"/>
  <c r="M316" i="33144"/>
  <c r="S243" i="33144"/>
  <c r="S1190" i="33144"/>
  <c r="S510" i="33144"/>
  <c r="S259" i="33144"/>
  <c r="M103" i="33144"/>
  <c r="S739" i="33144"/>
  <c r="S1248" i="33144"/>
  <c r="S877" i="33144"/>
  <c r="S159" i="33144"/>
  <c r="M8" i="33144"/>
  <c r="S800" i="33144"/>
  <c r="M311" i="33144"/>
  <c r="M455" i="33144"/>
  <c r="M599" i="33144"/>
  <c r="M743" i="33144"/>
  <c r="M887" i="33144"/>
  <c r="M1031" i="33144"/>
  <c r="M1175" i="33144"/>
  <c r="M1319" i="33144"/>
  <c r="M1463" i="33144"/>
  <c r="M157" i="33144"/>
  <c r="M1225" i="33144"/>
  <c r="M24" i="33144"/>
  <c r="M398" i="33144"/>
  <c r="M542" i="33144"/>
  <c r="S731" i="33144"/>
  <c r="S614" i="33144"/>
  <c r="S1077" i="33144"/>
  <c r="M548" i="33144"/>
  <c r="M604" i="33144"/>
  <c r="M1172" i="33144"/>
  <c r="M1016" i="33144"/>
  <c r="M1148" i="33144"/>
  <c r="M848" i="33144"/>
  <c r="M244" i="33144"/>
  <c r="M1220" i="33144"/>
  <c r="M1064" i="33144"/>
  <c r="M1376" i="33144"/>
  <c r="M1340" i="33144"/>
  <c r="M1436" i="33144"/>
  <c r="S862" i="33144"/>
  <c r="S822" i="33144"/>
  <c r="S33" i="33144"/>
  <c r="S62" i="33144"/>
  <c r="M419" i="33144"/>
  <c r="M563" i="33144"/>
  <c r="M707" i="33144"/>
  <c r="M851" i="33144"/>
  <c r="M995" i="33144"/>
  <c r="M1139" i="33144"/>
  <c r="M1283" i="33144"/>
  <c r="M1427" i="33144"/>
  <c r="M92" i="33144"/>
  <c r="M564" i="33144"/>
  <c r="S1118" i="33144"/>
  <c r="S155" i="33144"/>
  <c r="S177" i="33144"/>
  <c r="M836" i="33144"/>
  <c r="S947" i="33144"/>
  <c r="S517" i="33144"/>
  <c r="S229" i="33144"/>
  <c r="M536" i="33144"/>
  <c r="S1017" i="33144"/>
  <c r="S205" i="33144"/>
  <c r="S578" i="33144"/>
  <c r="S627" i="33144"/>
  <c r="S379" i="33144"/>
  <c r="S50" i="33144"/>
  <c r="S839" i="33144"/>
  <c r="S67" i="33144"/>
  <c r="S372" i="33144"/>
  <c r="S362" i="33144"/>
  <c r="M40" i="33144"/>
  <c r="M234" i="33144"/>
  <c r="M383" i="33144"/>
  <c r="M527" i="33144"/>
  <c r="M671" i="33144"/>
  <c r="M815" i="33144"/>
  <c r="M959" i="33144"/>
  <c r="M1103" i="33144"/>
  <c r="M1247" i="33144"/>
  <c r="M1391" i="33144"/>
  <c r="M1352" i="33144"/>
  <c r="S702" i="33144"/>
  <c r="S860" i="33144"/>
  <c r="S213" i="33144"/>
  <c r="S1154" i="33144"/>
  <c r="S98" i="33144"/>
  <c r="S239" i="33144"/>
  <c r="S264" i="33144"/>
  <c r="S1158" i="33144"/>
  <c r="S672" i="33144"/>
  <c r="S350" i="33144"/>
  <c r="S218" i="33144"/>
  <c r="S918" i="33144"/>
  <c r="S743" i="33144"/>
  <c r="M90" i="33144"/>
  <c r="M201" i="33144"/>
  <c r="M407" i="33144"/>
  <c r="M551" i="33144"/>
  <c r="M695" i="33144"/>
  <c r="M839" i="33144"/>
  <c r="M983" i="33144"/>
  <c r="M1127" i="33144"/>
  <c r="M1271" i="33144"/>
  <c r="M1415" i="33144"/>
  <c r="M552" i="33144"/>
  <c r="S717" i="33144"/>
  <c r="M1057" i="33144"/>
  <c r="M1382" i="33144"/>
  <c r="M444" i="33144"/>
  <c r="S988" i="33144"/>
  <c r="S110" i="33144"/>
  <c r="M771" i="33144"/>
  <c r="S434" i="33144"/>
  <c r="S396" i="33144"/>
  <c r="S898" i="33144"/>
  <c r="S636" i="33144"/>
  <c r="S577" i="33144"/>
  <c r="S893" i="33144"/>
  <c r="S637" i="33144"/>
  <c r="S1038" i="33144"/>
  <c r="S1073" i="33144"/>
  <c r="S563" i="33144"/>
  <c r="S641" i="33144"/>
  <c r="S929" i="33144"/>
  <c r="S87" i="33144"/>
  <c r="S741" i="33144"/>
  <c r="S1059" i="33144"/>
  <c r="S1148" i="33144"/>
  <c r="S629" i="33144"/>
  <c r="M686" i="33144"/>
  <c r="M250" i="33144"/>
  <c r="S1001" i="33144"/>
  <c r="S1085" i="33144"/>
  <c r="M588" i="33144"/>
  <c r="S1020" i="33144"/>
  <c r="S789" i="33144"/>
  <c r="S1042" i="33144"/>
  <c r="S1183" i="33144"/>
  <c r="S1029" i="33144"/>
  <c r="S420" i="33144"/>
  <c r="S624" i="33144"/>
  <c r="M261" i="33144"/>
  <c r="S83" i="33144"/>
  <c r="S872" i="33144"/>
  <c r="S845" i="33144"/>
  <c r="S983" i="33144"/>
  <c r="S507" i="33144"/>
  <c r="M237" i="33144"/>
  <c r="S621" i="33144"/>
  <c r="S338" i="33144"/>
  <c r="S537" i="33144"/>
  <c r="S480" i="33144"/>
  <c r="S989" i="33144"/>
  <c r="S523" i="33144"/>
  <c r="S952" i="33144"/>
  <c r="S1249" i="33144"/>
  <c r="S103" i="33144"/>
  <c r="S611" i="33144"/>
  <c r="M116" i="33144"/>
  <c r="M274" i="33144"/>
  <c r="M1213" i="33144"/>
  <c r="M339" i="33144"/>
  <c r="M248" i="33144"/>
  <c r="M53" i="33144"/>
  <c r="S933" i="33144"/>
  <c r="S426" i="33144"/>
  <c r="S617" i="33144"/>
  <c r="M172" i="33144"/>
  <c r="M299" i="33144"/>
  <c r="M443" i="33144"/>
  <c r="M587" i="33144"/>
  <c r="M731" i="33144"/>
  <c r="M875" i="33144"/>
  <c r="M1019" i="33144"/>
  <c r="M1163" i="33144"/>
  <c r="M1307" i="33144"/>
  <c r="M1451" i="33144"/>
  <c r="M1381" i="33144"/>
  <c r="S1090" i="33144"/>
  <c r="S531" i="33144"/>
  <c r="S579" i="33144"/>
  <c r="S222" i="33144"/>
  <c r="M324" i="33144"/>
  <c r="M249" i="33144"/>
  <c r="S367" i="33144"/>
  <c r="M251" i="33144"/>
  <c r="M612" i="33144"/>
  <c r="M1044" i="33144"/>
  <c r="M1188" i="33144"/>
  <c r="M55" i="33144"/>
  <c r="S1394" i="33144"/>
  <c r="S1111" i="33144"/>
  <c r="S552" i="33144"/>
  <c r="S923" i="33144"/>
  <c r="S143" i="33144"/>
  <c r="M107" i="33144"/>
  <c r="S771" i="33144"/>
  <c r="S223" i="33144"/>
  <c r="M1056" i="33144"/>
  <c r="M865" i="33144"/>
  <c r="M145" i="33144"/>
  <c r="M589" i="33144"/>
  <c r="S553" i="33144"/>
  <c r="M648" i="33144"/>
  <c r="M290" i="33144"/>
  <c r="M578" i="33144"/>
  <c r="M722" i="33144"/>
  <c r="S342" i="33144"/>
  <c r="S813" i="33144"/>
  <c r="M434" i="33144"/>
  <c r="M130" i="33144"/>
  <c r="M302" i="33144"/>
  <c r="M446" i="33144"/>
  <c r="M590" i="33144"/>
  <c r="M734" i="33144"/>
  <c r="M108" i="33144"/>
  <c r="M273" i="33144"/>
  <c r="S996" i="33144"/>
  <c r="S200" i="33144"/>
  <c r="S1004" i="33144"/>
  <c r="S357" i="33144"/>
  <c r="M323" i="33144"/>
  <c r="M467" i="33144"/>
  <c r="M611" i="33144"/>
  <c r="M755" i="33144"/>
  <c r="M899" i="33144"/>
  <c r="M1043" i="33144"/>
  <c r="M1187" i="33144"/>
  <c r="M1331" i="33144"/>
  <c r="M1475" i="33144"/>
  <c r="M361" i="33144"/>
  <c r="M1369" i="33144"/>
  <c r="M879" i="33144"/>
  <c r="M1023" i="33144"/>
  <c r="S1035" i="33144"/>
  <c r="S1037" i="33144"/>
  <c r="S835" i="33144"/>
  <c r="S979" i="33144"/>
  <c r="S373" i="33144"/>
  <c r="S1031" i="33144"/>
  <c r="S633" i="33144"/>
  <c r="S803" i="33144"/>
  <c r="S374" i="33144"/>
  <c r="S203" i="33144"/>
  <c r="S72" i="33144"/>
  <c r="S539" i="33144"/>
  <c r="M335" i="33144"/>
  <c r="M623" i="33144"/>
  <c r="M767" i="33144"/>
  <c r="M911" i="33144"/>
  <c r="M1055" i="33144"/>
  <c r="M1199" i="33144"/>
  <c r="M1343" i="33144"/>
  <c r="M1487" i="33144"/>
  <c r="M852" i="33144"/>
  <c r="M1214" i="33144"/>
  <c r="S1194" i="33144"/>
  <c r="S1208" i="33144"/>
  <c r="S467" i="33144"/>
  <c r="S857" i="33144"/>
  <c r="S329" i="33144"/>
  <c r="M288" i="33144"/>
  <c r="M864" i="33144"/>
  <c r="M938" i="33144"/>
  <c r="M1226" i="33144"/>
  <c r="S1517" i="33144"/>
  <c r="S368" i="33144"/>
  <c r="S1165" i="33144"/>
  <c r="S183" i="33144"/>
  <c r="S1067" i="33144"/>
  <c r="S995" i="33144"/>
  <c r="M1347" i="33144"/>
  <c r="S1448" i="33144"/>
  <c r="S1088" i="33144"/>
  <c r="S1184" i="33144"/>
  <c r="S736" i="33144"/>
  <c r="M479" i="33144"/>
  <c r="M38" i="33144"/>
  <c r="M1308" i="33144"/>
  <c r="M67" i="33144"/>
  <c r="M627" i="33144"/>
  <c r="M312" i="33144"/>
  <c r="M1032" i="33144"/>
  <c r="M106" i="33144"/>
  <c r="M199" i="33144"/>
  <c r="M1071" i="33144"/>
  <c r="M189" i="33144"/>
  <c r="M45" i="33144"/>
  <c r="S915" i="33144"/>
  <c r="S326" i="33144"/>
  <c r="S516" i="33144"/>
  <c r="S975" i="33144"/>
  <c r="S851" i="33144"/>
  <c r="M395" i="33144"/>
  <c r="M539" i="33144"/>
  <c r="M683" i="33144"/>
  <c r="M827" i="33144"/>
  <c r="M971" i="33144"/>
  <c r="M1115" i="33144"/>
  <c r="M1259" i="33144"/>
  <c r="M1403" i="33144"/>
  <c r="S260" i="33144"/>
  <c r="M984" i="33144"/>
  <c r="M210" i="33144"/>
  <c r="M1202" i="33144"/>
  <c r="M591" i="33144"/>
  <c r="M1452" i="33144"/>
  <c r="M1261" i="33144"/>
  <c r="S861" i="33144"/>
  <c r="S463" i="33144"/>
  <c r="S928" i="33144"/>
  <c r="S417" i="33144"/>
  <c r="S456" i="33144"/>
  <c r="S108" i="33144"/>
  <c r="S443" i="33144"/>
  <c r="S704" i="33144"/>
  <c r="S725" i="33144"/>
  <c r="S907" i="33144"/>
  <c r="S1064" i="33144"/>
  <c r="S35" i="33144"/>
  <c r="S1170" i="33144"/>
  <c r="S1016" i="33144"/>
  <c r="S917" i="33144"/>
  <c r="M12" i="33144"/>
  <c r="S1124" i="33144"/>
  <c r="S360" i="33144"/>
  <c r="S774" i="33144"/>
  <c r="S536" i="33144"/>
  <c r="M696" i="33144"/>
  <c r="S765" i="33144"/>
  <c r="S217" i="33144"/>
  <c r="S1022" i="33144"/>
  <c r="S817" i="33144"/>
  <c r="S756" i="33144"/>
  <c r="S192" i="33144"/>
  <c r="M362" i="33144"/>
  <c r="S1322" i="33144"/>
  <c r="S921" i="33144"/>
  <c r="M186" i="33144"/>
  <c r="S834" i="33144"/>
  <c r="M42" i="33144"/>
  <c r="S878" i="33144"/>
  <c r="M997" i="33144"/>
  <c r="M1009" i="33144"/>
  <c r="M410" i="33144"/>
  <c r="M554" i="33144"/>
  <c r="M698" i="33144"/>
  <c r="M1130" i="33144"/>
  <c r="S1104" i="33144"/>
  <c r="S548" i="33144"/>
  <c r="S206" i="33144"/>
  <c r="M360" i="33144"/>
  <c r="M1368" i="33144"/>
  <c r="M1407" i="33144"/>
  <c r="S1237" i="33144"/>
  <c r="S554" i="33144"/>
  <c r="S391" i="33144"/>
  <c r="M65" i="33144"/>
  <c r="S663" i="33144"/>
  <c r="M504" i="33144"/>
  <c r="M1395" i="33144"/>
  <c r="S1164" i="33144"/>
  <c r="S1099" i="33144"/>
  <c r="S967" i="33144"/>
  <c r="S751" i="33144"/>
  <c r="S737" i="33144"/>
  <c r="M1201" i="33144"/>
  <c r="S1201" i="33144"/>
  <c r="S881" i="33144"/>
  <c r="S1025" i="33144"/>
  <c r="S506" i="33144"/>
  <c r="S870" i="33144"/>
  <c r="M1320" i="33144"/>
  <c r="M553" i="33144"/>
  <c r="M1129" i="33144"/>
  <c r="M57" i="33144"/>
  <c r="S597" i="33144"/>
  <c r="S163" i="33144"/>
  <c r="M301" i="33144"/>
  <c r="M1180" i="33144"/>
  <c r="M457" i="33144"/>
  <c r="M1177" i="33144"/>
  <c r="M516" i="33144"/>
  <c r="M1116" i="33144"/>
  <c r="S1189" i="33144"/>
  <c r="M1203" i="33144"/>
  <c r="S464" i="33144"/>
  <c r="S410" i="33144"/>
  <c r="S209" i="33144"/>
  <c r="Q33" i="33139"/>
  <c r="M842" i="33144"/>
  <c r="M986" i="33144"/>
  <c r="M1274" i="33144"/>
  <c r="S1141" i="33144"/>
  <c r="S826" i="33144"/>
  <c r="S897" i="33144"/>
  <c r="S47" i="33144"/>
  <c r="S469" i="33144"/>
  <c r="M156" i="33144"/>
  <c r="M235" i="33144"/>
  <c r="M960" i="33144"/>
  <c r="M1104" i="33144"/>
  <c r="M325" i="33144"/>
  <c r="M68" i="33144"/>
  <c r="M1239" i="33144"/>
  <c r="M1383" i="33144"/>
  <c r="S235" i="33144"/>
  <c r="S1147" i="33144"/>
  <c r="M387" i="33144"/>
  <c r="S843" i="33144"/>
  <c r="S924" i="33144"/>
  <c r="S1226" i="33144"/>
  <c r="S567" i="33144"/>
  <c r="S1007" i="33144"/>
  <c r="S53" i="33144"/>
  <c r="M937" i="33144"/>
  <c r="M326" i="33144"/>
  <c r="M470" i="33144"/>
  <c r="M614" i="33144"/>
  <c r="M758" i="33144"/>
  <c r="M902" i="33144"/>
  <c r="M1046" i="33144"/>
  <c r="S263" i="33144"/>
  <c r="S1061" i="33144"/>
  <c r="S692" i="33144"/>
  <c r="S366" i="33144"/>
  <c r="S779" i="33144"/>
  <c r="S48" i="33144"/>
  <c r="S57" i="33144"/>
  <c r="M359" i="33144"/>
  <c r="M503" i="33144"/>
  <c r="M647" i="33144"/>
  <c r="M791" i="33144"/>
  <c r="M935" i="33144"/>
  <c r="M1079" i="33144"/>
  <c r="M1223" i="33144"/>
  <c r="M1367" i="33144"/>
  <c r="M1511" i="33144"/>
  <c r="M576" i="33144"/>
  <c r="M720" i="33144"/>
  <c r="M1152" i="33144"/>
  <c r="M28" i="33144"/>
  <c r="M185" i="33144"/>
  <c r="M278" i="33144"/>
  <c r="S791" i="33144"/>
  <c r="S571" i="33144"/>
  <c r="S1098" i="33144"/>
  <c r="M144" i="33144"/>
  <c r="M732" i="33144"/>
  <c r="M1020" i="33144"/>
  <c r="M1164" i="33144"/>
  <c r="S279" i="33144"/>
  <c r="S210" i="33144"/>
  <c r="S327" i="33144"/>
  <c r="M506" i="33144"/>
  <c r="M650" i="33144"/>
  <c r="M794" i="33144"/>
  <c r="S1093" i="33144"/>
  <c r="S910" i="33144"/>
  <c r="S648" i="33144"/>
  <c r="S715" i="33144"/>
  <c r="S1062" i="33144"/>
  <c r="S115" i="33144"/>
  <c r="M468" i="33144"/>
  <c r="S36" i="33144"/>
  <c r="S1134" i="33144"/>
  <c r="S966" i="33144"/>
  <c r="S750" i="33144"/>
  <c r="S719" i="33144"/>
  <c r="S485" i="33144"/>
  <c r="S1003" i="33144"/>
  <c r="S713" i="33144"/>
  <c r="S65" i="33144"/>
  <c r="M912" i="33144"/>
  <c r="M119" i="33144"/>
  <c r="M615" i="33144"/>
  <c r="S949" i="33144"/>
  <c r="S732" i="33144"/>
  <c r="S471" i="33144"/>
  <c r="S1079" i="33144"/>
  <c r="S224" i="33144"/>
  <c r="S365" i="33144"/>
  <c r="S395" i="33144"/>
  <c r="M264" i="33144"/>
  <c r="M29" i="33144"/>
  <c r="S884" i="33144"/>
  <c r="S1230" i="33144"/>
  <c r="S858" i="33144"/>
  <c r="S560" i="33144"/>
  <c r="S290" i="33144"/>
  <c r="S875" i="33144"/>
  <c r="S799" i="33144"/>
  <c r="S386" i="33144"/>
  <c r="M158" i="33144"/>
  <c r="M78" i="33144"/>
  <c r="M528" i="33144"/>
  <c r="M816" i="33144"/>
  <c r="M14" i="33144"/>
  <c r="M757" i="33144"/>
  <c r="M1333" i="33144"/>
  <c r="M422" i="33144"/>
  <c r="M566" i="33144"/>
  <c r="M710" i="33144"/>
  <c r="M854" i="33144"/>
  <c r="M998" i="33144"/>
  <c r="M1142" i="33144"/>
  <c r="S1244" i="33144"/>
  <c r="S447" i="33144"/>
  <c r="S266" i="33144"/>
  <c r="S848" i="33144"/>
  <c r="S185" i="33144"/>
  <c r="S445" i="33144"/>
  <c r="S276" i="33144"/>
  <c r="S865" i="33144"/>
  <c r="M1010" i="33144"/>
  <c r="S1262" i="33144"/>
  <c r="S931" i="33144"/>
  <c r="S965" i="33144"/>
  <c r="S413" i="33144"/>
  <c r="M1194" i="33144"/>
  <c r="M104" i="33144"/>
  <c r="M1501" i="33144"/>
  <c r="S1220" i="33144"/>
  <c r="S880" i="33144"/>
  <c r="S643" i="33144"/>
  <c r="S73" i="33144"/>
  <c r="S846" i="33144"/>
  <c r="M355" i="33144"/>
  <c r="S63" i="33144"/>
  <c r="S1283" i="33144"/>
  <c r="S1129" i="33144"/>
  <c r="S348" i="33144"/>
  <c r="S207" i="33144"/>
  <c r="S421" i="33144"/>
  <c r="S336" i="33144"/>
  <c r="M1513" i="33144"/>
  <c r="M1008" i="33144"/>
  <c r="M1296" i="33144"/>
  <c r="M661" i="33144"/>
  <c r="M1478" i="33144"/>
  <c r="S1454" i="33144"/>
  <c r="S1196" i="33144"/>
  <c r="S1043" i="33144"/>
  <c r="S590" i="33144"/>
  <c r="S773" i="33144"/>
  <c r="S752" i="33144"/>
  <c r="S314" i="33144"/>
  <c r="S701" i="33144"/>
  <c r="S267" i="33144"/>
  <c r="S122" i="33144"/>
  <c r="M793" i="33144"/>
  <c r="M82" i="33144"/>
  <c r="M300" i="33144"/>
  <c r="M876" i="33144"/>
  <c r="M236" i="33144"/>
  <c r="M529" i="33144"/>
  <c r="M1346" i="33144"/>
  <c r="M1490" i="33144"/>
  <c r="S1222" i="33144"/>
  <c r="S1219" i="33144"/>
  <c r="S353" i="33144"/>
  <c r="S755" i="33144"/>
  <c r="S519" i="33144"/>
  <c r="M41" i="33144"/>
  <c r="S1005" i="33144"/>
  <c r="S944" i="33144"/>
  <c r="S882" i="33144"/>
  <c r="S683" i="33144"/>
  <c r="S246" i="33144"/>
  <c r="S236" i="33144"/>
  <c r="S409" i="33144"/>
  <c r="S1089" i="33144"/>
  <c r="S787" i="33144"/>
  <c r="S109" i="33144"/>
  <c r="S1112" i="33144"/>
  <c r="S600" i="33144"/>
  <c r="M575" i="33144"/>
  <c r="M863" i="33144"/>
  <c r="M1151" i="33144"/>
  <c r="M1439" i="33144"/>
  <c r="M565" i="33144"/>
  <c r="S827" i="33144"/>
  <c r="S887" i="33144"/>
  <c r="S691" i="33144"/>
  <c r="S524" i="33144"/>
  <c r="S133" i="33144"/>
  <c r="M287" i="33144"/>
  <c r="M431" i="33144"/>
  <c r="M719" i="33144"/>
  <c r="M1007" i="33144"/>
  <c r="M1295" i="33144"/>
  <c r="M1344" i="33144"/>
  <c r="M1212" i="33144"/>
  <c r="M1356" i="33144"/>
  <c r="M238" i="33144"/>
  <c r="M1394" i="33144"/>
  <c r="M459" i="33144"/>
  <c r="M747" i="33144"/>
  <c r="M1179" i="33144"/>
  <c r="M1467" i="33144"/>
  <c r="M225" i="33144"/>
  <c r="S1176" i="33144"/>
  <c r="S1427" i="33144"/>
  <c r="S1373" i="33144"/>
  <c r="S974" i="33144"/>
  <c r="S674" i="33144"/>
  <c r="S971" i="33144"/>
  <c r="S623" i="33144"/>
  <c r="S96" i="33144"/>
  <c r="S1075" i="33144"/>
  <c r="S503" i="33144"/>
  <c r="S565" i="33144"/>
  <c r="M989" i="33144"/>
  <c r="M756" i="33144"/>
  <c r="M66" i="33144"/>
  <c r="M949" i="33144"/>
  <c r="M26" i="33144"/>
  <c r="M1488" i="33144"/>
  <c r="M1034" i="33144"/>
  <c r="M226" i="33144"/>
  <c r="S1484" i="33144"/>
  <c r="S583" i="33144"/>
  <c r="S941" i="33144"/>
  <c r="S723" i="33144"/>
  <c r="S381" i="33144"/>
  <c r="S695" i="33144"/>
  <c r="S859" i="33144"/>
  <c r="S473" i="33144"/>
  <c r="S145" i="33144"/>
  <c r="S761" i="33144"/>
  <c r="S486" i="33144"/>
  <c r="S186" i="33144"/>
  <c r="M626" i="33144"/>
  <c r="S749" i="33144"/>
  <c r="S176" i="33144"/>
  <c r="S802" i="33144"/>
  <c r="S968" i="33144"/>
  <c r="S899" i="33144"/>
  <c r="M169" i="33144"/>
  <c r="M1512" i="33144"/>
  <c r="M338" i="33144"/>
  <c r="M25" i="33144"/>
  <c r="M222" i="33144"/>
  <c r="M372" i="33144"/>
  <c r="M660" i="33144"/>
  <c r="M804" i="33144"/>
  <c r="M1092" i="33144"/>
  <c r="M1236" i="33144"/>
  <c r="M709" i="33144"/>
  <c r="M1141" i="33144"/>
  <c r="M1429" i="33144"/>
  <c r="M198" i="33144"/>
  <c r="M1502" i="33144"/>
  <c r="R6" i="33144"/>
  <c r="S1466" i="33144"/>
  <c r="S825" i="33144"/>
  <c r="S962" i="33144"/>
  <c r="S707" i="33144"/>
  <c r="S278" i="33144"/>
  <c r="S56" i="33144"/>
  <c r="S1136" i="33144"/>
  <c r="S970" i="33144"/>
  <c r="S422" i="33144"/>
  <c r="S129" i="33144"/>
  <c r="S251" i="33144"/>
  <c r="M792" i="33144"/>
  <c r="M263" i="33144"/>
  <c r="M482" i="33144"/>
  <c r="M195" i="33144"/>
  <c r="M672" i="33144"/>
  <c r="M1248" i="33144"/>
  <c r="M1392" i="33144"/>
  <c r="M132" i="33144"/>
  <c r="M433" i="33144"/>
  <c r="M577" i="33144"/>
  <c r="M721" i="33144"/>
  <c r="M1153" i="33144"/>
  <c r="M1297" i="33144"/>
  <c r="M1441" i="33144"/>
  <c r="M54" i="33144"/>
  <c r="M1082" i="33144"/>
  <c r="M423" i="33144"/>
  <c r="M1143" i="33144"/>
  <c r="M1287" i="33144"/>
  <c r="S766" i="33144"/>
  <c r="S403" i="33144"/>
  <c r="S697" i="33144"/>
  <c r="S655" i="33144"/>
  <c r="S821" i="33144"/>
  <c r="S19" i="33144"/>
  <c r="S953" i="33144"/>
  <c r="S429" i="33144"/>
  <c r="S349" i="33144"/>
  <c r="M1500" i="33144"/>
  <c r="M770" i="33144"/>
  <c r="M51" i="33144"/>
  <c r="M208" i="33144"/>
  <c r="M396" i="33144"/>
  <c r="M540" i="33144"/>
  <c r="M684" i="33144"/>
  <c r="M972" i="33144"/>
  <c r="M1404" i="33144"/>
  <c r="M1453" i="33144"/>
  <c r="M224" i="33144"/>
  <c r="M291" i="33144"/>
  <c r="S1256" i="33144"/>
  <c r="S1051" i="33144"/>
  <c r="S987" i="33144"/>
  <c r="S885" i="33144"/>
  <c r="S660" i="33144"/>
  <c r="S493" i="33144"/>
  <c r="S1091" i="33144"/>
  <c r="S89" i="33144"/>
  <c r="S215" i="33144"/>
  <c r="S408" i="33144"/>
  <c r="M64" i="33144"/>
  <c r="M221" i="33144"/>
  <c r="M371" i="33144"/>
  <c r="M515" i="33144"/>
  <c r="M659" i="33144"/>
  <c r="M803" i="33144"/>
  <c r="M947" i="33144"/>
  <c r="M1091" i="33144"/>
  <c r="M1235" i="33144"/>
  <c r="M1379" i="33144"/>
  <c r="M408" i="33144"/>
  <c r="M840" i="33144"/>
  <c r="M1272" i="33144"/>
  <c r="M386" i="33144"/>
  <c r="M530" i="33144"/>
  <c r="M674" i="33144"/>
  <c r="S871" i="33144"/>
  <c r="S1232" i="33144"/>
  <c r="S1242" i="33144"/>
  <c r="S320" i="33144"/>
  <c r="S650" i="33144"/>
  <c r="S479" i="33144"/>
  <c r="S164" i="33144"/>
  <c r="S763" i="33144"/>
  <c r="S515" i="33144"/>
  <c r="M275" i="33144"/>
  <c r="M1284" i="33144"/>
  <c r="M171" i="33144"/>
  <c r="M469" i="33144"/>
  <c r="M1477" i="33144"/>
  <c r="M315" i="33144"/>
  <c r="M603" i="33144"/>
  <c r="S1013" i="33144"/>
  <c r="S1301" i="33144"/>
  <c r="S128" i="33144"/>
  <c r="S1255" i="33144"/>
  <c r="S930" i="33144"/>
  <c r="S710" i="33144"/>
  <c r="S990" i="33144"/>
  <c r="S477" i="33144"/>
  <c r="S863" i="33144"/>
  <c r="S854" i="33144"/>
  <c r="S93" i="33144"/>
  <c r="S754" i="33144"/>
  <c r="S79" i="33144"/>
  <c r="M131" i="33144"/>
  <c r="M432" i="33144"/>
  <c r="M1440" i="33144"/>
  <c r="M1489" i="33144"/>
  <c r="M213" i="33144"/>
  <c r="S323" i="33144"/>
  <c r="S265" i="33144"/>
  <c r="S74" i="33144"/>
  <c r="S49" i="33144"/>
  <c r="S86" i="33144"/>
  <c r="S306" i="33144"/>
  <c r="M1081" i="33144"/>
  <c r="M1154" i="33144"/>
  <c r="S805" i="33144"/>
  <c r="S505" i="33144"/>
  <c r="S693" i="33144"/>
  <c r="S380" i="33144"/>
  <c r="S91" i="33144"/>
  <c r="S727" i="33144"/>
  <c r="M212" i="33144"/>
  <c r="S1206" i="33144"/>
  <c r="S27" i="33144"/>
  <c r="S958" i="33144"/>
  <c r="S869" i="33144"/>
  <c r="S566" i="33144"/>
  <c r="S1055" i="33144"/>
  <c r="M39" i="33144"/>
  <c r="M492" i="33144"/>
  <c r="M636" i="33144"/>
  <c r="M780" i="33144"/>
  <c r="M924" i="33144"/>
  <c r="M1068" i="33144"/>
  <c r="M397" i="33144"/>
  <c r="M541" i="33144"/>
  <c r="M685" i="33144"/>
  <c r="M973" i="33144"/>
  <c r="M1117" i="33144"/>
  <c r="M1405" i="33144"/>
  <c r="M890" i="33144"/>
  <c r="M363" i="33144"/>
  <c r="M507" i="33144"/>
  <c r="M651" i="33144"/>
  <c r="M795" i="33144"/>
  <c r="M939" i="33144"/>
  <c r="M1227" i="33144"/>
  <c r="M1371" i="33144"/>
  <c r="M33" i="33144"/>
  <c r="S1391" i="33144"/>
  <c r="S1361" i="33144"/>
  <c r="S669" i="33144"/>
  <c r="S705" i="33144"/>
  <c r="S240" i="33144"/>
  <c r="S730" i="33144"/>
  <c r="S126" i="33144"/>
  <c r="S283" i="33144"/>
  <c r="S161" i="33144"/>
  <c r="M209" i="33144"/>
  <c r="M1417" i="33144"/>
  <c r="M1190" i="33144"/>
  <c r="M1334" i="33144"/>
  <c r="M375" i="33144"/>
  <c r="M519" i="33144"/>
  <c r="M663" i="33144"/>
  <c r="M951" i="33144"/>
  <c r="M1095" i="33144"/>
  <c r="M165" i="33144"/>
  <c r="M21" i="33144"/>
  <c r="S1463" i="33144"/>
  <c r="S1307" i="33144"/>
  <c r="S1168" i="33144"/>
  <c r="S518" i="33144"/>
  <c r="S1409" i="33144"/>
  <c r="S1286" i="33144"/>
  <c r="S1142" i="33144"/>
  <c r="S978" i="33144"/>
  <c r="S764" i="33144"/>
  <c r="S450" i="33144"/>
  <c r="S1511" i="33144"/>
  <c r="S1388" i="33144"/>
  <c r="S1117" i="33144"/>
  <c r="S1490" i="33144"/>
  <c r="S312" i="33144"/>
  <c r="S1436" i="33144"/>
  <c r="S811" i="33144"/>
  <c r="S102" i="33144"/>
  <c r="S1375" i="33144"/>
  <c r="S1138" i="33144"/>
  <c r="S1166" i="33144"/>
  <c r="S883" i="33144"/>
  <c r="S509" i="33144"/>
  <c r="S1494" i="33144"/>
  <c r="S1422" i="33144"/>
  <c r="S1350" i="33144"/>
  <c r="S1278" i="33144"/>
  <c r="S1108" i="33144"/>
  <c r="S1015" i="33144"/>
  <c r="S916" i="33144"/>
  <c r="S808" i="33144"/>
  <c r="S1438" i="33144"/>
  <c r="S1205" i="33144"/>
  <c r="S1133" i="33144"/>
  <c r="S343" i="33144"/>
  <c r="M499" i="33144"/>
  <c r="M521" i="33144"/>
  <c r="M1045" i="33144"/>
  <c r="M1189" i="33144"/>
  <c r="M1118" i="33144"/>
  <c r="S688" i="33144"/>
  <c r="S876" i="33144"/>
  <c r="S1006" i="33144"/>
  <c r="S1123" i="33144"/>
  <c r="S934" i="33144"/>
  <c r="S427" i="33144"/>
  <c r="S1458" i="33144"/>
  <c r="S1386" i="33144"/>
  <c r="S1314" i="33144"/>
  <c r="S864" i="33144"/>
  <c r="S397" i="33144"/>
  <c r="S191" i="33144"/>
  <c r="M613" i="33144"/>
  <c r="M1323" i="33144"/>
  <c r="M81" i="33144"/>
  <c r="S1337" i="33144"/>
  <c r="S1204" i="33144"/>
  <c r="S1439" i="33144"/>
  <c r="S1316" i="33144"/>
  <c r="S1178" i="33144"/>
  <c r="S1418" i="33144"/>
  <c r="S1153" i="33144"/>
  <c r="S778" i="33144"/>
  <c r="S1385" i="33144"/>
  <c r="S1487" i="33144"/>
  <c r="S1364" i="33144"/>
  <c r="S1236" i="33144"/>
  <c r="S1477" i="33144"/>
  <c r="S446" i="33144"/>
  <c r="S189" i="33144"/>
  <c r="S8" i="33144"/>
  <c r="S1393" i="33144"/>
  <c r="M1237" i="33144"/>
  <c r="M1200" i="33144"/>
  <c r="M817" i="33144"/>
  <c r="M146" i="33144"/>
  <c r="M351" i="33144"/>
  <c r="M495" i="33144"/>
  <c r="M927" i="33144"/>
  <c r="M1215" i="33144"/>
  <c r="M1359" i="33144"/>
  <c r="M1503" i="33144"/>
  <c r="S1021" i="33144"/>
  <c r="S1304" i="33144"/>
  <c r="S1068" i="33144"/>
  <c r="S1046" i="33144"/>
  <c r="S1315" i="33144"/>
  <c r="S1094" i="33144"/>
  <c r="S1000" i="33144"/>
  <c r="S900" i="33144"/>
  <c r="S790" i="33144"/>
  <c r="S1506" i="33144"/>
  <c r="S1434" i="33144"/>
  <c r="S1362" i="33144"/>
  <c r="S1290" i="33144"/>
  <c r="S293" i="33144"/>
  <c r="S728" i="33144"/>
  <c r="S784" i="33144"/>
  <c r="S31" i="33144"/>
  <c r="S26" i="33144"/>
  <c r="S54" i="33144"/>
  <c r="S199" i="33144"/>
  <c r="M999" i="33144"/>
  <c r="M117" i="33144"/>
  <c r="S540" i="33144"/>
  <c r="S1172" i="33144"/>
  <c r="S1319" i="33144"/>
  <c r="S319" i="33144"/>
  <c r="S99" i="33144"/>
  <c r="M456" i="33144"/>
  <c r="M600" i="33144"/>
  <c r="M744" i="33144"/>
  <c r="M1176" i="33144"/>
  <c r="M1464" i="33144"/>
  <c r="M781" i="33144"/>
  <c r="M94" i="33144"/>
  <c r="M830" i="33144"/>
  <c r="M1262" i="33144"/>
  <c r="M1406" i="33144"/>
  <c r="M867" i="33144"/>
  <c r="M1011" i="33144"/>
  <c r="M1155" i="33144"/>
  <c r="M1299" i="33144"/>
  <c r="M1443" i="33144"/>
  <c r="S1445" i="33144"/>
  <c r="S998" i="33144"/>
  <c r="S936" i="33144"/>
  <c r="S1019" i="33144"/>
  <c r="S920" i="33144"/>
  <c r="S874" i="33144"/>
  <c r="S647" i="33144"/>
  <c r="S289" i="33144"/>
  <c r="S389" i="33144"/>
  <c r="M255" i="33144"/>
  <c r="M13" i="33144"/>
  <c r="M649" i="33144"/>
  <c r="S1169" i="33144"/>
  <c r="S453" i="33144"/>
  <c r="S113" i="33144"/>
  <c r="S902" i="33144"/>
  <c r="S1405" i="33144"/>
  <c r="S993" i="33144"/>
  <c r="S1202" i="33144"/>
  <c r="S1116" i="33144"/>
  <c r="S818" i="33144"/>
  <c r="S706" i="33144"/>
  <c r="S576" i="33144"/>
  <c r="S414" i="33144"/>
  <c r="S1452" i="33144"/>
  <c r="S1380" i="33144"/>
  <c r="S1308" i="33144"/>
  <c r="S1144" i="33144"/>
  <c r="S1054" i="33144"/>
  <c r="S742" i="33144"/>
  <c r="S1269" i="33144"/>
  <c r="S285" i="33144"/>
  <c r="S1235" i="33144"/>
  <c r="S1012" i="33144"/>
  <c r="S855" i="33144"/>
  <c r="S18" i="33144"/>
  <c r="S598" i="33144"/>
  <c r="S526" i="33144"/>
  <c r="S166" i="33144"/>
  <c r="S94" i="33144"/>
  <c r="M958" i="33144"/>
  <c r="M143" i="33144"/>
  <c r="M480" i="33144"/>
  <c r="M517" i="33144"/>
  <c r="M160" i="33144"/>
  <c r="M348" i="33144"/>
  <c r="M79" i="33144"/>
  <c r="M385" i="33144"/>
  <c r="M1249" i="33144"/>
  <c r="M133" i="33144"/>
  <c r="M866" i="33144"/>
  <c r="M1298" i="33144"/>
  <c r="M1442" i="33144"/>
  <c r="M16" i="33144"/>
  <c r="M327" i="33144"/>
  <c r="M471" i="33144"/>
  <c r="M903" i="33144"/>
  <c r="M1335" i="33144"/>
  <c r="M1479" i="33144"/>
  <c r="M69" i="33144"/>
  <c r="S1499" i="33144"/>
  <c r="S1370" i="33144"/>
  <c r="M582" i="33144"/>
  <c r="M1059" i="33144"/>
  <c r="S852" i="33144"/>
  <c r="S1505" i="33144"/>
  <c r="S1382" i="33144"/>
  <c r="S1110" i="33144"/>
  <c r="S932" i="33144"/>
  <c r="S991" i="33144"/>
  <c r="S1246" i="33144"/>
  <c r="M779" i="33144"/>
  <c r="M746" i="33144"/>
  <c r="M1322" i="33144"/>
  <c r="M783" i="33144"/>
  <c r="S252" i="33144"/>
  <c r="S838" i="33144"/>
  <c r="S1225" i="33144"/>
  <c r="S653" i="33144"/>
  <c r="S1459" i="33144"/>
  <c r="S969" i="33144"/>
  <c r="S483" i="33144"/>
  <c r="S1378" i="33144"/>
  <c r="S1162" i="33144"/>
  <c r="S651" i="33144"/>
  <c r="S690" i="33144"/>
  <c r="S481" i="33144"/>
  <c r="S1010" i="33144"/>
  <c r="S30" i="33144"/>
  <c r="S356" i="33144"/>
  <c r="S42" i="33144"/>
  <c r="S508" i="33144"/>
  <c r="S292" i="33144"/>
  <c r="M635" i="33144"/>
  <c r="M1355" i="33144"/>
  <c r="M458" i="33144"/>
  <c r="M421" i="33144"/>
  <c r="M853" i="33144"/>
  <c r="M15" i="33144"/>
  <c r="S377" i="33144"/>
  <c r="S1212" i="33144"/>
  <c r="S788" i="33144"/>
  <c r="S830" i="33144"/>
  <c r="S718" i="33144"/>
  <c r="S411" i="33144"/>
  <c r="M748" i="33144"/>
  <c r="M1324" i="33144"/>
  <c r="M347" i="33144"/>
  <c r="M1067" i="33144"/>
  <c r="M314" i="33144"/>
  <c r="M289" i="33144"/>
  <c r="S13" i="33144"/>
  <c r="S602" i="33144"/>
  <c r="S167" i="33144"/>
  <c r="S1457" i="33144"/>
  <c r="S1200" i="33144"/>
  <c r="S1048" i="33144"/>
  <c r="S1303" i="33144"/>
  <c r="S613" i="33144"/>
  <c r="S561" i="33144"/>
  <c r="S242" i="33144"/>
  <c r="S840" i="33144"/>
  <c r="S187" i="33144"/>
  <c r="S208" i="33144"/>
  <c r="M923" i="33144"/>
  <c r="M1499" i="33144"/>
  <c r="M985" i="33144"/>
  <c r="M384" i="33144"/>
  <c r="M77" i="33144"/>
  <c r="M1128" i="33144"/>
  <c r="M1416" i="33144"/>
  <c r="M445" i="33144"/>
  <c r="M733" i="33144"/>
  <c r="M1309" i="33144"/>
  <c r="M350" i="33144"/>
  <c r="M494" i="33144"/>
  <c r="M638" i="33144"/>
  <c r="M782" i="33144"/>
  <c r="M926" i="33144"/>
  <c r="M1070" i="33144"/>
  <c r="M1358" i="33144"/>
  <c r="M239" i="33144"/>
  <c r="M531" i="33144"/>
  <c r="M819" i="33144"/>
  <c r="M963" i="33144"/>
  <c r="P6" i="33144"/>
  <c r="M153" i="33144"/>
  <c r="M9" i="33144"/>
  <c r="S11" i="33144"/>
  <c r="S10" i="33144"/>
  <c r="S1057" i="33144"/>
  <c r="S1182" i="33144"/>
  <c r="S994" i="33144"/>
  <c r="S889" i="33144"/>
  <c r="S659" i="33144"/>
  <c r="S1034" i="33144"/>
  <c r="S832" i="33144"/>
  <c r="S149" i="33144"/>
  <c r="S1002" i="33144"/>
  <c r="S1403" i="33144"/>
  <c r="S1280" i="33144"/>
  <c r="S1513" i="33144"/>
  <c r="S1441" i="33144"/>
  <c r="S1369" i="33144"/>
  <c r="S943" i="33144"/>
  <c r="S837" i="33144"/>
  <c r="S1159" i="33144"/>
  <c r="S976" i="33144"/>
  <c r="S762" i="33144"/>
  <c r="S331" i="33144"/>
  <c r="S1488" i="33144"/>
  <c r="S1416" i="33144"/>
  <c r="S1344" i="33144"/>
  <c r="S1272" i="33144"/>
  <c r="S908" i="33144"/>
  <c r="S1360" i="33144"/>
  <c r="S261" i="33144"/>
  <c r="S760" i="33144"/>
  <c r="S665" i="33144"/>
  <c r="S134" i="33144"/>
  <c r="S234" i="33144"/>
  <c r="S131" i="33144"/>
  <c r="S1199" i="33144"/>
  <c r="S973" i="33144"/>
  <c r="S833" i="33144"/>
  <c r="S675" i="33144"/>
  <c r="S375" i="33144"/>
  <c r="S272" i="33144"/>
  <c r="S575" i="33144"/>
  <c r="S489" i="33144"/>
  <c r="S318" i="33144"/>
  <c r="S146" i="33144"/>
  <c r="S608" i="33144"/>
  <c r="S351" i="33144"/>
  <c r="S180" i="33144"/>
  <c r="S572" i="33144"/>
  <c r="S415" i="33144"/>
  <c r="S258" i="33144"/>
  <c r="S101" i="33144"/>
  <c r="M491" i="33144"/>
  <c r="M1211" i="33144"/>
  <c r="M602" i="33144"/>
  <c r="M1058" i="33144"/>
  <c r="Q20" i="33139"/>
  <c r="M247" i="33144"/>
  <c r="M118" i="33144"/>
  <c r="M708" i="33144"/>
  <c r="M996" i="33144"/>
  <c r="M1140" i="33144"/>
  <c r="M1428" i="33144"/>
  <c r="M313" i="33144"/>
  <c r="M745" i="33144"/>
  <c r="M889" i="33144"/>
  <c r="M1033" i="33144"/>
  <c r="M1321" i="33144"/>
  <c r="M1465" i="33144"/>
  <c r="M211" i="33144"/>
  <c r="M1370" i="33144"/>
  <c r="M1514" i="33144"/>
  <c r="M95" i="33144"/>
  <c r="M252" i="33144"/>
  <c r="M831" i="33144"/>
  <c r="M285" i="33144"/>
  <c r="M141" i="33144"/>
  <c r="S740" i="33144"/>
  <c r="S1250" i="33144"/>
  <c r="S1033" i="33144"/>
  <c r="S804" i="33144"/>
  <c r="S216" i="33144"/>
  <c r="M888" i="33144"/>
  <c r="M675" i="33144"/>
  <c r="M1107" i="33144"/>
  <c r="N6" i="33144"/>
  <c r="M183" i="33144"/>
  <c r="M336" i="33144"/>
  <c r="M624" i="33144"/>
  <c r="M768" i="33144"/>
  <c r="M197" i="33144"/>
  <c r="M349" i="33144"/>
  <c r="M493" i="33144"/>
  <c r="M637" i="33144"/>
  <c r="M925" i="33144"/>
  <c r="M1069" i="33144"/>
  <c r="M1357" i="33144"/>
  <c r="M80" i="33144"/>
  <c r="M818" i="33144"/>
  <c r="M962" i="33144"/>
  <c r="M1106" i="33144"/>
  <c r="M1250" i="33144"/>
  <c r="M265" i="33144"/>
  <c r="M411" i="33144"/>
  <c r="M699" i="33144"/>
  <c r="M843" i="33144"/>
  <c r="M987" i="33144"/>
  <c r="M1131" i="33144"/>
  <c r="M1275" i="33144"/>
  <c r="M1419" i="33144"/>
  <c r="M129" i="33144"/>
  <c r="S1355" i="33144"/>
  <c r="S1340" i="33144"/>
  <c r="M196" i="33144"/>
  <c r="M505" i="33144"/>
  <c r="M567" i="33144"/>
  <c r="M711" i="33144"/>
  <c r="M855" i="33144"/>
  <c r="M1431" i="33144"/>
  <c r="S17" i="33144"/>
  <c r="S14" i="33144"/>
  <c r="S1433" i="33144"/>
  <c r="S1310" i="33144"/>
  <c r="S1171" i="33144"/>
  <c r="S1014" i="33144"/>
  <c r="S806" i="33144"/>
  <c r="S457" i="33144"/>
  <c r="S390" i="33144"/>
  <c r="S1065" i="33144"/>
  <c r="Q9" i="33139"/>
  <c r="M182" i="33144"/>
  <c r="M936" i="33144"/>
  <c r="M1080" i="33144"/>
  <c r="M223" i="33144"/>
  <c r="M373" i="33144"/>
  <c r="M805" i="33144"/>
  <c r="M1093" i="33144"/>
  <c r="M1418" i="33144"/>
  <c r="M134" i="33144"/>
  <c r="M435" i="33144"/>
  <c r="M579" i="33144"/>
  <c r="M105" i="33144"/>
  <c r="S16" i="33144"/>
  <c r="S1277" i="33144"/>
  <c r="S1132" i="33144"/>
  <c r="S423" i="33144"/>
  <c r="S1379" i="33144"/>
  <c r="S1106" i="33144"/>
  <c r="S708" i="33144"/>
  <c r="S355" i="33144"/>
  <c r="S1481" i="33144"/>
  <c r="S1358" i="33144"/>
  <c r="S1080" i="33144"/>
  <c r="S1460" i="33144"/>
  <c r="S1406" i="33144"/>
  <c r="S1508" i="33144"/>
  <c r="S1261" i="33144"/>
  <c r="S1489" i="33144"/>
  <c r="S1417" i="33144"/>
  <c r="S1345" i="33144"/>
  <c r="Q8" i="33139"/>
  <c r="Q21" i="33139"/>
  <c r="M948" i="33144"/>
  <c r="M673" i="33144"/>
  <c r="M961" i="33144"/>
  <c r="M1105" i="33144"/>
  <c r="M120" i="33144"/>
  <c r="M277" i="33144"/>
  <c r="M1286" i="33144"/>
  <c r="M1430" i="33144"/>
  <c r="M147" i="33144"/>
  <c r="M303" i="33144"/>
  <c r="M447" i="33144"/>
  <c r="M735" i="33144"/>
  <c r="M1167" i="33144"/>
  <c r="M1311" i="33144"/>
  <c r="S15" i="33144"/>
  <c r="S1207" i="33144"/>
  <c r="S1289" i="33144"/>
  <c r="S982" i="33144"/>
  <c r="S769" i="33144"/>
  <c r="S1514" i="33144"/>
  <c r="S919" i="33144"/>
  <c r="S699" i="33144"/>
  <c r="S1475" i="33144"/>
  <c r="S1352" i="33144"/>
  <c r="S1072" i="33144"/>
  <c r="S1483" i="33144"/>
  <c r="S1411" i="33144"/>
  <c r="S1339" i="33144"/>
  <c r="S1267" i="33144"/>
  <c r="M1035" i="33144"/>
  <c r="S1333" i="33144"/>
  <c r="S1174" i="33144"/>
  <c r="S1087" i="33144"/>
  <c r="S299" i="33144"/>
  <c r="S1468" i="33144"/>
  <c r="M828" i="33144"/>
  <c r="M1260" i="33144"/>
  <c r="M409" i="33144"/>
  <c r="M697" i="33144"/>
  <c r="M841" i="33144"/>
  <c r="M1273" i="33144"/>
  <c r="M878" i="33144"/>
  <c r="M1454" i="33144"/>
  <c r="M173" i="33144"/>
  <c r="M759" i="33144"/>
  <c r="M1047" i="33144"/>
  <c r="M1191" i="33144"/>
  <c r="S1146" i="33144"/>
  <c r="S1493" i="33144"/>
  <c r="S1243" i="33144"/>
  <c r="S1472" i="33144"/>
  <c r="S1218" i="33144"/>
  <c r="S798" i="33144"/>
  <c r="S1140" i="33144"/>
  <c r="S759" i="33144"/>
  <c r="S1100" i="33144"/>
  <c r="M1285" i="33144"/>
  <c r="M159" i="33144"/>
  <c r="M1178" i="33144"/>
  <c r="M1466" i="33144"/>
  <c r="M483" i="33144"/>
  <c r="M915" i="33144"/>
  <c r="M1491" i="33144"/>
  <c r="S9" i="33144"/>
  <c r="S1076" i="33144"/>
  <c r="S1096" i="33144"/>
  <c r="S288" i="33144"/>
  <c r="S1053" i="33144"/>
  <c r="S819" i="33144"/>
  <c r="S119" i="33144"/>
  <c r="S1295" i="33144"/>
  <c r="S1397" i="33144"/>
  <c r="S1274" i="33144"/>
  <c r="S1128" i="33144"/>
  <c r="S679" i="33144"/>
  <c r="S1343" i="33144"/>
  <c r="S1060" i="33144"/>
  <c r="S867" i="33144"/>
  <c r="S230" i="33144"/>
  <c r="S1349" i="33144"/>
  <c r="S1451" i="33144"/>
  <c r="S1328" i="33144"/>
  <c r="S1430" i="33144"/>
  <c r="S1009" i="33144"/>
  <c r="S801" i="33144"/>
  <c r="S1478" i="33144"/>
  <c r="S1387" i="33144"/>
  <c r="S753" i="33144"/>
  <c r="S1450" i="33144"/>
  <c r="S1306" i="33144"/>
  <c r="S1228" i="33144"/>
  <c r="S1052" i="33144"/>
  <c r="S956" i="33144"/>
  <c r="S620" i="33144"/>
  <c r="S1467" i="33144"/>
  <c r="S1395" i="33144"/>
  <c r="S1323" i="33144"/>
  <c r="S1074" i="33144"/>
  <c r="S980" i="33144"/>
  <c r="M877" i="33144"/>
  <c r="M1021" i="33144"/>
  <c r="M1165" i="33144"/>
  <c r="M914" i="33144"/>
  <c r="M1083" i="33144"/>
  <c r="M1515" i="33144"/>
  <c r="M177" i="33144"/>
  <c r="S12" i="33144"/>
  <c r="S1026" i="33144"/>
  <c r="S782" i="33144"/>
  <c r="S416" i="33144"/>
  <c r="S1186" i="33144"/>
  <c r="S1424" i="33144"/>
  <c r="S1160" i="33144"/>
  <c r="S1041" i="33144"/>
  <c r="S1334" i="33144"/>
  <c r="S1447" i="33144"/>
  <c r="S734" i="33144"/>
  <c r="S398" i="33144"/>
  <c r="S1510" i="33144"/>
  <c r="S1366" i="33144"/>
  <c r="S1294" i="33144"/>
  <c r="S939" i="33144"/>
  <c r="S1455" i="33144"/>
  <c r="S1383" i="33144"/>
  <c r="S1311" i="33144"/>
  <c r="S1234" i="33144"/>
  <c r="S963" i="33144"/>
  <c r="S747" i="33144"/>
  <c r="S307" i="33144"/>
  <c r="S814" i="33144"/>
  <c r="S595" i="33144"/>
  <c r="M1251" i="33144"/>
  <c r="S1442" i="33144"/>
  <c r="S1135" i="33144"/>
  <c r="S1297" i="33144"/>
  <c r="S1040" i="33144"/>
  <c r="S273" i="33144"/>
  <c r="S1504" i="33144"/>
  <c r="S1432" i="33144"/>
  <c r="S1288" i="33144"/>
  <c r="S1120" i="33144"/>
  <c r="S1028" i="33144"/>
  <c r="S824" i="33144"/>
  <c r="S1449" i="33144"/>
  <c r="S1377" i="33144"/>
  <c r="S1305" i="33144"/>
  <c r="S955" i="33144"/>
  <c r="S850" i="33144"/>
  <c r="S459" i="33144"/>
  <c r="S291" i="33144"/>
  <c r="S85" i="33144"/>
  <c r="S906" i="33144"/>
  <c r="S703" i="33144"/>
  <c r="S584" i="33144"/>
  <c r="M420" i="33144"/>
  <c r="M601" i="33144"/>
  <c r="M901" i="33144"/>
  <c r="M170" i="33144"/>
  <c r="M900" i="33144"/>
  <c r="M1332" i="33144"/>
  <c r="M1476" i="33144"/>
  <c r="M27" i="33144"/>
  <c r="M184" i="33144"/>
  <c r="M625" i="33144"/>
  <c r="M913" i="33144"/>
  <c r="M1345" i="33144"/>
  <c r="M374" i="33144"/>
  <c r="M518" i="33144"/>
  <c r="M662" i="33144"/>
  <c r="M806" i="33144"/>
  <c r="M950" i="33144"/>
  <c r="M1094" i="33144"/>
  <c r="M1238" i="33144"/>
  <c r="M399" i="33144"/>
  <c r="M687" i="33144"/>
  <c r="M975" i="33144"/>
  <c r="M1119" i="33144"/>
  <c r="M1263" i="33144"/>
  <c r="S1268" i="33144"/>
  <c r="S1114" i="33144"/>
  <c r="S712" i="33144"/>
  <c r="S1412" i="33144"/>
  <c r="S497" i="33144"/>
  <c r="S1453" i="33144"/>
  <c r="S1381" i="33144"/>
  <c r="S1309" i="33144"/>
  <c r="S856" i="33144"/>
  <c r="S625" i="33144"/>
  <c r="S1260" i="33144"/>
  <c r="S992" i="33144"/>
  <c r="S891" i="33144"/>
  <c r="S359" i="33144"/>
  <c r="S171" i="33144"/>
  <c r="S1500" i="33144"/>
  <c r="S1428" i="33144"/>
  <c r="S1356" i="33144"/>
  <c r="S1284" i="33144"/>
  <c r="S21" i="33144"/>
  <c r="S1516" i="33144"/>
  <c r="S1444" i="33144"/>
  <c r="S1372" i="33144"/>
  <c r="S1300" i="33144"/>
  <c r="S1044" i="33144"/>
  <c r="S948" i="33144"/>
  <c r="S607" i="33144"/>
  <c r="S449" i="33144"/>
  <c r="S1461" i="33144"/>
  <c r="S1389" i="33144"/>
  <c r="S1317" i="33144"/>
  <c r="S1066" i="33144"/>
  <c r="S972" i="33144"/>
  <c r="S321" i="33144"/>
  <c r="S823" i="33144"/>
  <c r="S720" i="33144"/>
  <c r="S606" i="33144"/>
  <c r="S462" i="33144"/>
  <c r="S776" i="33144"/>
  <c r="S681" i="33144"/>
  <c r="S157" i="33144"/>
  <c r="S20" i="33144"/>
  <c r="S354" i="33144"/>
  <c r="S45" i="33144"/>
  <c r="S1211" i="33144"/>
  <c r="S1139" i="33144"/>
  <c r="S986" i="33144"/>
  <c r="S829" i="33144"/>
  <c r="S671" i="33144"/>
  <c r="S61" i="33144"/>
  <c r="S1227" i="33144"/>
  <c r="S1155" i="33144"/>
  <c r="S1082" i="33144"/>
  <c r="S925" i="33144"/>
  <c r="S768" i="33144"/>
  <c r="S689" i="33144"/>
  <c r="S495" i="33144"/>
  <c r="S392" i="33144"/>
  <c r="S84" i="33144"/>
  <c r="S589" i="33144"/>
  <c r="S332" i="33144"/>
  <c r="S75" i="33144"/>
  <c r="S451" i="33144"/>
  <c r="S194" i="33144"/>
  <c r="S23" i="33144"/>
  <c r="S585" i="33144"/>
  <c r="S428" i="33144"/>
  <c r="S271" i="33144"/>
  <c r="S114" i="33144"/>
  <c r="M1508" i="33144"/>
  <c r="M231" i="33144"/>
  <c r="M1136" i="33144"/>
  <c r="S673" i="33144"/>
  <c r="S141" i="33144"/>
  <c r="S345" i="33144"/>
  <c r="S1058" i="33144"/>
  <c r="S901" i="33144"/>
  <c r="S744" i="33144"/>
  <c r="S361" i="33144"/>
  <c r="S1221" i="33144"/>
  <c r="S1149" i="33144"/>
  <c r="S997" i="33144"/>
  <c r="S384" i="33144"/>
  <c r="S281" i="33144"/>
  <c r="S582" i="33144"/>
  <c r="S325" i="33144"/>
  <c r="S615" i="33144"/>
  <c r="S444" i="33144"/>
  <c r="S657" i="33144"/>
  <c r="S500" i="33144"/>
  <c r="S29" i="33144"/>
  <c r="S640" i="33144"/>
  <c r="S568" i="33144"/>
  <c r="S496" i="33144"/>
  <c r="S424" i="33144"/>
  <c r="S352" i="33144"/>
  <c r="S280" i="33144"/>
  <c r="S136" i="33144"/>
  <c r="S64" i="33144"/>
  <c r="M161" i="33144"/>
  <c r="M460" i="33144"/>
  <c r="M892" i="33144"/>
  <c r="M1036" i="33144"/>
  <c r="M1468" i="33144"/>
  <c r="S545" i="33144"/>
  <c r="S542" i="33144"/>
  <c r="S1127" i="33144"/>
  <c r="S816" i="33144"/>
  <c r="S656" i="33144"/>
  <c r="S249" i="33144"/>
  <c r="S147" i="33144"/>
  <c r="S1215" i="33144"/>
  <c r="S1143" i="33144"/>
  <c r="S1069" i="33144"/>
  <c r="S912" i="33144"/>
  <c r="S581" i="33144"/>
  <c r="S437" i="33144"/>
  <c r="M62" i="33144"/>
  <c r="M219" i="33144"/>
  <c r="M369" i="33144"/>
  <c r="M513" i="33144"/>
  <c r="M657" i="33144"/>
  <c r="M801" i="33144"/>
  <c r="M945" i="33144"/>
  <c r="M1089" i="33144"/>
  <c r="M1233" i="33144"/>
  <c r="M1377" i="33144"/>
  <c r="M48" i="33144"/>
  <c r="M218" i="33144"/>
  <c r="S1265" i="33144"/>
  <c r="S726" i="33144"/>
  <c r="S383" i="33144"/>
  <c r="S1367" i="33144"/>
  <c r="S1240" i="33144"/>
  <c r="S1092" i="33144"/>
  <c r="S684" i="33144"/>
  <c r="S1469" i="33144"/>
  <c r="S1346" i="33144"/>
  <c r="S1214" i="33144"/>
  <c r="S632" i="33144"/>
  <c r="S1313" i="33144"/>
  <c r="S1415" i="33144"/>
  <c r="S1292" i="33144"/>
  <c r="S470" i="33144"/>
  <c r="S1122" i="33144"/>
  <c r="S1507" i="33144"/>
  <c r="S1435" i="33144"/>
  <c r="S1363" i="33144"/>
  <c r="S1291" i="33144"/>
  <c r="S1210" i="33144"/>
  <c r="S828" i="33144"/>
  <c r="S716" i="33144"/>
  <c r="S1238" i="33144"/>
  <c r="S1152" i="33144"/>
  <c r="S1063" i="33144"/>
  <c r="S635" i="33144"/>
  <c r="S116" i="33144"/>
  <c r="S1482" i="33144"/>
  <c r="S1410" i="33144"/>
  <c r="S1338" i="33144"/>
  <c r="S1266" i="33144"/>
  <c r="S1180" i="33144"/>
  <c r="S535" i="33144"/>
  <c r="S188" i="33144"/>
  <c r="S1498" i="33144"/>
  <c r="S1426" i="33144"/>
  <c r="S1354" i="33144"/>
  <c r="S1282" i="33144"/>
  <c r="S922" i="33144"/>
  <c r="S570" i="33144"/>
  <c r="S407" i="33144"/>
  <c r="S1515" i="33144"/>
  <c r="S1443" i="33144"/>
  <c r="S1371" i="33144"/>
  <c r="S1299" i="33144"/>
  <c r="S946" i="33144"/>
  <c r="S841" i="33144"/>
  <c r="S277" i="33144"/>
  <c r="S797" i="33144"/>
  <c r="S694" i="33144"/>
  <c r="S573" i="33144"/>
  <c r="S847" i="33144"/>
  <c r="S123" i="33144"/>
  <c r="S117" i="33144"/>
  <c r="S534" i="33144"/>
  <c r="S431" i="33144"/>
  <c r="S1193" i="33144"/>
  <c r="S1121" i="33144"/>
  <c r="S1045" i="33144"/>
  <c r="S888" i="33144"/>
  <c r="S809" i="33144"/>
  <c r="S649" i="33144"/>
  <c r="S549" i="33144"/>
  <c r="S241" i="33144"/>
  <c r="S138" i="33144"/>
  <c r="S1209" i="33144"/>
  <c r="S1137" i="33144"/>
  <c r="S984" i="33144"/>
  <c r="S905" i="33144"/>
  <c r="S748" i="33144"/>
  <c r="S668" i="33144"/>
  <c r="S482" i="33144"/>
  <c r="S311" i="33144"/>
  <c r="S139" i="33144"/>
  <c r="S601" i="33144"/>
  <c r="S344" i="33144"/>
  <c r="S1421" i="33144"/>
  <c r="S1298" i="33144"/>
  <c r="S1400" i="33144"/>
  <c r="S1502" i="33144"/>
  <c r="S1254" i="33144"/>
  <c r="S1050" i="33144"/>
  <c r="S1258" i="33144"/>
  <c r="S714" i="33144"/>
  <c r="S793" i="33144"/>
  <c r="S680" i="33144"/>
  <c r="S197" i="33144"/>
  <c r="S1501" i="33144"/>
  <c r="S1429" i="33144"/>
  <c r="S1357" i="33144"/>
  <c r="S1285" i="33144"/>
  <c r="S1024" i="33144"/>
  <c r="S926" i="33144"/>
  <c r="S1231" i="33144"/>
  <c r="S959" i="33144"/>
  <c r="S300" i="33144"/>
  <c r="S1476" i="33144"/>
  <c r="S1404" i="33144"/>
  <c r="S1332" i="33144"/>
  <c r="S1086" i="33144"/>
  <c r="S666" i="33144"/>
  <c r="S170" i="33144"/>
  <c r="S1492" i="33144"/>
  <c r="S1420" i="33144"/>
  <c r="S1348" i="33144"/>
  <c r="S1276" i="33144"/>
  <c r="S1192" i="33144"/>
  <c r="S913" i="33144"/>
  <c r="S557" i="33144"/>
  <c r="S393" i="33144"/>
  <c r="S219" i="33144"/>
  <c r="S1509" i="33144"/>
  <c r="S1437" i="33144"/>
  <c r="S1365" i="33144"/>
  <c r="S1293" i="33144"/>
  <c r="S1126" i="33144"/>
  <c r="S593" i="33144"/>
  <c r="S433" i="33144"/>
  <c r="S890" i="33144"/>
  <c r="S686" i="33144"/>
  <c r="S254" i="33144"/>
  <c r="S237" i="33144"/>
  <c r="S745" i="33144"/>
  <c r="S522" i="33144"/>
  <c r="S385" i="33144"/>
  <c r="S248" i="33144"/>
  <c r="S111" i="33144"/>
  <c r="S525" i="33144"/>
  <c r="S1259" i="33144"/>
  <c r="S1187" i="33144"/>
  <c r="S1115" i="33144"/>
  <c r="S960" i="33144"/>
  <c r="S724" i="33144"/>
  <c r="S541" i="33144"/>
  <c r="S438" i="33144"/>
  <c r="S335" i="33144"/>
  <c r="S233" i="33144"/>
  <c r="S1203" i="33144"/>
  <c r="S1131" i="33144"/>
  <c r="S1056" i="33144"/>
  <c r="S977" i="33144"/>
  <c r="S820" i="33144"/>
  <c r="S661" i="33144"/>
  <c r="S255" i="33144"/>
  <c r="S152" i="33144"/>
  <c r="S475" i="33144"/>
  <c r="S303" i="33144"/>
  <c r="S132" i="33144"/>
  <c r="S594" i="33144"/>
  <c r="S337" i="33144"/>
  <c r="S165" i="33144"/>
  <c r="S559" i="33144"/>
  <c r="S402" i="33144"/>
  <c r="S1325" i="33144"/>
  <c r="S1150" i="33144"/>
  <c r="S1271" i="33144"/>
  <c r="S954" i="33144"/>
  <c r="S1496" i="33144"/>
  <c r="S333" i="33144"/>
  <c r="S894" i="33144"/>
  <c r="S1495" i="33144"/>
  <c r="S1423" i="33144"/>
  <c r="S1351" i="33144"/>
  <c r="S1279" i="33144"/>
  <c r="S810" i="33144"/>
  <c r="S564" i="33144"/>
  <c r="S228" i="33144"/>
  <c r="S1224" i="33144"/>
  <c r="S1047" i="33144"/>
  <c r="S455" i="33144"/>
  <c r="S80" i="33144"/>
  <c r="S1470" i="33144"/>
  <c r="S1398" i="33144"/>
  <c r="S1326" i="33144"/>
  <c r="S1252" i="33144"/>
  <c r="S1078" i="33144"/>
  <c r="S150" i="33144"/>
  <c r="S1486" i="33144"/>
  <c r="S1414" i="33144"/>
  <c r="S1342" i="33144"/>
  <c r="S1270" i="33144"/>
  <c r="S904" i="33144"/>
  <c r="S795" i="33144"/>
  <c r="S543" i="33144"/>
  <c r="S1503" i="33144"/>
  <c r="S1431" i="33144"/>
  <c r="S1359" i="33144"/>
  <c r="S1287" i="33144"/>
  <c r="S1027" i="33144"/>
  <c r="S419" i="33144"/>
  <c r="S780" i="33144"/>
  <c r="S399" i="33144"/>
  <c r="S227" i="33144"/>
  <c r="S90" i="33144"/>
  <c r="S831" i="33144"/>
  <c r="S638" i="33144"/>
  <c r="S511" i="33144"/>
  <c r="S156" i="33144"/>
  <c r="S95" i="33144"/>
  <c r="S105" i="33144"/>
  <c r="S1253" i="33144"/>
  <c r="S1181" i="33144"/>
  <c r="S1109" i="33144"/>
  <c r="S1032" i="33144"/>
  <c r="S796" i="33144"/>
  <c r="S121" i="33144"/>
  <c r="S1197" i="33144"/>
  <c r="S1125" i="33144"/>
  <c r="S1049" i="33144"/>
  <c r="S892" i="33144"/>
  <c r="S735" i="33144"/>
  <c r="S654" i="33144"/>
  <c r="S555" i="33144"/>
  <c r="S452" i="33144"/>
  <c r="S247" i="33144"/>
  <c r="S41" i="33144"/>
  <c r="S468" i="33144"/>
  <c r="S296" i="33144"/>
  <c r="S125" i="33144"/>
  <c r="S39" i="33144"/>
  <c r="S587" i="33144"/>
  <c r="S501" i="33144"/>
  <c r="S158" i="33144"/>
  <c r="S631" i="33144"/>
  <c r="S474" i="33144"/>
  <c r="S317" i="33144"/>
  <c r="S81" i="33144"/>
  <c r="M44" i="33144"/>
  <c r="M202" i="33144"/>
  <c r="M353" i="33144"/>
  <c r="M497" i="33144"/>
  <c r="M641" i="33144"/>
  <c r="M785" i="33144"/>
  <c r="M929" i="33144"/>
  <c r="M1073" i="33144"/>
  <c r="M1217" i="33144"/>
  <c r="M1361" i="33144"/>
  <c r="M1505" i="33144"/>
  <c r="S1273" i="33144"/>
  <c r="S1102" i="33144"/>
  <c r="S909" i="33144"/>
  <c r="S1130" i="33144"/>
  <c r="S270" i="33144"/>
  <c r="S1464" i="33144"/>
  <c r="S1392" i="33144"/>
  <c r="S1320" i="33144"/>
  <c r="S1070" i="33144"/>
  <c r="S873" i="33144"/>
  <c r="S645" i="33144"/>
  <c r="S1480" i="33144"/>
  <c r="S1408" i="33144"/>
  <c r="S1336" i="33144"/>
  <c r="S1264" i="33144"/>
  <c r="S896" i="33144"/>
  <c r="S786" i="33144"/>
  <c r="S530" i="33144"/>
  <c r="S1497" i="33144"/>
  <c r="S1425" i="33144"/>
  <c r="S1353" i="33144"/>
  <c r="S1281" i="33144"/>
  <c r="S1198" i="33144"/>
  <c r="S812" i="33144"/>
  <c r="S700" i="33144"/>
  <c r="S569" i="33144"/>
  <c r="S667" i="33144"/>
  <c r="S387" i="33144"/>
  <c r="S729" i="33144"/>
  <c r="S363" i="33144"/>
  <c r="S405" i="33144"/>
  <c r="S302" i="33144"/>
  <c r="S97" i="33144"/>
  <c r="S1247" i="33144"/>
  <c r="S1175" i="33144"/>
  <c r="S1103" i="33144"/>
  <c r="S868" i="33144"/>
  <c r="S711" i="33144"/>
  <c r="S626" i="33144"/>
  <c r="S1263" i="33144"/>
  <c r="S1191" i="33144"/>
  <c r="S1119" i="33144"/>
  <c r="S964" i="33144"/>
  <c r="S807" i="33144"/>
  <c r="S547" i="33144"/>
  <c r="S341" i="33144"/>
  <c r="S135" i="33144"/>
  <c r="S32" i="33144"/>
  <c r="S494" i="33144"/>
  <c r="S151" i="33144"/>
  <c r="S546" i="33144"/>
  <c r="S153" i="33144"/>
  <c r="M115" i="33144"/>
  <c r="M272" i="33144"/>
  <c r="M418" i="33144"/>
  <c r="M562" i="33144"/>
  <c r="M706" i="33144"/>
  <c r="M850" i="33144"/>
  <c r="M994" i="33144"/>
  <c r="M1138" i="33144"/>
  <c r="M1282" i="33144"/>
  <c r="M1426" i="33144"/>
  <c r="S193" i="33144"/>
  <c r="S313" i="33144"/>
  <c r="S1474" i="33144"/>
  <c r="S1402" i="33144"/>
  <c r="S1330" i="33144"/>
  <c r="S1083" i="33144"/>
  <c r="S777" i="33144"/>
  <c r="S662" i="33144"/>
  <c r="S1491" i="33144"/>
  <c r="S1419" i="33144"/>
  <c r="S1347" i="33144"/>
  <c r="S1275" i="33144"/>
  <c r="S1011" i="33144"/>
  <c r="S961" i="33144"/>
  <c r="S211" i="33144"/>
  <c r="S66" i="33144"/>
  <c r="S815" i="33144"/>
  <c r="S721" i="33144"/>
  <c r="S488" i="33144"/>
  <c r="S77" i="33144"/>
  <c r="S499" i="33144"/>
  <c r="S1241" i="33144"/>
  <c r="S1097" i="33144"/>
  <c r="S940" i="33144"/>
  <c r="S783" i="33144"/>
  <c r="S309" i="33144"/>
  <c r="S104" i="33144"/>
  <c r="S1257" i="33144"/>
  <c r="S1185" i="33144"/>
  <c r="S1113" i="33144"/>
  <c r="S1036" i="33144"/>
  <c r="S879" i="33144"/>
  <c r="S722" i="33144"/>
  <c r="S639" i="33144"/>
  <c r="S435" i="33144"/>
  <c r="S24" i="33144"/>
  <c r="S282" i="33144"/>
  <c r="S25" i="33144"/>
  <c r="S401" i="33144"/>
  <c r="S315" i="33144"/>
  <c r="S144" i="33144"/>
  <c r="S618" i="33144"/>
  <c r="S461" i="33144"/>
  <c r="S225" i="33144"/>
  <c r="S68" i="33144"/>
  <c r="M72" i="33144"/>
  <c r="M229" i="33144"/>
  <c r="M378" i="33144"/>
  <c r="M522" i="33144"/>
  <c r="M666" i="33144"/>
  <c r="M810" i="33144"/>
  <c r="M954" i="33144"/>
  <c r="M1098" i="33144"/>
  <c r="M1242" i="33144"/>
  <c r="M1386" i="33144"/>
  <c r="M86" i="33144"/>
  <c r="M243" i="33144"/>
  <c r="M391" i="33144"/>
  <c r="M535" i="33144"/>
  <c r="M679" i="33144"/>
  <c r="M823" i="33144"/>
  <c r="M967" i="33144"/>
  <c r="M1111" i="33144"/>
  <c r="M1255" i="33144"/>
  <c r="M1399" i="33144"/>
  <c r="S1396" i="33144"/>
  <c r="S1324" i="33144"/>
  <c r="S981" i="33144"/>
  <c r="S1485" i="33144"/>
  <c r="S1413" i="33144"/>
  <c r="S1341" i="33144"/>
  <c r="S903" i="33144"/>
  <c r="S60" i="33144"/>
  <c r="S491" i="33144"/>
  <c r="S1163" i="33144"/>
  <c r="S698" i="33144"/>
  <c r="S609" i="33144"/>
  <c r="S404" i="33144"/>
  <c r="S198" i="33144"/>
  <c r="S1251" i="33144"/>
  <c r="S1179" i="33144"/>
  <c r="S1107" i="33144"/>
  <c r="S951" i="33144"/>
  <c r="S794" i="33144"/>
  <c r="S529" i="33144"/>
  <c r="S324" i="33144"/>
  <c r="S221" i="33144"/>
  <c r="S275" i="33144"/>
  <c r="S308" i="33144"/>
  <c r="S137" i="33144"/>
  <c r="S51" i="33144"/>
  <c r="S533" i="33144"/>
  <c r="S297" i="33144"/>
  <c r="S140" i="33144"/>
  <c r="S670" i="33144"/>
  <c r="S454" i="33144"/>
  <c r="S382" i="33144"/>
  <c r="S310" i="33144"/>
  <c r="S238" i="33144"/>
  <c r="S22" i="33144"/>
  <c r="S1331" i="33144"/>
  <c r="S305" i="33144"/>
  <c r="S1471" i="33144"/>
  <c r="S1399" i="33144"/>
  <c r="S1327" i="33144"/>
  <c r="S985" i="33144"/>
  <c r="S772" i="33144"/>
  <c r="S347" i="33144"/>
  <c r="S1195" i="33144"/>
  <c r="S1518" i="33144"/>
  <c r="S1446" i="33144"/>
  <c r="S1374" i="33144"/>
  <c r="S1302" i="33144"/>
  <c r="S950" i="33144"/>
  <c r="S733" i="33144"/>
  <c r="S612" i="33144"/>
  <c r="S1462" i="33144"/>
  <c r="S1390" i="33144"/>
  <c r="S1318" i="33144"/>
  <c r="S1156" i="33144"/>
  <c r="S758" i="33144"/>
  <c r="S642" i="33144"/>
  <c r="S1479" i="33144"/>
  <c r="S1407" i="33144"/>
  <c r="S1335" i="33144"/>
  <c r="S895" i="33144"/>
  <c r="S528" i="33144"/>
  <c r="S945" i="33144"/>
  <c r="S849" i="33144"/>
  <c r="S746" i="33144"/>
  <c r="S43" i="33144"/>
  <c r="S599" i="33144"/>
  <c r="S174" i="33144"/>
  <c r="S71" i="33144"/>
  <c r="S1229" i="33144"/>
  <c r="S1157" i="33144"/>
  <c r="S1084" i="33144"/>
  <c r="S927" i="33144"/>
  <c r="S770" i="33144"/>
  <c r="S498" i="33144"/>
  <c r="S1245" i="33144"/>
  <c r="S1173" i="33144"/>
  <c r="S1101" i="33144"/>
  <c r="S1023" i="33144"/>
  <c r="S866" i="33144"/>
  <c r="S709" i="33144"/>
  <c r="S521" i="33144"/>
  <c r="S439" i="33144"/>
  <c r="S182" i="33144"/>
  <c r="S558" i="33144"/>
  <c r="S301" i="33144"/>
  <c r="S44" i="33144"/>
  <c r="S605" i="33144"/>
  <c r="S369" i="33144"/>
  <c r="S212" i="33144"/>
  <c r="S55" i="33144"/>
  <c r="M1076" i="33144"/>
  <c r="M1232" i="33144"/>
  <c r="M87" i="33144"/>
  <c r="M872" i="33144"/>
  <c r="M1028" i="33144"/>
  <c r="M1184" i="33144"/>
  <c r="S1030" i="33144"/>
  <c r="S1465" i="33144"/>
  <c r="S1321" i="33144"/>
  <c r="S1188" i="33144"/>
  <c r="S1008" i="33144"/>
  <c r="S687" i="33144"/>
  <c r="S1512" i="33144"/>
  <c r="S1440" i="33144"/>
  <c r="S1368" i="33144"/>
  <c r="S1296" i="33144"/>
  <c r="S1216" i="33144"/>
  <c r="S1039" i="33144"/>
  <c r="S942" i="33144"/>
  <c r="S836" i="33144"/>
  <c r="S440" i="33144"/>
  <c r="S59" i="33144"/>
  <c r="S269" i="33144"/>
  <c r="S1456" i="33144"/>
  <c r="S1384" i="33144"/>
  <c r="S1312" i="33144"/>
  <c r="S476" i="33144"/>
  <c r="S107" i="33144"/>
  <c r="S1473" i="33144"/>
  <c r="S1401" i="33144"/>
  <c r="S1329" i="33144"/>
  <c r="S886" i="33144"/>
  <c r="S775" i="33144"/>
  <c r="S162" i="33144"/>
  <c r="S937" i="33144"/>
  <c r="S738" i="33144"/>
  <c r="S169" i="33144"/>
  <c r="S792" i="33144"/>
  <c r="S588" i="33144"/>
  <c r="S179" i="33144"/>
  <c r="S38" i="33144"/>
  <c r="S371" i="33144"/>
  <c r="S1223" i="33144"/>
  <c r="S1151" i="33144"/>
  <c r="S999" i="33144"/>
  <c r="S842" i="33144"/>
  <c r="S685" i="33144"/>
  <c r="S181" i="33144"/>
  <c r="S78" i="33144"/>
  <c r="S1239" i="33144"/>
  <c r="S1167" i="33144"/>
  <c r="S1095" i="33144"/>
  <c r="S938" i="33144"/>
  <c r="S781" i="33144"/>
  <c r="S512" i="33144"/>
  <c r="S204" i="33144"/>
  <c r="S603" i="33144"/>
  <c r="S432" i="33144"/>
  <c r="S175" i="33144"/>
  <c r="S551" i="33144"/>
  <c r="S465" i="33144"/>
  <c r="S294" i="33144"/>
  <c r="S295" i="33144"/>
  <c r="S1217" i="33144"/>
  <c r="S1145" i="33144"/>
  <c r="S1071" i="33144"/>
  <c r="S914" i="33144"/>
  <c r="S757" i="33144"/>
  <c r="S678" i="33144"/>
  <c r="S378" i="33144"/>
  <c r="S1233" i="33144"/>
  <c r="S1161" i="33144"/>
  <c r="S853" i="33144"/>
  <c r="S696" i="33144"/>
  <c r="S504" i="33144"/>
  <c r="S195" i="33144"/>
  <c r="S92" i="33144"/>
  <c r="S596" i="33144"/>
  <c r="S425" i="33144"/>
  <c r="S339" i="33144"/>
  <c r="S168" i="33144"/>
  <c r="S458" i="33144"/>
  <c r="S287" i="33144"/>
  <c r="S201" i="33144"/>
  <c r="S513" i="33144"/>
  <c r="S652" i="33144"/>
  <c r="S580" i="33144"/>
  <c r="S436" i="33144"/>
  <c r="S364" i="33144"/>
  <c r="S220" i="33144"/>
  <c r="S148" i="33144"/>
  <c r="S76" i="33144"/>
  <c r="S646" i="33144"/>
  <c r="S574" i="33144"/>
  <c r="S502" i="33144"/>
  <c r="S430" i="33144"/>
  <c r="S358" i="33144"/>
  <c r="S286" i="33144"/>
  <c r="S214" i="33144"/>
  <c r="S142" i="33144"/>
  <c r="S70" i="33144"/>
  <c r="M17" i="33144"/>
  <c r="M174" i="33144"/>
  <c r="M328" i="33144"/>
  <c r="M472" i="33144"/>
  <c r="M616" i="33144"/>
  <c r="M760" i="33144"/>
  <c r="M904" i="33144"/>
  <c r="M1048" i="33144"/>
  <c r="M1192" i="33144"/>
  <c r="M1336" i="33144"/>
  <c r="M1480" i="33144"/>
  <c r="M58" i="33144"/>
  <c r="M215" i="33144"/>
  <c r="M365" i="33144"/>
  <c r="M509" i="33144"/>
  <c r="M653" i="33144"/>
  <c r="M797" i="33144"/>
  <c r="M941" i="33144"/>
  <c r="M1085" i="33144"/>
  <c r="M1229" i="33144"/>
  <c r="M1373" i="33144"/>
  <c r="M1517" i="33144"/>
  <c r="M85" i="33144"/>
  <c r="M242" i="33144"/>
  <c r="M390" i="33144"/>
  <c r="M534" i="33144"/>
  <c r="M678" i="33144"/>
  <c r="M822" i="33144"/>
  <c r="M966" i="33144"/>
  <c r="M1110" i="33144"/>
  <c r="M1254" i="33144"/>
  <c r="M1398" i="33144"/>
  <c r="M99" i="33144"/>
  <c r="M256" i="33144"/>
  <c r="M403" i="33144"/>
  <c r="M547" i="33144"/>
  <c r="M691" i="33144"/>
  <c r="M835" i="33144"/>
  <c r="M979" i="33144"/>
  <c r="M1123" i="33144"/>
  <c r="M1267" i="33144"/>
  <c r="M1411" i="33144"/>
  <c r="M75" i="33144"/>
  <c r="M232" i="33144"/>
  <c r="M381" i="33144"/>
  <c r="M525" i="33144"/>
  <c r="M669" i="33144"/>
  <c r="M813" i="33144"/>
  <c r="M957" i="33144"/>
  <c r="M1101" i="33144"/>
  <c r="M1245" i="33144"/>
  <c r="M1389" i="33144"/>
  <c r="M128" i="33144"/>
  <c r="M286" i="33144"/>
  <c r="M430" i="33144"/>
  <c r="M574" i="33144"/>
  <c r="M718" i="33144"/>
  <c r="M862" i="33144"/>
  <c r="M1006" i="33144"/>
  <c r="M1150" i="33144"/>
  <c r="M1294" i="33144"/>
  <c r="M1438" i="33144"/>
  <c r="M30" i="33144"/>
  <c r="M187" i="33144"/>
  <c r="M340" i="33144"/>
  <c r="M484" i="33144"/>
  <c r="M628" i="33144"/>
  <c r="M772" i="33144"/>
  <c r="M916" i="33144"/>
  <c r="M1060" i="33144"/>
  <c r="M1204" i="33144"/>
  <c r="M1348" i="33144"/>
  <c r="M1492" i="33144"/>
  <c r="M71" i="33144"/>
  <c r="M228" i="33144"/>
  <c r="M377" i="33144"/>
  <c r="M665" i="33144"/>
  <c r="M953" i="33144"/>
  <c r="M1097" i="33144"/>
  <c r="M1241" i="33144"/>
  <c r="M1385" i="33144"/>
  <c r="M98" i="33144"/>
  <c r="M402" i="33144"/>
  <c r="M546" i="33144"/>
  <c r="M690" i="33144"/>
  <c r="M834" i="33144"/>
  <c r="M978" i="33144"/>
  <c r="M1122" i="33144"/>
  <c r="M1266" i="33144"/>
  <c r="M1410" i="33144"/>
  <c r="M112" i="33144"/>
  <c r="M269" i="33144"/>
  <c r="M415" i="33144"/>
  <c r="M559" i="33144"/>
  <c r="M703" i="33144"/>
  <c r="M847" i="33144"/>
  <c r="M991" i="33144"/>
  <c r="M1135" i="33144"/>
  <c r="M1279" i="33144"/>
  <c r="M1423" i="33144"/>
  <c r="M88" i="33144"/>
  <c r="M245" i="33144"/>
  <c r="M393" i="33144"/>
  <c r="M537" i="33144"/>
  <c r="M681" i="33144"/>
  <c r="M825" i="33144"/>
  <c r="M969" i="33144"/>
  <c r="M1113" i="33144"/>
  <c r="M1257" i="33144"/>
  <c r="M1401" i="33144"/>
  <c r="M142" i="33144"/>
  <c r="M298" i="33144"/>
  <c r="M442" i="33144"/>
  <c r="M586" i="33144"/>
  <c r="M730" i="33144"/>
  <c r="M874" i="33144"/>
  <c r="M1018" i="33144"/>
  <c r="M1162" i="33144"/>
  <c r="M1306" i="33144"/>
  <c r="M1450" i="33144"/>
  <c r="S634" i="33144"/>
  <c r="S562" i="33144"/>
  <c r="S490" i="33144"/>
  <c r="S418" i="33144"/>
  <c r="S346" i="33144"/>
  <c r="S274" i="33144"/>
  <c r="S202" i="33144"/>
  <c r="S130" i="33144"/>
  <c r="S58" i="33144"/>
  <c r="M43" i="33144"/>
  <c r="M200" i="33144"/>
  <c r="M352" i="33144"/>
  <c r="M496" i="33144"/>
  <c r="M640" i="33144"/>
  <c r="M784" i="33144"/>
  <c r="M928" i="33144"/>
  <c r="M1072" i="33144"/>
  <c r="M1216" i="33144"/>
  <c r="M1360" i="33144"/>
  <c r="M1504" i="33144"/>
  <c r="M84" i="33144"/>
  <c r="M241" i="33144"/>
  <c r="M389" i="33144"/>
  <c r="M533" i="33144"/>
  <c r="M677" i="33144"/>
  <c r="M821" i="33144"/>
  <c r="M965" i="33144"/>
  <c r="M1109" i="33144"/>
  <c r="M1253" i="33144"/>
  <c r="M1397" i="33144"/>
  <c r="M111" i="33144"/>
  <c r="M268" i="33144"/>
  <c r="M414" i="33144"/>
  <c r="M558" i="33144"/>
  <c r="M702" i="33144"/>
  <c r="M846" i="33144"/>
  <c r="M990" i="33144"/>
  <c r="M1134" i="33144"/>
  <c r="M1278" i="33144"/>
  <c r="M1422" i="33144"/>
  <c r="M125" i="33144"/>
  <c r="M282" i="33144"/>
  <c r="M427" i="33144"/>
  <c r="M571" i="33144"/>
  <c r="M715" i="33144"/>
  <c r="M859" i="33144"/>
  <c r="M1003" i="33144"/>
  <c r="M1147" i="33144"/>
  <c r="M1291" i="33144"/>
  <c r="M1435" i="33144"/>
  <c r="M101" i="33144"/>
  <c r="M258" i="33144"/>
  <c r="M405" i="33144"/>
  <c r="M549" i="33144"/>
  <c r="M693" i="33144"/>
  <c r="M837" i="33144"/>
  <c r="M981" i="33144"/>
  <c r="M1125" i="33144"/>
  <c r="M1269" i="33144"/>
  <c r="M1413" i="33144"/>
  <c r="M155" i="33144"/>
  <c r="M310" i="33144"/>
  <c r="M454" i="33144"/>
  <c r="M598" i="33144"/>
  <c r="M742" i="33144"/>
  <c r="M886" i="33144"/>
  <c r="M1030" i="33144"/>
  <c r="M1174" i="33144"/>
  <c r="M1318" i="33144"/>
  <c r="M1462" i="33144"/>
  <c r="S644" i="33144"/>
  <c r="S487" i="33144"/>
  <c r="S330" i="33144"/>
  <c r="S173" i="33144"/>
  <c r="S628" i="33144"/>
  <c r="S556" i="33144"/>
  <c r="S484" i="33144"/>
  <c r="S412" i="33144"/>
  <c r="S340" i="33144"/>
  <c r="S268" i="33144"/>
  <c r="S196" i="33144"/>
  <c r="S124" i="33144"/>
  <c r="S52" i="33144"/>
  <c r="M56" i="33144"/>
  <c r="M214" i="33144"/>
  <c r="M364" i="33144"/>
  <c r="M508" i="33144"/>
  <c r="M652" i="33144"/>
  <c r="M796" i="33144"/>
  <c r="M940" i="33144"/>
  <c r="M1084" i="33144"/>
  <c r="M1228" i="33144"/>
  <c r="M1372" i="33144"/>
  <c r="M1516" i="33144"/>
  <c r="M97" i="33144"/>
  <c r="M254" i="33144"/>
  <c r="M401" i="33144"/>
  <c r="M545" i="33144"/>
  <c r="M689" i="33144"/>
  <c r="M833" i="33144"/>
  <c r="M977" i="33144"/>
  <c r="M1121" i="33144"/>
  <c r="M1265" i="33144"/>
  <c r="M1409" i="33144"/>
  <c r="M124" i="33144"/>
  <c r="M281" i="33144"/>
  <c r="M426" i="33144"/>
  <c r="M570" i="33144"/>
  <c r="M714" i="33144"/>
  <c r="M858" i="33144"/>
  <c r="M1002" i="33144"/>
  <c r="M1146" i="33144"/>
  <c r="M1290" i="33144"/>
  <c r="M1434" i="33144"/>
  <c r="M138" i="33144"/>
  <c r="M295" i="33144"/>
  <c r="M439" i="33144"/>
  <c r="M583" i="33144"/>
  <c r="M727" i="33144"/>
  <c r="M871" i="33144"/>
  <c r="M1015" i="33144"/>
  <c r="M1159" i="33144"/>
  <c r="M1303" i="33144"/>
  <c r="M1447" i="33144"/>
  <c r="M114" i="33144"/>
  <c r="M271" i="33144"/>
  <c r="M417" i="33144"/>
  <c r="M561" i="33144"/>
  <c r="M705" i="33144"/>
  <c r="M849" i="33144"/>
  <c r="M993" i="33144"/>
  <c r="M1137" i="33144"/>
  <c r="M1281" i="33144"/>
  <c r="M1425" i="33144"/>
  <c r="M11" i="33144"/>
  <c r="M168" i="33144"/>
  <c r="M322" i="33144"/>
  <c r="M466" i="33144"/>
  <c r="M610" i="33144"/>
  <c r="M754" i="33144"/>
  <c r="M898" i="33144"/>
  <c r="M1042" i="33144"/>
  <c r="M1186" i="33144"/>
  <c r="M1330" i="33144"/>
  <c r="M1474" i="33144"/>
  <c r="S245" i="33144"/>
  <c r="S622" i="33144"/>
  <c r="S550" i="33144"/>
  <c r="S478" i="33144"/>
  <c r="S406" i="33144"/>
  <c r="S334" i="33144"/>
  <c r="S262" i="33144"/>
  <c r="S190" i="33144"/>
  <c r="S118" i="33144"/>
  <c r="S46" i="33144"/>
  <c r="M70" i="33144"/>
  <c r="M227" i="33144"/>
  <c r="M376" i="33144"/>
  <c r="M520" i="33144"/>
  <c r="M664" i="33144"/>
  <c r="M808" i="33144"/>
  <c r="M952" i="33144"/>
  <c r="M1096" i="33144"/>
  <c r="M1240" i="33144"/>
  <c r="M1384" i="33144"/>
  <c r="M110" i="33144"/>
  <c r="M267" i="33144"/>
  <c r="M413" i="33144"/>
  <c r="M557" i="33144"/>
  <c r="M701" i="33144"/>
  <c r="M845" i="33144"/>
  <c r="M1133" i="33144"/>
  <c r="M1277" i="33144"/>
  <c r="M1421" i="33144"/>
  <c r="M137" i="33144"/>
  <c r="M294" i="33144"/>
  <c r="M438" i="33144"/>
  <c r="M726" i="33144"/>
  <c r="M870" i="33144"/>
  <c r="M1014" i="33144"/>
  <c r="M1158" i="33144"/>
  <c r="M1302" i="33144"/>
  <c r="M1446" i="33144"/>
  <c r="M151" i="33144"/>
  <c r="M307" i="33144"/>
  <c r="M451" i="33144"/>
  <c r="M595" i="33144"/>
  <c r="M739" i="33144"/>
  <c r="M883" i="33144"/>
  <c r="M1027" i="33144"/>
  <c r="M1171" i="33144"/>
  <c r="M1315" i="33144"/>
  <c r="M1459" i="33144"/>
  <c r="M127" i="33144"/>
  <c r="M284" i="33144"/>
  <c r="M429" i="33144"/>
  <c r="M573" i="33144"/>
  <c r="M717" i="33144"/>
  <c r="M861" i="33144"/>
  <c r="M1005" i="33144"/>
  <c r="M1149" i="33144"/>
  <c r="M1293" i="33144"/>
  <c r="M1437" i="33144"/>
  <c r="M181" i="33144"/>
  <c r="M334" i="33144"/>
  <c r="M478" i="33144"/>
  <c r="M622" i="33144"/>
  <c r="M766" i="33144"/>
  <c r="M910" i="33144"/>
  <c r="M1054" i="33144"/>
  <c r="M1198" i="33144"/>
  <c r="M1342" i="33144"/>
  <c r="M1486" i="33144"/>
  <c r="S616" i="33144"/>
  <c r="S544" i="33144"/>
  <c r="S472" i="33144"/>
  <c r="S400" i="33144"/>
  <c r="S328" i="33144"/>
  <c r="S256" i="33144"/>
  <c r="S184" i="33144"/>
  <c r="S112" i="33144"/>
  <c r="S40" i="33144"/>
  <c r="M83" i="33144"/>
  <c r="M240" i="33144"/>
  <c r="M388" i="33144"/>
  <c r="M532" i="33144"/>
  <c r="M676" i="33144"/>
  <c r="M820" i="33144"/>
  <c r="M964" i="33144"/>
  <c r="M1108" i="33144"/>
  <c r="M1252" i="33144"/>
  <c r="M1396" i="33144"/>
  <c r="M123" i="33144"/>
  <c r="M280" i="33144"/>
  <c r="M425" i="33144"/>
  <c r="M569" i="33144"/>
  <c r="M713" i="33144"/>
  <c r="M857" i="33144"/>
  <c r="M1001" i="33144"/>
  <c r="M1145" i="33144"/>
  <c r="M1289" i="33144"/>
  <c r="M1433" i="33144"/>
  <c r="M150" i="33144"/>
  <c r="M306" i="33144"/>
  <c r="M450" i="33144"/>
  <c r="M594" i="33144"/>
  <c r="M738" i="33144"/>
  <c r="M882" i="33144"/>
  <c r="M1026" i="33144"/>
  <c r="M1170" i="33144"/>
  <c r="M1314" i="33144"/>
  <c r="M1458" i="33144"/>
  <c r="M164" i="33144"/>
  <c r="M319" i="33144"/>
  <c r="M463" i="33144"/>
  <c r="M607" i="33144"/>
  <c r="M751" i="33144"/>
  <c r="M895" i="33144"/>
  <c r="M1039" i="33144"/>
  <c r="M1183" i="33144"/>
  <c r="M1327" i="33144"/>
  <c r="M1471" i="33144"/>
  <c r="M140" i="33144"/>
  <c r="M297" i="33144"/>
  <c r="M441" i="33144"/>
  <c r="M585" i="33144"/>
  <c r="M729" i="33144"/>
  <c r="M873" i="33144"/>
  <c r="M1017" i="33144"/>
  <c r="M1161" i="33144"/>
  <c r="M1305" i="33144"/>
  <c r="M1449" i="33144"/>
  <c r="M37" i="33144"/>
  <c r="M194" i="33144"/>
  <c r="M346" i="33144"/>
  <c r="M490" i="33144"/>
  <c r="M634" i="33144"/>
  <c r="M778" i="33144"/>
  <c r="M922" i="33144"/>
  <c r="M1066" i="33144"/>
  <c r="M1210" i="33144"/>
  <c r="M1354" i="33144"/>
  <c r="M1498" i="33144"/>
  <c r="S682" i="33144"/>
  <c r="S610" i="33144"/>
  <c r="S538" i="33144"/>
  <c r="S466" i="33144"/>
  <c r="S394" i="33144"/>
  <c r="S322" i="33144"/>
  <c r="S250" i="33144"/>
  <c r="S178" i="33144"/>
  <c r="S106" i="33144"/>
  <c r="S34" i="33144"/>
  <c r="M96" i="33144"/>
  <c r="M253" i="33144"/>
  <c r="M400" i="33144"/>
  <c r="M544" i="33144"/>
  <c r="M688" i="33144"/>
  <c r="M832" i="33144"/>
  <c r="M976" i="33144"/>
  <c r="M1120" i="33144"/>
  <c r="M1264" i="33144"/>
  <c r="M1408" i="33144"/>
  <c r="M136" i="33144"/>
  <c r="M293" i="33144"/>
  <c r="M437" i="33144"/>
  <c r="M581" i="33144"/>
  <c r="M725" i="33144"/>
  <c r="M869" i="33144"/>
  <c r="M1013" i="33144"/>
  <c r="M1157" i="33144"/>
  <c r="M1301" i="33144"/>
  <c r="M1445" i="33144"/>
  <c r="M163" i="33144"/>
  <c r="M318" i="33144"/>
  <c r="M462" i="33144"/>
  <c r="M606" i="33144"/>
  <c r="M750" i="33144"/>
  <c r="M894" i="33144"/>
  <c r="M1038" i="33144"/>
  <c r="M1182" i="33144"/>
  <c r="M1326" i="33144"/>
  <c r="M1470" i="33144"/>
  <c r="M20" i="33144"/>
  <c r="M178" i="33144"/>
  <c r="M331" i="33144"/>
  <c r="M475" i="33144"/>
  <c r="M619" i="33144"/>
  <c r="M763" i="33144"/>
  <c r="M907" i="33144"/>
  <c r="M1051" i="33144"/>
  <c r="M1195" i="33144"/>
  <c r="M1339" i="33144"/>
  <c r="M1483" i="33144"/>
  <c r="M154" i="33144"/>
  <c r="M309" i="33144"/>
  <c r="M453" i="33144"/>
  <c r="M597" i="33144"/>
  <c r="M741" i="33144"/>
  <c r="M885" i="33144"/>
  <c r="M1029" i="33144"/>
  <c r="M1173" i="33144"/>
  <c r="M1317" i="33144"/>
  <c r="M1461" i="33144"/>
  <c r="M50" i="33144"/>
  <c r="M207" i="33144"/>
  <c r="M358" i="33144"/>
  <c r="M502" i="33144"/>
  <c r="M646" i="33144"/>
  <c r="M790" i="33144"/>
  <c r="M934" i="33144"/>
  <c r="M1078" i="33144"/>
  <c r="M1222" i="33144"/>
  <c r="M1366" i="33144"/>
  <c r="M1510" i="33144"/>
  <c r="S676" i="33144"/>
  <c r="S604" i="33144"/>
  <c r="S532" i="33144"/>
  <c r="S460" i="33144"/>
  <c r="S388" i="33144"/>
  <c r="S316" i="33144"/>
  <c r="S244" i="33144"/>
  <c r="S172" i="33144"/>
  <c r="S100" i="33144"/>
  <c r="S28" i="33144"/>
  <c r="M109" i="33144"/>
  <c r="M266" i="33144"/>
  <c r="M412" i="33144"/>
  <c r="M556" i="33144"/>
  <c r="M700" i="33144"/>
  <c r="M844" i="33144"/>
  <c r="M988" i="33144"/>
  <c r="M1132" i="33144"/>
  <c r="M1276" i="33144"/>
  <c r="M1420" i="33144"/>
  <c r="M149" i="33144"/>
  <c r="M305" i="33144"/>
  <c r="M449" i="33144"/>
  <c r="M593" i="33144"/>
  <c r="M737" i="33144"/>
  <c r="M881" i="33144"/>
  <c r="M1025" i="33144"/>
  <c r="M1169" i="33144"/>
  <c r="M1313" i="33144"/>
  <c r="M1457" i="33144"/>
  <c r="M19" i="33144"/>
  <c r="M176" i="33144"/>
  <c r="M330" i="33144"/>
  <c r="M474" i="33144"/>
  <c r="M618" i="33144"/>
  <c r="M762" i="33144"/>
  <c r="M906" i="33144"/>
  <c r="M1050" i="33144"/>
  <c r="M1338" i="33144"/>
  <c r="M1482" i="33144"/>
  <c r="M34" i="33144"/>
  <c r="M191" i="33144"/>
  <c r="M343" i="33144"/>
  <c r="M487" i="33144"/>
  <c r="M631" i="33144"/>
  <c r="M775" i="33144"/>
  <c r="M919" i="33144"/>
  <c r="M1063" i="33144"/>
  <c r="M1207" i="33144"/>
  <c r="M1351" i="33144"/>
  <c r="M1495" i="33144"/>
  <c r="M10" i="33144"/>
  <c r="M167" i="33144"/>
  <c r="M321" i="33144"/>
  <c r="M465" i="33144"/>
  <c r="M609" i="33144"/>
  <c r="M753" i="33144"/>
  <c r="M897" i="33144"/>
  <c r="M1041" i="33144"/>
  <c r="M1185" i="33144"/>
  <c r="M1329" i="33144"/>
  <c r="M1473" i="33144"/>
  <c r="M63" i="33144"/>
  <c r="M220" i="33144"/>
  <c r="M370" i="33144"/>
  <c r="M514" i="33144"/>
  <c r="M658" i="33144"/>
  <c r="M802" i="33144"/>
  <c r="M946" i="33144"/>
  <c r="M1090" i="33144"/>
  <c r="M1234" i="33144"/>
  <c r="M1378" i="33144"/>
  <c r="M122" i="33144"/>
  <c r="M279" i="33144"/>
  <c r="M424" i="33144"/>
  <c r="M568" i="33144"/>
  <c r="M712" i="33144"/>
  <c r="M856" i="33144"/>
  <c r="M1000" i="33144"/>
  <c r="M1144" i="33144"/>
  <c r="M1288" i="33144"/>
  <c r="M1432" i="33144"/>
  <c r="M162" i="33144"/>
  <c r="M317" i="33144"/>
  <c r="M461" i="33144"/>
  <c r="M605" i="33144"/>
  <c r="M749" i="33144"/>
  <c r="M893" i="33144"/>
  <c r="M1181" i="33144"/>
  <c r="M1325" i="33144"/>
  <c r="M1469" i="33144"/>
  <c r="M32" i="33144"/>
  <c r="M190" i="33144"/>
  <c r="M342" i="33144"/>
  <c r="M486" i="33144"/>
  <c r="M630" i="33144"/>
  <c r="M774" i="33144"/>
  <c r="M918" i="33144"/>
  <c r="M1062" i="33144"/>
  <c r="M1206" i="33144"/>
  <c r="M1350" i="33144"/>
  <c r="M1494" i="33144"/>
  <c r="M47" i="33144"/>
  <c r="M204" i="33144"/>
  <c r="M643" i="33144"/>
  <c r="M787" i="33144"/>
  <c r="M931" i="33144"/>
  <c r="M1075" i="33144"/>
  <c r="M1219" i="33144"/>
  <c r="M1363" i="33144"/>
  <c r="M1507" i="33144"/>
  <c r="M23" i="33144"/>
  <c r="M180" i="33144"/>
  <c r="M333" i="33144"/>
  <c r="M477" i="33144"/>
  <c r="M621" i="33144"/>
  <c r="M765" i="33144"/>
  <c r="M909" i="33144"/>
  <c r="M1053" i="33144"/>
  <c r="M1197" i="33144"/>
  <c r="M1341" i="33144"/>
  <c r="M1485" i="33144"/>
  <c r="M76" i="33144"/>
  <c r="M382" i="33144"/>
  <c r="M526" i="33144"/>
  <c r="M670" i="33144"/>
  <c r="M814" i="33144"/>
  <c r="M1102" i="33144"/>
  <c r="M1246" i="33144"/>
  <c r="M1390" i="33144"/>
  <c r="S664" i="33144"/>
  <c r="S592" i="33144"/>
  <c r="S520" i="33144"/>
  <c r="S448" i="33144"/>
  <c r="S376" i="33144"/>
  <c r="S304" i="33144"/>
  <c r="S232" i="33144"/>
  <c r="S160" i="33144"/>
  <c r="S88" i="33144"/>
  <c r="M135" i="33144"/>
  <c r="M292" i="33144"/>
  <c r="M436" i="33144"/>
  <c r="M580" i="33144"/>
  <c r="M724" i="33144"/>
  <c r="M868" i="33144"/>
  <c r="M1012" i="33144"/>
  <c r="M1156" i="33144"/>
  <c r="M1300" i="33144"/>
  <c r="M1444" i="33144"/>
  <c r="M18" i="33144"/>
  <c r="M175" i="33144"/>
  <c r="M329" i="33144"/>
  <c r="M473" i="33144"/>
  <c r="M617" i="33144"/>
  <c r="M761" i="33144"/>
  <c r="M905" i="33144"/>
  <c r="M1049" i="33144"/>
  <c r="M1193" i="33144"/>
  <c r="M1337" i="33144"/>
  <c r="M1481" i="33144"/>
  <c r="M46" i="33144"/>
  <c r="M203" i="33144"/>
  <c r="M354" i="33144"/>
  <c r="M498" i="33144"/>
  <c r="M642" i="33144"/>
  <c r="M786" i="33144"/>
  <c r="M930" i="33144"/>
  <c r="M1074" i="33144"/>
  <c r="M1218" i="33144"/>
  <c r="M1362" i="33144"/>
  <c r="M1506" i="33144"/>
  <c r="M60" i="33144"/>
  <c r="M217" i="33144"/>
  <c r="M367" i="33144"/>
  <c r="M511" i="33144"/>
  <c r="M655" i="33144"/>
  <c r="M799" i="33144"/>
  <c r="M943" i="33144"/>
  <c r="M1087" i="33144"/>
  <c r="M1231" i="33144"/>
  <c r="M1375" i="33144"/>
  <c r="M36" i="33144"/>
  <c r="M193" i="33144"/>
  <c r="M345" i="33144"/>
  <c r="M489" i="33144"/>
  <c r="M633" i="33144"/>
  <c r="M777" i="33144"/>
  <c r="M921" i="33144"/>
  <c r="M1065" i="33144"/>
  <c r="M1209" i="33144"/>
  <c r="M1353" i="33144"/>
  <c r="M1497" i="33144"/>
  <c r="M89" i="33144"/>
  <c r="M246" i="33144"/>
  <c r="M394" i="33144"/>
  <c r="M538" i="33144"/>
  <c r="M682" i="33144"/>
  <c r="M826" i="33144"/>
  <c r="M970" i="33144"/>
  <c r="M1114" i="33144"/>
  <c r="M1258" i="33144"/>
  <c r="M1402" i="33144"/>
  <c r="S37" i="33144"/>
  <c r="S677" i="33144"/>
  <c r="S441" i="33144"/>
  <c r="S284" i="33144"/>
  <c r="S127" i="33144"/>
  <c r="S658" i="33144"/>
  <c r="S586" i="33144"/>
  <c r="S514" i="33144"/>
  <c r="S442" i="33144"/>
  <c r="S370" i="33144"/>
  <c r="S298" i="33144"/>
  <c r="S226" i="33144"/>
  <c r="S154" i="33144"/>
  <c r="S82" i="33144"/>
  <c r="M148" i="33144"/>
  <c r="M304" i="33144"/>
  <c r="M448" i="33144"/>
  <c r="M592" i="33144"/>
  <c r="M736" i="33144"/>
  <c r="M880" i="33144"/>
  <c r="M1024" i="33144"/>
  <c r="M1168" i="33144"/>
  <c r="M1312" i="33144"/>
  <c r="M1456" i="33144"/>
  <c r="M31" i="33144"/>
  <c r="M188" i="33144"/>
  <c r="M341" i="33144"/>
  <c r="M485" i="33144"/>
  <c r="M629" i="33144"/>
  <c r="M773" i="33144"/>
  <c r="M917" i="33144"/>
  <c r="M1061" i="33144"/>
  <c r="M1205" i="33144"/>
  <c r="M1349" i="33144"/>
  <c r="M1493" i="33144"/>
  <c r="M59" i="33144"/>
  <c r="M216" i="33144"/>
  <c r="M366" i="33144"/>
  <c r="M510" i="33144"/>
  <c r="M654" i="33144"/>
  <c r="M798" i="33144"/>
  <c r="M942" i="33144"/>
  <c r="M1086" i="33144"/>
  <c r="M1230" i="33144"/>
  <c r="M1374" i="33144"/>
  <c r="M1518" i="33144"/>
  <c r="M73" i="33144"/>
  <c r="M230" i="33144"/>
  <c r="M379" i="33144"/>
  <c r="M523" i="33144"/>
  <c r="M667" i="33144"/>
  <c r="M811" i="33144"/>
  <c r="M955" i="33144"/>
  <c r="M1099" i="33144"/>
  <c r="M1243" i="33144"/>
  <c r="M1387" i="33144"/>
  <c r="M49" i="33144"/>
  <c r="M206" i="33144"/>
  <c r="M357" i="33144"/>
  <c r="M501" i="33144"/>
  <c r="M645" i="33144"/>
  <c r="M789" i="33144"/>
  <c r="M933" i="33144"/>
  <c r="M1077" i="33144"/>
  <c r="M1221" i="33144"/>
  <c r="M1365" i="33144"/>
  <c r="M1509" i="33144"/>
  <c r="M102" i="33144"/>
  <c r="M259" i="33144"/>
  <c r="M406" i="33144"/>
  <c r="M550" i="33144"/>
  <c r="M694" i="33144"/>
  <c r="M838" i="33144"/>
  <c r="M982" i="33144"/>
  <c r="M1126" i="33144"/>
  <c r="M1270" i="33144"/>
  <c r="M1414" i="33144"/>
  <c r="Q44" i="33139"/>
  <c r="Q42" i="33139"/>
  <c r="Q18" i="33139"/>
  <c r="Q32" i="33139"/>
  <c r="Q45" i="33139"/>
  <c r="Q30" i="33139"/>
  <c r="Q43" i="33139"/>
  <c r="Q17" i="33139"/>
  <c r="Q24" i="33139"/>
  <c r="Q37" i="33139"/>
  <c r="Q14" i="33139"/>
  <c r="Q10" i="33139"/>
  <c r="Q36" i="33139"/>
  <c r="Q26" i="33139"/>
  <c r="Q19" i="33139"/>
  <c r="Q31" i="33139"/>
  <c r="Q41" i="33139"/>
  <c r="Q23" i="33139"/>
  <c r="Q22" i="33139"/>
  <c r="Q35" i="33139"/>
  <c r="Q38" i="33139"/>
  <c r="Q34" i="33139"/>
  <c r="Q47" i="33139"/>
  <c r="Q39" i="33139"/>
  <c r="Q46" i="33139"/>
  <c r="Q29" i="33139"/>
  <c r="L5" i="33139"/>
  <c r="Q7" i="33139"/>
  <c r="Q11" i="33139"/>
  <c r="Q15" i="33139"/>
  <c r="Q16" i="33139"/>
  <c r="Q13" i="33139"/>
  <c r="Q27" i="33139"/>
  <c r="Q28" i="33139"/>
  <c r="Q12" i="33139"/>
  <c r="Q25" i="33139"/>
  <c r="Q40" i="33139"/>
  <c r="S6" i="33144" l="1"/>
  <c r="Q5" i="33139"/>
  <c r="M6" i="33144"/>
  <c r="A2" i="33139" l="1"/>
  <c r="A2" i="33144"/>
  <c r="K382" i="33139" l="1"/>
  <c r="K99" i="33139"/>
  <c r="K226" i="33139"/>
  <c r="K324" i="33139"/>
  <c r="K22" i="33139"/>
  <c r="K177" i="33139"/>
  <c r="K417" i="33139"/>
  <c r="K424" i="33139"/>
  <c r="K221" i="33139"/>
  <c r="K351" i="33139"/>
  <c r="K181" i="33139"/>
  <c r="K130" i="33139"/>
  <c r="K143" i="33139" l="1"/>
  <c r="K307" i="33139"/>
  <c r="K115" i="33139"/>
  <c r="K42" i="33139"/>
  <c r="K241" i="33139"/>
  <c r="K281" i="33139"/>
  <c r="K60" i="33139"/>
  <c r="K7" i="33139"/>
  <c r="K302" i="33139"/>
  <c r="K204" i="33139"/>
  <c r="K131" i="33139"/>
  <c r="K231" i="33139"/>
  <c r="K170" i="33139"/>
  <c r="K15" i="33139"/>
  <c r="K242" i="33139"/>
  <c r="K159" i="33139"/>
  <c r="K318" i="33139"/>
  <c r="K339" i="33139"/>
  <c r="K82" i="33139"/>
  <c r="K253" i="33139"/>
  <c r="K418" i="33139"/>
  <c r="K147" i="33139"/>
  <c r="K105" i="33139"/>
  <c r="K366" i="33139"/>
  <c r="K37" i="33139"/>
  <c r="K344" i="33139"/>
  <c r="K87" i="33139"/>
  <c r="K186" i="33139"/>
  <c r="K188" i="33139"/>
  <c r="K153" i="33139"/>
  <c r="K257" i="33139"/>
  <c r="K308" i="33139"/>
  <c r="K376" i="33139"/>
  <c r="K160" i="33139"/>
  <c r="K279" i="33139"/>
  <c r="K193" i="33139"/>
  <c r="K280" i="33139"/>
  <c r="K453" i="33139"/>
  <c r="K198" i="33139"/>
  <c r="K176" i="33139"/>
  <c r="K197" i="33139"/>
  <c r="K214" i="33139"/>
  <c r="K394" i="33139"/>
  <c r="K171" i="33139"/>
  <c r="K26" i="33139"/>
  <c r="K301" i="33139"/>
  <c r="K43" i="33139"/>
  <c r="K138" i="33139"/>
  <c r="K355" i="33139"/>
  <c r="K120" i="33139"/>
  <c r="K116" i="33139"/>
  <c r="K406" i="33139"/>
  <c r="K44" i="33139"/>
  <c r="K441" i="33139"/>
  <c r="K88" i="33139"/>
  <c r="K335" i="33139"/>
  <c r="K187" i="33139"/>
  <c r="K247" i="33139"/>
  <c r="K252" i="33139"/>
  <c r="K323" i="33139"/>
  <c r="K225" i="33139"/>
  <c r="K448" i="33139"/>
  <c r="K274" i="33139"/>
  <c r="K248" i="33139"/>
  <c r="K94" i="33139"/>
  <c r="K246" i="33139"/>
  <c r="K330" i="33139"/>
  <c r="K98" i="33139"/>
  <c r="K220" i="33139"/>
  <c r="K178" i="33139"/>
  <c r="K372" i="33139"/>
  <c r="K27" i="33139"/>
  <c r="K209" i="33139"/>
  <c r="K104" i="33139"/>
  <c r="K296" i="33139"/>
  <c r="K371" i="33139"/>
  <c r="K154" i="33139"/>
  <c r="K61" i="33139"/>
  <c r="K269" i="33139"/>
  <c r="K365" i="33139"/>
  <c r="K423" i="33139"/>
  <c r="K388" i="33139"/>
  <c r="K215" i="33139"/>
  <c r="K319" i="33139"/>
  <c r="K164" i="33139"/>
  <c r="K297" i="33139"/>
  <c r="K71" i="33139"/>
  <c r="K109" i="33139"/>
  <c r="K230" i="33139"/>
  <c r="K430" i="33139"/>
  <c r="K447" i="33139"/>
  <c r="K32" i="33139"/>
  <c r="K387" i="33139"/>
  <c r="K446" i="33139"/>
  <c r="K436" i="33139"/>
  <c r="K454" i="33139"/>
  <c r="K471" i="33139"/>
  <c r="K148" i="33139"/>
  <c r="K346" i="33139"/>
  <c r="K312" i="33139"/>
  <c r="K10" i="33139"/>
  <c r="K155" i="33139"/>
  <c r="K128" i="33139"/>
  <c r="K54" i="33139"/>
  <c r="K133" i="33139"/>
  <c r="K361" i="33139"/>
  <c r="K291" i="33139"/>
  <c r="K110" i="33139"/>
  <c r="K48" i="33139"/>
  <c r="K127" i="33139"/>
  <c r="K356" i="33139"/>
  <c r="K182" i="33139"/>
  <c r="K14" i="33139"/>
  <c r="K472" i="33139"/>
  <c r="K165" i="33139"/>
  <c r="K121" i="33139"/>
  <c r="K400" i="33139"/>
  <c r="K377" i="33139"/>
  <c r="K459" i="33139"/>
  <c r="K208" i="33139"/>
  <c r="K350" i="33139"/>
  <c r="K290" i="33139"/>
  <c r="K72" i="33139"/>
  <c r="K360" i="33139"/>
  <c r="K21" i="33139"/>
  <c r="K329" i="33139"/>
  <c r="K435" i="33139"/>
  <c r="K132" i="33139"/>
  <c r="K275" i="33139"/>
  <c r="K378" i="33139"/>
  <c r="K336" i="33139"/>
  <c r="K264" i="33139"/>
  <c r="K393" i="33139"/>
  <c r="K466" i="33139"/>
  <c r="K322" i="33139"/>
  <c r="K243" i="33139"/>
  <c r="K368" i="33139"/>
  <c r="K119" i="33139"/>
  <c r="K439" i="33139"/>
  <c r="K445" i="33139"/>
  <c r="K51" i="33139"/>
  <c r="K353" i="33139"/>
  <c r="K35" i="33139"/>
  <c r="K457" i="33139"/>
  <c r="K409" i="33139"/>
  <c r="K338" i="33139"/>
  <c r="K17" i="33139"/>
  <c r="K268" i="33139"/>
  <c r="K325" i="33139"/>
  <c r="K311" i="33139"/>
  <c r="K449" i="33139"/>
  <c r="K456" i="33139"/>
  <c r="K126" i="33139"/>
  <c r="K385" i="33139"/>
  <c r="K254" i="33139"/>
  <c r="K399" i="33139"/>
  <c r="K203" i="33139"/>
  <c r="K20" i="33139"/>
  <c r="K463" i="33139"/>
  <c r="K219" i="33139"/>
  <c r="K224" i="33139"/>
  <c r="K289" i="33139"/>
  <c r="K384" i="33139"/>
  <c r="K427" i="33139"/>
  <c r="K267" i="33139"/>
  <c r="K74" i="33139"/>
  <c r="K229" i="33139"/>
  <c r="K358" i="33139"/>
  <c r="K455" i="33139"/>
  <c r="K370" i="33139"/>
  <c r="K464" i="33139"/>
  <c r="K383" i="33139"/>
  <c r="K316" i="33139"/>
  <c r="K189" i="33139"/>
  <c r="K287" i="33139"/>
  <c r="K359" i="33139"/>
  <c r="K59" i="33139"/>
  <c r="K125" i="33139"/>
  <c r="K415" i="33139"/>
  <c r="K300" i="33139"/>
  <c r="K172" i="33139"/>
  <c r="K422" i="33139"/>
  <c r="K139" i="33139"/>
  <c r="K45" i="33139"/>
  <c r="K212" i="33139"/>
  <c r="K468" i="33139"/>
  <c r="K367" i="33139"/>
  <c r="K101" i="33139"/>
  <c r="K117" i="33139"/>
  <c r="K390" i="33139"/>
  <c r="K39" i="33139"/>
  <c r="K161" i="33139"/>
  <c r="K100" i="33139"/>
  <c r="K259" i="33139"/>
  <c r="K282" i="33139"/>
  <c r="K29" i="33139"/>
  <c r="K36" i="33139"/>
  <c r="K379" i="33139"/>
  <c r="K211" i="33139"/>
  <c r="K28" i="33139"/>
  <c r="K343" i="33139"/>
  <c r="K113" i="33139"/>
  <c r="K271" i="33139"/>
  <c r="K84" i="33139"/>
  <c r="K233" i="33139"/>
  <c r="K91" i="33139"/>
  <c r="K210" i="33139"/>
  <c r="K79" i="33139"/>
  <c r="K245" i="33139"/>
  <c r="K223" i="33139"/>
  <c r="K310" i="33139"/>
  <c r="K183" i="33139"/>
  <c r="K326" i="33139"/>
  <c r="K238" i="33139"/>
  <c r="K106" i="33139"/>
  <c r="K166" i="33139"/>
  <c r="K320" i="33139"/>
  <c r="K173" i="33139"/>
  <c r="K317" i="33139"/>
  <c r="K357" i="33139"/>
  <c r="K341" i="33139"/>
  <c r="K67" i="33139"/>
  <c r="K476" i="33139"/>
  <c r="K277" i="33139"/>
  <c r="K152" i="33139"/>
  <c r="K47" i="33139"/>
  <c r="K363" i="33139"/>
  <c r="K227" i="33139"/>
  <c r="K276" i="33139"/>
  <c r="K347" i="33139"/>
  <c r="K401" i="33139"/>
  <c r="K303" i="33139"/>
  <c r="K283" i="33139"/>
  <c r="K295" i="33139"/>
  <c r="K292" i="33139"/>
  <c r="K162" i="33139"/>
  <c r="K40" i="33139"/>
  <c r="K199" i="33139"/>
  <c r="K95" i="33139"/>
  <c r="K298" i="33139"/>
  <c r="K144" i="33139"/>
  <c r="K19" i="33139"/>
  <c r="K190" i="33139"/>
  <c r="K18" i="33139"/>
  <c r="K207" i="33139"/>
  <c r="K56" i="33139"/>
  <c r="K395" i="33139"/>
  <c r="K314" i="33139"/>
  <c r="K234" i="33139"/>
  <c r="K284" i="33139"/>
  <c r="K256" i="33139"/>
  <c r="K349" i="33139"/>
  <c r="K228" i="33139"/>
  <c r="K397" i="33139"/>
  <c r="K142" i="33139"/>
  <c r="K451" i="33139"/>
  <c r="K306" i="33139"/>
  <c r="K112" i="33139"/>
  <c r="K369" i="33139"/>
  <c r="K175" i="33139"/>
  <c r="K328" i="33139"/>
  <c r="K431" i="33139"/>
  <c r="K31" i="33139"/>
  <c r="K114" i="33139"/>
  <c r="K218" i="33139"/>
  <c r="K96" i="33139"/>
  <c r="K380" i="33139"/>
  <c r="K124" i="33139"/>
  <c r="K458" i="33139"/>
  <c r="K216" i="33139"/>
  <c r="K102" i="33139"/>
  <c r="K167" i="33139"/>
  <c r="K428" i="33139"/>
  <c r="K362" i="33139"/>
  <c r="K136" i="33139"/>
  <c r="K23" i="33139"/>
  <c r="K191" i="33139"/>
  <c r="K391" i="33139"/>
  <c r="K163" i="33139"/>
  <c r="K470" i="33139"/>
  <c r="K107" i="33139"/>
  <c r="K200" i="33139"/>
  <c r="K86" i="33139"/>
  <c r="K364" i="33139"/>
  <c r="K179" i="33139"/>
  <c r="K450" i="33139"/>
  <c r="K348" i="33139"/>
  <c r="K85" i="33139"/>
  <c r="K206" i="33139"/>
  <c r="K140" i="33139"/>
  <c r="K157" i="33139"/>
  <c r="K421" i="33139"/>
  <c r="K420" i="33139"/>
  <c r="K129" i="33139"/>
  <c r="K327" i="33139"/>
  <c r="K419" i="33139"/>
  <c r="K374" i="33139"/>
  <c r="K266" i="33139"/>
  <c r="K462" i="33139"/>
  <c r="K103" i="33139"/>
  <c r="K169" i="33139"/>
  <c r="K440" i="33139"/>
  <c r="K332" i="33139"/>
  <c r="K75" i="33139"/>
  <c r="K315" i="33139"/>
  <c r="K63" i="33139"/>
  <c r="K410" i="33139"/>
  <c r="K304" i="33139"/>
  <c r="K250" i="33139"/>
  <c r="K118" i="33139"/>
  <c r="K452" i="33139"/>
  <c r="K334" i="33139"/>
  <c r="K180" i="33139"/>
  <c r="K68" i="33139"/>
  <c r="K333" i="33139"/>
  <c r="K76" i="33139"/>
  <c r="K272" i="33139"/>
  <c r="K432" i="33139"/>
  <c r="K196" i="33139"/>
  <c r="K64" i="33139"/>
  <c r="K305" i="33139"/>
  <c r="K402" i="33139"/>
  <c r="K222" i="33139"/>
  <c r="K55" i="33139"/>
  <c r="K262" i="33139"/>
  <c r="K403" i="33139"/>
  <c r="K251" i="33139"/>
  <c r="K392" i="33139"/>
  <c r="K239" i="33139"/>
  <c r="K255" i="33139"/>
  <c r="K414" i="33139"/>
  <c r="K299" i="33139"/>
  <c r="K46" i="33139"/>
  <c r="K288" i="33139"/>
  <c r="K168" i="33139"/>
  <c r="K261" i="33139"/>
  <c r="K474" i="33139"/>
  <c r="K202" i="33139"/>
  <c r="K90" i="33139"/>
  <c r="K405" i="33139"/>
  <c r="K249" i="33139"/>
  <c r="K426" i="33139"/>
  <c r="K58" i="33139"/>
  <c r="K309" i="33139"/>
  <c r="K404" i="33139"/>
  <c r="K158" i="33139"/>
  <c r="K375" i="33139"/>
  <c r="K438" i="33139"/>
  <c r="K273" i="33139"/>
  <c r="K461" i="33139"/>
  <c r="K396" i="33139"/>
  <c r="K150" i="33139"/>
  <c r="K260" i="33139"/>
  <c r="K184" i="33139"/>
  <c r="K70" i="33139"/>
  <c r="K97" i="33139"/>
  <c r="K408" i="33139"/>
  <c r="K373" i="33139"/>
  <c r="K265" i="33139"/>
  <c r="K134" i="33139"/>
  <c r="K433" i="33139"/>
  <c r="K386" i="33139"/>
  <c r="K174" i="33139"/>
  <c r="K62" i="33139"/>
  <c r="K217" i="33139"/>
  <c r="K425" i="33139"/>
  <c r="K123" i="33139"/>
  <c r="K475" i="33139"/>
  <c r="K205" i="33139"/>
  <c r="K240" i="33139"/>
  <c r="K236" i="33139"/>
  <c r="K354" i="33139"/>
  <c r="K413" i="33139"/>
  <c r="K185" i="33139"/>
  <c r="K337" i="33139"/>
  <c r="K467" i="33139"/>
  <c r="K321" i="33139"/>
  <c r="K156" i="33139"/>
  <c r="K41" i="33139"/>
  <c r="K13" i="33139" l="1"/>
  <c r="K141" i="33139"/>
  <c r="K389" i="33139"/>
  <c r="K398" i="33139"/>
  <c r="K24" i="33139"/>
  <c r="K195" i="33139"/>
  <c r="K201" i="33139"/>
  <c r="K50" i="33139"/>
  <c r="K53" i="33139"/>
  <c r="K443" i="33139"/>
  <c r="K8" i="33139"/>
  <c r="K145" i="33139"/>
  <c r="K232" i="33139"/>
  <c r="K342" i="33139"/>
  <c r="K235" i="33139"/>
  <c r="K293" i="33139"/>
  <c r="K331" i="33139"/>
  <c r="K81" i="33139"/>
  <c r="K16" i="33139"/>
  <c r="K192" i="33139"/>
  <c r="K411" i="33139"/>
  <c r="K263" i="33139"/>
  <c r="K111" i="33139"/>
  <c r="K33" i="33139"/>
  <c r="K473" i="33139"/>
  <c r="K285" i="33139"/>
  <c r="K416" i="33139"/>
  <c r="K278" i="33139"/>
  <c r="K352" i="33139"/>
  <c r="K52" i="33139"/>
  <c r="K80" i="33139"/>
  <c r="K146" i="33139"/>
  <c r="K469" i="33139"/>
  <c r="K407" i="33139"/>
  <c r="K294" i="33139"/>
  <c r="K57" i="33139"/>
  <c r="K313" i="33139"/>
  <c r="K49" i="33139"/>
  <c r="K77" i="33139"/>
  <c r="K66" i="33139"/>
  <c r="K73" i="33139"/>
  <c r="K237" i="33139"/>
  <c r="K151" i="33139"/>
  <c r="K34" i="33139"/>
  <c r="K244" i="33139"/>
  <c r="K258" i="33139"/>
  <c r="K30" i="33139"/>
  <c r="K460" i="33139"/>
  <c r="K429" i="33139"/>
  <c r="K69" i="33139"/>
  <c r="K434" i="33139"/>
  <c r="K437" i="33139"/>
  <c r="K149" i="33139"/>
  <c r="K108" i="33139"/>
  <c r="K38" i="33139"/>
  <c r="K194" i="33139"/>
  <c r="K25" i="33139"/>
  <c r="L6" i="33144"/>
  <c r="K78" i="33139"/>
  <c r="K11" i="33139"/>
  <c r="K93" i="33139"/>
  <c r="K270" i="33139"/>
  <c r="K137" i="33139"/>
  <c r="K12" i="33139"/>
  <c r="K92" i="33139"/>
  <c r="K340" i="33139"/>
  <c r="K135" i="33139"/>
  <c r="K286" i="33139"/>
  <c r="K444" i="33139"/>
  <c r="K122" i="33139"/>
  <c r="K65" i="33139"/>
  <c r="K213" i="33139"/>
  <c r="K381" i="33139"/>
  <c r="K412" i="33139"/>
  <c r="K442" i="33139"/>
  <c r="K83" i="33139"/>
  <c r="K465" i="33139"/>
  <c r="K89" i="33139"/>
  <c r="K9" i="33139"/>
  <c r="K345" i="33139"/>
  <c r="J5" i="33139"/>
  <c r="B55" i="33138"/>
  <c r="C54" i="33138"/>
  <c r="C55" i="33138"/>
  <c r="B56" i="33138"/>
  <c r="K5" i="33139" l="1"/>
  <c r="B57" i="33138"/>
  <c r="C57" i="33138"/>
  <c r="C56" i="33138"/>
  <c r="C59" i="33138" l="1"/>
  <c r="B59" i="33138"/>
  <c r="L23" i="33138" l="1"/>
  <c r="L19" i="33138"/>
  <c r="K28" i="33138"/>
  <c r="K25" i="33138"/>
  <c r="K26" i="33138"/>
  <c r="K19" i="33138"/>
  <c r="E16" i="33138"/>
  <c r="M16" i="33138"/>
  <c r="G45" i="33138"/>
  <c r="D16" i="33138" l="1"/>
  <c r="B3" i="33144" a="1"/>
  <c r="B3" i="33144" s="1"/>
  <c r="B3" i="33139" a="1"/>
  <c r="B3" i="33139" s="1"/>
  <c r="J18" i="33138" l="1"/>
  <c r="K53" i="33138" l="1"/>
  <c r="K16" i="33138" l="1"/>
  <c r="A1" i="33144"/>
  <c r="A1" i="33139"/>
  <c r="I4" i="33139"/>
  <c r="J4" i="33139"/>
  <c r="K20" i="33138" l="1"/>
  <c r="K31" i="33138"/>
  <c r="K27" i="33138"/>
  <c r="K21" i="33138"/>
  <c r="K30" i="33138"/>
  <c r="K29" i="33138"/>
  <c r="K22" i="33138"/>
  <c r="K24" i="33138"/>
  <c r="K5" i="33144" a="1"/>
  <c r="K5" i="33144" s="1"/>
  <c r="K4" i="33139"/>
  <c r="S5" i="33150" a="1"/>
  <c r="S5" i="33150" s="1"/>
  <c r="I36" i="33138" l="1"/>
  <c r="L16" i="33138"/>
  <c r="K23" i="33138"/>
  <c r="K36" i="33138" s="1"/>
  <c r="J59" i="33138" s="1"/>
  <c r="J16" i="33138"/>
  <c r="H16" i="33138"/>
  <c r="L36" i="33138" l="1"/>
  <c r="K59" i="33138" s="1"/>
  <c r="J31" i="33138"/>
  <c r="M4" i="33139"/>
  <c r="O5" i="33144"/>
  <c r="J19" i="33138"/>
  <c r="J20" i="33138"/>
  <c r="J22" i="33138"/>
  <c r="J23" i="33138"/>
  <c r="J24" i="33138"/>
  <c r="J26" i="33138"/>
  <c r="J27" i="33138"/>
  <c r="J28" i="33138"/>
  <c r="J29" i="33138"/>
  <c r="J30" i="33138"/>
  <c r="L3" i="33139" a="1"/>
  <c r="L3" i="33139" s="1"/>
  <c r="L28" i="33138" l="1"/>
  <c r="L22" i="33138"/>
  <c r="L24" i="33138"/>
  <c r="L26" i="33138"/>
  <c r="L29" i="33138"/>
  <c r="L30" i="33138"/>
  <c r="L20" i="33138"/>
  <c r="L27" i="33138"/>
  <c r="L21" i="33138"/>
  <c r="L31" i="33138"/>
  <c r="L25" i="33138"/>
  <c r="J25" i="33138"/>
  <c r="J21" i="33138"/>
  <c r="H36" i="33138"/>
  <c r="M19" i="33138"/>
  <c r="M23" i="33138"/>
  <c r="J36" i="33138" l="1"/>
  <c r="N5" i="33144"/>
  <c r="L4" i="33139"/>
  <c r="I59" i="33138" l="1"/>
  <c r="L59" i="33138" s="1"/>
  <c r="N5" i="33139"/>
  <c r="P5" i="33139"/>
  <c r="M28" i="33138" l="1"/>
  <c r="M25" i="33138"/>
  <c r="M27" i="33138"/>
  <c r="M31" i="33138"/>
  <c r="M30" i="33138"/>
  <c r="N4" i="33139" a="1"/>
  <c r="N4" i="33139" s="1"/>
  <c r="Q4" i="33139" s="1"/>
  <c r="P5" i="33144" a="1"/>
  <c r="P5" i="33144" s="1"/>
  <c r="S5" i="33144" s="1"/>
  <c r="M21" i="33138"/>
  <c r="M22" i="33138"/>
  <c r="V5" i="33150" a="1"/>
  <c r="V5" i="33150" s="1"/>
  <c r="M24" i="33138"/>
  <c r="M26" i="33138"/>
  <c r="M20" i="33138"/>
  <c r="M29" i="33138"/>
  <c r="M36" i="33138" l="1"/>
  <c r="N36" i="33138" l="1"/>
  <c r="AA5" i="3315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<sst xmlns="http://schemas.openxmlformats.org/spreadsheetml/2006/main" count="111402" uniqueCount="4218">
  <si>
    <t>Address</t>
  </si>
  <si>
    <t>Name</t>
  </si>
  <si>
    <t>City</t>
  </si>
  <si>
    <t>Zip</t>
  </si>
  <si>
    <t>BECTON DICKINSON</t>
  </si>
  <si>
    <t>Executive Overview</t>
  </si>
  <si>
    <t>Account:</t>
  </si>
  <si>
    <t>Account Manager:</t>
  </si>
  <si>
    <t>Incentive Term:</t>
  </si>
  <si>
    <t>Current Reporting Period:</t>
  </si>
  <si>
    <t>Business Analyst:</t>
  </si>
  <si>
    <t>Incentive Type:</t>
  </si>
  <si>
    <t>Comments/Considerations</t>
  </si>
  <si>
    <t>Business Unit</t>
  </si>
  <si>
    <t>$ Variance</t>
  </si>
  <si>
    <t>% Variance</t>
  </si>
  <si>
    <t>Grand Total</t>
  </si>
  <si>
    <t>Incentive History</t>
  </si>
  <si>
    <t xml:space="preserve">Curr Sales </t>
  </si>
  <si>
    <t>Prior Sales</t>
  </si>
  <si>
    <t>Var $</t>
  </si>
  <si>
    <t>Var %</t>
  </si>
  <si>
    <t>Total Incentive</t>
  </si>
  <si>
    <t>Rebate</t>
  </si>
  <si>
    <t>Agr Year</t>
  </si>
  <si>
    <t>Eligible facilities are limited to membership as defined on Schedule 1</t>
  </si>
  <si>
    <t>Growth Rebate</t>
  </si>
  <si>
    <t>paid on prior year sales</t>
  </si>
  <si>
    <t>Minimum Requirement over prior year sales</t>
  </si>
  <si>
    <t>Agr ID:</t>
  </si>
  <si>
    <t>Curr Sales</t>
  </si>
  <si>
    <t>Survivor#</t>
  </si>
  <si>
    <t>Survivor Customer</t>
  </si>
  <si>
    <t>Survivor Address</t>
  </si>
  <si>
    <t>Survivor City</t>
  </si>
  <si>
    <t>Survivor State</t>
  </si>
  <si>
    <t>Business Segment</t>
  </si>
  <si>
    <t>World Wide Business</t>
  </si>
  <si>
    <t>Strategy Center</t>
  </si>
  <si>
    <t>Product Line</t>
  </si>
  <si>
    <t>Product Set</t>
  </si>
  <si>
    <t>Material#</t>
  </si>
  <si>
    <t>Material</t>
  </si>
  <si>
    <t>Legacy Business</t>
  </si>
  <si>
    <t>BD MEDICAL</t>
  </si>
  <si>
    <t>Medication Delivery Solutions</t>
  </si>
  <si>
    <t>102</t>
  </si>
  <si>
    <t>Hypodermic Products</t>
  </si>
  <si>
    <t>Base Rebate</t>
  </si>
  <si>
    <t>Variance</t>
  </si>
  <si>
    <t>Months</t>
  </si>
  <si>
    <t>End</t>
  </si>
  <si>
    <t>Strategic Collaboration Agreement</t>
  </si>
  <si>
    <t>paid on incremental sales over prior year</t>
  </si>
  <si>
    <t>Strategic IDN</t>
  </si>
  <si>
    <t>Strategic Division</t>
  </si>
  <si>
    <t>Products defined on Schedule B and subject to BDX General Terms</t>
  </si>
  <si>
    <t>107</t>
  </si>
  <si>
    <t>Anesthesia and Enterals</t>
  </si>
  <si>
    <t>BD LIFE SCIENCES</t>
  </si>
  <si>
    <t>130</t>
  </si>
  <si>
    <t>Tubes</t>
  </si>
  <si>
    <t>131</t>
  </si>
  <si>
    <t>Acquisition</t>
  </si>
  <si>
    <t>132</t>
  </si>
  <si>
    <t>Alternate Specimen Management</t>
  </si>
  <si>
    <t>192</t>
  </si>
  <si>
    <t>Vascular Prep</t>
  </si>
  <si>
    <t>BD INTERVENTIONAL</t>
  </si>
  <si>
    <t>Urology and Critical Care</t>
  </si>
  <si>
    <t>2401521</t>
  </si>
  <si>
    <t>Total Acute Urology</t>
  </si>
  <si>
    <t>BARD</t>
  </si>
  <si>
    <t>2401531</t>
  </si>
  <si>
    <t>Total Home Care Sales</t>
  </si>
  <si>
    <t>127</t>
  </si>
  <si>
    <t>Infection Prevention and Management</t>
  </si>
  <si>
    <t>Surgery</t>
  </si>
  <si>
    <t>147</t>
  </si>
  <si>
    <t>Infection Prevention</t>
  </si>
  <si>
    <t>Peripheral Intervention</t>
  </si>
  <si>
    <t>175</t>
  </si>
  <si>
    <t>Oncology</t>
  </si>
  <si>
    <t>2401110</t>
  </si>
  <si>
    <t>2401121</t>
  </si>
  <si>
    <t>End Stage Kidney Disease</t>
  </si>
  <si>
    <t>2401137</t>
  </si>
  <si>
    <t>Peripheral Vascular Disease</t>
  </si>
  <si>
    <t>2401319</t>
  </si>
  <si>
    <t>Hernia</t>
  </si>
  <si>
    <t>2401342</t>
  </si>
  <si>
    <t>Biosurgery</t>
  </si>
  <si>
    <t>2401511</t>
  </si>
  <si>
    <t>Targeted Temperature Management</t>
  </si>
  <si>
    <t>2401522</t>
  </si>
  <si>
    <t>Endourology</t>
  </si>
  <si>
    <t>2401541</t>
  </si>
  <si>
    <t>Total BD UCC Other</t>
  </si>
  <si>
    <t>104</t>
  </si>
  <si>
    <t>Peripheral IV Catheters</t>
  </si>
  <si>
    <t>138</t>
  </si>
  <si>
    <t>Sharps Disposals Systems</t>
  </si>
  <si>
    <t>139</t>
  </si>
  <si>
    <t>Vascular Care</t>
  </si>
  <si>
    <t>146</t>
  </si>
  <si>
    <t>ISD-MDS</t>
  </si>
  <si>
    <t>Medication Management Solutions</t>
  </si>
  <si>
    <t>162</t>
  </si>
  <si>
    <t>ISD-MMS</t>
  </si>
  <si>
    <t>179</t>
  </si>
  <si>
    <t>Advanced Access Devices</t>
  </si>
  <si>
    <t>190</t>
  </si>
  <si>
    <t>Vascular Access Technologies</t>
  </si>
  <si>
    <t>ST</t>
  </si>
  <si>
    <t>Current</t>
  </si>
  <si>
    <t>Prior</t>
  </si>
  <si>
    <t/>
  </si>
  <si>
    <t>Survivor Postal Code</t>
  </si>
  <si>
    <t>125</t>
  </si>
  <si>
    <t>Molecular Diagnostics</t>
  </si>
  <si>
    <t xml:space="preserve"> Rebate</t>
  </si>
  <si>
    <t>From</t>
  </si>
  <si>
    <t>To</t>
  </si>
  <si>
    <t>Total from Executive Summary</t>
  </si>
  <si>
    <t>Urological Drainage</t>
  </si>
  <si>
    <t>FOL0100_BARD</t>
  </si>
  <si>
    <t>FolyAdltW/PershForLtxCath</t>
  </si>
  <si>
    <t>Diagnostic Solutions</t>
  </si>
  <si>
    <t>Immuno Micro</t>
  </si>
  <si>
    <t>Misc Immuno</t>
  </si>
  <si>
    <t>RPR</t>
  </si>
  <si>
    <t>BD</t>
  </si>
  <si>
    <t>Base</t>
  </si>
  <si>
    <t>Core Micro</t>
  </si>
  <si>
    <t>Plated Media - Clinical</t>
  </si>
  <si>
    <t>Plated Media</t>
  </si>
  <si>
    <t>221176</t>
  </si>
  <si>
    <t>Plate Mueller Hinton Agar SB 100Mm 20 Ea</t>
  </si>
  <si>
    <t>221261</t>
  </si>
  <si>
    <t>Plate Trypticase Soy Agar 5% SB 100 Ea</t>
  </si>
  <si>
    <t>221263</t>
  </si>
  <si>
    <t>Plate Columbia Agar 5% SB 100 Ea</t>
  </si>
  <si>
    <t>221353</t>
  </si>
  <si>
    <t>Plate Columbia Cna Agar 5% SB 100 Ea</t>
  </si>
  <si>
    <t>221734</t>
  </si>
  <si>
    <t>Plate CDC Anaerobe 5% SB 100 Ea</t>
  </si>
  <si>
    <t>Tubed Media - Clinical</t>
  </si>
  <si>
    <t>Tubed/Bottled Media</t>
  </si>
  <si>
    <t>CHROMagar Media</t>
  </si>
  <si>
    <t>Transport</t>
  </si>
  <si>
    <t>OEM Swabs</t>
  </si>
  <si>
    <t>220220</t>
  </si>
  <si>
    <t>Vial Universal Viral Transport</t>
  </si>
  <si>
    <t>ID/AST</t>
  </si>
  <si>
    <t>Sensi Disc</t>
  </si>
  <si>
    <t>Sensi Disc Cartridges</t>
  </si>
  <si>
    <t>231632</t>
  </si>
  <si>
    <t>Disc Ceftazidime Caz-30 1 Ea</t>
  </si>
  <si>
    <t>231264</t>
  </si>
  <si>
    <t>Disc Ampicillin Am-10 10 Ea</t>
  </si>
  <si>
    <t>231274</t>
  </si>
  <si>
    <t>Disc Chloramphenicol C-30 10 Ea</t>
  </si>
  <si>
    <t>231321</t>
  </si>
  <si>
    <t>Disc Penicillin P-10 10 Ea</t>
  </si>
  <si>
    <t>231344</t>
  </si>
  <si>
    <t>Disc Tetracycline Te-30 10 Ea</t>
  </si>
  <si>
    <t>231539</t>
  </si>
  <si>
    <t>Disc Sulfamethoxazole W/Trim Sxt 10Ea</t>
  </si>
  <si>
    <t>231591</t>
  </si>
  <si>
    <t>Disc Cefoxitin Fox-30 10 Ea</t>
  </si>
  <si>
    <t>231593</t>
  </si>
  <si>
    <t>Disc Cefazolin Cz-30 10 Ea</t>
  </si>
  <si>
    <t>231597</t>
  </si>
  <si>
    <t>Disc Amikacin An-30 10 Ea</t>
  </si>
  <si>
    <t>231607</t>
  </si>
  <si>
    <t>Disc Cefotaxime Ctx-30 10 Ea</t>
  </si>
  <si>
    <t>231621</t>
  </si>
  <si>
    <t>Disc Cefuroxime Cxm-30 10 Ea</t>
  </si>
  <si>
    <t>231629</t>
  </si>
  <si>
    <t>Disc Amoxicillin/Clavulanic Amc-30 10 Ea</t>
  </si>
  <si>
    <t>231635</t>
  </si>
  <si>
    <t>Disc Ceftriaxone Cro-30 10 Ea</t>
  </si>
  <si>
    <t>231641</t>
  </si>
  <si>
    <t>Disc Aztreonam Atm-30 10 Ea</t>
  </si>
  <si>
    <t>231692</t>
  </si>
  <si>
    <t>Disc Piperacillin/Tazobactam Tzp110 10Ea</t>
  </si>
  <si>
    <t>231696</t>
  </si>
  <si>
    <t>Disc Cefepime Fep-30 10 Ea</t>
  </si>
  <si>
    <t>231704</t>
  </si>
  <si>
    <t>Disc Meropenem Mem-10 10 Ea</t>
  </si>
  <si>
    <t>231706</t>
  </si>
  <si>
    <t>Disc Levofloxacin Lvx-5 10 Ea</t>
  </si>
  <si>
    <t>Sensi Disc Taxo Vials</t>
  </si>
  <si>
    <t>Specimen Management</t>
  </si>
  <si>
    <t>Primary Tubes</t>
  </si>
  <si>
    <t>PT Glucose</t>
  </si>
  <si>
    <t>GLUCOSE PLASTIC HEMO</t>
  </si>
  <si>
    <t>367925</t>
  </si>
  <si>
    <t>TUBE GLU PLH 13X100 6.0 PLBL GR</t>
  </si>
  <si>
    <t>PT Heparin</t>
  </si>
  <si>
    <t>HEPARIN PLASTIC HEMO</t>
  </si>
  <si>
    <t>367871</t>
  </si>
  <si>
    <t>TUBE NAHEP PLH 13X75 4.0 PLBL GN</t>
  </si>
  <si>
    <t>IVA Extension Sets</t>
  </si>
  <si>
    <t>IVA Extension Sets - Other</t>
  </si>
  <si>
    <t>Other Conventional</t>
  </si>
  <si>
    <t>Ports</t>
  </si>
  <si>
    <t>Clearvue Bumpless</t>
  </si>
  <si>
    <t>Dual Lumen Ports</t>
  </si>
  <si>
    <t>Powerport Clearvue Slim</t>
  </si>
  <si>
    <t>Catheter Group</t>
  </si>
  <si>
    <t>Chronic CVC Catheters</t>
  </si>
  <si>
    <t>Powerline Catheters</t>
  </si>
  <si>
    <t>0700615_BARD</t>
  </si>
  <si>
    <t>Biopsy Needles and Accessories</t>
  </si>
  <si>
    <t>Core Needle Biopsy</t>
  </si>
  <si>
    <t>Maxcore Needles</t>
  </si>
  <si>
    <t>MC1810_BARD</t>
  </si>
  <si>
    <t>BIOPSYINSTRUMENT</t>
  </si>
  <si>
    <t>Chronic Dialysis Catheters</t>
  </si>
  <si>
    <t>Chronic Dialysis</t>
  </si>
  <si>
    <t>Phasix</t>
  </si>
  <si>
    <t>Phasix ST</t>
  </si>
  <si>
    <t>1201520_BARD</t>
  </si>
  <si>
    <t>PHASIX ST 15CMX20CM RECTANGLE</t>
  </si>
  <si>
    <t>1202025_BARD</t>
  </si>
  <si>
    <t>PHASIX ST 20CM X 25M RECTANGLE</t>
  </si>
  <si>
    <t>Phasix ST OVHR</t>
  </si>
  <si>
    <t>Phasix ST with Echo</t>
  </si>
  <si>
    <t>1210011_BARD</t>
  </si>
  <si>
    <t>PHASIX ST W/ECHO POST 4.5"CIR</t>
  </si>
  <si>
    <t>1211015_BARD</t>
  </si>
  <si>
    <t>PHASIX ST WECHO 2 POST 4x6</t>
  </si>
  <si>
    <t>Phasix Flat Mesh</t>
  </si>
  <si>
    <t>1190300_BARD</t>
  </si>
  <si>
    <t>PHASIX MESH 6 X 8 INCHES</t>
  </si>
  <si>
    <t>1190400_BARD</t>
  </si>
  <si>
    <t>PHASIX MESH 8 X 10 IN</t>
  </si>
  <si>
    <t>Umbilical Ventral</t>
  </si>
  <si>
    <t>Ventralex ST</t>
  </si>
  <si>
    <t>5950007_BARD</t>
  </si>
  <si>
    <t>VENTRALEX ST SMALL CIRCLE</t>
  </si>
  <si>
    <t>5950008_BARD</t>
  </si>
  <si>
    <t>VENTRALEX ST MEDIUM CIRCLE</t>
  </si>
  <si>
    <t>5950009_BARD</t>
  </si>
  <si>
    <t>VENTRALEX ST LARGE CIRCLE</t>
  </si>
  <si>
    <t>Other Ventral Synthetic</t>
  </si>
  <si>
    <t>Ventral Flats</t>
  </si>
  <si>
    <t>0112720_BARD</t>
  </si>
  <si>
    <t>Bard Mesh Flat Sheet</t>
  </si>
  <si>
    <t>Lap Ventral</t>
  </si>
  <si>
    <t>Echo 2.0</t>
  </si>
  <si>
    <t>5991015_BARD</t>
  </si>
  <si>
    <t>ECHO 2 10CMX15CM (4X6in) ELLIP</t>
  </si>
  <si>
    <t>5991520_BARD</t>
  </si>
  <si>
    <t>ECHO 2 15CMX20CM (6x8in) ELLIP</t>
  </si>
  <si>
    <t>5992025_BARD</t>
  </si>
  <si>
    <t>ECHO 2 20CMX25XM (8x10in) ELLI</t>
  </si>
  <si>
    <t>5954460_BARD</t>
  </si>
  <si>
    <t>Ventralight ST 4"x6" Ellipse</t>
  </si>
  <si>
    <t>5954680_BARD</t>
  </si>
  <si>
    <t>Ventralight ST 6"x8" Ellipse</t>
  </si>
  <si>
    <t>Ventralight ST W/ Echo PS</t>
  </si>
  <si>
    <t>5955680_BARD</t>
  </si>
  <si>
    <t>6X8 ELLIPSE END ITEM</t>
  </si>
  <si>
    <t>5955810_BARD</t>
  </si>
  <si>
    <t>8X10 ELLIPSE END ITEM</t>
  </si>
  <si>
    <t>Ventralight ST W/ Echo PS LX</t>
  </si>
  <si>
    <t>5955460_BARD</t>
  </si>
  <si>
    <t>VentralightST wEchoPS 4"x6"Eli</t>
  </si>
  <si>
    <t>Open Ventral</t>
  </si>
  <si>
    <t>Ventrio ST</t>
  </si>
  <si>
    <t>5950040_BARD</t>
  </si>
  <si>
    <t>VENTRIO STMEDIUM OVAL</t>
  </si>
  <si>
    <t>5950050_BARD</t>
  </si>
  <si>
    <t>5950070_BARD</t>
  </si>
  <si>
    <t>VENTRIO ST XL 7x9 OVAL</t>
  </si>
  <si>
    <t>Groin Lap</t>
  </si>
  <si>
    <t>3D Max Mesh</t>
  </si>
  <si>
    <t>0115310_BARD</t>
  </si>
  <si>
    <t>InguinalHerniaMedLeft3DMaxMesh</t>
  </si>
  <si>
    <t>0115311_BARD</t>
  </si>
  <si>
    <t>InguinalHerniaLgLeft3DMaxMesh</t>
  </si>
  <si>
    <t>0115320_BARD</t>
  </si>
  <si>
    <t>InguinalHerniaMedRt3DMaxMesh</t>
  </si>
  <si>
    <t>0115321_BARD</t>
  </si>
  <si>
    <t>InguinalHerniaLgRt3DMaxMesh</t>
  </si>
  <si>
    <t>3D Max Enhancement</t>
  </si>
  <si>
    <t>0116311_BARD</t>
  </si>
  <si>
    <t>3DMAX MID MESH LARGE LEFT</t>
  </si>
  <si>
    <t>0116312_BARD</t>
  </si>
  <si>
    <t>3DMAX MID MESH XLARGE LEFT</t>
  </si>
  <si>
    <t>0116321_BARD</t>
  </si>
  <si>
    <t>3DMAX MID MESH LARGE RIGHT</t>
  </si>
  <si>
    <t>0116322_BARD</t>
  </si>
  <si>
    <t>3DMAX MID MESH XLARGE RIGHT</t>
  </si>
  <si>
    <t>Plugs</t>
  </si>
  <si>
    <t>Phasix Plug</t>
  </si>
  <si>
    <t>0112750_BARD</t>
  </si>
  <si>
    <t>InguinalHerniaPerfixPlugSmall</t>
  </si>
  <si>
    <t>0112760_BARD</t>
  </si>
  <si>
    <t>InguinalHerniaPerfixPlugMed</t>
  </si>
  <si>
    <t>0112770_BARD</t>
  </si>
  <si>
    <t>InguinalHerniaPerfixPlugLg</t>
  </si>
  <si>
    <t>Non-IC Specialty Foleys</t>
  </si>
  <si>
    <t>CathFoleyHematuria3WayLub</t>
  </si>
  <si>
    <t>2551H24_BARD</t>
  </si>
  <si>
    <t>220245</t>
  </si>
  <si>
    <t>Kit Collection E Swab Regular</t>
  </si>
  <si>
    <t>367886</t>
  </si>
  <si>
    <t>TUBE LIHEP PLH 13X100 6.0 PLBL GN</t>
  </si>
  <si>
    <t>PT SST</t>
  </si>
  <si>
    <t>SST PLASTIC CONV</t>
  </si>
  <si>
    <t>367988</t>
  </si>
  <si>
    <t>Tube SST PLC 16X100mm 8.5ml PLBL RD/GR</t>
  </si>
  <si>
    <t>Capillary</t>
  </si>
  <si>
    <t>Capillary Microtainers</t>
  </si>
  <si>
    <t>MICROTAINER NGMBT</t>
  </si>
  <si>
    <t>365963</t>
  </si>
  <si>
    <t>TUBE MICRO W/MICROGARD PLN RD</t>
  </si>
  <si>
    <t>Safety Hypodermic Products</t>
  </si>
  <si>
    <t>Blunt Fill Needle / Combo</t>
  </si>
  <si>
    <t>BFN LARGE BORE</t>
  </si>
  <si>
    <t>305180</t>
  </si>
  <si>
    <t>NEEDLE 18X1-1/2 BLUNT FILL</t>
  </si>
  <si>
    <t>Focus Safety Hypodermic</t>
  </si>
  <si>
    <t>BFN FILTER LARGE BORE</t>
  </si>
  <si>
    <t>305211</t>
  </si>
  <si>
    <t>NEEDLE FILTER BLUNT FILL 18X1-1/2</t>
  </si>
  <si>
    <t>SafetyGlide - NEEDLES ONLY</t>
  </si>
  <si>
    <t>SafetyGlide Needles</t>
  </si>
  <si>
    <t>305901</t>
  </si>
  <si>
    <t>NEEDLE SFTYGLD 25X5/8 RB</t>
  </si>
  <si>
    <t>5950030_BARD</t>
  </si>
  <si>
    <t>Light Plug</t>
  </si>
  <si>
    <t>0117080_BARD</t>
  </si>
  <si>
    <t>PERFIX LIGHT PLUG XLARGE</t>
  </si>
  <si>
    <t>Lab Reagents</t>
  </si>
  <si>
    <t>Stain Kits</t>
  </si>
  <si>
    <t>212525</t>
  </si>
  <si>
    <t>Bottle Gram Crystal Violet 250ml</t>
  </si>
  <si>
    <t>212531</t>
  </si>
  <si>
    <t>Bottle Gram Safranin 250ml</t>
  </si>
  <si>
    <t>212539</t>
  </si>
  <si>
    <t>Kit Gram Stain Stabilized</t>
  </si>
  <si>
    <t>367921</t>
  </si>
  <si>
    <t>TUBE GLU PLH 13X75 2.0 PLBL GR</t>
  </si>
  <si>
    <t>PT Serum</t>
  </si>
  <si>
    <t>SERUM PLASTIC HEMO</t>
  </si>
  <si>
    <t>367815</t>
  </si>
  <si>
    <t>Tube PLN PLH 13X100mm 6.0ml PLBL RD</t>
  </si>
  <si>
    <t>Devices</t>
  </si>
  <si>
    <t>Safety Luer Lok Access</t>
  </si>
  <si>
    <t>LUER-LOK ACCESS DEVICE</t>
  </si>
  <si>
    <t>36490200</t>
  </si>
  <si>
    <t>BD LUER-LOK ACCESS DEVICE</t>
  </si>
  <si>
    <t>Focus Specimen Collection</t>
  </si>
  <si>
    <t>Phasix Flat LX</t>
  </si>
  <si>
    <t>0010301_BARD</t>
  </si>
  <si>
    <t>VentralexSmPatchw/ePTFEw/Strap</t>
  </si>
  <si>
    <t>0010302_BARD</t>
  </si>
  <si>
    <t>VentralexMdPatchw/ePTFEw/Strap</t>
  </si>
  <si>
    <t>0010303_BARD</t>
  </si>
  <si>
    <t>VentralexLarge</t>
  </si>
  <si>
    <t>Groin Open</t>
  </si>
  <si>
    <t>0117009_BARD</t>
  </si>
  <si>
    <t>SoftMesh3"x6"Flat</t>
  </si>
  <si>
    <t>0112970_BARD</t>
  </si>
  <si>
    <t>InguinalHerniaPerfixPlugXlg</t>
  </si>
  <si>
    <t>Biopsy (BD Legacy)</t>
  </si>
  <si>
    <t>Bone</t>
  </si>
  <si>
    <t>Jamshidi</t>
  </si>
  <si>
    <t>DJ4011X</t>
  </si>
  <si>
    <t>JAMSHIDI NEEDLE BONE MARROW 11GX4 ASP</t>
  </si>
  <si>
    <t>221267</t>
  </si>
  <si>
    <t>Plate Chocolate II Agar 100 Ea</t>
  </si>
  <si>
    <t>220531</t>
  </si>
  <si>
    <t>Kit Uvt 3Ml With Flocked Flex Minitip</t>
  </si>
  <si>
    <t>Droppers</t>
  </si>
  <si>
    <t>261181</t>
  </si>
  <si>
    <t>Dropper Oxidase</t>
  </si>
  <si>
    <t>261191</t>
  </si>
  <si>
    <t>Dropper 10% Potassium Hydroxide</t>
  </si>
  <si>
    <t>Misc Core Micro Clin</t>
  </si>
  <si>
    <t>Calibrated Loops</t>
  </si>
  <si>
    <t>231569</t>
  </si>
  <si>
    <t>Disc Tobramycin Nn-10 10 Ea</t>
  </si>
  <si>
    <t>367878</t>
  </si>
  <si>
    <t>TUBE NAHEP PLH 13X100 6.0 PLBL GN</t>
  </si>
  <si>
    <t>367884</t>
  </si>
  <si>
    <t>TUBE LIHEP PLH 13X75 4.0 PLBL GN</t>
  </si>
  <si>
    <t>Other Acquisition</t>
  </si>
  <si>
    <t>Tourniquets &amp; Swabs</t>
  </si>
  <si>
    <t>TOURNIQUET NON-LATEX</t>
  </si>
  <si>
    <t>367203</t>
  </si>
  <si>
    <t>TOURNIQUET STRETCH LATEX FREE</t>
  </si>
  <si>
    <t>IV Catheters - HCW Safety</t>
  </si>
  <si>
    <t>Insyte Autoguard</t>
  </si>
  <si>
    <t>Insyte Autoguard-N</t>
  </si>
  <si>
    <t>381511</t>
  </si>
  <si>
    <t>INSYTE-N AUTOGUARD WINGED YEL 24GAX.56IN</t>
  </si>
  <si>
    <t>Sharps Disposal Systems</t>
  </si>
  <si>
    <t>Infectious Waste Collectors</t>
  </si>
  <si>
    <t>Patient Room Products</t>
  </si>
  <si>
    <t>Dialysis Access</t>
  </si>
  <si>
    <t>Acute Dialysis</t>
  </si>
  <si>
    <t>Trialysis</t>
  </si>
  <si>
    <t>Powerport Clearvue ISP</t>
  </si>
  <si>
    <t>1608062_BARD</t>
  </si>
  <si>
    <t>PPCVISPSIOM8CFMBINT</t>
  </si>
  <si>
    <t>Broviac Hickman Leonard Catheters</t>
  </si>
  <si>
    <t>0600520_BARD</t>
  </si>
  <si>
    <t>SingleLumenPedCathSureCuff</t>
  </si>
  <si>
    <t>Catheter Accessories</t>
  </si>
  <si>
    <t>Coaxial Needles</t>
  </si>
  <si>
    <t>C1810A_BARD</t>
  </si>
  <si>
    <t>COAXIALBIOPSYNEEDLE</t>
  </si>
  <si>
    <t>C1816A_BARD</t>
  </si>
  <si>
    <t>MC1416_BARD</t>
  </si>
  <si>
    <t>MC1616_BARD</t>
  </si>
  <si>
    <t>MC1816_BARD</t>
  </si>
  <si>
    <t>MC1820_BARD</t>
  </si>
  <si>
    <t>DISPOSABLEBIOPSYINSTRUMENT</t>
  </si>
  <si>
    <t>5393230_BARD</t>
  </si>
  <si>
    <t>GLIDEPATH23CMSTDKITSTRAIGHT</t>
  </si>
  <si>
    <t>PTA ESKD</t>
  </si>
  <si>
    <t>Atlas PTA</t>
  </si>
  <si>
    <t>Atlas Gold PTA</t>
  </si>
  <si>
    <t>ATG120124_BARD</t>
  </si>
  <si>
    <t>PTADilatationCatheter</t>
  </si>
  <si>
    <t>ATG120144_BARD</t>
  </si>
  <si>
    <t>ATG80144_BARD</t>
  </si>
  <si>
    <t>ATG80164_BARD</t>
  </si>
  <si>
    <t>Conquest 40 PTA</t>
  </si>
  <si>
    <t>CQF75104_BARD</t>
  </si>
  <si>
    <t>CQF75124_BARD</t>
  </si>
  <si>
    <t>Venous</t>
  </si>
  <si>
    <t>Venovo (LD Venous Stent)</t>
  </si>
  <si>
    <t>VenovoVenousStent</t>
  </si>
  <si>
    <t>PTA PVD</t>
  </si>
  <si>
    <t>ULTRAVERSE</t>
  </si>
  <si>
    <t>Ultraverse 014</t>
  </si>
  <si>
    <t>U4150322_BARD</t>
  </si>
  <si>
    <t>Ultraverse 035</t>
  </si>
  <si>
    <t>Ultraverse035PTADilCath</t>
  </si>
  <si>
    <t>U3513044_BARD</t>
  </si>
  <si>
    <t>U35130510_BARD</t>
  </si>
  <si>
    <t>U3513054_BARD</t>
  </si>
  <si>
    <t>U35130610_BARD</t>
  </si>
  <si>
    <t>Drug Coated Balloons PVD</t>
  </si>
  <si>
    <t>Lutonix</t>
  </si>
  <si>
    <t>Lutonix SFA</t>
  </si>
  <si>
    <t>LX351304405F_BARD</t>
  </si>
  <si>
    <t>Lutonix035DCB5F</t>
  </si>
  <si>
    <t>Heart</t>
  </si>
  <si>
    <t>True Valvuloplasty</t>
  </si>
  <si>
    <t>True Dilatation</t>
  </si>
  <si>
    <t>0204511_BARD</t>
  </si>
  <si>
    <t>BalloonValvuloplastyCatheter</t>
  </si>
  <si>
    <t>0224512_BARD</t>
  </si>
  <si>
    <t>0244512_BARD</t>
  </si>
  <si>
    <t>True Flow Dilatation</t>
  </si>
  <si>
    <t>1200710_BARD</t>
  </si>
  <si>
    <t>PHASIX ST 7CM X 10CM RECTANGLE</t>
  </si>
  <si>
    <t>0112660_BARD</t>
  </si>
  <si>
    <t>5954113_BARD</t>
  </si>
  <si>
    <t>Mesh Flats</t>
  </si>
  <si>
    <t>0112680_BARD</t>
  </si>
  <si>
    <t>0117011_BARD</t>
  </si>
  <si>
    <t>SoftMeshFlat6"x6"</t>
  </si>
  <si>
    <t>ARISTA</t>
  </si>
  <si>
    <t>SM0005-USA_BARD</t>
  </si>
  <si>
    <t>ARISTAAH 1G US</t>
  </si>
  <si>
    <t>Surgical Sealants</t>
  </si>
  <si>
    <t>PGPS002_BARD</t>
  </si>
  <si>
    <t>PROGEL PLEURAL AIR LK SLT</t>
  </si>
  <si>
    <t>PGEN005-11_BARD</t>
  </si>
  <si>
    <t>PROGEL EXT APPLICTR TIP 11"</t>
  </si>
  <si>
    <t>276909</t>
  </si>
  <si>
    <t>Reagents RPR Liquid Controls</t>
  </si>
  <si>
    <t>Special Tube Media</t>
  </si>
  <si>
    <t>Anaerobics</t>
  </si>
  <si>
    <t>Gaspak EZ Pouch</t>
  </si>
  <si>
    <t>260683</t>
  </si>
  <si>
    <t>Pouch Gaspak EZ Anaerobe System</t>
  </si>
  <si>
    <t>Gaspak EZ Supplies</t>
  </si>
  <si>
    <t>Antigens and Antisera</t>
  </si>
  <si>
    <t>231319</t>
  </si>
  <si>
    <t>Disc Oxacillin Ox-1 10 Ea</t>
  </si>
  <si>
    <t>231633</t>
  </si>
  <si>
    <t>Disc Ceftazidime Caz-30 10 Ea</t>
  </si>
  <si>
    <t>231658</t>
  </si>
  <si>
    <t>Disc Ciprofloxacin Cip-5 10 Ea</t>
  </si>
  <si>
    <t>Sensi Disc Cefinase</t>
  </si>
  <si>
    <t>231650</t>
  </si>
  <si>
    <t>Disc Cefinase Paper 1 Ea</t>
  </si>
  <si>
    <t>HEPARIN PLASTIC CONV</t>
  </si>
  <si>
    <t>367874</t>
  </si>
  <si>
    <t>TUBE NAHEP PLC 16X100 10.0 PLBL GN</t>
  </si>
  <si>
    <t>Urine</t>
  </si>
  <si>
    <t>Bulk Tubes</t>
  </si>
  <si>
    <t>BULK TUBES</t>
  </si>
  <si>
    <t>364951</t>
  </si>
  <si>
    <t>TUBE URIN PLC 13X75 4.0 C&amp;S GR</t>
  </si>
  <si>
    <t>364980</t>
  </si>
  <si>
    <t>TUBE URIN PLC 16X100 8.0 CONI UA YEL</t>
  </si>
  <si>
    <t>Conventional Hypodermic Products</t>
  </si>
  <si>
    <t>3pc Conventional-SYRINGE ONLY</t>
  </si>
  <si>
    <t>Syringe Only</t>
  </si>
  <si>
    <t>5ml</t>
  </si>
  <si>
    <t>309647</t>
  </si>
  <si>
    <t>SYRINGE 5ML LS SP125</t>
  </si>
  <si>
    <t>Focus Conventional Hypodermic</t>
  </si>
  <si>
    <t>Pharmacy Devices</t>
  </si>
  <si>
    <t>305201</t>
  </si>
  <si>
    <t>NEEDLE FILTER NOKOR 18X1-1/2 TW</t>
  </si>
  <si>
    <t>Prefilled Flush Devices -Conventional</t>
  </si>
  <si>
    <t>Saline Flush Devices XS</t>
  </si>
  <si>
    <t>Posiflush SF - Columbus - US</t>
  </si>
  <si>
    <t>306553</t>
  </si>
  <si>
    <t>SYRINGE 10ML REG PR SALINE FILL SPKG</t>
  </si>
  <si>
    <t>Focus Prefilled Flush</t>
  </si>
  <si>
    <t>PICC</t>
  </si>
  <si>
    <t>Provena 4FR DL / 3FR SL</t>
  </si>
  <si>
    <t>Provena 4FR DL / 3FR SL - 3CG</t>
  </si>
  <si>
    <t>PowerPICC</t>
  </si>
  <si>
    <t>PowerPICC - 3CG</t>
  </si>
  <si>
    <t>1174108D</t>
  </si>
  <si>
    <t>DOT PPICC MAX 4FR SLFULL W/TCS</t>
  </si>
  <si>
    <t>Midlines</t>
  </si>
  <si>
    <t>Midline Catheters</t>
  </si>
  <si>
    <t>Powermidline</t>
  </si>
  <si>
    <t>P4154108D</t>
  </si>
  <si>
    <t>DOT 4FR POWERMIDLINE MAX</t>
  </si>
  <si>
    <t>Apheresis Ports</t>
  </si>
  <si>
    <t>A710962_BARD</t>
  </si>
  <si>
    <t>POWERFLOW16GIVPORTINTER</t>
  </si>
  <si>
    <t>Non-Power Ports</t>
  </si>
  <si>
    <t>Powerport ISP</t>
  </si>
  <si>
    <t>0700515_BARD</t>
  </si>
  <si>
    <t>MC1825_BARD</t>
  </si>
  <si>
    <t>Mission Needles</t>
  </si>
  <si>
    <t>1810MSK_BARD</t>
  </si>
  <si>
    <t>MISSION KIT 18g x 10cm</t>
  </si>
  <si>
    <t>1816MSK_BARD</t>
  </si>
  <si>
    <t>MISSION KIT 18g x 16cm</t>
  </si>
  <si>
    <t>1820MSK_BARD</t>
  </si>
  <si>
    <t>MISSION KIT 18G x 20CM</t>
  </si>
  <si>
    <t>2010MSK_BARD</t>
  </si>
  <si>
    <t>MISSION KIT 20G x 10CM</t>
  </si>
  <si>
    <t>2016MSK_BARD</t>
  </si>
  <si>
    <t>MISSION KIT 20G x 16CM</t>
  </si>
  <si>
    <t>2020MSK_BARD</t>
  </si>
  <si>
    <t>MISSION KIT 20G x 20CM</t>
  </si>
  <si>
    <t>TREK</t>
  </si>
  <si>
    <t>TKL1110_BARD</t>
  </si>
  <si>
    <t>TrekBoneLesionBiopsyKit</t>
  </si>
  <si>
    <t>5393190_BARD</t>
  </si>
  <si>
    <t>GLIDEPATH19CMSTDKITSTRAIGHT</t>
  </si>
  <si>
    <t>Chronic Dialysis Accessories</t>
  </si>
  <si>
    <t>Dialysis Accessories</t>
  </si>
  <si>
    <t>Fabrics and Meshes</t>
  </si>
  <si>
    <t>Fabrics</t>
  </si>
  <si>
    <t>007837_BARD</t>
  </si>
  <si>
    <t>TFEFelt</t>
  </si>
  <si>
    <t>ATG120204_BARD</t>
  </si>
  <si>
    <t>ATG80184_BARD</t>
  </si>
  <si>
    <t>Drug Coated Balloons ESKD</t>
  </si>
  <si>
    <t>Lutonix 035 (AV)</t>
  </si>
  <si>
    <t>Lutonix AV</t>
  </si>
  <si>
    <t>AVLutonix035LE</t>
  </si>
  <si>
    <t>LX3575540V_BARD</t>
  </si>
  <si>
    <t>Lutonix035AV</t>
  </si>
  <si>
    <t>LX3575660V_BARD</t>
  </si>
  <si>
    <t>LX3575840V_BARD</t>
  </si>
  <si>
    <t>LX3575860V_BARD</t>
  </si>
  <si>
    <t>Cones/Snares</t>
  </si>
  <si>
    <t>Snares</t>
  </si>
  <si>
    <t>SRK30_BARD</t>
  </si>
  <si>
    <t>DualSheathSnareKit</t>
  </si>
  <si>
    <t>Filters</t>
  </si>
  <si>
    <t>VENUM12060_BARD</t>
  </si>
  <si>
    <t>VENUM12120_BARD</t>
  </si>
  <si>
    <t>Other PTA</t>
  </si>
  <si>
    <t>Ultraverse 018</t>
  </si>
  <si>
    <t>LX3513051505F_BARD</t>
  </si>
  <si>
    <t>Lutonix 300mm</t>
  </si>
  <si>
    <t>Stents PVD</t>
  </si>
  <si>
    <t>Lifestent</t>
  </si>
  <si>
    <t>0264513_BARD</t>
  </si>
  <si>
    <t>1210015_BARD</t>
  </si>
  <si>
    <t>PHASIX ST WECHO 2 POST 6" CIR</t>
  </si>
  <si>
    <t>1190500_BARD</t>
  </si>
  <si>
    <t>PHASIX MESH 10 X 12 IN</t>
  </si>
  <si>
    <t>Capsure</t>
  </si>
  <si>
    <t>Ventral Soft Mesh</t>
  </si>
  <si>
    <t>0117016_BARD</t>
  </si>
  <si>
    <t>Bard Soft Mesh FLAT 12"x12"</t>
  </si>
  <si>
    <t>5954450_BARD</t>
  </si>
  <si>
    <t>Ventralight ST 4.5" Circle</t>
  </si>
  <si>
    <t>5954600_BARD</t>
  </si>
  <si>
    <t>VENTRALIGHT ST 6" CIRCLE</t>
  </si>
  <si>
    <t>5955450_BARD</t>
  </si>
  <si>
    <t>VentralightSTwEcho PS 4.5"Circ</t>
  </si>
  <si>
    <t>5950090_BARD</t>
  </si>
  <si>
    <t>VENTRIO ST XL 10X13 OVAL</t>
  </si>
  <si>
    <t>Light 3D Max Mesh</t>
  </si>
  <si>
    <t>0117311_BARD</t>
  </si>
  <si>
    <t>3DMAX LIGHT LARGE LEFT</t>
  </si>
  <si>
    <t>0117321_BARD</t>
  </si>
  <si>
    <t>3D MAX LIGHT LARGE RIGHT</t>
  </si>
  <si>
    <t>0112780_BARD</t>
  </si>
  <si>
    <t>0112960_BARD</t>
  </si>
  <si>
    <t>SM0002-USA_BARD</t>
  </si>
  <si>
    <t>ARISTAAH 3G US</t>
  </si>
  <si>
    <t>SM0007-USA_BARD</t>
  </si>
  <si>
    <t>ARISTAAH 5G US</t>
  </si>
  <si>
    <t>AM0005_BARD</t>
  </si>
  <si>
    <t>FLEXITIP XL APP 38CM</t>
  </si>
  <si>
    <t>FoleyCath2Way</t>
  </si>
  <si>
    <t>LATEX TRAYS</t>
  </si>
  <si>
    <t>Surestep Clsd Sys Fol Tray Tes</t>
  </si>
  <si>
    <t>A899916_BARD</t>
  </si>
  <si>
    <t>FolyTryNoRflxDrnBagTES</t>
  </si>
  <si>
    <t>0103L18_BARD</t>
  </si>
  <si>
    <t>FoleyCath2WayCoudeTiemann</t>
  </si>
  <si>
    <t>FoleyCath3WayCoudeHematuria</t>
  </si>
  <si>
    <t>2557H22_BARD</t>
  </si>
  <si>
    <t>Stone Disposables</t>
  </si>
  <si>
    <t>Urology Home Care</t>
  </si>
  <si>
    <t>Red Rubber</t>
  </si>
  <si>
    <t>Bard Red Rubber 2</t>
  </si>
  <si>
    <t>277710_BARD</t>
  </si>
  <si>
    <t>UrthrlCathAllPurposeRR</t>
  </si>
  <si>
    <t>Airway</t>
  </si>
  <si>
    <t>0042100_BARD</t>
  </si>
  <si>
    <t>NGSumpTb</t>
  </si>
  <si>
    <t>Illinois</t>
  </si>
  <si>
    <t>DIN1515X</t>
  </si>
  <si>
    <t>ILLINOIS NEEDLE BONE MARROW 15G ADJ LEN</t>
  </si>
  <si>
    <t>221742</t>
  </si>
  <si>
    <t>Tube Thioglycollate Vit K Hem 5Ml 100 Ea</t>
  </si>
  <si>
    <t>221815</t>
  </si>
  <si>
    <t>Tube Trypticase Soy Broth 2Ml 100 Ea</t>
  </si>
  <si>
    <t>295872</t>
  </si>
  <si>
    <t>Tube Choc Ag Slants</t>
  </si>
  <si>
    <t>261185</t>
  </si>
  <si>
    <t>Dropper Indole</t>
  </si>
  <si>
    <t>Blood Culture</t>
  </si>
  <si>
    <t>Blood Culture Reagents</t>
  </si>
  <si>
    <t>Bactec 9000 Peds</t>
  </si>
  <si>
    <t>442020</t>
  </si>
  <si>
    <t>Bottle Plastic Bactec Peds Plus/F 50/Pk</t>
  </si>
  <si>
    <t>Bactec Myco F/Lytic</t>
  </si>
  <si>
    <t>442288</t>
  </si>
  <si>
    <t>Bactec Myco F Lytic 50 Ea</t>
  </si>
  <si>
    <t>PT Citrate</t>
  </si>
  <si>
    <t>CITRATE PLASTIC HEMO</t>
  </si>
  <si>
    <t>366560</t>
  </si>
  <si>
    <t>TUBE CIT PLH 13X75 2.7 PLBL L/BL .109 BC</t>
  </si>
  <si>
    <t>Wingsets</t>
  </si>
  <si>
    <t>Safety Wingset PBBCS</t>
  </si>
  <si>
    <t>PBBCS</t>
  </si>
  <si>
    <t>367342</t>
  </si>
  <si>
    <t>WINGSET PBBCS 23X.75 12 LUER</t>
  </si>
  <si>
    <t>Needles</t>
  </si>
  <si>
    <t>Safety Needle Eclipse</t>
  </si>
  <si>
    <t>NEEDLES ECLIPSE</t>
  </si>
  <si>
    <t>368607</t>
  </si>
  <si>
    <t>NEEDLE ECLIPSE 21X1.25</t>
  </si>
  <si>
    <t>368608</t>
  </si>
  <si>
    <t>NEEDLE ECLIPSE 22X1.25</t>
  </si>
  <si>
    <t>364979</t>
  </si>
  <si>
    <t>TUBE URIN PLC 16X100 10.0 UA YEL</t>
  </si>
  <si>
    <t>HeparinLockFlushDevices-Terminal Sterile</t>
  </si>
  <si>
    <t>Hep. Lock 10u - Columbus - US</t>
  </si>
  <si>
    <t>306414</t>
  </si>
  <si>
    <t>SYRINGE 5ML HEPARIN 10 UNIT</t>
  </si>
  <si>
    <t>DualLumenPedCathSureCuff</t>
  </si>
  <si>
    <t>Monopty Needles</t>
  </si>
  <si>
    <t>121820_BARD</t>
  </si>
  <si>
    <t>AT75184_BARD</t>
  </si>
  <si>
    <t>Conquest PTA</t>
  </si>
  <si>
    <t>CQ75104_BARD</t>
  </si>
  <si>
    <t>CQ7554_BARD</t>
  </si>
  <si>
    <t>CQ7564_BARD</t>
  </si>
  <si>
    <t>CQ7574_BARD</t>
  </si>
  <si>
    <t>CQ7584_BARD</t>
  </si>
  <si>
    <t>Dorado PTA Dilatation Catheter</t>
  </si>
  <si>
    <t>DR80104_BARD</t>
  </si>
  <si>
    <t>ATG120164_BARD</t>
  </si>
  <si>
    <t>ATG80124_BARD</t>
  </si>
  <si>
    <t>LX35751240V_BARD</t>
  </si>
  <si>
    <t>LX3575760V_BARD</t>
  </si>
  <si>
    <t>LX3575940V_BARD</t>
  </si>
  <si>
    <t>Stents and Stent Grafts ESKD</t>
  </si>
  <si>
    <t>Covera</t>
  </si>
  <si>
    <t>AVFM08060_BARD</t>
  </si>
  <si>
    <t>Covera8mmX60mmX80cmCvrdStnt</t>
  </si>
  <si>
    <t>AVSM07060_BARD</t>
  </si>
  <si>
    <t>Covera7mmX60mmX80cmCvrdStnt</t>
  </si>
  <si>
    <t>Covera8mmX40mmX80cmCvrdStnt</t>
  </si>
  <si>
    <t>AVSM08060_BARD</t>
  </si>
  <si>
    <t>AVSM10060_BARD</t>
  </si>
  <si>
    <t>Covera10mmX60mmX80cmCvrdStnt</t>
  </si>
  <si>
    <t>Covera10mmX100mmX80cmCvrdStnt</t>
  </si>
  <si>
    <t>Presto</t>
  </si>
  <si>
    <t>ID4030_BARD</t>
  </si>
  <si>
    <t>PrestoInflationDevice</t>
  </si>
  <si>
    <t>072290_BARD</t>
  </si>
  <si>
    <t>28Fr Rnd Hubls Channel Drain</t>
  </si>
  <si>
    <t>Cathena</t>
  </si>
  <si>
    <t>Anesthesia Systems - Conventional</t>
  </si>
  <si>
    <t>Regional Anesthesia - Spinal Needles</t>
  </si>
  <si>
    <t>Sterile Disp Quincke</t>
  </si>
  <si>
    <t>405078</t>
  </si>
  <si>
    <t>NEEDLE SPINAL S/SU 25GA 2IN QUINCKE</t>
  </si>
  <si>
    <t>5613150</t>
  </si>
  <si>
    <t>POWER TL 15CM PCACUTE DIAL KIT</t>
  </si>
  <si>
    <t>5613200</t>
  </si>
  <si>
    <t>POWER TL 20CM PCACUTE DIAL KIT</t>
  </si>
  <si>
    <t>CQF7594_BARD</t>
  </si>
  <si>
    <t>Absorbable Fixation</t>
  </si>
  <si>
    <t>IC Lubrisil Strips</t>
  </si>
  <si>
    <t>1758SI16_BARD</t>
  </si>
  <si>
    <t>3-WAY 30CC</t>
  </si>
  <si>
    <t>0167L18_BARD</t>
  </si>
  <si>
    <t>FoleyCathLatex3Way</t>
  </si>
  <si>
    <t>2557H24_BARD</t>
  </si>
  <si>
    <t>Polyureth Cone</t>
  </si>
  <si>
    <t>138010_BARD</t>
  </si>
  <si>
    <t>URETCATHPOLYURETHANECONETIP</t>
  </si>
  <si>
    <t>5950060_BARD</t>
  </si>
  <si>
    <t>VENTRIO ST XL 6x10 OVAL</t>
  </si>
  <si>
    <t>Avitene</t>
  </si>
  <si>
    <t>1010020_BARD</t>
  </si>
  <si>
    <t>Avitene Microfibrillar Flour</t>
  </si>
  <si>
    <t>Culturette</t>
  </si>
  <si>
    <t>220144</t>
  </si>
  <si>
    <t>Cultureswab Easy Swabs Single</t>
  </si>
  <si>
    <t>220529</t>
  </si>
  <si>
    <t>Kit Uvt 3Ml With Flocked Minitip</t>
  </si>
  <si>
    <t>Lancets</t>
  </si>
  <si>
    <t>Safety - Quickheel</t>
  </si>
  <si>
    <t>LANCET QUIKHEEL</t>
  </si>
  <si>
    <t>368101</t>
  </si>
  <si>
    <t>LANCET QUIKHEEL TEAL 1.0MMX2.5MM</t>
  </si>
  <si>
    <t>Trifusion Apheresis Catheters</t>
  </si>
  <si>
    <t>VENUM18120_BARD</t>
  </si>
  <si>
    <t>IC Specialty Foley</t>
  </si>
  <si>
    <t>PT EDTA</t>
  </si>
  <si>
    <t>EDTA PLASTIC HEMO</t>
  </si>
  <si>
    <t>367856</t>
  </si>
  <si>
    <t>TUBE K2EDTA PLH 13X75 3.0 PLBL LAV</t>
  </si>
  <si>
    <t>309628</t>
  </si>
  <si>
    <t>SYRINGE 1ML LL</t>
  </si>
  <si>
    <t>309659</t>
  </si>
  <si>
    <t>SYRINGE 1ML LS 200 S/C</t>
  </si>
  <si>
    <t>309657</t>
  </si>
  <si>
    <t>SYRINGE 3ML LL 200 S/C</t>
  </si>
  <si>
    <t>309646</t>
  </si>
  <si>
    <t>SYRINGE 5ML LL SP125</t>
  </si>
  <si>
    <t>Conventional Needles</t>
  </si>
  <si>
    <t>Small Bore Needles</t>
  </si>
  <si>
    <t>305128</t>
  </si>
  <si>
    <t>NEEDLE 30X1 RB</t>
  </si>
  <si>
    <t>305194</t>
  </si>
  <si>
    <t>NEEDLE 23X1-1/2 RB TW</t>
  </si>
  <si>
    <t>302995</t>
  </si>
  <si>
    <t>SYRINGE 10ML LL S/C 200</t>
  </si>
  <si>
    <t>309695</t>
  </si>
  <si>
    <t>SYRINGE CONTROL 10ML LL</t>
  </si>
  <si>
    <t>303310</t>
  </si>
  <si>
    <t>SYRINGE 20ML LL S/C 50</t>
  </si>
  <si>
    <t>309653</t>
  </si>
  <si>
    <t>Syringe 50ml LL Tip 1ml</t>
  </si>
  <si>
    <t>309654</t>
  </si>
  <si>
    <t>SYRINGE 50ML S/T LATEX FREE CONFIGURE</t>
  </si>
  <si>
    <t>305106</t>
  </si>
  <si>
    <t>NEEDLE 30X1/2 RB</t>
  </si>
  <si>
    <t>305127</t>
  </si>
  <si>
    <t>NEEDLE 25X1-1/2 RB</t>
  </si>
  <si>
    <t>Skin Prep</t>
  </si>
  <si>
    <t>ChloraPrep 3mL</t>
  </si>
  <si>
    <t>CHP-IPA, Tint Orange</t>
  </si>
  <si>
    <t>930415</t>
  </si>
  <si>
    <t>3mL ORANGE STERILE SOLUTION/APPLICATOR</t>
  </si>
  <si>
    <t>CHP-IPA, No Tint</t>
  </si>
  <si>
    <t>930400</t>
  </si>
  <si>
    <t>3mL CLEAR STERILE SOLUTION/APPLICATOR</t>
  </si>
  <si>
    <t>ChloraPrep</t>
  </si>
  <si>
    <t>ChloraPrep Surgical</t>
  </si>
  <si>
    <t>26 ml</t>
  </si>
  <si>
    <t>930815</t>
  </si>
  <si>
    <t>26mL ORANGE STERILE SOLUTION/APPLICATOR</t>
  </si>
  <si>
    <t>302830</t>
  </si>
  <si>
    <t>SYRINGE 20ML LL S/C 48</t>
  </si>
  <si>
    <t>Large Bore Needles</t>
  </si>
  <si>
    <t>305196</t>
  </si>
  <si>
    <t>NEEDLE 18X1-1/2 RB</t>
  </si>
  <si>
    <t>Eclipse - NEEDLES ONLY</t>
  </si>
  <si>
    <t>SMALL BORE NEEDLE</t>
  </si>
  <si>
    <t>305767</t>
  </si>
  <si>
    <t>NEEDLE ECLIPSE 25X1-1/2 RB</t>
  </si>
  <si>
    <t>Autoguard w/ Blood Control</t>
  </si>
  <si>
    <t>Autoguard w/Blood Control</t>
  </si>
  <si>
    <t>382523</t>
  </si>
  <si>
    <t>INSYTE AUTOG BC BLU 22GA X 1.0IN</t>
  </si>
  <si>
    <t>405180</t>
  </si>
  <si>
    <t>NEEDLE SPINAL S/SU 25GA 3-1/2IN QUINCKE</t>
  </si>
  <si>
    <t>405181</t>
  </si>
  <si>
    <t>NEEDLE SPINAL S/SU 22GA 3-1/2IN QUINCKE</t>
  </si>
  <si>
    <t>405184</t>
  </si>
  <si>
    <t>NEEDLE SPINAL S/SU 18GA 3-1/2IN QUINCKE</t>
  </si>
  <si>
    <t>405148</t>
  </si>
  <si>
    <t>NEEDLE SPINAL S/SU 22GA 5IN QUINCKE</t>
  </si>
  <si>
    <t>IC Coated Meters &amp; Bags</t>
  </si>
  <si>
    <t>0042160_BARD</t>
  </si>
  <si>
    <t>Syringe with Needle</t>
  </si>
  <si>
    <t>305165</t>
  </si>
  <si>
    <t>NEEDLE 21X1 RB</t>
  </si>
  <si>
    <t>10.5 ml</t>
  </si>
  <si>
    <t>930715</t>
  </si>
  <si>
    <t>10.5mL ORANGE STERILE SOLUTION/APPL</t>
  </si>
  <si>
    <t>305145</t>
  </si>
  <si>
    <t>NEEDLE 23X1 RB</t>
  </si>
  <si>
    <t>381433</t>
  </si>
  <si>
    <t>INSYTE AUTOGUARD PNK 20GA X 1.0IN</t>
  </si>
  <si>
    <t>382512</t>
  </si>
  <si>
    <t>INSYTE AUTOG BC YEL 24GA X 0.75IN</t>
  </si>
  <si>
    <t>382533</t>
  </si>
  <si>
    <t>INSYTE AUTOG BC PNK 20GA X 1.0IN</t>
  </si>
  <si>
    <t>382534</t>
  </si>
  <si>
    <t>INSYTE AUTOG BC PNK 20GA X 1.16IN</t>
  </si>
  <si>
    <t>382544</t>
  </si>
  <si>
    <t>INSYTE AUTOG BC GRN 18GA X 1.16IN</t>
  </si>
  <si>
    <t>XL \ Large Sharps Collectors</t>
  </si>
  <si>
    <t>305616</t>
  </si>
  <si>
    <t>SHARPS COLL SLIDE CLOSE 9GAL RED</t>
  </si>
  <si>
    <t>Pharmaceutical Waste Collectors</t>
  </si>
  <si>
    <t>305609</t>
  </si>
  <si>
    <t>SHARPS COLL 19GAL RED</t>
  </si>
  <si>
    <t>ChloraPrep Triple Swabsticks</t>
  </si>
  <si>
    <t>Triple Swabstick 5.25 ml</t>
  </si>
  <si>
    <t>260103</t>
  </si>
  <si>
    <t>CHLORAPREP TRIPLE SWABSTICK APPLICATORS</t>
  </si>
  <si>
    <t>Closed System Foley Trays Tes</t>
  </si>
  <si>
    <t>277714_BARD</t>
  </si>
  <si>
    <t>Acute Drainage</t>
  </si>
  <si>
    <t>Thora - Para</t>
  </si>
  <si>
    <t>Thora / Para Trays &amp; Kits</t>
  </si>
  <si>
    <t>TPT1000</t>
  </si>
  <si>
    <t>THORACENTESIS/PARACENTESIS TRAY</t>
  </si>
  <si>
    <t>302832</t>
  </si>
  <si>
    <t>SYRINGE 30ML LL S/C 56</t>
  </si>
  <si>
    <t>SYR W BFN LARGE BORE</t>
  </si>
  <si>
    <t>305064</t>
  </si>
  <si>
    <t>SYR 10ML LL W/NDL 18X1-1/2 BLUNT FILL</t>
  </si>
  <si>
    <t>305916</t>
  </si>
  <si>
    <t>NEEDLE SFTYGLD 25X1 RB</t>
  </si>
  <si>
    <t>381512</t>
  </si>
  <si>
    <t>INSYTE AUTOGUARD WINGED YEL 24GA X .75IN</t>
  </si>
  <si>
    <t>381523</t>
  </si>
  <si>
    <t>INSYTE AUTOGUARD WINGED BL 22GA X 1.0IN</t>
  </si>
  <si>
    <t>381533</t>
  </si>
  <si>
    <t>INSYTE AUTOGUARD WINGED PNK 20GA X 1.0IN</t>
  </si>
  <si>
    <t>BD Recycleen</t>
  </si>
  <si>
    <t>Saline Flush Devices SP</t>
  </si>
  <si>
    <t>Posiflush/Saline</t>
  </si>
  <si>
    <t>306546</t>
  </si>
  <si>
    <t>SYRINGE 10ML REG PR SALINE 10ML FILL</t>
  </si>
  <si>
    <t>306547</t>
  </si>
  <si>
    <t>SYR 10ML PUMP COMPATIBLE SALINE 10ML FIL</t>
  </si>
  <si>
    <t>1758SI20_BARD</t>
  </si>
  <si>
    <t>305195</t>
  </si>
  <si>
    <t>NEEDLE 18X1 RB</t>
  </si>
  <si>
    <t>305197</t>
  </si>
  <si>
    <t>NEEDLE 16X1 RB</t>
  </si>
  <si>
    <t>306545</t>
  </si>
  <si>
    <t>SYRINGE 5ML SALINE 5ML FILL</t>
  </si>
  <si>
    <t>Hep. Lock 100u - Columbus - US</t>
  </si>
  <si>
    <t>306424</t>
  </si>
  <si>
    <t>SYRINGE 5ML HEPARIN 100 UNIT</t>
  </si>
  <si>
    <t>366643</t>
  </si>
  <si>
    <t>TUBE EDTA PLH 16X100 10.0 SLBL USA LAV</t>
  </si>
  <si>
    <t>367863</t>
  </si>
  <si>
    <t>TUBE K2EDTA PLH 13X100 6.0 PLBL LAV</t>
  </si>
  <si>
    <t>SERUM PLASTIC CONV</t>
  </si>
  <si>
    <t>367820</t>
  </si>
  <si>
    <t>Tube PLN PLC 16X100mm 10.0ml PLBL RD</t>
  </si>
  <si>
    <t>366667</t>
  </si>
  <si>
    <t>TUBE LIHEP PLC 13X75 3.0 PLBL GN</t>
  </si>
  <si>
    <t>367841</t>
  </si>
  <si>
    <t>TUBE K2EDTA PLH 13X75 2.0 PLBL LAV</t>
  </si>
  <si>
    <t>SST PLASTIC HEMO</t>
  </si>
  <si>
    <t>367986</t>
  </si>
  <si>
    <t>Tube SST PLH 13X100mm 5.0ml PLBL Gold</t>
  </si>
  <si>
    <t>PT PST</t>
  </si>
  <si>
    <t>PST PLASTIC HEMO</t>
  </si>
  <si>
    <t>367962</t>
  </si>
  <si>
    <t>TUBE PST PLH 13X100 4.5 PLBL L/GN</t>
  </si>
  <si>
    <t>Port Access</t>
  </si>
  <si>
    <t>Port Access Needles</t>
  </si>
  <si>
    <t>MiniLoc</t>
  </si>
  <si>
    <t>0632034</t>
  </si>
  <si>
    <t>PowerLoc Max</t>
  </si>
  <si>
    <t>Marquee Needles</t>
  </si>
  <si>
    <t>BiopsyMarquee</t>
  </si>
  <si>
    <t>MQK1410_BARD</t>
  </si>
  <si>
    <t>BiopsyMarqueeKit</t>
  </si>
  <si>
    <t>Markers</t>
  </si>
  <si>
    <t>Localization Wire</t>
  </si>
  <si>
    <t>Localization Wires</t>
  </si>
  <si>
    <t>Senomark Markers</t>
  </si>
  <si>
    <t>Glidepath Retrograde</t>
  </si>
  <si>
    <t>AT75144_BARD</t>
  </si>
  <si>
    <t>TTM Disposables</t>
  </si>
  <si>
    <t>Arctic Sun-Disposables</t>
  </si>
  <si>
    <t>FoleyCathIC2Way</t>
  </si>
  <si>
    <t>IC 3-Way 5cc</t>
  </si>
  <si>
    <t>A902916_BARD</t>
  </si>
  <si>
    <t>FolyMtrTry</t>
  </si>
  <si>
    <t>Bardex Int Cath</t>
  </si>
  <si>
    <t>UrethralCathRRRobinson</t>
  </si>
  <si>
    <t>056116_BARD</t>
  </si>
  <si>
    <t>138008_BARD</t>
  </si>
  <si>
    <t>3pc Conventional - COMBOS</t>
  </si>
  <si>
    <t>309626</t>
  </si>
  <si>
    <t>SYRINGE 1ML S/T W/NDL 25X5/8 RB</t>
  </si>
  <si>
    <t>309620</t>
  </si>
  <si>
    <t>SYRINGE CATHETER TIP 50ML</t>
  </si>
  <si>
    <t>405171</t>
  </si>
  <si>
    <t>NEEDLE SPINAL S/SU 22GA 3IN QUINCKE</t>
  </si>
  <si>
    <t>Pharmacy Tip Cap Trays</t>
  </si>
  <si>
    <t>305819</t>
  </si>
  <si>
    <t>CAP TIP SYR LL/LS STER LF PP BLUE SINGLE</t>
  </si>
  <si>
    <t>305517</t>
  </si>
  <si>
    <t>SHARPS COLL NEXT GEN 5.4QT RED 20/PACK</t>
  </si>
  <si>
    <t>IVA Accessories</t>
  </si>
  <si>
    <t>IVA Accessories - Interlink</t>
  </si>
  <si>
    <t>Syringe with Cannula</t>
  </si>
  <si>
    <t>TNT SafetyGlide Syr with Needle</t>
  </si>
  <si>
    <t>ALLERGY</t>
  </si>
  <si>
    <t>305950</t>
  </si>
  <si>
    <t>SYRINGE ALRG SFTYGLD 1ML W/NDL 27X1/2 RB</t>
  </si>
  <si>
    <t>381444</t>
  </si>
  <si>
    <t>INSYTE AUTOGUARD GN 18GA X 1.16IN</t>
  </si>
  <si>
    <t>Nexiva</t>
  </si>
  <si>
    <t>Nexiva Dual Port</t>
  </si>
  <si>
    <t>383532</t>
  </si>
  <si>
    <t>NEXIVA 22GA 1.00IN Y</t>
  </si>
  <si>
    <t>Saline Flush Device Shorten PR</t>
  </si>
  <si>
    <t>Posiflush - Columbus – US</t>
  </si>
  <si>
    <t>306499</t>
  </si>
  <si>
    <t>SYRINGE 10ML SHORT PR SALINE 10ML FILL</t>
  </si>
  <si>
    <t>IVA Extension Sets - MaxZero</t>
  </si>
  <si>
    <t>MaxZero</t>
  </si>
  <si>
    <t>SafeStep</t>
  </si>
  <si>
    <t>ChloraPrep Single Swabstick</t>
  </si>
  <si>
    <t>Single Swabstick 1.75 ml</t>
  </si>
  <si>
    <t>260100</t>
  </si>
  <si>
    <t>CHLORAPREP SINGLE SWABSTICK APPLICATORS</t>
  </si>
  <si>
    <t>405182</t>
  </si>
  <si>
    <t>NEEDLE SPINAL S/SU 20GA 3-1/2IN QUINCKE</t>
  </si>
  <si>
    <t>930725</t>
  </si>
  <si>
    <t>10.5mL TEAL STERILE SOLUTION/APPLICATOR</t>
  </si>
  <si>
    <t>Safety Wingset SLBCS Pre Attached</t>
  </si>
  <si>
    <t>SLBCS Pre-Attached</t>
  </si>
  <si>
    <t>368653</t>
  </si>
  <si>
    <t>Wingset SLBCS 23x.75 12 Preattached</t>
  </si>
  <si>
    <t>309570</t>
  </si>
  <si>
    <t>SYRINGE 3ML LL W/NDL 25X5/8 RB</t>
  </si>
  <si>
    <t>309581</t>
  </si>
  <si>
    <t>SYRINGE 3ML LL W/NDL 25X1 RB</t>
  </si>
  <si>
    <t>303134</t>
  </si>
  <si>
    <t>SYRINGE 10ML S/T 200 S/C</t>
  </si>
  <si>
    <t>305125</t>
  </si>
  <si>
    <t>NEEDLE 25X1 RB</t>
  </si>
  <si>
    <t>305766</t>
  </si>
  <si>
    <t>NEEDLE ECLIPSE 18X1-1/2 RB</t>
  </si>
  <si>
    <t>303345</t>
  </si>
  <si>
    <t>CANNULA BLUNT PLASTIC</t>
  </si>
  <si>
    <t>NG Tubes with Filters</t>
  </si>
  <si>
    <t>NgTbw/Filter</t>
  </si>
  <si>
    <t>Chronic Drainage</t>
  </si>
  <si>
    <t>Denver Shunts</t>
  </si>
  <si>
    <t>CQ75124_BARD</t>
  </si>
  <si>
    <t>DR13564_BARD</t>
  </si>
  <si>
    <t>ATG80204_BARD</t>
  </si>
  <si>
    <t>AVFM10060_BARD</t>
  </si>
  <si>
    <t>Fluency</t>
  </si>
  <si>
    <t>5954610_BARD</t>
  </si>
  <si>
    <t>Ventralight ST 6"x10" Oval</t>
  </si>
  <si>
    <t>Percutaneous Drainage</t>
  </si>
  <si>
    <t>Malecots</t>
  </si>
  <si>
    <t>086016_BARD</t>
  </si>
  <si>
    <t>DrnMalecot4WingPropHead</t>
  </si>
  <si>
    <t>086018_BARD</t>
  </si>
  <si>
    <t>PleurX</t>
  </si>
  <si>
    <t>PleurX Bottles</t>
  </si>
  <si>
    <t>50-7500B</t>
  </si>
  <si>
    <t>PLEURX DRAINAGE KIT 500ML 10/CS</t>
  </si>
  <si>
    <t>930700</t>
  </si>
  <si>
    <t>10.5mL CLEAR STERILE SOLUTION/APPLICATOR</t>
  </si>
  <si>
    <t>220109</t>
  </si>
  <si>
    <t>Cultureswab Liquid Stuart Double Swab</t>
  </si>
  <si>
    <t>220116</t>
  </si>
  <si>
    <t>Cultureswab Plus Amies W/O Charc Single</t>
  </si>
  <si>
    <t>220526</t>
  </si>
  <si>
    <t>Kit Uvt 1Ml With Flocked Flex Minitip</t>
  </si>
  <si>
    <t>Coagulase Tests</t>
  </si>
  <si>
    <t>240827</t>
  </si>
  <si>
    <t>Vial Coag Plasma Rabbit Edta 10X3Ml</t>
  </si>
  <si>
    <t>212542</t>
  </si>
  <si>
    <t>Bottle Gram Iodine Stabilized 250ml</t>
  </si>
  <si>
    <t>231299</t>
  </si>
  <si>
    <t>Disc Gentamicin Gm-10 10 Ea</t>
  </si>
  <si>
    <t>Sensi Disc Dispensers</t>
  </si>
  <si>
    <t>Sensi Disc Taxo Cartridges</t>
  </si>
  <si>
    <t>363083</t>
  </si>
  <si>
    <t>TUBE CIT PLH 13X75 2.7 PLBL L/BL .109</t>
  </si>
  <si>
    <t>367983</t>
  </si>
  <si>
    <t>Tube SST PLH 13X75mm 3.5ml PLBL Gold</t>
  </si>
  <si>
    <t>Safety Wingset SLBCS</t>
  </si>
  <si>
    <t>SLBCS</t>
  </si>
  <si>
    <t>367281</t>
  </si>
  <si>
    <t>WINGSET SLBCS 21x.75 12 LUER</t>
  </si>
  <si>
    <t>367285</t>
  </si>
  <si>
    <t>WINGSET SLBCS 25X.75 12LUER</t>
  </si>
  <si>
    <t>367292</t>
  </si>
  <si>
    <t>WINGSET SLBCS 23X.75 7LUER</t>
  </si>
  <si>
    <t>367296</t>
  </si>
  <si>
    <t>WINGSET SLBCS 21X.75 12 W/O LUER</t>
  </si>
  <si>
    <t>367297</t>
  </si>
  <si>
    <t>WINGSET SLBCS 23X.75 12 W/O LUER</t>
  </si>
  <si>
    <t>368652</t>
  </si>
  <si>
    <t>Wingset SLBCS 21x.75 12 Preattached</t>
  </si>
  <si>
    <t>367341</t>
  </si>
  <si>
    <t>WINGSET PBBCS 25X.75 12 LUER</t>
  </si>
  <si>
    <t>Safety Capillary Lancets</t>
  </si>
  <si>
    <t>LANCET CONT ACTIVATE</t>
  </si>
  <si>
    <t>366578</t>
  </si>
  <si>
    <t>LANCET CONT-ACT BLUE 1.5MM x 2.0MM US</t>
  </si>
  <si>
    <t>365965</t>
  </si>
  <si>
    <t>TUBE MICRO W/MICROGARD LIHEP GN</t>
  </si>
  <si>
    <t>365987</t>
  </si>
  <si>
    <t>TUBE MICRO W/MICROGARD PST MTGN/AMB</t>
  </si>
  <si>
    <t>Collection Devices</t>
  </si>
  <si>
    <t>COLLECTION DEVICES</t>
  </si>
  <si>
    <t>364975</t>
  </si>
  <si>
    <t>CUP URIN COLLECTION BULK</t>
  </si>
  <si>
    <t>309580</t>
  </si>
  <si>
    <t>SYRINGE 3ML LL W/NDL 18X1-1/2 RB</t>
  </si>
  <si>
    <t>309656</t>
  </si>
  <si>
    <t>SYRINGE 3ML LS 200 S/C</t>
  </si>
  <si>
    <t>302831</t>
  </si>
  <si>
    <t>SYRINGE 20ML LS S/C 48</t>
  </si>
  <si>
    <t>302833</t>
  </si>
  <si>
    <t>SYRINGE 30ML LS S/C 56</t>
  </si>
  <si>
    <t>305198</t>
  </si>
  <si>
    <t>Needle 16Gx1-1/2in RB</t>
  </si>
  <si>
    <t>305109</t>
  </si>
  <si>
    <t>NEEDLE 27X1/2 RB</t>
  </si>
  <si>
    <t>305122</t>
  </si>
  <si>
    <t>NEEDLE 25X5/8 RB</t>
  </si>
  <si>
    <t>305129</t>
  </si>
  <si>
    <t>NEEDLE 21X2 RB</t>
  </si>
  <si>
    <t>305167</t>
  </si>
  <si>
    <t>NEEDLE 21X1-1/2 RB</t>
  </si>
  <si>
    <t>308341</t>
  </si>
  <si>
    <t>CAP TIP SYR LL/LS STER LF BLACK 10/TRAY</t>
  </si>
  <si>
    <t>TB</t>
  </si>
  <si>
    <t>305945</t>
  </si>
  <si>
    <t>SYRINGE SFTYGLD 1ML W/NDL 27X1/2 RB</t>
  </si>
  <si>
    <t>Eclipse - COMBOS</t>
  </si>
  <si>
    <t>3 ml</t>
  </si>
  <si>
    <t>305757</t>
  </si>
  <si>
    <t>NEEDLE ECLIPSE 30X1/2</t>
  </si>
  <si>
    <t>305758</t>
  </si>
  <si>
    <t>NEEDLE ECLIPSE 27X1/2</t>
  </si>
  <si>
    <t>305759</t>
  </si>
  <si>
    <t>NEEDLE ECLIPSE 25X5/8</t>
  </si>
  <si>
    <t>305761</t>
  </si>
  <si>
    <t>NEEDLE ECLIPSE 25X1 RB</t>
  </si>
  <si>
    <t>305826</t>
  </si>
  <si>
    <t>NEEDLE ECLIPSE 23X1 RB</t>
  </si>
  <si>
    <t>381454</t>
  </si>
  <si>
    <t>INSYTE AUTOGUARD GRAY 16GA X 1.16IN</t>
  </si>
  <si>
    <t>381411</t>
  </si>
  <si>
    <t>INSYTE-N AUTOGUARD YEL 24GA X .56IN</t>
  </si>
  <si>
    <t>405074</t>
  </si>
  <si>
    <t>NEEDLE SPINAL S/SU 22GA 2-1/2IN QUINCKE</t>
  </si>
  <si>
    <t>405161</t>
  </si>
  <si>
    <t>NEEDLE SPINAL S/SU 22GA 1-1/2IN QUINCKE</t>
  </si>
  <si>
    <t>405149</t>
  </si>
  <si>
    <t>NEEDLE SPINAL S/SU 22GA 7IN QUINCKE</t>
  </si>
  <si>
    <t>405234</t>
  </si>
  <si>
    <t>NEEDLE SP S/SU 25GA 4-11/16IN QUINCKE</t>
  </si>
  <si>
    <t>Sterile Disp Whitacre</t>
  </si>
  <si>
    <t>405010</t>
  </si>
  <si>
    <t>NEEDLE SPINAL S/SU 22GA 3-1/2IN WHITACRE</t>
  </si>
  <si>
    <t>405138</t>
  </si>
  <si>
    <t>NEEDLE SP S/SU 25GA TW 3-1/2IN WHITACRE</t>
  </si>
  <si>
    <t>Epidural Needles</t>
  </si>
  <si>
    <t>Weiss - SSU</t>
  </si>
  <si>
    <t>405193</t>
  </si>
  <si>
    <t>NEEDLE EPIDURAL S/SU 17GA TW 5IN WEISS</t>
  </si>
  <si>
    <t>Radiology Products</t>
  </si>
  <si>
    <t>All Other Radiology Products</t>
  </si>
  <si>
    <t>408531</t>
  </si>
  <si>
    <t>CAP FEMALE LUER LOK S/SU</t>
  </si>
  <si>
    <t>Anesthesia</t>
  </si>
  <si>
    <t>IVA Extension Sets - SmartSite</t>
  </si>
  <si>
    <t>SmartSite</t>
  </si>
  <si>
    <t>20039E</t>
  </si>
  <si>
    <t>SMALLBORE 6 INCH EXT VLV</t>
  </si>
  <si>
    <t>PICC Other</t>
  </si>
  <si>
    <t>Introducers</t>
  </si>
  <si>
    <t>Ultrasound Disposables</t>
  </si>
  <si>
    <t>Disposables</t>
  </si>
  <si>
    <t>9001C0197</t>
  </si>
  <si>
    <t>Securement</t>
  </si>
  <si>
    <t>Statlock - IV</t>
  </si>
  <si>
    <t>Statlock IV Stand Alone</t>
  </si>
  <si>
    <t>Statlock - PICC</t>
  </si>
  <si>
    <t>Statlock PICC Stand Alone</t>
  </si>
  <si>
    <t>VPPCSP</t>
  </si>
  <si>
    <t>Sl Picc Plus Cresc</t>
  </si>
  <si>
    <t>Bone Marrow Biopsy Tray</t>
  </si>
  <si>
    <t>TJC4011</t>
  </si>
  <si>
    <t>JAMSHIDI (TJ) NEEDLE BONE MARROW 11G X4</t>
  </si>
  <si>
    <t>Safe-T-Centesis Trays and Kits</t>
  </si>
  <si>
    <t>PIG1260T</t>
  </si>
  <si>
    <t>SAFE-T-CENTESIS TRAY 6FR X 16CM</t>
  </si>
  <si>
    <t>50-0071</t>
  </si>
  <si>
    <t>PLEURX STARTER KIT 1000 ML</t>
  </si>
  <si>
    <t>50-7510</t>
  </si>
  <si>
    <t>PLEURX DRAINAGE KIT 1000ML</t>
  </si>
  <si>
    <t>PleurX Catheters</t>
  </si>
  <si>
    <t>50-7000B</t>
  </si>
  <si>
    <t>PeritX</t>
  </si>
  <si>
    <t>PeritX Catheters</t>
  </si>
  <si>
    <t>50-9000C</t>
  </si>
  <si>
    <t>PERITX PERITONEAL CATHETER KIT</t>
  </si>
  <si>
    <t>Bactec 9000 Plus</t>
  </si>
  <si>
    <t>442023</t>
  </si>
  <si>
    <t>Bottle Plastic Bactec Plus Aerob/F 50/Pk</t>
  </si>
  <si>
    <t>Bactec 9000 Lytic</t>
  </si>
  <si>
    <t>442021</t>
  </si>
  <si>
    <t>Bottle Plastic Bactec Lytic/10 Anaer/F</t>
  </si>
  <si>
    <t>363080</t>
  </si>
  <si>
    <t>Tube CIT PLH 13x75 1.8 PLBL L/BL .109</t>
  </si>
  <si>
    <t>367861</t>
  </si>
  <si>
    <t>TUBE K2EDTA PLH 13X75 4.0 PLBL LAV</t>
  </si>
  <si>
    <t>367899</t>
  </si>
  <si>
    <t>TUBE EDTA PLH 13X100 6.0 BLBL PNK</t>
  </si>
  <si>
    <t>367922</t>
  </si>
  <si>
    <t>TUBE GLU PLH 13X75 4.0 PLBL GR</t>
  </si>
  <si>
    <t>367812</t>
  </si>
  <si>
    <t>Tube PLN PLH 13X75mm 4.0ml PLBL RD</t>
  </si>
  <si>
    <t>367977</t>
  </si>
  <si>
    <t>Tube SST PLH 13X100mm 4.0ml PLBL Gold</t>
  </si>
  <si>
    <t>367960</t>
  </si>
  <si>
    <t>TUBE PST PLH 13X75 3.0 PLBL L/GN</t>
  </si>
  <si>
    <t>367283</t>
  </si>
  <si>
    <t>WINGSET SLBCS 23X.75 12LUER</t>
  </si>
  <si>
    <t>367344</t>
  </si>
  <si>
    <t>WINGSET PBBCS 21X.75 12 LUER</t>
  </si>
  <si>
    <t>Holders</t>
  </si>
  <si>
    <t>Single Use Holders</t>
  </si>
  <si>
    <t>ONE-USE NON-STACK</t>
  </si>
  <si>
    <t>364815</t>
  </si>
  <si>
    <t>HOLDER ONE USE NONSTACKABLE</t>
  </si>
  <si>
    <t>Safety BTD</t>
  </si>
  <si>
    <t>BTD</t>
  </si>
  <si>
    <t>36488000</t>
  </si>
  <si>
    <t>366576</t>
  </si>
  <si>
    <t>LANCET CONT-ACT PURPLE 30GX1.5MM US</t>
  </si>
  <si>
    <t>366577</t>
  </si>
  <si>
    <t>LANCET CONT-ACT PINK 21G X 1.8MM US</t>
  </si>
  <si>
    <t>366592</t>
  </si>
  <si>
    <t>LANCET CONT-ACT PURPLE 30GX1.5MM</t>
  </si>
  <si>
    <t>366593</t>
  </si>
  <si>
    <t>LANCET CONT-ACT PINK 21G X 1.8MM</t>
  </si>
  <si>
    <t>365967</t>
  </si>
  <si>
    <t>TUBE MICRO W/MICROGARD SST GLD</t>
  </si>
  <si>
    <t>365974</t>
  </si>
  <si>
    <t>TUBE MICRO W/MICROGARD EDTA LAV</t>
  </si>
  <si>
    <t>365976</t>
  </si>
  <si>
    <t>TUBE MICRO W/MICROGARD EXTENDER</t>
  </si>
  <si>
    <t>365978</t>
  </si>
  <si>
    <t>TUBE MICRO W/MICROGARD SST GLD/AMB</t>
  </si>
  <si>
    <t>365985</t>
  </si>
  <si>
    <t>TUBE MICRO W/MICROGARD PST MTGN</t>
  </si>
  <si>
    <t>Microtainer Map</t>
  </si>
  <si>
    <t>MICROTAINER MAP</t>
  </si>
  <si>
    <t>363706</t>
  </si>
  <si>
    <t>TUBE MICRO K2 EDTA LAV MAP</t>
  </si>
  <si>
    <t>364966</t>
  </si>
  <si>
    <t>DEVICE URIN TRANSFER STRAW</t>
  </si>
  <si>
    <t>Kit Complete</t>
  </si>
  <si>
    <t>KIT COMPLETE</t>
  </si>
  <si>
    <t>364956</t>
  </si>
  <si>
    <t>KIT URIN COMP 13X75 C&amp;S 16X100 CONI UA</t>
  </si>
  <si>
    <t>364957</t>
  </si>
  <si>
    <t>KIT URIN COMP 13X75 C&amp;S 16X100 CONI UAP</t>
  </si>
  <si>
    <t>309623</t>
  </si>
  <si>
    <t>SYRINGE 1ML S/T W/NDL 27X1/2 RB</t>
  </si>
  <si>
    <t>1 ml</t>
  </si>
  <si>
    <t>305781</t>
  </si>
  <si>
    <t>SYRINGE 3ML LL W/NDL ECLIPSE 25X5/8 RB</t>
  </si>
  <si>
    <t>305762</t>
  </si>
  <si>
    <t>305829</t>
  </si>
  <si>
    <t>381423</t>
  </si>
  <si>
    <t>INSYTE AUTOGUARD BL 22GA X 1.0IN</t>
  </si>
  <si>
    <t>381457</t>
  </si>
  <si>
    <t>INSYTE AUTOGUARD GRAY 16GA X 1.77IN</t>
  </si>
  <si>
    <t>381467</t>
  </si>
  <si>
    <t>INSYTE AUTOGUARD ORN 14GA X 1.75IN</t>
  </si>
  <si>
    <t>381544</t>
  </si>
  <si>
    <t>INSYTE AUTOGUARD WINGED GN 18GA X 1.16IN</t>
  </si>
  <si>
    <t>Saf-T Intima</t>
  </si>
  <si>
    <t>Diffusics</t>
  </si>
  <si>
    <t>383590</t>
  </si>
  <si>
    <t>NEXIVA DIFFUSICS 24G X 0.75 IN</t>
  </si>
  <si>
    <t>383591</t>
  </si>
  <si>
    <t>NEXIVA DIFFUSICS 22G X 1.00 IN</t>
  </si>
  <si>
    <t>383592</t>
  </si>
  <si>
    <t>NEXIVA DIFFUSICS 20G X 1.00 IN</t>
  </si>
  <si>
    <t>382537</t>
  </si>
  <si>
    <t>INSYTE AUTOG BC PNK 20GA X 1.88IN</t>
  </si>
  <si>
    <t>PIVC - Outcome-Driven</t>
  </si>
  <si>
    <t>AccuCath</t>
  </si>
  <si>
    <t>AC1202250</t>
  </si>
  <si>
    <t>ACCUCATH ACE 20GX2-1/4BASIC</t>
  </si>
  <si>
    <t>409442</t>
  </si>
  <si>
    <t>NEEDLE SP S/SU 25GA 4-11/16IN WHITACRE</t>
  </si>
  <si>
    <t>Regional Anesthesia Trays - Conventional</t>
  </si>
  <si>
    <t>Spinal Trays</t>
  </si>
  <si>
    <t>Chemotherapy Waste Collectors</t>
  </si>
  <si>
    <t>Multi-use One Piece</t>
  </si>
  <si>
    <t>Multi-use Nestable</t>
  </si>
  <si>
    <t>305344</t>
  </si>
  <si>
    <t>SHARPS COLL 8QT NEST FUNL TOP NEEDL PORT</t>
  </si>
  <si>
    <t>306544</t>
  </si>
  <si>
    <t>SYRINGE 3ML SALINE 3ML FILL</t>
  </si>
  <si>
    <t>Trialysis Slim</t>
  </si>
  <si>
    <t>Provena 5FR TL</t>
  </si>
  <si>
    <t>Provena 5FR TL - 3CG</t>
  </si>
  <si>
    <t>S1385108D</t>
  </si>
  <si>
    <t>DOT PPICC PROV 5F TL MAXW/3CG</t>
  </si>
  <si>
    <t>Provena Solo 5FR TL - 3CG</t>
  </si>
  <si>
    <t>Provena Solo 4FR DL / 3FR SL - 3CG</t>
  </si>
  <si>
    <t>PowerPICC - Non-3CG</t>
  </si>
  <si>
    <t>3174355</t>
  </si>
  <si>
    <t>4 FR SL RAD POWERPICC W/70GW NIT</t>
  </si>
  <si>
    <t>3275355</t>
  </si>
  <si>
    <t>5 FR DL RAD POWERPICC W/70GWNIT</t>
  </si>
  <si>
    <t>PowerPICC Solo</t>
  </si>
  <si>
    <t>PowerPICC Solo - 3CG</t>
  </si>
  <si>
    <t>PICC Accessories</t>
  </si>
  <si>
    <t>Micro-EZ</t>
  </si>
  <si>
    <t>Provena Midline</t>
  </si>
  <si>
    <t>Powerglide</t>
  </si>
  <si>
    <t>Powerglide Pro RT</t>
  </si>
  <si>
    <t>F318108PT</t>
  </si>
  <si>
    <t>DOT PG PRO 18G 10CM RT FULL B &amp; P</t>
  </si>
  <si>
    <t>PowerLoc</t>
  </si>
  <si>
    <t>0672010</t>
  </si>
  <si>
    <t>POWERLOC SWIS 20 GA X 1INW/Y SITEADAPTER</t>
  </si>
  <si>
    <t>0672034</t>
  </si>
  <si>
    <t>POWERLOC SWIS 20G X 3/4IN W/Y ADAPTER</t>
  </si>
  <si>
    <t>0142010</t>
  </si>
  <si>
    <t>0142075</t>
  </si>
  <si>
    <t>900013B01</t>
  </si>
  <si>
    <t>PIC0220</t>
  </si>
  <si>
    <t>Sl Picc Plus Tricot</t>
  </si>
  <si>
    <t>IV Pump Delivery</t>
  </si>
  <si>
    <t>Alaris Medley LVP</t>
  </si>
  <si>
    <t>Blood</t>
  </si>
  <si>
    <t>2477-0007</t>
  </si>
  <si>
    <t>AS LVP BLD180M 15D SS</t>
  </si>
  <si>
    <t>Primary Admin</t>
  </si>
  <si>
    <t>AS LVP 20D</t>
  </si>
  <si>
    <t>ArcticGelPadUniversal</t>
  </si>
  <si>
    <t>31705_BARD</t>
  </si>
  <si>
    <t>ArcticGelCoolingKitSmall</t>
  </si>
  <si>
    <t>31707_BARD</t>
  </si>
  <si>
    <t>ArcticGelCoolingKitMedium</t>
  </si>
  <si>
    <t>31709_BARD</t>
  </si>
  <si>
    <t>ArcticGelCoolingKitLarge</t>
  </si>
  <si>
    <t>PureWick Acute Care</t>
  </si>
  <si>
    <t>Focus Purewick</t>
  </si>
  <si>
    <t>PureWick Disposable Male</t>
  </si>
  <si>
    <t>Purewick Disposable Male</t>
  </si>
  <si>
    <t>PWM030_BARD</t>
  </si>
  <si>
    <t>PureWickMale</t>
  </si>
  <si>
    <t>153509_BARD</t>
  </si>
  <si>
    <t>DrnBagContinIrrigation</t>
  </si>
  <si>
    <t>BAG ANTIREFLUX CHAMBER</t>
  </si>
  <si>
    <t>154002_BARD</t>
  </si>
  <si>
    <t>DrnBagw/AntiReflux</t>
  </si>
  <si>
    <t>350cc U/M Bag</t>
  </si>
  <si>
    <t>Surestep 350cc U/M Bag</t>
  </si>
  <si>
    <t>0165SI10_BARD</t>
  </si>
  <si>
    <t>0165SI14_BARD</t>
  </si>
  <si>
    <t>0165SI16_BARD</t>
  </si>
  <si>
    <t>0165SI18_BARD</t>
  </si>
  <si>
    <t>0165SI20_BARD</t>
  </si>
  <si>
    <t>0165SI22_BARD</t>
  </si>
  <si>
    <t>0165SI24_BARD</t>
  </si>
  <si>
    <t>0165SI26_BARD</t>
  </si>
  <si>
    <t>I/C Foley Tray with Statlock</t>
  </si>
  <si>
    <t>Surestep Brdx Ic 350cc Um Stat</t>
  </si>
  <si>
    <t>Surestep Ic Fol Tray W/ Statlock</t>
  </si>
  <si>
    <t>FolyTryClctnSys</t>
  </si>
  <si>
    <t>Surestep Lub Ic Tay W/Bag Stat</t>
  </si>
  <si>
    <t>A300414A_BARD</t>
  </si>
  <si>
    <t>FolyTryClctnSysLF</t>
  </si>
  <si>
    <t>Surestep Lubri Ic Ty W/Umstat</t>
  </si>
  <si>
    <t>UrnMtrFTryAntiIMrClctn</t>
  </si>
  <si>
    <t>FoleyCathICLatexContinIrr3Way</t>
  </si>
  <si>
    <t>0167SI20_BARD</t>
  </si>
  <si>
    <t>0167SI26_BARD</t>
  </si>
  <si>
    <t>0196SI16_BARD</t>
  </si>
  <si>
    <t>FoleyCathICRedLtx2WayCouncill</t>
  </si>
  <si>
    <t>Surestep Bdx Ic Temp Sens Stat</t>
  </si>
  <si>
    <t>0166L20_BARD</t>
  </si>
  <si>
    <t>0166L26_BARD</t>
  </si>
  <si>
    <t>0165L12_BARD</t>
  </si>
  <si>
    <t>0165L22_BARD</t>
  </si>
  <si>
    <t>PEDIATRIC FOLEYS</t>
  </si>
  <si>
    <t>0165PL08_BARD</t>
  </si>
  <si>
    <t>FoleyCathPed2Way</t>
  </si>
  <si>
    <t>SILASTIC CATHETERS</t>
  </si>
  <si>
    <t>FoleyCathLtx2Way</t>
  </si>
  <si>
    <t>Lubrisil Strips</t>
  </si>
  <si>
    <t>FoleyCathHydrogelCtdAllSil</t>
  </si>
  <si>
    <t>175812_BARD</t>
  </si>
  <si>
    <t>Surestep Sil U/M Tray</t>
  </si>
  <si>
    <t>MtrTryLF</t>
  </si>
  <si>
    <t>A942216_BARD</t>
  </si>
  <si>
    <t>2-WAY 5CC</t>
  </si>
  <si>
    <t>0119L16_BARD</t>
  </si>
  <si>
    <t>FoleyCathContinIrr3Way</t>
  </si>
  <si>
    <t>0119L18_BARD</t>
  </si>
  <si>
    <t>0119L20_BARD</t>
  </si>
  <si>
    <t>0119L22_BARD</t>
  </si>
  <si>
    <t>FoleyCath2WayCoudeCarson</t>
  </si>
  <si>
    <t>0168L18_BARD</t>
  </si>
  <si>
    <t>0167L20_BARD</t>
  </si>
  <si>
    <t>0167L22_BARD</t>
  </si>
  <si>
    <t>0167L24_BARD</t>
  </si>
  <si>
    <t>3-Way Coude</t>
  </si>
  <si>
    <t>0196L16_BARD</t>
  </si>
  <si>
    <t>FoleyCathRedLtx2WayCouncill</t>
  </si>
  <si>
    <t>0196L18_BARD</t>
  </si>
  <si>
    <t>0196L20_BARD</t>
  </si>
  <si>
    <t>0196L22_BARD</t>
  </si>
  <si>
    <t>Uro 2-Way 5cc</t>
  </si>
  <si>
    <t>0172L18_BARD</t>
  </si>
  <si>
    <t>FoleyCathLubriSilCouncil</t>
  </si>
  <si>
    <t>SILICONE STRIPS</t>
  </si>
  <si>
    <t>ALL SILICONE</t>
  </si>
  <si>
    <t>165816_BARD</t>
  </si>
  <si>
    <t>FoleyCathAllSilicone2Way</t>
  </si>
  <si>
    <t>165818_BARD</t>
  </si>
  <si>
    <t>165820_BARD</t>
  </si>
  <si>
    <t>166820_BARD</t>
  </si>
  <si>
    <t>FoleyCathAllSilicone</t>
  </si>
  <si>
    <t>FOL0101_BARD</t>
  </si>
  <si>
    <t>FolyAdltW/PershFororSilCath</t>
  </si>
  <si>
    <t>FOL0102_BARD</t>
  </si>
  <si>
    <t>FOL0105_BARD</t>
  </si>
  <si>
    <t>FoleySecureForSilicone3Way</t>
  </si>
  <si>
    <t>Surestep Temp Mon U/M</t>
  </si>
  <si>
    <t>UrnMtrFolyTry400TSC</t>
  </si>
  <si>
    <t>Bard Cath Kits</t>
  </si>
  <si>
    <t>0035630_BARD</t>
  </si>
  <si>
    <t>CathKitInfw/glove&amp;IodphrSwab</t>
  </si>
  <si>
    <t>0035640_BARD</t>
  </si>
  <si>
    <t>CathKitPedw/glove&amp;IodphrSwab</t>
  </si>
  <si>
    <t>Surestep Intermittent TRA</t>
  </si>
  <si>
    <t>INTS14_BARD</t>
  </si>
  <si>
    <t>SureStepIntermittentCathTray</t>
  </si>
  <si>
    <t>Endourology Other</t>
  </si>
  <si>
    <t>Urology Miscellaneous</t>
  </si>
  <si>
    <t>000451_BARD</t>
  </si>
  <si>
    <t>BldrEvacutor</t>
  </si>
  <si>
    <t>URETER CAT ACCESS</t>
  </si>
  <si>
    <t>123400_BARD</t>
  </si>
  <si>
    <t>UrthrlDialUrologyTray</t>
  </si>
  <si>
    <t>Heyman Followers</t>
  </si>
  <si>
    <t>086010_BARD</t>
  </si>
  <si>
    <t>086012_BARD</t>
  </si>
  <si>
    <t>086014_BARD</t>
  </si>
  <si>
    <t>086020_BARD</t>
  </si>
  <si>
    <t>086022_BARD</t>
  </si>
  <si>
    <t>086024_BARD</t>
  </si>
  <si>
    <t>Leg Bags</t>
  </si>
  <si>
    <t>LegBagw/Latex StrapsRbrCapValv</t>
  </si>
  <si>
    <t>LegBagw/DrainFabricStrap</t>
  </si>
  <si>
    <t>277708_BARD</t>
  </si>
  <si>
    <t>277712_BARD</t>
  </si>
  <si>
    <t>Red Rubber Coude</t>
  </si>
  <si>
    <t>Bard Red Rubber Coude 2</t>
  </si>
  <si>
    <t>010116_BARD</t>
  </si>
  <si>
    <t>UrethralCathCoudeLatexTiemann</t>
  </si>
  <si>
    <t>Tubing</t>
  </si>
  <si>
    <t>DrainChannelRndFullFluted</t>
  </si>
  <si>
    <t>DrnSilFlatFullPerf</t>
  </si>
  <si>
    <t>0070440_BARD</t>
  </si>
  <si>
    <t>0015850_BARD</t>
  </si>
  <si>
    <t>BileBgw/Straps</t>
  </si>
  <si>
    <t>Temporary Pacing Electrodes</t>
  </si>
  <si>
    <t>0046140_BARD</t>
  </si>
  <si>
    <t>Specialty Tubes</t>
  </si>
  <si>
    <t>EsophTubeTripleLumenBlakemore</t>
  </si>
  <si>
    <t>305427</t>
  </si>
  <si>
    <t>SHARPS COLL NEXT GEN 5.4QT CLEAR 12/PACK</t>
  </si>
  <si>
    <t>Transfer Straw Kits</t>
  </si>
  <si>
    <t>TRANSFER STRAW KITS</t>
  </si>
  <si>
    <t>364953</t>
  </si>
  <si>
    <t>KIT URIN TRANSTR 13X75 4.0 C&amp;S GR</t>
  </si>
  <si>
    <t>30965780</t>
  </si>
  <si>
    <t>305618</t>
  </si>
  <si>
    <t>SYRINGE 30ML LL TIP CONV PAK</t>
  </si>
  <si>
    <t>Other Anesthesia Products</t>
  </si>
  <si>
    <t>Connecta</t>
  </si>
  <si>
    <t>Annual Growth Rebate</t>
  </si>
  <si>
    <t>Rebate Period</t>
  </si>
  <si>
    <t>Survivor Customer#</t>
  </si>
  <si>
    <t>PLEURX ACCESSORIES</t>
  </si>
  <si>
    <t>Powerport ISP MRI</t>
  </si>
  <si>
    <t>Powerport Slim</t>
  </si>
  <si>
    <t>Senomark Ultra</t>
  </si>
  <si>
    <t>Twirl Marker</t>
  </si>
  <si>
    <t>Ultraclip DT</t>
  </si>
  <si>
    <t>Glidepath Slim</t>
  </si>
  <si>
    <t>Hemosplit</t>
  </si>
  <si>
    <t>Pristine</t>
  </si>
  <si>
    <t>Liverty</t>
  </si>
  <si>
    <t>Ultraverse RX</t>
  </si>
  <si>
    <t>Lifestream</t>
  </si>
  <si>
    <t>Optifix AT</t>
  </si>
  <si>
    <t>Optifix Open</t>
  </si>
  <si>
    <t>Sorbafix</t>
  </si>
  <si>
    <t>VENTRALEX</t>
  </si>
  <si>
    <t>4 LITER BAG</t>
  </si>
  <si>
    <t>IC Temp Sensing Silicone Strip</t>
  </si>
  <si>
    <t>Surestep Sil Ic Tray W/UMStatlock</t>
  </si>
  <si>
    <t>Surestep Sil Ictray Bag Stat</t>
  </si>
  <si>
    <t>Lubri-Sil Catheters</t>
  </si>
  <si>
    <t>SURESTEP SIL BAG TRAY</t>
  </si>
  <si>
    <t>Midstream Bens</t>
  </si>
  <si>
    <t>COUNCILL</t>
  </si>
  <si>
    <t>URO 3-WAY 30CC</t>
  </si>
  <si>
    <t>Uro 3-Way 5cc</t>
  </si>
  <si>
    <t>Surestep Ltx Free Tray W/ Bag</t>
  </si>
  <si>
    <t>Surestep Ltx Free Tray W/UM</t>
  </si>
  <si>
    <t>Surestep Temp Mon U/M Sil Tray</t>
  </si>
  <si>
    <t>Pericare</t>
  </si>
  <si>
    <t>Bardia Sil Catheter</t>
  </si>
  <si>
    <t>Angiomed Guides</t>
  </si>
  <si>
    <t>Polureth Olive</t>
  </si>
  <si>
    <t>Polyurethane Open Tip</t>
  </si>
  <si>
    <t>Wov Uret Spiral</t>
  </si>
  <si>
    <t>Insertion Trays</t>
  </si>
  <si>
    <t>Spirit Style 1</t>
  </si>
  <si>
    <t>Spirit Style 3</t>
  </si>
  <si>
    <t>Ultraflex</t>
  </si>
  <si>
    <t>Magic3 Coude</t>
  </si>
  <si>
    <t>BD Uncoated</t>
  </si>
  <si>
    <t>Channel Drains</t>
  </si>
  <si>
    <t>SILICONE FLAT DRAINS</t>
  </si>
  <si>
    <t>Sump Drains</t>
  </si>
  <si>
    <t>Medi-Aire</t>
  </si>
  <si>
    <t>BALLOON ELECTRODES</t>
  </si>
  <si>
    <t>NBIH &amp; GOETZ ELECTRODES</t>
  </si>
  <si>
    <t>ESPH TUBES</t>
  </si>
  <si>
    <t>Affirm Transport</t>
  </si>
  <si>
    <t>Gaspak EZ</t>
  </si>
  <si>
    <t>Misc Lab Reagents</t>
  </si>
  <si>
    <t>Strep Group/Pneumo</t>
  </si>
  <si>
    <t>Manual MGIT</t>
  </si>
  <si>
    <t>Bactec 9000 Std</t>
  </si>
  <si>
    <t>Phoenix Reagents</t>
  </si>
  <si>
    <t>Assay Media</t>
  </si>
  <si>
    <t>Food/Dairy/Bev Media</t>
  </si>
  <si>
    <t>Molecular Genetic Media</t>
  </si>
  <si>
    <t>Mycological</t>
  </si>
  <si>
    <t>Non-Selective Media</t>
  </si>
  <si>
    <t>Media Additives</t>
  </si>
  <si>
    <t>Solidifying Agents</t>
  </si>
  <si>
    <t>Rapid Serum Tube</t>
  </si>
  <si>
    <t>SPC PLASTIC HEMO</t>
  </si>
  <si>
    <t>PBBCS Pre-Attached</t>
  </si>
  <si>
    <t>PBBCS Ultra Thin Wall</t>
  </si>
  <si>
    <t>PBBCS Ultra Thin Wall Pre Attached</t>
  </si>
  <si>
    <t>Eclipse Pre-Attached</t>
  </si>
  <si>
    <t>1ml</t>
  </si>
  <si>
    <t>3ml</t>
  </si>
  <si>
    <t>Nexiva Single Port</t>
  </si>
  <si>
    <t>SITE SCRUB</t>
  </si>
  <si>
    <t>General</t>
  </si>
  <si>
    <t>Pediatrics</t>
  </si>
  <si>
    <t>Chemotherapy</t>
  </si>
  <si>
    <t>Other Accessories</t>
  </si>
  <si>
    <t>Q-Syte</t>
  </si>
  <si>
    <t>MaxPlus Clear</t>
  </si>
  <si>
    <t>MaxPlus Opaque</t>
  </si>
  <si>
    <t>Other Safety</t>
  </si>
  <si>
    <t>PowerPICC Solo - Non-3CG</t>
  </si>
  <si>
    <t>Powerglide ST</t>
  </si>
  <si>
    <t>PowerLoc PAKs</t>
  </si>
  <si>
    <t>Statlock - Epidural</t>
  </si>
  <si>
    <t>Statlock - Other</t>
  </si>
  <si>
    <t>StatLock IV Start Kit</t>
  </si>
  <si>
    <t>Semi-Annual Base</t>
  </si>
  <si>
    <t>Semi-Annual Rebate</t>
  </si>
  <si>
    <t>0601610_BARD</t>
  </si>
  <si>
    <t>REPAIRKITWHITEADAPTER</t>
  </si>
  <si>
    <t>367985</t>
  </si>
  <si>
    <t>Tube PLUS SST 16X125mm 10.0ml PLBL CE</t>
  </si>
  <si>
    <t>366408</t>
  </si>
  <si>
    <t>F120100T</t>
  </si>
  <si>
    <t>Hydro Latex 30cc Balloon</t>
  </si>
  <si>
    <t>LUBRISIL TRAYS</t>
  </si>
  <si>
    <t>WWB ID</t>
  </si>
  <si>
    <t>MONTEFIORE HEALTH SYSTEM</t>
  </si>
  <si>
    <t>Focus Foley Catheters</t>
  </si>
  <si>
    <t>VENUM14060_BARD</t>
  </si>
  <si>
    <t>VENUM16120_BARD</t>
  </si>
  <si>
    <t>Category</t>
  </si>
  <si>
    <t>Semi-Annual Focus Rebate</t>
  </si>
  <si>
    <t>Focus Rebate</t>
  </si>
  <si>
    <t>Focused Product Rebate</t>
  </si>
  <si>
    <t>paid on prior year sales of Focused Products</t>
  </si>
  <si>
    <t>LARGE BORE NEEDLE</t>
  </si>
  <si>
    <t>PORTS</t>
  </si>
  <si>
    <t>Silicone Trays</t>
  </si>
  <si>
    <t>Std Urology Tray</t>
  </si>
  <si>
    <t>VENTRIO ST SMALL OVAL</t>
  </si>
  <si>
    <t>Semi-Annual Focus</t>
  </si>
  <si>
    <t>Annual Focus</t>
  </si>
  <si>
    <t>Annual Focus Rebate</t>
  </si>
  <si>
    <t>click the dropdown under "Refresh"</t>
  </si>
  <si>
    <t>select "Connect Properties"</t>
  </si>
  <si>
    <t xml:space="preserve">select the "Definition" tab and </t>
  </si>
  <si>
    <t>scroll down in the "Command Text" section and replace IDN with current IDN Name</t>
  </si>
  <si>
    <t>Start in DetailExport Tab</t>
  </si>
  <si>
    <t>Copy IDN info from Database by running button for "My Contracts" or "All Active Contracts". Find the appropriate Agr ID, copy entire row in and paste in row 1 including the header.</t>
  </si>
  <si>
    <t>click anywhere in the table and in your ribbon go to: Table Design</t>
  </si>
  <si>
    <t>Year:</t>
  </si>
  <si>
    <t>221270</t>
  </si>
  <si>
    <t>Plate Macconkey II Agar 100 Ea</t>
  </si>
  <si>
    <t>221275</t>
  </si>
  <si>
    <t>Plate Mueller Hinton II Agar 100 Ea</t>
  </si>
  <si>
    <t>221278</t>
  </si>
  <si>
    <t>Plate Sabouraud Dextrose Agar 100 Ea</t>
  </si>
  <si>
    <t>221601</t>
  </si>
  <si>
    <t>Plate Col Cna//Mac II 100 Ea</t>
  </si>
  <si>
    <t>221800</t>
  </si>
  <si>
    <t>Plate Mueller Hinton II Agar 24 Ea</t>
  </si>
  <si>
    <t>221801</t>
  </si>
  <si>
    <t>Plate Mueller Hinton Agar 5% SB 24 Ea</t>
  </si>
  <si>
    <t>221508</t>
  </si>
  <si>
    <t>Tube Cooked Meat Medium 8Ml-K 100 Ea</t>
  </si>
  <si>
    <t>221730</t>
  </si>
  <si>
    <t>Tube Gn Broth 8Ml 100 Ea</t>
  </si>
  <si>
    <t>296266</t>
  </si>
  <si>
    <t>Tube Lim Broth 5Ml K 100 Ea</t>
  </si>
  <si>
    <t>Chromagar PM</t>
  </si>
  <si>
    <t>215228</t>
  </si>
  <si>
    <t>Plate Chromagar MRSA II 100Mm 20 Ea</t>
  </si>
  <si>
    <t>254093</t>
  </si>
  <si>
    <t>Plate BBL Chromagar Candida 90MM 20</t>
  </si>
  <si>
    <t>231693</t>
  </si>
  <si>
    <t>Disc Gentamicin Gm-120 1 Ea</t>
  </si>
  <si>
    <t>231751</t>
  </si>
  <si>
    <t>Disc Cefotaxime/Clavulanic Acid 30/10Mcg</t>
  </si>
  <si>
    <t>231275</t>
  </si>
  <si>
    <t>Disc Clindamycin Cc-2 10 Ea</t>
  </si>
  <si>
    <t>231353</t>
  </si>
  <si>
    <t>Disc Vancomycin Va-30 10 Ea</t>
  </si>
  <si>
    <t>231660</t>
  </si>
  <si>
    <t>Disc Ampicillin/Sulbactam Sam-20 10 Ea</t>
  </si>
  <si>
    <t>231048</t>
  </si>
  <si>
    <t>Disc Taxo Ethyl Hydrocupreine P 1Car</t>
  </si>
  <si>
    <t>1616001_BARD</t>
  </si>
  <si>
    <t>PPCVSLIMOPEN6CFMBINT</t>
  </si>
  <si>
    <t>5954810_BARD</t>
  </si>
  <si>
    <t>Ventralight ST 8"x10" Ellipse</t>
  </si>
  <si>
    <t>VENTRIO ST LARGE OVAL</t>
  </si>
  <si>
    <t>0115312_BARD</t>
  </si>
  <si>
    <t>InguinalHerniaXlgLeft3DMaxMesh</t>
  </si>
  <si>
    <t>0115322_BARD</t>
  </si>
  <si>
    <t>Bard3DMaxMeshXLGRight</t>
  </si>
  <si>
    <t>0116310_BARD</t>
  </si>
  <si>
    <t>3DMAX MID MESH MEDIUM LEFT</t>
  </si>
  <si>
    <t>0116320_BARD</t>
  </si>
  <si>
    <t>3DMAX MID MESH MEDIUM RIGHT</t>
  </si>
  <si>
    <t>1190602_BARD</t>
  </si>
  <si>
    <t>LARGE PHASIX PLUG &amp; PATCH</t>
  </si>
  <si>
    <t>2551H22_BARD</t>
  </si>
  <si>
    <t>0117070_BARD</t>
  </si>
  <si>
    <t>PERFIX LIGHT PLUG LARGE</t>
  </si>
  <si>
    <t>212527</t>
  </si>
  <si>
    <t>Bottle Gram Decolorizer 250ml</t>
  </si>
  <si>
    <t>0112980_BARD</t>
  </si>
  <si>
    <t>221277</t>
  </si>
  <si>
    <t>Plate Phenylethyl Alcohol 5% SB 100 Ea</t>
  </si>
  <si>
    <t>220967</t>
  </si>
  <si>
    <t>Tube Mycosel Agar Slant A 100 Ea</t>
  </si>
  <si>
    <t>221200</t>
  </si>
  <si>
    <t>Tube Thio Med W/O 135C 8Ml-K 100 Ea</t>
  </si>
  <si>
    <t>261187</t>
  </si>
  <si>
    <t>Dropper Dmaca Indole</t>
  </si>
  <si>
    <t>MC2016_BARD</t>
  </si>
  <si>
    <t>AT120144_BARD</t>
  </si>
  <si>
    <t>CQF7564_BARD</t>
  </si>
  <si>
    <t>CQF7574_BARD</t>
  </si>
  <si>
    <t>CQF7584_BARD</t>
  </si>
  <si>
    <t>U3513078_BARD</t>
  </si>
  <si>
    <t>U357544_BARD</t>
  </si>
  <si>
    <t>U357554_BARD</t>
  </si>
  <si>
    <t>U357558_BARD</t>
  </si>
  <si>
    <t>U357564_BARD</t>
  </si>
  <si>
    <t>U357566_BARD</t>
  </si>
  <si>
    <t>U357568_BARD</t>
  </si>
  <si>
    <t>U357578_BARD</t>
  </si>
  <si>
    <t>U357584_BARD</t>
  </si>
  <si>
    <t>U357586_BARD</t>
  </si>
  <si>
    <t>U357594_BARD</t>
  </si>
  <si>
    <t>5954124_BARD</t>
  </si>
  <si>
    <t>Ventralight ST 12"x14" Rectang</t>
  </si>
  <si>
    <t>5950080_BARD</t>
  </si>
  <si>
    <t>IC TEMP SENSING LATEX TRAYS</t>
  </si>
  <si>
    <t>A319416AM_BARD</t>
  </si>
  <si>
    <t>UrnMtrFolyTry400TSCMlx</t>
  </si>
  <si>
    <t>072234_BARD</t>
  </si>
  <si>
    <t>24FR HUBLESS FULL FLUTE</t>
  </si>
  <si>
    <t>220830</t>
  </si>
  <si>
    <t>Tube Blood Agar Slants 10Ea</t>
  </si>
  <si>
    <t>260685</t>
  </si>
  <si>
    <t>Gaspak EZ Campy System</t>
  </si>
  <si>
    <t>222641</t>
  </si>
  <si>
    <t>Vial Sal O Antis Poly Grp A-I &amp; Vi Lyo</t>
  </si>
  <si>
    <t>232175</t>
  </si>
  <si>
    <t>Disc Ertapenem Etp-10 232175</t>
  </si>
  <si>
    <t>231271</t>
  </si>
  <si>
    <t>Disc Cephalothin Cf-30 10 Ea</t>
  </si>
  <si>
    <t>231544</t>
  </si>
  <si>
    <t>Disc Rifampin Ra-5 10 Ea</t>
  </si>
  <si>
    <t>231645</t>
  </si>
  <si>
    <t>Disc Imipenem Ipm-10 10 Ea</t>
  </si>
  <si>
    <t>305181</t>
  </si>
  <si>
    <t>NEEDLE 18X1IN BLUNT FILL</t>
  </si>
  <si>
    <t>1829570_BARD</t>
  </si>
  <si>
    <t>PPMRIDUOSP9.5CFMBMI</t>
  </si>
  <si>
    <t>TKM1110_BARD</t>
  </si>
  <si>
    <t>TrekBoneMarrowBiopsyKit</t>
  </si>
  <si>
    <t>CQF7588_BARD</t>
  </si>
  <si>
    <t>LX35751060V_BARD</t>
  </si>
  <si>
    <t>LX3575640V_BARD</t>
  </si>
  <si>
    <t>U813064_BARD</t>
  </si>
  <si>
    <t>U3575104_BARD</t>
  </si>
  <si>
    <t>U357546_BARD</t>
  </si>
  <si>
    <t>U357548_BARD</t>
  </si>
  <si>
    <t>U357572_BARD</t>
  </si>
  <si>
    <t>U357574_BARD</t>
  </si>
  <si>
    <t>U357576_BARD</t>
  </si>
  <si>
    <t>U357588_BARD</t>
  </si>
  <si>
    <t>U357596_BARD</t>
  </si>
  <si>
    <t>LifeStent5FVascularUS</t>
  </si>
  <si>
    <t>5F050803CS_BARD</t>
  </si>
  <si>
    <t>EX100401CD_BARD</t>
  </si>
  <si>
    <t>LifeStent 10x40x80</t>
  </si>
  <si>
    <t>0214512_BARD</t>
  </si>
  <si>
    <t>0234512_BARD</t>
  </si>
  <si>
    <t>0284514_BARD</t>
  </si>
  <si>
    <t>1221015_BARD</t>
  </si>
  <si>
    <t>PHASIX ST OPS 10CMx15CM OVAL</t>
  </si>
  <si>
    <t>Permanent Fixation</t>
  </si>
  <si>
    <t>0113215_BARD</t>
  </si>
  <si>
    <t>CAPSURE EIS 15CT</t>
  </si>
  <si>
    <t>5955113_BARD</t>
  </si>
  <si>
    <t>10x13 ELLIPSE END ITEM</t>
  </si>
  <si>
    <t>0103L22_BARD</t>
  </si>
  <si>
    <t>2557H20_BARD</t>
  </si>
  <si>
    <t>0042120_BARD</t>
  </si>
  <si>
    <t>221087</t>
  </si>
  <si>
    <t>Tube Trypticase Soy Agar Slant 100 Ea</t>
  </si>
  <si>
    <t>212513</t>
  </si>
  <si>
    <t>Bottle Tb Potassium Permanganate 250Ml</t>
  </si>
  <si>
    <t>212518</t>
  </si>
  <si>
    <t>Bottle Tb Carbolfuchsin Kf 250Ml</t>
  </si>
  <si>
    <t>221832</t>
  </si>
  <si>
    <t>Tube Middlebrook 7H9 Glycerol 5Ml 10 Ea</t>
  </si>
  <si>
    <t>215229</t>
  </si>
  <si>
    <t>Plate Chromagar MRSA II 100Mm 100 Ea</t>
  </si>
  <si>
    <t>231552</t>
  </si>
  <si>
    <t>Disc Bacitracin Taxo A 10 Cart</t>
  </si>
  <si>
    <t>NONJOINTEDMRI.DUALPORT</t>
  </si>
  <si>
    <t>SLIMPORTSLIMTITANIUMLOWPROFILE</t>
  </si>
  <si>
    <t>CQ7568_BARD</t>
  </si>
  <si>
    <t>CQ7578_BARD</t>
  </si>
  <si>
    <t>CQ7588_BARD</t>
  </si>
  <si>
    <t>Dorado</t>
  </si>
  <si>
    <t>CQF75108_BARD</t>
  </si>
  <si>
    <t>AVSM10100_BARD</t>
  </si>
  <si>
    <t>U35130415_BARD</t>
  </si>
  <si>
    <t>U3575108_BARD</t>
  </si>
  <si>
    <t>U357598_BARD</t>
  </si>
  <si>
    <t>DRAIN BAGS</t>
  </si>
  <si>
    <t>0113126_BARD</t>
  </si>
  <si>
    <t>OPTIFIX FIXATION 30 TACKS</t>
  </si>
  <si>
    <t>0113230_BARD</t>
  </si>
  <si>
    <t>CAPSURE EIS 30CT</t>
  </si>
  <si>
    <t>Ureterals</t>
  </si>
  <si>
    <t>0609190_BARD</t>
  </si>
  <si>
    <t>Trifusion, 19cm,</t>
  </si>
  <si>
    <t>0609230_BARD</t>
  </si>
  <si>
    <t>TRIFUSION, 23CM, INTERMEDIATE</t>
  </si>
  <si>
    <t>0609270_BARD</t>
  </si>
  <si>
    <t>TRIFUSION,27 CM INTERMEDIATE</t>
  </si>
  <si>
    <t>930800</t>
  </si>
  <si>
    <t>26mL CLEAR STERILE SOLUTION/APPLICATOR</t>
  </si>
  <si>
    <t>305666</t>
  </si>
  <si>
    <t>SHARPS COLL 19GAL GASKET RED</t>
  </si>
  <si>
    <t>305060</t>
  </si>
  <si>
    <t>SYRINGE 3ML LL W/NDL 18X1-1/2 BLUNT FILL</t>
  </si>
  <si>
    <t>305062</t>
  </si>
  <si>
    <t>SYRINGE BLUNT FILL 5ML LL W/NDL 18X1-1/2</t>
  </si>
  <si>
    <t>382554</t>
  </si>
  <si>
    <t>INSYTE AUTOG BC GRAY 16GA X 1.16IN</t>
  </si>
  <si>
    <t>305053</t>
  </si>
  <si>
    <t>SHARPS COLL 3GAL RECYKLEEN PEARL</t>
  </si>
  <si>
    <t>1758SI12_BARD</t>
  </si>
  <si>
    <t>298330</t>
  </si>
  <si>
    <t>Tube Rapid Urea Broth 10 Ea</t>
  </si>
  <si>
    <t>212515</t>
  </si>
  <si>
    <t>Bottle Tb Auramine-Rhodamine T 250Ml</t>
  </si>
  <si>
    <t>305610</t>
  </si>
  <si>
    <t>SHARPS COLL 17GAL RED</t>
  </si>
  <si>
    <t>1810MS_BARD</t>
  </si>
  <si>
    <t>MISSION 18G X 10CM</t>
  </si>
  <si>
    <t>477201_BARD</t>
  </si>
  <si>
    <t>MRGHIATASBEADED BREASTLOCWIRE</t>
  </si>
  <si>
    <t>479201_BARD</t>
  </si>
  <si>
    <t>MRGHIATAS BEADEDBREAST LOCWIRE</t>
  </si>
  <si>
    <t>GlidePathRetro</t>
  </si>
  <si>
    <t>5393500R_BARD</t>
  </si>
  <si>
    <t>VENUM16140_BARD</t>
  </si>
  <si>
    <t>0165SI28_BARD</t>
  </si>
  <si>
    <t>0119SI22_BARD</t>
  </si>
  <si>
    <t>FoleyCathICLatex3Way</t>
  </si>
  <si>
    <t>382623</t>
  </si>
  <si>
    <t>INSYTE AUTOG BC WING BLU 22GA X 1.0IN</t>
  </si>
  <si>
    <t>0046160_BARD</t>
  </si>
  <si>
    <t>MQK1820_BARD</t>
  </si>
  <si>
    <t>ATG80126_BARD</t>
  </si>
  <si>
    <t>ATG80146_BARD</t>
  </si>
  <si>
    <t>ATG80166_BARD</t>
  </si>
  <si>
    <t>FluencyPlusEndovascStentGraft</t>
  </si>
  <si>
    <t>5955610_BARD</t>
  </si>
  <si>
    <t>6X10 OVAL END ITEM</t>
  </si>
  <si>
    <t>220246</t>
  </si>
  <si>
    <t>Kit Collection E Swab Minitip</t>
  </si>
  <si>
    <t>212512</t>
  </si>
  <si>
    <t>Bottle Tb Decolorizer Tm 250Ml</t>
  </si>
  <si>
    <t>261189</t>
  </si>
  <si>
    <t>Dropper Dobell And OConnors Iodine</t>
  </si>
  <si>
    <t>261203</t>
  </si>
  <si>
    <t>Dropper Catalase Reagent</t>
  </si>
  <si>
    <t>405174</t>
  </si>
  <si>
    <t>NEEDLE SPINAL S/SU 18GA 3IN QUINCKE</t>
  </si>
  <si>
    <t>305602</t>
  </si>
  <si>
    <t>SHARPS COLL SLIDE CLOSE 9GAL GASKET RED</t>
  </si>
  <si>
    <t>5615150</t>
  </si>
  <si>
    <t>DOT POWER TL 15CM PCACUTE DIAL FULL TRAY</t>
  </si>
  <si>
    <t>384021</t>
  </si>
  <si>
    <t>INTRODUCER INTROSYTE-N 1.9F 1.9CM</t>
  </si>
  <si>
    <t>PIG1260K</t>
  </si>
  <si>
    <t>SAFE-T-CENTESIS KIT 6FR X 16CM</t>
  </si>
  <si>
    <t>PIG1280TSP</t>
  </si>
  <si>
    <t>SAFE-T-CENTESIS PLUS 8FR CATHETER</t>
  </si>
  <si>
    <t>OTP5000</t>
  </si>
  <si>
    <t>THORA/PARA TRAY, 5FR, NON-VALVED</t>
  </si>
  <si>
    <t>50-7265A</t>
  </si>
  <si>
    <t>LOCKABLE DRAINAGE LINE KIT</t>
  </si>
  <si>
    <t>PLEURX PLEURAL CATHETER KIT</t>
  </si>
  <si>
    <t>368100</t>
  </si>
  <si>
    <t>LANCET QUIKHEEL PINK 0.85MMX1.75MM</t>
  </si>
  <si>
    <t>305779</t>
  </si>
  <si>
    <t>SYRINGE 3ML LL W/NDL ECLIPSE 21X1 RB</t>
  </si>
  <si>
    <t>382547</t>
  </si>
  <si>
    <t>INSYTE AUTOG BC GRN 18GA X 1.88IN</t>
  </si>
  <si>
    <t>382637</t>
  </si>
  <si>
    <t>INSYTE AUTOG BC WING PNK 20GA X1.88IN</t>
  </si>
  <si>
    <t>305615</t>
  </si>
  <si>
    <t>SHARPS COLL 9GAL RED</t>
  </si>
  <si>
    <t>305436</t>
  </si>
  <si>
    <t>SHARPS COLL 3GAL RED</t>
  </si>
  <si>
    <t>5855240</t>
  </si>
  <si>
    <t>DOT POWERTL SLIMCTH 24CMST TRAY</t>
  </si>
  <si>
    <t>5603240</t>
  </si>
  <si>
    <t>POWER TL 24CM STACUTE DIAL KIT</t>
  </si>
  <si>
    <t>5605150</t>
  </si>
  <si>
    <t>DOT POWER TL 15CM STACUTE DIAL FULL TRAY</t>
  </si>
  <si>
    <t>5605200</t>
  </si>
  <si>
    <t>DOT POWER TL 20CM STACUTE DIAL FULL TRAY</t>
  </si>
  <si>
    <t>5605240</t>
  </si>
  <si>
    <t>DOT POWER TL 24CM STACUTE DIAL FULL TRAY</t>
  </si>
  <si>
    <t>5615200</t>
  </si>
  <si>
    <t>DOT POWER TL 20CM PCACUTE DIAL FULL TRAY</t>
  </si>
  <si>
    <t>Provena Solo 5FR TL</t>
  </si>
  <si>
    <t>Provena Solo 4FR DL / 3FR SL</t>
  </si>
  <si>
    <t>0738950</t>
  </si>
  <si>
    <t>UNIV MI 5FR 5 CM ANLNIT WIRE</t>
  </si>
  <si>
    <t>S4153108BDP</t>
  </si>
  <si>
    <t>DOT PROVENA MIDLINE 3FR SL MAX BP PC</t>
  </si>
  <si>
    <t>S4254108BDP</t>
  </si>
  <si>
    <t>DOT PROVENA ML 4FR DL MAXW/BPPC</t>
  </si>
  <si>
    <t>10010453</t>
  </si>
  <si>
    <t>AS LVP 20D LOW SORB SS 1.2M</t>
  </si>
  <si>
    <t>10010454</t>
  </si>
  <si>
    <t>AS LVP 20D LOW SORB SS 0.2M</t>
  </si>
  <si>
    <t>0112950_BARD</t>
  </si>
  <si>
    <t>153214A_BARD</t>
  </si>
  <si>
    <t>UrnMtrDrnBagICw/BacSys</t>
  </si>
  <si>
    <t>0165SI08_BARD</t>
  </si>
  <si>
    <t>0165SI12_BARD</t>
  </si>
  <si>
    <t>0165SI30_BARD</t>
  </si>
  <si>
    <t>BARDEX IC FOLEY CATH 30CC</t>
  </si>
  <si>
    <t>0166SI16_BARD</t>
  </si>
  <si>
    <t>0166SI18_BARD</t>
  </si>
  <si>
    <t>0166SI20_BARD</t>
  </si>
  <si>
    <t>0166SI22_BARD</t>
  </si>
  <si>
    <t>0166SI24_BARD</t>
  </si>
  <si>
    <t>0166SI26_BARD</t>
  </si>
  <si>
    <t>0166SI28_BARD</t>
  </si>
  <si>
    <t>303314A_BARD</t>
  </si>
  <si>
    <t>UrnMtrFolyTryICAntiInfBacClctn</t>
  </si>
  <si>
    <t>300314A_BARD</t>
  </si>
  <si>
    <t>FolyTryICAntiInfBacClctnSys</t>
  </si>
  <si>
    <t>A303314A_BARD</t>
  </si>
  <si>
    <t>UrnMtrFolyTryClctn</t>
  </si>
  <si>
    <t>A303316A_BARD</t>
  </si>
  <si>
    <t>A303318A_BARD</t>
  </si>
  <si>
    <t>A300316A_BARD</t>
  </si>
  <si>
    <t>1758SI14_BARD</t>
  </si>
  <si>
    <t>1758SI18_BARD</t>
  </si>
  <si>
    <t>1758SI22_BARD</t>
  </si>
  <si>
    <t>1768SI18_BARD</t>
  </si>
  <si>
    <t>0102SI12_BARD</t>
  </si>
  <si>
    <t>FoleyCathIC2WayCoudeTiemann</t>
  </si>
  <si>
    <t>0102SI14_BARD</t>
  </si>
  <si>
    <t>0102SI18_BARD</t>
  </si>
  <si>
    <t>0102SI20_BARD</t>
  </si>
  <si>
    <t>0102SI22_BARD</t>
  </si>
  <si>
    <t>0103SI18_BARD</t>
  </si>
  <si>
    <t>0103SI24_BARD</t>
  </si>
  <si>
    <t>FoleyCathIC2WayCoudeCarson</t>
  </si>
  <si>
    <t>0168SI22_BARD</t>
  </si>
  <si>
    <t>IC 3-Way 30cc</t>
  </si>
  <si>
    <t>0167SI16_BARD</t>
  </si>
  <si>
    <t>0167SI18_BARD</t>
  </si>
  <si>
    <t>0167SI22_BARD</t>
  </si>
  <si>
    <t>FoleyCathICLatexContinIrr3-Way</t>
  </si>
  <si>
    <t>0167SI24_BARD</t>
  </si>
  <si>
    <t>0119SI16_BARD</t>
  </si>
  <si>
    <t>0119SI18_BARD</t>
  </si>
  <si>
    <t>0119SI20_BARD</t>
  </si>
  <si>
    <t>0119SI24_BARD</t>
  </si>
  <si>
    <t>0196SI18_BARD</t>
  </si>
  <si>
    <t>0196SI20_BARD</t>
  </si>
  <si>
    <t>0196SI22_BARD</t>
  </si>
  <si>
    <t>0165L14_BARD</t>
  </si>
  <si>
    <t>A902918_BARD</t>
  </si>
  <si>
    <t>SURESTEP ECON DRAN LTX TRAY</t>
  </si>
  <si>
    <t>A800365_BARD</t>
  </si>
  <si>
    <t>CathMtrTryHydrophCtd</t>
  </si>
  <si>
    <t>175810_BARD</t>
  </si>
  <si>
    <t>175816_BARD</t>
  </si>
  <si>
    <t>A942214_BARD</t>
  </si>
  <si>
    <t>0100L22_BARD</t>
  </si>
  <si>
    <t>6003L22_BARD</t>
  </si>
  <si>
    <t>HematuriaFoleyCathRedLtx3Way</t>
  </si>
  <si>
    <t>6003L24_BARD</t>
  </si>
  <si>
    <t>2551H20_BARD</t>
  </si>
  <si>
    <t>FoleyCathLub3WayHematuria</t>
  </si>
  <si>
    <t>0125RL18_BARD</t>
  </si>
  <si>
    <t>140000_BARD</t>
  </si>
  <si>
    <t>UretCathAdapterPlastic</t>
  </si>
  <si>
    <t>Urology Procedure Trays</t>
  </si>
  <si>
    <t>086026_BARD</t>
  </si>
  <si>
    <t>086028_BARD</t>
  </si>
  <si>
    <t>150102_BARD</t>
  </si>
  <si>
    <t>0046100_BARD</t>
  </si>
  <si>
    <t>0046180_BARD</t>
  </si>
  <si>
    <t>0092100_BARD</t>
  </si>
  <si>
    <t>IVA Accessories - Connecta</t>
  </si>
  <si>
    <t>394910</t>
  </si>
  <si>
    <t>CONNECTA PLUS1 360 WHITE BLEND</t>
  </si>
  <si>
    <t>Rebate Total</t>
  </si>
  <si>
    <t>Annualized Rebate minus Semi Annual Rebate</t>
  </si>
  <si>
    <t>Var% over PY</t>
  </si>
  <si>
    <t>Phasix ST Umbilical</t>
  </si>
  <si>
    <t>220099</t>
  </si>
  <si>
    <t>Cultureswab Liquid Stuart Single Swab</t>
  </si>
  <si>
    <t>Supplies</t>
  </si>
  <si>
    <t>231554</t>
  </si>
  <si>
    <t>Disc Ethyl Hydrocupreine Taxo P 10 Cart</t>
  </si>
  <si>
    <t>367961</t>
  </si>
  <si>
    <t>TUBE PST PLH 13X100 3.5 PLBL L/GN</t>
  </si>
  <si>
    <t>PT Other Plastic Tubes</t>
  </si>
  <si>
    <t>367777</t>
  </si>
  <si>
    <t>TUBE TRCE PLH 13X75 3.0 PLBL R/BL EDTA</t>
  </si>
  <si>
    <t>367855</t>
  </si>
  <si>
    <t>TUBE SPC EDTA PLH 13X75 3.0 PLBL TAN SP</t>
  </si>
  <si>
    <t>368380</t>
  </si>
  <si>
    <t>TUBE TRCE PLH 13X100 6.0 UPLBL R/BL PLN</t>
  </si>
  <si>
    <t>368381</t>
  </si>
  <si>
    <t>TUBE TRCE PLH 13X100 6.0 UPLBL R/BL EDTA</t>
  </si>
  <si>
    <t>367294</t>
  </si>
  <si>
    <t>WINGSET SLBCS 25X.75 7LUER</t>
  </si>
  <si>
    <t>Safety Wingset PBBCS UTW</t>
  </si>
  <si>
    <t>367363</t>
  </si>
  <si>
    <t>WINGSET PBBCS UTW PP 25X.75 12 LUER</t>
  </si>
  <si>
    <t>368689</t>
  </si>
  <si>
    <t>UT-PBBCS 21G 12 PAH CE</t>
  </si>
  <si>
    <t>BLOOD TRANSFER DEVICE</t>
  </si>
  <si>
    <t>364992</t>
  </si>
  <si>
    <t>TUBE URIN PLC 16X100 8.0 UAP CONI RD/YEL</t>
  </si>
  <si>
    <t>364943</t>
  </si>
  <si>
    <t>KIT URIN TRANSTR 16X100 8.0 UAP RD/YEL</t>
  </si>
  <si>
    <t>ORAL MEDICATION</t>
  </si>
  <si>
    <t>305207</t>
  </si>
  <si>
    <t>SYRINGE ORAL 1ML AMBER</t>
  </si>
  <si>
    <t>305210</t>
  </si>
  <si>
    <t>SYRINGE ORAL 3ML AMBER</t>
  </si>
  <si>
    <t>305902</t>
  </si>
  <si>
    <t>NEEDLE SFTYGLD 23X1 RB</t>
  </si>
  <si>
    <t>305918</t>
  </si>
  <si>
    <t>NEEDLE SFTYGLD 18X1-1/2 RB</t>
  </si>
  <si>
    <t>381412</t>
  </si>
  <si>
    <t>INSYTE AUTOGUARD YEL 24GA X .75IN</t>
  </si>
  <si>
    <t>381447</t>
  </si>
  <si>
    <t>INSYTE AUTOGUARD GN 18GA X 1.88IN</t>
  </si>
  <si>
    <t>386862</t>
  </si>
  <si>
    <t>US CATHENA 20GX1.00IN STRAIGHT BC</t>
  </si>
  <si>
    <t>405140</t>
  </si>
  <si>
    <t>NEEDLE SPINAL S/SU 25GA TW 5IN WHITACRE</t>
  </si>
  <si>
    <t>305635</t>
  </si>
  <si>
    <t>SHARPS COLL 1QT RED</t>
  </si>
  <si>
    <t>IVA Connectors</t>
  </si>
  <si>
    <t>IVA Connectors - Q-Syte</t>
  </si>
  <si>
    <t>385100</t>
  </si>
  <si>
    <t>Q-SYTE CLOSED LUER ACCESS DEVICE</t>
  </si>
  <si>
    <t>IVA Extension Sets - Q-Syte</t>
  </si>
  <si>
    <t>385151</t>
  </si>
  <si>
    <t>EXT SET 15CM SMALL BORE SPIN NUT</t>
  </si>
  <si>
    <t>S1193108D3</t>
  </si>
  <si>
    <t>DOT PROVPPSOLO 3FSL MBP 3CG GRDIVA PC NG</t>
  </si>
  <si>
    <t>S1294108D3</t>
  </si>
  <si>
    <t>DOT PROVPPSOLO 4FDL MBP3CG GDIVA PC NG</t>
  </si>
  <si>
    <t>F118080T</t>
  </si>
  <si>
    <t>PGRO PRO RT 18G 8CM BASIC</t>
  </si>
  <si>
    <t>F118100T</t>
  </si>
  <si>
    <t>PGRO PRO RT 18G 10CM BASIC</t>
  </si>
  <si>
    <t>PGRO PRO RT 20G 10CM BASIC</t>
  </si>
  <si>
    <t xml:space="preserve"> MiniLoc 20G x 0.75in WO/Y</t>
  </si>
  <si>
    <t>0652010</t>
  </si>
  <si>
    <t>POWERLOC SWIS 20G X 1IN W/O Y ADAPTER</t>
  </si>
  <si>
    <t>0652034</t>
  </si>
  <si>
    <t>PWRLOC SWIS 20G X 3/4IN W/O YSITEADAPTER</t>
  </si>
  <si>
    <t>POWERLINE, 5F, SL, MI W/SCUFF</t>
  </si>
  <si>
    <t>0720515_BARD</t>
  </si>
  <si>
    <t>PWRLINE 5FR DL SRECUFF MI KIT</t>
  </si>
  <si>
    <t>MQ1410_BARD</t>
  </si>
  <si>
    <t>SMUCBreastTissueMarker</t>
  </si>
  <si>
    <t>UltraClip Markers</t>
  </si>
  <si>
    <t>UCTW17_BARD</t>
  </si>
  <si>
    <t>UltraCorTwirlBreastTissueMark</t>
  </si>
  <si>
    <t>863017D_BARD</t>
  </si>
  <si>
    <t>UltraClipDualTrigger</t>
  </si>
  <si>
    <t>864017D_BARD</t>
  </si>
  <si>
    <t>AT120124_BARD</t>
  </si>
  <si>
    <t>AT75164_BARD</t>
  </si>
  <si>
    <t>LX35751040V_BARD</t>
  </si>
  <si>
    <t>LSMU0801038_BARD</t>
  </si>
  <si>
    <t>LifeStreamBXVascCovStentUS</t>
  </si>
  <si>
    <t>LSMU1350837_BARD</t>
  </si>
  <si>
    <t>3170004_BARD</t>
  </si>
  <si>
    <t>3170702_BARD</t>
  </si>
  <si>
    <t>3170902_BARD</t>
  </si>
  <si>
    <t>PureWick Disposable</t>
  </si>
  <si>
    <t>PWF030_BARD</t>
  </si>
  <si>
    <t>PureWickFemaleExternal</t>
  </si>
  <si>
    <t>FoleyCathICAntiMicCtdAllSil</t>
  </si>
  <si>
    <t>IC LUBRISIL TRAYS</t>
  </si>
  <si>
    <t>IC COUNCILL</t>
  </si>
  <si>
    <t>HYDRO LATEX 5CC BALLOON</t>
  </si>
  <si>
    <t>0168L14_BARD</t>
  </si>
  <si>
    <t>0168L16_BARD</t>
  </si>
  <si>
    <t>0168L22_BARD</t>
  </si>
  <si>
    <t>0172L16_BARD</t>
  </si>
  <si>
    <t>165812_BARD</t>
  </si>
  <si>
    <t>FolyCathSil2Way</t>
  </si>
  <si>
    <t>165822_BARD</t>
  </si>
  <si>
    <t>Urethral Cath - Hospital Sales</t>
  </si>
  <si>
    <t>Urethral Trays</t>
  </si>
  <si>
    <t>INTL15_BARD</t>
  </si>
  <si>
    <t>BARDIA STRIPS</t>
  </si>
  <si>
    <t>150719_BARD</t>
  </si>
  <si>
    <t>150732_BARD</t>
  </si>
  <si>
    <t>Male External - Branded</t>
  </si>
  <si>
    <t>CWS 400 KITS</t>
  </si>
  <si>
    <t>0043610_BARD</t>
  </si>
  <si>
    <t>Evac3SpringPvcDrnTrocarYConn</t>
  </si>
  <si>
    <t>Other Drains - BMD</t>
  </si>
  <si>
    <t>T-Tube / Bile Bags</t>
  </si>
  <si>
    <t>7018A_BARD</t>
  </si>
  <si>
    <t>FreshAirScent</t>
  </si>
  <si>
    <t>DiagCathPacngWovBalnNonHepBond</t>
  </si>
  <si>
    <t>367365</t>
  </si>
  <si>
    <t>WINGSET PBBCS UTW PP 21X.75 12 LUER</t>
  </si>
  <si>
    <t>AC1182252</t>
  </si>
  <si>
    <t>DOT ACCUCATH ACE18GX2-1/4</t>
  </si>
  <si>
    <t>P4255108D</t>
  </si>
  <si>
    <t>DOT POWERMIDLINE5F DL MAX</t>
  </si>
  <si>
    <t>TITANIUMPORTVENOUSCATHETER</t>
  </si>
  <si>
    <t>MQ1620_BARD</t>
  </si>
  <si>
    <t>PTFEFelt</t>
  </si>
  <si>
    <t>AT75124_BARD</t>
  </si>
  <si>
    <t>AT75166_BARD</t>
  </si>
  <si>
    <t>Covera9mmX60mmX80cmCvrdStnt</t>
  </si>
  <si>
    <t>AVSM09060_BARD</t>
  </si>
  <si>
    <t>VENUM14100_BARD</t>
  </si>
  <si>
    <t>VENUM14140_BARD</t>
  </si>
  <si>
    <t>VENUM20060_BARD</t>
  </si>
  <si>
    <t>IC Temp Sensing Silicone Strips</t>
  </si>
  <si>
    <t>119316M_BARD</t>
  </si>
  <si>
    <t>FolyCathTSAntiCtdSili400SerMlx</t>
  </si>
  <si>
    <t>A319516AM_BARD</t>
  </si>
  <si>
    <t>UrnMtrFolyTry400TSCClctnMlx</t>
  </si>
  <si>
    <t>Balloons</t>
  </si>
  <si>
    <t>996081_BARD</t>
  </si>
  <si>
    <t>PercBalloonPTFESheathInflaDev</t>
  </si>
  <si>
    <t>STENTS</t>
  </si>
  <si>
    <t>UretStent</t>
  </si>
  <si>
    <t>305208</t>
  </si>
  <si>
    <t>SYRINGE ORAL 5ML AMBER</t>
  </si>
  <si>
    <t>305838</t>
  </si>
  <si>
    <t>GSD Extension Sets</t>
  </si>
  <si>
    <t>GSD Extension Sets - Specialty Non-Chemo</t>
  </si>
  <si>
    <t>0651910</t>
  </si>
  <si>
    <t>POWERLOC SWIS19G X 1IN W/O Y ADAPTER</t>
  </si>
  <si>
    <t>0651934</t>
  </si>
  <si>
    <t>PWRLOC SWIS 19G X 3/4IN W/O YSITEADAPTER</t>
  </si>
  <si>
    <t>URETCATHOPENTIPNOSIDEEYES</t>
  </si>
  <si>
    <t>0043600_BARD</t>
  </si>
  <si>
    <t>221283</t>
  </si>
  <si>
    <t>Plate Trypticase Soy Agar 100 Ea</t>
  </si>
  <si>
    <t>Misc ID and AST</t>
  </si>
  <si>
    <t>ID Test Dryslide</t>
  </si>
  <si>
    <t>231748</t>
  </si>
  <si>
    <t>Slide Dryslide Indole</t>
  </si>
  <si>
    <t>5613240</t>
  </si>
  <si>
    <t>POWER TL 24CM PCACUTE DIAL KIT</t>
  </si>
  <si>
    <t>S4254108D</t>
  </si>
  <si>
    <t>DOT PROVENA MIDLINE 4FR DL MAX</t>
  </si>
  <si>
    <t>1606052_BARD</t>
  </si>
  <si>
    <t>PPCVISPSIOM6CFMBMI</t>
  </si>
  <si>
    <t>1716000_BARD</t>
  </si>
  <si>
    <t>PPTISLIMSP6CFMBINT</t>
  </si>
  <si>
    <t>MQK1810_BARD</t>
  </si>
  <si>
    <t>5733270_BARD</t>
  </si>
  <si>
    <t>HS, 27 CM, ST W/AIRGUARD</t>
  </si>
  <si>
    <t>5733730_BARD</t>
  </si>
  <si>
    <t>HS, 23 CM, ST W/AIRGUARD</t>
  </si>
  <si>
    <t>U8130515_BARD</t>
  </si>
  <si>
    <t>U813056_BARD</t>
  </si>
  <si>
    <t>UltrvrseRX014PTADilatationCath</t>
  </si>
  <si>
    <t>PAD Mechanical</t>
  </si>
  <si>
    <t>SK13518_BARD</t>
  </si>
  <si>
    <t>SEEKERCrossingSupportCatheter</t>
  </si>
  <si>
    <t>50-7245A</t>
  </si>
  <si>
    <t>LOCKABLE DRAINAGE LINE</t>
  </si>
  <si>
    <t>275005</t>
  </si>
  <si>
    <t>Kit RPR Card Test No 110 500 Tests</t>
  </si>
  <si>
    <t>228371</t>
  </si>
  <si>
    <t>Vial Shigella Antis Poly D Lyophilize</t>
  </si>
  <si>
    <t>TB Reagents</t>
  </si>
  <si>
    <t>AutoMGIT</t>
  </si>
  <si>
    <t>245122</t>
  </si>
  <si>
    <t>Tube Bactec Mgit 7Ml</t>
  </si>
  <si>
    <t>231729</t>
  </si>
  <si>
    <t>Disc Taxo X Factor</t>
  </si>
  <si>
    <t>Industrial Microbiology</t>
  </si>
  <si>
    <t>DCM</t>
  </si>
  <si>
    <t>305764</t>
  </si>
  <si>
    <t>NEEDLE ECLIPSE 21X1 RB TW</t>
  </si>
  <si>
    <t>303304</t>
  </si>
  <si>
    <t>NEEDLE ECLIPSE 23X1-1/2 RB TW</t>
  </si>
  <si>
    <t>305765</t>
  </si>
  <si>
    <t>NEEDLE ECLIPSE 21X1-1/2 RB TW</t>
  </si>
  <si>
    <t>383513</t>
  </si>
  <si>
    <t>Nexiva 22 GA X 1.75 IN Single Port</t>
  </si>
  <si>
    <t>305613</t>
  </si>
  <si>
    <t>SHARPS COLL CHEMO 19GAL YELLOW</t>
  </si>
  <si>
    <t>S1395108D</t>
  </si>
  <si>
    <t>DOT PPICC PROV SOLO5F TL MAX W/3CG</t>
  </si>
  <si>
    <t>3194355</t>
  </si>
  <si>
    <t xml:space="preserve"> POWERPICC SOLO 4FR SL IR BASIC</t>
  </si>
  <si>
    <t>1194108D</t>
  </si>
  <si>
    <t>DOT PPICC MAX SOLO4FR SL FULL W/ TCS</t>
  </si>
  <si>
    <t>P4254108D</t>
  </si>
  <si>
    <t>DOT POWERMIDLINE4F DL MAX</t>
  </si>
  <si>
    <t>0652015</t>
  </si>
  <si>
    <t>PWRLOCSWIS 20G X 1-1/2IN W/OYSITEADAPTER</t>
  </si>
  <si>
    <t>9000096</t>
  </si>
  <si>
    <t>Probe Cover Kit With</t>
  </si>
  <si>
    <t>IV0520</t>
  </si>
  <si>
    <t>SL IV ULTRA</t>
  </si>
  <si>
    <t>VPPDFP</t>
  </si>
  <si>
    <t>Sl Picc Plus Cresc Foam</t>
  </si>
  <si>
    <t>0601620_BARD</t>
  </si>
  <si>
    <t>C1410A_BARD</t>
  </si>
  <si>
    <t>MC1410_BARD</t>
  </si>
  <si>
    <t>ULTRACLIP</t>
  </si>
  <si>
    <t>861017_BARD</t>
  </si>
  <si>
    <t>UltraCLIP II Marker 10cm</t>
  </si>
  <si>
    <t>862017D_BARD</t>
  </si>
  <si>
    <t>3170502_BARD</t>
  </si>
  <si>
    <t>A304400A_BARD</t>
  </si>
  <si>
    <t>FolyTrySysUrnMtrNoCath</t>
  </si>
  <si>
    <t>0170SI16_BARD</t>
  </si>
  <si>
    <t>FoleyCathLIC2WayCoude</t>
  </si>
  <si>
    <t>0170SI18_BARD</t>
  </si>
  <si>
    <t>A319418AM_BARD</t>
  </si>
  <si>
    <t>0168L12_BARD</t>
  </si>
  <si>
    <t>165810_BARD</t>
  </si>
  <si>
    <t>FoleyCathPedAllSilicone</t>
  </si>
  <si>
    <t>166822_BARD</t>
  </si>
  <si>
    <t>DrnPezzer2EyesPropHead</t>
  </si>
  <si>
    <t>LegStrapWide</t>
  </si>
  <si>
    <t>162210_BARD</t>
  </si>
  <si>
    <t>0043620_BARD</t>
  </si>
  <si>
    <t>33618_BARD</t>
  </si>
  <si>
    <t>010112_BARD</t>
  </si>
  <si>
    <t>010114_BARD</t>
  </si>
  <si>
    <t>383531</t>
  </si>
  <si>
    <t>NEXIVA 24GA 0.75IN Y</t>
  </si>
  <si>
    <t>383536</t>
  </si>
  <si>
    <t>NEXIVA 20GA 1.00IN HF Y</t>
  </si>
  <si>
    <t>383539</t>
  </si>
  <si>
    <t>NEXIVA 18GA 1.25IN HF Y</t>
  </si>
  <si>
    <t>383511</t>
  </si>
  <si>
    <t>NEXIVA 24 GA X 3/4 IN SINGLE PORT</t>
  </si>
  <si>
    <t>383512</t>
  </si>
  <si>
    <t>NEXIVA 22 GA X 1 IN SINGLE PORT</t>
  </si>
  <si>
    <t>383516</t>
  </si>
  <si>
    <t>NEXIVA 20 GA X 1 IN SINGLE PORT</t>
  </si>
  <si>
    <t>1295108D</t>
  </si>
  <si>
    <t>DOT PPICC MAX SOLO 5FR DL FULL W/ TCS</t>
  </si>
  <si>
    <t xml:space="preserve"> 21 GAUGE NEEDLE GUIDE KITS</t>
  </si>
  <si>
    <t>Statlock - Universal</t>
  </si>
  <si>
    <t>VUPD1012</t>
  </si>
  <si>
    <t>Sl Univ Plus Med 10-12Fr</t>
  </si>
  <si>
    <t>VUPD68</t>
  </si>
  <si>
    <t>Sl Univ Plus Lrg 6-8.5Fr</t>
  </si>
  <si>
    <t>MQ1810_BARD</t>
  </si>
  <si>
    <t>367324</t>
  </si>
  <si>
    <t>Wingset PBBCS 23x.75 12 w/o Luer</t>
  </si>
  <si>
    <t>Safety Wingset PBBCS Pre Attached</t>
  </si>
  <si>
    <t>368656</t>
  </si>
  <si>
    <t>WINGSET PBBCS 23X.75 12 PREATTACHED</t>
  </si>
  <si>
    <t>305218</t>
  </si>
  <si>
    <t>SYRINGE ORAL 5ML CLEAR</t>
  </si>
  <si>
    <t>806516_BARD</t>
  </si>
  <si>
    <t>CathAllSil2Way</t>
  </si>
  <si>
    <t>Bardia Trays</t>
  </si>
  <si>
    <t>802010_BARD</t>
  </si>
  <si>
    <t>InsTryPVINoCathNoBag</t>
  </si>
  <si>
    <t>271051</t>
  </si>
  <si>
    <t>Indicator Strips Gaspak Dry Anaerobic</t>
  </si>
  <si>
    <t>260678</t>
  </si>
  <si>
    <t>Sachet Gaspak EZ Anaerobe Container</t>
  </si>
  <si>
    <t>Phoenix Inoculum Broth</t>
  </si>
  <si>
    <t>246007</t>
  </si>
  <si>
    <t>Tube Phoenix Ast-S Broth 100 Ea</t>
  </si>
  <si>
    <t>231731</t>
  </si>
  <si>
    <t>Disc Taxo VX Factor 50 Discs</t>
  </si>
  <si>
    <t>305217</t>
  </si>
  <si>
    <t>SYRINGE ORAL 1ML CLEAR</t>
  </si>
  <si>
    <t>305343</t>
  </si>
  <si>
    <t>SHARPS COLL 8QT NEST OPEN TOP NEEDL PORT</t>
  </si>
  <si>
    <t>442794</t>
  </si>
  <si>
    <t>Bactec Plastic Myco/F Lytic Medium</t>
  </si>
  <si>
    <t>Phoenix AST Panel</t>
  </si>
  <si>
    <t>449292</t>
  </si>
  <si>
    <t>Panel Phoenix NMIC-306</t>
  </si>
  <si>
    <t>246001</t>
  </si>
  <si>
    <t>Tube Phoenix Id Broth Sp100</t>
  </si>
  <si>
    <t>246003</t>
  </si>
  <si>
    <t>Tube Phoenix Ast Broth Sp100</t>
  </si>
  <si>
    <t>246011</t>
  </si>
  <si>
    <t>Phoenix Ast Broth 4.5Ml</t>
  </si>
  <si>
    <t>448012</t>
  </si>
  <si>
    <t>Bag Phoenix Ap Id Solution 5 Ea</t>
  </si>
  <si>
    <t>246006</t>
  </si>
  <si>
    <t>Bag Phoenix Ap Ast Indicator</t>
  </si>
  <si>
    <t>246009</t>
  </si>
  <si>
    <t>Phoenix Ast-S Indicator</t>
  </si>
  <si>
    <t>366664</t>
  </si>
  <si>
    <t>TUBE LIHEP PLH 13X75 2.0 PLBL GN</t>
  </si>
  <si>
    <t>PT Rapid Serum Tube</t>
  </si>
  <si>
    <t>368774</t>
  </si>
  <si>
    <t>TUBE BD VACUTAINER RST 13X100 5.0ML</t>
  </si>
  <si>
    <t>305917</t>
  </si>
  <si>
    <t>NEEDLE SFTYGLD 21X1-1/2 RB TW</t>
  </si>
  <si>
    <t>305778</t>
  </si>
  <si>
    <t>SYRINGE 1ML LL W/NDL ECLIPSE 30x1/2 RB</t>
  </si>
  <si>
    <t>405211</t>
  </si>
  <si>
    <t>NEEDLE SPINAL S/SU 20GA 6IN QUINCKE</t>
  </si>
  <si>
    <t>408360</t>
  </si>
  <si>
    <t>NEEDLE SPINAL S/SU 18GA 6IN QUINCKE</t>
  </si>
  <si>
    <t>10011865</t>
  </si>
  <si>
    <t>EXT SET SMALLBORE .2MF PED</t>
  </si>
  <si>
    <t>20029E</t>
  </si>
  <si>
    <t>10 INCH  EXT W/ 0.2 PED &amp; VLV PORT</t>
  </si>
  <si>
    <t>GSD Blood Sets</t>
  </si>
  <si>
    <t>GSD Blood Sets - Basic</t>
  </si>
  <si>
    <t>42081E</t>
  </si>
  <si>
    <t>GRA SET UNV BLD W/180 FLT 1SS DEHP FREE</t>
  </si>
  <si>
    <t>S1274108D4</t>
  </si>
  <si>
    <t>DOT PROV PP 4F DL MBPLUS 3CGBIOPATCH PC</t>
  </si>
  <si>
    <t>9173108</t>
  </si>
  <si>
    <t>DOT PPICC SV 3FR SL TLS FULL</t>
  </si>
  <si>
    <t>P4154108DG</t>
  </si>
  <si>
    <t>DOT POWERMIDLINE 4F SL MAX W/GIVA</t>
  </si>
  <si>
    <t>0600060_BARD</t>
  </si>
  <si>
    <t>0600570_BARD</t>
  </si>
  <si>
    <t>0601680_BARD</t>
  </si>
  <si>
    <t>RNDDLUMENTLUMENCATHREPAIRKIT</t>
  </si>
  <si>
    <t>5393500_BARD</t>
  </si>
  <si>
    <t>GLIDEPATH50CMSTDKITSTRAIGHT</t>
  </si>
  <si>
    <t>GlidePathSlim</t>
  </si>
  <si>
    <t>ATG120142_BARD</t>
  </si>
  <si>
    <t>ATG120182_BARD</t>
  </si>
  <si>
    <t>ATG120264_BARD</t>
  </si>
  <si>
    <t>LX35756100V_BARD</t>
  </si>
  <si>
    <t>VENUM12080_BARD</t>
  </si>
  <si>
    <t>VENUM16080_BARD</t>
  </si>
  <si>
    <t>VENUM16100_BARD</t>
  </si>
  <si>
    <t>VENUM20080_BARD</t>
  </si>
  <si>
    <t>VENUM20100_BARD</t>
  </si>
  <si>
    <t>VENUM20140_BARD</t>
  </si>
  <si>
    <t>LSMU1350737_BARD</t>
  </si>
  <si>
    <t>0184511_BARD</t>
  </si>
  <si>
    <t>1190603_BARD</t>
  </si>
  <si>
    <t>X-LARGE PHASIX PLUG &amp; PATCH</t>
  </si>
  <si>
    <t>A947314_BARD</t>
  </si>
  <si>
    <t>FolyTryLF</t>
  </si>
  <si>
    <t>A947316_BARD</t>
  </si>
  <si>
    <t>0119L24_BARD</t>
  </si>
  <si>
    <t>A942206_BARD</t>
  </si>
  <si>
    <t>A942208_BARD</t>
  </si>
  <si>
    <t>A942210_BARD</t>
  </si>
  <si>
    <t>A942212_BARD</t>
  </si>
  <si>
    <t>VFDSSP_BARD</t>
  </si>
  <si>
    <t>FolyPedPdForSilCath</t>
  </si>
  <si>
    <t>996101_BARD</t>
  </si>
  <si>
    <t>086030_BARD</t>
  </si>
  <si>
    <t>086036_BARD</t>
  </si>
  <si>
    <t>006173P_BARD</t>
  </si>
  <si>
    <t>DiagCathPacngWovStd</t>
  </si>
  <si>
    <t>0042140_BARD</t>
  </si>
  <si>
    <t>Molecular - BD Viper/ProbeTec/Affirm</t>
  </si>
  <si>
    <t>7018L_BARD</t>
  </si>
  <si>
    <t>LemonScent</t>
  </si>
  <si>
    <t>309571</t>
  </si>
  <si>
    <t>SYRINGE 3ML LL W/NDL 23X1 RB</t>
  </si>
  <si>
    <t>0601600_BARD</t>
  </si>
  <si>
    <t>0601690_BARD</t>
  </si>
  <si>
    <t>Affirm Reagents</t>
  </si>
  <si>
    <t>446255</t>
  </si>
  <si>
    <t>Kit Affirm Att System 100 Ea</t>
  </si>
  <si>
    <t>ChloraPrep 1mL</t>
  </si>
  <si>
    <t>930480</t>
  </si>
  <si>
    <t>1mL CLEAR STERILE SOLUTION/APPLICATOR</t>
  </si>
  <si>
    <t>7000A_BARD</t>
  </si>
  <si>
    <t>305491</t>
  </si>
  <si>
    <t>SHARPS COLL 5GAL RED 1103 VENTED CAP</t>
  </si>
  <si>
    <t>305054</t>
  </si>
  <si>
    <t>SHARPS COLL 3GAL RECYKLEEN RED</t>
  </si>
  <si>
    <t>220093</t>
  </si>
  <si>
    <t>Cultureswab Liquid Amies Single Swab</t>
  </si>
  <si>
    <t xml:space="preserve"> POWERLOC MAX 20G x 0.75in WO/Y</t>
  </si>
  <si>
    <t>231314</t>
  </si>
  <si>
    <t>Disc Novobiocin Nb-5 10 Ea</t>
  </si>
  <si>
    <t>231047</t>
  </si>
  <si>
    <t>Disc Taxo Ethyl Hydrocupreine P 6V</t>
  </si>
  <si>
    <t>367298</t>
  </si>
  <si>
    <t>WINGSET SLBCS 25X.75 12 W/O LUER</t>
  </si>
  <si>
    <t>305551</t>
  </si>
  <si>
    <t>SHARPS COLL NEXT GEN 5.4QT CLEAR 20/PACK</t>
  </si>
  <si>
    <t>NEW ROCHELLE</t>
  </si>
  <si>
    <t>NY</t>
  </si>
  <si>
    <t>10801</t>
  </si>
  <si>
    <t>33301_BARD</t>
  </si>
  <si>
    <t>MecStdSMale33301</t>
  </si>
  <si>
    <t>33302_BARD</t>
  </si>
  <si>
    <t>MecStd33302</t>
  </si>
  <si>
    <t>33303_BARD</t>
  </si>
  <si>
    <t>MecStdIntermediate33303</t>
  </si>
  <si>
    <t>305216</t>
  </si>
  <si>
    <t>NEEDLE ADMIX NOKOR 16X1 TW</t>
  </si>
  <si>
    <t>367352</t>
  </si>
  <si>
    <t>WINGSET PBBCS 21X.75 12 PREATTACHED</t>
  </si>
  <si>
    <t>305601</t>
  </si>
  <si>
    <t>SHARPS COLL 9GAL GASKET RED</t>
  </si>
  <si>
    <t>SafetyGlide - COMBOS</t>
  </si>
  <si>
    <t>305904</t>
  </si>
  <si>
    <t>SYRINGE 3ML LL W/NDL SFTYGLD 25X5/8 RB</t>
  </si>
  <si>
    <t>IVA Extension Sets - MaxPlus</t>
  </si>
  <si>
    <t>MP5303-C</t>
  </si>
  <si>
    <t>7-IN PRESSURE RATED SET W/ MAXPLUS</t>
  </si>
  <si>
    <t>405170</t>
  </si>
  <si>
    <t>NEEDLE SPINAL S/SU 25GA 3IN QUINCKE</t>
  </si>
  <si>
    <t>930103</t>
  </si>
  <si>
    <t>SWABSTICK TRIPLE STERILE SOL/APPL</t>
  </si>
  <si>
    <t>220244</t>
  </si>
  <si>
    <t>Vial Universal Viral Transport 1 Ml</t>
  </si>
  <si>
    <t>309632</t>
  </si>
  <si>
    <t>SYRINGE 5ML LL W/NDL 21X1 RB</t>
  </si>
  <si>
    <t>220532</t>
  </si>
  <si>
    <t>Swab Collection Kit Flexible Mini</t>
  </si>
  <si>
    <t>367287</t>
  </si>
  <si>
    <t>WINGSET SLBCS 21X.75 7LUER</t>
  </si>
  <si>
    <t>367364</t>
  </si>
  <si>
    <t>WINGSET PBBCS UTW PP 23X.75 12 LUER</t>
  </si>
  <si>
    <t>383510</t>
  </si>
  <si>
    <t>NEXIVA 24 GA X 9/16 IN SINGLE PORT</t>
  </si>
  <si>
    <t>405164</t>
  </si>
  <si>
    <t>NEEDLE SPINAL S/SU 26GA 3-1/2IN QUINCKE</t>
  </si>
  <si>
    <t>175818_BARD</t>
  </si>
  <si>
    <t>368659</t>
  </si>
  <si>
    <t>WINGSET PBBCS 25X.75 12 PREATTACHED</t>
  </si>
  <si>
    <t>305837</t>
  </si>
  <si>
    <t>305426</t>
  </si>
  <si>
    <t>SHARPS COLL NEXT GEN 5.4QT RED 12/PACK</t>
  </si>
  <si>
    <t>Daysi Garcia</t>
  </si>
  <si>
    <t>Mary Inguanti</t>
  </si>
  <si>
    <t>Soft Tissue</t>
  </si>
  <si>
    <t>SOFT TISSUE MANUAL</t>
  </si>
  <si>
    <t>50-7700</t>
  </si>
  <si>
    <t>PLEURX PLEURAL CATHETER AND STARTER KIT</t>
  </si>
  <si>
    <t>50-9900C</t>
  </si>
  <si>
    <t>PERITX PERITONEAL CATHETER &amp; STARTER KIT</t>
  </si>
  <si>
    <t>3174108D</t>
  </si>
  <si>
    <t>DOT PPICC 4FR SLMAX STANDARD</t>
  </si>
  <si>
    <t>3275108D</t>
  </si>
  <si>
    <t>DOT 5FR DL PPICC MAX STANDARD</t>
  </si>
  <si>
    <t>1174108D5</t>
  </si>
  <si>
    <t>DOT PPICC 4FSL MBPLUS3CG BIOPATCH PC NG</t>
  </si>
  <si>
    <t>ATG120224_BARD</t>
  </si>
  <si>
    <t>ATG120244_BARD</t>
  </si>
  <si>
    <t>OPTIFIX</t>
  </si>
  <si>
    <t>5990011_BARD</t>
  </si>
  <si>
    <t>ECHO 2 11CM (4.5in) CIRCLE</t>
  </si>
  <si>
    <t>5990015_BARD</t>
  </si>
  <si>
    <t>ECHO 2 15CM (6in) CIRCLE</t>
  </si>
  <si>
    <t>5950020_BARD</t>
  </si>
  <si>
    <t>VENTRIO ST LARGE CIRCLE</t>
  </si>
  <si>
    <t>Foley Care</t>
  </si>
  <si>
    <t>DFC100_BARD</t>
  </si>
  <si>
    <t>PIFoleyCare</t>
  </si>
  <si>
    <t>261195</t>
  </si>
  <si>
    <t>Dropper Calcofluor White</t>
  </si>
  <si>
    <t>231250</t>
  </si>
  <si>
    <t>Disc Minocycline Mi-30 1 Ea</t>
  </si>
  <si>
    <t>231640</t>
  </si>
  <si>
    <t>Disc Aztreonam Atm-30 1 Ea</t>
  </si>
  <si>
    <t>231278</t>
  </si>
  <si>
    <t>Disc Colistin Cl-10 10 Ea</t>
  </si>
  <si>
    <t>231752</t>
  </si>
  <si>
    <t>Disc Cefotaxime/Clavulanic Ac 10 Ea</t>
  </si>
  <si>
    <t>231754</t>
  </si>
  <si>
    <t>Disc Ceftazidime/Clavulanic 10 Ea</t>
  </si>
  <si>
    <t>GSD Primary Sets</t>
  </si>
  <si>
    <t>GSD Primary Sets - Advanced Non-ARD</t>
  </si>
  <si>
    <t>0738935</t>
  </si>
  <si>
    <t>MICROEZ UNIV MIKIT 3-1/2FR X 5CM NITINOL</t>
  </si>
  <si>
    <t>0738945</t>
  </si>
  <si>
    <t>UNIV MI 4-1/2FR 5 CMANL NIT WIRE</t>
  </si>
  <si>
    <t>PP4154108DBP</t>
  </si>
  <si>
    <t>DOT 4FR SL PWERMLMBP W/BP AND PC</t>
  </si>
  <si>
    <t>Burette</t>
  </si>
  <si>
    <t>2441-0007</t>
  </si>
  <si>
    <t>AS LVP BUR 60D SMBORE 3SS</t>
  </si>
  <si>
    <t>305903</t>
  </si>
  <si>
    <t>SYRINGE 1ML S/T W/NDL SFTYGLD 25X5/8 RB</t>
  </si>
  <si>
    <t>381437</t>
  </si>
  <si>
    <t>INSYTE AUTOGUARD PNK 20GA X 1.88IN</t>
  </si>
  <si>
    <t>GSD Extension Sets - Basic</t>
  </si>
  <si>
    <t>10031776</t>
  </si>
  <si>
    <t>EXT SET MICRO DEHP-FREE</t>
  </si>
  <si>
    <t>Primary Admin-15mcrn</t>
  </si>
  <si>
    <t>10561554</t>
  </si>
  <si>
    <t>AS LVP 20D DEHP 3SS 15M CV</t>
  </si>
  <si>
    <t>MQK1210_BARD</t>
  </si>
  <si>
    <t>ATG80186_BARD</t>
  </si>
  <si>
    <t>VENUM12100_BARD</t>
  </si>
  <si>
    <t>VENUM14120_BARD</t>
  </si>
  <si>
    <t>VENUM18100_BARD</t>
  </si>
  <si>
    <t>VENUM18140_BARD</t>
  </si>
  <si>
    <t>U813048_BARD</t>
  </si>
  <si>
    <t>0113315_BARD</t>
  </si>
  <si>
    <t>OPTIFIX AT FIXATION 15 TACKS</t>
  </si>
  <si>
    <t>Ventralight ST</t>
  </si>
  <si>
    <t>0112650_BARD</t>
  </si>
  <si>
    <t>UrnMrFTryLF400TS</t>
  </si>
  <si>
    <t>304387</t>
  </si>
  <si>
    <t>NEEDLE SAFETYGLIDE 23X1-1/2 RB TW</t>
  </si>
  <si>
    <t>QC Slides</t>
  </si>
  <si>
    <t>DJ3513X</t>
  </si>
  <si>
    <t>JAMSHIDI NEEDLE BONE MARROW 13GX3.5 ASP</t>
  </si>
  <si>
    <t>1050020_BARD</t>
  </si>
  <si>
    <t>Avitene Ultrafoam Sponge</t>
  </si>
  <si>
    <t>AM0004_BARD</t>
  </si>
  <si>
    <t>FLEXTIP APP 14CM</t>
  </si>
  <si>
    <t>0170SI20_BARD</t>
  </si>
  <si>
    <t>866017D_BARD</t>
  </si>
  <si>
    <t>ULTRACLIP 17GX10CM HEART</t>
  </si>
  <si>
    <t>305915</t>
  </si>
  <si>
    <t>NEEDLE SFTYGLD 21X1 RB TW</t>
  </si>
  <si>
    <t>AS LVP 20D LOW SORB</t>
  </si>
  <si>
    <t>Alaris Medley SYP</t>
  </si>
  <si>
    <t>Pressure Sense Disc</t>
  </si>
  <si>
    <t>10014914</t>
  </si>
  <si>
    <t>AS SYR PSD MICROBORE</t>
  </si>
  <si>
    <t>F118088PT</t>
  </si>
  <si>
    <t>DOT PG PRO 18G 8CMRT FULL G&amp;P</t>
  </si>
  <si>
    <t>5955600_BARD</t>
  </si>
  <si>
    <t>VentralightST wEchoPS 6" Circl</t>
  </si>
  <si>
    <t>305905</t>
  </si>
  <si>
    <t>SYRINGE 3ML LL W/NDL SFTYGLD 23X1 RB</t>
  </si>
  <si>
    <t>S4254108DCP</t>
  </si>
  <si>
    <t>DOT 4FRDL PROVML MBP TCHG PC</t>
  </si>
  <si>
    <t>0113330_BARD</t>
  </si>
  <si>
    <t>OPTIFIX AT FIXATION 30 TACKS</t>
  </si>
  <si>
    <t>5954790_BARD</t>
  </si>
  <si>
    <t>Ventralight ST 7"x9" Ellipse</t>
  </si>
  <si>
    <t>212517</t>
  </si>
  <si>
    <t>Bottle Tb Decolorizer 250Ml</t>
  </si>
  <si>
    <t>231709</t>
  </si>
  <si>
    <t>Disc Fosfomycin Fos-200</t>
  </si>
  <si>
    <t>232174</t>
  </si>
  <si>
    <t>Disc Ertapenem Etp-10 232174</t>
  </si>
  <si>
    <t>AC1202252</t>
  </si>
  <si>
    <t>DOT ACCUCATH ACE20GX2-1/4</t>
  </si>
  <si>
    <t>IVA Connectors - MaxZero</t>
  </si>
  <si>
    <t>MZ1000-07</t>
  </si>
  <si>
    <t>MAXZERO NEEDLELESS CONNECTOR</t>
  </si>
  <si>
    <t>S1274108D3</t>
  </si>
  <si>
    <t>DOT PROVPP 4FDL MBPLUS3CG GUARDIVA PC NG</t>
  </si>
  <si>
    <t>S1274108D5</t>
  </si>
  <si>
    <t>DOT PROVPP 4FDL MBPLUS3CG BIOPATCH PC NG</t>
  </si>
  <si>
    <t>1174108D3</t>
  </si>
  <si>
    <t>DOT PPICC 4FSL MBPLUS3CG GUARDIVA PC NG</t>
  </si>
  <si>
    <t>F220108PT</t>
  </si>
  <si>
    <t>DOT PG PRO 20G 10CM RT FULL PCOVER</t>
  </si>
  <si>
    <t>VPPPSP</t>
  </si>
  <si>
    <t>Sl Picc Plus Ped</t>
  </si>
  <si>
    <t>47233E</t>
  </si>
  <si>
    <t>GRAVITY SET 60DP CKV 2SMS DEHP FREE</t>
  </si>
  <si>
    <t>862017_BARD</t>
  </si>
  <si>
    <t>UltraCLIP II Wing Marker</t>
  </si>
  <si>
    <t>AT75146_BARD</t>
  </si>
  <si>
    <t>381434</t>
  </si>
  <si>
    <t>INSYTE AUTOGUARD PNK 20GA X 1.16IN</t>
  </si>
  <si>
    <t>0228950</t>
  </si>
  <si>
    <t>UNIV MI 5 FR 10CM ANL NIT WIRE</t>
  </si>
  <si>
    <t>11532269</t>
  </si>
  <si>
    <t>AS LVP 20D LOW SORB 2SS 0.2M CV</t>
  </si>
  <si>
    <t>2260-0500</t>
  </si>
  <si>
    <t>2426-0007</t>
  </si>
  <si>
    <t>AS LVP 20D 3SS CV</t>
  </si>
  <si>
    <t>Alaris Medley PCA</t>
  </si>
  <si>
    <t>Extension (PCA/SYP)</t>
  </si>
  <si>
    <t>10800176</t>
  </si>
  <si>
    <t>PCA KIT ASV MICROBORE</t>
  </si>
  <si>
    <t>305787</t>
  </si>
  <si>
    <t>SYRINGE 3ML LL W/NDL ECLIPSE 25X1 RB</t>
  </si>
  <si>
    <t>220252</t>
  </si>
  <si>
    <t>Swab Flock Minitip Flexible</t>
  </si>
  <si>
    <t>303346</t>
  </si>
  <si>
    <t>SYRINGE 3ML LL W/BLUNT PLASTIC CANN</t>
  </si>
  <si>
    <t>864017_BARD</t>
  </si>
  <si>
    <t>UltraCLIP II Coil Marker</t>
  </si>
  <si>
    <t>0682010</t>
  </si>
  <si>
    <t xml:space="preserve"> MiniLoc 20G x 1.0in W/Y</t>
  </si>
  <si>
    <t>0113116_BARD</t>
  </si>
  <si>
    <t>ENHANCED SORBFX LAP 30 TACKS</t>
  </si>
  <si>
    <t>1230007_BARD</t>
  </si>
  <si>
    <t>PHASIX ST UMBILICAL SM CIRCLE</t>
  </si>
  <si>
    <t>1230008_BARD</t>
  </si>
  <si>
    <t>PHASIX ST UMBILICAL MED CIRCLE</t>
  </si>
  <si>
    <t>1230009_BARD</t>
  </si>
  <si>
    <t>PHASIX ST UMBILICAL LG CIRCLE</t>
  </si>
  <si>
    <t>0092220_BARD</t>
  </si>
  <si>
    <t>EsophTubeFourLumenMinnesota</t>
  </si>
  <si>
    <t>212526</t>
  </si>
  <si>
    <t>Bottle Gram Crystal Violet 3.8L</t>
  </si>
  <si>
    <t>212532</t>
  </si>
  <si>
    <t>Bottle Gram Safranin 3.8L</t>
  </si>
  <si>
    <t>0651915</t>
  </si>
  <si>
    <t>PWRLOC SWIS 19G X 1-1/2INW/OYSITEADAPTER</t>
  </si>
  <si>
    <t>0117010_BARD</t>
  </si>
  <si>
    <t>SoftMeshFlat4"x6"</t>
  </si>
  <si>
    <t>1010010_BARD</t>
  </si>
  <si>
    <t>PIG1260TSP</t>
  </si>
  <si>
    <t>SAFE-T-CENTESIS PLUS 6FR CATHETER</t>
  </si>
  <si>
    <t>S4153108DCP</t>
  </si>
  <si>
    <t>DOT 3FRSL PROVML MBP TCHG PC</t>
  </si>
  <si>
    <t>PWF030F_BARD</t>
  </si>
  <si>
    <t>A119216M_BARD</t>
  </si>
  <si>
    <t>222361</t>
  </si>
  <si>
    <t>Vial H Influenzae Antiserum Type B</t>
  </si>
  <si>
    <t>230918</t>
  </si>
  <si>
    <t>Disc Penicillin P-10 1 Ea</t>
  </si>
  <si>
    <t>930100</t>
  </si>
  <si>
    <t>SWABSTICK SINGLE STERILE SOL/APPL</t>
  </si>
  <si>
    <t>221736</t>
  </si>
  <si>
    <t>Plate CDC Anaerobe 5% SB With Kv 100 Ea</t>
  </si>
  <si>
    <t>260680</t>
  </si>
  <si>
    <t>Sachet Gaspak EZ Campy Container</t>
  </si>
  <si>
    <t>409443</t>
  </si>
  <si>
    <t>NEEDLE SP S/SU 27GA 4-11/16IN WHITACRE</t>
  </si>
  <si>
    <t>0682034</t>
  </si>
  <si>
    <t xml:space="preserve"> MiniLoc 20G x 0.75in W/Y</t>
  </si>
  <si>
    <t>1708050_BARD</t>
  </si>
  <si>
    <t>PPTIISPSP8CFRBMI</t>
  </si>
  <si>
    <t>MQK1610_BARD</t>
  </si>
  <si>
    <t>CQ5084_BARD</t>
  </si>
  <si>
    <t>A899918_BARD</t>
  </si>
  <si>
    <t>A942218_BARD</t>
  </si>
  <si>
    <t>305712</t>
  </si>
  <si>
    <t>303327</t>
  </si>
  <si>
    <t>SYRINGE SAFETYGLIDE 1ML W/NDL 27X3/8 IB</t>
  </si>
  <si>
    <t>Sterile Disp Cath Adap/Connector</t>
  </si>
  <si>
    <t>403250</t>
  </si>
  <si>
    <t>ADAPTER CATHETER S/SU</t>
  </si>
  <si>
    <t>IVA Accessories - Other Accessories</t>
  </si>
  <si>
    <t>70804</t>
  </si>
  <si>
    <t>MALE/FEM LUER-LOCK CAPS</t>
  </si>
  <si>
    <t>20127E</t>
  </si>
  <si>
    <t>EXT SET 1.2MF 1SS DEHP FREE</t>
  </si>
  <si>
    <t>0102SI16_BARD</t>
  </si>
  <si>
    <t>383551</t>
  </si>
  <si>
    <t>NEXIVA 24 GA X 0.75IN SP WITH MAXZERO</t>
  </si>
  <si>
    <t>305477</t>
  </si>
  <si>
    <t>SHARPS COLL 5GAL RED 1102 VENTED CAP</t>
  </si>
  <si>
    <t>1806MS_BARD</t>
  </si>
  <si>
    <t>MISSION 18G X 6CM</t>
  </si>
  <si>
    <t>Disinfecting Technologies</t>
  </si>
  <si>
    <t>Bard Site Scrubs</t>
  </si>
  <si>
    <t>70200</t>
  </si>
  <si>
    <t>F LL CAPS</t>
  </si>
  <si>
    <t>305780</t>
  </si>
  <si>
    <t>SYRINGE 1ML LL W/NDL ECLIPSE 25X5/8 RB</t>
  </si>
  <si>
    <t>A300318A_BARD</t>
  </si>
  <si>
    <t>F218101T</t>
  </si>
  <si>
    <t>PGRO PRO RT 18G 10CM FULL W/O G</t>
  </si>
  <si>
    <t>FoleyCathWhistleTipLtx3Way</t>
  </si>
  <si>
    <t xml:space="preserve"> POWERLOC MAX 20G x 1in WO/Y</t>
  </si>
  <si>
    <t>11171447</t>
  </si>
  <si>
    <t>AS LVP 20D 3SS 2CV</t>
  </si>
  <si>
    <t>2420-0007</t>
  </si>
  <si>
    <t>AS LVP 20D 2SS CV</t>
  </si>
  <si>
    <t>10800175</t>
  </si>
  <si>
    <t>PCA KIT ASV MICROBORE CV</t>
  </si>
  <si>
    <t>SPRING VALLEY</t>
  </si>
  <si>
    <t>0605920_BARD</t>
  </si>
  <si>
    <t>ATG120162_BARD</t>
  </si>
  <si>
    <t>ATG120202_BARD</t>
  </si>
  <si>
    <t>VENUL12060_BARD</t>
  </si>
  <si>
    <t>VENUL16080_BARD</t>
  </si>
  <si>
    <t>VENUM14040_BARD</t>
  </si>
  <si>
    <t>VENUM14080_BARD</t>
  </si>
  <si>
    <t>EX071503CS_BARD</t>
  </si>
  <si>
    <t>LifeStent</t>
  </si>
  <si>
    <t>1758SI24_BARD</t>
  </si>
  <si>
    <t>VENTRIO ST XL 8X10 OVAL</t>
  </si>
  <si>
    <t>Temp Sensing Latex Trays</t>
  </si>
  <si>
    <t>Ellik Disposable</t>
  </si>
  <si>
    <t>CQF7586_BARD</t>
  </si>
  <si>
    <t>VENUM18060_BARD</t>
  </si>
  <si>
    <t>VENUM18080_BARD</t>
  </si>
  <si>
    <t>EX090401CD_BARD</t>
  </si>
  <si>
    <t>LifeStent 9x40x80</t>
  </si>
  <si>
    <t>EX090601CD_BARD</t>
  </si>
  <si>
    <t>LifeStent 9x60x80</t>
  </si>
  <si>
    <t>305444</t>
  </si>
  <si>
    <t>SHARPS COLL SIDE ENTRY 5.4QT PEARL 20/PK</t>
  </si>
  <si>
    <t>4382SP</t>
  </si>
  <si>
    <t>SAFETY SOFT TISSUE BIOPSY TRAY</t>
  </si>
  <si>
    <t>220135</t>
  </si>
  <si>
    <t>Cultureswab Double</t>
  </si>
  <si>
    <t>309605</t>
  </si>
  <si>
    <t>SYRINGE 10ML LL TIP BULK CONVENIENCE PAK</t>
  </si>
  <si>
    <t>S1395108D1</t>
  </si>
  <si>
    <t>DOT PROVPP SOLO 5FTL MBP 3CG</t>
  </si>
  <si>
    <t>S1193108D5</t>
  </si>
  <si>
    <t>DOT PROVPPSOLO3FSL MBP3CG BIOPATCH PC NG</t>
  </si>
  <si>
    <t>F318088PT</t>
  </si>
  <si>
    <t>DOT PG PRO 18G 8CM RT FULL B&amp;P</t>
  </si>
  <si>
    <t>F318107T</t>
  </si>
  <si>
    <t>PG PRO 18G 10CM RT BASIC BIOPATCH</t>
  </si>
  <si>
    <t>1616071_BARD</t>
  </si>
  <si>
    <t>PPCVSLIMOPEN6CFMBMI</t>
  </si>
  <si>
    <t>007973_BARD</t>
  </si>
  <si>
    <t>VENUM12040_BARD</t>
  </si>
  <si>
    <t>021100_BARD</t>
  </si>
  <si>
    <t>FollowerStraightTipSet</t>
  </si>
  <si>
    <t>788426_BARD</t>
  </si>
  <si>
    <t>788624_BARD</t>
  </si>
  <si>
    <t>788626_BARD</t>
  </si>
  <si>
    <t>139006_BARD</t>
  </si>
  <si>
    <t>37262E</t>
  </si>
  <si>
    <t>40 IN EXT W/2 VLV PORTS</t>
  </si>
  <si>
    <t>SP4153108DB</t>
  </si>
  <si>
    <t>DOT 3FR SL PROV MLMBP W/BP AND PC</t>
  </si>
  <si>
    <t>367989</t>
  </si>
  <si>
    <t>Tube SST PLH 13X100mm 5.0ml MLBL Gold</t>
  </si>
  <si>
    <t>GSD Accessories</t>
  </si>
  <si>
    <t>GSD Accessories - Other Add-on</t>
  </si>
  <si>
    <t>82113E</t>
  </si>
  <si>
    <t>V/NV BURETTE SET</t>
  </si>
  <si>
    <t>0682015</t>
  </si>
  <si>
    <t xml:space="preserve"> MiniLoc 20G x 1.5in W/Y</t>
  </si>
  <si>
    <t>MQ1210_BARD</t>
  </si>
  <si>
    <t>MQ1820_BARD</t>
  </si>
  <si>
    <t>U813036_BARD</t>
  </si>
  <si>
    <t>0102SI24_BARD</t>
  </si>
  <si>
    <t>309604</t>
  </si>
  <si>
    <t>SYRINGE 10ML LL</t>
  </si>
  <si>
    <t>365017</t>
  </si>
  <si>
    <t>TUBE URIN PLH 16X100 8.0 UAP PLBL YEL</t>
  </si>
  <si>
    <t>442022</t>
  </si>
  <si>
    <t>Bottle Plastic Bactec Plus Anaer/F 50/Pk</t>
  </si>
  <si>
    <t>309633</t>
  </si>
  <si>
    <t>SYRINGE 5ML LL W/NDL 21X1-1/2 RB</t>
  </si>
  <si>
    <t>309643</t>
  </si>
  <si>
    <t>SYRINGE 10ML LL W/NDL 21X1-1/2 RB</t>
  </si>
  <si>
    <t>383537</t>
  </si>
  <si>
    <t>NEXIVA 20GA 1.25IN HF Y</t>
  </si>
  <si>
    <t>383571</t>
  </si>
  <si>
    <t>NEXIVA 24GA X 0.75IN DP WITH MAXZERO</t>
  </si>
  <si>
    <t>GSD Secondary Sets</t>
  </si>
  <si>
    <t>GSD Secondary Sets - Basic</t>
  </si>
  <si>
    <t>10016073</t>
  </si>
  <si>
    <t>SEC SET 20DP W/HANGER LL DEHP FREE</t>
  </si>
  <si>
    <t>2652034</t>
  </si>
  <si>
    <t>DOT PRTACCW/PWRLOC SISW/OYSITE20GX-3/4IN</t>
  </si>
  <si>
    <t>Dressing Change Kits</t>
  </si>
  <si>
    <t>PIV Start Kits</t>
  </si>
  <si>
    <t>121810_BARD</t>
  </si>
  <si>
    <t>121816_BARD</t>
  </si>
  <si>
    <t>MQK1825_BARD</t>
  </si>
  <si>
    <t>175820_BARD</t>
  </si>
  <si>
    <t>5587000_BARD</t>
  </si>
  <si>
    <t>DIALYSISREPAIRKIT</t>
  </si>
  <si>
    <t>AT75142_BARD</t>
  </si>
  <si>
    <t>AT75162_BARD</t>
  </si>
  <si>
    <t>0254513_BARD</t>
  </si>
  <si>
    <t>0117180_BARD</t>
  </si>
  <si>
    <t>930825</t>
  </si>
  <si>
    <t>26mL TEAL STERILE SOLUTION/APPLICATOR</t>
  </si>
  <si>
    <t>305784</t>
  </si>
  <si>
    <t>SYR 3ML LL W/NDL ECLIPSE 21X1-1/2 RB TW</t>
  </si>
  <si>
    <t>0125RL24_BARD</t>
  </si>
  <si>
    <t>309582</t>
  </si>
  <si>
    <t>SYRINGE 3ML LL W/NDL 25X1-1/2 RB</t>
  </si>
  <si>
    <t>GSD Primary Sets - Basic</t>
  </si>
  <si>
    <t>10896354</t>
  </si>
  <si>
    <t>SMALLBORE EXT SET DEHP-FREE</t>
  </si>
  <si>
    <t>72213N</t>
  </si>
  <si>
    <t>SEC SET 20DP 30IN W/HANGER LL</t>
  </si>
  <si>
    <t>S1395108D3</t>
  </si>
  <si>
    <t>DOT PROVPP SOLO 5FTL MBP 3CG GIVA PC NG</t>
  </si>
  <si>
    <t>382557</t>
  </si>
  <si>
    <t>INSYTE AUTOG BC GRAY 16GA X 1.77IN</t>
  </si>
  <si>
    <t>GSD Blood Sets - Advanced Non-ARD</t>
  </si>
  <si>
    <t>10010903</t>
  </si>
  <si>
    <t>UNVTD BLD HAND PUMP W/180 FLT SS</t>
  </si>
  <si>
    <t>4808061_BARD</t>
  </si>
  <si>
    <t>PPMRIISPOPEN8CFMBINT</t>
  </si>
  <si>
    <t>0113115_BARD</t>
  </si>
  <si>
    <t>ENHANCED SORBFX LAP 15 TACKS</t>
  </si>
  <si>
    <t>788622_BARD</t>
  </si>
  <si>
    <t>788628_BARD</t>
  </si>
  <si>
    <t>231391</t>
  </si>
  <si>
    <t>BBL AFB Slide</t>
  </si>
  <si>
    <t>260640</t>
  </si>
  <si>
    <t>Dispenser Sensi-Disc Designer System</t>
  </si>
  <si>
    <t>383322</t>
  </si>
  <si>
    <t>SAF-T-INTIMA W/PRN BL 22GA X .75IN</t>
  </si>
  <si>
    <t>405172</t>
  </si>
  <si>
    <t>NEEDLE SPINAL S/SU 20GA 3IN QUINCKE</t>
  </si>
  <si>
    <t>303348</t>
  </si>
  <si>
    <t>SYRINGE 10ML LL W/BLUNT PLASTIC CANN</t>
  </si>
  <si>
    <t>S1385108D5</t>
  </si>
  <si>
    <t>DOT PROVPP 5FTL MBPLUS3CG BIOPATCH PC NG</t>
  </si>
  <si>
    <t>0600540_BARD</t>
  </si>
  <si>
    <t>SLPediatricCathPeelApartSys</t>
  </si>
  <si>
    <t>237500</t>
  </si>
  <si>
    <t>Bottle Brain Heart Infusion 500G</t>
  </si>
  <si>
    <t>383520</t>
  </si>
  <si>
    <t>NEXIVA 18 GA X 1.75 IN HF SINGLE PORT</t>
  </si>
  <si>
    <t>MONTEFIORE MEDICAL CENTER</t>
  </si>
  <si>
    <t>1001000635</t>
  </si>
  <si>
    <t>CORNWALL HOSPITAL</t>
  </si>
  <si>
    <t>19 LAUREL AVE</t>
  </si>
  <si>
    <t>CORNWALL</t>
  </si>
  <si>
    <t>12518</t>
  </si>
  <si>
    <t>383552</t>
  </si>
  <si>
    <t>NEXIVA 22 GA X 1.00IN SP WITH MAXZERO</t>
  </si>
  <si>
    <t>383556</t>
  </si>
  <si>
    <t>NEXIVA 20 GA X 1.00IN SP WITH MAXZERO</t>
  </si>
  <si>
    <t>383558</t>
  </si>
  <si>
    <t>NEXIVA 20 GA X 1.75IN SP WITH MAXZERO</t>
  </si>
  <si>
    <t>IVA Connectors - MaxPlus</t>
  </si>
  <si>
    <t>MP1000-C</t>
  </si>
  <si>
    <t>MAXPLUS POSITIVE PRESSURE CONNECTOR</t>
  </si>
  <si>
    <t>2278-0500</t>
  </si>
  <si>
    <t>AS LVP BLD200M 20D DEHP SMBORE</t>
  </si>
  <si>
    <t>2420-0500</t>
  </si>
  <si>
    <t>AS LVP 20D DEHP 2SS CV</t>
  </si>
  <si>
    <t>1001000649</t>
  </si>
  <si>
    <t>MONTEFIORE HOSPITAL MEDICAL CENTER</t>
  </si>
  <si>
    <t>111 E 210TH ST</t>
  </si>
  <si>
    <t>BRONX</t>
  </si>
  <si>
    <t>10467</t>
  </si>
  <si>
    <t>BEK2015</t>
  </si>
  <si>
    <t>ILLINOIS BONE MARROW TRAY 10/CS</t>
  </si>
  <si>
    <t>BEJS4511SP</t>
  </si>
  <si>
    <t>(EJ) SAFE-T PLUS BM TRAY 11G-15G</t>
  </si>
  <si>
    <t>BCAM4511SP</t>
  </si>
  <si>
    <t>JAMSHIDI(TJ) SAFE-T PLUS BM TRAY 11G-15G</t>
  </si>
  <si>
    <t>OTP5000K</t>
  </si>
  <si>
    <t>THORA/PARA KIT, 5FR, NON-VALVED</t>
  </si>
  <si>
    <t>220122</t>
  </si>
  <si>
    <t>Cultureswab Plus Amies Charcoal Double</t>
  </si>
  <si>
    <t>220528</t>
  </si>
  <si>
    <t>Kit Uvt 3Ml With Flocked Regular</t>
  </si>
  <si>
    <t>212522</t>
  </si>
  <si>
    <t>Kit Tb Stain Kit K</t>
  </si>
  <si>
    <t>367880</t>
  </si>
  <si>
    <t>TUBE LIHEP PLC 16X100 10.0 PLBL GN</t>
  </si>
  <si>
    <t>365992</t>
  </si>
  <si>
    <t>TUBE MICRO W/MICROGARD GLU GR</t>
  </si>
  <si>
    <t>364958</t>
  </si>
  <si>
    <t>TUBE URIN PLH 13X75 4.0 C&amp;S KAGN CE</t>
  </si>
  <si>
    <t>303306</t>
  </si>
  <si>
    <t>SYRINGE 3ML LL  ECLIPSE 23X1-1/2 RB TW</t>
  </si>
  <si>
    <t>303307</t>
  </si>
  <si>
    <t>SYRINGE 5ML LL 23X1-1/2IN ECLIPSE RB TW</t>
  </si>
  <si>
    <t>10 ml</t>
  </si>
  <si>
    <t>303321</t>
  </si>
  <si>
    <t>SYR 10ML LL W/NDL ECLIPSE 21X1-1/2 RB TW</t>
  </si>
  <si>
    <t>383538</t>
  </si>
  <si>
    <t>NEXIVA 20GA 1.75IN HF Y</t>
  </si>
  <si>
    <t>383540</t>
  </si>
  <si>
    <t>NEXIVA 18GA 1.75IN HF Y</t>
  </si>
  <si>
    <t>408530</t>
  </si>
  <si>
    <t>CAP MALE LUER LOK S/SU</t>
  </si>
  <si>
    <t>305480</t>
  </si>
  <si>
    <t>SHARPS COLL 14QT RED 1102 NON-VENT CAP</t>
  </si>
  <si>
    <t>305622</t>
  </si>
  <si>
    <t>SHARPS COLL 3GAL PHARM</t>
  </si>
  <si>
    <t>MP5314-C</t>
  </si>
  <si>
    <t>7" (18 CM) PRESSURE RATED EXT SET W/REMO</t>
  </si>
  <si>
    <t>MZ9226</t>
  </si>
  <si>
    <t>MICROBORE EXTENSION SET, IV CONNECTOR,.F</t>
  </si>
  <si>
    <t>MZ9313</t>
  </si>
  <si>
    <t>EXT 8" TRI-FUSE MICBORE, 3 REM IV CONN</t>
  </si>
  <si>
    <t>MZXT9001</t>
  </si>
  <si>
    <t>MICROBORE EXTENSION SET, IV CONNECTOR, T</t>
  </si>
  <si>
    <t>10015817</t>
  </si>
  <si>
    <t>EXT SET SMALLBORE TBG W/4 FEMALE LL</t>
  </si>
  <si>
    <t>ME2010</t>
  </si>
  <si>
    <t>60 IN NON-DEHP MINIBORE EXTENSION SET</t>
  </si>
  <si>
    <t>MS3500-15</t>
  </si>
  <si>
    <t>36 IN 15 DROP SECONDARY SET W/HGR</t>
  </si>
  <si>
    <t>IV0631</t>
  </si>
  <si>
    <t>SL IV ULTRA NT PED</t>
  </si>
  <si>
    <t>STATLOCK - OTHER</t>
  </si>
  <si>
    <t>NN0200</t>
  </si>
  <si>
    <t xml:space="preserve"> SL PICC NEONATE 50 BX</t>
  </si>
  <si>
    <t>IVK0104</t>
  </si>
  <si>
    <t xml:space="preserve"> SL IV ULTRA PEDIATRIC SEPP AMP</t>
  </si>
  <si>
    <t>2447-0007</t>
  </si>
  <si>
    <t>AS LVP BUR 60D 2SS BV</t>
  </si>
  <si>
    <t>10014918</t>
  </si>
  <si>
    <t>AS SYR PSD LOW SORB MICROBORE</t>
  </si>
  <si>
    <t>867017D_BARD</t>
  </si>
  <si>
    <t>ULTRACLIP 17GX10CM VENUS</t>
  </si>
  <si>
    <t>119316_BARD</t>
  </si>
  <si>
    <t>FolyCathICAntiMicrCtdSilTSC</t>
  </si>
  <si>
    <t>A319516A_BARD</t>
  </si>
  <si>
    <t>0103L16_BARD</t>
  </si>
  <si>
    <t>064016_BARD</t>
  </si>
  <si>
    <t>39103_BARD</t>
  </si>
  <si>
    <t>MecSpiritSheathStyle3WBD39103</t>
  </si>
  <si>
    <t>0080400_BARD</t>
  </si>
  <si>
    <t>DrnTripleLumenSmp</t>
  </si>
  <si>
    <t>1001000662</t>
  </si>
  <si>
    <t>ST LUKES HOSPITAL</t>
  </si>
  <si>
    <t>70 DUBOIS ST</t>
  </si>
  <si>
    <t>NEWBURGH</t>
  </si>
  <si>
    <t>12550</t>
  </si>
  <si>
    <t>BCAT4508</t>
  </si>
  <si>
    <t>JAMSHIDI (TJ) BONE MARROW TRAY 8G X4 THD</t>
  </si>
  <si>
    <t>50-7210</t>
  </si>
  <si>
    <t>PLEURX VACUUM BOTTLE 1000ML</t>
  </si>
  <si>
    <t>221351</t>
  </si>
  <si>
    <t>Tube Trypticase Soy Br 6.5% Nacl 100 Ea</t>
  </si>
  <si>
    <t>220145</t>
  </si>
  <si>
    <t>Cultureswab EZ Double</t>
  </si>
  <si>
    <t>228361</t>
  </si>
  <si>
    <t>Vial Shigella Antis Poly C Lyophilized</t>
  </si>
  <si>
    <t>240922</t>
  </si>
  <si>
    <t>Reagent Streptocard Group B - ACID</t>
  </si>
  <si>
    <t>240925</t>
  </si>
  <si>
    <t>Extraction Set Streptocard - ACID</t>
  </si>
  <si>
    <t>240926</t>
  </si>
  <si>
    <t>Reagent Streptocard Group C - ACID</t>
  </si>
  <si>
    <t>240927</t>
  </si>
  <si>
    <t>Reagent Streptocard Group G - ACID</t>
  </si>
  <si>
    <t>240928</t>
  </si>
  <si>
    <t>Test Card Streptocard Box of 48</t>
  </si>
  <si>
    <t>240930</t>
  </si>
  <si>
    <t>Reagent Streptocard Group F - ACID</t>
  </si>
  <si>
    <t>240931</t>
  </si>
  <si>
    <t>Positive Control Streptocard - ACID</t>
  </si>
  <si>
    <t>212514</t>
  </si>
  <si>
    <t>Bottle Tb Auramine M 250Ml</t>
  </si>
  <si>
    <t>212523</t>
  </si>
  <si>
    <t>Bottle Tb Brilliant Green K 250Ml</t>
  </si>
  <si>
    <t>212543</t>
  </si>
  <si>
    <t>Bottle Gram Iodine Stabilized 3.8L</t>
  </si>
  <si>
    <t>261201</t>
  </si>
  <si>
    <t>Dropper Ninhydrin</t>
  </si>
  <si>
    <t>231691</t>
  </si>
  <si>
    <t>Disc Piperacillin/Tazobactam Tzp-110 1Ea</t>
  </si>
  <si>
    <t>231042</t>
  </si>
  <si>
    <t>Disc Bacitracin Taxo A 1 Cart</t>
  </si>
  <si>
    <t>231723</t>
  </si>
  <si>
    <t>Disc Taxo Hippurate 1 Ea</t>
  </si>
  <si>
    <t>383572</t>
  </si>
  <si>
    <t>NEXIVA 22GA X 1.00 IN DP WITH MAXZERO</t>
  </si>
  <si>
    <t>383576</t>
  </si>
  <si>
    <t>NEXIVA 20GA X 1.00 IN DP WITH MAXZERO</t>
  </si>
  <si>
    <t>383579</t>
  </si>
  <si>
    <t>NEXIVA 18GA X 1.25 IN DP WITH MAXZERO</t>
  </si>
  <si>
    <t>383559</t>
  </si>
  <si>
    <t>NEXIVA 18 GA X 1.25IN SP WITH MAXZERO</t>
  </si>
  <si>
    <t>383560</t>
  </si>
  <si>
    <t>NEXIVA 18 GA X 1.75IN SP WITH MAXZERO</t>
  </si>
  <si>
    <t>392554</t>
  </si>
  <si>
    <t>IAG BC PRO GRAY 16GA X 1.16IN</t>
  </si>
  <si>
    <t>405671</t>
  </si>
  <si>
    <t>TRAY SPN WHIT25G3.5 L/B-D/E PLAST DRAPE</t>
  </si>
  <si>
    <t>3882025</t>
  </si>
  <si>
    <t>Site Scrub Ipa 25</t>
  </si>
  <si>
    <t>IV Access OEM</t>
  </si>
  <si>
    <t>IV Access OEM - SmartSite</t>
  </si>
  <si>
    <t>200500</t>
  </si>
  <si>
    <t>SMARTSITE BAG 500mL</t>
  </si>
  <si>
    <t>MP1000</t>
  </si>
  <si>
    <t>MPXT1001-C</t>
  </si>
  <si>
    <t>6-IN STDR BORE MAX T-CONN/LUER</t>
  </si>
  <si>
    <t>20128E</t>
  </si>
  <si>
    <t>17 INCH EXT SET W/1.2MF &amp; SMS</t>
  </si>
  <si>
    <t>MXT1003</t>
  </si>
  <si>
    <t>6-IN MINIBORE MAX T-CONN/LUER</t>
  </si>
  <si>
    <t>10387509</t>
  </si>
  <si>
    <t>GRAV BLD SET 200MF 20 DP</t>
  </si>
  <si>
    <t>MX4439</t>
  </si>
  <si>
    <t>40 IN STANDARDBORE EXTENSION SET</t>
  </si>
  <si>
    <t>3195355</t>
  </si>
  <si>
    <t xml:space="preserve"> POWERPICC SOLO 5FR SL IR BASIC</t>
  </si>
  <si>
    <t>F318088PTX</t>
  </si>
  <si>
    <t>DOT PG PRO 18G 8CM RT FULL BP PC NG</t>
  </si>
  <si>
    <t>F318108PTX</t>
  </si>
  <si>
    <t>DOT PG PRO 18G 10CM RT FULL BP PC NG</t>
  </si>
  <si>
    <t>F320088PT</t>
  </si>
  <si>
    <t>DOT PG PRO 20G 8CM RT FULL B&amp;P</t>
  </si>
  <si>
    <t>F320088PTX</t>
  </si>
  <si>
    <t>DOT PG PRO 20G 8CM RT FULL BP PC NG</t>
  </si>
  <si>
    <t>F320108PT</t>
  </si>
  <si>
    <t>DOT PG PRO 20G 10CM RT FULL B &amp; P</t>
  </si>
  <si>
    <t>F320108PTX</t>
  </si>
  <si>
    <t>DOT PG PRO 20G 10CM RT FULL BP PC NG</t>
  </si>
  <si>
    <t>Syringe Adapter</t>
  </si>
  <si>
    <t>10010483</t>
  </si>
  <si>
    <t>AS LVP VSA SMBORE</t>
  </si>
  <si>
    <t>30873</t>
  </si>
  <si>
    <t>PCA ASV MICROBORE CV</t>
  </si>
  <si>
    <t>SMUC10C_BARD</t>
  </si>
  <si>
    <t>SMUC10V_BARD</t>
  </si>
  <si>
    <t>899916_BARD</t>
  </si>
  <si>
    <t>899918_BARD</t>
  </si>
  <si>
    <t>0103L14_BARD</t>
  </si>
  <si>
    <t>086032_BARD</t>
  </si>
  <si>
    <t>086034_BARD</t>
  </si>
  <si>
    <t>35304_BARD</t>
  </si>
  <si>
    <t>MecSpiritSheathStyle1Std35304</t>
  </si>
  <si>
    <t>072190_BARD</t>
  </si>
  <si>
    <t>1001000671</t>
  </si>
  <si>
    <t>WHITE PLAINS HOSPITAL CENTER</t>
  </si>
  <si>
    <t>41 E POST RD</t>
  </si>
  <si>
    <t>WHITE PLAINS</t>
  </si>
  <si>
    <t>10601</t>
  </si>
  <si>
    <t>296286</t>
  </si>
  <si>
    <t>Tube Inhibitory Mold Agar Slant 100 Ea</t>
  </si>
  <si>
    <t>367587</t>
  </si>
  <si>
    <t>TUBE GLU PLH 13X75 2.0 PLBL L/GR</t>
  </si>
  <si>
    <t>10802688</t>
  </si>
  <si>
    <t>GRAV 10DP CKV 3 Y-SITE DEHP FREE</t>
  </si>
  <si>
    <t>47177E</t>
  </si>
  <si>
    <t>GRAVITY SET 10DP CKV 2SMS DEHP FREE</t>
  </si>
  <si>
    <t>41173E</t>
  </si>
  <si>
    <t>DEHPFREE PRI GRAV SET 1 SS VLV</t>
  </si>
  <si>
    <t>MZ5309</t>
  </si>
  <si>
    <t>Pressure rated extension set, IV connect</t>
  </si>
  <si>
    <t>10010570</t>
  </si>
  <si>
    <t>EXT SET MICRO TBG 0.2MF PEDIATRIC</t>
  </si>
  <si>
    <t>20027E</t>
  </si>
  <si>
    <t>EXT SET 0.2 MICRON FILTER SS DEHP FREE</t>
  </si>
  <si>
    <t>10015501</t>
  </si>
  <si>
    <t>SEC VTD SYRINGE DEHP FREE</t>
  </si>
  <si>
    <t>72215N</t>
  </si>
  <si>
    <t>SEC SET 15DP W/HANGER DEHP FREE</t>
  </si>
  <si>
    <t>GSD Secondary Sets - Specialty Chemo</t>
  </si>
  <si>
    <t>11610341</t>
  </si>
  <si>
    <t>SEC SET 20DP W/SS DEHP FREE W/HANGER</t>
  </si>
  <si>
    <t>1194108D4</t>
  </si>
  <si>
    <t>DOT PPICC SOLO 4FSL MBP3CG BIOPATCH PC</t>
  </si>
  <si>
    <t>F218101TX</t>
  </si>
  <si>
    <t>DOT PG PRO 18G 10CM RT FULL W/NG</t>
  </si>
  <si>
    <t>ST018080</t>
  </si>
  <si>
    <t>PGLIDE SLDGR18G 8CMBASIC KIT</t>
  </si>
  <si>
    <t>ST118081</t>
  </si>
  <si>
    <t>DOT PGLIDE SLDGR 18G 8CMFULLKIT W/GRDIVA</t>
  </si>
  <si>
    <t>ST118101</t>
  </si>
  <si>
    <t>DOT PGLIDESLDGR 18G 10CMFULLKIT W/GRDIVA</t>
  </si>
  <si>
    <t>ST218101</t>
  </si>
  <si>
    <t>DOT PGLIDE SLDGR18G 10CM FULL KIT</t>
  </si>
  <si>
    <t>C24101E</t>
  </si>
  <si>
    <t>AS LVP 20D DEHP AMBER SS 0.2M</t>
  </si>
  <si>
    <t>2204-0007</t>
  </si>
  <si>
    <t>0700610_BARD</t>
  </si>
  <si>
    <t>PowerLine, 6F, DL, Int</t>
  </si>
  <si>
    <t>121410_BARD</t>
  </si>
  <si>
    <t>121620_BARD</t>
  </si>
  <si>
    <t>007021_BARD</t>
  </si>
  <si>
    <t>Low Porosity PTFE Felts</t>
  </si>
  <si>
    <t>CQ7586_BARD</t>
  </si>
  <si>
    <t>CQF5056_BARD</t>
  </si>
  <si>
    <t>1190820_BARD</t>
  </si>
  <si>
    <t>PHASX MESH 3"X8" (8X20CM)</t>
  </si>
  <si>
    <t>1191020_BARD</t>
  </si>
  <si>
    <t>PHASX MESH 4"X8" (10x20CM)</t>
  </si>
  <si>
    <t>1192030_BARD</t>
  </si>
  <si>
    <t>PHASX MESH 8"X12" (20X30CM)</t>
  </si>
  <si>
    <t>5991823_BARD</t>
  </si>
  <si>
    <t>ECHO 2 18CMX23CM (7x9in) ELLIP</t>
  </si>
  <si>
    <t>0117170_BARD</t>
  </si>
  <si>
    <t>319516AM_BARD</t>
  </si>
  <si>
    <t>UrnMtrFolyTry400TSCBacClctnMlx</t>
  </si>
  <si>
    <t>037504_BARD</t>
  </si>
  <si>
    <t>UretCathWovenSpiralTip</t>
  </si>
  <si>
    <t>037505_BARD</t>
  </si>
  <si>
    <t>0042180_BARD</t>
  </si>
  <si>
    <t>1001001124</t>
  </si>
  <si>
    <t>MT VERNON HOSPITAL</t>
  </si>
  <si>
    <t>12 N 7TH AVE</t>
  </si>
  <si>
    <t>MOUNT VERNON</t>
  </si>
  <si>
    <t>10550</t>
  </si>
  <si>
    <t>405609</t>
  </si>
  <si>
    <t>TRAY SPN QNKE22G3.5 L/B-D/E</t>
  </si>
  <si>
    <t>3295155</t>
  </si>
  <si>
    <t>POWERPICC SOLO 5FR DL IR W/70GW</t>
  </si>
  <si>
    <t>1676301_BARD</t>
  </si>
  <si>
    <t>PPCVSLIMOPEN6CFNBINT</t>
  </si>
  <si>
    <t>0118L24_BARD</t>
  </si>
  <si>
    <t>ACCESS SHEATH</t>
  </si>
  <si>
    <t>231235_BARD</t>
  </si>
  <si>
    <t>UreteralAccessSheath</t>
  </si>
  <si>
    <t>1001002565</t>
  </si>
  <si>
    <t>MONTEFIORE WAKEFIELD HOSPITAL</t>
  </si>
  <si>
    <t>600 E 233RD ST</t>
  </si>
  <si>
    <t>10466</t>
  </si>
  <si>
    <t>1606MS_BARD</t>
  </si>
  <si>
    <t>MISSION 16G X 6CM</t>
  </si>
  <si>
    <t>U41501H12RX_BARD</t>
  </si>
  <si>
    <t>0172L22_BARD</t>
  </si>
  <si>
    <t>1001003152</t>
  </si>
  <si>
    <t>NYACK HOSPITAL</t>
  </si>
  <si>
    <t>160 N MIDLAND AVE</t>
  </si>
  <si>
    <t>NYACK</t>
  </si>
  <si>
    <t>10960</t>
  </si>
  <si>
    <t>EJC4011</t>
  </si>
  <si>
    <t>JAMSHIDI (EJ) NEEDLE BONE MARROW 11GX4</t>
  </si>
  <si>
    <t>TPT1005SP</t>
  </si>
  <si>
    <t>SAFE-T PLUS THORA/PARA, 5 FR</t>
  </si>
  <si>
    <t>300613</t>
  </si>
  <si>
    <t>SYRINGE 20ML E/T</t>
  </si>
  <si>
    <t>383553</t>
  </si>
  <si>
    <t>NEXIVA 22GA X 1.75 IN SP WITH MAXZERO</t>
  </si>
  <si>
    <t>383557</t>
  </si>
  <si>
    <t>NEXIVA 20 GA X 1.25IN SP WITH MAXZERO</t>
  </si>
  <si>
    <t>392512</t>
  </si>
  <si>
    <t>IAG BC PRO YEL 24GA X .75IN</t>
  </si>
  <si>
    <t>392523</t>
  </si>
  <si>
    <t>IAG BC PRO BLU 22GA X 1.0IN</t>
  </si>
  <si>
    <t>392533</t>
  </si>
  <si>
    <t>IAG BC PRO PNK 20GA X 1.0IN</t>
  </si>
  <si>
    <t>392534</t>
  </si>
  <si>
    <t>IAG BC PRO PNK 20GA X 1.16IN</t>
  </si>
  <si>
    <t>20350E</t>
  </si>
  <si>
    <t>17 INCH EXT SET W/.2MF &amp; VLV PORT</t>
  </si>
  <si>
    <t>C30006</t>
  </si>
  <si>
    <t>MIC EXT SET</t>
  </si>
  <si>
    <t>S1385108D4</t>
  </si>
  <si>
    <t>DOT PROV PP 5FTL MBPLUS 3CG BIOPATCH PC</t>
  </si>
  <si>
    <t>3174335</t>
  </si>
  <si>
    <t>4 FR SL RAD POWERPICC W/135GW NIT</t>
  </si>
  <si>
    <t>3275335</t>
  </si>
  <si>
    <t>5 Fr Dl Rad Powerpicc W/</t>
  </si>
  <si>
    <t>3275335F</t>
  </si>
  <si>
    <t>5FR DL PPICC FT IR W/NIT 135CM GW</t>
  </si>
  <si>
    <t>1174108D4</t>
  </si>
  <si>
    <t>DOT PPICC 4FSL MBPLUS3CG BIOPATCH PC</t>
  </si>
  <si>
    <t>F320087T</t>
  </si>
  <si>
    <t>PG PRO 20G 8CM RT BASIC BIOPATCH</t>
  </si>
  <si>
    <t>2651934</t>
  </si>
  <si>
    <t>DOT PRTAC W/PWRLO SISW/O YSITE19GX-3/4IN</t>
  </si>
  <si>
    <t>2652015</t>
  </si>
  <si>
    <t>DOTPRTACCW/PWRLOCSISW/OYSITE20GX 1-1/2IN</t>
  </si>
  <si>
    <t>C1616A_BARD</t>
  </si>
  <si>
    <t>0172L20_BARD</t>
  </si>
  <si>
    <t>A344916_BARD</t>
  </si>
  <si>
    <t>0015860_BARD</t>
  </si>
  <si>
    <t>520007P_BARD</t>
  </si>
  <si>
    <t>DiagCathPacngovBalnNonHepBond</t>
  </si>
  <si>
    <t>007151P_BARD</t>
  </si>
  <si>
    <t>1001005131</t>
  </si>
  <si>
    <t>ALBERT EINSTEIN COLLEGE OF MEDICINE</t>
  </si>
  <si>
    <t>1300 MORRIS PARK AVE</t>
  </si>
  <si>
    <t>10461</t>
  </si>
  <si>
    <t>260002</t>
  </si>
  <si>
    <t>Gaspak EZ Small Incubation Container</t>
  </si>
  <si>
    <t>260001</t>
  </si>
  <si>
    <t>Sachet Gaspak EZ Anaerobe w/Indicator</t>
  </si>
  <si>
    <t>231141</t>
  </si>
  <si>
    <t>Bottle M Tuberculosis H37Ra Dessicated</t>
  </si>
  <si>
    <t>245111</t>
  </si>
  <si>
    <t>Tube Mgit 25 Ea</t>
  </si>
  <si>
    <t>210950</t>
  </si>
  <si>
    <t>Bottle Sabouraud Dextrose Agar 500G</t>
  </si>
  <si>
    <t>211059</t>
  </si>
  <si>
    <t>Bottle Brain Heart Infusion BBL 500G</t>
  </si>
  <si>
    <t>238230</t>
  </si>
  <si>
    <t>Bottle Sabouraud Dextrose Broth 500G</t>
  </si>
  <si>
    <t>242820</t>
  </si>
  <si>
    <t>Bottle YPD Broth 500G</t>
  </si>
  <si>
    <t>243820</t>
  </si>
  <si>
    <t>Bottle Terrific Broth 500G</t>
  </si>
  <si>
    <t>244620</t>
  </si>
  <si>
    <t>Bottle LB Broth Miller 500G</t>
  </si>
  <si>
    <t>Selective &amp; Diff Media</t>
  </si>
  <si>
    <t>262710</t>
  </si>
  <si>
    <t>Bottle Middlebrook 7H10 Agar 500G</t>
  </si>
  <si>
    <t>271310</t>
  </si>
  <si>
    <t>Bottle Middlebrook 7H9 Broth 500 G</t>
  </si>
  <si>
    <t>211248</t>
  </si>
  <si>
    <t>Bottle FTA Hemagglutination Buffer 500G</t>
  </si>
  <si>
    <t>213000</t>
  </si>
  <si>
    <t>Bottle Nutrient Agar 500G</t>
  </si>
  <si>
    <t>288130</t>
  </si>
  <si>
    <t>Bottle Lactobacilli MRS Broth 500G</t>
  </si>
  <si>
    <t>233520</t>
  </si>
  <si>
    <t>Bottle Yeast Nitrogen w/o AA &amp; AS 100G</t>
  </si>
  <si>
    <t>Additives</t>
  </si>
  <si>
    <t>214010</t>
  </si>
  <si>
    <t>Bottle Difco Agar 454G</t>
  </si>
  <si>
    <t>214030</t>
  </si>
  <si>
    <t>PAIL Difco Agar 2KG</t>
  </si>
  <si>
    <t>214050</t>
  </si>
  <si>
    <t>Bottle Difco Agar 100G</t>
  </si>
  <si>
    <t>214530</t>
  </si>
  <si>
    <t>Bottle Agar Bacteriological 500G</t>
  </si>
  <si>
    <t>232100</t>
  </si>
  <si>
    <t>Bottle Skim Milk 500G</t>
  </si>
  <si>
    <t>212351</t>
  </si>
  <si>
    <t>Bottle Middlebrook OADC 500ml 1 Ea</t>
  </si>
  <si>
    <t>366668</t>
  </si>
  <si>
    <t>305620</t>
  </si>
  <si>
    <t>SYRINGE 1/2ML W/NDL 27X1/2 RB</t>
  </si>
  <si>
    <t>301033</t>
  </si>
  <si>
    <t>SYRINGE 30ML LL BNS</t>
  </si>
  <si>
    <t>305110</t>
  </si>
  <si>
    <t>NEEDLE 26X3/8 IB</t>
  </si>
  <si>
    <t>305465</t>
  </si>
  <si>
    <t>SHARPS COLL 6GAL RED 1102 NON-VENT CAP</t>
  </si>
  <si>
    <t>1001006241</t>
  </si>
  <si>
    <t>SCARSDALE MEDICAL GROUP</t>
  </si>
  <si>
    <t>259 HEATHCOTE RD</t>
  </si>
  <si>
    <t>SCARSDALE</t>
  </si>
  <si>
    <t>10583</t>
  </si>
  <si>
    <t>1001014969</t>
  </si>
  <si>
    <t>4341 BULLARD AVE</t>
  </si>
  <si>
    <t>1001014971</t>
  </si>
  <si>
    <t>STEUBEN AVE AT GUNHILL RD</t>
  </si>
  <si>
    <t>221808</t>
  </si>
  <si>
    <t>Plate Bcye Agar 10 Ea</t>
  </si>
  <si>
    <t>220909</t>
  </si>
  <si>
    <t>Tube Lowenstein-Jensen Med Sl A 100 Ea</t>
  </si>
  <si>
    <t>220953</t>
  </si>
  <si>
    <t>Tube Lysine Iron Agar Sl K Tube 100 Ea</t>
  </si>
  <si>
    <t>221010</t>
  </si>
  <si>
    <t>Tube Sim Medium 10 Ea</t>
  </si>
  <si>
    <t>221021</t>
  </si>
  <si>
    <t>Tube Selenite-F Broth 8 Ml 100 Ea</t>
  </si>
  <si>
    <t>221097</t>
  </si>
  <si>
    <t>Tube Urea Agar Slants Complete 100 Ea</t>
  </si>
  <si>
    <t>221392</t>
  </si>
  <si>
    <t>Tube 7H11 Ag Sl 100 Ea</t>
  </si>
  <si>
    <t>221819</t>
  </si>
  <si>
    <t>Tube Saline Normal 5Ml K 100 Ea</t>
  </si>
  <si>
    <t>295982</t>
  </si>
  <si>
    <t>Tube Cooked Meat Glucose Hem K1 9Ml 10Ea</t>
  </si>
  <si>
    <t>220258</t>
  </si>
  <si>
    <t>Kit Collection Fecal Swab Regular</t>
  </si>
  <si>
    <t>221341</t>
  </si>
  <si>
    <t>Vial Qc Antigen Salmonella O Grp D 1Ml</t>
  </si>
  <si>
    <t>222501</t>
  </si>
  <si>
    <t>Vial H. Influenzae Antiserum Type A 1Ml</t>
  </si>
  <si>
    <t>227901</t>
  </si>
  <si>
    <t>Vial H. Influenzae Antiserum Type D</t>
  </si>
  <si>
    <t>228271</t>
  </si>
  <si>
    <t>Vial Sal Vi Antiserum Lyophilized</t>
  </si>
  <si>
    <t>228341</t>
  </si>
  <si>
    <t>Vial Shigella Antis Poly A Lyophilized</t>
  </si>
  <si>
    <t>228351</t>
  </si>
  <si>
    <t>Vial Shigella Antis Poly B Lyophilized</t>
  </si>
  <si>
    <t>228381</t>
  </si>
  <si>
    <t>Vial Alkalescens-Dispar Antiserum Poly</t>
  </si>
  <si>
    <t>229481</t>
  </si>
  <si>
    <t>Vial Sal O Antis Grp B Ftr 1/4/5/12 Lyo</t>
  </si>
  <si>
    <t>229491</t>
  </si>
  <si>
    <t>Vial Sal O Antiserum Grp C1 Ftr 6/7 Lyo</t>
  </si>
  <si>
    <t>229501</t>
  </si>
  <si>
    <t>Vial Sal O Antis Group C2 Factor 6/8 Lyo</t>
  </si>
  <si>
    <t>231311</t>
  </si>
  <si>
    <t>Disc Nalidixic Acid Na-30 10 Ea</t>
  </si>
  <si>
    <t>231682</t>
  </si>
  <si>
    <t>Disc Azithromycin Azm-15 10 Ea</t>
  </si>
  <si>
    <t>231758</t>
  </si>
  <si>
    <t>Disc Moxifloxacin Mxf-5 10Ea</t>
  </si>
  <si>
    <t>231727</t>
  </si>
  <si>
    <t>Disc Taxo V Factor</t>
  </si>
  <si>
    <t>0605510_BARD</t>
  </si>
  <si>
    <t>0606100_BARD</t>
  </si>
  <si>
    <t>LowProfileTitaniumPortVenousCa</t>
  </si>
  <si>
    <t>0600650_BARD</t>
  </si>
  <si>
    <t>TripleLumenCatheterSureCuff</t>
  </si>
  <si>
    <t>0730610_BARD</t>
  </si>
  <si>
    <t>PWRLINE 6FR TL SRECUFF INT KIT</t>
  </si>
  <si>
    <t>0730615_BARD</t>
  </si>
  <si>
    <t>PWRLINE 6FR TL SURECUFF MI KIT</t>
  </si>
  <si>
    <t>MC1610_BARD</t>
  </si>
  <si>
    <t>1610MS_BARD</t>
  </si>
  <si>
    <t>MISSION 16G X 10CM</t>
  </si>
  <si>
    <t>5343150_BARD</t>
  </si>
  <si>
    <t>DR135102_BARD</t>
  </si>
  <si>
    <t>DR13574_BARD</t>
  </si>
  <si>
    <t>DR13582_BARD</t>
  </si>
  <si>
    <t>ATG120122_BARD</t>
  </si>
  <si>
    <t>ATG120222_BARD</t>
  </si>
  <si>
    <t>CQF7546_BARD</t>
  </si>
  <si>
    <t>CQF7572_BARD</t>
  </si>
  <si>
    <t>CQF7576_BARD</t>
  </si>
  <si>
    <t>CQF7582_BARD</t>
  </si>
  <si>
    <t>CQF7592_BARD</t>
  </si>
  <si>
    <t>CQF7598_BARD</t>
  </si>
  <si>
    <t>LX3575460V_BARD</t>
  </si>
  <si>
    <t>AVFM07060_BARD</t>
  </si>
  <si>
    <t>AVFM08040_BARD</t>
  </si>
  <si>
    <t>VENUM20120_BARD</t>
  </si>
  <si>
    <t>Liverty - Kits</t>
  </si>
  <si>
    <t>306466_BARD</t>
  </si>
  <si>
    <t>LivertyTipsAccessSet</t>
  </si>
  <si>
    <t>U81302H15_BARD</t>
  </si>
  <si>
    <t>U81302H22_BARD</t>
  </si>
  <si>
    <t>U81303H8_BARD</t>
  </si>
  <si>
    <t>U8130422_BARD</t>
  </si>
  <si>
    <t>EX080603CD_BARD</t>
  </si>
  <si>
    <t>LifeStent 8x60x130</t>
  </si>
  <si>
    <t>0117312_BARD</t>
  </si>
  <si>
    <t>3D MAX LIGHT XLARGE LEFT</t>
  </si>
  <si>
    <t>0117322_BARD</t>
  </si>
  <si>
    <t>3DMAX LIGHT XLARGE RIGHT</t>
  </si>
  <si>
    <t>1001015235</t>
  </si>
  <si>
    <t>MARBLE HILL FAMILY PRACTICE MONTEFIORE MEDICAL GROUP</t>
  </si>
  <si>
    <t>5525 BROADWAY</t>
  </si>
  <si>
    <t>10463</t>
  </si>
  <si>
    <t>1001017323</t>
  </si>
  <si>
    <t>550 MAMARONECK AVE</t>
  </si>
  <si>
    <t>HARRISON</t>
  </si>
  <si>
    <t>10528</t>
  </si>
  <si>
    <t>1001017760</t>
  </si>
  <si>
    <t>ALBERT EINSTEIN HOSPITAL</t>
  </si>
  <si>
    <t>1600 TENBROECK AVE</t>
  </si>
  <si>
    <t>5655200</t>
  </si>
  <si>
    <t>DOT TRIALYSIS PC SHAFT20CM TRAY</t>
  </si>
  <si>
    <t>P4254108DG</t>
  </si>
  <si>
    <t>DOT POWERMIDLINE 4F DL MAX W/GIVA</t>
  </si>
  <si>
    <t>CQF5098_BARD</t>
  </si>
  <si>
    <t>FEM08060_BARD</t>
  </si>
  <si>
    <t>FEM08080_BARD</t>
  </si>
  <si>
    <t>FEM08120_BARD</t>
  </si>
  <si>
    <t>FEM10080_BARD</t>
  </si>
  <si>
    <t>FEM10120_BARD</t>
  </si>
  <si>
    <t>VENUM10060_BARD</t>
  </si>
  <si>
    <t>VENUM10080_BARD</t>
  </si>
  <si>
    <t>995081_BARD</t>
  </si>
  <si>
    <t>PercBalloonPTFESheath</t>
  </si>
  <si>
    <t>STRT FILIFORM</t>
  </si>
  <si>
    <t>325130_BARD</t>
  </si>
  <si>
    <t>InflationDevice</t>
  </si>
  <si>
    <t>788422_BARD</t>
  </si>
  <si>
    <t>788726_BARD</t>
  </si>
  <si>
    <t>1001018273</t>
  </si>
  <si>
    <t>FERNANDO J CAMACHO MD</t>
  </si>
  <si>
    <t>60 E 208TH ST</t>
  </si>
  <si>
    <t>1001020425</t>
  </si>
  <si>
    <t>WESTCHESTER SQUARE HOSPITAL</t>
  </si>
  <si>
    <t>2475 SAINT RAYMOND AVE</t>
  </si>
  <si>
    <t>1001026033</t>
  </si>
  <si>
    <t>MONTEFIORE MEDICAL GROUP</t>
  </si>
  <si>
    <t>2100 BARTOW AVE</t>
  </si>
  <si>
    <t>10475</t>
  </si>
  <si>
    <t>1001033406</t>
  </si>
  <si>
    <t>MONTEFIORE COMPREHENSIVE HEALTH</t>
  </si>
  <si>
    <t>305 E 161ST ST</t>
  </si>
  <si>
    <t>10451</t>
  </si>
  <si>
    <t>1001035322</t>
  </si>
  <si>
    <t>BURKE REHABILITATION HOSPITAL</t>
  </si>
  <si>
    <t>785 MAMARONECK AVE</t>
  </si>
  <si>
    <t>10605</t>
  </si>
  <si>
    <t>305096</t>
  </si>
  <si>
    <t>SHARPS WALL CAB W/SHIELD SM RECYK BROWN</t>
  </si>
  <si>
    <t>A947318_BARD</t>
  </si>
  <si>
    <t>1001035439</t>
  </si>
  <si>
    <t>1575 BLONDELL AVE</t>
  </si>
  <si>
    <t>305099</t>
  </si>
  <si>
    <t>SHARPS WALL CAB LARGE RECYKLEEN GREEN</t>
  </si>
  <si>
    <t>1001036314</t>
  </si>
  <si>
    <t>BRONX EAST MEDICAL CENTER</t>
  </si>
  <si>
    <t>2300 WESTCHESTER AVE</t>
  </si>
  <si>
    <t>10462</t>
  </si>
  <si>
    <t>383577</t>
  </si>
  <si>
    <t>NEXIVA 20GA X 1.25 IN DP WITH MAXZERO</t>
  </si>
  <si>
    <t>1001037142</t>
  </si>
  <si>
    <t>9 N 8TH AVE</t>
  </si>
  <si>
    <t>1001038189</t>
  </si>
  <si>
    <t>360 E 193RD ST</t>
  </si>
  <si>
    <t>10458</t>
  </si>
  <si>
    <t>1001039657</t>
  </si>
  <si>
    <t>COMPREHENSIVE FAMILY CARE</t>
  </si>
  <si>
    <t>1621 EASTCHESTER RD</t>
  </si>
  <si>
    <t>1001040678</t>
  </si>
  <si>
    <t>MONTEFIORE MEDICAL GROUP FORDHAM FAMILY PRACTICE</t>
  </si>
  <si>
    <t>1 FORDHAM PLAZA</t>
  </si>
  <si>
    <t>1001040825</t>
  </si>
  <si>
    <t>JD WEILER HOSPITAL EINSTEIN COLL</t>
  </si>
  <si>
    <t>1825 EASTCHESTER RD</t>
  </si>
  <si>
    <t>1001040868</t>
  </si>
  <si>
    <t>105 W 188TH ST</t>
  </si>
  <si>
    <t>10468</t>
  </si>
  <si>
    <t>1001041309</t>
  </si>
  <si>
    <t>MONTEFIORE MEDICAL GROUP RIVERDALE</t>
  </si>
  <si>
    <t>3510 JOHNSON AVE</t>
  </si>
  <si>
    <t>1001041449</t>
  </si>
  <si>
    <t>MONTEFIORE MEDICAL GROUP WILLIAMSBRIDGE</t>
  </si>
  <si>
    <t>3448 BOSTON RD</t>
  </si>
  <si>
    <t>10469</t>
  </si>
  <si>
    <t>1001041952</t>
  </si>
  <si>
    <t>MONTEFIORE MEDICAL GROUP CASTLE HILL</t>
  </si>
  <si>
    <t>2175 WESTCHESTER AVE</t>
  </si>
  <si>
    <t>1001057416</t>
  </si>
  <si>
    <t>1515 BLONDELL AVE</t>
  </si>
  <si>
    <t>1001057827</t>
  </si>
  <si>
    <t>WESTCHESTER AMBULATORY SURGERY CTR</t>
  </si>
  <si>
    <t>226 WESTCHESTER AVE</t>
  </si>
  <si>
    <t>10604</t>
  </si>
  <si>
    <t>1001061166</t>
  </si>
  <si>
    <t>600 MAMARONECK AVE</t>
  </si>
  <si>
    <t>1001064773</t>
  </si>
  <si>
    <t>EASTERN ORANGE AMBULATORY</t>
  </si>
  <si>
    <t>21 LAUREL AVE</t>
  </si>
  <si>
    <t>306423</t>
  </si>
  <si>
    <t>SYRINGE 3ML HEPARIN 100 UNIT</t>
  </si>
  <si>
    <t>1001075873</t>
  </si>
  <si>
    <t>1625 POPLAR ST</t>
  </si>
  <si>
    <t>1001076584</t>
  </si>
  <si>
    <t>MONTEFIORE MEDICAL CENTER PATHOLOGY DEPT</t>
  </si>
  <si>
    <t>STEUBEN AVE AT GUN HILL RD</t>
  </si>
  <si>
    <t>1001076649</t>
  </si>
  <si>
    <t>MONTEFIORE MEDICAL SPECIALISTS</t>
  </si>
  <si>
    <t>495 CENTRAL PARK AVE</t>
  </si>
  <si>
    <t>1001081884</t>
  </si>
  <si>
    <t>ALBERT EINSTEIN COLLEGE</t>
  </si>
  <si>
    <t>1301 MORRIS PARK AVE</t>
  </si>
  <si>
    <t>368047</t>
  </si>
  <si>
    <t>TUBE EDTA PLH 13X75 2.0 PLBL LAV BC</t>
  </si>
  <si>
    <t>368688</t>
  </si>
  <si>
    <t>UT-PBBCS 23G 12 PAH CE</t>
  </si>
  <si>
    <t>400106</t>
  </si>
  <si>
    <t>NEEDLE SPINAL S/SU 23GA 3-1/2IN QUINCKE</t>
  </si>
  <si>
    <t>1001083231</t>
  </si>
  <si>
    <t>3514 BAINBRIDGE AVE</t>
  </si>
  <si>
    <t>1001084179</t>
  </si>
  <si>
    <t>MONTEFIORE MEDICAL CENTER ORTHOPAEDIC SURGERY</t>
  </si>
  <si>
    <t>1250 WATERS PL</t>
  </si>
  <si>
    <t>220115</t>
  </si>
  <si>
    <t>Cultureswab Sterile Single Swab</t>
  </si>
  <si>
    <t>364902</t>
  </si>
  <si>
    <t>1001088153</t>
  </si>
  <si>
    <t>MERCY COLLEGE</t>
  </si>
  <si>
    <t>1200 WATERS PL</t>
  </si>
  <si>
    <t>1001090755</t>
  </si>
  <si>
    <t>MONTEFIORE DENTAL BROADWAY CLINIC</t>
  </si>
  <si>
    <t>5500 BROADWAY</t>
  </si>
  <si>
    <t>1001090757</t>
  </si>
  <si>
    <t>890 PROSPECT AVE</t>
  </si>
  <si>
    <t>10459</t>
  </si>
  <si>
    <t>1001093745</t>
  </si>
  <si>
    <t>141 S CENTRAL AVE</t>
  </si>
  <si>
    <t>HARTSDALE</t>
  </si>
  <si>
    <t>10530</t>
  </si>
  <si>
    <t>1001096315</t>
  </si>
  <si>
    <t>NYACK HOSPITAL HISTOLOGY DEPT</t>
  </si>
  <si>
    <t>1001097666</t>
  </si>
  <si>
    <t>1010 CENTRAL PARK AVE</t>
  </si>
  <si>
    <t>YONKERS</t>
  </si>
  <si>
    <t>10704</t>
  </si>
  <si>
    <t>1001108328</t>
  </si>
  <si>
    <t>1695 EASTCHESTER RD</t>
  </si>
  <si>
    <t>1001110562</t>
  </si>
  <si>
    <t>NEW YORK CHILDRENS HEALTH PROJECT</t>
  </si>
  <si>
    <t>853 LONGWOOD AVE</t>
  </si>
  <si>
    <t>1001115337</t>
  </si>
  <si>
    <t>MONTEFIORE CENTENNIAL WOMENS CENTER</t>
  </si>
  <si>
    <t>3332 ROCHAMBEAU AVE</t>
  </si>
  <si>
    <t>1001177090</t>
  </si>
  <si>
    <t>MONTEFIORE NEW ROCHELLE HOSPITAL</t>
  </si>
  <si>
    <t>16 GUION PL</t>
  </si>
  <si>
    <t>240826</t>
  </si>
  <si>
    <t>Vial Coag Plasma Rabbit Edta 10X15Ml</t>
  </si>
  <si>
    <t>383587</t>
  </si>
  <si>
    <t>NEXIVA DIFFUSICS w/MaxZero 20G X 1.25 IN</t>
  </si>
  <si>
    <t>VUPD1214</t>
  </si>
  <si>
    <t>SL UNIV PLUS LRG 12-14FR</t>
  </si>
  <si>
    <t>C1210B_BARD</t>
  </si>
  <si>
    <t>SK13514_BARD</t>
  </si>
  <si>
    <t>SK13535M_BARD</t>
  </si>
  <si>
    <t>SeekerMarkerBand</t>
  </si>
  <si>
    <t>SK6535M_BARD</t>
  </si>
  <si>
    <t>5954800_BARD</t>
  </si>
  <si>
    <t>VENTRALIGHT ST 8" CIRCLE</t>
  </si>
  <si>
    <t>NG0120_BARD</t>
  </si>
  <si>
    <t>NGAdlt</t>
  </si>
  <si>
    <t>1001181565</t>
  </si>
  <si>
    <t>HELEN MAY MD</t>
  </si>
  <si>
    <t>1578 WILLIAMSBRIDGE RD</t>
  </si>
  <si>
    <t>305490</t>
  </si>
  <si>
    <t>SHARPS COLL 8.2QT RED VENTED CAP</t>
  </si>
  <si>
    <t>383312</t>
  </si>
  <si>
    <t>SAF-T-INTIMA W/PRN YEL 24GA X .75IN</t>
  </si>
  <si>
    <t>1001196877</t>
  </si>
  <si>
    <t>ALBERT EINSTEIN COLLEGE OF MEDICINE DOSA CLINIC</t>
  </si>
  <si>
    <t>1510 WATERS PL</t>
  </si>
  <si>
    <t>1001196996</t>
  </si>
  <si>
    <t>WPHPA ORTHO &amp; SPORTS MEDICINE</t>
  </si>
  <si>
    <t>24 SAW MILL RIVER RD</t>
  </si>
  <si>
    <t>HAWTHORNE</t>
  </si>
  <si>
    <t>10532</t>
  </si>
  <si>
    <t>1001225483</t>
  </si>
  <si>
    <t>CROSS COUNTY MEDICAL CENTER</t>
  </si>
  <si>
    <t>1001225528</t>
  </si>
  <si>
    <t>NEUROMUSCULAR DISEASE CENTER</t>
  </si>
  <si>
    <t>1001230940</t>
  </si>
  <si>
    <t>MT VERNON DIALYSIS</t>
  </si>
  <si>
    <t>1001267264</t>
  </si>
  <si>
    <t>MONTEFIORE</t>
  </si>
  <si>
    <t>3550 JEROME AVE</t>
  </si>
  <si>
    <t>1001285111</t>
  </si>
  <si>
    <t>MONTEFIORE SCHOOL HEALTH C/O CELIZ CRUZ BRONX SCHOOL</t>
  </si>
  <si>
    <t>2780 RESERVOIR AVE</t>
  </si>
  <si>
    <t>1001290178</t>
  </si>
  <si>
    <t>1001306884</t>
  </si>
  <si>
    <t>MOSHE WEISS MD</t>
  </si>
  <si>
    <t>258 OLD NYACK TPKE</t>
  </si>
  <si>
    <t>10977</t>
  </si>
  <si>
    <t>1001340122</t>
  </si>
  <si>
    <t>BRONX MEDICAL CARE CARDIAC</t>
  </si>
  <si>
    <t>2814 MIDDLETOWN RD</t>
  </si>
  <si>
    <t>1001354273</t>
  </si>
  <si>
    <t>SO BRONX HEALTH CHILDREN &amp; FAMILY</t>
  </si>
  <si>
    <t>871 PROSPECT AVE</t>
  </si>
  <si>
    <t>1001444777</t>
  </si>
  <si>
    <t>800 E GUN HILL RD</t>
  </si>
  <si>
    <t>1001448005</t>
  </si>
  <si>
    <t>HUTCHINSON MEDICAL SERVICES</t>
  </si>
  <si>
    <t>1001456727</t>
  </si>
  <si>
    <t>MERCY OBGYN</t>
  </si>
  <si>
    <t>4170 BRONX BLVD</t>
  </si>
  <si>
    <t>1001466306</t>
  </si>
  <si>
    <t>WESTCHESTER DERMATOLOGY ZWEIBEL &amp; KAPORIS MDS</t>
  </si>
  <si>
    <t>185 KISCO AVE</t>
  </si>
  <si>
    <t>MOUNT KISCO</t>
  </si>
  <si>
    <t>10549</t>
  </si>
  <si>
    <t>1001526917</t>
  </si>
  <si>
    <t>MONTEFIORE MEDICAL CENTER CANCER CENTER</t>
  </si>
  <si>
    <t>1001543094</t>
  </si>
  <si>
    <t>MONTEFIORE ADVANCED IMAGING</t>
  </si>
  <si>
    <t>200 E GUN HILL RD</t>
  </si>
  <si>
    <t>1001554102</t>
  </si>
  <si>
    <t>JONATHAN DAVID MD</t>
  </si>
  <si>
    <t>136 SAGMORE RD</t>
  </si>
  <si>
    <t>TUCKAHOE</t>
  </si>
  <si>
    <t>10707</t>
  </si>
  <si>
    <t>1001579145</t>
  </si>
  <si>
    <t>MONTEFIORE MEDICAL CENTER OCCUPATIONAL HEALTH SERVICES</t>
  </si>
  <si>
    <t>57 E GUN HILL RD</t>
  </si>
  <si>
    <t>309625</t>
  </si>
  <si>
    <t>SYRINGE 1ML S/T W/NDL 26X3/8 IB</t>
  </si>
  <si>
    <t>1001583375</t>
  </si>
  <si>
    <t>730 BROOK AVE</t>
  </si>
  <si>
    <t>10455</t>
  </si>
  <si>
    <t>1001611958</t>
  </si>
  <si>
    <t>3230 BAINBRIDGE AVE</t>
  </si>
  <si>
    <t>364990</t>
  </si>
  <si>
    <t>KIT URIN TRANSTR 16X100 10.0 UA YEL</t>
  </si>
  <si>
    <t>1001616081</t>
  </si>
  <si>
    <t>MONTEFIORE MEDICAL CENTER FOR HEART &amp; VASCULAR CARE</t>
  </si>
  <si>
    <t>1628 EASTCHESTER RD</t>
  </si>
  <si>
    <t>1001616130</t>
  </si>
  <si>
    <t>MONTEFIORE MEDICAL CENTER WAKEFIELD CAMPUS CARDIOVASCULAR CTR</t>
  </si>
  <si>
    <t>4256 BRONX BLVD</t>
  </si>
  <si>
    <t>383550</t>
  </si>
  <si>
    <t>NEXIVA 24 GA X 0.56IN SP WITH MAXZERO</t>
  </si>
  <si>
    <t>1001620762</t>
  </si>
  <si>
    <t>4141 CARPENTER AVE</t>
  </si>
  <si>
    <t>1001627881</t>
  </si>
  <si>
    <t>3316 ROCHAMBEAU AVE</t>
  </si>
  <si>
    <t>1001628352</t>
  </si>
  <si>
    <t>MONTEFIORE HOME CARE</t>
  </si>
  <si>
    <t>1 FORDHAM PLZ</t>
  </si>
  <si>
    <t>1001629732</t>
  </si>
  <si>
    <t>MONTEFIORE MEDICAL CENTER CHILD ADVOCACY CENTER</t>
  </si>
  <si>
    <t>3314 STEUBEN AVE</t>
  </si>
  <si>
    <t>1001635821</t>
  </si>
  <si>
    <t>4234 BROX BLVD</t>
  </si>
  <si>
    <t>1001636577</t>
  </si>
  <si>
    <t>MONTEFIORE MED CTR DENTAL ORAL</t>
  </si>
  <si>
    <t>1001654219</t>
  </si>
  <si>
    <t>MONTEFIORE MEDICAL CENTER PEDIATRICS</t>
  </si>
  <si>
    <t>3514 WAYNE AVE</t>
  </si>
  <si>
    <t>1001654222</t>
  </si>
  <si>
    <t>MONTEFIORE MEDICAL CENTER MENTAL HEALTH CLINIC</t>
  </si>
  <si>
    <t>4401 BRONX RD</t>
  </si>
  <si>
    <t>10470</t>
  </si>
  <si>
    <t>1001657695</t>
  </si>
  <si>
    <t>NYACK HOSP HOME CARE</t>
  </si>
  <si>
    <t>ONE BLUE HILL PLZ</t>
  </si>
  <si>
    <t>PEARL RIVER</t>
  </si>
  <si>
    <t>10965</t>
  </si>
  <si>
    <t>1001659072</t>
  </si>
  <si>
    <t>WHITE PLAINS HOSPITAL MEDICAL &amp; WEL URGENT CARE</t>
  </si>
  <si>
    <t>99 BUSINESS PARK DR</t>
  </si>
  <si>
    <t>ARMONK</t>
  </si>
  <si>
    <t>10504</t>
  </si>
  <si>
    <t>1001670036</t>
  </si>
  <si>
    <t>WHITE PLAINS PHYSICIAN ASSOCIATES OF LARCHMONT</t>
  </si>
  <si>
    <t>2071 BOSTON POST RD</t>
  </si>
  <si>
    <t>LARCHMONT</t>
  </si>
  <si>
    <t>10538</t>
  </si>
  <si>
    <t>1001672746</t>
  </si>
  <si>
    <t>MONTEFIORE MEDICAL CENTER CHILDRENS EVALUATION &amp; REHAB CENTER</t>
  </si>
  <si>
    <t>1225 MORRIS PARK AVE</t>
  </si>
  <si>
    <t>1001674405</t>
  </si>
  <si>
    <t>120 E GUN HILL RD</t>
  </si>
  <si>
    <t>PeritX Bags</t>
  </si>
  <si>
    <t>90-2010</t>
  </si>
  <si>
    <t>PERITX DRAINAGE KIT 2L</t>
  </si>
  <si>
    <t>227921</t>
  </si>
  <si>
    <t>Vial H. Influenzae Antiserum Type F</t>
  </si>
  <si>
    <t>230171</t>
  </si>
  <si>
    <t>Vial Sal O Antiserum Grp D2 Ftr 9/46 Lyo</t>
  </si>
  <si>
    <t>Phoenix Combo Panel</t>
  </si>
  <si>
    <t>448802</t>
  </si>
  <si>
    <t>Panel Phoenix Smic/Id 101</t>
  </si>
  <si>
    <t>448417</t>
  </si>
  <si>
    <t>Panel Phoenix Pmic 107</t>
  </si>
  <si>
    <t>Phoenix ID Panel</t>
  </si>
  <si>
    <t>448008</t>
  </si>
  <si>
    <t>Panel Phoenix PID</t>
  </si>
  <si>
    <t>448007</t>
  </si>
  <si>
    <t>Panel Phoenix NID</t>
  </si>
  <si>
    <t>448316</t>
  </si>
  <si>
    <t>Panel Phoenix Yeast Id</t>
  </si>
  <si>
    <t>S1274108D7</t>
  </si>
  <si>
    <t>DOT PROVPP 4FDL 3CG CHG PC NG</t>
  </si>
  <si>
    <t>3174108</t>
  </si>
  <si>
    <t>DOT 4 FR SL POWERPICCNURSING FULL W/MI</t>
  </si>
  <si>
    <t>9174108</t>
  </si>
  <si>
    <t>DOT 4F SL POWERPICC NURSING TLS FULLW/MI</t>
  </si>
  <si>
    <t>9274108</t>
  </si>
  <si>
    <t>DOT PPICC SV 4FR DL TLS FULL</t>
  </si>
  <si>
    <t>1174108D7</t>
  </si>
  <si>
    <t>DOT PPICC 4FSL 3CG CHG PC NG</t>
  </si>
  <si>
    <t>1385108Q</t>
  </si>
  <si>
    <t>DOT STC PPICC 5FR TLFULL W/TCS</t>
  </si>
  <si>
    <t>9194108</t>
  </si>
  <si>
    <t>DOT POWERPICC SOLO4FR SL TLS FULL W/MI</t>
  </si>
  <si>
    <t>0688935</t>
  </si>
  <si>
    <t>UNIVERSAL 3-1/2FR SAFETY NON-ECHO</t>
  </si>
  <si>
    <t>0828945</t>
  </si>
  <si>
    <t>UNIV MI 4-1/2FR 7CM ANL</t>
  </si>
  <si>
    <t>F118100TX</t>
  </si>
  <si>
    <t>PG PRO 18G 10CM RTBASIC W/NG</t>
  </si>
  <si>
    <t>F120100TX</t>
  </si>
  <si>
    <t>PG PRO 20G 10CM RT BASIC W/NG</t>
  </si>
  <si>
    <t>1001676226</t>
  </si>
  <si>
    <t>3411 WAYNE AVE</t>
  </si>
  <si>
    <t>1001693835</t>
  </si>
  <si>
    <t>3011 BOSTON RD</t>
  </si>
  <si>
    <t>1001830412</t>
  </si>
  <si>
    <t>WESTCHESTER HEALTH WHITE PLAINS HOSP</t>
  </si>
  <si>
    <t>1002478635</t>
  </si>
  <si>
    <t>MONTEFIORE HEART CLINIC</t>
  </si>
  <si>
    <t>20 CEDAR ST</t>
  </si>
  <si>
    <t>1002750113</t>
  </si>
  <si>
    <t>WPHPA BREAST SURGERY</t>
  </si>
  <si>
    <t>2 LONGVIEW AVE</t>
  </si>
  <si>
    <t>1002750129</t>
  </si>
  <si>
    <t>WPHPA FAMILY HEALTH CENTER</t>
  </si>
  <si>
    <t>79 E POST RD</t>
  </si>
  <si>
    <t>1002769637</t>
  </si>
  <si>
    <t>WPHPA ONCOLOGY &amp; HEMATOLOGY</t>
  </si>
  <si>
    <t>1002769707</t>
  </si>
  <si>
    <t>WHITE PLAINS HOSPITAL PHYS ASSOC</t>
  </si>
  <si>
    <t>2345 BOSTON POST RD</t>
  </si>
  <si>
    <t>1002855532</t>
  </si>
  <si>
    <t>WHITE PLAINS HOSPITAL PHYSICIAN</t>
  </si>
  <si>
    <t>Cup Kits</t>
  </si>
  <si>
    <t>CUP KITS</t>
  </si>
  <si>
    <t>364946</t>
  </si>
  <si>
    <t>KIT URIN CUP 16X100 8.0 CONI UAP RD/YEL</t>
  </si>
  <si>
    <t>1002870365</t>
  </si>
  <si>
    <t>MONTEFIORE MEDICAL GROUP THROGGS NECK PRIMARY CARE CLINIC</t>
  </si>
  <si>
    <t>3860 E TREMONT AVE</t>
  </si>
  <si>
    <t>10465</t>
  </si>
  <si>
    <t>1002884736</t>
  </si>
  <si>
    <t>WHITE PLAINS HOSPITAL LAB</t>
  </si>
  <si>
    <t>221610</t>
  </si>
  <si>
    <t>Tube BHI Agar Slants K Tube 10 Ea</t>
  </si>
  <si>
    <t>221716</t>
  </si>
  <si>
    <t>Tube Trypticase Soy Broth 5Ml-K 100 Ea</t>
  </si>
  <si>
    <t>220146</t>
  </si>
  <si>
    <t>Cultureswab Polyester Liq Amies Sngl 50</t>
  </si>
  <si>
    <t>260679</t>
  </si>
  <si>
    <t>Sachet Gaspak EZ CO2 Container</t>
  </si>
  <si>
    <t>367862</t>
  </si>
  <si>
    <t>TUBE EDTA PLH 13X75 4.0 MLBLCE LAV</t>
  </si>
  <si>
    <t>1002889011</t>
  </si>
  <si>
    <t>1002896319</t>
  </si>
  <si>
    <t>WHITE PLAINS HOSPITAL PHYSICIAN ASSOCIATES INTERNAL MEDICINE</t>
  </si>
  <si>
    <t>33 DAVIS AVE</t>
  </si>
  <si>
    <t>1002900611</t>
  </si>
  <si>
    <t>0602290_BARD</t>
  </si>
  <si>
    <t>1706050_BARD</t>
  </si>
  <si>
    <t>PPTIISPSP6CFRBMI</t>
  </si>
  <si>
    <t>5990020_BARD</t>
  </si>
  <si>
    <t>ECHO 2 20CM (8in) CIRCLE</t>
  </si>
  <si>
    <t>788722_BARD</t>
  </si>
  <si>
    <t>802011_BARD</t>
  </si>
  <si>
    <t>InsTryPVICSRNoCathNoBag</t>
  </si>
  <si>
    <t>50612_BARD</t>
  </si>
  <si>
    <t>IntermitCoudeMag3HydroMal50612</t>
  </si>
  <si>
    <t>1002900933</t>
  </si>
  <si>
    <t>MONTEFIORE MED CTR RADIATION</t>
  </si>
  <si>
    <t>1002906376</t>
  </si>
  <si>
    <t>MONTEFIORE WESTCHESTER COMMUNITY CORP</t>
  </si>
  <si>
    <t>555 TAXTER RD</t>
  </si>
  <si>
    <t>ELMSFORD</t>
  </si>
  <si>
    <t>10523</t>
  </si>
  <si>
    <t>442024</t>
  </si>
  <si>
    <t>Bottle Plastic Bactec Std Anaer/F 50/Pk</t>
  </si>
  <si>
    <t>442027</t>
  </si>
  <si>
    <t>Bottle Plastic Bactec Std Aerobic/F 50Pk</t>
  </si>
  <si>
    <t>1002913601</t>
  </si>
  <si>
    <t>KIDNEY MEDICAL ASSOCIATES</t>
  </si>
  <si>
    <t>34 MARCONI ST</t>
  </si>
  <si>
    <t>1003003290</t>
  </si>
  <si>
    <t>WPHPA CENTER ADVANCED MEDICINE SURGERY</t>
  </si>
  <si>
    <t>122 MAPLE AVE</t>
  </si>
  <si>
    <t>1003005432</t>
  </si>
  <si>
    <t>MONTEFIORE MEDICAL CENTER DERMATOLOGY</t>
  </si>
  <si>
    <t>1003026863</t>
  </si>
  <si>
    <t>WPHPA MEDICAL SPECIALISTS</t>
  </si>
  <si>
    <t>170 MAPLE AVE</t>
  </si>
  <si>
    <t>1003036990</t>
  </si>
  <si>
    <t>WHITE PLAINS HOSPITAL PHYSICIAN ASSOCIATES</t>
  </si>
  <si>
    <t>325 RTE 100</t>
  </si>
  <si>
    <t>SOMERS</t>
  </si>
  <si>
    <t>10589</t>
  </si>
  <si>
    <t>1003044777</t>
  </si>
  <si>
    <t>435 W 31ST ST</t>
  </si>
  <si>
    <t>NEW YORK</t>
  </si>
  <si>
    <t>10001</t>
  </si>
  <si>
    <t>220251</t>
  </si>
  <si>
    <t>Swab Flock Minitip</t>
  </si>
  <si>
    <t>305098</t>
  </si>
  <si>
    <t>SHARPS WALL CAB W/SHIELD SM RECYK GREEN</t>
  </si>
  <si>
    <t>1003052042</t>
  </si>
  <si>
    <t>MONTEFIORE MEDICAL PARK INTERNAL MEDICINE</t>
  </si>
  <si>
    <t>1003061801</t>
  </si>
  <si>
    <t>MONTEFIORE MEDICAL CENTER FAMILY MEDICINE</t>
  </si>
  <si>
    <t>1825 BOSTON RD</t>
  </si>
  <si>
    <t>10460</t>
  </si>
  <si>
    <t>1003095847</t>
  </si>
  <si>
    <t>WPHPA CARDIOLOGY</t>
  </si>
  <si>
    <t>1003127799</t>
  </si>
  <si>
    <t>1003136627</t>
  </si>
  <si>
    <t>CENTER FOR ADVANCED MED &amp; SURGERY SURGERY OPERATING ROOM</t>
  </si>
  <si>
    <t>475201_BARD</t>
  </si>
  <si>
    <t>GHIATAS LOC WIRE 20GX5X15 MR</t>
  </si>
  <si>
    <t>0132L22_BARD</t>
  </si>
  <si>
    <t>50013106_JDE</t>
  </si>
  <si>
    <t>MONTEFIORE MEDICAL PARK</t>
  </si>
  <si>
    <t>1575 BLONDELL AVE RM 200</t>
  </si>
  <si>
    <t>50112126_JDE</t>
  </si>
  <si>
    <t>MONTEFIORE BREAST IMAGING CTR</t>
  </si>
  <si>
    <t>1250 WATERS PL TOWER 1 FL 7</t>
  </si>
  <si>
    <t>50226488_JDE</t>
  </si>
  <si>
    <t>NEW ROCHELLE IMAGING</t>
  </si>
  <si>
    <t>1296 NORTH AVE 1ST FLR</t>
  </si>
  <si>
    <t>10804</t>
  </si>
  <si>
    <t>50826756_JDE</t>
  </si>
  <si>
    <t>WAKEFIELD ADULT OP PSYCHIATRY PROG</t>
  </si>
  <si>
    <t>4401 BRONX BLVD FL 1</t>
  </si>
  <si>
    <t>MIDSTREAM COLLECTION DEVICES</t>
  </si>
  <si>
    <t>SSV020_BARD</t>
  </si>
  <si>
    <t>UrnSampKit</t>
  </si>
  <si>
    <t>BAK4508</t>
  </si>
  <si>
    <t>JAMSHIDI BONE MARROW TRAY 8G ILL NEEDLE</t>
  </si>
  <si>
    <t>BAK4511</t>
  </si>
  <si>
    <t>JAMSHIDI BONE MARROW TRAY 11G X4 15G ASP</t>
  </si>
  <si>
    <t>EJM4008</t>
  </si>
  <si>
    <t>JAMSHIDI (EJ) NEEDLE BM 8GX4 CRADLE</t>
  </si>
  <si>
    <t>EJM4011</t>
  </si>
  <si>
    <t>JAMSHIDI (EJ) NEEDLE BM 11GX4 CRADLE</t>
  </si>
  <si>
    <t>EJM6011</t>
  </si>
  <si>
    <t>JAMSHIDI (EJ) NEEDLE BM 11GX6 CRADLE</t>
  </si>
  <si>
    <t>Safe-T-Centesis</t>
  </si>
  <si>
    <t>TUBE PLN PLC 13X75MM 3.0ML PLBL RED</t>
  </si>
  <si>
    <t>TUBE URIN PLH 13X100MM 6.0ML UA PLBL CR</t>
  </si>
  <si>
    <t>301030</t>
  </si>
  <si>
    <t>Syringe 10ml S/T BNS</t>
  </si>
  <si>
    <t>305214</t>
  </si>
  <si>
    <t>NEEDLE VENTED NOKOR 18X1 TW</t>
  </si>
  <si>
    <t>305789</t>
  </si>
  <si>
    <t>SYRINGE 1ML LL W/NDL ECLIPSE 27X1/2 RB</t>
  </si>
  <si>
    <t>305782</t>
  </si>
  <si>
    <t>SYRINGE 3ML LL W/NDL ECLIPSE 23X1 RB</t>
  </si>
  <si>
    <t>383530</t>
  </si>
  <si>
    <t>NEXIVA 24GA 0.56IN Y</t>
  </si>
  <si>
    <t>383518</t>
  </si>
  <si>
    <t>NEXIVA 20 GA X 1-3/4 IN SINGLE PORT</t>
  </si>
  <si>
    <t>MX9166</t>
  </si>
  <si>
    <t>16 IN NON-DEHP STND BORE EXTENSION SET</t>
  </si>
  <si>
    <t>VEDC</t>
  </si>
  <si>
    <t xml:space="preserve"> SL EPIDUAL POSTERIOR</t>
  </si>
  <si>
    <t>VEDCAML6</t>
  </si>
  <si>
    <t xml:space="preserve"> SL ARROW EPID SYSTEM MICRO 6IN</t>
  </si>
  <si>
    <t>PowerLine, 6F, DL, MI w/SCuff</t>
  </si>
  <si>
    <t>IC LATEX STRIPS</t>
  </si>
  <si>
    <t>BARDEX FOLEY CATH 5CC</t>
  </si>
  <si>
    <t>0166SI14_BARD</t>
  </si>
  <si>
    <t>IC LATEX TRAYS</t>
  </si>
  <si>
    <t>Lubri-Sil I/C Catheters</t>
  </si>
  <si>
    <t>A303416A_BARD</t>
  </si>
  <si>
    <t>IC 2-Way Coude</t>
  </si>
  <si>
    <t>0103SI22_BARD</t>
  </si>
  <si>
    <t>0168SI16_BARD</t>
  </si>
  <si>
    <t>IC TEMP SENSING SILICONE TRAYS</t>
  </si>
  <si>
    <t>2-WAY COUDE</t>
  </si>
  <si>
    <t>165814_BARD</t>
  </si>
  <si>
    <t>STATLOCK - FOLEY</t>
  </si>
  <si>
    <t>VFDSP_BARD</t>
  </si>
  <si>
    <t>FolyPedPdForLtxCath</t>
  </si>
  <si>
    <t>064032_BARD</t>
  </si>
  <si>
    <t>FMI Lubricious Stent</t>
  </si>
  <si>
    <t>778620_BARD</t>
  </si>
  <si>
    <t>Wound Drainage</t>
  </si>
  <si>
    <t>Closed Wound Suction</t>
  </si>
  <si>
    <t>Wound and Skin Care</t>
  </si>
  <si>
    <t>220971</t>
  </si>
  <si>
    <t>Tube Nutrient Agar Slant K Tube 100 Ea</t>
  </si>
  <si>
    <t>299486</t>
  </si>
  <si>
    <t>Tube Todd Hewitt Gent Nalidix Acid 100Ea</t>
  </si>
  <si>
    <t>220117</t>
  </si>
  <si>
    <t>Cultureswab Plus Amies W/O Charc Double</t>
  </si>
  <si>
    <t>240923</t>
  </si>
  <si>
    <t>Reagent Streptocard Group A - ACID</t>
  </si>
  <si>
    <t>212519</t>
  </si>
  <si>
    <t>Kit Tb Fluorescent Stain Kit M</t>
  </si>
  <si>
    <t>220214</t>
  </si>
  <si>
    <t>Loops Inoculating 10/Tube 1 Microliter</t>
  </si>
  <si>
    <t>220215</t>
  </si>
  <si>
    <t>Loops Inoculating 50/Tube 1 Microliter</t>
  </si>
  <si>
    <t>231046</t>
  </si>
  <si>
    <t>Disc Taxo Ethyl Hydrocupreine Taxo P 1V</t>
  </si>
  <si>
    <t>309589</t>
  </si>
  <si>
    <t>SYRINGE 3ML LL W/NDL 23X1-1/2 RB TW</t>
  </si>
  <si>
    <t>383517</t>
  </si>
  <si>
    <t>NEXIVA 20 GA X 1-1/4 IN SINGLE PORT</t>
  </si>
  <si>
    <t>405672</t>
  </si>
  <si>
    <t>TRAY SPN WHIT25G3.5 L/B-D/E BLUE DRAPE</t>
  </si>
  <si>
    <t>305603</t>
  </si>
  <si>
    <t>SHARPS COLL CHEMO 9GAL YELLOW</t>
  </si>
  <si>
    <t>200100</t>
  </si>
  <si>
    <t>SMARTSITE BAG 100mL</t>
  </si>
  <si>
    <t>200250</t>
  </si>
  <si>
    <t>SMARTSITE BAG 250mL</t>
  </si>
  <si>
    <t>S1385108D1</t>
  </si>
  <si>
    <t>DOT PROV PP 5FTL MBPLUS 3CG</t>
  </si>
  <si>
    <t>S1395108D4</t>
  </si>
  <si>
    <t>DOT PROVPP SOLO 5FTL MBP 3CG BIOPATCH PC</t>
  </si>
  <si>
    <t>1194108D5</t>
  </si>
  <si>
    <t>DOT PPICC SOLO4FSL MBP3CG BIOPATCH PC NG</t>
  </si>
  <si>
    <t>ST020080</t>
  </si>
  <si>
    <t>PGLIDE SLDGR20G 8CM BASIC KIT</t>
  </si>
  <si>
    <t xml:space="preserve"> 48INPROBE COVER W/GEL ULTRASOUND STERIL</t>
  </si>
  <si>
    <t>SLP001</t>
  </si>
  <si>
    <t>STATLOCK PRO</t>
  </si>
  <si>
    <t>1618000_BARD</t>
  </si>
  <si>
    <t>PPCVSLIMSP8CFMBINT</t>
  </si>
  <si>
    <t>PTABALLOONDILATATIONCATHETER</t>
  </si>
  <si>
    <t>CQ5064_BARD</t>
  </si>
  <si>
    <t>CQ5074_BARD</t>
  </si>
  <si>
    <t>Fixation</t>
  </si>
  <si>
    <t>Inguinal Synthetic</t>
  </si>
  <si>
    <t>SOFT MESH</t>
  </si>
  <si>
    <t>PLUGS</t>
  </si>
  <si>
    <t>Umbilical Bioabsorbable</t>
  </si>
  <si>
    <t>Umbilical Synthetic</t>
  </si>
  <si>
    <t>Ventral Bioabsorbable</t>
  </si>
  <si>
    <t>Ventral Synthetic</t>
  </si>
  <si>
    <t>5955790_BARD</t>
  </si>
  <si>
    <t>7X9 ELLIPSE END ITEM</t>
  </si>
  <si>
    <t>Arista Bellow</t>
  </si>
  <si>
    <t>Arista Bellow FDA</t>
  </si>
  <si>
    <t>Progel Kit</t>
  </si>
  <si>
    <t>Progel Tip</t>
  </si>
  <si>
    <t>Latex Strips</t>
  </si>
  <si>
    <t>0166L16_BARD</t>
  </si>
  <si>
    <t>Surestep Clsd Sys Fol Mtr Tray</t>
  </si>
  <si>
    <t>0103L24_BARD</t>
  </si>
  <si>
    <t>0168L20_BARD</t>
  </si>
  <si>
    <t>0168L24_BARD</t>
  </si>
  <si>
    <t>3-Way Hematuria</t>
  </si>
  <si>
    <t>0125RL20_BARD</t>
  </si>
  <si>
    <t>165824_BARD</t>
  </si>
  <si>
    <t>056114_BARD</t>
  </si>
  <si>
    <t>993101_BARD</t>
  </si>
  <si>
    <t>RenalSheathLong</t>
  </si>
  <si>
    <t>NG TUBES</t>
  </si>
  <si>
    <t>TPT1000SP</t>
  </si>
  <si>
    <t>SAFE-T PLUS THORACENTESIS/PARACENTESIS</t>
  </si>
  <si>
    <t>42-2060</t>
  </si>
  <si>
    <t>SHUNT PAK, DOUBLE VALVE, 15.5 FR</t>
  </si>
  <si>
    <t>Surgical Wound Irrigation</t>
  </si>
  <si>
    <t>Surgiphor</t>
  </si>
  <si>
    <t>Single Irrigation Solution</t>
  </si>
  <si>
    <t>910110</t>
  </si>
  <si>
    <t>BD Surgiphor Antimicrobial Irrigation US</t>
  </si>
  <si>
    <t>231746</t>
  </si>
  <si>
    <t>Slide Dryslide Oxidase</t>
  </si>
  <si>
    <t>1000M</t>
  </si>
  <si>
    <t>PRE SLIT INJECTION PORT</t>
  </si>
  <si>
    <t>MX9059</t>
  </si>
  <si>
    <t>36 IN STND BORE SET W/2 MAX Y CONNECTOR</t>
  </si>
  <si>
    <t>10794983</t>
  </si>
  <si>
    <t>Y  MICROBORE EXT W/LUER &amp; 2 SLD CLP</t>
  </si>
  <si>
    <t>S1274108PD</t>
  </si>
  <si>
    <t>DOT PROV SP 4F DL MAX 3CG</t>
  </si>
  <si>
    <t>1274108D</t>
  </si>
  <si>
    <t xml:space="preserve"> POWERPICC SV DL 4F MAX 3CG</t>
  </si>
  <si>
    <t>PP4154108DCP</t>
  </si>
  <si>
    <t>DOT 4FR SL PWERML MBP TCHG PC</t>
  </si>
  <si>
    <t>F218108PT</t>
  </si>
  <si>
    <t>DOT PG PRO 18G 10CMRT FULL PCOVER</t>
  </si>
  <si>
    <t>HD Safety</t>
  </si>
  <si>
    <t>10015861A</t>
  </si>
  <si>
    <t>AS LVP SS BAG 20D LOW SORB 3SS CV</t>
  </si>
  <si>
    <t>1806061_BARD</t>
  </si>
  <si>
    <t>PPMRIISPOPEN6CFRBINT</t>
  </si>
  <si>
    <t>1808561_BARD</t>
  </si>
  <si>
    <t>PPMRIISPOPEN8GRRBINT</t>
  </si>
  <si>
    <t>MQK1620_BARD</t>
  </si>
  <si>
    <t>AT75264_BARD</t>
  </si>
  <si>
    <t>LUTONIX 018</t>
  </si>
  <si>
    <t>LX1813052205F_BARD</t>
  </si>
  <si>
    <t>LtxSfa5FGeo018</t>
  </si>
  <si>
    <t>LX1813062205F_BARD</t>
  </si>
  <si>
    <t>LX1813053005F_BARD</t>
  </si>
  <si>
    <t>LX1813063005F_BARD</t>
  </si>
  <si>
    <t>Inguinal Bioabsorbable</t>
  </si>
  <si>
    <t>1201015_BARD</t>
  </si>
  <si>
    <t>PHASIX ST 10CMX15CM RECTANGLE</t>
  </si>
  <si>
    <t>1221520_BARD</t>
  </si>
  <si>
    <t>PHASIX ST OPS 15CM x 20CM OVAL</t>
  </si>
  <si>
    <t>1211520_BARD</t>
  </si>
  <si>
    <t>PHASIX ST WECHO 2 POST 6x8</t>
  </si>
  <si>
    <t>1211823_BARD</t>
  </si>
  <si>
    <t>PHASIX ST WECHO 2 POST 7x9</t>
  </si>
  <si>
    <t>1192040_BARD</t>
  </si>
  <si>
    <t>PHASX MESH 8"X16" (20X40CM)</t>
  </si>
  <si>
    <t>Avitene Flour</t>
  </si>
  <si>
    <t>Arista Tip</t>
  </si>
  <si>
    <t>SILICONE ICTRAY W/BAG-STATLOCK</t>
  </si>
  <si>
    <t>73020L_BARD</t>
  </si>
  <si>
    <t>FoleyCathICLtxFr3Way</t>
  </si>
  <si>
    <t>73022L_BARD</t>
  </si>
  <si>
    <t>FoleyCathLtxFr3Way</t>
  </si>
  <si>
    <t>0125RL22_BARD</t>
  </si>
  <si>
    <t>165808_BARD</t>
  </si>
  <si>
    <t>FolyCathPedSil</t>
  </si>
  <si>
    <t>DILATION PRODUCTS</t>
  </si>
  <si>
    <t>021300_BARD</t>
  </si>
  <si>
    <t>FollowerCoudeTipSet</t>
  </si>
  <si>
    <t>778624_BARD</t>
  </si>
  <si>
    <t>778626_BARD</t>
  </si>
  <si>
    <t>33102_BARD</t>
  </si>
  <si>
    <t>MecStd33102</t>
  </si>
  <si>
    <t>TEMPORARY PACING ELECTRODES</t>
  </si>
  <si>
    <t>381537</t>
  </si>
  <si>
    <t>INSYTE AUTOGUARD WINGED PNK 20GA X 1.88I</t>
  </si>
  <si>
    <t>381547</t>
  </si>
  <si>
    <t>INSYTE AUTOGUARD WINGED GN 18GA X 1.88IN</t>
  </si>
  <si>
    <t>382633</t>
  </si>
  <si>
    <t>INSYTE AUTOG BC WING PNK 20GA X 1.0IN</t>
  </si>
  <si>
    <t>MP5302-C</t>
  </si>
  <si>
    <t>8.5 IN PRESSURE RATED MINIBORE SET</t>
  </si>
  <si>
    <t>2432-0007</t>
  </si>
  <si>
    <t>AS LVP 20D 3SS 0.2M CV</t>
  </si>
  <si>
    <t>GLIDEPATH</t>
  </si>
  <si>
    <t>2-WAY 30CC</t>
  </si>
  <si>
    <t>231045_BARD</t>
  </si>
  <si>
    <t>231245_BARD</t>
  </si>
  <si>
    <t>BUC16M_BARD</t>
  </si>
  <si>
    <t>IntermtCathStrip</t>
  </si>
  <si>
    <t>007152P_BARD</t>
  </si>
  <si>
    <t>5603150</t>
  </si>
  <si>
    <t>POWER TL 15CM ST</t>
  </si>
  <si>
    <t>5603200</t>
  </si>
  <si>
    <t>POWER TL 20CM STACUTE DIAL KIT</t>
  </si>
  <si>
    <t>AT75126_BARD</t>
  </si>
  <si>
    <t>U8130322_BARD</t>
  </si>
  <si>
    <t>0113320_BARD</t>
  </si>
  <si>
    <t>OPTIFIX OPEN 20 CT</t>
  </si>
  <si>
    <t>0125RL26_BARD</t>
  </si>
  <si>
    <t>405674</t>
  </si>
  <si>
    <t>TRAY SPN WHIT25G3.5 L/B-D/E W SHRP STIC</t>
  </si>
  <si>
    <t>305604</t>
  </si>
  <si>
    <t>SHARPS COLL SLIDE CLOSE CHEMO 9GAL</t>
  </si>
  <si>
    <t>PP4154108D</t>
  </si>
  <si>
    <t>DOT 4FR SL PWERMLMBP</t>
  </si>
  <si>
    <t>0632010</t>
  </si>
  <si>
    <t xml:space="preserve"> MiniLoc 20G x 1in WO/Y</t>
  </si>
  <si>
    <t>2651910</t>
  </si>
  <si>
    <t>DOT PRTACCW/PWRLOC SISW/O YSITE 19GX 1IN</t>
  </si>
  <si>
    <t>2651915</t>
  </si>
  <si>
    <t>DOTPRTACCW/PWRLOCSISW/OYSITE19GX 1-1/2IN</t>
  </si>
  <si>
    <t>2652010</t>
  </si>
  <si>
    <t>DOT PRTAC W/PWRLOCSISW/O YSITE 20 GX 1IN</t>
  </si>
  <si>
    <t>CQ7576_BARD</t>
  </si>
  <si>
    <t>CQ7594_BARD</t>
  </si>
  <si>
    <t>LSMU1350726_BARD</t>
  </si>
  <si>
    <t>LSMU1350826_BARD</t>
  </si>
  <si>
    <t>1010340_BARD</t>
  </si>
  <si>
    <t>Avitene Syringe Applicator</t>
  </si>
  <si>
    <t>Avitene Ultrafoam</t>
  </si>
  <si>
    <t>AM0010_BARD</t>
  </si>
  <si>
    <t>FLEXITIP XL-R APPLICATOR</t>
  </si>
  <si>
    <t>0165PL10_BARD</t>
  </si>
  <si>
    <t>0100L16_BARD</t>
  </si>
  <si>
    <t>0100L18_BARD</t>
  </si>
  <si>
    <t>0100L20_BARD</t>
  </si>
  <si>
    <t>260671</t>
  </si>
  <si>
    <t>Gaspak EZ Standard Incubation Container</t>
  </si>
  <si>
    <t>223021</t>
  </si>
  <si>
    <t>Vial Listeria O Antis Poly Types 1 &amp; 4</t>
  </si>
  <si>
    <t>213400</t>
  </si>
  <si>
    <t>Bottle Potato Dextrose Agar 500G</t>
  </si>
  <si>
    <t>242720</t>
  </si>
  <si>
    <t>Bottle YPD Agar 500G</t>
  </si>
  <si>
    <t>244520</t>
  </si>
  <si>
    <t>Bottle LB Agar Miller 500G</t>
  </si>
  <si>
    <t>244610</t>
  </si>
  <si>
    <t>Pail LB Broth Miller Luria B 2Kg</t>
  </si>
  <si>
    <t>211825</t>
  </si>
  <si>
    <t>Bottle TSB Casein Med 500G</t>
  </si>
  <si>
    <t>211887</t>
  </si>
  <si>
    <t>Tube Middlebrook ADC Enrich 20ml 10 Ea</t>
  </si>
  <si>
    <t>211968</t>
  </si>
  <si>
    <t>Tube Bovine Albumin Fraction V 10 Ea</t>
  </si>
  <si>
    <t>215530</t>
  </si>
  <si>
    <t>Bottle Dextrose 500G</t>
  </si>
  <si>
    <t>367814</t>
  </si>
  <si>
    <t>Tube PLN PLH 13X100mm 5.0ml PLBL RD</t>
  </si>
  <si>
    <t>309642</t>
  </si>
  <si>
    <t>SYRINGE 10ML LL W/NDL 21X1 RB</t>
  </si>
  <si>
    <t>301027</t>
  </si>
  <si>
    <t>SYRINGE 5ML LL BNS</t>
  </si>
  <si>
    <t>301029</t>
  </si>
  <si>
    <t>SYRINGE 10ML LL BNS</t>
  </si>
  <si>
    <t>1001014967</t>
  </si>
  <si>
    <t>MONTEFIORE EINSTEIN</t>
  </si>
  <si>
    <t>442265</t>
  </si>
  <si>
    <t>Bactec Lytic/10 Anaer/F F/G</t>
  </si>
  <si>
    <t>TEMP SENSING SILICONE TRAYS</t>
  </si>
  <si>
    <t>222371</t>
  </si>
  <si>
    <t>Vial H Influenzae Antiserum Poly 1Ml</t>
  </si>
  <si>
    <t>227911</t>
  </si>
  <si>
    <t>Vial H. Influenzae Antiserum Type E</t>
  </si>
  <si>
    <t>229521</t>
  </si>
  <si>
    <t>Vial Sal O Antis Group E1 Ftr 3/10 Lyo</t>
  </si>
  <si>
    <t>261188</t>
  </si>
  <si>
    <t>Dropper Lactophenol Cotton Blue Stain</t>
  </si>
  <si>
    <t>231705</t>
  </si>
  <si>
    <t>Disc Levofloxacin Lvx-5 1 Ea</t>
  </si>
  <si>
    <t>231290</t>
  </si>
  <si>
    <t>Disc Erythromycin E-15 10 Ea</t>
  </si>
  <si>
    <t>231293</t>
  </si>
  <si>
    <t>Disc Nitrofurantoin F/M-300 10 Ea</t>
  </si>
  <si>
    <t>231301</t>
  </si>
  <si>
    <t>Disc Kanamycin K-30 10 Ea</t>
  </si>
  <si>
    <t>231324</t>
  </si>
  <si>
    <t>Disc Polymyxin B Pb-300 10 Ea</t>
  </si>
  <si>
    <t>271042</t>
  </si>
  <si>
    <t>Dessicant Reusable Indicator 40G</t>
  </si>
  <si>
    <t>305443</t>
  </si>
  <si>
    <t>SHARPS COLL SIDE ENTRY 5.4QT RED</t>
  </si>
  <si>
    <t>0602230_BARD</t>
  </si>
  <si>
    <t>1718000_BARD</t>
  </si>
  <si>
    <t>PPTISLIMSP8CFMBINT</t>
  </si>
  <si>
    <t>0600040_BARD</t>
  </si>
  <si>
    <t>CATHETERWITHOUTCUFFS</t>
  </si>
  <si>
    <t>0600560_BARD</t>
  </si>
  <si>
    <t>SingleLumenCathSureCuff</t>
  </si>
  <si>
    <t>0606560_BARD</t>
  </si>
  <si>
    <t>TripleLumenCatheter</t>
  </si>
  <si>
    <t>0601630_BARD</t>
  </si>
  <si>
    <t>1610MSK_BARD</t>
  </si>
  <si>
    <t>BiopsyMissionKit</t>
  </si>
  <si>
    <t>1616MSK_BARD</t>
  </si>
  <si>
    <t>5303100_BARD</t>
  </si>
  <si>
    <t>5303120_BARD</t>
  </si>
  <si>
    <t>5403550_BARD</t>
  </si>
  <si>
    <t>Pristine15.5FStStdKit55cm</t>
  </si>
  <si>
    <t>DR135104_BARD</t>
  </si>
  <si>
    <t>DR13584_BARD</t>
  </si>
  <si>
    <t>DR13594_BARD</t>
  </si>
  <si>
    <t>DR8072_BARD</t>
  </si>
  <si>
    <t>DR8074_BARD</t>
  </si>
  <si>
    <t>DR8082_BARD</t>
  </si>
  <si>
    <t>DR8084_BARD</t>
  </si>
  <si>
    <t>DR8092_BARD</t>
  </si>
  <si>
    <t>DR8094_BARD</t>
  </si>
  <si>
    <t>ATG120184_BARD</t>
  </si>
  <si>
    <t>ATG80224_BARD</t>
  </si>
  <si>
    <t>ATG80242_BARD</t>
  </si>
  <si>
    <t>ATG80244_BARD</t>
  </si>
  <si>
    <t>CQF7568_BARD</t>
  </si>
  <si>
    <t>CQF7578_BARD</t>
  </si>
  <si>
    <t>LX3575960V_BARD</t>
  </si>
  <si>
    <t>AVSM08080_BARD</t>
  </si>
  <si>
    <t>Covera8mmX80mmX80cmCvrdStnt</t>
  </si>
  <si>
    <t>AVSM09040_BARD</t>
  </si>
  <si>
    <t>Covera9mmX40mmX80cmCvrdStnt</t>
  </si>
  <si>
    <t>AVSM09080_BARD</t>
  </si>
  <si>
    <t>Covera9mmX80mmX80cmCvrdStnt</t>
  </si>
  <si>
    <t>AVSM10040_BARD</t>
  </si>
  <si>
    <t>Covera10mmX40mmX80cmCvrdStnt</t>
  </si>
  <si>
    <t>AVSM10080_BARD</t>
  </si>
  <si>
    <t>Covera10mmX80mmX80cmCvrdStnt</t>
  </si>
  <si>
    <t>Venovo</t>
  </si>
  <si>
    <t>VENUL16060_BARD</t>
  </si>
  <si>
    <t>VENUM16060_BARD</t>
  </si>
  <si>
    <t>U4150215_BARD</t>
  </si>
  <si>
    <t>U4150222_BARD</t>
  </si>
  <si>
    <t>U41502H22_BARD</t>
  </si>
  <si>
    <t>U4150310_BARD</t>
  </si>
  <si>
    <t>U4150315_BARD</t>
  </si>
  <si>
    <t>U41503H4_BARD</t>
  </si>
  <si>
    <t>U35130520_BARD</t>
  </si>
  <si>
    <t>U3513056_BARD</t>
  </si>
  <si>
    <t>U357582_BARD</t>
  </si>
  <si>
    <t>EX080403CD_BARD</t>
  </si>
  <si>
    <t>LifeStent 8x40x130</t>
  </si>
  <si>
    <t>LSMU0800837_BARD</t>
  </si>
  <si>
    <t>LSMU0800938_BARD</t>
  </si>
  <si>
    <t>LSMU0800958_BARD</t>
  </si>
  <si>
    <t>TF0203511_BARD</t>
  </si>
  <si>
    <t>TrueFlowValvPerfCath</t>
  </si>
  <si>
    <t>064018_BARD</t>
  </si>
  <si>
    <t>P4254108</t>
  </si>
  <si>
    <t>DOT POWERMIDLINE4F DL FULL</t>
  </si>
  <si>
    <t>P4254108G</t>
  </si>
  <si>
    <t>DOT POWERMIDLINE 4F DL FULL W/GIVA</t>
  </si>
  <si>
    <t>P4255108DG</t>
  </si>
  <si>
    <t>DOT POWERMIDLINE 5F DL MAX W/GIVA</t>
  </si>
  <si>
    <t>F418108PT</t>
  </si>
  <si>
    <t>DOT PGPRO 18G 10CMRT TCHG FULL</t>
  </si>
  <si>
    <t>2683796</t>
  </si>
  <si>
    <t>PROBE COVER 96IN 10PK NT</t>
  </si>
  <si>
    <t>NN0201</t>
  </si>
  <si>
    <t>SL PICC II BD/TYCO</t>
  </si>
  <si>
    <t>2006MS_BARD</t>
  </si>
  <si>
    <t>MISSION 20G X 6CM</t>
  </si>
  <si>
    <t>FEM08100_BARD</t>
  </si>
  <si>
    <t>1191010_BARD</t>
  </si>
  <si>
    <t>PHASX MESH 4"X4" (10x10CM)</t>
  </si>
  <si>
    <t>072235_BARD</t>
  </si>
  <si>
    <t>DrnChanIrndNoHubFulFlu</t>
  </si>
  <si>
    <t>367326</t>
  </si>
  <si>
    <t>WINGSET PBBCS 21X.75 12 W/O LUER</t>
  </si>
  <si>
    <t>MFS132</t>
  </si>
  <si>
    <t>89-IN 20 DROP ADMIN SET W/FLOW CON</t>
  </si>
  <si>
    <t>IVA Connectors - SmartSite</t>
  </si>
  <si>
    <t>2000E</t>
  </si>
  <si>
    <t>LL VLV ADPT(STAND ALONE)</t>
  </si>
  <si>
    <t>150832_BARD</t>
  </si>
  <si>
    <t>LegBagKitw/DrainFabricStrap</t>
  </si>
  <si>
    <t>204</t>
  </si>
  <si>
    <t>IV Solutions</t>
  </si>
  <si>
    <t>FreeFlex</t>
  </si>
  <si>
    <t>Sodium Chloride</t>
  </si>
  <si>
    <t>1727170102</t>
  </si>
  <si>
    <t>IVFLUID 0.9% SALINE 50ML N17271-701-02</t>
  </si>
  <si>
    <t>309577</t>
  </si>
  <si>
    <t>SYRINGE 3ML LL W/NDL 21X1-1/2 RB</t>
  </si>
  <si>
    <t>MQ1825_BARD</t>
  </si>
  <si>
    <t>405079</t>
  </si>
  <si>
    <t>NEEDLE SPINAL S/SU 27GA 3-1/2IN WHITACRE</t>
  </si>
  <si>
    <t>305097</t>
  </si>
  <si>
    <t>SHARPS WALL CAB LARGE RECYKLEEN BROWN</t>
  </si>
  <si>
    <t>Safety Needle Eclipse Pre Attached</t>
  </si>
  <si>
    <t>368650</t>
  </si>
  <si>
    <t>NEEDLE ECLIPSE 21X1.25 PREATTACHED</t>
  </si>
  <si>
    <t>BAK4511DF</t>
  </si>
  <si>
    <t>JAMSHIDI BONE MARROW TRAYS DIST</t>
  </si>
  <si>
    <t>1001112906</t>
  </si>
  <si>
    <t>BURKE REHABILITATION HOSPITAL MEDICAL RSCH INST RECEIVING DEPT</t>
  </si>
  <si>
    <t>50-7235A</t>
  </si>
  <si>
    <t>Valve Cap</t>
  </si>
  <si>
    <t>240924</t>
  </si>
  <si>
    <t>Extraction Rgt Streptocard - Enzyme</t>
  </si>
  <si>
    <t>261194</t>
  </si>
  <si>
    <t>Dropper India Ink</t>
  </si>
  <si>
    <t>405071</t>
  </si>
  <si>
    <t>NEEDLE SPINAL S/SU 20GA 2-1/2IN QUINCKE</t>
  </si>
  <si>
    <t>LH-0031</t>
  </si>
  <si>
    <t xml:space="preserve"> SAFESTEP 20Ga x 0.75in</t>
  </si>
  <si>
    <t>SEEKER</t>
  </si>
  <si>
    <t>1191525_BARD</t>
  </si>
  <si>
    <t>PHASX MESH 6"X10" (15x25CM)</t>
  </si>
  <si>
    <t>1190200_BARD</t>
  </si>
  <si>
    <t>PHASIX MESH 4 X 6 INCHES</t>
  </si>
  <si>
    <t>Ventralight ST 10"x13" Ellipse</t>
  </si>
  <si>
    <t>0166L24_BARD</t>
  </si>
  <si>
    <t>0166L28_BARD</t>
  </si>
  <si>
    <t>STATLOCK - NASOGASTRIC</t>
  </si>
  <si>
    <t>1001241309</t>
  </si>
  <si>
    <t>MONTEFIORE MEDICAL ONCOLOGY</t>
  </si>
  <si>
    <t>18 ASHFORD AVE</t>
  </si>
  <si>
    <t>DOBBS FERRY</t>
  </si>
  <si>
    <t>10522</t>
  </si>
  <si>
    <t>1001253443</t>
  </si>
  <si>
    <t>MARK S GORDON MD</t>
  </si>
  <si>
    <t>1001407678</t>
  </si>
  <si>
    <t>WELLNESS CENTER AT PORT MORRIS</t>
  </si>
  <si>
    <t>804 E 138TH ST</t>
  </si>
  <si>
    <t>10454</t>
  </si>
  <si>
    <t>1001495806</t>
  </si>
  <si>
    <t>WHITE PLAINS MRI</t>
  </si>
  <si>
    <t>244 WESTCHESTER AVE</t>
  </si>
  <si>
    <t>1001529140</t>
  </si>
  <si>
    <t>MONTEFIORE MEDICAL CENTER CARDIOLOGY</t>
  </si>
  <si>
    <t>2426 EASTCHESTER RD</t>
  </si>
  <si>
    <t>42133E</t>
  </si>
  <si>
    <t>GRAVITY SET 60DP 2 SMS</t>
  </si>
  <si>
    <t>1001632490</t>
  </si>
  <si>
    <t>182 E 210TH ST</t>
  </si>
  <si>
    <t>309680</t>
  </si>
  <si>
    <t>Syringe 50cc LL Tip Convenience Pak</t>
  </si>
  <si>
    <t>30654778</t>
  </si>
  <si>
    <t>42-2070</t>
  </si>
  <si>
    <t>DENVER SHUNT PAK, DOUBLE VALVE, 11.5FR</t>
  </si>
  <si>
    <t>449082</t>
  </si>
  <si>
    <t>Panel Phoenix NMIC-312</t>
  </si>
  <si>
    <t>3173108</t>
  </si>
  <si>
    <t>DOT PPICC SV 3FR SLFULL</t>
  </si>
  <si>
    <t>0671910</t>
  </si>
  <si>
    <t>POWERLOC SWIS 19 GA X 1INW/Y SITEADAPTER</t>
  </si>
  <si>
    <t>0672015</t>
  </si>
  <si>
    <t>POWERLOC SWIS 20G X 1-1/2IN W/Y ADAPTER</t>
  </si>
  <si>
    <t>1002222705</t>
  </si>
  <si>
    <t>CANCER AND BLOOD SPECIALISTS OF NY</t>
  </si>
  <si>
    <t>1002753397</t>
  </si>
  <si>
    <t>951 BROOK AVE</t>
  </si>
  <si>
    <t>22600-0007T</t>
  </si>
  <si>
    <t>AS LVP 20D LOW SORB TEX</t>
  </si>
  <si>
    <t>10942011</t>
  </si>
  <si>
    <t>261190</t>
  </si>
  <si>
    <t>Dropper Ferric Chloride</t>
  </si>
  <si>
    <t>261192</t>
  </si>
  <si>
    <t>Dropper Voges-Proskauer A</t>
  </si>
  <si>
    <t>261197</t>
  </si>
  <si>
    <t>Dropper Nitrate A</t>
  </si>
  <si>
    <t>261198</t>
  </si>
  <si>
    <t>Dropper Nitrate B</t>
  </si>
  <si>
    <t>220218</t>
  </si>
  <si>
    <t>Needle Inoculating 50/Tube</t>
  </si>
  <si>
    <t>231213</t>
  </si>
  <si>
    <t>Disc Clindamycin Cc-2 1 Ea</t>
  </si>
  <si>
    <t>231674</t>
  </si>
  <si>
    <t>Disc Cefpodoxime Cpd-10 10 Ea</t>
  </si>
  <si>
    <t>1825MSK_BARD</t>
  </si>
  <si>
    <t>0166L14_BARD</t>
  </si>
  <si>
    <t>788630_BARD</t>
  </si>
  <si>
    <t>788720_BARD</t>
  </si>
  <si>
    <t>788724_BARD</t>
  </si>
  <si>
    <t>788728_BARD</t>
  </si>
  <si>
    <t>788730_BARD</t>
  </si>
  <si>
    <t>Magic 3 Coude</t>
  </si>
  <si>
    <t>BARDX IC W/350CC UM W/STATLOCK</t>
  </si>
  <si>
    <t>0165L28_BARD</t>
  </si>
  <si>
    <t>305464</t>
  </si>
  <si>
    <t>SHARPS COLL 14QT RED 1508 NON-VENT CAP</t>
  </si>
  <si>
    <t>367323</t>
  </si>
  <si>
    <t>Wingset PBBCS 25x.75 12 w/o Luer</t>
  </si>
  <si>
    <t>305068</t>
  </si>
  <si>
    <t>SHARPS COLL 9GAL HINGE RCRA</t>
  </si>
  <si>
    <t>305069</t>
  </si>
  <si>
    <t>SHARPS COLL 9GAL SLIDE RCRA</t>
  </si>
  <si>
    <t>220097</t>
  </si>
  <si>
    <t>Cultureswab Cary-Blair Agar Single Swab</t>
  </si>
  <si>
    <t>1003128206</t>
  </si>
  <si>
    <t>3050 CORLEAR AVE</t>
  </si>
  <si>
    <t>MQK1816_BARD</t>
  </si>
  <si>
    <t>0103L20_BARD</t>
  </si>
  <si>
    <t>1003146450</t>
  </si>
  <si>
    <t>WPHPA OF SCARSDALE ORTHOPEDICS</t>
  </si>
  <si>
    <t>750 WHITE PLAINS RD</t>
  </si>
  <si>
    <t>1003151503</t>
  </si>
  <si>
    <t>A948314_BARD</t>
  </si>
  <si>
    <t>INTL14_BARD</t>
  </si>
  <si>
    <t>INTL16C_BARD</t>
  </si>
  <si>
    <t>50627983_JDE</t>
  </si>
  <si>
    <t>WHITE PLAINS PHYSCIAN RADIATION ONC</t>
  </si>
  <si>
    <t>50887385_JDE</t>
  </si>
  <si>
    <t>750 WHITE PLAINS RD GROUND FL</t>
  </si>
  <si>
    <t>50887808_JDE</t>
  </si>
  <si>
    <t>2 OVERHILL RD STE 225</t>
  </si>
  <si>
    <t>Jan2023 to Dec2025</t>
  </si>
  <si>
    <t>AECOM</t>
  </si>
  <si>
    <t>MMC</t>
  </si>
  <si>
    <t>BURKE</t>
  </si>
  <si>
    <t>WPH</t>
  </si>
  <si>
    <t>ST LUKE'S</t>
  </si>
  <si>
    <t>Member</t>
  </si>
  <si>
    <t>AECOM Total</t>
  </si>
  <si>
    <t>BURKE Total</t>
  </si>
  <si>
    <t>MMC Total</t>
  </si>
  <si>
    <t>MOUNT VERNON Total</t>
  </si>
  <si>
    <t>NEW ROCHELLE Total</t>
  </si>
  <si>
    <t>NYACK Total</t>
  </si>
  <si>
    <t>ST LUKE'S Total</t>
  </si>
  <si>
    <t>WPH Total</t>
  </si>
  <si>
    <t>MEMBER</t>
  </si>
  <si>
    <t>REBATE ($)</t>
  </si>
  <si>
    <t>BD SCA Rebate (July2025-Dec2025)</t>
  </si>
  <si>
    <t>ACH Date:</t>
  </si>
  <si>
    <t>ACH #:</t>
  </si>
  <si>
    <t>MPR0220265100274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</si>
</sst>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[$-409]mmm\-yy;@"/>
    <numFmt numFmtId="166" formatCode="&quot;$&quot;#,##0.00"/>
    <numFmt numFmtId="167" formatCode="&quot;$&quot;#,##0"/>
  </numFmts>
  <fonts count="35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u/>
      <sz val="10"/>
      <color theme="1"/>
      <name val="Arial"/>
      <family val="2"/>
    </font>
    <font>
      <sz val="11"/>
      <color theme="1"/>
      <name val="Calibri"/>
      <family val="2"/>
      <scheme val="minor"/>
    </font>
    <font>
      <i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2"/>
      <color rgb="FFFF0000"/>
      <name val="Arial"/>
      <family val="2"/>
    </font>
    <font>
      <sz val="8"/>
      <name val="Arial"/>
      <family val="2"/>
    </font>
    <font>
      <b/>
      <i/>
      <sz val="16"/>
      <color rgb="FFFF0000"/>
      <name val="Arial"/>
      <family val="2"/>
    </font>
    <font>
      <sz val="10"/>
      <color rgb="FF9C5700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rgb="FF9C5700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b/>
      <sz val="11"/>
      <color theme="4" tint="0.79998168889431442"/>
      <name val="Arial"/>
      <family val="2"/>
    </font>
    <font>
      <b/>
      <sz val="11"/>
      <color theme="4" tint="0.7999816888943144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9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43" fontId="14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7" fillId="0" borderId="0"/>
    <xf numFmtId="9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9" fillId="0" borderId="0"/>
    <xf numFmtId="4" fontId="22" fillId="9" borderId="7" applyNumberFormat="0" applyProtection="0">
      <alignment horizontal="left" vertical="center" indent="1"/>
    </xf>
    <xf numFmtId="0" fontId="24" fillId="10" borderId="0" applyNumberFormat="0" applyBorder="0" applyAlignment="0" applyProtection="0"/>
    <xf numFmtId="0" fontId="5" fillId="0" borderId="0"/>
    <xf numFmtId="0" fontId="14" fillId="0" borderId="0"/>
    <xf numFmtId="0" fontId="2" fillId="0" borderId="0"/>
    <xf numFmtId="4" fontId="22" fillId="9" borderId="30" applyNumberFormat="0" applyProtection="0">
      <alignment horizontal="left" vertical="center" indent="1"/>
    </xf>
    <xf numFmtId="0" fontId="2" fillId="0" borderId="0"/>
    <xf numFmtId="0" fontId="2" fillId="0" borderId="0"/>
    <xf numFmtId="4" fontId="22" fillId="9" borderId="30" applyNumberFormat="0" applyProtection="0">
      <alignment horizontal="left" vertical="center" indent="1"/>
    </xf>
  </cellStyleXfs>
  <cellXfs count="180">
    <xf numFmtId="0" fontId="0" fillId="0" borderId="0" xfId="0"/>
    <xf numFmtId="0" fontId="14" fillId="0" borderId="0" xfId="0" applyFont="1"/>
    <xf numFmtId="164" fontId="13" fillId="0" borderId="0" xfId="8" applyNumberFormat="1" applyFont="1" applyFill="1" applyBorder="1"/>
    <xf numFmtId="0" fontId="14" fillId="0" borderId="0" xfId="5"/>
    <xf numFmtId="0" fontId="13" fillId="4" borderId="0" xfId="5" applyFont="1" applyFill="1"/>
    <xf numFmtId="0" fontId="13" fillId="0" borderId="0" xfId="5" applyFont="1" applyAlignment="1">
      <alignment vertical="top"/>
    </xf>
    <xf numFmtId="0" fontId="16" fillId="4" borderId="0" xfId="5" applyFont="1" applyFill="1"/>
    <xf numFmtId="0" fontId="17" fillId="5" borderId="0" xfId="6" applyFill="1"/>
    <xf numFmtId="10" fontId="17" fillId="5" borderId="0" xfId="6" applyNumberFormat="1" applyFill="1"/>
    <xf numFmtId="0" fontId="13" fillId="6" borderId="0" xfId="5" applyFont="1" applyFill="1"/>
    <xf numFmtId="0" fontId="13" fillId="4" borderId="0" xfId="5" applyFont="1" applyFill="1" applyAlignment="1">
      <alignment horizontal="center"/>
    </xf>
    <xf numFmtId="9" fontId="14" fillId="0" borderId="0" xfId="5" applyNumberFormat="1" applyAlignment="1">
      <alignment horizontal="center"/>
    </xf>
    <xf numFmtId="10" fontId="14" fillId="0" borderId="0" xfId="5" applyNumberFormat="1" applyAlignment="1">
      <alignment horizontal="center"/>
    </xf>
    <xf numFmtId="44" fontId="13" fillId="0" borderId="0" xfId="8" applyFont="1" applyFill="1" applyBorder="1"/>
    <xf numFmtId="0" fontId="13" fillId="7" borderId="0" xfId="5" applyFont="1" applyFill="1"/>
    <xf numFmtId="165" fontId="13" fillId="4" borderId="0" xfId="5" applyNumberFormat="1" applyFont="1" applyFill="1" applyAlignment="1">
      <alignment horizontal="right"/>
    </xf>
    <xf numFmtId="0" fontId="14" fillId="0" borderId="0" xfId="5" applyAlignment="1">
      <alignment horizontal="center"/>
    </xf>
    <xf numFmtId="0" fontId="12" fillId="4" borderId="0" xfId="5" applyFont="1" applyFill="1"/>
    <xf numFmtId="0" fontId="17" fillId="5" borderId="0" xfId="6" applyFill="1" applyAlignment="1">
      <alignment horizontal="left" indent="2"/>
    </xf>
    <xf numFmtId="5" fontId="13" fillId="6" borderId="0" xfId="5" applyNumberFormat="1" applyFont="1" applyFill="1"/>
    <xf numFmtId="10" fontId="13" fillId="6" borderId="0" xfId="5" applyNumberFormat="1" applyFont="1" applyFill="1"/>
    <xf numFmtId="10" fontId="14" fillId="6" borderId="0" xfId="7" applyNumberFormat="1" applyFont="1" applyFill="1" applyBorder="1"/>
    <xf numFmtId="0" fontId="13" fillId="8" borderId="0" xfId="5" applyFont="1" applyFill="1"/>
    <xf numFmtId="0" fontId="11" fillId="6" borderId="0" xfId="5" applyFont="1" applyFill="1"/>
    <xf numFmtId="166" fontId="14" fillId="0" borderId="0" xfId="2" applyNumberFormat="1" applyFont="1" applyFill="1" applyBorder="1"/>
    <xf numFmtId="166" fontId="17" fillId="5" borderId="0" xfId="2" applyNumberFormat="1" applyFont="1" applyFill="1" applyBorder="1"/>
    <xf numFmtId="10" fontId="14" fillId="0" borderId="0" xfId="9" applyNumberFormat="1" applyFont="1" applyBorder="1" applyAlignment="1">
      <alignment horizontal="center"/>
    </xf>
    <xf numFmtId="0" fontId="13" fillId="0" borderId="0" xfId="5" applyFont="1" applyAlignment="1">
      <alignment horizontal="right"/>
    </xf>
    <xf numFmtId="0" fontId="13" fillId="0" borderId="0" xfId="5" applyFont="1"/>
    <xf numFmtId="165" fontId="13" fillId="0" borderId="0" xfId="5" applyNumberFormat="1" applyFont="1" applyAlignment="1">
      <alignment horizontal="left"/>
    </xf>
    <xf numFmtId="9" fontId="14" fillId="0" borderId="0" xfId="5" applyNumberFormat="1" applyAlignment="1">
      <alignment horizontal="left"/>
    </xf>
    <xf numFmtId="0" fontId="17" fillId="5" borderId="0" xfId="6" applyFill="1" applyAlignment="1">
      <alignment horizontal="center" vertical="top" wrapText="1"/>
    </xf>
    <xf numFmtId="0" fontId="14" fillId="0" borderId="0" xfId="5" applyAlignment="1">
      <alignment vertical="top" wrapText="1"/>
    </xf>
    <xf numFmtId="0" fontId="14" fillId="0" borderId="1" xfId="5" applyBorder="1"/>
    <xf numFmtId="0" fontId="0" fillId="0" borderId="9" xfId="0" applyBorder="1"/>
    <xf numFmtId="0" fontId="0" fillId="0" borderId="6" xfId="0" applyBorder="1"/>
    <xf numFmtId="9" fontId="14" fillId="0" borderId="8" xfId="5" applyNumberFormat="1" applyBorder="1" applyAlignment="1">
      <alignment horizontal="left"/>
    </xf>
    <xf numFmtId="9" fontId="14" fillId="0" borderId="4" xfId="5" applyNumberFormat="1" applyBorder="1" applyAlignment="1">
      <alignment horizontal="left" vertical="top"/>
    </xf>
    <xf numFmtId="10" fontId="14" fillId="0" borderId="2" xfId="5" applyNumberFormat="1" applyBorder="1" applyAlignment="1">
      <alignment horizontal="center"/>
    </xf>
    <xf numFmtId="10" fontId="14" fillId="0" borderId="1" xfId="9" applyNumberFormat="1" applyFont="1" applyBorder="1" applyAlignment="1">
      <alignment horizontal="center"/>
    </xf>
    <xf numFmtId="44" fontId="13" fillId="0" borderId="3" xfId="8" applyFont="1" applyFill="1" applyBorder="1"/>
    <xf numFmtId="0" fontId="0" fillId="0" borderId="0" xfId="0" applyAlignment="1">
      <alignment vertical="top"/>
    </xf>
    <xf numFmtId="165" fontId="13" fillId="4" borderId="5" xfId="5" applyNumberFormat="1" applyFont="1" applyFill="1" applyBorder="1" applyAlignment="1">
      <alignment horizontal="right"/>
    </xf>
    <xf numFmtId="0" fontId="10" fillId="8" borderId="0" xfId="5" applyFont="1" applyFill="1" applyAlignment="1">
      <alignment horizontal="center" vertical="top"/>
    </xf>
    <xf numFmtId="0" fontId="22" fillId="0" borderId="0" xfId="0" applyFont="1"/>
    <xf numFmtId="0" fontId="13" fillId="4" borderId="5" xfId="5" applyFont="1" applyFill="1" applyBorder="1" applyAlignment="1">
      <alignment horizontal="center"/>
    </xf>
    <xf numFmtId="0" fontId="22" fillId="0" borderId="0" xfId="0" applyFont="1" applyAlignment="1">
      <alignment vertical="top" wrapText="1"/>
    </xf>
    <xf numFmtId="167" fontId="13" fillId="4" borderId="0" xfId="8" applyNumberFormat="1" applyFont="1" applyFill="1" applyBorder="1"/>
    <xf numFmtId="167" fontId="14" fillId="0" borderId="0" xfId="5" applyNumberFormat="1"/>
    <xf numFmtId="167" fontId="14" fillId="3" borderId="0" xfId="5" applyNumberFormat="1" applyFill="1"/>
    <xf numFmtId="167" fontId="14" fillId="0" borderId="0" xfId="8" applyNumberFormat="1" applyFont="1" applyBorder="1" applyAlignment="1">
      <alignment horizontal="center"/>
    </xf>
    <xf numFmtId="167" fontId="13" fillId="4" borderId="5" xfId="8" applyNumberFormat="1" applyFont="1" applyFill="1" applyBorder="1"/>
    <xf numFmtId="167" fontId="14" fillId="0" borderId="5" xfId="5" applyNumberFormat="1" applyBorder="1"/>
    <xf numFmtId="167" fontId="14" fillId="0" borderId="5" xfId="8" applyNumberFormat="1" applyFont="1" applyBorder="1" applyAlignment="1">
      <alignment horizontal="center"/>
    </xf>
    <xf numFmtId="0" fontId="21" fillId="3" borderId="0" xfId="4" applyFont="1" applyFill="1" applyAlignment="1">
      <alignment horizontal="center" vertical="center"/>
    </xf>
    <xf numFmtId="0" fontId="23" fillId="3" borderId="0" xfId="4" applyFont="1" applyFill="1" applyAlignment="1">
      <alignment horizontal="left" vertical="center"/>
    </xf>
    <xf numFmtId="0" fontId="18" fillId="4" borderId="0" xfId="4" applyFont="1" applyFill="1" applyAlignment="1">
      <alignment horizontal="center"/>
    </xf>
    <xf numFmtId="166" fontId="14" fillId="0" borderId="0" xfId="5" applyNumberFormat="1" applyAlignment="1">
      <alignment horizontal="center"/>
    </xf>
    <xf numFmtId="166" fontId="17" fillId="5" borderId="0" xfId="2" applyNumberFormat="1" applyFont="1" applyFill="1" applyBorder="1" applyAlignment="1">
      <alignment horizontal="center"/>
    </xf>
    <xf numFmtId="165" fontId="13" fillId="0" borderId="0" xfId="5" applyNumberFormat="1" applyFont="1" applyAlignment="1">
      <alignment horizontal="left" indent="2"/>
    </xf>
    <xf numFmtId="0" fontId="0" fillId="0" borderId="0" xfId="0" applyAlignment="1">
      <alignment wrapText="1"/>
    </xf>
    <xf numFmtId="0" fontId="25" fillId="0" borderId="0" xfId="5" applyFont="1" applyAlignment="1">
      <alignment horizontal="right"/>
    </xf>
    <xf numFmtId="0" fontId="25" fillId="0" borderId="0" xfId="5" applyFont="1" applyAlignment="1">
      <alignment horizontal="right" vertical="top"/>
    </xf>
    <xf numFmtId="0" fontId="25" fillId="3" borderId="0" xfId="5" applyFont="1" applyFill="1" applyAlignment="1">
      <alignment horizontal="right"/>
    </xf>
    <xf numFmtId="0" fontId="20" fillId="0" borderId="0" xfId="5" applyFont="1"/>
    <xf numFmtId="0" fontId="6" fillId="3" borderId="0" xfId="5" applyFont="1" applyFill="1" applyAlignment="1">
      <alignment horizontal="left" indent="1"/>
    </xf>
    <xf numFmtId="0" fontId="8" fillId="0" borderId="0" xfId="5" applyFont="1" applyAlignment="1">
      <alignment horizontal="left" indent="1"/>
    </xf>
    <xf numFmtId="0" fontId="13" fillId="0" borderId="0" xfId="5" applyFont="1" applyAlignment="1">
      <alignment horizontal="left" indent="1"/>
    </xf>
    <xf numFmtId="0" fontId="14" fillId="0" borderId="0" xfId="5" applyAlignment="1">
      <alignment horizontal="left" indent="1"/>
    </xf>
    <xf numFmtId="0" fontId="18" fillId="4" borderId="0" xfId="4" applyFont="1" applyFill="1" applyAlignment="1">
      <alignment horizontal="centerContinuous"/>
    </xf>
    <xf numFmtId="0" fontId="7" fillId="0" borderId="0" xfId="5" applyFont="1" applyAlignment="1">
      <alignment horizontal="left" indent="2"/>
    </xf>
    <xf numFmtId="43" fontId="17" fillId="0" borderId="0" xfId="1" applyFont="1"/>
    <xf numFmtId="43" fontId="17" fillId="5" borderId="0" xfId="1" applyFont="1" applyFill="1"/>
    <xf numFmtId="0" fontId="5" fillId="0" borderId="0" xfId="5" applyFont="1" applyAlignment="1">
      <alignment horizontal="right"/>
    </xf>
    <xf numFmtId="0" fontId="9" fillId="0" borderId="0" xfId="5" applyFont="1" applyAlignment="1">
      <alignment horizontal="center"/>
    </xf>
    <xf numFmtId="0" fontId="13" fillId="0" borderId="0" xfId="5" applyFont="1" applyAlignment="1">
      <alignment horizontal="center"/>
    </xf>
    <xf numFmtId="9" fontId="14" fillId="0" borderId="0" xfId="5" applyNumberFormat="1"/>
    <xf numFmtId="0" fontId="13" fillId="0" borderId="0" xfId="5" applyFont="1" applyAlignment="1">
      <alignment horizontal="center" wrapText="1"/>
    </xf>
    <xf numFmtId="165" fontId="13" fillId="0" borderId="0" xfId="5" applyNumberFormat="1" applyFont="1" applyAlignment="1">
      <alignment horizontal="right"/>
    </xf>
    <xf numFmtId="167" fontId="13" fillId="0" borderId="0" xfId="8" applyNumberFormat="1" applyFont="1" applyFill="1" applyBorder="1"/>
    <xf numFmtId="10" fontId="13" fillId="0" borderId="0" xfId="9" applyNumberFormat="1" applyFont="1" applyFill="1" applyBorder="1"/>
    <xf numFmtId="167" fontId="14" fillId="0" borderId="0" xfId="8" applyNumberFormat="1" applyFont="1" applyFill="1" applyBorder="1" applyAlignment="1">
      <alignment horizontal="center"/>
    </xf>
    <xf numFmtId="0" fontId="25" fillId="0" borderId="0" xfId="0" applyFont="1"/>
    <xf numFmtId="43" fontId="0" fillId="0" borderId="0" xfId="0" applyNumberFormat="1"/>
    <xf numFmtId="43" fontId="0" fillId="0" borderId="0" xfId="0" applyNumberFormat="1" applyAlignment="1">
      <alignment wrapText="1"/>
    </xf>
    <xf numFmtId="165" fontId="17" fillId="5" borderId="0" xfId="6" applyNumberFormat="1" applyFill="1" applyAlignment="1">
      <alignment horizontal="center" vertical="center" wrapText="1"/>
    </xf>
    <xf numFmtId="0" fontId="13" fillId="8" borderId="0" xfId="5" applyFont="1" applyFill="1" applyAlignment="1">
      <alignment horizontal="center" vertical="center"/>
    </xf>
    <xf numFmtId="165" fontId="13" fillId="0" borderId="0" xfId="5" applyNumberFormat="1" applyFont="1" applyAlignment="1">
      <alignment horizontal="right" indent="2"/>
    </xf>
    <xf numFmtId="0" fontId="14" fillId="0" borderId="0" xfId="0" quotePrefix="1" applyFont="1"/>
    <xf numFmtId="0" fontId="25" fillId="5" borderId="14" xfId="0" applyFont="1" applyFill="1" applyBorder="1" applyAlignment="1">
      <alignment wrapText="1"/>
    </xf>
    <xf numFmtId="43" fontId="25" fillId="5" borderId="14" xfId="0" applyNumberFormat="1" applyFont="1" applyFill="1" applyBorder="1" applyAlignment="1">
      <alignment wrapText="1"/>
    </xf>
    <xf numFmtId="0" fontId="26" fillId="0" borderId="0" xfId="0" applyFont="1"/>
    <xf numFmtId="0" fontId="26" fillId="0" borderId="0" xfId="0" applyFont="1" applyAlignment="1">
      <alignment horizontal="right"/>
    </xf>
    <xf numFmtId="165" fontId="26" fillId="0" borderId="0" xfId="0" applyNumberFormat="1" applyFont="1"/>
    <xf numFmtId="43" fontId="0" fillId="0" borderId="0" xfId="1" applyFont="1"/>
    <xf numFmtId="167" fontId="26" fillId="0" borderId="0" xfId="0" applyNumberFormat="1" applyFont="1"/>
    <xf numFmtId="166" fontId="26" fillId="0" borderId="0" xfId="0" applyNumberFormat="1" applyFont="1"/>
    <xf numFmtId="0" fontId="27" fillId="11" borderId="15" xfId="0" applyFont="1" applyFill="1" applyBorder="1" applyAlignment="1">
      <alignment horizontal="center" vertical="center" wrapText="1"/>
    </xf>
    <xf numFmtId="0" fontId="27" fillId="12" borderId="15" xfId="0" applyFont="1" applyFill="1" applyBorder="1" applyAlignment="1">
      <alignment horizontal="center" vertical="center" wrapText="1"/>
    </xf>
    <xf numFmtId="49" fontId="26" fillId="0" borderId="0" xfId="0" applyNumberFormat="1" applyFont="1"/>
    <xf numFmtId="165" fontId="26" fillId="0" borderId="0" xfId="0" applyNumberFormat="1" applyFont="1" applyAlignment="1">
      <alignment horizontal="left" indent="1"/>
    </xf>
    <xf numFmtId="10" fontId="26" fillId="0" borderId="0" xfId="0" applyNumberFormat="1" applyFont="1"/>
    <xf numFmtId="10" fontId="28" fillId="10" borderId="0" xfId="12" applyNumberFormat="1" applyFont="1"/>
    <xf numFmtId="43" fontId="26" fillId="0" borderId="0" xfId="1" applyFont="1"/>
    <xf numFmtId="49" fontId="29" fillId="2" borderId="0" xfId="0" applyNumberFormat="1" applyFont="1" applyFill="1" applyAlignment="1">
      <alignment vertical="center" wrapText="1"/>
    </xf>
    <xf numFmtId="167" fontId="29" fillId="3" borderId="0" xfId="0" applyNumberFormat="1" applyFont="1" applyFill="1" applyAlignment="1">
      <alignment vertical="center"/>
    </xf>
    <xf numFmtId="0" fontId="25" fillId="13" borderId="14" xfId="0" applyFont="1" applyFill="1" applyBorder="1" applyAlignment="1">
      <alignment wrapText="1"/>
    </xf>
    <xf numFmtId="0" fontId="30" fillId="0" borderId="0" xfId="0" applyFont="1"/>
    <xf numFmtId="0" fontId="4" fillId="0" borderId="0" xfId="13" applyFont="1"/>
    <xf numFmtId="10" fontId="17" fillId="0" borderId="19" xfId="6" applyNumberFormat="1" applyBorder="1"/>
    <xf numFmtId="9" fontId="32" fillId="16" borderId="0" xfId="6" applyNumberFormat="1" applyFont="1" applyFill="1" applyAlignment="1">
      <alignment horizontal="center" vertical="top" wrapText="1"/>
    </xf>
    <xf numFmtId="9" fontId="33" fillId="15" borderId="18" xfId="6" applyNumberFormat="1" applyFont="1" applyFill="1" applyBorder="1" applyAlignment="1">
      <alignment horizontal="center" vertical="top" wrapText="1"/>
    </xf>
    <xf numFmtId="10" fontId="31" fillId="14" borderId="22" xfId="9" applyNumberFormat="1" applyFont="1" applyFill="1" applyBorder="1" applyAlignment="1">
      <alignment horizontal="centerContinuous"/>
    </xf>
    <xf numFmtId="10" fontId="31" fillId="14" borderId="23" xfId="9" applyNumberFormat="1" applyFont="1" applyFill="1" applyBorder="1" applyAlignment="1">
      <alignment horizontal="centerContinuous"/>
    </xf>
    <xf numFmtId="0" fontId="13" fillId="8" borderId="20" xfId="5" applyFont="1" applyFill="1" applyBorder="1" applyAlignment="1">
      <alignment horizontal="center"/>
    </xf>
    <xf numFmtId="10" fontId="25" fillId="17" borderId="25" xfId="9" applyNumberFormat="1" applyFont="1" applyFill="1" applyBorder="1" applyAlignment="1">
      <alignment horizontal="center"/>
    </xf>
    <xf numFmtId="10" fontId="25" fillId="17" borderId="24" xfId="9" applyNumberFormat="1" applyFont="1" applyFill="1" applyBorder="1" applyAlignment="1">
      <alignment horizontal="center"/>
    </xf>
    <xf numFmtId="9" fontId="20" fillId="2" borderId="17" xfId="5" applyNumberFormat="1" applyFont="1" applyFill="1" applyBorder="1" applyAlignment="1">
      <alignment horizontal="center"/>
    </xf>
    <xf numFmtId="10" fontId="14" fillId="0" borderId="26" xfId="7" applyNumberFormat="1" applyFont="1" applyBorder="1" applyAlignment="1">
      <alignment horizontal="right"/>
    </xf>
    <xf numFmtId="0" fontId="14" fillId="0" borderId="27" xfId="5" applyBorder="1"/>
    <xf numFmtId="10" fontId="14" fillId="0" borderId="27" xfId="9" applyNumberFormat="1" applyFont="1" applyBorder="1" applyAlignment="1">
      <alignment horizontal="center"/>
    </xf>
    <xf numFmtId="9" fontId="14" fillId="0" borderId="13" xfId="5" applyNumberFormat="1" applyBorder="1" applyAlignment="1">
      <alignment horizontal="center" vertical="top" wrapText="1"/>
    </xf>
    <xf numFmtId="0" fontId="14" fillId="0" borderId="26" xfId="5" applyBorder="1"/>
    <xf numFmtId="0" fontId="14" fillId="0" borderId="29" xfId="5" applyBorder="1"/>
    <xf numFmtId="10" fontId="14" fillId="0" borderId="27" xfId="5" applyNumberFormat="1" applyBorder="1" applyAlignment="1">
      <alignment horizontal="center"/>
    </xf>
    <xf numFmtId="10" fontId="17" fillId="0" borderId="0" xfId="6" applyNumberFormat="1"/>
    <xf numFmtId="0" fontId="14" fillId="0" borderId="0" xfId="5" quotePrefix="1"/>
    <xf numFmtId="167" fontId="29" fillId="3" borderId="0" xfId="0" applyNumberFormat="1" applyFont="1" applyFill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167" fontId="29" fillId="3" borderId="0" xfId="0" applyNumberFormat="1" applyFont="1" applyFill="1" applyAlignment="1">
      <alignment horizontal="center" vertical="center"/>
    </xf>
    <xf numFmtId="0" fontId="4" fillId="0" borderId="0" xfId="13" applyFont="1" applyAlignment="1">
      <alignment horizontal="left" indent="2"/>
    </xf>
    <xf numFmtId="0" fontId="5" fillId="0" borderId="0" xfId="13" applyAlignment="1">
      <alignment horizontal="left" indent="2"/>
    </xf>
    <xf numFmtId="10" fontId="34" fillId="14" borderId="21" xfId="9" applyNumberFormat="1" applyFont="1" applyFill="1" applyBorder="1" applyAlignment="1">
      <alignment horizontal="centerContinuous"/>
    </xf>
    <xf numFmtId="166" fontId="17" fillId="0" borderId="0" xfId="2" applyNumberFormat="1" applyFont="1" applyFill="1" applyBorder="1" applyAlignment="1">
      <alignment horizontal="center"/>
    </xf>
    <xf numFmtId="0" fontId="9" fillId="0" borderId="0" xfId="5" applyFont="1" applyAlignment="1">
      <alignment horizontal="left" vertical="top" indent="2"/>
    </xf>
    <xf numFmtId="0" fontId="3" fillId="0" borderId="0" xfId="5" applyFont="1" applyAlignment="1">
      <alignment horizontal="center"/>
    </xf>
    <xf numFmtId="10" fontId="13" fillId="0" borderId="0" xfId="9" applyNumberFormat="1" applyFont="1" applyAlignment="1">
      <alignment horizontal="center"/>
    </xf>
    <xf numFmtId="10" fontId="13" fillId="4" borderId="5" xfId="9" applyNumberFormat="1" applyFont="1" applyFill="1" applyBorder="1" applyAlignment="1">
      <alignment horizontal="center"/>
    </xf>
    <xf numFmtId="10" fontId="13" fillId="4" borderId="0" xfId="9" applyNumberFormat="1" applyFont="1" applyFill="1" applyAlignment="1">
      <alignment horizontal="center"/>
    </xf>
    <xf numFmtId="167" fontId="13" fillId="0" borderId="5" xfId="8" applyNumberFormat="1" applyFont="1" applyFill="1" applyBorder="1"/>
    <xf numFmtId="10" fontId="13" fillId="0" borderId="5" xfId="9" applyNumberFormat="1" applyFont="1" applyFill="1" applyBorder="1"/>
    <xf numFmtId="165" fontId="13" fillId="0" borderId="0" xfId="5" applyNumberFormat="1" applyFont="1" applyAlignment="1">
      <alignment vertical="top"/>
    </xf>
    <xf numFmtId="0" fontId="13" fillId="0" borderId="0" xfId="5" applyFont="1" applyAlignment="1">
      <alignment horizontal="left" vertical="top" indent="2"/>
    </xf>
    <xf numFmtId="0" fontId="20" fillId="0" borderId="0" xfId="0" applyFont="1"/>
    <xf numFmtId="44" fontId="0" fillId="0" borderId="0" xfId="2" applyFont="1" applyAlignment="1">
      <alignment wrapText="1"/>
    </xf>
    <xf numFmtId="4" fontId="0" fillId="0" borderId="0" xfId="0" applyNumberFormat="1"/>
    <xf numFmtId="9" fontId="14" fillId="0" borderId="4" xfId="5" applyNumberFormat="1" applyBorder="1" applyAlignment="1">
      <alignment horizontal="center" vertical="top" wrapText="1"/>
    </xf>
    <xf numFmtId="9" fontId="14" fillId="0" borderId="6" xfId="5" applyNumberFormat="1" applyBorder="1" applyAlignment="1">
      <alignment horizontal="center" vertical="top" wrapText="1"/>
    </xf>
    <xf numFmtId="9" fontId="20" fillId="2" borderId="16" xfId="5" applyNumberFormat="1" applyFont="1" applyFill="1" applyBorder="1" applyAlignment="1">
      <alignment horizontal="center"/>
    </xf>
    <xf numFmtId="9" fontId="20" fillId="2" borderId="17" xfId="5" applyNumberFormat="1" applyFont="1" applyFill="1" applyBorder="1" applyAlignment="1">
      <alignment horizontal="center"/>
    </xf>
    <xf numFmtId="0" fontId="1" fillId="0" borderId="0" xfId="5" applyFont="1" applyAlignment="1">
      <alignment horizontal="center" vertical="top"/>
    </xf>
    <xf numFmtId="9" fontId="20" fillId="0" borderId="10" xfId="5" applyNumberFormat="1" applyFont="1" applyBorder="1" applyAlignment="1">
      <alignment horizontal="center" vertical="center" wrapText="1"/>
    </xf>
    <xf numFmtId="9" fontId="20" fillId="0" borderId="11" xfId="5" applyNumberFormat="1" applyFont="1" applyBorder="1" applyAlignment="1">
      <alignment horizontal="center" vertical="center" wrapText="1"/>
    </xf>
    <xf numFmtId="9" fontId="20" fillId="0" borderId="4" xfId="5" applyNumberFormat="1" applyFont="1" applyBorder="1" applyAlignment="1">
      <alignment horizontal="center" vertical="center" wrapText="1"/>
    </xf>
    <xf numFmtId="9" fontId="20" fillId="0" borderId="6" xfId="5" applyNumberFormat="1" applyFont="1" applyBorder="1" applyAlignment="1">
      <alignment horizontal="center" vertical="center" wrapText="1"/>
    </xf>
    <xf numFmtId="9" fontId="20" fillId="2" borderId="16" xfId="5" applyNumberFormat="1" applyFont="1" applyFill="1" applyBorder="1" applyAlignment="1">
      <alignment horizontal="center" vertical="center" wrapText="1"/>
    </xf>
    <xf numFmtId="9" fontId="20" fillId="2" borderId="28" xfId="5" applyNumberFormat="1" applyFont="1" applyFill="1" applyBorder="1" applyAlignment="1">
      <alignment horizontal="center" vertical="center" wrapText="1"/>
    </xf>
    <xf numFmtId="9" fontId="20" fillId="2" borderId="17" xfId="5" applyNumberFormat="1" applyFont="1" applyFill="1" applyBorder="1" applyAlignment="1">
      <alignment horizontal="center" vertical="center" wrapText="1"/>
    </xf>
    <xf numFmtId="9" fontId="20" fillId="2" borderId="12" xfId="5" applyNumberFormat="1" applyFont="1" applyFill="1" applyBorder="1" applyAlignment="1">
      <alignment horizontal="center" vertical="center" wrapText="1"/>
    </xf>
    <xf numFmtId="9" fontId="20" fillId="2" borderId="0" xfId="5" applyNumberFormat="1" applyFont="1" applyFill="1" applyAlignment="1">
      <alignment horizontal="center" vertical="center" wrapText="1"/>
    </xf>
    <xf numFmtId="9" fontId="20" fillId="2" borderId="13" xfId="5" applyNumberFormat="1" applyFont="1" applyFill="1" applyBorder="1" applyAlignment="1">
      <alignment horizontal="center" vertical="center" wrapText="1"/>
    </xf>
    <xf numFmtId="49" fontId="29" fillId="2" borderId="0" xfId="0" applyNumberFormat="1" applyFont="1" applyFill="1" applyAlignment="1">
      <alignment wrapText="1"/>
    </xf>
    <xf numFmtId="167" fontId="29" fillId="3" borderId="0" xfId="0" applyNumberFormat="1" applyFont="1" applyFill="1" applyAlignment="1"/>
    <xf numFmtId="167" fontId="29" fillId="3" borderId="0" xfId="0" applyNumberFormat="1" applyFont="1" applyFill="1" applyAlignment="1">
      <alignment horizontal="center" wrapText="1"/>
    </xf>
    <xf numFmtId="0" fontId="29" fillId="3" borderId="0" xfId="0" applyFont="1" applyFill="1" applyAlignment="1">
      <alignment horizontal="center" wrapText="1"/>
    </xf>
    <xf numFmtId="167" fontId="29" fillId="3" borderId="0" xfId="0" applyNumberFormat="1" applyFont="1" applyFill="1" applyAlignment="1">
      <alignment horizontal="center"/>
    </xf>
    <xf numFmtId="0" fontId="0" fillId="0" borderId="0" xfId="0" applyAlignment="1"/>
    <xf numFmtId="0" fontId="29" fillId="0" borderId="0" xfId="0" applyFont="1"/>
    <xf numFmtId="0" fontId="20" fillId="0" borderId="0" xfId="0" applyFont="1" applyAlignment="1">
      <alignment horizontal="center" wrapText="1"/>
    </xf>
    <xf numFmtId="166" fontId="26" fillId="0" borderId="0" xfId="1" applyNumberFormat="1" applyFont="1"/>
    <xf numFmtId="166" fontId="29" fillId="3" borderId="0" xfId="0" applyNumberFormat="1" applyFont="1" applyFill="1" applyAlignment="1"/>
    <xf numFmtId="166" fontId="0" fillId="0" borderId="0" xfId="0" applyNumberFormat="1"/>
    <xf numFmtId="6" fontId="0" fillId="0" borderId="0" xfId="0" applyNumberFormat="1"/>
    <xf numFmtId="0" fontId="20" fillId="0" borderId="31" xfId="0" applyFont="1" applyBorder="1" applyAlignment="1">
      <alignment horizontal="center" wrapText="1"/>
    </xf>
    <xf numFmtId="6" fontId="20" fillId="0" borderId="31" xfId="0" applyNumberFormat="1" applyFont="1" applyBorder="1" applyAlignment="1">
      <alignment horizontal="center" wrapText="1"/>
    </xf>
    <xf numFmtId="0" fontId="14" fillId="0" borderId="31" xfId="0" applyFont="1" applyBorder="1"/>
    <xf numFmtId="6" fontId="0" fillId="0" borderId="31" xfId="0" applyNumberFormat="1" applyBorder="1"/>
    <xf numFmtId="14" fontId="0" fillId="0" borderId="0" xfId="0" applyNumberFormat="1"/>
    <xf numFmtId="6" fontId="14" fillId="0" borderId="0" xfId="0" applyNumberFormat="1" applyFont="1"/>
    <xf numFmtId="0" fontId="14" fillId="0" borderId="0" xfId="0" applyFont="1" applyAlignment="1">
      <alignment horizontal="right"/>
    </xf>
  </cellXfs>
  <cellStyles count="20">
    <cellStyle name="Comma" xfId="1" builtinId="3"/>
    <cellStyle name="Currency" xfId="2" builtinId="4"/>
    <cellStyle name="Currency 2" xfId="8" xr:uid="{7E41D647-100F-4E2E-9C24-F9C1061BD9D7}"/>
    <cellStyle name="Neutral" xfId="12" builtinId="28"/>
    <cellStyle name="Normal" xfId="0" builtinId="0"/>
    <cellStyle name="Normal 11 2" xfId="14" xr:uid="{05213336-D814-4F4E-861A-83ADB95D677C}"/>
    <cellStyle name="Normal 2" xfId="5" xr:uid="{E406608B-BD20-484F-89BA-39B1F8ADCB92}"/>
    <cellStyle name="Normal 3" xfId="3" xr:uid="{4CCB6B42-C01B-4D1D-A71D-D98F4C16E944}"/>
    <cellStyle name="Normal 3 2" xfId="6" xr:uid="{2763F5C8-0476-4DC2-9242-273DC4477AC5}"/>
    <cellStyle name="Normal 3 3" xfId="10" xr:uid="{3748E162-E638-42B3-942F-34C50E45D11E}"/>
    <cellStyle name="Normal 3 3 2" xfId="18" xr:uid="{730CC55E-1CDD-452A-AB99-44478C137220}"/>
    <cellStyle name="Normal 3 3 3" xfId="15" xr:uid="{70DAD341-7CB6-48FD-B65E-DDF40EBDA080}"/>
    <cellStyle name="Normal 4" xfId="13" xr:uid="{92E52BAA-016A-46AE-8F6A-F1FDFAF4A853}"/>
    <cellStyle name="Normal 4 2" xfId="17" xr:uid="{93783D31-530D-4FEA-81E2-F3EB078949A4}"/>
    <cellStyle name="Normal_Norton MVP Year 1 Calculation (Aug05-July06)" xfId="4" xr:uid="{0C61A83A-3A12-40EB-9904-AF7B7878F054}"/>
    <cellStyle name="Percent" xfId="9" builtinId="5"/>
    <cellStyle name="Percent 2" xfId="7" xr:uid="{28A5A3DF-D289-44F6-A59F-01DC6457E926}"/>
    <cellStyle name="SAPBEXstdItem" xfId="11" xr:uid="{DBDBA396-D8C7-4D3A-AAF8-CEB60369AFC3}"/>
    <cellStyle name="SAPBEXstdItem 2" xfId="19" xr:uid="{5302917D-9347-429E-892D-A3BDFB21D421}"/>
    <cellStyle name="SAPBEXstdItem 3" xfId="16" xr:uid="{85AF99FF-BFBD-4460-94C0-39F35B3086FD}"/>
  </cellStyles>
  <dxfs count="3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strike val="0"/>
        <color theme="1"/>
      </font>
    </dxf>
    <dxf>
      <font>
        <strike val="0"/>
        <color theme="1"/>
      </font>
      <border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</dxfs>
  <tableStyles count="2" defaultTableStyle="TableStyleMedium2" defaultPivotStyle="PivotStyleLight16">
    <tableStyle name="Invisible" pivot="0" table="0" count="0" xr9:uid="{06FC000E-3A0F-4B59-A8CF-41232C9F9EC9}"/>
    <tableStyle name="Table Style 1" pivot="0" count="2" xr9:uid="{7124867B-D07F-4D9E-921F-E6588C5E3C89}">
      <tableStyleElement type="wholeTable" dxfId="34"/>
      <tableStyleElement type="headerRow" dxfId="3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3</xdr:row>
      <xdr:rowOff>95250</xdr:rowOff>
    </xdr:from>
    <xdr:to>
      <xdr:col>15</xdr:col>
      <xdr:colOff>246755</xdr:colOff>
      <xdr:row>18</xdr:row>
      <xdr:rowOff>9232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C6DBFC-7E69-D445-9D33-0464C5924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8850" y="581025"/>
          <a:ext cx="7161905" cy="2342857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6</xdr:row>
      <xdr:rowOff>57150</xdr:rowOff>
    </xdr:from>
    <xdr:to>
      <xdr:col>3</xdr:col>
      <xdr:colOff>276225</xdr:colOff>
      <xdr:row>6</xdr:row>
      <xdr:rowOff>66675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6E85548-C8B8-CED2-9473-433C00AA9645}"/>
            </a:ext>
          </a:extLst>
        </xdr:cNvPr>
        <xdr:cNvCxnSpPr/>
      </xdr:nvCxnSpPr>
      <xdr:spPr>
        <a:xfrm>
          <a:off x="1314450" y="1028700"/>
          <a:ext cx="7905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281268</xdr:colOff>
      <xdr:row>38</xdr:row>
      <xdr:rowOff>56427</xdr:rowOff>
    </xdr:from>
    <xdr:to>
      <xdr:col>3</xdr:col>
      <xdr:colOff>113974</xdr:colOff>
      <xdr:row>47</xdr:row>
      <xdr:rowOff>38175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0ADA8-54FD-EBBE-4D2C-43A2FEA8A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268" y="6006751"/>
          <a:ext cx="4811030" cy="15541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3</xdr:col>
      <xdr:colOff>191398</xdr:colOff>
      <xdr:row>40</xdr:row>
      <xdr:rowOff>152282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BF10E2-3B04-40AE-B0F4-F8DFD4893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53" y="5479676"/>
          <a:ext cx="4870749" cy="48128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760FEE-7945-4D09-9E5B-314B6AE5C68E}" name="MasterData" displayName="MasterData" ref="A7:AA6118" totalsRowShown="0" headerRowDxfId="32" headerRowBorderDxfId="31">
  <autoFilter ref="A7:AA6118" xr:uid="{03760FEE-7945-4D09-9E5B-314B6AE5C68E}"/>
  <sortState xmlns:xlrd2="http://schemas.microsoft.com/office/spreadsheetml/2017/richdata2" ref="A8:AA3208">
    <sortCondition ref="C8:C3208"/>
    <sortCondition ref="L8:L3208"/>
  </sortState>
  <tableColumns count="27">
    <tableColumn id="1" xr3:uid="{45BE723F-453E-4F4F-908C-A27866D53E89}" name="Strategic IDN" dataDxfId="30"/>
    <tableColumn id="2" xr3:uid="{9554E01F-DCED-462E-B068-F1AFEA2A294C}" name="Strategic Division" dataDxfId="29"/>
    <tableColumn id="3" xr3:uid="{99FFAEA0-1086-439E-86B9-4B55C5BACC1E}" name="Survivor Customer#"/>
    <tableColumn id="4" xr3:uid="{21FD6CD3-CB34-4D44-8F88-770A954C4D3D}" name="Survivor Customer" dataDxfId="28"/>
    <tableColumn id="5" xr3:uid="{D326900C-EA3B-43FB-B081-95274FA698E8}" name="Survivor Address"/>
    <tableColumn id="6" xr3:uid="{EFFE360A-C89D-4F47-B046-DC47E722F2DA}" name="Survivor City" dataDxfId="27"/>
    <tableColumn id="7" xr3:uid="{FDF30FA3-781E-4BC0-B53B-CB9487A24853}" name="Survivor State"/>
    <tableColumn id="8" xr3:uid="{A82B218D-89EE-4B0B-9C6E-05AD3F991071}" name="Survivor Postal Code" dataDxfId="26"/>
    <tableColumn id="9" xr3:uid="{FAE22E56-1456-4FBB-9C21-FEAFEA2AA9C6}" name="Business Segment"/>
    <tableColumn id="10" xr3:uid="{92682D28-5E31-41F7-A4C0-FEB97F1F8EAF}" name="Business Unit" dataDxfId="25"/>
    <tableColumn id="25" xr3:uid="{F1062C71-C5C1-4A39-9898-32576829D836}" name="WWB ID"/>
    <tableColumn id="11" xr3:uid="{9C11D639-A813-427A-BC5D-682BD7123854}" name="World Wide Business"/>
    <tableColumn id="12" xr3:uid="{B6E1540C-480D-4E98-827E-0DB6E8E33D6D}" name="Strategy Center" dataDxfId="24"/>
    <tableColumn id="13" xr3:uid="{AD9102F4-935D-48F8-86B5-57A1E956D6F6}" name="Product Line"/>
    <tableColumn id="14" xr3:uid="{476FA7BD-EC69-46EA-807D-6AD5B944B13A}" name="Product Set" dataDxfId="23"/>
    <tableColumn id="24" xr3:uid="{F19DDAA9-5C75-4FB7-BC97-C3EA0BE5007E}" name="Material#" dataDxfId="22"/>
    <tableColumn id="23" xr3:uid="{B76B46FC-568D-4A99-8790-13DB82FBB52D}" name="Material" dataDxfId="21"/>
    <tableColumn id="15" xr3:uid="{3CB7AB87-B94C-4D5E-AB03-B604189E5CB5}" name="Legacy Business"/>
    <tableColumn id="16" xr3:uid="{A3DE7ACE-82DF-43D5-9411-74740B2795F1}" name="Curr Sales" dataDxfId="20"/>
    <tableColumn id="17" xr3:uid="{31621189-962E-47F1-87AA-EAB67309631C}" name="Prior Sales" dataDxfId="19"/>
    <tableColumn id="18" xr3:uid="{AAE426AC-D4BF-4B90-AFC7-1C0F3B8A2CC7}" name="Variance" dataDxfId="18"/>
    <tableColumn id="19" xr3:uid="{21EA00DF-CF36-47E1-A478-BC1E3A740105}" name="Semi-Annual Base" dataDxfId="17"/>
    <tableColumn id="26" xr3:uid="{BB604176-A9A4-4CB4-90A1-C26BDFE0DA11}" name="Semi-Annual Focus" dataDxfId="16"/>
    <tableColumn id="20" xr3:uid="{01019F4F-8C3E-47D0-BA76-5AE2B67A69B8}" name="Base Rebate" dataDxfId="15"/>
    <tableColumn id="27" xr3:uid="{6F1A6248-5407-4B30-A5D3-287D00D2A775}" name="Annual Focus" dataDxfId="14"/>
    <tableColumn id="21" xr3:uid="{28A96CB8-67A5-4642-BC3C-42CF207212CF}" name="Growth Rebate" dataDxfId="13"/>
    <tableColumn id="22" xr3:uid="{AFB0977E-651D-44C6-BB4F-C5A7B24E6D9E}" name="Rebate" dataDxfId="1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B8E2-5D64-4427-8884-0CFA9D6BA393}">
  <dimension ref="A1:C24"/>
  <sheetViews>
    <sheetView showGridLines="0" workbookViewId="0">
      <selection activeCell="C21" sqref="C21"/>
    </sheetView>
  </sheetViews>
  <sheetFormatPr defaultRowHeight="13.2" x14ac:dyDescent="0.25"/>
  <sheetData>
    <row r="1" spans="1:3" x14ac:dyDescent="0.25">
      <c r="A1" s="1" t="s">
        <v>1550</v>
      </c>
    </row>
    <row r="3" spans="1:3" x14ac:dyDescent="0.25">
      <c r="B3">
        <v>1</v>
      </c>
      <c r="C3" s="1" t="s">
        <v>1551</v>
      </c>
    </row>
    <row r="7" spans="1:3" x14ac:dyDescent="0.25">
      <c r="B7">
        <v>1</v>
      </c>
    </row>
    <row r="20" spans="2:3" x14ac:dyDescent="0.25">
      <c r="B20">
        <v>2</v>
      </c>
      <c r="C20" s="108" t="s">
        <v>1552</v>
      </c>
    </row>
    <row r="21" spans="2:3" x14ac:dyDescent="0.25">
      <c r="C21" s="130" t="s">
        <v>1546</v>
      </c>
    </row>
    <row r="22" spans="2:3" x14ac:dyDescent="0.25">
      <c r="C22" s="130" t="s">
        <v>1547</v>
      </c>
    </row>
    <row r="23" spans="2:3" x14ac:dyDescent="0.25">
      <c r="C23" s="130" t="s">
        <v>1548</v>
      </c>
    </row>
    <row r="24" spans="2:3" x14ac:dyDescent="0.25">
      <c r="C24" s="131" t="s">
        <v>1549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CCA6-9D48-435E-BC99-09FF82D74DF4}">
  <sheetPr codeName="Sheet2">
    <tabColor rgb="FF92D050"/>
    <pageSetUpPr fitToPage="1"/>
  </sheetPr>
  <dimension ref="B1:Z59"/>
  <sheetViews>
    <sheetView showGridLines="0" tabSelected="1" topLeftCell="B3" zoomScale="85" zoomScaleNormal="85" workbookViewId="0">
      <selection activeCell="H6" sqref="H6"/>
    </sheetView>
  </sheetViews>
  <sheetFormatPr defaultColWidth="8.6640625" defaultRowHeight="13.2" x14ac:dyDescent="0.25"/>
  <cols>
    <col min="1" max="1" width="4.44140625" style="3" customWidth="1"/>
    <col min="2" max="2" width="33.88671875" style="3" customWidth="1"/>
    <col min="3" max="3" width="36.44140625" style="3" customWidth="1"/>
    <col min="4" max="4" width="18" style="3" customWidth="1"/>
    <col min="5" max="5" width="16" style="3" customWidth="1"/>
    <col min="6" max="6" width="17.5546875" style="3" customWidth="1"/>
    <col min="7" max="7" width="14" style="3" customWidth="1"/>
    <col min="8" max="9" width="19.33203125" style="3" customWidth="1"/>
    <col min="10" max="10" width="15.88671875" style="3" customWidth="1"/>
    <col min="11" max="11" width="18.109375" style="3" customWidth="1"/>
    <col min="12" max="12" width="17.6640625" style="3" customWidth="1"/>
    <col min="13" max="13" width="12.6640625" style="3" bestFit="1" customWidth="1"/>
    <col min="14" max="14" width="16.5546875" customWidth="1"/>
    <col min="15" max="15" width="17.33203125" style="3" customWidth="1"/>
    <col min="16" max="16" width="11.5546875" style="3" bestFit="1" customWidth="1"/>
    <col min="17" max="17" width="15.109375" style="3" customWidth="1"/>
    <col min="18" max="18" width="14.5546875" style="3" bestFit="1" customWidth="1"/>
    <col min="19" max="19" width="17.109375" style="3" bestFit="1" customWidth="1"/>
    <col min="20" max="20" width="12.33203125" style="3" bestFit="1" customWidth="1"/>
    <col min="21" max="21" width="14.109375" style="3" customWidth="1"/>
    <col min="22" max="22" width="13.6640625" style="3" customWidth="1"/>
    <col min="23" max="16384" width="8.6640625" style="3"/>
  </cols>
  <sheetData>
    <row r="1" spans="2:24" ht="20.399999999999999" x14ac:dyDescent="0.3">
      <c r="B1" s="55"/>
      <c r="C1" s="54"/>
      <c r="D1" s="54"/>
      <c r="E1" s="54"/>
      <c r="F1" s="54"/>
      <c r="G1" s="54"/>
      <c r="H1" s="54"/>
      <c r="I1" s="54"/>
      <c r="J1" s="54"/>
      <c r="K1" s="63" t="s">
        <v>10</v>
      </c>
      <c r="L1" s="65" t="s">
        <v>2354</v>
      </c>
      <c r="M1" s="56"/>
      <c r="S1"/>
    </row>
    <row r="2" spans="2:24" ht="15.6" x14ac:dyDescent="0.3">
      <c r="B2" s="69" t="s">
        <v>4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56"/>
      <c r="O2"/>
      <c r="P2"/>
      <c r="Q2"/>
    </row>
    <row r="3" spans="2:24" ht="15.6" x14ac:dyDescent="0.3">
      <c r="B3" s="69" t="s">
        <v>52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56"/>
      <c r="O3"/>
      <c r="P3"/>
      <c r="Q3"/>
      <c r="R3"/>
    </row>
    <row r="4" spans="2:24" ht="15.6" x14ac:dyDescent="0.3"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/>
      <c r="O4"/>
      <c r="P4"/>
      <c r="Q4"/>
      <c r="R4"/>
    </row>
    <row r="5" spans="2:24" x14ac:dyDescent="0.25">
      <c r="B5" s="61" t="s">
        <v>6</v>
      </c>
      <c r="C5" s="70" t="s">
        <v>1529</v>
      </c>
      <c r="D5" s="28"/>
      <c r="I5" s="28"/>
      <c r="K5" s="61" t="s">
        <v>7</v>
      </c>
      <c r="L5" s="66" t="s">
        <v>2355</v>
      </c>
      <c r="O5"/>
      <c r="P5"/>
      <c r="Q5"/>
      <c r="R5"/>
      <c r="S5"/>
    </row>
    <row r="6" spans="2:24" x14ac:dyDescent="0.25">
      <c r="B6" s="61" t="s">
        <v>8</v>
      </c>
      <c r="C6" s="59" t="s">
        <v>4197</v>
      </c>
      <c r="D6" s="29"/>
      <c r="I6" s="28"/>
      <c r="K6" s="61" t="s">
        <v>29</v>
      </c>
      <c r="L6" s="66">
        <v>4808</v>
      </c>
      <c r="O6"/>
      <c r="P6"/>
      <c r="Q6"/>
      <c r="R6"/>
      <c r="S6"/>
      <c r="V6"/>
    </row>
    <row r="7" spans="2:24" x14ac:dyDescent="0.25">
      <c r="B7" s="61"/>
      <c r="C7" s="27">
        <v>36</v>
      </c>
      <c r="D7" s="3" t="s">
        <v>50</v>
      </c>
      <c r="I7" s="28"/>
      <c r="K7" s="61"/>
      <c r="L7" s="67"/>
      <c r="O7"/>
      <c r="P7"/>
      <c r="Q7"/>
      <c r="R7"/>
      <c r="S7"/>
      <c r="V7"/>
    </row>
    <row r="8" spans="2:24" x14ac:dyDescent="0.25">
      <c r="B8" s="61" t="s">
        <v>9</v>
      </c>
      <c r="C8" s="87">
        <v>45680</v>
      </c>
      <c r="D8" s="29">
        <v>46022</v>
      </c>
      <c r="I8" s="28"/>
      <c r="K8" s="64"/>
      <c r="L8" s="68"/>
      <c r="O8"/>
      <c r="P8"/>
      <c r="Q8"/>
      <c r="R8"/>
      <c r="S8"/>
      <c r="V8"/>
    </row>
    <row r="9" spans="2:24" x14ac:dyDescent="0.25">
      <c r="B9" s="62" t="s">
        <v>11</v>
      </c>
      <c r="C9" s="134" t="s">
        <v>52</v>
      </c>
      <c r="D9" s="5"/>
      <c r="E9" s="5"/>
      <c r="F9" s="5"/>
      <c r="I9" s="28"/>
      <c r="J9" s="28"/>
      <c r="M9" s="5"/>
      <c r="O9"/>
      <c r="P9"/>
      <c r="Q9"/>
      <c r="R9"/>
      <c r="S9"/>
      <c r="V9"/>
    </row>
    <row r="10" spans="2:24" x14ac:dyDescent="0.25">
      <c r="B10" s="62" t="s">
        <v>1553</v>
      </c>
      <c r="C10" s="142">
        <v>3</v>
      </c>
      <c r="D10" s="141"/>
      <c r="E10" s="5"/>
      <c r="F10" s="5"/>
      <c r="G10" s="5"/>
      <c r="H10" s="28"/>
      <c r="I10" s="28"/>
      <c r="J10" s="28"/>
      <c r="K10" s="5"/>
      <c r="L10" s="68"/>
      <c r="O10"/>
      <c r="P10"/>
      <c r="Q10"/>
      <c r="R10"/>
      <c r="S10"/>
      <c r="V10"/>
    </row>
    <row r="11" spans="2:24" x14ac:dyDescent="0.25">
      <c r="G11" s="88"/>
      <c r="H11" s="4"/>
      <c r="I11" s="4"/>
      <c r="J11" s="5"/>
      <c r="O11"/>
      <c r="P11"/>
      <c r="Q11"/>
      <c r="R11"/>
      <c r="S11"/>
      <c r="V11"/>
    </row>
    <row r="12" spans="2:24" x14ac:dyDescent="0.25">
      <c r="B12" s="6" t="s">
        <v>12</v>
      </c>
      <c r="F12" s="41"/>
      <c r="H12"/>
      <c r="I12"/>
      <c r="J12"/>
      <c r="O12"/>
      <c r="P12"/>
      <c r="Q12"/>
      <c r="R12"/>
      <c r="S12"/>
      <c r="V12"/>
    </row>
    <row r="13" spans="2:24" customFormat="1" x14ac:dyDescent="0.25">
      <c r="B13" s="1" t="s">
        <v>56</v>
      </c>
      <c r="E13" s="3"/>
      <c r="F13" s="41"/>
      <c r="G13" s="3"/>
      <c r="H13" s="126"/>
      <c r="I13" s="3"/>
      <c r="S13" s="3"/>
      <c r="T13" s="3"/>
      <c r="U13" s="3"/>
      <c r="V13" s="3"/>
      <c r="W13" s="3"/>
      <c r="X13" s="3"/>
    </row>
    <row r="14" spans="2:24" customFormat="1" x14ac:dyDescent="0.25">
      <c r="B14" s="17" t="s">
        <v>25</v>
      </c>
      <c r="C14" s="3"/>
      <c r="D14" s="3"/>
      <c r="E14" s="3"/>
      <c r="F14" s="3"/>
      <c r="G14" s="3"/>
      <c r="H14" s="3"/>
      <c r="I14" s="88"/>
      <c r="K14" s="3"/>
      <c r="L14" s="3"/>
      <c r="M14" s="3"/>
      <c r="S14" s="3"/>
      <c r="T14" s="3"/>
      <c r="U14" s="3"/>
      <c r="V14" s="3"/>
      <c r="W14" s="3"/>
      <c r="X14" s="3"/>
    </row>
    <row r="15" spans="2:24" customFormat="1" x14ac:dyDescent="0.25">
      <c r="B15" s="4"/>
      <c r="C15" s="4"/>
      <c r="D15" s="4"/>
      <c r="E15" s="4"/>
      <c r="F15" s="4"/>
      <c r="G15" s="4"/>
      <c r="H15" s="150"/>
      <c r="I15" s="150"/>
      <c r="J15" s="3"/>
      <c r="K15" s="3"/>
      <c r="L15" s="3"/>
      <c r="M15" s="3"/>
      <c r="T15" s="3"/>
      <c r="U15" s="3"/>
      <c r="V15" s="3"/>
      <c r="W15" s="3"/>
      <c r="X15" s="3"/>
    </row>
    <row r="16" spans="2:24" customFormat="1" ht="14.4" x14ac:dyDescent="0.3">
      <c r="B16" s="18"/>
      <c r="C16" s="18"/>
      <c r="D16" s="85" t="str">
        <f>TEXT(C8,"mmm-y")&amp;" to "&amp;TEXT(D8,"mmm-yy")</f>
        <v>Jan-25 to Dec-25</v>
      </c>
      <c r="E16" s="86" t="str">
        <f>TEXT(EDATE(C8,-12),"mmm-y")&amp;" to "&amp;TEXT(EDATE(D8,-12),"mmm-yy")</f>
        <v>Jan-24 to Dec-24</v>
      </c>
      <c r="F16" s="22"/>
      <c r="G16" s="22"/>
      <c r="H16" s="115">
        <f>IF(Variance&lt;=0,0,VLOOKUP(VarPct,H43:I43,2))</f>
        <v>1.4999999999999999E-2</v>
      </c>
      <c r="I16" s="116">
        <f>IF(COUNTIFS(C19:C35,"Focus*",F19:F35,"&lt;0")=0,J43,0)</f>
        <v>0</v>
      </c>
      <c r="J16" s="116">
        <f>IF(MONTH(EndMonth)&lt;=6,"",IF(Variance&lt;=0,0,VLOOKUP(G36,H43:I43,2)))</f>
        <v>1.4999999999999999E-2</v>
      </c>
      <c r="K16" s="116">
        <f>IF(MONTH(EndMonth)&lt;=6,0,IF(COUNTIFS(C19:C35,"Focus*",F19:F35,"&lt;0")=0,J43,0))</f>
        <v>0</v>
      </c>
      <c r="L16" s="116">
        <f>IF(MONTH(EndMonth)&lt;=6,"",IF(VarPct&lt;=GrowMinReq,0,VLOOKUP(G36,H47:I48,2)))</f>
        <v>0.1</v>
      </c>
      <c r="M16" s="114" t="str">
        <f>IF(MONTH(D8)=6,"Semi-Annual","")</f>
        <v/>
      </c>
      <c r="V16" s="3"/>
      <c r="W16" s="3"/>
    </row>
    <row r="17" spans="2:26" customFormat="1" ht="14.4" x14ac:dyDescent="0.3">
      <c r="B17" s="18"/>
      <c r="C17" s="18"/>
      <c r="D17" s="85"/>
      <c r="E17" s="86"/>
      <c r="F17" s="22"/>
      <c r="G17" s="22"/>
      <c r="H17" s="132" t="s">
        <v>1519</v>
      </c>
      <c r="I17" s="112"/>
      <c r="J17" s="132" t="s">
        <v>1906</v>
      </c>
      <c r="K17" s="113"/>
      <c r="L17" s="113"/>
      <c r="M17" s="114"/>
      <c r="P17" s="3"/>
      <c r="Q17" s="3"/>
      <c r="R17" s="3"/>
      <c r="V17" s="3"/>
      <c r="W17" s="3"/>
    </row>
    <row r="18" spans="2:26" customFormat="1" ht="14.4" x14ac:dyDescent="0.3">
      <c r="B18" s="7" t="s">
        <v>36</v>
      </c>
      <c r="C18" s="7" t="s">
        <v>1533</v>
      </c>
      <c r="D18" s="43"/>
      <c r="E18" s="31"/>
      <c r="F18" s="31" t="s">
        <v>14</v>
      </c>
      <c r="G18" s="31" t="s">
        <v>15</v>
      </c>
      <c r="H18" s="111" t="s">
        <v>48</v>
      </c>
      <c r="I18" s="111" t="s">
        <v>1535</v>
      </c>
      <c r="J18" s="110" t="str">
        <f>I41</f>
        <v>Base Rebate</v>
      </c>
      <c r="K18" s="110" t="s">
        <v>1535</v>
      </c>
      <c r="L18" s="110" t="s">
        <v>26</v>
      </c>
      <c r="M18" s="31" t="s">
        <v>1905</v>
      </c>
      <c r="Q18" s="3"/>
      <c r="R18" s="3"/>
      <c r="V18" s="3"/>
      <c r="W18" s="3"/>
    </row>
    <row r="19" spans="2:26" ht="14.4" x14ac:dyDescent="0.3">
      <c r="B19" s="107" t="s">
        <v>127</v>
      </c>
      <c r="C19" t="s">
        <v>132</v>
      </c>
      <c r="D19" s="144">
        <v>1561023.6300000001</v>
      </c>
      <c r="E19" s="144">
        <v>1928480.7299999967</v>
      </c>
      <c r="F19" s="71">
        <f>D19-E19</f>
        <v>-367457.0999999966</v>
      </c>
      <c r="G19" s="109">
        <f t="shared" ref="G19:G24" si="0">F19/E19</f>
        <v>-0.190542272102453</v>
      </c>
      <c r="H19" s="57">
        <v>14721.572249999997</v>
      </c>
      <c r="I19" s="57" t="s">
        <v>116</v>
      </c>
      <c r="J19" s="57">
        <f t="shared" ref="J19:J30" si="1">IF(MONTH(EndMonth)&lt;=6,0,IFERROR($J$16*E19-H19,""))</f>
        <v>14205.638699999952</v>
      </c>
      <c r="K19" s="57" t="str">
        <f t="shared" ref="K19:K30" si="2">IF(MONTH(EndMonth)&lt;=6,"",IF(C19="Base","",IFERROR(ROUND(E19*$K$16-I19,2),"")))</f>
        <v/>
      </c>
      <c r="L19" s="57">
        <f t="shared" ref="L19:L31" si="3">IF(MONTH(EndMonth)&lt;=6,"",IF(MONTH($D$8)=6,"",IF(F19&lt;=0,0,(F19/SUMIFS($F$19:$F$31,$F$19:$F$31,"&gt;0"))*$L$36)))</f>
        <v>0</v>
      </c>
      <c r="M19" s="24">
        <f t="shared" ref="M19:M30" si="4">IF(MONTH(EndMonth)&lt;12,SUM(H19:I19),SUM(J19:L19))</f>
        <v>14205.638699999952</v>
      </c>
      <c r="O19"/>
      <c r="P19"/>
      <c r="Q19"/>
      <c r="R19"/>
      <c r="S19"/>
      <c r="T19"/>
      <c r="U19"/>
      <c r="X19"/>
      <c r="Y19"/>
      <c r="Z19"/>
    </row>
    <row r="20" spans="2:26" ht="14.4" x14ac:dyDescent="0.3">
      <c r="B20" s="107" t="s">
        <v>45</v>
      </c>
      <c r="C20" t="s">
        <v>132</v>
      </c>
      <c r="D20" s="144">
        <v>7292563.7800000142</v>
      </c>
      <c r="E20" s="144">
        <v>6627820.8800000008</v>
      </c>
      <c r="F20" s="71">
        <f t="shared" ref="F20:F31" si="5">D20-E20</f>
        <v>664742.90000001341</v>
      </c>
      <c r="G20" s="125">
        <f t="shared" ref="G20:G21" si="6">F20/E20</f>
        <v>0.10029584565357375</v>
      </c>
      <c r="H20" s="57">
        <v>48944.05964999993</v>
      </c>
      <c r="I20" s="57" t="s">
        <v>116</v>
      </c>
      <c r="J20" s="57">
        <f t="shared" si="1"/>
        <v>50473.253550000074</v>
      </c>
      <c r="K20" s="57" t="str">
        <f t="shared" si="2"/>
        <v/>
      </c>
      <c r="L20" s="57">
        <f t="shared" si="3"/>
        <v>59334.403634748567</v>
      </c>
      <c r="M20" s="24">
        <f t="shared" si="4"/>
        <v>109807.65718474865</v>
      </c>
      <c r="O20"/>
      <c r="P20"/>
      <c r="Q20"/>
      <c r="R20"/>
      <c r="S20"/>
      <c r="T20"/>
      <c r="U20"/>
      <c r="X20"/>
      <c r="Y20"/>
      <c r="Z20"/>
    </row>
    <row r="21" spans="2:26" ht="14.4" x14ac:dyDescent="0.3">
      <c r="B21" s="107"/>
      <c r="C21" t="s">
        <v>512</v>
      </c>
      <c r="D21" s="144">
        <v>459798.14</v>
      </c>
      <c r="E21" s="144">
        <v>422633.21000000025</v>
      </c>
      <c r="F21" s="71">
        <f t="shared" si="5"/>
        <v>37164.92999999976</v>
      </c>
      <c r="G21" s="125">
        <f t="shared" si="6"/>
        <v>8.7936605833696169E-2</v>
      </c>
      <c r="H21" s="57">
        <v>3187.8186000000014</v>
      </c>
      <c r="I21" s="57">
        <v>0</v>
      </c>
      <c r="J21" s="57">
        <f t="shared" si="1"/>
        <v>3151.6795500000026</v>
      </c>
      <c r="K21" s="57">
        <f t="shared" si="2"/>
        <v>0</v>
      </c>
      <c r="L21" s="57">
        <f t="shared" si="3"/>
        <v>3317.3110351041241</v>
      </c>
      <c r="M21" s="24">
        <f t="shared" si="4"/>
        <v>6468.9905851041267</v>
      </c>
      <c r="O21"/>
      <c r="P21"/>
      <c r="Q21"/>
      <c r="R21"/>
      <c r="S21"/>
      <c r="T21"/>
      <c r="U21"/>
      <c r="X21"/>
      <c r="Y21"/>
      <c r="Z21"/>
    </row>
    <row r="22" spans="2:26" ht="14.4" x14ac:dyDescent="0.3">
      <c r="B22" s="107"/>
      <c r="C22" t="s">
        <v>325</v>
      </c>
      <c r="D22" s="144">
        <v>596586.0299999998</v>
      </c>
      <c r="E22" s="144">
        <v>462212.22000000026</v>
      </c>
      <c r="F22" s="71">
        <f t="shared" si="5"/>
        <v>134373.80999999953</v>
      </c>
      <c r="G22" s="125">
        <f t="shared" si="0"/>
        <v>0.29071886069996039</v>
      </c>
      <c r="H22" s="57">
        <v>2657.5120499999998</v>
      </c>
      <c r="I22" s="57">
        <v>0</v>
      </c>
      <c r="J22" s="57">
        <f t="shared" si="1"/>
        <v>4275.6712500000031</v>
      </c>
      <c r="K22" s="57">
        <f t="shared" si="2"/>
        <v>0</v>
      </c>
      <c r="L22" s="57">
        <f t="shared" si="3"/>
        <v>11994.095582636272</v>
      </c>
      <c r="M22" s="24">
        <f t="shared" si="4"/>
        <v>16269.766832636275</v>
      </c>
      <c r="O22"/>
      <c r="P22"/>
      <c r="X22"/>
      <c r="Y22"/>
      <c r="Z22"/>
    </row>
    <row r="23" spans="2:26" ht="14.4" x14ac:dyDescent="0.3">
      <c r="B23" s="107"/>
      <c r="C23" t="s">
        <v>521</v>
      </c>
      <c r="D23" s="144">
        <v>949258.14000000013</v>
      </c>
      <c r="E23" s="144">
        <v>949661.39000000013</v>
      </c>
      <c r="F23" s="71">
        <f t="shared" si="5"/>
        <v>-403.25</v>
      </c>
      <c r="G23" s="125">
        <f t="shared" si="0"/>
        <v>-4.24625033981849E-4</v>
      </c>
      <c r="H23" s="57">
        <v>7161.6504000000041</v>
      </c>
      <c r="I23" s="57">
        <v>0</v>
      </c>
      <c r="J23" s="57">
        <f t="shared" si="1"/>
        <v>7083.2704499999982</v>
      </c>
      <c r="K23" s="57">
        <f t="shared" si="2"/>
        <v>0</v>
      </c>
      <c r="L23" s="57">
        <f t="shared" si="3"/>
        <v>0</v>
      </c>
      <c r="M23" s="24">
        <f t="shared" si="4"/>
        <v>7083.2704499999982</v>
      </c>
      <c r="O23"/>
      <c r="P23"/>
      <c r="X23"/>
      <c r="Y23"/>
    </row>
    <row r="24" spans="2:26" s="32" customFormat="1" ht="14.4" x14ac:dyDescent="0.3">
      <c r="B24" s="107" t="s">
        <v>106</v>
      </c>
      <c r="C24" t="s">
        <v>132</v>
      </c>
      <c r="D24" s="144">
        <v>3646352.9900000007</v>
      </c>
      <c r="E24" s="144">
        <v>3320890.36</v>
      </c>
      <c r="F24" s="71">
        <f t="shared" si="5"/>
        <v>325462.63000000082</v>
      </c>
      <c r="G24" s="125">
        <f t="shared" si="0"/>
        <v>9.8004629698163481E-2</v>
      </c>
      <c r="H24" s="57">
        <v>25440.138749999998</v>
      </c>
      <c r="I24" s="57" t="s">
        <v>116</v>
      </c>
      <c r="J24" s="57">
        <f t="shared" si="1"/>
        <v>24373.216649999995</v>
      </c>
      <c r="K24" s="57" t="str">
        <f t="shared" si="2"/>
        <v/>
      </c>
      <c r="L24" s="57">
        <f t="shared" si="3"/>
        <v>29050.526235701782</v>
      </c>
      <c r="M24" s="24">
        <f t="shared" si="4"/>
        <v>53423.74288570178</v>
      </c>
      <c r="N24"/>
      <c r="O24"/>
      <c r="P24"/>
      <c r="X24"/>
      <c r="Y24"/>
    </row>
    <row r="25" spans="2:26" ht="14.4" x14ac:dyDescent="0.3">
      <c r="B25" s="107" t="s">
        <v>80</v>
      </c>
      <c r="C25" t="s">
        <v>132</v>
      </c>
      <c r="D25" s="144">
        <v>3136920.1700000013</v>
      </c>
      <c r="E25" s="144">
        <v>2032920.6199999985</v>
      </c>
      <c r="F25" s="71">
        <f t="shared" si="5"/>
        <v>1103999.5500000028</v>
      </c>
      <c r="G25" s="125">
        <f t="shared" ref="G25" si="7">F25/E25</f>
        <v>0.54306082546400836</v>
      </c>
      <c r="H25" s="57">
        <v>14454.322199999999</v>
      </c>
      <c r="I25" s="57" t="s">
        <v>116</v>
      </c>
      <c r="J25" s="57">
        <f t="shared" si="1"/>
        <v>16039.487099999977</v>
      </c>
      <c r="K25" s="57" t="str">
        <f t="shared" si="2"/>
        <v/>
      </c>
      <c r="L25" s="57">
        <f t="shared" si="3"/>
        <v>98542.090351442093</v>
      </c>
      <c r="M25" s="24">
        <f t="shared" si="4"/>
        <v>114581.57745144208</v>
      </c>
      <c r="O25"/>
      <c r="P25"/>
      <c r="X25"/>
      <c r="Y25"/>
    </row>
    <row r="26" spans="2:26" ht="14.4" x14ac:dyDescent="0.3">
      <c r="B26" s="107" t="s">
        <v>193</v>
      </c>
      <c r="C26" t="s">
        <v>132</v>
      </c>
      <c r="D26" s="144">
        <v>3742475.5000000126</v>
      </c>
      <c r="E26" s="144">
        <v>3573198.7199999946</v>
      </c>
      <c r="F26" s="71">
        <f t="shared" si="5"/>
        <v>169276.78000001796</v>
      </c>
      <c r="G26" s="125">
        <f t="shared" ref="G26" si="8">F26/E26</f>
        <v>4.7374017865991568E-2</v>
      </c>
      <c r="H26" s="57">
        <v>26267.414699999961</v>
      </c>
      <c r="I26" s="57" t="s">
        <v>116</v>
      </c>
      <c r="J26" s="57">
        <f t="shared" si="1"/>
        <v>27330.566099999956</v>
      </c>
      <c r="K26" s="57" t="str">
        <f t="shared" si="2"/>
        <v/>
      </c>
      <c r="L26" s="57">
        <f t="shared" si="3"/>
        <v>15109.505931558495</v>
      </c>
      <c r="M26" s="24">
        <f t="shared" si="4"/>
        <v>42440.072031558448</v>
      </c>
      <c r="O26"/>
      <c r="P26"/>
      <c r="X26"/>
      <c r="Y26"/>
    </row>
    <row r="27" spans="2:26" ht="14.4" x14ac:dyDescent="0.3">
      <c r="B27" s="107"/>
      <c r="C27" t="s">
        <v>356</v>
      </c>
      <c r="D27" s="144">
        <v>528991.92000000016</v>
      </c>
      <c r="E27" s="144">
        <v>521395.42</v>
      </c>
      <c r="F27" s="71">
        <f t="shared" si="5"/>
        <v>7596.5000000001746</v>
      </c>
      <c r="G27" s="125">
        <v>0</v>
      </c>
      <c r="H27" s="57">
        <v>3745.3505999999998</v>
      </c>
      <c r="I27" s="57">
        <v>0</v>
      </c>
      <c r="J27" s="57">
        <f t="shared" si="1"/>
        <v>4075.5806999999995</v>
      </c>
      <c r="K27" s="57">
        <f t="shared" si="2"/>
        <v>0</v>
      </c>
      <c r="L27" s="57">
        <f t="shared" si="3"/>
        <v>678.05733195701487</v>
      </c>
      <c r="M27" s="24">
        <f t="shared" si="4"/>
        <v>4753.6380319570144</v>
      </c>
      <c r="O27"/>
      <c r="P27"/>
      <c r="X27"/>
      <c r="Y27"/>
    </row>
    <row r="28" spans="2:26" ht="14.4" x14ac:dyDescent="0.3">
      <c r="B28" s="107" t="s">
        <v>77</v>
      </c>
      <c r="C28" t="s">
        <v>132</v>
      </c>
      <c r="D28" s="144">
        <v>3200775.3899999983</v>
      </c>
      <c r="E28" s="144">
        <v>2657812.3699999992</v>
      </c>
      <c r="F28" s="71">
        <f t="shared" si="5"/>
        <v>542963.01999999909</v>
      </c>
      <c r="G28" s="125">
        <f t="shared" ref="G28:G30" si="9">F28/E28</f>
        <v>0.20428944726448062</v>
      </c>
      <c r="H28" s="57">
        <v>16306.159800000007</v>
      </c>
      <c r="I28" s="57" t="s">
        <v>116</v>
      </c>
      <c r="J28" s="57">
        <f t="shared" si="1"/>
        <v>23561.025749999979</v>
      </c>
      <c r="K28" s="57" t="str">
        <f t="shared" si="2"/>
        <v/>
      </c>
      <c r="L28" s="57">
        <f t="shared" si="3"/>
        <v>48464.431868954685</v>
      </c>
      <c r="M28" s="24">
        <f t="shared" si="4"/>
        <v>72025.457618954664</v>
      </c>
      <c r="O28"/>
      <c r="P28"/>
      <c r="X28"/>
      <c r="Y28"/>
    </row>
    <row r="29" spans="2:26" ht="14.4" x14ac:dyDescent="0.3">
      <c r="B29" s="107" t="s">
        <v>69</v>
      </c>
      <c r="C29" t="s">
        <v>132</v>
      </c>
      <c r="D29" s="144">
        <v>1888169.2600000037</v>
      </c>
      <c r="E29" s="144">
        <v>1766890.9299999995</v>
      </c>
      <c r="F29" s="71">
        <f t="shared" si="5"/>
        <v>121278.33000000427</v>
      </c>
      <c r="G29" s="125">
        <f t="shared" si="9"/>
        <v>6.8639398131951648E-2</v>
      </c>
      <c r="H29" s="57">
        <v>14578.070249999986</v>
      </c>
      <c r="I29" s="57" t="s">
        <v>116</v>
      </c>
      <c r="J29" s="57">
        <f t="shared" si="1"/>
        <v>11925.293700000006</v>
      </c>
      <c r="K29" s="57" t="str">
        <f t="shared" si="2"/>
        <v/>
      </c>
      <c r="L29" s="57">
        <f t="shared" si="3"/>
        <v>10825.203825972934</v>
      </c>
      <c r="M29" s="24">
        <f t="shared" si="4"/>
        <v>22750.49752597294</v>
      </c>
      <c r="O29"/>
      <c r="P29"/>
      <c r="X29"/>
      <c r="Y29"/>
    </row>
    <row r="30" spans="2:26" ht="14.4" x14ac:dyDescent="0.3">
      <c r="B30" s="107"/>
      <c r="C30" t="s">
        <v>1292</v>
      </c>
      <c r="D30" s="144">
        <v>2513189.890000002</v>
      </c>
      <c r="E30" s="144">
        <v>2208393.5599999973</v>
      </c>
      <c r="F30" s="71">
        <f t="shared" si="5"/>
        <v>304796.33000000473</v>
      </c>
      <c r="G30" s="125">
        <f t="shared" si="9"/>
        <v>0.13801721555464286</v>
      </c>
      <c r="H30" s="57">
        <v>15807.891899999995</v>
      </c>
      <c r="I30" s="57">
        <v>0</v>
      </c>
      <c r="J30" s="57">
        <f t="shared" si="1"/>
        <v>17318.011499999964</v>
      </c>
      <c r="K30" s="57">
        <f t="shared" si="2"/>
        <v>0</v>
      </c>
      <c r="L30" s="57">
        <f t="shared" si="3"/>
        <v>27205.869322726034</v>
      </c>
      <c r="M30" s="24">
        <f t="shared" si="4"/>
        <v>44523.880822726001</v>
      </c>
      <c r="O30"/>
      <c r="P30"/>
      <c r="X30"/>
      <c r="Y30"/>
    </row>
    <row r="31" spans="2:26" ht="14.4" x14ac:dyDescent="0.3">
      <c r="B31" s="107"/>
      <c r="C31" t="s">
        <v>1530</v>
      </c>
      <c r="D31" s="144">
        <v>67085.22000000003</v>
      </c>
      <c r="E31" s="144">
        <v>53859.78</v>
      </c>
      <c r="F31" s="71">
        <f t="shared" si="5"/>
        <v>13225.440000000031</v>
      </c>
      <c r="G31" s="125">
        <f t="shared" ref="G31" si="10">F31/E31</f>
        <v>0.24555317530075377</v>
      </c>
      <c r="H31" s="57">
        <v>295.10054999999994</v>
      </c>
      <c r="I31" s="57">
        <v>0</v>
      </c>
      <c r="J31" s="57">
        <f t="shared" ref="J31" si="11">IF(MONTH(EndMonth)&lt;=6,0,IFERROR($J$16*E31-H31,""))</f>
        <v>512.7961499999999</v>
      </c>
      <c r="K31" s="57">
        <f t="shared" ref="K31" si="12">IF(MONTH(EndMonth)&lt;=6,"",IF(C31="Base","",IFERROR(ROUND(E31*$K$16-I31,2),"")))</f>
        <v>0</v>
      </c>
      <c r="L31" s="57">
        <f t="shared" si="3"/>
        <v>1180.4918792019216</v>
      </c>
      <c r="M31" s="24">
        <f t="shared" ref="M31" si="13">IF(MONTH(EndMonth)&lt;12,SUM(H31:I31),SUM(J31:L31))</f>
        <v>1693.2880292019215</v>
      </c>
      <c r="O31"/>
      <c r="P31"/>
      <c r="X31"/>
      <c r="Y31"/>
    </row>
    <row r="32" spans="2:26" ht="14.4" x14ac:dyDescent="0.3">
      <c r="B32" s="107"/>
      <c r="C32"/>
      <c r="D32" s="84"/>
      <c r="E32" s="84"/>
      <c r="F32" s="71"/>
      <c r="G32" s="125"/>
      <c r="H32" s="57"/>
      <c r="I32" s="57"/>
      <c r="J32" s="57"/>
      <c r="K32" s="57"/>
      <c r="L32" s="57"/>
      <c r="M32" s="24"/>
      <c r="O32"/>
      <c r="P32"/>
      <c r="X32"/>
      <c r="Y32"/>
    </row>
    <row r="33" spans="2:25" ht="14.4" x14ac:dyDescent="0.3">
      <c r="B33" s="107"/>
      <c r="C33"/>
      <c r="D33" s="84"/>
      <c r="E33" s="84"/>
      <c r="F33" s="71"/>
      <c r="G33" s="125"/>
      <c r="H33" s="57"/>
      <c r="I33" s="57"/>
      <c r="J33" s="57"/>
      <c r="K33" s="57"/>
      <c r="L33" s="57"/>
      <c r="M33" s="24"/>
      <c r="O33"/>
      <c r="P33"/>
      <c r="Q33"/>
      <c r="R33"/>
      <c r="S33"/>
      <c r="T33"/>
      <c r="U33"/>
      <c r="V33"/>
      <c r="W33"/>
      <c r="X33"/>
      <c r="Y33"/>
    </row>
    <row r="34" spans="2:25" ht="14.4" x14ac:dyDescent="0.3">
      <c r="B34" s="107"/>
      <c r="C34"/>
      <c r="D34" s="84"/>
      <c r="E34" s="84"/>
      <c r="F34" s="71"/>
      <c r="G34" s="125"/>
      <c r="H34" s="57"/>
      <c r="I34" s="57"/>
      <c r="J34" s="57"/>
      <c r="K34" s="57"/>
      <c r="L34" s="57"/>
      <c r="M34" s="24"/>
      <c r="O34"/>
      <c r="P34"/>
      <c r="Q34"/>
      <c r="R34"/>
      <c r="S34"/>
      <c r="T34"/>
      <c r="U34"/>
      <c r="V34"/>
      <c r="W34"/>
    </row>
    <row r="35" spans="2:25" ht="14.4" x14ac:dyDescent="0.3">
      <c r="B35" s="107"/>
      <c r="C35"/>
      <c r="D35" s="84"/>
      <c r="E35" s="84"/>
      <c r="F35" s="71"/>
      <c r="G35" s="125"/>
      <c r="H35" s="57"/>
      <c r="I35" s="57"/>
      <c r="J35" s="57"/>
      <c r="K35" s="57"/>
      <c r="L35" s="57"/>
      <c r="M35" s="24"/>
      <c r="O35"/>
      <c r="S35"/>
      <c r="T35"/>
    </row>
    <row r="36" spans="2:25" ht="14.4" x14ac:dyDescent="0.3">
      <c r="B36" s="7" t="s">
        <v>16</v>
      </c>
      <c r="C36" s="7"/>
      <c r="D36" s="72">
        <f>SUM(D19:D35)</f>
        <v>29583190.060000032</v>
      </c>
      <c r="E36" s="72">
        <f>SUM(E19:E35)</f>
        <v>26526170.189999994</v>
      </c>
      <c r="F36" s="72">
        <f>D36-E36</f>
        <v>3057019.8700000383</v>
      </c>
      <c r="G36" s="8">
        <f>ROUND(F36/E36,4)</f>
        <v>0.1152</v>
      </c>
      <c r="H36" s="58">
        <f>SUM(H19:H35)</f>
        <v>193567.06169999987</v>
      </c>
      <c r="I36" s="58">
        <f>SUM(I19:I35)</f>
        <v>0</v>
      </c>
      <c r="J36" s="58">
        <f>SUM(J19:J35)</f>
        <v>204325.4911499999</v>
      </c>
      <c r="K36" s="58">
        <f>SUM(K19:K35)</f>
        <v>0</v>
      </c>
      <c r="L36" s="58">
        <f>Variance*L16</f>
        <v>305701.98700000386</v>
      </c>
      <c r="M36" s="25">
        <f>ROUND(SUM(M19:M35),2)</f>
        <v>510027.48</v>
      </c>
      <c r="N36" s="133" t="e">
        <f>IF(Payment=DetailPayment,"Validated","Check Detail")</f>
        <v>#REF!</v>
      </c>
      <c r="O36"/>
      <c r="T36"/>
      <c r="U36"/>
    </row>
    <row r="37" spans="2:25" x14ac:dyDescent="0.25">
      <c r="B37"/>
      <c r="C37"/>
      <c r="D37"/>
      <c r="E37"/>
      <c r="F37"/>
      <c r="G37"/>
      <c r="H37"/>
      <c r="I37"/>
      <c r="O37"/>
      <c r="T37"/>
      <c r="U37"/>
    </row>
    <row r="38" spans="2:25" x14ac:dyDescent="0.25">
      <c r="B38" s="23" t="s">
        <v>23</v>
      </c>
      <c r="C38" s="9"/>
      <c r="D38" s="9"/>
      <c r="E38" s="19"/>
      <c r="F38" s="19"/>
      <c r="G38" s="19"/>
      <c r="H38" s="20"/>
      <c r="I38" s="21"/>
      <c r="J38" s="21"/>
      <c r="K38" s="21"/>
      <c r="O38"/>
      <c r="S38"/>
      <c r="T38"/>
    </row>
    <row r="39" spans="2:25" x14ac:dyDescent="0.25">
      <c r="C39" s="11"/>
      <c r="D39" s="11"/>
      <c r="E39" s="11"/>
      <c r="F39" s="12"/>
      <c r="G39" s="16"/>
      <c r="H39" s="16"/>
      <c r="I39" s="2"/>
      <c r="J39" s="13"/>
      <c r="O39"/>
      <c r="S39"/>
      <c r="T39"/>
    </row>
    <row r="40" spans="2:25" x14ac:dyDescent="0.25">
      <c r="C40" s="11"/>
      <c r="D40" s="11"/>
      <c r="E40" s="11"/>
      <c r="F40" s="12"/>
      <c r="G40" s="16"/>
      <c r="H40" s="16"/>
      <c r="I40" s="2"/>
      <c r="J40" s="13"/>
      <c r="O40"/>
      <c r="P40"/>
      <c r="Q40"/>
      <c r="R40"/>
      <c r="S40"/>
      <c r="T40"/>
    </row>
    <row r="41" spans="2:25" x14ac:dyDescent="0.25">
      <c r="F41" s="155" t="s">
        <v>28</v>
      </c>
      <c r="G41" s="156"/>
      <c r="H41" s="157"/>
      <c r="I41" s="117" t="s">
        <v>48</v>
      </c>
      <c r="J41" s="148" t="s">
        <v>1536</v>
      </c>
      <c r="K41" s="149"/>
      <c r="O41"/>
      <c r="P41"/>
      <c r="Q41"/>
      <c r="R41"/>
      <c r="S41"/>
      <c r="T41"/>
      <c r="U41"/>
    </row>
    <row r="42" spans="2:25" ht="26.4" x14ac:dyDescent="0.25">
      <c r="F42" s="158"/>
      <c r="G42" s="159"/>
      <c r="H42" s="160"/>
      <c r="I42" s="121" t="s">
        <v>27</v>
      </c>
      <c r="J42" s="146" t="s">
        <v>1537</v>
      </c>
      <c r="K42" s="147"/>
      <c r="O42"/>
      <c r="P42"/>
      <c r="Q42"/>
      <c r="R42"/>
      <c r="S42"/>
    </row>
    <row r="43" spans="2:25" x14ac:dyDescent="0.25">
      <c r="F43" s="122"/>
      <c r="G43" s="123"/>
      <c r="H43" s="124">
        <v>0</v>
      </c>
      <c r="I43" s="120">
        <v>1.4999999999999999E-2</v>
      </c>
      <c r="J43" s="118">
        <v>1.4999999999999999E-2</v>
      </c>
      <c r="K43" s="119"/>
      <c r="O43"/>
      <c r="P43"/>
      <c r="Q43"/>
      <c r="R43"/>
      <c r="S43"/>
      <c r="T43"/>
    </row>
    <row r="44" spans="2:25" x14ac:dyDescent="0.25">
      <c r="G44"/>
      <c r="H44"/>
      <c r="I44"/>
      <c r="J44"/>
      <c r="K44"/>
      <c r="L44"/>
      <c r="O44"/>
      <c r="P44"/>
      <c r="Q44"/>
      <c r="R44"/>
      <c r="S44"/>
      <c r="T44"/>
    </row>
    <row r="45" spans="2:25" x14ac:dyDescent="0.25">
      <c r="G45" s="151" t="str">
        <f>F41</f>
        <v>Minimum Requirement over prior year sales</v>
      </c>
      <c r="H45" s="152"/>
      <c r="I45" s="36" t="s">
        <v>1429</v>
      </c>
      <c r="J45" s="34"/>
      <c r="O45"/>
      <c r="P45"/>
      <c r="Q45"/>
      <c r="R45"/>
      <c r="S45"/>
      <c r="T45"/>
    </row>
    <row r="46" spans="2:25" x14ac:dyDescent="0.25">
      <c r="G46" s="153"/>
      <c r="H46" s="154"/>
      <c r="I46" s="37" t="s">
        <v>53</v>
      </c>
      <c r="J46" s="35"/>
      <c r="O46"/>
      <c r="P46"/>
      <c r="Q46"/>
      <c r="R46"/>
      <c r="S46"/>
      <c r="T46"/>
      <c r="U46"/>
      <c r="V46"/>
    </row>
    <row r="47" spans="2:25" x14ac:dyDescent="0.25">
      <c r="G47" s="33"/>
      <c r="H47" s="38">
        <v>7.4999999999999997E-2</v>
      </c>
      <c r="I47" s="39">
        <v>7.4999999999999997E-2</v>
      </c>
      <c r="J47" s="40"/>
      <c r="O47"/>
      <c r="P47"/>
      <c r="Q47"/>
      <c r="R47"/>
      <c r="S47"/>
      <c r="T47"/>
      <c r="U47"/>
      <c r="V47"/>
    </row>
    <row r="48" spans="2:25" ht="12.75" customHeight="1" x14ac:dyDescent="0.25">
      <c r="G48" s="33"/>
      <c r="H48" s="38">
        <v>0.1</v>
      </c>
      <c r="I48" s="39">
        <v>0.1</v>
      </c>
      <c r="J48" s="40"/>
      <c r="O48"/>
      <c r="P48"/>
      <c r="Q48"/>
      <c r="R48"/>
      <c r="S48"/>
      <c r="T48"/>
      <c r="U48"/>
    </row>
    <row r="49" spans="2:14" x14ac:dyDescent="0.25">
      <c r="C49" s="30"/>
      <c r="D49" s="11"/>
      <c r="E49" s="11"/>
      <c r="G49" s="12"/>
      <c r="H49" s="26"/>
      <c r="I49" s="2"/>
      <c r="J49" s="13"/>
    </row>
    <row r="50" spans="2:14" x14ac:dyDescent="0.25">
      <c r="C50" s="30"/>
      <c r="D50" s="11"/>
      <c r="E50" s="11"/>
      <c r="G50" s="12"/>
      <c r="H50" s="26"/>
      <c r="I50" s="2"/>
      <c r="J50" s="13"/>
    </row>
    <row r="51" spans="2:14" x14ac:dyDescent="0.25">
      <c r="E51" s="12"/>
      <c r="F51" s="16"/>
    </row>
    <row r="52" spans="2:14" x14ac:dyDescent="0.25">
      <c r="B52" s="14" t="s">
        <v>17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"/>
    </row>
    <row r="53" spans="2:14" x14ac:dyDescent="0.25">
      <c r="B53" s="73" t="s">
        <v>1430</v>
      </c>
      <c r="C53" s="74" t="s">
        <v>51</v>
      </c>
      <c r="D53" s="16" t="s">
        <v>24</v>
      </c>
      <c r="E53" s="75" t="s">
        <v>18</v>
      </c>
      <c r="F53" s="28" t="s">
        <v>19</v>
      </c>
      <c r="G53" s="75" t="s">
        <v>20</v>
      </c>
      <c r="H53" s="75" t="s">
        <v>21</v>
      </c>
      <c r="I53" s="3" t="s">
        <v>48</v>
      </c>
      <c r="J53" s="3" t="s">
        <v>1535</v>
      </c>
      <c r="K53" s="76" t="str">
        <f>L18</f>
        <v>Growth Rebate</v>
      </c>
      <c r="L53" s="77" t="s">
        <v>22</v>
      </c>
      <c r="M53" s="135" t="s">
        <v>1907</v>
      </c>
      <c r="N53" s="3"/>
    </row>
    <row r="54" spans="2:14" x14ac:dyDescent="0.25">
      <c r="B54" s="78">
        <v>44949</v>
      </c>
      <c r="C54" s="78">
        <f>EOMONTH(B54,5)</f>
        <v>45107</v>
      </c>
      <c r="D54" s="75">
        <v>1</v>
      </c>
      <c r="E54" s="79">
        <v>9216438.6400000006</v>
      </c>
      <c r="F54" s="79">
        <v>8333004.1800000044</v>
      </c>
      <c r="G54" s="79">
        <v>883434.45999999624</v>
      </c>
      <c r="H54" s="80">
        <v>0.10601632267511904</v>
      </c>
      <c r="I54" s="48">
        <v>124995.07</v>
      </c>
      <c r="J54" s="48">
        <v>0</v>
      </c>
      <c r="K54" s="48"/>
      <c r="L54" s="81">
        <v>172494.28999999998</v>
      </c>
      <c r="M54" s="136"/>
      <c r="N54" s="3"/>
    </row>
    <row r="55" spans="2:14" x14ac:dyDescent="0.25">
      <c r="B55" s="42">
        <f>B54</f>
        <v>44949</v>
      </c>
      <c r="C55" s="42">
        <f>EOMONTH(B54,11)</f>
        <v>45291</v>
      </c>
      <c r="D55" s="45"/>
      <c r="E55" s="51">
        <v>20843137.890000001</v>
      </c>
      <c r="F55" s="51">
        <v>18450435.859999992</v>
      </c>
      <c r="G55" s="139">
        <v>2392702.0300000086</v>
      </c>
      <c r="H55" s="140">
        <v>0.12968268327944041</v>
      </c>
      <c r="I55" s="52">
        <v>151761.47</v>
      </c>
      <c r="J55" s="52">
        <v>63519.22</v>
      </c>
      <c r="K55" s="52">
        <v>239270.2</v>
      </c>
      <c r="L55" s="53">
        <v>372224.28</v>
      </c>
      <c r="M55" s="137"/>
      <c r="N55" s="3"/>
    </row>
    <row r="56" spans="2:14" x14ac:dyDescent="0.25">
      <c r="B56" s="15">
        <f>EDATE(B54,12)</f>
        <v>45314</v>
      </c>
      <c r="C56" s="15">
        <f>EOMONTH(B56,5)</f>
        <v>45473</v>
      </c>
      <c r="D56" s="10">
        <v>2</v>
      </c>
      <c r="E56" s="79">
        <v>12689916.239999993</v>
      </c>
      <c r="F56" s="47">
        <v>10948773.630000001</v>
      </c>
      <c r="G56" s="79">
        <v>1741142.609999992</v>
      </c>
      <c r="H56" s="80">
        <v>0.15902626804057796</v>
      </c>
      <c r="I56" s="48">
        <v>164231.60444999998</v>
      </c>
      <c r="J56" s="48">
        <v>0</v>
      </c>
      <c r="K56" s="49"/>
      <c r="L56" s="50">
        <v>0</v>
      </c>
      <c r="M56" s="138"/>
      <c r="N56" s="3"/>
    </row>
    <row r="57" spans="2:14" x14ac:dyDescent="0.25">
      <c r="B57" s="42">
        <f>B56</f>
        <v>45314</v>
      </c>
      <c r="C57" s="42">
        <f>EOMONTH(B56,11)</f>
        <v>45657</v>
      </c>
      <c r="D57" s="45"/>
      <c r="E57" s="51">
        <v>26390009.990000002</v>
      </c>
      <c r="F57" s="51">
        <v>22902797.499999996</v>
      </c>
      <c r="G57" s="139">
        <v>3487212.4900000058</v>
      </c>
      <c r="H57" s="140">
        <v>0.15229999999999999</v>
      </c>
      <c r="I57" s="52">
        <v>179310.35804999986</v>
      </c>
      <c r="J57" s="52">
        <v>0</v>
      </c>
      <c r="K57" s="52">
        <v>348721.24900000059</v>
      </c>
      <c r="L57" s="53">
        <v>528031.60705000046</v>
      </c>
      <c r="M57" s="137">
        <v>1.2427999312683789E-2</v>
      </c>
      <c r="N57" s="3"/>
    </row>
    <row r="58" spans="2:14" x14ac:dyDescent="0.25">
      <c r="B58" s="15">
        <v>45680</v>
      </c>
      <c r="C58" s="15">
        <v>45838</v>
      </c>
      <c r="D58" s="10">
        <v>3</v>
      </c>
      <c r="E58" s="47">
        <v>14649563.790000001</v>
      </c>
      <c r="F58" s="47">
        <v>12904470.77999999</v>
      </c>
      <c r="G58" s="79">
        <v>1745093.010000011</v>
      </c>
      <c r="H58" s="80">
        <v>0.13519999999999999</v>
      </c>
      <c r="I58" s="48">
        <v>193567.06169999987</v>
      </c>
      <c r="J58" s="48">
        <v>0</v>
      </c>
      <c r="K58" s="49">
        <v>0</v>
      </c>
      <c r="L58" s="50">
        <v>193567.06169999987</v>
      </c>
      <c r="M58" s="137">
        <v>1.6907482755772498E-2</v>
      </c>
      <c r="N58" s="3"/>
    </row>
    <row r="59" spans="2:14" x14ac:dyDescent="0.25">
      <c r="B59" s="42">
        <f>B58</f>
        <v>45680</v>
      </c>
      <c r="C59" s="42">
        <f>EOMONTH(B58,11)</f>
        <v>46022</v>
      </c>
      <c r="D59" s="45"/>
      <c r="E59" s="51">
        <v>29583190.060000032</v>
      </c>
      <c r="F59" s="51">
        <v>26526170.189999994</v>
      </c>
      <c r="G59" s="139">
        <v>3057019.8700000383</v>
      </c>
      <c r="H59" s="140">
        <v>0.1152</v>
      </c>
      <c r="I59" s="52">
        <f>AnnBaseRebate</f>
        <v>204325.4911499999</v>
      </c>
      <c r="J59" s="52">
        <f>AnnualFocus</f>
        <v>0</v>
      </c>
      <c r="K59" s="52">
        <f>GrowthRebate</f>
        <v>305701.98700000386</v>
      </c>
      <c r="L59" s="53">
        <f t="shared" ref="L59" si="14">SUM(I59:K59)</f>
        <v>510027.47815000376</v>
      </c>
      <c r="M59" s="137">
        <f>(F59-E57)/E57</f>
        <v>5.1595357505202595E-3</v>
      </c>
      <c r="N59" s="3"/>
    </row>
  </sheetData>
  <mergeCells count="5">
    <mergeCell ref="J42:K42"/>
    <mergeCell ref="J41:K41"/>
    <mergeCell ref="H15:I15"/>
    <mergeCell ref="G45:H46"/>
    <mergeCell ref="F41:H42"/>
  </mergeCells>
  <conditionalFormatting sqref="H15">
    <cfRule type="containsText" dxfId="11" priority="1" operator="containsText" text="c">
      <formula>NOT(ISERROR(SEARCH("c",H15)))</formula>
    </cfRule>
  </conditionalFormatting>
  <conditionalFormatting sqref="H16:I16 H19:I35">
    <cfRule type="expression" dxfId="10" priority="6">
      <formula>MONTH(EndMonth)=12</formula>
    </cfRule>
  </conditionalFormatting>
  <conditionalFormatting sqref="J19:L35">
    <cfRule type="expression" dxfId="9" priority="7">
      <formula>MONTH(EndMonth)&lt;=6</formula>
    </cfRule>
  </conditionalFormatting>
  <conditionalFormatting sqref="N36">
    <cfRule type="containsText" dxfId="8" priority="2" operator="containsText" text="Check">
      <formula>NOT(ISERROR(SEARCH("Check",N36)))</formula>
    </cfRule>
    <cfRule type="cellIs" dxfId="7" priority="5" operator="equal">
      <formula>"Validated"</formula>
    </cfRule>
  </conditionalFormatting>
  <pageMargins left="0.7" right="0.7" top="0.75" bottom="0.75" header="0.3" footer="0.3"/>
  <pageSetup scale="3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D297-438E-4A7E-83C1-2D1DBEA3B8E1}">
  <sheetPr>
    <tabColor theme="9" tint="0.79998168889431442"/>
  </sheetPr>
  <dimension ref="A1:Q476"/>
  <sheetViews>
    <sheetView showGridLines="0" topLeftCell="E443" workbookViewId="0">
      <selection sqref="A1:Q476"/>
    </sheetView>
  </sheetViews>
  <sheetFormatPr defaultColWidth="9.33203125" defaultRowHeight="11.4" x14ac:dyDescent="0.2"/>
  <cols>
    <col min="1" max="2" width="15.5546875" style="91" customWidth="1"/>
    <col min="3" max="3" width="11.5546875" style="91" customWidth="1"/>
    <col min="4" max="6" width="19.88671875" style="91" customWidth="1"/>
    <col min="7" max="7" width="8.109375" style="91" customWidth="1"/>
    <col min="8" max="8" width="8.33203125" style="91" customWidth="1"/>
    <col min="9" max="13" width="13.88671875" style="95" customWidth="1"/>
    <col min="14" max="15" width="13.88671875" style="91" customWidth="1"/>
    <col min="16" max="17" width="13.88671875" style="95" customWidth="1"/>
    <col min="18" max="16384" width="9.33203125" style="44"/>
  </cols>
  <sheetData>
    <row r="1" spans="1:17" x14ac:dyDescent="0.2">
      <c r="A1" s="91" t="str">
        <f>'Executive Summary'!B3</f>
        <v>Strategic Collaboration Agreement</v>
      </c>
      <c r="N1" s="101"/>
      <c r="O1" s="101"/>
    </row>
    <row r="2" spans="1:17" x14ac:dyDescent="0.2">
      <c r="A2" s="91" t="str">
        <f>beneficiary</f>
        <v>MONTEFIORE HEALTH SYSTEM</v>
      </c>
    </row>
    <row r="3" spans="1:17" x14ac:dyDescent="0.2">
      <c r="A3" s="92" t="s">
        <v>121</v>
      </c>
      <c r="B3" s="100" t="e" cm="1">
        <f t="array" ref="B3">TRANSPOSE(_xlfn.ANCHORARRAY('Executive Summary'!C8))</f>
        <v>#REF!</v>
      </c>
      <c r="L3" s="102" cm="1">
        <f t="array" ref="L3:P3">'Executive Summary'!H16:L16</f>
        <v>1.4999999999999999E-2</v>
      </c>
      <c r="M3" s="102">
        <v>0</v>
      </c>
      <c r="N3" s="102">
        <v>1.4999999999999999E-2</v>
      </c>
      <c r="O3" s="102">
        <v>0</v>
      </c>
      <c r="P3" s="102">
        <v>0.1</v>
      </c>
    </row>
    <row r="4" spans="1:17" x14ac:dyDescent="0.2">
      <c r="A4" s="92" t="s">
        <v>122</v>
      </c>
      <c r="B4" s="100"/>
      <c r="H4" s="92" t="s">
        <v>123</v>
      </c>
      <c r="I4" s="103">
        <f>'Executive Summary'!D36</f>
        <v>29583190.060000032</v>
      </c>
      <c r="J4" s="103">
        <f>'Executive Summary'!E36</f>
        <v>26526170.189999994</v>
      </c>
      <c r="K4" s="103">
        <f>I4-J4</f>
        <v>3057019.8700000383</v>
      </c>
      <c r="L4" s="103">
        <f>IF(MONTH(EndMonth)=12,0,'Executive Summary'!H36)</f>
        <v>0</v>
      </c>
      <c r="M4" s="103">
        <f>IF(MONTH(EndMonth)=12,0,'Executive Summary'!I36)</f>
        <v>0</v>
      </c>
      <c r="N4" s="103" cm="1">
        <f t="array" ref="N4:P4">'Executive Summary'!J36:L36</f>
        <v>204325.4911499999</v>
      </c>
      <c r="O4" s="103">
        <v>0</v>
      </c>
      <c r="P4" s="103">
        <v>305701.98700000386</v>
      </c>
      <c r="Q4" s="103">
        <f>ROUND(SUM(L4:P4),2)</f>
        <v>510027.48</v>
      </c>
    </row>
    <row r="5" spans="1:17" x14ac:dyDescent="0.2">
      <c r="I5" s="103">
        <f>SUM(I7:I476)</f>
        <v>29583190.059999999</v>
      </c>
      <c r="J5" s="103">
        <f>SUM(J6:J476)</f>
        <v>26526170.19000002</v>
      </c>
      <c r="K5" s="103">
        <f t="shared" ref="K5:P5" si="0">SUM(K6:K476)</f>
        <v>3057019.869999995</v>
      </c>
      <c r="L5" s="103">
        <f t="shared" si="0"/>
        <v>0</v>
      </c>
      <c r="M5" s="103">
        <f t="shared" si="0"/>
        <v>0</v>
      </c>
      <c r="N5" s="103">
        <f t="shared" si="0"/>
        <v>204325.49115000042</v>
      </c>
      <c r="O5" s="103">
        <f t="shared" si="0"/>
        <v>0</v>
      </c>
      <c r="P5" s="103">
        <f t="shared" si="0"/>
        <v>305701.98700000072</v>
      </c>
      <c r="Q5" s="103">
        <f>ROUND(SUM(Q6:Q476),2)</f>
        <v>510027.48</v>
      </c>
    </row>
    <row r="6" spans="1:17" s="46" customFormat="1" ht="24" x14ac:dyDescent="0.25">
      <c r="A6" s="104" t="s">
        <v>54</v>
      </c>
      <c r="B6" s="104" t="s">
        <v>55</v>
      </c>
      <c r="C6" s="104" t="s">
        <v>31</v>
      </c>
      <c r="D6" s="104" t="s">
        <v>1</v>
      </c>
      <c r="E6" s="104" t="s">
        <v>0</v>
      </c>
      <c r="F6" s="104" t="s">
        <v>2</v>
      </c>
      <c r="G6" s="104" t="s">
        <v>113</v>
      </c>
      <c r="H6" s="104" t="s">
        <v>3</v>
      </c>
      <c r="I6" s="105" t="s">
        <v>114</v>
      </c>
      <c r="J6" s="105" t="s">
        <v>115</v>
      </c>
      <c r="K6" s="105" t="s">
        <v>49</v>
      </c>
      <c r="L6" s="127" t="s">
        <v>1518</v>
      </c>
      <c r="M6" s="127" t="s">
        <v>1534</v>
      </c>
      <c r="N6" s="128" t="s">
        <v>48</v>
      </c>
      <c r="O6" s="128" t="s">
        <v>1545</v>
      </c>
      <c r="P6" s="129" t="s">
        <v>26</v>
      </c>
      <c r="Q6" s="105" t="s">
        <v>120</v>
      </c>
    </row>
    <row r="7" spans="1:17" x14ac:dyDescent="0.2">
      <c r="A7" s="91" t="str" cm="1">
        <f t="array" ref="A7:H140">_xlfn._xlws.SORT(_xlfn.UNIQUE(MasterData[[Strategic IDN]:[Survivor Postal Code]]))</f>
        <v>MONTEFIORE HEALTH SYSTEM</v>
      </c>
      <c r="B7" s="91" t="str">
        <v>MONTEFIORE HEALTH SYSTEM</v>
      </c>
      <c r="C7" s="91" t="str">
        <v>1001000635</v>
      </c>
      <c r="D7" s="99" t="str">
        <v>CORNWALL HOSPITAL</v>
      </c>
      <c r="E7" s="99" t="str">
        <v>19 LAUREL AVE</v>
      </c>
      <c r="F7" s="99" t="str">
        <v>CORNWALL</v>
      </c>
      <c r="G7" s="99" t="str">
        <v>NY</v>
      </c>
      <c r="H7" s="99" t="str">
        <v>12518</v>
      </c>
      <c r="I7" s="95">
        <f>SUMIFS(MasterData[Curr Sales],MasterData[Survivor Customer'#],AcctReport!C7)</f>
        <v>22385.049999999996</v>
      </c>
      <c r="J7" s="95">
        <f>SUMIFS(MasterData[Prior Sales],MasterData[Survivor Customer'#],AcctReport!C7)</f>
        <v>16818.07</v>
      </c>
      <c r="K7" s="95">
        <f>+I7-J7</f>
        <v>5566.9799999999959</v>
      </c>
      <c r="L7" s="95">
        <f>SUMIFS(MasterData[Semi-Annual Base],MasterData[Survivor Customer'#],AcctReport!C7)</f>
        <v>0</v>
      </c>
      <c r="M7" s="95">
        <f>SUMIFS(MasterData[Semi-Annual Focus],MasterData[Survivor Customer'#],AcctReport!C7)</f>
        <v>0</v>
      </c>
      <c r="N7" s="95">
        <f>SUMIFS(MasterData[Base Rebate],MasterData[Survivor Customer'#],AcctReport!C7)</f>
        <v>129.54604408896336</v>
      </c>
      <c r="O7" s="95">
        <f>SUMIFS(MasterData[Annual Focus],MasterData[Survivor Customer'#],AcctReport!C7)</f>
        <v>0</v>
      </c>
      <c r="P7" s="95">
        <f>SUMIFS(MasterData[Growth Rebate],MasterData[Survivor Customer'#],AcctReport!C7)</f>
        <v>556.69799999999987</v>
      </c>
      <c r="Q7" s="95">
        <f>SUM(L7:P7)</f>
        <v>686.24404408896316</v>
      </c>
    </row>
    <row r="8" spans="1:17" x14ac:dyDescent="0.2">
      <c r="A8" s="99" t="str">
        <v>MONTEFIORE HEALTH SYSTEM</v>
      </c>
      <c r="B8" s="91" t="str">
        <v>MONTEFIORE HEALTH SYSTEM</v>
      </c>
      <c r="C8" s="91" t="str">
        <v>1001000649</v>
      </c>
      <c r="D8" s="99" t="str">
        <v>MONTEFIORE HOSPITAL MEDICAL CENTER</v>
      </c>
      <c r="E8" s="99" t="str">
        <v>111 E 210TH ST</v>
      </c>
      <c r="F8" s="99" t="str">
        <v>BRONX</v>
      </c>
      <c r="G8" s="99" t="str">
        <v>NY</v>
      </c>
      <c r="H8" s="99" t="str">
        <v>10467</v>
      </c>
      <c r="I8" s="95">
        <f>SUMIFS(MasterData[Curr Sales],MasterData[Survivor Customer'#],AcctReport!C8)</f>
        <v>12253325.459999999</v>
      </c>
      <c r="J8" s="95">
        <f>SUMIFS(MasterData[Prior Sales],MasterData[Survivor Customer'#],AcctReport!C8)</f>
        <v>10930965.970000006</v>
      </c>
      <c r="K8" s="95">
        <f t="shared" ref="K8:K71" si="1">+I8-J8</f>
        <v>1322359.4899999928</v>
      </c>
      <c r="L8" s="95">
        <f>SUMIFS(MasterData[Semi-Annual Base],MasterData[Survivor Customer'#],AcctReport!C8)</f>
        <v>0</v>
      </c>
      <c r="M8" s="95">
        <f>SUMIFS(MasterData[Semi-Annual Focus],MasterData[Survivor Customer'#],AcctReport!C8)</f>
        <v>0</v>
      </c>
      <c r="N8" s="95">
        <f>SUMIFS(MasterData[Base Rebate],MasterData[Survivor Customer'#],AcctReport!C8)</f>
        <v>84198.924102740537</v>
      </c>
      <c r="O8" s="95">
        <f>SUMIFS(MasterData[Annual Focus],MasterData[Survivor Customer'#],AcctReport!C8)</f>
        <v>0</v>
      </c>
      <c r="P8" s="95">
        <f>SUMIFS(MasterData[Growth Rebate],MasterData[Survivor Customer'#],AcctReport!C8)</f>
        <v>132235.94900000014</v>
      </c>
      <c r="Q8" s="95">
        <f t="shared" ref="Q8:Q71" si="2">SUM(L8:P8)</f>
        <v>216434.87310274068</v>
      </c>
    </row>
    <row r="9" spans="1:17" x14ac:dyDescent="0.2">
      <c r="A9" s="99" t="str">
        <v>MONTEFIORE HEALTH SYSTEM</v>
      </c>
      <c r="B9" s="91" t="str">
        <v>MONTEFIORE HEALTH SYSTEM</v>
      </c>
      <c r="C9" s="91" t="str">
        <v>1001000662</v>
      </c>
      <c r="D9" s="99" t="str">
        <v>ST LUKES HOSPITAL</v>
      </c>
      <c r="E9" s="99" t="str">
        <v>70 DUBOIS ST</v>
      </c>
      <c r="F9" s="99" t="str">
        <v>NEWBURGH</v>
      </c>
      <c r="G9" s="99" t="str">
        <v>NY</v>
      </c>
      <c r="H9" s="99" t="str">
        <v>12550</v>
      </c>
      <c r="I9" s="95">
        <f>SUMIFS(MasterData[Curr Sales],MasterData[Survivor Customer'#],AcctReport!C9)</f>
        <v>1818878.3199999994</v>
      </c>
      <c r="J9" s="95">
        <f>SUMIFS(MasterData[Prior Sales],MasterData[Survivor Customer'#],AcctReport!C9)</f>
        <v>1796223.9499999995</v>
      </c>
      <c r="K9" s="95">
        <f t="shared" si="1"/>
        <v>22654.369999999879</v>
      </c>
      <c r="L9" s="95">
        <f>SUMIFS(MasterData[Semi-Annual Base],MasterData[Survivor Customer'#],AcctReport!C9)</f>
        <v>0</v>
      </c>
      <c r="M9" s="95">
        <f>SUMIFS(MasterData[Semi-Annual Focus],MasterData[Survivor Customer'#],AcctReport!C9)</f>
        <v>0</v>
      </c>
      <c r="N9" s="95">
        <f>SUMIFS(MasterData[Base Rebate],MasterData[Survivor Customer'#],AcctReport!C9)</f>
        <v>13835.93402931204</v>
      </c>
      <c r="O9" s="95">
        <f>SUMIFS(MasterData[Annual Focus],MasterData[Survivor Customer'#],AcctReport!C9)</f>
        <v>0</v>
      </c>
      <c r="P9" s="95">
        <f>SUMIFS(MasterData[Growth Rebate],MasterData[Survivor Customer'#],AcctReport!C9)</f>
        <v>2265.4370000000004</v>
      </c>
      <c r="Q9" s="95">
        <f t="shared" si="2"/>
        <v>16101.37102931204</v>
      </c>
    </row>
    <row r="10" spans="1:17" x14ac:dyDescent="0.2">
      <c r="A10" s="99" t="str">
        <v>MONTEFIORE HEALTH SYSTEM</v>
      </c>
      <c r="B10" s="99" t="str">
        <v>MONTEFIORE HEALTH SYSTEM</v>
      </c>
      <c r="C10" s="91" t="str">
        <v>1001000671</v>
      </c>
      <c r="D10" s="99" t="str">
        <v>WHITE PLAINS HOSPITAL CENTER</v>
      </c>
      <c r="E10" s="99" t="str">
        <v>41 E POST RD</v>
      </c>
      <c r="F10" s="99" t="str">
        <v>WHITE PLAINS</v>
      </c>
      <c r="G10" s="99" t="str">
        <v>NY</v>
      </c>
      <c r="H10" s="99" t="str">
        <v>10601</v>
      </c>
      <c r="I10" s="95">
        <f>SUMIFS(MasterData[Curr Sales],MasterData[Survivor Customer'#],AcctReport!C10)</f>
        <v>4621477.3200000012</v>
      </c>
      <c r="J10" s="95">
        <f>SUMIFS(MasterData[Prior Sales],MasterData[Survivor Customer'#],AcctReport!C10)</f>
        <v>4058024.1699999995</v>
      </c>
      <c r="K10" s="95">
        <f t="shared" si="1"/>
        <v>563453.15000000177</v>
      </c>
      <c r="L10" s="95">
        <f>SUMIFS(MasterData[Semi-Annual Base],MasterData[Survivor Customer'#],AcctReport!C10)</f>
        <v>0</v>
      </c>
      <c r="M10" s="95">
        <f>SUMIFS(MasterData[Semi-Annual Focus],MasterData[Survivor Customer'#],AcctReport!C10)</f>
        <v>0</v>
      </c>
      <c r="N10" s="95">
        <f>SUMIFS(MasterData[Base Rebate],MasterData[Survivor Customer'#],AcctReport!C10)</f>
        <v>31258.103815770715</v>
      </c>
      <c r="O10" s="95">
        <f>SUMIFS(MasterData[Annual Focus],MasterData[Survivor Customer'#],AcctReport!C10)</f>
        <v>0</v>
      </c>
      <c r="P10" s="95">
        <f>SUMIFS(MasterData[Growth Rebate],MasterData[Survivor Customer'#],AcctReport!C10)</f>
        <v>56345.315000000512</v>
      </c>
      <c r="Q10" s="95">
        <f t="shared" si="2"/>
        <v>87603.418815771234</v>
      </c>
    </row>
    <row r="11" spans="1:17" x14ac:dyDescent="0.2">
      <c r="A11" s="99" t="str">
        <v>MONTEFIORE HEALTH SYSTEM</v>
      </c>
      <c r="B11" s="99" t="str">
        <v>MONTEFIORE HEALTH SYSTEM</v>
      </c>
      <c r="C11" s="91" t="str">
        <v>1001001124</v>
      </c>
      <c r="D11" s="99" t="str">
        <v>MT VERNON HOSPITAL</v>
      </c>
      <c r="E11" s="99" t="str">
        <v>12 N 7TH AVE</v>
      </c>
      <c r="F11" s="99" t="str">
        <v>MOUNT VERNON</v>
      </c>
      <c r="G11" s="99" t="str">
        <v>NY</v>
      </c>
      <c r="H11" s="99" t="str">
        <v>10550</v>
      </c>
      <c r="I11" s="95">
        <f>SUMIFS(MasterData[Curr Sales],MasterData[Survivor Customer'#],AcctReport!C11)</f>
        <v>231200.43999999997</v>
      </c>
      <c r="J11" s="95">
        <f>SUMIFS(MasterData[Prior Sales],MasterData[Survivor Customer'#],AcctReport!C11)</f>
        <v>197298.68000000005</v>
      </c>
      <c r="K11" s="95">
        <f t="shared" si="1"/>
        <v>33901.759999999922</v>
      </c>
      <c r="L11" s="95">
        <f>SUMIFS(MasterData[Semi-Annual Base],MasterData[Survivor Customer'#],AcctReport!C11)</f>
        <v>0</v>
      </c>
      <c r="M11" s="95">
        <f>SUMIFS(MasterData[Semi-Annual Focus],MasterData[Survivor Customer'#],AcctReport!C11)</f>
        <v>0</v>
      </c>
      <c r="N11" s="95">
        <f>SUMIFS(MasterData[Base Rebate],MasterData[Survivor Customer'#],AcctReport!C11)</f>
        <v>1519.7500960558664</v>
      </c>
      <c r="O11" s="95">
        <f>SUMIFS(MasterData[Annual Focus],MasterData[Survivor Customer'#],AcctReport!C11)</f>
        <v>0</v>
      </c>
      <c r="P11" s="95">
        <f>SUMIFS(MasterData[Growth Rebate],MasterData[Survivor Customer'#],AcctReport!C11)</f>
        <v>3390.1760000000045</v>
      </c>
      <c r="Q11" s="95">
        <f t="shared" si="2"/>
        <v>4909.9260960558713</v>
      </c>
    </row>
    <row r="12" spans="1:17" x14ac:dyDescent="0.2">
      <c r="A12" s="99" t="str">
        <v>MONTEFIORE HEALTH SYSTEM</v>
      </c>
      <c r="B12" s="99" t="str">
        <v>MONTEFIORE HEALTH SYSTEM</v>
      </c>
      <c r="C12" s="91" t="str">
        <v>1001002565</v>
      </c>
      <c r="D12" s="99" t="str">
        <v>MONTEFIORE WAKEFIELD HOSPITAL</v>
      </c>
      <c r="E12" s="99" t="str">
        <v>600 E 233RD ST</v>
      </c>
      <c r="F12" s="99" t="str">
        <v>BRONX</v>
      </c>
      <c r="G12" s="99" t="str">
        <v>NY</v>
      </c>
      <c r="H12" s="99" t="str">
        <v>10466</v>
      </c>
      <c r="I12" s="95">
        <f>SUMIFS(MasterData[Curr Sales],MasterData[Survivor Customer'#],AcctReport!C12)</f>
        <v>173624.11000000016</v>
      </c>
      <c r="J12" s="95">
        <f>SUMIFS(MasterData[Prior Sales],MasterData[Survivor Customer'#],AcctReport!C12)</f>
        <v>187194.50000000003</v>
      </c>
      <c r="K12" s="95">
        <f t="shared" si="1"/>
        <v>-13570.389999999868</v>
      </c>
      <c r="L12" s="95">
        <f>SUMIFS(MasterData[Semi-Annual Base],MasterData[Survivor Customer'#],AcctReport!C12)</f>
        <v>0</v>
      </c>
      <c r="M12" s="95">
        <f>SUMIFS(MasterData[Semi-Annual Focus],MasterData[Survivor Customer'#],AcctReport!C12)</f>
        <v>0</v>
      </c>
      <c r="N12" s="95">
        <f>SUMIFS(MasterData[Base Rebate],MasterData[Survivor Customer'#],AcctReport!C12)</f>
        <v>1441.9197298032093</v>
      </c>
      <c r="O12" s="95">
        <f>SUMIFS(MasterData[Annual Focus],MasterData[Survivor Customer'#],AcctReport!C12)</f>
        <v>0</v>
      </c>
      <c r="P12" s="95">
        <f>SUMIFS(MasterData[Growth Rebate],MasterData[Survivor Customer'#],AcctReport!C12)</f>
        <v>-1357.0390000000009</v>
      </c>
      <c r="Q12" s="95">
        <f t="shared" si="2"/>
        <v>84.880729803208396</v>
      </c>
    </row>
    <row r="13" spans="1:17" x14ac:dyDescent="0.2">
      <c r="A13" s="99" t="str">
        <v>MONTEFIORE HEALTH SYSTEM</v>
      </c>
      <c r="B13" s="99" t="str">
        <v>MONTEFIORE HEALTH SYSTEM</v>
      </c>
      <c r="C13" s="91" t="str">
        <v>1001003152</v>
      </c>
      <c r="D13" s="99" t="str">
        <v>NYACK HOSPITAL</v>
      </c>
      <c r="E13" s="99" t="str">
        <v>160 N MIDLAND AVE</v>
      </c>
      <c r="F13" s="99" t="str">
        <v>NYACK</v>
      </c>
      <c r="G13" s="99" t="str">
        <v>NY</v>
      </c>
      <c r="H13" s="99" t="str">
        <v>10960</v>
      </c>
      <c r="I13" s="95">
        <f>SUMIFS(MasterData[Curr Sales],MasterData[Survivor Customer'#],AcctReport!C13)</f>
        <v>2053060.9999999998</v>
      </c>
      <c r="J13" s="95">
        <f>SUMIFS(MasterData[Prior Sales],MasterData[Survivor Customer'#],AcctReport!C13)</f>
        <v>1676179.1299999997</v>
      </c>
      <c r="K13" s="95">
        <f t="shared" si="1"/>
        <v>376881.87000000011</v>
      </c>
      <c r="L13" s="95">
        <f>SUMIFS(MasterData[Semi-Annual Base],MasterData[Survivor Customer'#],AcctReport!C13)</f>
        <v>0</v>
      </c>
      <c r="M13" s="95">
        <f>SUMIFS(MasterData[Semi-Annual Focus],MasterData[Survivor Customer'#],AcctReport!C13)</f>
        <v>0</v>
      </c>
      <c r="N13" s="95">
        <f>SUMIFS(MasterData[Base Rebate],MasterData[Survivor Customer'#],AcctReport!C13)</f>
        <v>12911.25411393699</v>
      </c>
      <c r="O13" s="95">
        <f>SUMIFS(MasterData[Annual Focus],MasterData[Survivor Customer'#],AcctReport!C13)</f>
        <v>0</v>
      </c>
      <c r="P13" s="95">
        <f>SUMIFS(MasterData[Growth Rebate],MasterData[Survivor Customer'#],AcctReport!C13)</f>
        <v>37688.186999999969</v>
      </c>
      <c r="Q13" s="95">
        <f t="shared" si="2"/>
        <v>50599.441113936962</v>
      </c>
    </row>
    <row r="14" spans="1:17" x14ac:dyDescent="0.2">
      <c r="A14" s="99" t="str">
        <v>MONTEFIORE HEALTH SYSTEM</v>
      </c>
      <c r="B14" s="99" t="str">
        <v>MONTEFIORE HEALTH SYSTEM</v>
      </c>
      <c r="C14" s="91" t="str">
        <v>1001005131</v>
      </c>
      <c r="D14" s="99" t="str">
        <v>ALBERT EINSTEIN COLLEGE OF MEDICINE</v>
      </c>
      <c r="E14" s="99" t="str">
        <v>1300 MORRIS PARK AVE</v>
      </c>
      <c r="F14" s="99" t="str">
        <v>BRONX</v>
      </c>
      <c r="G14" s="99" t="str">
        <v>NY</v>
      </c>
      <c r="H14" s="99" t="str">
        <v>10461</v>
      </c>
      <c r="I14" s="95">
        <f>SUMIFS(MasterData[Curr Sales],MasterData[Survivor Customer'#],AcctReport!C14)</f>
        <v>35033.609999999993</v>
      </c>
      <c r="J14" s="95">
        <f>SUMIFS(MasterData[Prior Sales],MasterData[Survivor Customer'#],AcctReport!C14)</f>
        <v>45726.210000000028</v>
      </c>
      <c r="K14" s="95">
        <f t="shared" si="1"/>
        <v>-10692.600000000035</v>
      </c>
      <c r="L14" s="95">
        <f>SUMIFS(MasterData[Semi-Annual Base],MasterData[Survivor Customer'#],AcctReport!C14)</f>
        <v>0</v>
      </c>
      <c r="M14" s="95">
        <f>SUMIFS(MasterData[Semi-Annual Focus],MasterData[Survivor Customer'#],AcctReport!C14)</f>
        <v>0</v>
      </c>
      <c r="N14" s="95">
        <f>SUMIFS(MasterData[Base Rebate],MasterData[Survivor Customer'#],AcctReport!C14)</f>
        <v>352.21934601777735</v>
      </c>
      <c r="O14" s="95">
        <f>SUMIFS(MasterData[Annual Focus],MasterData[Survivor Customer'#],AcctReport!C14)</f>
        <v>0</v>
      </c>
      <c r="P14" s="95">
        <f>SUMIFS(MasterData[Growth Rebate],MasterData[Survivor Customer'#],AcctReport!C14)</f>
        <v>-1069.2600000000004</v>
      </c>
      <c r="Q14" s="95">
        <f t="shared" si="2"/>
        <v>-717.04065398222315</v>
      </c>
    </row>
    <row r="15" spans="1:17" x14ac:dyDescent="0.2">
      <c r="A15" s="99" t="str">
        <v>MONTEFIORE HEALTH SYSTEM</v>
      </c>
      <c r="B15" s="99" t="str">
        <v>MONTEFIORE HEALTH SYSTEM</v>
      </c>
      <c r="C15" s="91" t="str">
        <v>1001006241</v>
      </c>
      <c r="D15" s="99" t="str">
        <v>SCARSDALE MEDICAL GROUP</v>
      </c>
      <c r="E15" s="99" t="str">
        <v>259 HEATHCOTE RD</v>
      </c>
      <c r="F15" s="99" t="str">
        <v>SCARSDALE</v>
      </c>
      <c r="G15" s="99" t="str">
        <v>NY</v>
      </c>
      <c r="H15" s="99" t="str">
        <v>10583</v>
      </c>
      <c r="I15" s="95">
        <f>SUMIFS(MasterData[Curr Sales],MasterData[Survivor Customer'#],AcctReport!C15)</f>
        <v>9974.7799999999988</v>
      </c>
      <c r="J15" s="95">
        <f>SUMIFS(MasterData[Prior Sales],MasterData[Survivor Customer'#],AcctReport!C15)</f>
        <v>5676.27</v>
      </c>
      <c r="K15" s="95">
        <f t="shared" si="1"/>
        <v>4298.5099999999984</v>
      </c>
      <c r="L15" s="95">
        <f>SUMIFS(MasterData[Semi-Annual Base],MasterData[Survivor Customer'#],AcctReport!C15)</f>
        <v>0</v>
      </c>
      <c r="M15" s="95">
        <f>SUMIFS(MasterData[Semi-Annual Focus],MasterData[Survivor Customer'#],AcctReport!C15)</f>
        <v>0</v>
      </c>
      <c r="N15" s="95">
        <f>SUMIFS(MasterData[Base Rebate],MasterData[Survivor Customer'#],AcctReport!C15)</f>
        <v>43.723109945484829</v>
      </c>
      <c r="O15" s="95">
        <f>SUMIFS(MasterData[Annual Focus],MasterData[Survivor Customer'#],AcctReport!C15)</f>
        <v>0</v>
      </c>
      <c r="P15" s="95">
        <f>SUMIFS(MasterData[Growth Rebate],MasterData[Survivor Customer'#],AcctReport!C15)</f>
        <v>429.85099999999994</v>
      </c>
      <c r="Q15" s="95">
        <f t="shared" si="2"/>
        <v>473.57410994548479</v>
      </c>
    </row>
    <row r="16" spans="1:17" x14ac:dyDescent="0.2">
      <c r="A16" s="99" t="str">
        <v>MONTEFIORE HEALTH SYSTEM</v>
      </c>
      <c r="B16" s="99" t="str">
        <v>MONTEFIORE HEALTH SYSTEM</v>
      </c>
      <c r="C16" s="91" t="str">
        <v>1001014969</v>
      </c>
      <c r="D16" s="99" t="str">
        <v>MONTEFIORE MEDICAL CENTER</v>
      </c>
      <c r="E16" s="99" t="str">
        <v>4341 BULLARD AVE</v>
      </c>
      <c r="F16" s="99" t="str">
        <v>BRONX</v>
      </c>
      <c r="G16" s="99" t="str">
        <v>NY</v>
      </c>
      <c r="H16" s="99" t="str">
        <v>10466</v>
      </c>
      <c r="I16" s="95">
        <f>SUMIFS(MasterData[Curr Sales],MasterData[Survivor Customer'#],AcctReport!C16)</f>
        <v>172991.92</v>
      </c>
      <c r="J16" s="95">
        <f>SUMIFS(MasterData[Prior Sales],MasterData[Survivor Customer'#],AcctReport!C16)</f>
        <v>928373.34000000008</v>
      </c>
      <c r="K16" s="95">
        <f t="shared" si="1"/>
        <v>-755381.42</v>
      </c>
      <c r="L16" s="95">
        <f>SUMIFS(MasterData[Semi-Annual Base],MasterData[Survivor Customer'#],AcctReport!C16)</f>
        <v>0</v>
      </c>
      <c r="M16" s="95">
        <f>SUMIFS(MasterData[Semi-Annual Focus],MasterData[Survivor Customer'#],AcctReport!C16)</f>
        <v>0</v>
      </c>
      <c r="N16" s="95">
        <f>SUMIFS(MasterData[Base Rebate],MasterData[Survivor Customer'#],AcctReport!C16)</f>
        <v>7151.0639231884625</v>
      </c>
      <c r="O16" s="95">
        <f>SUMIFS(MasterData[Annual Focus],MasterData[Survivor Customer'#],AcctReport!C16)</f>
        <v>0</v>
      </c>
      <c r="P16" s="95">
        <f>SUMIFS(MasterData[Growth Rebate],MasterData[Survivor Customer'#],AcctReport!C16)</f>
        <v>-75538.141999999993</v>
      </c>
      <c r="Q16" s="95">
        <f t="shared" si="2"/>
        <v>-68387.078076811536</v>
      </c>
    </row>
    <row r="17" spans="1:17" x14ac:dyDescent="0.2">
      <c r="A17" s="99" t="str">
        <v>MONTEFIORE HEALTH SYSTEM</v>
      </c>
      <c r="B17" s="99" t="str">
        <v>MONTEFIORE HEALTH SYSTEM</v>
      </c>
      <c r="C17" s="91" t="str">
        <v>1001014971</v>
      </c>
      <c r="D17" s="99" t="str">
        <v>MONTEFIORE MEDICAL CENTER</v>
      </c>
      <c r="E17" s="99" t="str">
        <v>STEUBEN AVE AT GUNHILL RD</v>
      </c>
      <c r="F17" s="99" t="str">
        <v>BRONX</v>
      </c>
      <c r="G17" s="99" t="str">
        <v>NY</v>
      </c>
      <c r="H17" s="99" t="str">
        <v>10467</v>
      </c>
      <c r="I17" s="95">
        <f>SUMIFS(MasterData[Curr Sales],MasterData[Survivor Customer'#],AcctReport!C17)</f>
        <v>2301235.2600000002</v>
      </c>
      <c r="J17" s="95">
        <f>SUMIFS(MasterData[Prior Sales],MasterData[Survivor Customer'#],AcctReport!C17)</f>
        <v>1642239.0799999998</v>
      </c>
      <c r="K17" s="95">
        <f t="shared" si="1"/>
        <v>658996.1800000004</v>
      </c>
      <c r="L17" s="95">
        <f>SUMIFS(MasterData[Semi-Annual Base],MasterData[Survivor Customer'#],AcctReport!C17)</f>
        <v>0</v>
      </c>
      <c r="M17" s="95">
        <f>SUMIFS(MasterData[Semi-Annual Focus],MasterData[Survivor Customer'#],AcctReport!C17)</f>
        <v>0</v>
      </c>
      <c r="N17" s="95">
        <f>SUMIFS(MasterData[Base Rebate],MasterData[Survivor Customer'#],AcctReport!C17)</f>
        <v>12649.82107116326</v>
      </c>
      <c r="O17" s="95">
        <f>SUMIFS(MasterData[Annual Focus],MasterData[Survivor Customer'#],AcctReport!C17)</f>
        <v>0</v>
      </c>
      <c r="P17" s="95">
        <f>SUMIFS(MasterData[Growth Rebate],MasterData[Survivor Customer'#],AcctReport!C17)</f>
        <v>65899.6179999999</v>
      </c>
      <c r="Q17" s="95">
        <f t="shared" si="2"/>
        <v>78549.439071163157</v>
      </c>
    </row>
    <row r="18" spans="1:17" x14ac:dyDescent="0.2">
      <c r="A18" s="99" t="str">
        <v>MONTEFIORE HEALTH SYSTEM</v>
      </c>
      <c r="B18" s="99" t="str">
        <v>MONTEFIORE HEALTH SYSTEM</v>
      </c>
      <c r="C18" s="91" t="str">
        <v>1001015235</v>
      </c>
      <c r="D18" s="99" t="str">
        <v>MARBLE HILL FAMILY PRACTICE MONTEFIORE MEDICAL GROUP</v>
      </c>
      <c r="E18" s="99" t="str">
        <v>5525 BROADWAY</v>
      </c>
      <c r="F18" s="99" t="str">
        <v>BRONX</v>
      </c>
      <c r="G18" s="99" t="str">
        <v>NY</v>
      </c>
      <c r="H18" s="99" t="str">
        <v>10463</v>
      </c>
      <c r="I18" s="95">
        <f>SUMIFS(MasterData[Curr Sales],MasterData[Survivor Customer'#],AcctReport!C18)</f>
        <v>13524.679999999998</v>
      </c>
      <c r="J18" s="95">
        <f>SUMIFS(MasterData[Prior Sales],MasterData[Survivor Customer'#],AcctReport!C18)</f>
        <v>14037.87</v>
      </c>
      <c r="K18" s="95">
        <f t="shared" si="1"/>
        <v>-513.19000000000233</v>
      </c>
      <c r="L18" s="95">
        <f>SUMIFS(MasterData[Semi-Annual Base],MasterData[Survivor Customer'#],AcctReport!C18)</f>
        <v>0</v>
      </c>
      <c r="M18" s="95">
        <f>SUMIFS(MasterData[Semi-Annual Focus],MasterData[Survivor Customer'#],AcctReport!C18)</f>
        <v>0</v>
      </c>
      <c r="N18" s="95">
        <f>SUMIFS(MasterData[Base Rebate],MasterData[Survivor Customer'#],AcctReport!C18)</f>
        <v>108.13075019518507</v>
      </c>
      <c r="O18" s="95">
        <f>SUMIFS(MasterData[Annual Focus],MasterData[Survivor Customer'#],AcctReport!C18)</f>
        <v>0</v>
      </c>
      <c r="P18" s="95">
        <f>SUMIFS(MasterData[Growth Rebate],MasterData[Survivor Customer'#],AcctReport!C18)</f>
        <v>-51.319000000000088</v>
      </c>
      <c r="Q18" s="95">
        <f t="shared" si="2"/>
        <v>56.811750195184985</v>
      </c>
    </row>
    <row r="19" spans="1:17" x14ac:dyDescent="0.2">
      <c r="A19" s="99" t="str">
        <v>MONTEFIORE HEALTH SYSTEM</v>
      </c>
      <c r="B19" s="99" t="str">
        <v>MONTEFIORE HEALTH SYSTEM</v>
      </c>
      <c r="C19" s="91" t="str">
        <v>1001017323</v>
      </c>
      <c r="D19" s="99" t="str">
        <v>SCARSDALE MEDICAL GROUP</v>
      </c>
      <c r="E19" s="99" t="str">
        <v>550 MAMARONECK AVE</v>
      </c>
      <c r="F19" s="99" t="str">
        <v>HARRISON</v>
      </c>
      <c r="G19" s="99" t="str">
        <v>NY</v>
      </c>
      <c r="H19" s="99" t="str">
        <v>10528</v>
      </c>
      <c r="I19" s="95">
        <f>SUMIFS(MasterData[Curr Sales],MasterData[Survivor Customer'#],AcctReport!C19)</f>
        <v>2381.7999999999997</v>
      </c>
      <c r="J19" s="95">
        <f>SUMIFS(MasterData[Prior Sales],MasterData[Survivor Customer'#],AcctReport!C19)</f>
        <v>1135.3600000000001</v>
      </c>
      <c r="K19" s="95">
        <f t="shared" si="1"/>
        <v>1246.4399999999996</v>
      </c>
      <c r="L19" s="95">
        <f>SUMIFS(MasterData[Semi-Annual Base],MasterData[Survivor Customer'#],AcctReport!C19)</f>
        <v>0</v>
      </c>
      <c r="M19" s="95">
        <f>SUMIFS(MasterData[Semi-Annual Focus],MasterData[Survivor Customer'#],AcctReport!C19)</f>
        <v>0</v>
      </c>
      <c r="N19" s="95">
        <f>SUMIFS(MasterData[Base Rebate],MasterData[Survivor Customer'#],AcctReport!C19)</f>
        <v>8.7454384847277638</v>
      </c>
      <c r="O19" s="95">
        <f>SUMIFS(MasterData[Annual Focus],MasterData[Survivor Customer'#],AcctReport!C19)</f>
        <v>0</v>
      </c>
      <c r="P19" s="95">
        <f>SUMIFS(MasterData[Growth Rebate],MasterData[Survivor Customer'#],AcctReport!C19)</f>
        <v>124.64400000000001</v>
      </c>
      <c r="Q19" s="95">
        <f t="shared" si="2"/>
        <v>133.38943848472778</v>
      </c>
    </row>
    <row r="20" spans="1:17" x14ac:dyDescent="0.2">
      <c r="A20" s="99" t="str">
        <v>MONTEFIORE HEALTH SYSTEM</v>
      </c>
      <c r="B20" s="99" t="str">
        <v>MONTEFIORE HEALTH SYSTEM</v>
      </c>
      <c r="C20" s="91" t="str">
        <v>1001017760</v>
      </c>
      <c r="D20" s="99" t="str">
        <v>ALBERT EINSTEIN HOSPITAL</v>
      </c>
      <c r="E20" s="99" t="str">
        <v>1600 TENBROECK AVE</v>
      </c>
      <c r="F20" s="99" t="str">
        <v>BRONX</v>
      </c>
      <c r="G20" s="99" t="str">
        <v>NY</v>
      </c>
      <c r="H20" s="99" t="str">
        <v>10461</v>
      </c>
      <c r="I20" s="95">
        <f>SUMIFS(MasterData[Curr Sales],MasterData[Survivor Customer'#],AcctReport!C20)</f>
        <v>744779.26999999967</v>
      </c>
      <c r="J20" s="95">
        <f>SUMIFS(MasterData[Prior Sales],MasterData[Survivor Customer'#],AcctReport!C20)</f>
        <v>735020.04000000027</v>
      </c>
      <c r="K20" s="95">
        <f t="shared" si="1"/>
        <v>9759.2299999993993</v>
      </c>
      <c r="L20" s="95">
        <f>SUMIFS(MasterData[Semi-Annual Base],MasterData[Survivor Customer'#],AcctReport!C20)</f>
        <v>0</v>
      </c>
      <c r="M20" s="95">
        <f>SUMIFS(MasterData[Semi-Annual Focus],MasterData[Survivor Customer'#],AcctReport!C20)</f>
        <v>0</v>
      </c>
      <c r="N20" s="95">
        <f>SUMIFS(MasterData[Base Rebate],MasterData[Survivor Customer'#],AcctReport!C20)</f>
        <v>5661.7042566781802</v>
      </c>
      <c r="O20" s="95">
        <f>SUMIFS(MasterData[Annual Focus],MasterData[Survivor Customer'#],AcctReport!C20)</f>
        <v>0</v>
      </c>
      <c r="P20" s="95">
        <f>SUMIFS(MasterData[Growth Rebate],MasterData[Survivor Customer'#],AcctReport!C20)</f>
        <v>975.92299999999591</v>
      </c>
      <c r="Q20" s="95">
        <f t="shared" si="2"/>
        <v>6637.6272566781763</v>
      </c>
    </row>
    <row r="21" spans="1:17" x14ac:dyDescent="0.2">
      <c r="A21" s="99" t="str">
        <v>MONTEFIORE HEALTH SYSTEM</v>
      </c>
      <c r="B21" s="99" t="str">
        <v>MONTEFIORE HEALTH SYSTEM</v>
      </c>
      <c r="C21" s="91" t="str">
        <v>1001018273</v>
      </c>
      <c r="D21" s="99" t="str">
        <v>FERNANDO J CAMACHO MD</v>
      </c>
      <c r="E21" s="99" t="str">
        <v>60 E 208TH ST</v>
      </c>
      <c r="F21" s="99" t="str">
        <v>BRONX</v>
      </c>
      <c r="G21" s="99" t="str">
        <v>NY</v>
      </c>
      <c r="H21" s="99" t="str">
        <v>10467</v>
      </c>
      <c r="I21" s="95">
        <f>SUMIFS(MasterData[Curr Sales],MasterData[Survivor Customer'#],AcctReport!C21)</f>
        <v>5404.7899999999991</v>
      </c>
      <c r="J21" s="95">
        <f>SUMIFS(MasterData[Prior Sales],MasterData[Survivor Customer'#],AcctReport!C21)</f>
        <v>4810.3</v>
      </c>
      <c r="K21" s="95">
        <f t="shared" si="1"/>
        <v>594.48999999999887</v>
      </c>
      <c r="L21" s="95">
        <f>SUMIFS(MasterData[Semi-Annual Base],MasterData[Survivor Customer'#],AcctReport!C21)</f>
        <v>0</v>
      </c>
      <c r="M21" s="95">
        <f>SUMIFS(MasterData[Semi-Annual Focus],MasterData[Survivor Customer'#],AcctReport!C21)</f>
        <v>0</v>
      </c>
      <c r="N21" s="95">
        <f>SUMIFS(MasterData[Base Rebate],MasterData[Survivor Customer'#],AcctReport!C21)</f>
        <v>37.052725781325712</v>
      </c>
      <c r="O21" s="95">
        <f>SUMIFS(MasterData[Annual Focus],MasterData[Survivor Customer'#],AcctReport!C21)</f>
        <v>0</v>
      </c>
      <c r="P21" s="95">
        <f>SUMIFS(MasterData[Growth Rebate],MasterData[Survivor Customer'#],AcctReport!C21)</f>
        <v>59.448999999999977</v>
      </c>
      <c r="Q21" s="95">
        <f t="shared" si="2"/>
        <v>96.501725781325689</v>
      </c>
    </row>
    <row r="22" spans="1:17" x14ac:dyDescent="0.2">
      <c r="A22" s="99" t="str">
        <v>MONTEFIORE HEALTH SYSTEM</v>
      </c>
      <c r="B22" s="99" t="str">
        <v>MONTEFIORE HEALTH SYSTEM</v>
      </c>
      <c r="C22" s="91" t="str">
        <v>1001020425</v>
      </c>
      <c r="D22" s="99" t="str">
        <v>WESTCHESTER SQUARE HOSPITAL</v>
      </c>
      <c r="E22" s="99" t="str">
        <v>2475 SAINT RAYMOND AVE</v>
      </c>
      <c r="F22" s="99" t="str">
        <v>BRONX</v>
      </c>
      <c r="G22" s="99" t="str">
        <v>NY</v>
      </c>
      <c r="H22" s="99" t="str">
        <v>10461</v>
      </c>
      <c r="I22" s="95">
        <f>SUMIFS(MasterData[Curr Sales],MasterData[Survivor Customer'#],AcctReport!C22)</f>
        <v>9019.2000000000007</v>
      </c>
      <c r="J22" s="95">
        <f>SUMIFS(MasterData[Prior Sales],MasterData[Survivor Customer'#],AcctReport!C22)</f>
        <v>3652.15</v>
      </c>
      <c r="K22" s="95">
        <f t="shared" si="1"/>
        <v>5367.0500000000011</v>
      </c>
      <c r="L22" s="95">
        <f>SUMIFS(MasterData[Semi-Annual Base],MasterData[Survivor Customer'#],AcctReport!C22)</f>
        <v>0</v>
      </c>
      <c r="M22" s="95">
        <f>SUMIFS(MasterData[Semi-Annual Focus],MasterData[Survivor Customer'#],AcctReport!C22)</f>
        <v>0</v>
      </c>
      <c r="N22" s="95">
        <f>SUMIFS(MasterData[Base Rebate],MasterData[Survivor Customer'#],AcctReport!C22)</f>
        <v>28.131740735976692</v>
      </c>
      <c r="O22" s="95">
        <f>SUMIFS(MasterData[Annual Focus],MasterData[Survivor Customer'#],AcctReport!C22)</f>
        <v>0</v>
      </c>
      <c r="P22" s="95">
        <f>SUMIFS(MasterData[Growth Rebate],MasterData[Survivor Customer'#],AcctReport!C22)</f>
        <v>536.70500000000004</v>
      </c>
      <c r="Q22" s="95">
        <f t="shared" si="2"/>
        <v>564.83674073597672</v>
      </c>
    </row>
    <row r="23" spans="1:17" x14ac:dyDescent="0.2">
      <c r="A23" s="99" t="str">
        <v>MONTEFIORE HEALTH SYSTEM</v>
      </c>
      <c r="B23" s="99" t="str">
        <v>MONTEFIORE HEALTH SYSTEM</v>
      </c>
      <c r="C23" s="91" t="str">
        <v>1001026033</v>
      </c>
      <c r="D23" s="99" t="str">
        <v>MONTEFIORE MEDICAL GROUP</v>
      </c>
      <c r="E23" s="99" t="str">
        <v>2100 BARTOW AVE</v>
      </c>
      <c r="F23" s="99" t="str">
        <v>BRONX</v>
      </c>
      <c r="G23" s="99" t="str">
        <v>NY</v>
      </c>
      <c r="H23" s="99" t="str">
        <v>10475</v>
      </c>
      <c r="I23" s="95">
        <f>SUMIFS(MasterData[Curr Sales],MasterData[Survivor Customer'#],AcctReport!C23)</f>
        <v>27245.63</v>
      </c>
      <c r="J23" s="95">
        <f>SUMIFS(MasterData[Prior Sales],MasterData[Survivor Customer'#],AcctReport!C23)</f>
        <v>26300.040000000008</v>
      </c>
      <c r="K23" s="95">
        <f t="shared" si="1"/>
        <v>945.58999999999287</v>
      </c>
      <c r="L23" s="95">
        <f>SUMIFS(MasterData[Semi-Annual Base],MasterData[Survivor Customer'#],AcctReport!C23)</f>
        <v>0</v>
      </c>
      <c r="M23" s="95">
        <f>SUMIFS(MasterData[Semi-Annual Focus],MasterData[Survivor Customer'#],AcctReport!C23)</f>
        <v>0</v>
      </c>
      <c r="N23" s="95">
        <f>SUMIFS(MasterData[Base Rebate],MasterData[Survivor Customer'#],AcctReport!C23)</f>
        <v>202.5836580167344</v>
      </c>
      <c r="O23" s="95">
        <f>SUMIFS(MasterData[Annual Focus],MasterData[Survivor Customer'#],AcctReport!C23)</f>
        <v>0</v>
      </c>
      <c r="P23" s="95">
        <f>SUMIFS(MasterData[Growth Rebate],MasterData[Survivor Customer'#],AcctReport!C23)</f>
        <v>94.55900000000014</v>
      </c>
      <c r="Q23" s="95">
        <f t="shared" si="2"/>
        <v>297.14265801673457</v>
      </c>
    </row>
    <row r="24" spans="1:17" x14ac:dyDescent="0.2">
      <c r="A24" s="99" t="str">
        <v>MONTEFIORE HEALTH SYSTEM</v>
      </c>
      <c r="B24" s="99" t="str">
        <v>MONTEFIORE HEALTH SYSTEM</v>
      </c>
      <c r="C24" s="91" t="str">
        <v>1001033406</v>
      </c>
      <c r="D24" s="99" t="str">
        <v>MONTEFIORE COMPREHENSIVE HEALTH</v>
      </c>
      <c r="E24" s="99" t="str">
        <v>305 E 161ST ST</v>
      </c>
      <c r="F24" s="99" t="str">
        <v>BRONX</v>
      </c>
      <c r="G24" s="99" t="str">
        <v>NY</v>
      </c>
      <c r="H24" s="99" t="str">
        <v>10451</v>
      </c>
      <c r="I24" s="95">
        <f>SUMIFS(MasterData[Curr Sales],MasterData[Survivor Customer'#],AcctReport!C24)</f>
        <v>28915.15</v>
      </c>
      <c r="J24" s="95">
        <f>SUMIFS(MasterData[Prior Sales],MasterData[Survivor Customer'#],AcctReport!C24)</f>
        <v>30676.359999999993</v>
      </c>
      <c r="K24" s="95">
        <f t="shared" si="1"/>
        <v>-1761.2099999999919</v>
      </c>
      <c r="L24" s="95">
        <f>SUMIFS(MasterData[Semi-Annual Base],MasterData[Survivor Customer'#],AcctReport!C24)</f>
        <v>0</v>
      </c>
      <c r="M24" s="95">
        <f>SUMIFS(MasterData[Semi-Annual Focus],MasterData[Survivor Customer'#],AcctReport!C24)</f>
        <v>0</v>
      </c>
      <c r="N24" s="95">
        <f>SUMIFS(MasterData[Base Rebate],MasterData[Survivor Customer'#],AcctReport!C24)</f>
        <v>236.29352744095556</v>
      </c>
      <c r="O24" s="95">
        <f>SUMIFS(MasterData[Annual Focus],MasterData[Survivor Customer'#],AcctReport!C24)</f>
        <v>0</v>
      </c>
      <c r="P24" s="95">
        <f>SUMIFS(MasterData[Growth Rebate],MasterData[Survivor Customer'#],AcctReport!C24)</f>
        <v>-176.12099999999984</v>
      </c>
      <c r="Q24" s="95">
        <f t="shared" si="2"/>
        <v>60.172527440955719</v>
      </c>
    </row>
    <row r="25" spans="1:17" x14ac:dyDescent="0.2">
      <c r="A25" s="99" t="str">
        <v>MONTEFIORE HEALTH SYSTEM</v>
      </c>
      <c r="B25" s="99" t="str">
        <v>MONTEFIORE HEALTH SYSTEM</v>
      </c>
      <c r="C25" s="91" t="str">
        <v>1001035322</v>
      </c>
      <c r="D25" s="99" t="str">
        <v>BURKE REHABILITATION HOSPITAL</v>
      </c>
      <c r="E25" s="99" t="str">
        <v>785 MAMARONECK AVE</v>
      </c>
      <c r="F25" s="99" t="str">
        <v>WHITE PLAINS</v>
      </c>
      <c r="G25" s="99" t="str">
        <v>NY</v>
      </c>
      <c r="H25" s="99" t="str">
        <v>10605</v>
      </c>
      <c r="I25" s="95">
        <f>SUMIFS(MasterData[Curr Sales],MasterData[Survivor Customer'#],AcctReport!C25)</f>
        <v>37412.370000000003</v>
      </c>
      <c r="J25" s="95">
        <f>SUMIFS(MasterData[Prior Sales],MasterData[Survivor Customer'#],AcctReport!C25)</f>
        <v>29862.909999999996</v>
      </c>
      <c r="K25" s="95">
        <f t="shared" si="1"/>
        <v>7549.4600000000064</v>
      </c>
      <c r="L25" s="95">
        <f>SUMIFS(MasterData[Semi-Annual Base],MasterData[Survivor Customer'#],AcctReport!C25)</f>
        <v>0</v>
      </c>
      <c r="M25" s="95">
        <f>SUMIFS(MasterData[Semi-Annual Focus],MasterData[Survivor Customer'#],AcctReport!C25)</f>
        <v>0</v>
      </c>
      <c r="N25" s="95">
        <f>SUMIFS(MasterData[Base Rebate],MasterData[Survivor Customer'#],AcctReport!C25)</f>
        <v>230.02769375348922</v>
      </c>
      <c r="O25" s="95">
        <f>SUMIFS(MasterData[Annual Focus],MasterData[Survivor Customer'#],AcctReport!C25)</f>
        <v>0</v>
      </c>
      <c r="P25" s="95">
        <f>SUMIFS(MasterData[Growth Rebate],MasterData[Survivor Customer'#],AcctReport!C25)</f>
        <v>754.94600000000014</v>
      </c>
      <c r="Q25" s="95">
        <f t="shared" si="2"/>
        <v>984.97369375348933</v>
      </c>
    </row>
    <row r="26" spans="1:17" x14ac:dyDescent="0.2">
      <c r="A26" s="99" t="str">
        <v>MONTEFIORE HEALTH SYSTEM</v>
      </c>
      <c r="B26" s="99" t="str">
        <v>MONTEFIORE HEALTH SYSTEM</v>
      </c>
      <c r="C26" s="91" t="str">
        <v>1001035439</v>
      </c>
      <c r="D26" s="99" t="str">
        <v>MONTEFIORE MEDICAL GROUP</v>
      </c>
      <c r="E26" s="99" t="str">
        <v>1575 BLONDELL AVE</v>
      </c>
      <c r="F26" s="99" t="str">
        <v>BRONX</v>
      </c>
      <c r="G26" s="99" t="str">
        <v>NY</v>
      </c>
      <c r="H26" s="99" t="str">
        <v>10461</v>
      </c>
      <c r="I26" s="95">
        <f>SUMIFS(MasterData[Curr Sales],MasterData[Survivor Customer'#],AcctReport!C26)</f>
        <v>57543.81</v>
      </c>
      <c r="J26" s="95">
        <f>SUMIFS(MasterData[Prior Sales],MasterData[Survivor Customer'#],AcctReport!C26)</f>
        <v>15159.2</v>
      </c>
      <c r="K26" s="95">
        <f t="shared" si="1"/>
        <v>42384.61</v>
      </c>
      <c r="L26" s="95">
        <f>SUMIFS(MasterData[Semi-Annual Base],MasterData[Survivor Customer'#],AcctReport!C26)</f>
        <v>0</v>
      </c>
      <c r="M26" s="95">
        <f>SUMIFS(MasterData[Semi-Annual Focus],MasterData[Survivor Customer'#],AcctReport!C26)</f>
        <v>0</v>
      </c>
      <c r="N26" s="95">
        <f>SUMIFS(MasterData[Base Rebate],MasterData[Survivor Customer'#],AcctReport!C26)</f>
        <v>116.76811855066686</v>
      </c>
      <c r="O26" s="95">
        <f>SUMIFS(MasterData[Annual Focus],MasterData[Survivor Customer'#],AcctReport!C26)</f>
        <v>0</v>
      </c>
      <c r="P26" s="95">
        <f>SUMIFS(MasterData[Growth Rebate],MasterData[Survivor Customer'#],AcctReport!C26)</f>
        <v>4238.4610000000011</v>
      </c>
      <c r="Q26" s="95">
        <f t="shared" si="2"/>
        <v>4355.2291185506683</v>
      </c>
    </row>
    <row r="27" spans="1:17" x14ac:dyDescent="0.2">
      <c r="A27" s="99" t="str">
        <v>MONTEFIORE HEALTH SYSTEM</v>
      </c>
      <c r="B27" s="99" t="str">
        <v>MONTEFIORE HEALTH SYSTEM</v>
      </c>
      <c r="C27" s="91" t="str">
        <v>1001036314</v>
      </c>
      <c r="D27" s="99" t="str">
        <v>BRONX EAST MEDICAL CENTER</v>
      </c>
      <c r="E27" s="99" t="str">
        <v>2300 WESTCHESTER AVE</v>
      </c>
      <c r="F27" s="99" t="str">
        <v>BRONX</v>
      </c>
      <c r="G27" s="99" t="str">
        <v>NY</v>
      </c>
      <c r="H27" s="99" t="str">
        <v>10462</v>
      </c>
      <c r="I27" s="95">
        <f>SUMIFS(MasterData[Curr Sales],MasterData[Survivor Customer'#],AcctReport!C27)</f>
        <v>108212.10000000002</v>
      </c>
      <c r="J27" s="95">
        <f>SUMIFS(MasterData[Prior Sales],MasterData[Survivor Customer'#],AcctReport!C27)</f>
        <v>96122.629999999976</v>
      </c>
      <c r="K27" s="95">
        <f t="shared" si="1"/>
        <v>12089.470000000045</v>
      </c>
      <c r="L27" s="95">
        <f>SUMIFS(MasterData[Semi-Annual Base],MasterData[Survivor Customer'#],AcctReport!C27)</f>
        <v>0</v>
      </c>
      <c r="M27" s="95">
        <f>SUMIFS(MasterData[Semi-Annual Focus],MasterData[Survivor Customer'#],AcctReport!C27)</f>
        <v>0</v>
      </c>
      <c r="N27" s="95">
        <f>SUMIFS(MasterData[Base Rebate],MasterData[Survivor Customer'#],AcctReport!C27)</f>
        <v>740.41233411010364</v>
      </c>
      <c r="O27" s="95">
        <f>SUMIFS(MasterData[Annual Focus],MasterData[Survivor Customer'#],AcctReport!C27)</f>
        <v>0</v>
      </c>
      <c r="P27" s="95">
        <f>SUMIFS(MasterData[Growth Rebate],MasterData[Survivor Customer'#],AcctReport!C27)</f>
        <v>1208.9470000000006</v>
      </c>
      <c r="Q27" s="95">
        <f t="shared" si="2"/>
        <v>1949.3593341101041</v>
      </c>
    </row>
    <row r="28" spans="1:17" x14ac:dyDescent="0.2">
      <c r="A28" s="99" t="str">
        <v>MONTEFIORE HEALTH SYSTEM</v>
      </c>
      <c r="B28" s="99" t="str">
        <v>MONTEFIORE HEALTH SYSTEM</v>
      </c>
      <c r="C28" s="91" t="str">
        <v>1001037142</v>
      </c>
      <c r="D28" s="99" t="str">
        <v>MT VERNON HOSPITAL</v>
      </c>
      <c r="E28" s="99" t="str">
        <v>9 N 8TH AVE</v>
      </c>
      <c r="F28" s="99" t="str">
        <v>MOUNT VERNON</v>
      </c>
      <c r="G28" s="99" t="str">
        <v>NY</v>
      </c>
      <c r="H28" s="99" t="str">
        <v>10550</v>
      </c>
      <c r="I28" s="95">
        <f>SUMIFS(MasterData[Curr Sales],MasterData[Survivor Customer'#],AcctReport!C28)</f>
        <v>54969.3</v>
      </c>
      <c r="J28" s="95">
        <f>SUMIFS(MasterData[Prior Sales],MasterData[Survivor Customer'#],AcctReport!C28)</f>
        <v>63864.800000000003</v>
      </c>
      <c r="K28" s="95">
        <f t="shared" si="1"/>
        <v>-8895.5</v>
      </c>
      <c r="L28" s="95">
        <f>SUMIFS(MasterData[Semi-Annual Base],MasterData[Survivor Customer'#],AcctReport!C28)</f>
        <v>0</v>
      </c>
      <c r="M28" s="95">
        <f>SUMIFS(MasterData[Semi-Annual Focus],MasterData[Survivor Customer'#],AcctReport!C28)</f>
        <v>0</v>
      </c>
      <c r="N28" s="95">
        <f>SUMIFS(MasterData[Base Rebate],MasterData[Survivor Customer'#],AcctReport!C28)</f>
        <v>491.93707699711257</v>
      </c>
      <c r="O28" s="95">
        <f>SUMIFS(MasterData[Annual Focus],MasterData[Survivor Customer'#],AcctReport!C28)</f>
        <v>0</v>
      </c>
      <c r="P28" s="95">
        <f>SUMIFS(MasterData[Growth Rebate],MasterData[Survivor Customer'#],AcctReport!C28)</f>
        <v>-889.55000000000018</v>
      </c>
      <c r="Q28" s="95">
        <f t="shared" si="2"/>
        <v>-397.61292300288761</v>
      </c>
    </row>
    <row r="29" spans="1:17" x14ac:dyDescent="0.2">
      <c r="A29" s="99" t="str">
        <v>MONTEFIORE HEALTH SYSTEM</v>
      </c>
      <c r="B29" s="99" t="str">
        <v>MONTEFIORE HEALTH SYSTEM</v>
      </c>
      <c r="C29" s="91" t="str">
        <v>1001038189</v>
      </c>
      <c r="D29" s="99" t="str">
        <v>MONTEFIORE MEDICAL GROUP</v>
      </c>
      <c r="E29" s="99" t="str">
        <v>360 E 193RD ST</v>
      </c>
      <c r="F29" s="99" t="str">
        <v>BRONX</v>
      </c>
      <c r="G29" s="99" t="str">
        <v>NY</v>
      </c>
      <c r="H29" s="99" t="str">
        <v>10458</v>
      </c>
      <c r="I29" s="95">
        <f>SUMIFS(MasterData[Curr Sales],MasterData[Survivor Customer'#],AcctReport!C29)</f>
        <v>10.45</v>
      </c>
      <c r="J29" s="95">
        <f>SUMIFS(MasterData[Prior Sales],MasterData[Survivor Customer'#],AcctReport!C29)</f>
        <v>22.39</v>
      </c>
      <c r="K29" s="95">
        <f t="shared" si="1"/>
        <v>-11.940000000000001</v>
      </c>
      <c r="L29" s="95">
        <f>SUMIFS(MasterData[Semi-Annual Base],MasterData[Survivor Customer'#],AcctReport!C29)</f>
        <v>0</v>
      </c>
      <c r="M29" s="95">
        <f>SUMIFS(MasterData[Semi-Annual Focus],MasterData[Survivor Customer'#],AcctReport!C29)</f>
        <v>0</v>
      </c>
      <c r="N29" s="95">
        <f>SUMIFS(MasterData[Base Rebate],MasterData[Survivor Customer'#],AcctReport!C29)</f>
        <v>0.17246544503334149</v>
      </c>
      <c r="O29" s="95">
        <f>SUMIFS(MasterData[Annual Focus],MasterData[Survivor Customer'#],AcctReport!C29)</f>
        <v>0</v>
      </c>
      <c r="P29" s="95">
        <f>SUMIFS(MasterData[Growth Rebate],MasterData[Survivor Customer'#],AcctReport!C29)</f>
        <v>-1.194</v>
      </c>
      <c r="Q29" s="95">
        <f t="shared" si="2"/>
        <v>-1.0215345549666583</v>
      </c>
    </row>
    <row r="30" spans="1:17" x14ac:dyDescent="0.2">
      <c r="A30" s="99" t="str">
        <v>MONTEFIORE HEALTH SYSTEM</v>
      </c>
      <c r="B30" s="99" t="str">
        <v>MONTEFIORE HEALTH SYSTEM</v>
      </c>
      <c r="C30" s="91" t="str">
        <v>1001039657</v>
      </c>
      <c r="D30" s="99" t="str">
        <v>COMPREHENSIVE FAMILY CARE</v>
      </c>
      <c r="E30" s="99" t="str">
        <v>1621 EASTCHESTER RD</v>
      </c>
      <c r="F30" s="99" t="str">
        <v>BRONX</v>
      </c>
      <c r="G30" s="99" t="str">
        <v>NY</v>
      </c>
      <c r="H30" s="99" t="str">
        <v>10461</v>
      </c>
      <c r="I30" s="95">
        <f>SUMIFS(MasterData[Curr Sales],MasterData[Survivor Customer'#],AcctReport!C30)</f>
        <v>17428.330000000002</v>
      </c>
      <c r="J30" s="95">
        <f>SUMIFS(MasterData[Prior Sales],MasterData[Survivor Customer'#],AcctReport!C30)</f>
        <v>14097.670000000002</v>
      </c>
      <c r="K30" s="95">
        <f t="shared" si="1"/>
        <v>3330.66</v>
      </c>
      <c r="L30" s="95">
        <f>SUMIFS(MasterData[Semi-Annual Base],MasterData[Survivor Customer'#],AcctReport!C30)</f>
        <v>0</v>
      </c>
      <c r="M30" s="95">
        <f>SUMIFS(MasterData[Semi-Annual Focus],MasterData[Survivor Customer'#],AcctReport!C30)</f>
        <v>0</v>
      </c>
      <c r="N30" s="95">
        <f>SUMIFS(MasterData[Base Rebate],MasterData[Survivor Customer'#],AcctReport!C30)</f>
        <v>108.59137697557783</v>
      </c>
      <c r="O30" s="95">
        <f>SUMIFS(MasterData[Annual Focus],MasterData[Survivor Customer'#],AcctReport!C30)</f>
        <v>0</v>
      </c>
      <c r="P30" s="95">
        <f>SUMIFS(MasterData[Growth Rebate],MasterData[Survivor Customer'#],AcctReport!C30)</f>
        <v>333.06600000000003</v>
      </c>
      <c r="Q30" s="95">
        <f t="shared" si="2"/>
        <v>441.65737697557785</v>
      </c>
    </row>
    <row r="31" spans="1:17" x14ac:dyDescent="0.2">
      <c r="A31" s="99" t="str">
        <v>MONTEFIORE HEALTH SYSTEM</v>
      </c>
      <c r="B31" s="99" t="str">
        <v>MONTEFIORE HEALTH SYSTEM</v>
      </c>
      <c r="C31" s="91" t="str">
        <v>1001040678</v>
      </c>
      <c r="D31" s="99" t="str">
        <v>MONTEFIORE MEDICAL GROUP FORDHAM FAMILY PRACTICE</v>
      </c>
      <c r="E31" s="99" t="str">
        <v>1 FORDHAM PLAZA</v>
      </c>
      <c r="F31" s="99" t="str">
        <v>BRONX</v>
      </c>
      <c r="G31" s="99" t="str">
        <v>NY</v>
      </c>
      <c r="H31" s="99" t="str">
        <v>10458</v>
      </c>
      <c r="I31" s="95">
        <f>SUMIFS(MasterData[Curr Sales],MasterData[Survivor Customer'#],AcctReport!C31)</f>
        <v>66415.920000000013</v>
      </c>
      <c r="J31" s="95">
        <f>SUMIFS(MasterData[Prior Sales],MasterData[Survivor Customer'#],AcctReport!C31)</f>
        <v>80056.55</v>
      </c>
      <c r="K31" s="95">
        <f t="shared" si="1"/>
        <v>-13640.62999999999</v>
      </c>
      <c r="L31" s="95">
        <f>SUMIFS(MasterData[Semi-Annual Base],MasterData[Survivor Customer'#],AcctReport!C31)</f>
        <v>0</v>
      </c>
      <c r="M31" s="95">
        <f>SUMIFS(MasterData[Semi-Annual Focus],MasterData[Survivor Customer'#],AcctReport!C31)</f>
        <v>0</v>
      </c>
      <c r="N31" s="95">
        <f>SUMIFS(MasterData[Base Rebate],MasterData[Survivor Customer'#],AcctReport!C31)</f>
        <v>616.65871029852428</v>
      </c>
      <c r="O31" s="95">
        <f>SUMIFS(MasterData[Annual Focus],MasterData[Survivor Customer'#],AcctReport!C31)</f>
        <v>0</v>
      </c>
      <c r="P31" s="95">
        <f>SUMIFS(MasterData[Growth Rebate],MasterData[Survivor Customer'#],AcctReport!C31)</f>
        <v>-1364.062999999999</v>
      </c>
      <c r="Q31" s="95">
        <f t="shared" si="2"/>
        <v>-747.40428970147468</v>
      </c>
    </row>
    <row r="32" spans="1:17" x14ac:dyDescent="0.2">
      <c r="A32" s="99" t="str">
        <v>MONTEFIORE HEALTH SYSTEM</v>
      </c>
      <c r="B32" s="99" t="str">
        <v>MONTEFIORE HEALTH SYSTEM</v>
      </c>
      <c r="C32" s="91" t="str">
        <v>1001040825</v>
      </c>
      <c r="D32" s="99" t="str">
        <v>JD WEILER HOSPITAL EINSTEIN COLL</v>
      </c>
      <c r="E32" s="99" t="str">
        <v>1825 EASTCHESTER RD</v>
      </c>
      <c r="F32" s="99" t="str">
        <v>BRONX</v>
      </c>
      <c r="G32" s="99" t="str">
        <v>NY</v>
      </c>
      <c r="H32" s="99" t="str">
        <v>10461</v>
      </c>
      <c r="I32" s="95">
        <f>SUMIFS(MasterData[Curr Sales],MasterData[Survivor Customer'#],AcctReport!C32)</f>
        <v>5904.99</v>
      </c>
      <c r="J32" s="95">
        <f>SUMIFS(MasterData[Prior Sales],MasterData[Survivor Customer'#],AcctReport!C32)</f>
        <v>3529</v>
      </c>
      <c r="K32" s="95">
        <f t="shared" si="1"/>
        <v>2375.9899999999998</v>
      </c>
      <c r="L32" s="95">
        <f>SUMIFS(MasterData[Semi-Annual Base],MasterData[Survivor Customer'#],AcctReport!C32)</f>
        <v>0</v>
      </c>
      <c r="M32" s="95">
        <f>SUMIFS(MasterData[Semi-Annual Focus],MasterData[Survivor Customer'#],AcctReport!C32)</f>
        <v>0</v>
      </c>
      <c r="N32" s="95">
        <f>SUMIFS(MasterData[Base Rebate],MasterData[Survivor Customer'#],AcctReport!C32)</f>
        <v>27.183142274348469</v>
      </c>
      <c r="O32" s="95">
        <f>SUMIFS(MasterData[Annual Focus],MasterData[Survivor Customer'#],AcctReport!C32)</f>
        <v>0</v>
      </c>
      <c r="P32" s="95">
        <f>SUMIFS(MasterData[Growth Rebate],MasterData[Survivor Customer'#],AcctReport!C32)</f>
        <v>237.59900000000002</v>
      </c>
      <c r="Q32" s="95">
        <f t="shared" si="2"/>
        <v>264.78214227434847</v>
      </c>
    </row>
    <row r="33" spans="1:17" x14ac:dyDescent="0.2">
      <c r="A33" s="99" t="str">
        <v>MONTEFIORE HEALTH SYSTEM</v>
      </c>
      <c r="B33" s="99" t="str">
        <v>MONTEFIORE HEALTH SYSTEM</v>
      </c>
      <c r="C33" s="91" t="str">
        <v>1001040868</v>
      </c>
      <c r="D33" s="99" t="str">
        <v>MONTEFIORE MEDICAL GROUP</v>
      </c>
      <c r="E33" s="99" t="str">
        <v>105 W 188TH ST</v>
      </c>
      <c r="F33" s="99" t="str">
        <v>BRONX</v>
      </c>
      <c r="G33" s="99" t="str">
        <v>NY</v>
      </c>
      <c r="H33" s="99" t="str">
        <v>10468</v>
      </c>
      <c r="I33" s="95">
        <f>SUMIFS(MasterData[Curr Sales],MasterData[Survivor Customer'#],AcctReport!C33)</f>
        <v>20609.66</v>
      </c>
      <c r="J33" s="95">
        <f>SUMIFS(MasterData[Prior Sales],MasterData[Survivor Customer'#],AcctReport!C33)</f>
        <v>22097.440000000006</v>
      </c>
      <c r="K33" s="95">
        <f t="shared" si="1"/>
        <v>-1487.7800000000061</v>
      </c>
      <c r="L33" s="95">
        <f>SUMIFS(MasterData[Semi-Annual Base],MasterData[Survivor Customer'#],AcctReport!C33)</f>
        <v>0</v>
      </c>
      <c r="M33" s="95">
        <f>SUMIFS(MasterData[Semi-Annual Focus],MasterData[Survivor Customer'#],AcctReport!C33)</f>
        <v>0</v>
      </c>
      <c r="N33" s="95">
        <f>SUMIFS(MasterData[Base Rebate],MasterData[Survivor Customer'#],AcctReport!C33)</f>
        <v>170.21191709234304</v>
      </c>
      <c r="O33" s="95">
        <f>SUMIFS(MasterData[Annual Focus],MasterData[Survivor Customer'#],AcctReport!C33)</f>
        <v>0</v>
      </c>
      <c r="P33" s="95">
        <f>SUMIFS(MasterData[Growth Rebate],MasterData[Survivor Customer'#],AcctReport!C33)</f>
        <v>-148.77799999999999</v>
      </c>
      <c r="Q33" s="95">
        <f t="shared" si="2"/>
        <v>21.433917092343052</v>
      </c>
    </row>
    <row r="34" spans="1:17" x14ac:dyDescent="0.2">
      <c r="A34" s="99" t="str">
        <v>MONTEFIORE HEALTH SYSTEM</v>
      </c>
      <c r="B34" s="99" t="str">
        <v>MONTEFIORE HEALTH SYSTEM</v>
      </c>
      <c r="C34" s="91" t="str">
        <v>1001041309</v>
      </c>
      <c r="D34" s="99" t="str">
        <v>MONTEFIORE MEDICAL GROUP RIVERDALE</v>
      </c>
      <c r="E34" s="99" t="str">
        <v>3510 JOHNSON AVE</v>
      </c>
      <c r="F34" s="99" t="str">
        <v>BRONX</v>
      </c>
      <c r="G34" s="99" t="str">
        <v>NY</v>
      </c>
      <c r="H34" s="99" t="str">
        <v>10463</v>
      </c>
      <c r="I34" s="95">
        <f>SUMIFS(MasterData[Curr Sales],MasterData[Survivor Customer'#],AcctReport!C34)</f>
        <v>14515.520000000002</v>
      </c>
      <c r="J34" s="95">
        <f>SUMIFS(MasterData[Prior Sales],MasterData[Survivor Customer'#],AcctReport!C34)</f>
        <v>9437.35</v>
      </c>
      <c r="K34" s="95">
        <f t="shared" si="1"/>
        <v>5078.1700000000019</v>
      </c>
      <c r="L34" s="95">
        <f>SUMIFS(MasterData[Semi-Annual Base],MasterData[Survivor Customer'#],AcctReport!C34)</f>
        <v>0</v>
      </c>
      <c r="M34" s="95">
        <f>SUMIFS(MasterData[Semi-Annual Focus],MasterData[Survivor Customer'#],AcctReport!C34)</f>
        <v>0</v>
      </c>
      <c r="N34" s="95">
        <f>SUMIFS(MasterData[Base Rebate],MasterData[Survivor Customer'#],AcctReport!C34)</f>
        <v>72.693915483939506</v>
      </c>
      <c r="O34" s="95">
        <f>SUMIFS(MasterData[Annual Focus],MasterData[Survivor Customer'#],AcctReport!C34)</f>
        <v>0</v>
      </c>
      <c r="P34" s="95">
        <f>SUMIFS(MasterData[Growth Rebate],MasterData[Survivor Customer'#],AcctReport!C34)</f>
        <v>507.81700000000018</v>
      </c>
      <c r="Q34" s="95">
        <f t="shared" si="2"/>
        <v>580.5109154839397</v>
      </c>
    </row>
    <row r="35" spans="1:17" x14ac:dyDescent="0.2">
      <c r="A35" s="99" t="str">
        <v>MONTEFIORE HEALTH SYSTEM</v>
      </c>
      <c r="B35" s="99" t="str">
        <v>MONTEFIORE HEALTH SYSTEM</v>
      </c>
      <c r="C35" s="91" t="str">
        <v>1001041449</v>
      </c>
      <c r="D35" s="99" t="str">
        <v>MONTEFIORE MEDICAL GROUP WILLIAMSBRIDGE</v>
      </c>
      <c r="E35" s="99" t="str">
        <v>3448 BOSTON RD</v>
      </c>
      <c r="F35" s="99" t="str">
        <v>BRONX</v>
      </c>
      <c r="G35" s="99" t="str">
        <v>NY</v>
      </c>
      <c r="H35" s="99" t="str">
        <v>10469</v>
      </c>
      <c r="I35" s="95">
        <f>SUMIFS(MasterData[Curr Sales],MasterData[Survivor Customer'#],AcctReport!C35)</f>
        <v>40845.549999999996</v>
      </c>
      <c r="J35" s="95">
        <f>SUMIFS(MasterData[Prior Sales],MasterData[Survivor Customer'#],AcctReport!C35)</f>
        <v>27056.729999999996</v>
      </c>
      <c r="K35" s="95">
        <f t="shared" si="1"/>
        <v>13788.82</v>
      </c>
      <c r="L35" s="95">
        <f>SUMIFS(MasterData[Semi-Annual Base],MasterData[Survivor Customer'#],AcctReport!C35)</f>
        <v>0</v>
      </c>
      <c r="M35" s="95">
        <f>SUMIFS(MasterData[Semi-Annual Focus],MasterData[Survivor Customer'#],AcctReport!C35)</f>
        <v>0</v>
      </c>
      <c r="N35" s="95">
        <f>SUMIFS(MasterData[Base Rebate],MasterData[Survivor Customer'#],AcctReport!C35)</f>
        <v>208.41228140227611</v>
      </c>
      <c r="O35" s="95">
        <f>SUMIFS(MasterData[Annual Focus],MasterData[Survivor Customer'#],AcctReport!C35)</f>
        <v>0</v>
      </c>
      <c r="P35" s="95">
        <f>SUMIFS(MasterData[Growth Rebate],MasterData[Survivor Customer'#],AcctReport!C35)</f>
        <v>1378.8820000000001</v>
      </c>
      <c r="Q35" s="95">
        <f t="shared" si="2"/>
        <v>1587.2942814022763</v>
      </c>
    </row>
    <row r="36" spans="1:17" x14ac:dyDescent="0.2">
      <c r="A36" s="99" t="str">
        <v>MONTEFIORE HEALTH SYSTEM</v>
      </c>
      <c r="B36" s="99" t="str">
        <v>MONTEFIORE HEALTH SYSTEM</v>
      </c>
      <c r="C36" s="91" t="str">
        <v>1001041952</v>
      </c>
      <c r="D36" s="99" t="str">
        <v>MONTEFIORE MEDICAL GROUP CASTLE HILL</v>
      </c>
      <c r="E36" s="99" t="str">
        <v>2175 WESTCHESTER AVE</v>
      </c>
      <c r="F36" s="99" t="str">
        <v>BRONX</v>
      </c>
      <c r="G36" s="99" t="str">
        <v>NY</v>
      </c>
      <c r="H36" s="99" t="str">
        <v>10462</v>
      </c>
      <c r="I36" s="95">
        <f>SUMIFS(MasterData[Curr Sales],MasterData[Survivor Customer'#],AcctReport!C36)</f>
        <v>15952.19</v>
      </c>
      <c r="J36" s="95">
        <f>SUMIFS(MasterData[Prior Sales],MasterData[Survivor Customer'#],AcctReport!C36)</f>
        <v>9387.32</v>
      </c>
      <c r="K36" s="95">
        <f t="shared" si="1"/>
        <v>6564.8700000000008</v>
      </c>
      <c r="L36" s="95">
        <f>SUMIFS(MasterData[Semi-Annual Base],MasterData[Survivor Customer'#],AcctReport!C36)</f>
        <v>0</v>
      </c>
      <c r="M36" s="95">
        <f>SUMIFS(MasterData[Semi-Annual Focus],MasterData[Survivor Customer'#],AcctReport!C36)</f>
        <v>0</v>
      </c>
      <c r="N36" s="95">
        <f>SUMIFS(MasterData[Base Rebate],MasterData[Survivor Customer'#],AcctReport!C36)</f>
        <v>72.308544951781485</v>
      </c>
      <c r="O36" s="95">
        <f>SUMIFS(MasterData[Annual Focus],MasterData[Survivor Customer'#],AcctReport!C36)</f>
        <v>0</v>
      </c>
      <c r="P36" s="95">
        <f>SUMIFS(MasterData[Growth Rebate],MasterData[Survivor Customer'#],AcctReport!C36)</f>
        <v>656.48700000000008</v>
      </c>
      <c r="Q36" s="95">
        <f t="shared" si="2"/>
        <v>728.79554495178161</v>
      </c>
    </row>
    <row r="37" spans="1:17" x14ac:dyDescent="0.2">
      <c r="A37" s="99" t="str">
        <v>MONTEFIORE HEALTH SYSTEM</v>
      </c>
      <c r="B37" s="99" t="str">
        <v>MONTEFIORE HEALTH SYSTEM</v>
      </c>
      <c r="C37" s="91" t="str">
        <v>1001057416</v>
      </c>
      <c r="D37" s="99" t="str">
        <v>MONTEFIORE MEDICAL CENTER</v>
      </c>
      <c r="E37" s="99" t="str">
        <v>1515 BLONDELL AVE</v>
      </c>
      <c r="F37" s="99" t="str">
        <v>BRONX</v>
      </c>
      <c r="G37" s="99" t="str">
        <v>NY</v>
      </c>
      <c r="H37" s="99" t="str">
        <v>10461</v>
      </c>
      <c r="I37" s="95">
        <f>SUMIFS(MasterData[Curr Sales],MasterData[Survivor Customer'#],AcctReport!C37)</f>
        <v>55539.339999999989</v>
      </c>
      <c r="J37" s="95">
        <f>SUMIFS(MasterData[Prior Sales],MasterData[Survivor Customer'#],AcctReport!C37)</f>
        <v>47358.64</v>
      </c>
      <c r="K37" s="95">
        <f t="shared" si="1"/>
        <v>8180.6999999999898</v>
      </c>
      <c r="L37" s="95">
        <f>SUMIFS(MasterData[Semi-Annual Base],MasterData[Survivor Customer'#],AcctReport!C37)</f>
        <v>0</v>
      </c>
      <c r="M37" s="95">
        <f>SUMIFS(MasterData[Semi-Annual Focus],MasterData[Survivor Customer'#],AcctReport!C37)</f>
        <v>0</v>
      </c>
      <c r="N37" s="95">
        <f>SUMIFS(MasterData[Base Rebate],MasterData[Survivor Customer'#],AcctReport!C37)</f>
        <v>364.79360981571278</v>
      </c>
      <c r="O37" s="95">
        <f>SUMIFS(MasterData[Annual Focus],MasterData[Survivor Customer'#],AcctReport!C37)</f>
        <v>0</v>
      </c>
      <c r="P37" s="95">
        <f>SUMIFS(MasterData[Growth Rebate],MasterData[Survivor Customer'#],AcctReport!C37)</f>
        <v>818.06999999999994</v>
      </c>
      <c r="Q37" s="95">
        <f t="shared" si="2"/>
        <v>1182.8636098157126</v>
      </c>
    </row>
    <row r="38" spans="1:17" x14ac:dyDescent="0.2">
      <c r="A38" s="99" t="str">
        <v>MONTEFIORE HEALTH SYSTEM</v>
      </c>
      <c r="B38" s="99" t="str">
        <v>MONTEFIORE HEALTH SYSTEM</v>
      </c>
      <c r="C38" s="91" t="str">
        <v>1001057827</v>
      </c>
      <c r="D38" s="99" t="str">
        <v>WESTCHESTER AMBULATORY SURGERY CTR</v>
      </c>
      <c r="E38" s="99" t="str">
        <v>226 WESTCHESTER AVE</v>
      </c>
      <c r="F38" s="99" t="str">
        <v>WHITE PLAINS</v>
      </c>
      <c r="G38" s="99" t="str">
        <v>NY</v>
      </c>
      <c r="H38" s="99" t="str">
        <v>10604</v>
      </c>
      <c r="I38" s="95">
        <f>SUMIFS(MasterData[Curr Sales],MasterData[Survivor Customer'#],AcctReport!C38)</f>
        <v>26527.440000000002</v>
      </c>
      <c r="J38" s="95">
        <f>SUMIFS(MasterData[Prior Sales],MasterData[Survivor Customer'#],AcctReport!C38)</f>
        <v>10603.45</v>
      </c>
      <c r="K38" s="95">
        <f t="shared" si="1"/>
        <v>15923.990000000002</v>
      </c>
      <c r="L38" s="95">
        <f>SUMIFS(MasterData[Semi-Annual Base],MasterData[Survivor Customer'#],AcctReport!C38)</f>
        <v>0</v>
      </c>
      <c r="M38" s="95">
        <f>SUMIFS(MasterData[Semi-Annual Focus],MasterData[Survivor Customer'#],AcctReport!C38)</f>
        <v>0</v>
      </c>
      <c r="N38" s="95">
        <f>SUMIFS(MasterData[Base Rebate],MasterData[Survivor Customer'#],AcctReport!C38)</f>
        <v>81.676137701598265</v>
      </c>
      <c r="O38" s="95">
        <f>SUMIFS(MasterData[Annual Focus],MasterData[Survivor Customer'#],AcctReport!C38)</f>
        <v>0</v>
      </c>
      <c r="P38" s="95">
        <f>SUMIFS(MasterData[Growth Rebate],MasterData[Survivor Customer'#],AcctReport!C38)</f>
        <v>1592.3989999999999</v>
      </c>
      <c r="Q38" s="95">
        <f t="shared" si="2"/>
        <v>1674.0751377015981</v>
      </c>
    </row>
    <row r="39" spans="1:17" x14ac:dyDescent="0.2">
      <c r="A39" s="99" t="str">
        <v>MONTEFIORE HEALTH SYSTEM</v>
      </c>
      <c r="B39" s="99" t="str">
        <v>MONTEFIORE HEALTH SYSTEM</v>
      </c>
      <c r="C39" s="91" t="str">
        <v>1001061166</v>
      </c>
      <c r="D39" s="99" t="str">
        <v>SCARSDALE MEDICAL GROUP</v>
      </c>
      <c r="E39" s="99" t="str">
        <v>600 MAMARONECK AVE</v>
      </c>
      <c r="F39" s="99" t="str">
        <v>HARRISON</v>
      </c>
      <c r="G39" s="99" t="str">
        <v>NY</v>
      </c>
      <c r="H39" s="99" t="str">
        <v>10528</v>
      </c>
      <c r="I39" s="95">
        <f>SUMIFS(MasterData[Curr Sales],MasterData[Survivor Customer'#],AcctReport!C39)</f>
        <v>81787.27</v>
      </c>
      <c r="J39" s="95">
        <f>SUMIFS(MasterData[Prior Sales],MasterData[Survivor Customer'#],AcctReport!C39)</f>
        <v>330.3</v>
      </c>
      <c r="K39" s="95">
        <f t="shared" si="1"/>
        <v>81456.97</v>
      </c>
      <c r="L39" s="95">
        <f>SUMIFS(MasterData[Semi-Annual Base],MasterData[Survivor Customer'#],AcctReport!C39)</f>
        <v>0</v>
      </c>
      <c r="M39" s="95">
        <f>SUMIFS(MasterData[Semi-Annual Focus],MasterData[Survivor Customer'#],AcctReport!C39)</f>
        <v>0</v>
      </c>
      <c r="N39" s="95">
        <f>SUMIFS(MasterData[Base Rebate],MasterData[Survivor Customer'#],AcctReport!C39)</f>
        <v>2.5442311967178521</v>
      </c>
      <c r="O39" s="95">
        <f>SUMIFS(MasterData[Annual Focus],MasterData[Survivor Customer'#],AcctReport!C39)</f>
        <v>0</v>
      </c>
      <c r="P39" s="95">
        <f>SUMIFS(MasterData[Growth Rebate],MasterData[Survivor Customer'#],AcctReport!C39)</f>
        <v>8145.6970000000001</v>
      </c>
      <c r="Q39" s="95">
        <f t="shared" si="2"/>
        <v>8148.2412311967182</v>
      </c>
    </row>
    <row r="40" spans="1:17" x14ac:dyDescent="0.2">
      <c r="A40" s="99" t="str">
        <v>MONTEFIORE HEALTH SYSTEM</v>
      </c>
      <c r="B40" s="99" t="str">
        <v>MONTEFIORE HEALTH SYSTEM</v>
      </c>
      <c r="C40" s="91" t="str">
        <v>1001064773</v>
      </c>
      <c r="D40" s="99" t="str">
        <v>EASTERN ORANGE AMBULATORY</v>
      </c>
      <c r="E40" s="99" t="str">
        <v>21 LAUREL AVE</v>
      </c>
      <c r="F40" s="99" t="str">
        <v>CORNWALL</v>
      </c>
      <c r="G40" s="99" t="str">
        <v>NY</v>
      </c>
      <c r="H40" s="99" t="str">
        <v>12518</v>
      </c>
      <c r="I40" s="95">
        <f>SUMIFS(MasterData[Curr Sales],MasterData[Survivor Customer'#],AcctReport!C40)</f>
        <v>4934.58</v>
      </c>
      <c r="J40" s="95">
        <f>SUMIFS(MasterData[Prior Sales],MasterData[Survivor Customer'#],AcctReport!C40)</f>
        <v>10439.239999999998</v>
      </c>
      <c r="K40" s="95">
        <f t="shared" si="1"/>
        <v>-5504.659999999998</v>
      </c>
      <c r="L40" s="95">
        <f>SUMIFS(MasterData[Semi-Annual Base],MasterData[Survivor Customer'#],AcctReport!C40)</f>
        <v>0</v>
      </c>
      <c r="M40" s="95">
        <f>SUMIFS(MasterData[Semi-Annual Focus],MasterData[Survivor Customer'#],AcctReport!C40)</f>
        <v>0</v>
      </c>
      <c r="N40" s="95">
        <f>SUMIFS(MasterData[Base Rebate],MasterData[Survivor Customer'#],AcctReport!C40)</f>
        <v>80.411262724870937</v>
      </c>
      <c r="O40" s="95">
        <f>SUMIFS(MasterData[Annual Focus],MasterData[Survivor Customer'#],AcctReport!C40)</f>
        <v>0</v>
      </c>
      <c r="P40" s="95">
        <f>SUMIFS(MasterData[Growth Rebate],MasterData[Survivor Customer'#],AcctReport!C40)</f>
        <v>-550.46599999999989</v>
      </c>
      <c r="Q40" s="95">
        <f t="shared" si="2"/>
        <v>-470.05473727512896</v>
      </c>
    </row>
    <row r="41" spans="1:17" x14ac:dyDescent="0.2">
      <c r="A41" s="99" t="str">
        <v>MONTEFIORE HEALTH SYSTEM</v>
      </c>
      <c r="B41" s="99" t="str">
        <v>MONTEFIORE HEALTH SYSTEM</v>
      </c>
      <c r="C41" s="91" t="str">
        <v>1001075873</v>
      </c>
      <c r="D41" s="99" t="str">
        <v>MONTEFIORE MEDICAL CENTER</v>
      </c>
      <c r="E41" s="99" t="str">
        <v>1625 POPLAR ST</v>
      </c>
      <c r="F41" s="99" t="str">
        <v>BRONX</v>
      </c>
      <c r="G41" s="99" t="str">
        <v>NY</v>
      </c>
      <c r="H41" s="99" t="str">
        <v>10461</v>
      </c>
      <c r="I41" s="95">
        <f>SUMIFS(MasterData[Curr Sales],MasterData[Survivor Customer'#],AcctReport!C41)</f>
        <v>32410.929999999997</v>
      </c>
      <c r="J41" s="95">
        <f>SUMIFS(MasterData[Prior Sales],MasterData[Survivor Customer'#],AcctReport!C41)</f>
        <v>61891.1</v>
      </c>
      <c r="K41" s="95">
        <f t="shared" si="1"/>
        <v>-29480.170000000002</v>
      </c>
      <c r="L41" s="95">
        <f>SUMIFS(MasterData[Semi-Annual Base],MasterData[Survivor Customer'#],AcctReport!C41)</f>
        <v>0</v>
      </c>
      <c r="M41" s="95">
        <f>SUMIFS(MasterData[Semi-Annual Focus],MasterData[Survivor Customer'#],AcctReport!C41)</f>
        <v>0</v>
      </c>
      <c r="N41" s="95">
        <f>SUMIFS(MasterData[Base Rebate],MasterData[Survivor Customer'#],AcctReport!C41)</f>
        <v>476.73408240746062</v>
      </c>
      <c r="O41" s="95">
        <f>SUMIFS(MasterData[Annual Focus],MasterData[Survivor Customer'#],AcctReport!C41)</f>
        <v>0</v>
      </c>
      <c r="P41" s="95">
        <f>SUMIFS(MasterData[Growth Rebate],MasterData[Survivor Customer'#],AcctReport!C41)</f>
        <v>-2948.0169999999998</v>
      </c>
      <c r="Q41" s="95">
        <f t="shared" si="2"/>
        <v>-2471.282917592539</v>
      </c>
    </row>
    <row r="42" spans="1:17" x14ac:dyDescent="0.2">
      <c r="A42" s="99" t="str">
        <v>MONTEFIORE HEALTH SYSTEM</v>
      </c>
      <c r="B42" s="99" t="str">
        <v>MONTEFIORE HEALTH SYSTEM</v>
      </c>
      <c r="C42" s="91" t="str">
        <v>1001076584</v>
      </c>
      <c r="D42" s="99" t="str">
        <v>MONTEFIORE MEDICAL CENTER PATHOLOGY DEPT</v>
      </c>
      <c r="E42" s="99" t="str">
        <v>STEUBEN AVE AT GUN HILL RD</v>
      </c>
      <c r="F42" s="99" t="str">
        <v>BRONX</v>
      </c>
      <c r="G42" s="99" t="str">
        <v>NY</v>
      </c>
      <c r="H42" s="99" t="str">
        <v>10467</v>
      </c>
      <c r="I42" s="95">
        <f>SUMIFS(MasterData[Curr Sales],MasterData[Survivor Customer'#],AcctReport!C42)</f>
        <v>0</v>
      </c>
      <c r="J42" s="95">
        <f>SUMIFS(MasterData[Prior Sales],MasterData[Survivor Customer'#],AcctReport!C42)</f>
        <v>211.68</v>
      </c>
      <c r="K42" s="95">
        <f t="shared" si="1"/>
        <v>-211.68</v>
      </c>
      <c r="L42" s="95">
        <f>SUMIFS(MasterData[Semi-Annual Base],MasterData[Survivor Customer'#],AcctReport!C42)</f>
        <v>0</v>
      </c>
      <c r="M42" s="95">
        <f>SUMIFS(MasterData[Semi-Annual Focus],MasterData[Survivor Customer'#],AcctReport!C42)</f>
        <v>0</v>
      </c>
      <c r="N42" s="95">
        <f>SUMIFS(MasterData[Base Rebate],MasterData[Survivor Customer'#],AcctReport!C42)</f>
        <v>1.6305263691227212</v>
      </c>
      <c r="O42" s="95">
        <f>SUMIFS(MasterData[Annual Focus],MasterData[Survivor Customer'#],AcctReport!C42)</f>
        <v>0</v>
      </c>
      <c r="P42" s="95">
        <f>SUMIFS(MasterData[Growth Rebate],MasterData[Survivor Customer'#],AcctReport!C42)</f>
        <v>-21.168000000000003</v>
      </c>
      <c r="Q42" s="95">
        <f t="shared" si="2"/>
        <v>-19.537473630877283</v>
      </c>
    </row>
    <row r="43" spans="1:17" x14ac:dyDescent="0.2">
      <c r="A43" s="99" t="str">
        <v>MONTEFIORE HEALTH SYSTEM</v>
      </c>
      <c r="B43" s="99" t="str">
        <v>MONTEFIORE HEALTH SYSTEM</v>
      </c>
      <c r="C43" s="91" t="str">
        <v>1001076649</v>
      </c>
      <c r="D43" s="99" t="str">
        <v>MONTEFIORE MEDICAL SPECIALISTS</v>
      </c>
      <c r="E43" s="99" t="str">
        <v>495 CENTRAL PARK AVE</v>
      </c>
      <c r="F43" s="99" t="str">
        <v>SCARSDALE</v>
      </c>
      <c r="G43" s="99" t="str">
        <v>NY</v>
      </c>
      <c r="H43" s="99" t="str">
        <v>10583</v>
      </c>
      <c r="I43" s="95">
        <f>SUMIFS(MasterData[Curr Sales],MasterData[Survivor Customer'#],AcctReport!C43)</f>
        <v>15532</v>
      </c>
      <c r="J43" s="95">
        <f>SUMIFS(MasterData[Prior Sales],MasterData[Survivor Customer'#],AcctReport!C43)</f>
        <v>13234.26</v>
      </c>
      <c r="K43" s="95">
        <f t="shared" si="1"/>
        <v>2297.7399999999998</v>
      </c>
      <c r="L43" s="95">
        <f>SUMIFS(MasterData[Semi-Annual Base],MasterData[Survivor Customer'#],AcctReport!C43)</f>
        <v>0</v>
      </c>
      <c r="M43" s="95">
        <f>SUMIFS(MasterData[Semi-Annual Focus],MasterData[Survivor Customer'#],AcctReport!C43)</f>
        <v>0</v>
      </c>
      <c r="N43" s="95">
        <f>SUMIFS(MasterData[Base Rebate],MasterData[Survivor Customer'#],AcctReport!C43)</f>
        <v>101.94071195118133</v>
      </c>
      <c r="O43" s="95">
        <f>SUMIFS(MasterData[Annual Focus],MasterData[Survivor Customer'#],AcctReport!C43)</f>
        <v>0</v>
      </c>
      <c r="P43" s="95">
        <f>SUMIFS(MasterData[Growth Rebate],MasterData[Survivor Customer'#],AcctReport!C43)</f>
        <v>229.774</v>
      </c>
      <c r="Q43" s="95">
        <f t="shared" si="2"/>
        <v>331.71471195118136</v>
      </c>
    </row>
    <row r="44" spans="1:17" x14ac:dyDescent="0.2">
      <c r="A44" s="99" t="str">
        <v>MONTEFIORE HEALTH SYSTEM</v>
      </c>
      <c r="B44" s="99" t="str">
        <v>MONTEFIORE HEALTH SYSTEM</v>
      </c>
      <c r="C44" s="91" t="str">
        <v>1001081884</v>
      </c>
      <c r="D44" s="99" t="str">
        <v>ALBERT EINSTEIN COLLEGE</v>
      </c>
      <c r="E44" s="99" t="str">
        <v>1301 MORRIS PARK AVE</v>
      </c>
      <c r="F44" s="99" t="str">
        <v>BRONX</v>
      </c>
      <c r="G44" s="99" t="str">
        <v>NY</v>
      </c>
      <c r="H44" s="99" t="str">
        <v>10461</v>
      </c>
      <c r="I44" s="95">
        <f>SUMIFS(MasterData[Curr Sales],MasterData[Survivor Customer'#],AcctReport!C44)</f>
        <v>4335.59</v>
      </c>
      <c r="J44" s="95">
        <f>SUMIFS(MasterData[Prior Sales],MasterData[Survivor Customer'#],AcctReport!C44)</f>
        <v>2152.77</v>
      </c>
      <c r="K44" s="95">
        <f t="shared" si="1"/>
        <v>2182.8200000000002</v>
      </c>
      <c r="L44" s="95">
        <f>SUMIFS(MasterData[Semi-Annual Base],MasterData[Survivor Customer'#],AcctReport!C44)</f>
        <v>0</v>
      </c>
      <c r="M44" s="95">
        <f>SUMIFS(MasterData[Semi-Annual Focus],MasterData[Survivor Customer'#],AcctReport!C44)</f>
        <v>0</v>
      </c>
      <c r="N44" s="95">
        <f>SUMIFS(MasterData[Base Rebate],MasterData[Survivor Customer'#],AcctReport!C44)</f>
        <v>16.582333010470144</v>
      </c>
      <c r="O44" s="95">
        <f>SUMIFS(MasterData[Annual Focus],MasterData[Survivor Customer'#],AcctReport!C44)</f>
        <v>0</v>
      </c>
      <c r="P44" s="95">
        <f>SUMIFS(MasterData[Growth Rebate],MasterData[Survivor Customer'#],AcctReport!C44)</f>
        <v>218.28200000000004</v>
      </c>
      <c r="Q44" s="95">
        <f t="shared" si="2"/>
        <v>234.86433301047018</v>
      </c>
    </row>
    <row r="45" spans="1:17" x14ac:dyDescent="0.2">
      <c r="A45" s="99" t="str">
        <v>MONTEFIORE HEALTH SYSTEM</v>
      </c>
      <c r="B45" s="99" t="str">
        <v>MONTEFIORE HEALTH SYSTEM</v>
      </c>
      <c r="C45" s="91" t="str">
        <v>1001083231</v>
      </c>
      <c r="D45" s="99" t="str">
        <v>MONTEFIORE MEDICAL CENTER</v>
      </c>
      <c r="E45" s="99" t="str">
        <v>3514 BAINBRIDGE AVE</v>
      </c>
      <c r="F45" s="99" t="str">
        <v>BRONX</v>
      </c>
      <c r="G45" s="99" t="str">
        <v>NY</v>
      </c>
      <c r="H45" s="99" t="str">
        <v>10467</v>
      </c>
      <c r="I45" s="95">
        <f>SUMIFS(MasterData[Curr Sales],MasterData[Survivor Customer'#],AcctReport!C45)</f>
        <v>7444.5700000000006</v>
      </c>
      <c r="J45" s="95">
        <f>SUMIFS(MasterData[Prior Sales],MasterData[Survivor Customer'#],AcctReport!C45)</f>
        <v>3494.17</v>
      </c>
      <c r="K45" s="95">
        <f t="shared" si="1"/>
        <v>3950.4000000000005</v>
      </c>
      <c r="L45" s="95">
        <f>SUMIFS(MasterData[Semi-Annual Base],MasterData[Survivor Customer'#],AcctReport!C45)</f>
        <v>0</v>
      </c>
      <c r="M45" s="95">
        <f>SUMIFS(MasterData[Semi-Annual Focus],MasterData[Survivor Customer'#],AcctReport!C45)</f>
        <v>0</v>
      </c>
      <c r="N45" s="95">
        <f>SUMIFS(MasterData[Base Rebate],MasterData[Survivor Customer'#],AcctReport!C45)</f>
        <v>26.914854134531073</v>
      </c>
      <c r="O45" s="95">
        <f>SUMIFS(MasterData[Annual Focus],MasterData[Survivor Customer'#],AcctReport!C45)</f>
        <v>0</v>
      </c>
      <c r="P45" s="95">
        <f>SUMIFS(MasterData[Growth Rebate],MasterData[Survivor Customer'#],AcctReport!C45)</f>
        <v>395.04000000000008</v>
      </c>
      <c r="Q45" s="95">
        <f t="shared" si="2"/>
        <v>421.95485413453116</v>
      </c>
    </row>
    <row r="46" spans="1:17" x14ac:dyDescent="0.2">
      <c r="A46" s="99" t="str">
        <v>MONTEFIORE HEALTH SYSTEM</v>
      </c>
      <c r="B46" s="99" t="str">
        <v>MONTEFIORE HEALTH SYSTEM</v>
      </c>
      <c r="C46" s="91" t="str">
        <v>1001084179</v>
      </c>
      <c r="D46" s="99" t="str">
        <v>MONTEFIORE MEDICAL CENTER ORTHOPAEDIC SURGERY</v>
      </c>
      <c r="E46" s="99" t="str">
        <v>1250 WATERS PL</v>
      </c>
      <c r="F46" s="99" t="str">
        <v>BRONX</v>
      </c>
      <c r="G46" s="99" t="str">
        <v>NY</v>
      </c>
      <c r="H46" s="99" t="str">
        <v>10461</v>
      </c>
      <c r="I46" s="95">
        <f>SUMIFS(MasterData[Curr Sales],MasterData[Survivor Customer'#],AcctReport!C46)</f>
        <v>253315.33999999997</v>
      </c>
      <c r="J46" s="95">
        <f>SUMIFS(MasterData[Prior Sales],MasterData[Survivor Customer'#],AcctReport!C46)</f>
        <v>242313.41999999998</v>
      </c>
      <c r="K46" s="95">
        <f t="shared" si="1"/>
        <v>11001.919999999984</v>
      </c>
      <c r="L46" s="95">
        <f>SUMIFS(MasterData[Semi-Annual Base],MasterData[Survivor Customer'#],AcctReport!C46)</f>
        <v>0</v>
      </c>
      <c r="M46" s="95">
        <f>SUMIFS(MasterData[Semi-Annual Focus],MasterData[Survivor Customer'#],AcctReport!C46)</f>
        <v>0</v>
      </c>
      <c r="N46" s="95">
        <f>SUMIFS(MasterData[Base Rebate],MasterData[Survivor Customer'#],AcctReport!C46)</f>
        <v>1866.4891388053145</v>
      </c>
      <c r="O46" s="95">
        <f>SUMIFS(MasterData[Annual Focus],MasterData[Survivor Customer'#],AcctReport!C46)</f>
        <v>0</v>
      </c>
      <c r="P46" s="95">
        <f>SUMIFS(MasterData[Growth Rebate],MasterData[Survivor Customer'#],AcctReport!C46)</f>
        <v>1100.1920000000005</v>
      </c>
      <c r="Q46" s="95">
        <f t="shared" si="2"/>
        <v>2966.6811388053147</v>
      </c>
    </row>
    <row r="47" spans="1:17" x14ac:dyDescent="0.2">
      <c r="A47" s="99" t="str">
        <v>MONTEFIORE HEALTH SYSTEM</v>
      </c>
      <c r="B47" s="99" t="str">
        <v>MONTEFIORE HEALTH SYSTEM</v>
      </c>
      <c r="C47" s="91" t="str">
        <v>1001088153</v>
      </c>
      <c r="D47" s="99" t="str">
        <v>MERCY COLLEGE</v>
      </c>
      <c r="E47" s="99" t="str">
        <v>1200 WATERS PL</v>
      </c>
      <c r="F47" s="99" t="str">
        <v>BRONX</v>
      </c>
      <c r="G47" s="99" t="str">
        <v>NY</v>
      </c>
      <c r="H47" s="99" t="str">
        <v>10461</v>
      </c>
      <c r="I47" s="95">
        <f>SUMIFS(MasterData[Curr Sales],MasterData[Survivor Customer'#],AcctReport!C47)</f>
        <v>0</v>
      </c>
      <c r="J47" s="95">
        <f>SUMIFS(MasterData[Prior Sales],MasterData[Survivor Customer'#],AcctReport!C47)</f>
        <v>397.64</v>
      </c>
      <c r="K47" s="95">
        <f t="shared" si="1"/>
        <v>-397.64</v>
      </c>
      <c r="L47" s="95">
        <f>SUMIFS(MasterData[Semi-Annual Base],MasterData[Survivor Customer'#],AcctReport!C47)</f>
        <v>0</v>
      </c>
      <c r="M47" s="95">
        <f>SUMIFS(MasterData[Semi-Annual Focus],MasterData[Survivor Customer'#],AcctReport!C47)</f>
        <v>0</v>
      </c>
      <c r="N47" s="95">
        <f>SUMIFS(MasterData[Base Rebate],MasterData[Survivor Customer'#],AcctReport!C47)</f>
        <v>3.062937005942739</v>
      </c>
      <c r="O47" s="95">
        <f>SUMIFS(MasterData[Annual Focus],MasterData[Survivor Customer'#],AcctReport!C47)</f>
        <v>0</v>
      </c>
      <c r="P47" s="95">
        <f>SUMIFS(MasterData[Growth Rebate],MasterData[Survivor Customer'#],AcctReport!C47)</f>
        <v>-39.764000000000003</v>
      </c>
      <c r="Q47" s="95">
        <f t="shared" si="2"/>
        <v>-36.701062994057267</v>
      </c>
    </row>
    <row r="48" spans="1:17" x14ac:dyDescent="0.2">
      <c r="A48" s="99" t="str">
        <v>MONTEFIORE HEALTH SYSTEM</v>
      </c>
      <c r="B48" s="99" t="str">
        <v>MONTEFIORE HEALTH SYSTEM</v>
      </c>
      <c r="C48" s="91" t="str">
        <v>1001090755</v>
      </c>
      <c r="D48" s="99" t="str">
        <v>MONTEFIORE DENTAL BROADWAY CLINIC</v>
      </c>
      <c r="E48" s="99" t="str">
        <v>5500 BROADWAY</v>
      </c>
      <c r="F48" s="99" t="str">
        <v>BRONX</v>
      </c>
      <c r="G48" s="99" t="str">
        <v>NY</v>
      </c>
      <c r="H48" s="99" t="str">
        <v>10463</v>
      </c>
      <c r="I48" s="95">
        <f>SUMIFS(MasterData[Curr Sales],MasterData[Survivor Customer'#],AcctReport!C48)</f>
        <v>106.3</v>
      </c>
      <c r="J48" s="95">
        <f>SUMIFS(MasterData[Prior Sales],MasterData[Survivor Customer'#],AcctReport!C48)</f>
        <v>799.76</v>
      </c>
      <c r="K48" s="95">
        <f t="shared" si="1"/>
        <v>-693.46</v>
      </c>
      <c r="L48" s="95">
        <f>SUMIFS(MasterData[Semi-Annual Base],MasterData[Survivor Customer'#],AcctReport!C48)</f>
        <v>0</v>
      </c>
      <c r="M48" s="95">
        <f>SUMIFS(MasterData[Semi-Annual Focus],MasterData[Survivor Customer'#],AcctReport!C48)</f>
        <v>0</v>
      </c>
      <c r="N48" s="95">
        <f>SUMIFS(MasterData[Base Rebate],MasterData[Survivor Customer'#],AcctReport!C48)</f>
        <v>6.1603825064700857</v>
      </c>
      <c r="O48" s="95">
        <f>SUMIFS(MasterData[Annual Focus],MasterData[Survivor Customer'#],AcctReport!C48)</f>
        <v>0</v>
      </c>
      <c r="P48" s="95">
        <f>SUMIFS(MasterData[Growth Rebate],MasterData[Survivor Customer'#],AcctReport!C48)</f>
        <v>-69.346000000000004</v>
      </c>
      <c r="Q48" s="95">
        <f t="shared" si="2"/>
        <v>-63.185617493529918</v>
      </c>
    </row>
    <row r="49" spans="1:17" x14ac:dyDescent="0.2">
      <c r="A49" s="99" t="str">
        <v>MONTEFIORE HEALTH SYSTEM</v>
      </c>
      <c r="B49" s="99" t="str">
        <v>MONTEFIORE HEALTH SYSTEM</v>
      </c>
      <c r="C49" s="91" t="str">
        <v>1001090757</v>
      </c>
      <c r="D49" s="99" t="str">
        <v>MONTEFIORE MEDICAL CENTER</v>
      </c>
      <c r="E49" s="99" t="str">
        <v>890 PROSPECT AVE</v>
      </c>
      <c r="F49" s="99" t="str">
        <v>BRONX</v>
      </c>
      <c r="G49" s="99" t="str">
        <v>NY</v>
      </c>
      <c r="H49" s="99" t="str">
        <v>10459</v>
      </c>
      <c r="I49" s="95">
        <f>SUMIFS(MasterData[Curr Sales],MasterData[Survivor Customer'#],AcctReport!C49)</f>
        <v>11635.549999999996</v>
      </c>
      <c r="J49" s="95">
        <f>SUMIFS(MasterData[Prior Sales],MasterData[Survivor Customer'#],AcctReport!C49)</f>
        <v>10342.620000000003</v>
      </c>
      <c r="K49" s="95">
        <f t="shared" si="1"/>
        <v>1292.929999999993</v>
      </c>
      <c r="L49" s="95">
        <f>SUMIFS(MasterData[Semi-Annual Base],MasterData[Survivor Customer'#],AcctReport!C49)</f>
        <v>0</v>
      </c>
      <c r="M49" s="95">
        <f>SUMIFS(MasterData[Semi-Annual Focus],MasterData[Survivor Customer'#],AcctReport!C49)</f>
        <v>0</v>
      </c>
      <c r="N49" s="95">
        <f>SUMIFS(MasterData[Base Rebate],MasterData[Survivor Customer'#],AcctReport!C49)</f>
        <v>79.667019254610906</v>
      </c>
      <c r="O49" s="95">
        <f>SUMIFS(MasterData[Annual Focus],MasterData[Survivor Customer'#],AcctReport!C49)</f>
        <v>0</v>
      </c>
      <c r="P49" s="95">
        <f>SUMIFS(MasterData[Growth Rebate],MasterData[Survivor Customer'#],AcctReport!C49)</f>
        <v>129.29299999999995</v>
      </c>
      <c r="Q49" s="95">
        <f t="shared" si="2"/>
        <v>208.96001925461087</v>
      </c>
    </row>
    <row r="50" spans="1:17" x14ac:dyDescent="0.2">
      <c r="A50" s="99" t="str">
        <v>MONTEFIORE HEALTH SYSTEM</v>
      </c>
      <c r="B50" s="99" t="str">
        <v>MONTEFIORE HEALTH SYSTEM</v>
      </c>
      <c r="C50" s="91" t="str">
        <v>1001093745</v>
      </c>
      <c r="D50" s="99" t="str">
        <v>MONTEFIORE MEDICAL CENTER</v>
      </c>
      <c r="E50" s="99" t="str">
        <v>141 S CENTRAL AVE</v>
      </c>
      <c r="F50" s="99" t="str">
        <v>HARTSDALE</v>
      </c>
      <c r="G50" s="99" t="str">
        <v>NY</v>
      </c>
      <c r="H50" s="99" t="str">
        <v>10530</v>
      </c>
      <c r="I50" s="95">
        <f>SUMIFS(MasterData[Curr Sales],MasterData[Survivor Customer'#],AcctReport!C50)</f>
        <v>14987.429999999998</v>
      </c>
      <c r="J50" s="95">
        <f>SUMIFS(MasterData[Prior Sales],MasterData[Survivor Customer'#],AcctReport!C50)</f>
        <v>16667.32</v>
      </c>
      <c r="K50" s="95">
        <f t="shared" si="1"/>
        <v>-1679.8900000000012</v>
      </c>
      <c r="L50" s="95">
        <f>SUMIFS(MasterData[Semi-Annual Base],MasterData[Survivor Customer'#],AcctReport!C50)</f>
        <v>0</v>
      </c>
      <c r="M50" s="95">
        <f>SUMIFS(MasterData[Semi-Annual Focus],MasterData[Survivor Customer'#],AcctReport!C50)</f>
        <v>0</v>
      </c>
      <c r="N50" s="95">
        <f>SUMIFS(MasterData[Base Rebate],MasterData[Survivor Customer'#],AcctReport!C50)</f>
        <v>128.38484865176923</v>
      </c>
      <c r="O50" s="95">
        <f>SUMIFS(MasterData[Annual Focus],MasterData[Survivor Customer'#],AcctReport!C50)</f>
        <v>0</v>
      </c>
      <c r="P50" s="95">
        <f>SUMIFS(MasterData[Growth Rebate],MasterData[Survivor Customer'#],AcctReport!C50)</f>
        <v>-167.98900000000009</v>
      </c>
      <c r="Q50" s="95">
        <f t="shared" si="2"/>
        <v>-39.604151348230857</v>
      </c>
    </row>
    <row r="51" spans="1:17" x14ac:dyDescent="0.2">
      <c r="A51" s="99" t="str">
        <v>MONTEFIORE HEALTH SYSTEM</v>
      </c>
      <c r="B51" s="99" t="str">
        <v>MONTEFIORE HEALTH SYSTEM</v>
      </c>
      <c r="C51" s="91" t="str">
        <v>1001096315</v>
      </c>
      <c r="D51" s="99" t="str">
        <v>NYACK HOSPITAL HISTOLOGY DEPT</v>
      </c>
      <c r="E51" s="99" t="str">
        <v>160 N MIDLAND AVE</v>
      </c>
      <c r="F51" s="99" t="str">
        <v>NYACK</v>
      </c>
      <c r="G51" s="99" t="str">
        <v>NY</v>
      </c>
      <c r="H51" s="99" t="str">
        <v>10960</v>
      </c>
      <c r="I51" s="95">
        <f>SUMIFS(MasterData[Curr Sales],MasterData[Survivor Customer'#],AcctReport!C51)</f>
        <v>7295.25</v>
      </c>
      <c r="J51" s="95">
        <f>SUMIFS(MasterData[Prior Sales],MasterData[Survivor Customer'#],AcctReport!C51)</f>
        <v>0</v>
      </c>
      <c r="K51" s="95">
        <f t="shared" si="1"/>
        <v>7295.25</v>
      </c>
      <c r="L51" s="95">
        <f>SUMIFS(MasterData[Semi-Annual Base],MasterData[Survivor Customer'#],AcctReport!C51)</f>
        <v>0</v>
      </c>
      <c r="M51" s="95">
        <f>SUMIFS(MasterData[Semi-Annual Focus],MasterData[Survivor Customer'#],AcctReport!C51)</f>
        <v>0</v>
      </c>
      <c r="N51" s="95">
        <f>SUMIFS(MasterData[Base Rebate],MasterData[Survivor Customer'#],AcctReport!C51)</f>
        <v>0</v>
      </c>
      <c r="O51" s="95">
        <f>SUMIFS(MasterData[Annual Focus],MasterData[Survivor Customer'#],AcctReport!C51)</f>
        <v>0</v>
      </c>
      <c r="P51" s="95">
        <f>SUMIFS(MasterData[Growth Rebate],MasterData[Survivor Customer'#],AcctReport!C51)</f>
        <v>729.52500000000009</v>
      </c>
      <c r="Q51" s="95">
        <f t="shared" si="2"/>
        <v>729.52500000000009</v>
      </c>
    </row>
    <row r="52" spans="1:17" x14ac:dyDescent="0.2">
      <c r="A52" s="99" t="str">
        <v>MONTEFIORE HEALTH SYSTEM</v>
      </c>
      <c r="B52" s="99" t="str">
        <v>MONTEFIORE HEALTH SYSTEM</v>
      </c>
      <c r="C52" s="91" t="str">
        <v>1001097666</v>
      </c>
      <c r="D52" s="99" t="str">
        <v>MONTEFIORE MEDICAL GROUP</v>
      </c>
      <c r="E52" s="99" t="str">
        <v>1010 CENTRAL PARK AVE</v>
      </c>
      <c r="F52" s="99" t="str">
        <v>YONKERS</v>
      </c>
      <c r="G52" s="99" t="str">
        <v>NY</v>
      </c>
      <c r="H52" s="99" t="str">
        <v>10704</v>
      </c>
      <c r="I52" s="95">
        <f>SUMIFS(MasterData[Curr Sales],MasterData[Survivor Customer'#],AcctReport!C52)</f>
        <v>564.64</v>
      </c>
      <c r="J52" s="95">
        <f>SUMIFS(MasterData[Prior Sales],MasterData[Survivor Customer'#],AcctReport!C52)</f>
        <v>23205.060000000005</v>
      </c>
      <c r="K52" s="95">
        <f t="shared" si="1"/>
        <v>-22640.420000000006</v>
      </c>
      <c r="L52" s="95">
        <f>SUMIFS(MasterData[Semi-Annual Base],MasterData[Survivor Customer'#],AcctReport!C52)</f>
        <v>0</v>
      </c>
      <c r="M52" s="95">
        <f>SUMIFS(MasterData[Semi-Annual Focus],MasterData[Survivor Customer'#],AcctReport!C52)</f>
        <v>0</v>
      </c>
      <c r="N52" s="95">
        <f>SUMIFS(MasterData[Base Rebate],MasterData[Survivor Customer'#],AcctReport!C52)</f>
        <v>178.7436802110492</v>
      </c>
      <c r="O52" s="95">
        <f>SUMIFS(MasterData[Annual Focus],MasterData[Survivor Customer'#],AcctReport!C52)</f>
        <v>0</v>
      </c>
      <c r="P52" s="95">
        <f>SUMIFS(MasterData[Growth Rebate],MasterData[Survivor Customer'#],AcctReport!C52)</f>
        <v>-2264.0419999999999</v>
      </c>
      <c r="Q52" s="95">
        <f t="shared" si="2"/>
        <v>-2085.2983197889507</v>
      </c>
    </row>
    <row r="53" spans="1:17" x14ac:dyDescent="0.2">
      <c r="A53" s="99" t="str">
        <v>MONTEFIORE HEALTH SYSTEM</v>
      </c>
      <c r="B53" s="99" t="str">
        <v>MONTEFIORE HEALTH SYSTEM</v>
      </c>
      <c r="C53" s="91" t="str">
        <v>1001108328</v>
      </c>
      <c r="D53" s="99" t="str">
        <v>MONTEFIORE MEDICAL CENTER</v>
      </c>
      <c r="E53" s="99" t="str">
        <v>1695 EASTCHESTER RD</v>
      </c>
      <c r="F53" s="99" t="str">
        <v>BRONX</v>
      </c>
      <c r="G53" s="99" t="str">
        <v>NY</v>
      </c>
      <c r="H53" s="99" t="str">
        <v>10461</v>
      </c>
      <c r="I53" s="95">
        <f>SUMIFS(MasterData[Curr Sales],MasterData[Survivor Customer'#],AcctReport!C53)</f>
        <v>385610.70000000007</v>
      </c>
      <c r="J53" s="95">
        <f>SUMIFS(MasterData[Prior Sales],MasterData[Survivor Customer'#],AcctReport!C53)</f>
        <v>380621.10999999993</v>
      </c>
      <c r="K53" s="95">
        <f t="shared" si="1"/>
        <v>4989.590000000142</v>
      </c>
      <c r="L53" s="95">
        <f>SUMIFS(MasterData[Semi-Annual Base],MasterData[Survivor Customer'#],AcctReport!C53)</f>
        <v>0</v>
      </c>
      <c r="M53" s="95">
        <f>SUMIFS(MasterData[Semi-Annual Focus],MasterData[Survivor Customer'#],AcctReport!C53)</f>
        <v>0</v>
      </c>
      <c r="N53" s="95">
        <f>SUMIFS(MasterData[Base Rebate],MasterData[Survivor Customer'#],AcctReport!C53)</f>
        <v>2931.8440877728644</v>
      </c>
      <c r="O53" s="95">
        <f>SUMIFS(MasterData[Annual Focus],MasterData[Survivor Customer'#],AcctReport!C53)</f>
        <v>0</v>
      </c>
      <c r="P53" s="95">
        <f>SUMIFS(MasterData[Growth Rebate],MasterData[Survivor Customer'#],AcctReport!C53)</f>
        <v>498.95900000000086</v>
      </c>
      <c r="Q53" s="95">
        <f t="shared" si="2"/>
        <v>3430.8030877728652</v>
      </c>
    </row>
    <row r="54" spans="1:17" x14ac:dyDescent="0.2">
      <c r="A54" s="99" t="str">
        <v>MONTEFIORE HEALTH SYSTEM</v>
      </c>
      <c r="B54" s="99" t="str">
        <v>MONTEFIORE HEALTH SYSTEM</v>
      </c>
      <c r="C54" s="91" t="str">
        <v>1001110562</v>
      </c>
      <c r="D54" s="99" t="str">
        <v>NEW YORK CHILDRENS HEALTH PROJECT</v>
      </c>
      <c r="E54" s="99" t="str">
        <v>853 LONGWOOD AVE</v>
      </c>
      <c r="F54" s="99" t="str">
        <v>BRONX</v>
      </c>
      <c r="G54" s="99" t="str">
        <v>NY</v>
      </c>
      <c r="H54" s="99" t="str">
        <v>10459</v>
      </c>
      <c r="I54" s="95">
        <f>SUMIFS(MasterData[Curr Sales],MasterData[Survivor Customer'#],AcctReport!C54)</f>
        <v>5992.4000000000005</v>
      </c>
      <c r="J54" s="95">
        <f>SUMIFS(MasterData[Prior Sales],MasterData[Survivor Customer'#],AcctReport!C54)</f>
        <v>7409.7800000000007</v>
      </c>
      <c r="K54" s="95">
        <f t="shared" si="1"/>
        <v>-1417.38</v>
      </c>
      <c r="L54" s="95">
        <f>SUMIFS(MasterData[Semi-Annual Base],MasterData[Survivor Customer'#],AcctReport!C54)</f>
        <v>0</v>
      </c>
      <c r="M54" s="95">
        <f>SUMIFS(MasterData[Semi-Annual Focus],MasterData[Survivor Customer'#],AcctReport!C54)</f>
        <v>0</v>
      </c>
      <c r="N54" s="95">
        <f>SUMIFS(MasterData[Base Rebate],MasterData[Survivor Customer'#],AcctReport!C54)</f>
        <v>57.075971652485642</v>
      </c>
      <c r="O54" s="95">
        <f>SUMIFS(MasterData[Annual Focus],MasterData[Survivor Customer'#],AcctReport!C54)</f>
        <v>0</v>
      </c>
      <c r="P54" s="95">
        <f>SUMIFS(MasterData[Growth Rebate],MasterData[Survivor Customer'#],AcctReport!C54)</f>
        <v>-141.738</v>
      </c>
      <c r="Q54" s="95">
        <f t="shared" si="2"/>
        <v>-84.662028347514365</v>
      </c>
    </row>
    <row r="55" spans="1:17" x14ac:dyDescent="0.2">
      <c r="A55" s="99" t="str">
        <v>MONTEFIORE HEALTH SYSTEM</v>
      </c>
      <c r="B55" s="99" t="str">
        <v>MONTEFIORE HEALTH SYSTEM</v>
      </c>
      <c r="C55" s="91" t="str">
        <v>1001115337</v>
      </c>
      <c r="D55" s="99" t="str">
        <v>MONTEFIORE CENTENNIAL WOMENS CENTER</v>
      </c>
      <c r="E55" s="99" t="str">
        <v>3332 ROCHAMBEAU AVE</v>
      </c>
      <c r="F55" s="99" t="str">
        <v>BRONX</v>
      </c>
      <c r="G55" s="99" t="str">
        <v>NY</v>
      </c>
      <c r="H55" s="99" t="str">
        <v>10467</v>
      </c>
      <c r="I55" s="95">
        <f>SUMIFS(MasterData[Curr Sales],MasterData[Survivor Customer'#],AcctReport!C55)</f>
        <v>16321.97</v>
      </c>
      <c r="J55" s="95">
        <f>SUMIFS(MasterData[Prior Sales],MasterData[Survivor Customer'#],AcctReport!C55)</f>
        <v>12319.62</v>
      </c>
      <c r="K55" s="95">
        <f t="shared" si="1"/>
        <v>4002.3499999999985</v>
      </c>
      <c r="L55" s="95">
        <f>SUMIFS(MasterData[Semi-Annual Base],MasterData[Survivor Customer'#],AcctReport!C55)</f>
        <v>0</v>
      </c>
      <c r="M55" s="95">
        <f>SUMIFS(MasterData[Semi-Annual Focus],MasterData[Survivor Customer'#],AcctReport!C55)</f>
        <v>0</v>
      </c>
      <c r="N55" s="95">
        <f>SUMIFS(MasterData[Base Rebate],MasterData[Survivor Customer'#],AcctReport!C55)</f>
        <v>94.89543304786315</v>
      </c>
      <c r="O55" s="95">
        <f>SUMIFS(MasterData[Annual Focus],MasterData[Survivor Customer'#],AcctReport!C55)</f>
        <v>0</v>
      </c>
      <c r="P55" s="95">
        <f>SUMIFS(MasterData[Growth Rebate],MasterData[Survivor Customer'#],AcctReport!C55)</f>
        <v>400.23500000000018</v>
      </c>
      <c r="Q55" s="95">
        <f t="shared" si="2"/>
        <v>495.13043304786333</v>
      </c>
    </row>
    <row r="56" spans="1:17" x14ac:dyDescent="0.2">
      <c r="A56" s="99" t="str">
        <v>MONTEFIORE HEALTH SYSTEM</v>
      </c>
      <c r="B56" s="99" t="str">
        <v>MONTEFIORE HEALTH SYSTEM</v>
      </c>
      <c r="C56" s="91" t="str">
        <v>1001177090</v>
      </c>
      <c r="D56" s="99" t="str">
        <v>MONTEFIORE NEW ROCHELLE HOSPITAL</v>
      </c>
      <c r="E56" s="99" t="str">
        <v>16 GUION PL</v>
      </c>
      <c r="F56" s="99" t="str">
        <v>NEW ROCHELLE</v>
      </c>
      <c r="G56" s="99" t="str">
        <v>NY</v>
      </c>
      <c r="H56" s="99" t="str">
        <v>10801</v>
      </c>
      <c r="I56" s="95">
        <f>SUMIFS(MasterData[Curr Sales],MasterData[Survivor Customer'#],AcctReport!C56)</f>
        <v>734004.28000000026</v>
      </c>
      <c r="J56" s="95">
        <f>SUMIFS(MasterData[Prior Sales],MasterData[Survivor Customer'#],AcctReport!C56)</f>
        <v>728164.62</v>
      </c>
      <c r="K56" s="95">
        <f t="shared" si="1"/>
        <v>5839.6600000002654</v>
      </c>
      <c r="L56" s="95">
        <f>SUMIFS(MasterData[Semi-Annual Base],MasterData[Survivor Customer'#],AcctReport!C56)</f>
        <v>0</v>
      </c>
      <c r="M56" s="95">
        <f>SUMIFS(MasterData[Semi-Annual Focus],MasterData[Survivor Customer'#],AcctReport!C56)</f>
        <v>0</v>
      </c>
      <c r="N56" s="95">
        <f>SUMIFS(MasterData[Base Rebate],MasterData[Survivor Customer'#],AcctReport!C56)</f>
        <v>5608.8984031189812</v>
      </c>
      <c r="O56" s="95">
        <f>SUMIFS(MasterData[Annual Focus],MasterData[Survivor Customer'#],AcctReport!C56)</f>
        <v>0</v>
      </c>
      <c r="P56" s="95">
        <f>SUMIFS(MasterData[Growth Rebate],MasterData[Survivor Customer'#],AcctReport!C56)</f>
        <v>583.96599999999751</v>
      </c>
      <c r="Q56" s="95">
        <f t="shared" si="2"/>
        <v>6192.8644031189788</v>
      </c>
    </row>
    <row r="57" spans="1:17" x14ac:dyDescent="0.2">
      <c r="A57" s="99" t="str">
        <v>MONTEFIORE HEALTH SYSTEM</v>
      </c>
      <c r="B57" s="99" t="str">
        <v>MONTEFIORE HEALTH SYSTEM</v>
      </c>
      <c r="C57" s="91" t="str">
        <v>1001181565</v>
      </c>
      <c r="D57" s="99" t="str">
        <v>HELEN MAY MD</v>
      </c>
      <c r="E57" s="99" t="str">
        <v>1578 WILLIAMSBRIDGE RD</v>
      </c>
      <c r="F57" s="99" t="str">
        <v>BRONX</v>
      </c>
      <c r="G57" s="99" t="str">
        <v>NY</v>
      </c>
      <c r="H57" s="99" t="str">
        <v>10461</v>
      </c>
      <c r="I57" s="95">
        <f>SUMIFS(MasterData[Curr Sales],MasterData[Survivor Customer'#],AcctReport!C57)</f>
        <v>8284.48</v>
      </c>
      <c r="J57" s="95">
        <f>SUMIFS(MasterData[Prior Sales],MasterData[Survivor Customer'#],AcctReport!C57)</f>
        <v>6356.25</v>
      </c>
      <c r="K57" s="95">
        <f t="shared" si="1"/>
        <v>1928.2299999999996</v>
      </c>
      <c r="L57" s="95">
        <f>SUMIFS(MasterData[Semi-Annual Base],MasterData[Survivor Customer'#],AcctReport!C57)</f>
        <v>0</v>
      </c>
      <c r="M57" s="95">
        <f>SUMIFS(MasterData[Semi-Annual Focus],MasterData[Survivor Customer'#],AcctReport!C57)</f>
        <v>0</v>
      </c>
      <c r="N57" s="95">
        <f>SUMIFS(MasterData[Base Rebate],MasterData[Survivor Customer'#],AcctReport!C57)</f>
        <v>48.960852389154837</v>
      </c>
      <c r="O57" s="95">
        <f>SUMIFS(MasterData[Annual Focus],MasterData[Survivor Customer'#],AcctReport!C57)</f>
        <v>0</v>
      </c>
      <c r="P57" s="95">
        <f>SUMIFS(MasterData[Growth Rebate],MasterData[Survivor Customer'#],AcctReport!C57)</f>
        <v>192.82300000000001</v>
      </c>
      <c r="Q57" s="95">
        <f t="shared" si="2"/>
        <v>241.78385238915484</v>
      </c>
    </row>
    <row r="58" spans="1:17" x14ac:dyDescent="0.2">
      <c r="A58" s="99" t="str">
        <v>MONTEFIORE HEALTH SYSTEM</v>
      </c>
      <c r="B58" s="99" t="str">
        <v>MONTEFIORE HEALTH SYSTEM</v>
      </c>
      <c r="C58" s="91" t="str">
        <v>1001196877</v>
      </c>
      <c r="D58" s="99" t="str">
        <v>ALBERT EINSTEIN COLLEGE OF MEDICINE DOSA CLINIC</v>
      </c>
      <c r="E58" s="99" t="str">
        <v>1510 WATERS PL</v>
      </c>
      <c r="F58" s="99" t="str">
        <v>BRONX</v>
      </c>
      <c r="G58" s="99" t="str">
        <v>NY</v>
      </c>
      <c r="H58" s="99" t="str">
        <v>10461</v>
      </c>
      <c r="I58" s="95">
        <f>SUMIFS(MasterData[Curr Sales],MasterData[Survivor Customer'#],AcctReport!C58)</f>
        <v>4227.1699999999992</v>
      </c>
      <c r="J58" s="95">
        <f>SUMIFS(MasterData[Prior Sales],MasterData[Survivor Customer'#],AcctReport!C58)</f>
        <v>6933.69</v>
      </c>
      <c r="K58" s="95">
        <f t="shared" si="1"/>
        <v>-2706.5200000000004</v>
      </c>
      <c r="L58" s="95">
        <f>SUMIFS(MasterData[Semi-Annual Base],MasterData[Survivor Customer'#],AcctReport!C58)</f>
        <v>0</v>
      </c>
      <c r="M58" s="95">
        <f>SUMIFS(MasterData[Semi-Annual Focus],MasterData[Survivor Customer'#],AcctReport!C58)</f>
        <v>0</v>
      </c>
      <c r="N58" s="95">
        <f>SUMIFS(MasterData[Base Rebate],MasterData[Survivor Customer'#],AcctReport!C58)</f>
        <v>53.408750851863765</v>
      </c>
      <c r="O58" s="95">
        <f>SUMIFS(MasterData[Annual Focus],MasterData[Survivor Customer'#],AcctReport!C58)</f>
        <v>0</v>
      </c>
      <c r="P58" s="95">
        <f>SUMIFS(MasterData[Growth Rebate],MasterData[Survivor Customer'#],AcctReport!C58)</f>
        <v>-270.65200000000004</v>
      </c>
      <c r="Q58" s="95">
        <f t="shared" si="2"/>
        <v>-217.24324914813627</v>
      </c>
    </row>
    <row r="59" spans="1:17" x14ac:dyDescent="0.2">
      <c r="A59" s="99" t="str">
        <v>MONTEFIORE HEALTH SYSTEM</v>
      </c>
      <c r="B59" s="99" t="str">
        <v>MONTEFIORE HEALTH SYSTEM</v>
      </c>
      <c r="C59" s="91" t="str">
        <v>1001196996</v>
      </c>
      <c r="D59" s="99" t="str">
        <v>WPHPA ORTHO &amp; SPORTS MEDICINE</v>
      </c>
      <c r="E59" s="99" t="str">
        <v>24 SAW MILL RIVER RD</v>
      </c>
      <c r="F59" s="99" t="str">
        <v>HAWTHORNE</v>
      </c>
      <c r="G59" s="99" t="str">
        <v>NY</v>
      </c>
      <c r="H59" s="99" t="str">
        <v>10532</v>
      </c>
      <c r="I59" s="95">
        <f>SUMIFS(MasterData[Curr Sales],MasterData[Survivor Customer'#],AcctReport!C59)</f>
        <v>5210.25</v>
      </c>
      <c r="J59" s="95">
        <f>SUMIFS(MasterData[Prior Sales],MasterData[Survivor Customer'#],AcctReport!C59)</f>
        <v>691.63</v>
      </c>
      <c r="K59" s="95">
        <f t="shared" si="1"/>
        <v>4518.62</v>
      </c>
      <c r="L59" s="95">
        <f>SUMIFS(MasterData[Semi-Annual Base],MasterData[Survivor Customer'#],AcctReport!C59)</f>
        <v>0</v>
      </c>
      <c r="M59" s="95">
        <f>SUMIFS(MasterData[Semi-Annual Focus],MasterData[Survivor Customer'#],AcctReport!C59)</f>
        <v>0</v>
      </c>
      <c r="N59" s="95">
        <f>SUMIFS(MasterData[Base Rebate],MasterData[Survivor Customer'#],AcctReport!C59)</f>
        <v>5.3274799351679318</v>
      </c>
      <c r="O59" s="95">
        <f>SUMIFS(MasterData[Annual Focus],MasterData[Survivor Customer'#],AcctReport!C59)</f>
        <v>0</v>
      </c>
      <c r="P59" s="95">
        <f>SUMIFS(MasterData[Growth Rebate],MasterData[Survivor Customer'#],AcctReport!C59)</f>
        <v>451.86199999999997</v>
      </c>
      <c r="Q59" s="95">
        <f t="shared" si="2"/>
        <v>457.18947993516792</v>
      </c>
    </row>
    <row r="60" spans="1:17" x14ac:dyDescent="0.2">
      <c r="A60" s="99" t="str">
        <v>MONTEFIORE HEALTH SYSTEM</v>
      </c>
      <c r="B60" s="99" t="str">
        <v>MONTEFIORE HEALTH SYSTEM</v>
      </c>
      <c r="C60" s="91" t="str">
        <v>1001225483</v>
      </c>
      <c r="D60" s="99" t="str">
        <v>CROSS COUNTY MEDICAL CENTER</v>
      </c>
      <c r="E60" s="99" t="str">
        <v>1010 CENTRAL PARK AVE</v>
      </c>
      <c r="F60" s="99" t="str">
        <v>YONKERS</v>
      </c>
      <c r="G60" s="99" t="str">
        <v>NY</v>
      </c>
      <c r="H60" s="99" t="str">
        <v>10704</v>
      </c>
      <c r="I60" s="95">
        <f>SUMIFS(MasterData[Curr Sales],MasterData[Survivor Customer'#],AcctReport!C60)</f>
        <v>47705</v>
      </c>
      <c r="J60" s="95">
        <f>SUMIFS(MasterData[Prior Sales],MasterData[Survivor Customer'#],AcctReport!C60)</f>
        <v>19565.739999999994</v>
      </c>
      <c r="K60" s="95">
        <f t="shared" si="1"/>
        <v>28139.260000000006</v>
      </c>
      <c r="L60" s="95">
        <f>SUMIFS(MasterData[Semi-Annual Base],MasterData[Survivor Customer'#],AcctReport!C60)</f>
        <v>0</v>
      </c>
      <c r="M60" s="95">
        <f>SUMIFS(MasterData[Semi-Annual Focus],MasterData[Survivor Customer'#],AcctReport!C60)</f>
        <v>0</v>
      </c>
      <c r="N60" s="95">
        <f>SUMIFS(MasterData[Base Rebate],MasterData[Survivor Customer'#],AcctReport!C60)</f>
        <v>150.71076625755478</v>
      </c>
      <c r="O60" s="95">
        <f>SUMIFS(MasterData[Annual Focus],MasterData[Survivor Customer'#],AcctReport!C60)</f>
        <v>0</v>
      </c>
      <c r="P60" s="95">
        <f>SUMIFS(MasterData[Growth Rebate],MasterData[Survivor Customer'#],AcctReport!C60)</f>
        <v>2813.9259999999999</v>
      </c>
      <c r="Q60" s="95">
        <f t="shared" si="2"/>
        <v>2964.6367662575549</v>
      </c>
    </row>
    <row r="61" spans="1:17" x14ac:dyDescent="0.2">
      <c r="A61" s="99" t="str">
        <v>MONTEFIORE HEALTH SYSTEM</v>
      </c>
      <c r="B61" s="99" t="str">
        <v>MONTEFIORE HEALTH SYSTEM</v>
      </c>
      <c r="C61" s="91" t="str">
        <v>1001225528</v>
      </c>
      <c r="D61" s="99" t="str">
        <v>NEUROMUSCULAR DISEASE CENTER</v>
      </c>
      <c r="E61" s="99" t="str">
        <v>1515 BLONDELL AVE</v>
      </c>
      <c r="F61" s="99" t="str">
        <v>BRONX</v>
      </c>
      <c r="G61" s="99" t="str">
        <v>NY</v>
      </c>
      <c r="H61" s="99" t="str">
        <v>10461</v>
      </c>
      <c r="I61" s="95">
        <f>SUMIFS(MasterData[Curr Sales],MasterData[Survivor Customer'#],AcctReport!C61)</f>
        <v>0</v>
      </c>
      <c r="J61" s="95">
        <f>SUMIFS(MasterData[Prior Sales],MasterData[Survivor Customer'#],AcctReport!C61)</f>
        <v>40</v>
      </c>
      <c r="K61" s="95">
        <f t="shared" si="1"/>
        <v>-40</v>
      </c>
      <c r="L61" s="95">
        <f>SUMIFS(MasterData[Semi-Annual Base],MasterData[Survivor Customer'#],AcctReport!C61)</f>
        <v>0</v>
      </c>
      <c r="M61" s="95">
        <f>SUMIFS(MasterData[Semi-Annual Focus],MasterData[Survivor Customer'#],AcctReport!C61)</f>
        <v>0</v>
      </c>
      <c r="N61" s="95">
        <f>SUMIFS(MasterData[Base Rebate],MasterData[Survivor Customer'#],AcctReport!C61)</f>
        <v>0.3081115587911416</v>
      </c>
      <c r="O61" s="95">
        <f>SUMIFS(MasterData[Annual Focus],MasterData[Survivor Customer'#],AcctReport!C61)</f>
        <v>0</v>
      </c>
      <c r="P61" s="95">
        <f>SUMIFS(MasterData[Growth Rebate],MasterData[Survivor Customer'#],AcctReport!C61)</f>
        <v>-4</v>
      </c>
      <c r="Q61" s="95">
        <f t="shared" si="2"/>
        <v>-3.6918884412088584</v>
      </c>
    </row>
    <row r="62" spans="1:17" x14ac:dyDescent="0.2">
      <c r="A62" s="99" t="str">
        <v>MONTEFIORE HEALTH SYSTEM</v>
      </c>
      <c r="B62" s="99" t="str">
        <v>MONTEFIORE HEALTH SYSTEM</v>
      </c>
      <c r="C62" s="91" t="str">
        <v>1001230940</v>
      </c>
      <c r="D62" s="99" t="str">
        <v>MT VERNON DIALYSIS</v>
      </c>
      <c r="E62" s="99" t="str">
        <v>12 N 7TH AVE</v>
      </c>
      <c r="F62" s="99" t="str">
        <v>MOUNT VERNON</v>
      </c>
      <c r="G62" s="99" t="str">
        <v>NY</v>
      </c>
      <c r="H62" s="99" t="str">
        <v>10550</v>
      </c>
      <c r="I62" s="95">
        <f>SUMIFS(MasterData[Curr Sales],MasterData[Survivor Customer'#],AcctReport!C62)</f>
        <v>502.4</v>
      </c>
      <c r="J62" s="95">
        <f>SUMIFS(MasterData[Prior Sales],MasterData[Survivor Customer'#],AcctReport!C62)</f>
        <v>474.25000000000011</v>
      </c>
      <c r="K62" s="95">
        <f t="shared" si="1"/>
        <v>28.149999999999864</v>
      </c>
      <c r="L62" s="95">
        <f>SUMIFS(MasterData[Semi-Annual Base],MasterData[Survivor Customer'#],AcctReport!C62)</f>
        <v>0</v>
      </c>
      <c r="M62" s="95">
        <f>SUMIFS(MasterData[Semi-Annual Focus],MasterData[Survivor Customer'#],AcctReport!C62)</f>
        <v>0</v>
      </c>
      <c r="N62" s="95">
        <f>SUMIFS(MasterData[Base Rebate],MasterData[Survivor Customer'#],AcctReport!C62)</f>
        <v>3.6530476689174733</v>
      </c>
      <c r="O62" s="95">
        <f>SUMIFS(MasterData[Annual Focus],MasterData[Survivor Customer'#],AcctReport!C62)</f>
        <v>0</v>
      </c>
      <c r="P62" s="95">
        <f>SUMIFS(MasterData[Growth Rebate],MasterData[Survivor Customer'#],AcctReport!C62)</f>
        <v>2.8149999999999906</v>
      </c>
      <c r="Q62" s="95">
        <f t="shared" si="2"/>
        <v>6.468047668917464</v>
      </c>
    </row>
    <row r="63" spans="1:17" x14ac:dyDescent="0.2">
      <c r="A63" s="99" t="str">
        <v>MONTEFIORE HEALTH SYSTEM</v>
      </c>
      <c r="B63" s="99" t="str">
        <v>MONTEFIORE HEALTH SYSTEM</v>
      </c>
      <c r="C63" s="91" t="str">
        <v>1001267264</v>
      </c>
      <c r="D63" s="99" t="str">
        <v>MONTEFIORE</v>
      </c>
      <c r="E63" s="99" t="str">
        <v>3550 JEROME AVE</v>
      </c>
      <c r="F63" s="99" t="str">
        <v>BRONX</v>
      </c>
      <c r="G63" s="99" t="str">
        <v>NY</v>
      </c>
      <c r="H63" s="99" t="str">
        <v>10467</v>
      </c>
      <c r="I63" s="95">
        <f>SUMIFS(MasterData[Curr Sales],MasterData[Survivor Customer'#],AcctReport!C63)</f>
        <v>1676.6</v>
      </c>
      <c r="J63" s="95">
        <f>SUMIFS(MasterData[Prior Sales],MasterData[Survivor Customer'#],AcctReport!C63)</f>
        <v>1318.22</v>
      </c>
      <c r="K63" s="95">
        <f t="shared" si="1"/>
        <v>358.37999999999988</v>
      </c>
      <c r="L63" s="95">
        <f>SUMIFS(MasterData[Semi-Annual Base],MasterData[Survivor Customer'#],AcctReport!C63)</f>
        <v>0</v>
      </c>
      <c r="M63" s="95">
        <f>SUMIFS(MasterData[Semi-Annual Focus],MasterData[Survivor Customer'#],AcctReport!C63)</f>
        <v>0</v>
      </c>
      <c r="N63" s="95">
        <f>SUMIFS(MasterData[Base Rebate],MasterData[Survivor Customer'#],AcctReport!C63)</f>
        <v>10.153970475741467</v>
      </c>
      <c r="O63" s="95">
        <f>SUMIFS(MasterData[Annual Focus],MasterData[Survivor Customer'#],AcctReport!C63)</f>
        <v>0</v>
      </c>
      <c r="P63" s="95">
        <f>SUMIFS(MasterData[Growth Rebate],MasterData[Survivor Customer'#],AcctReport!C63)</f>
        <v>35.837999999999994</v>
      </c>
      <c r="Q63" s="95">
        <f t="shared" si="2"/>
        <v>45.991970475741461</v>
      </c>
    </row>
    <row r="64" spans="1:17" x14ac:dyDescent="0.2">
      <c r="A64" s="99" t="str">
        <v>MONTEFIORE HEALTH SYSTEM</v>
      </c>
      <c r="B64" s="99" t="str">
        <v>MONTEFIORE HEALTH SYSTEM</v>
      </c>
      <c r="C64" s="91" t="str">
        <v>1001285111</v>
      </c>
      <c r="D64" s="99" t="str">
        <v>MONTEFIORE SCHOOL HEALTH C/O CELIZ CRUZ BRONX SCHOOL</v>
      </c>
      <c r="E64" s="99" t="str">
        <v>2780 RESERVOIR AVE</v>
      </c>
      <c r="F64" s="99" t="str">
        <v>BRONX</v>
      </c>
      <c r="G64" s="99" t="str">
        <v>NY</v>
      </c>
      <c r="H64" s="99" t="str">
        <v>10468</v>
      </c>
      <c r="I64" s="95">
        <f>SUMIFS(MasterData[Curr Sales],MasterData[Survivor Customer'#],AcctReport!C64)</f>
        <v>478.42000000000007</v>
      </c>
      <c r="J64" s="95">
        <f>SUMIFS(MasterData[Prior Sales],MasterData[Survivor Customer'#],AcctReport!C64)</f>
        <v>431.06000000000006</v>
      </c>
      <c r="K64" s="95">
        <f t="shared" si="1"/>
        <v>47.360000000000014</v>
      </c>
      <c r="L64" s="95">
        <f>SUMIFS(MasterData[Semi-Annual Base],MasterData[Survivor Customer'#],AcctReport!C64)</f>
        <v>0</v>
      </c>
      <c r="M64" s="95">
        <f>SUMIFS(MasterData[Semi-Annual Focus],MasterData[Survivor Customer'#],AcctReport!C64)</f>
        <v>0</v>
      </c>
      <c r="N64" s="95">
        <f>SUMIFS(MasterData[Base Rebate],MasterData[Survivor Customer'#],AcctReport!C64)</f>
        <v>3.3203642133127373</v>
      </c>
      <c r="O64" s="95">
        <f>SUMIFS(MasterData[Annual Focus],MasterData[Survivor Customer'#],AcctReport!C64)</f>
        <v>0</v>
      </c>
      <c r="P64" s="95">
        <f>SUMIFS(MasterData[Growth Rebate],MasterData[Survivor Customer'#],AcctReport!C64)</f>
        <v>4.7360000000000015</v>
      </c>
      <c r="Q64" s="95">
        <f t="shared" si="2"/>
        <v>8.0563642133127384</v>
      </c>
    </row>
    <row r="65" spans="1:17" x14ac:dyDescent="0.2">
      <c r="A65" s="99" t="str">
        <v>MONTEFIORE HEALTH SYSTEM</v>
      </c>
      <c r="B65" s="99" t="str">
        <v>MONTEFIORE HEALTH SYSTEM</v>
      </c>
      <c r="C65" s="91" t="str">
        <v>1001290178</v>
      </c>
      <c r="D65" s="99" t="str">
        <v>MONTEFIORE MEDICAL CENTER</v>
      </c>
      <c r="E65" s="99" t="str">
        <v>1695 EASTCHESTER RD</v>
      </c>
      <c r="F65" s="99" t="str">
        <v>BRONX</v>
      </c>
      <c r="G65" s="99" t="str">
        <v>NY</v>
      </c>
      <c r="H65" s="99" t="str">
        <v>10461</v>
      </c>
      <c r="I65" s="95">
        <f>SUMIFS(MasterData[Curr Sales],MasterData[Survivor Customer'#],AcctReport!C65)</f>
        <v>8345.74</v>
      </c>
      <c r="J65" s="95">
        <f>SUMIFS(MasterData[Prior Sales],MasterData[Survivor Customer'#],AcctReport!C65)</f>
        <v>12184.349999999999</v>
      </c>
      <c r="K65" s="95">
        <f t="shared" si="1"/>
        <v>-3838.6099999999988</v>
      </c>
      <c r="L65" s="95">
        <f>SUMIFS(MasterData[Semi-Annual Base],MasterData[Survivor Customer'#],AcctReport!C65)</f>
        <v>0</v>
      </c>
      <c r="M65" s="95">
        <f>SUMIFS(MasterData[Semi-Annual Focus],MasterData[Survivor Customer'#],AcctReport!C65)</f>
        <v>0</v>
      </c>
      <c r="N65" s="95">
        <f>SUMIFS(MasterData[Base Rebate],MasterData[Survivor Customer'#],AcctReport!C65)</f>
        <v>93.853476783921167</v>
      </c>
      <c r="O65" s="95">
        <f>SUMIFS(MasterData[Annual Focus],MasterData[Survivor Customer'#],AcctReport!C65)</f>
        <v>0</v>
      </c>
      <c r="P65" s="95">
        <f>SUMIFS(MasterData[Growth Rebate],MasterData[Survivor Customer'#],AcctReport!C65)</f>
        <v>-383.86100000000005</v>
      </c>
      <c r="Q65" s="95">
        <f t="shared" si="2"/>
        <v>-290.00752321607888</v>
      </c>
    </row>
    <row r="66" spans="1:17" x14ac:dyDescent="0.2">
      <c r="A66" s="99" t="str">
        <v>MONTEFIORE HEALTH SYSTEM</v>
      </c>
      <c r="B66" s="99" t="str">
        <v>MONTEFIORE HEALTH SYSTEM</v>
      </c>
      <c r="C66" s="91" t="str">
        <v>1001306884</v>
      </c>
      <c r="D66" s="99" t="str">
        <v>MOSHE WEISS MD</v>
      </c>
      <c r="E66" s="99" t="str">
        <v>258 OLD NYACK TPKE</v>
      </c>
      <c r="F66" s="99" t="str">
        <v>SPRING VALLEY</v>
      </c>
      <c r="G66" s="99" t="str">
        <v>NY</v>
      </c>
      <c r="H66" s="99" t="str">
        <v>10977</v>
      </c>
      <c r="I66" s="95">
        <f>SUMIFS(MasterData[Curr Sales],MasterData[Survivor Customer'#],AcctReport!C66)</f>
        <v>570.87</v>
      </c>
      <c r="J66" s="95">
        <f>SUMIFS(MasterData[Prior Sales],MasterData[Survivor Customer'#],AcctReport!C66)</f>
        <v>407.37</v>
      </c>
      <c r="K66" s="95">
        <f t="shared" si="1"/>
        <v>163.5</v>
      </c>
      <c r="L66" s="95">
        <f>SUMIFS(MasterData[Semi-Annual Base],MasterData[Survivor Customer'#],AcctReport!C66)</f>
        <v>0</v>
      </c>
      <c r="M66" s="95">
        <f>SUMIFS(MasterData[Semi-Annual Focus],MasterData[Survivor Customer'#],AcctReport!C66)</f>
        <v>0</v>
      </c>
      <c r="N66" s="95">
        <f>SUMIFS(MasterData[Base Rebate],MasterData[Survivor Customer'#],AcctReport!C66)</f>
        <v>3.1378851426186833</v>
      </c>
      <c r="O66" s="95">
        <f>SUMIFS(MasterData[Annual Focus],MasterData[Survivor Customer'#],AcctReport!C66)</f>
        <v>0</v>
      </c>
      <c r="P66" s="95">
        <f>SUMIFS(MasterData[Growth Rebate],MasterData[Survivor Customer'#],AcctReport!C66)</f>
        <v>16.350000000000001</v>
      </c>
      <c r="Q66" s="95">
        <f t="shared" si="2"/>
        <v>19.487885142618683</v>
      </c>
    </row>
    <row r="67" spans="1:17" x14ac:dyDescent="0.2">
      <c r="A67" s="99" t="str">
        <v>MONTEFIORE HEALTH SYSTEM</v>
      </c>
      <c r="B67" s="99" t="str">
        <v>MONTEFIORE HEALTH SYSTEM</v>
      </c>
      <c r="C67" s="91" t="str">
        <v>1001340122</v>
      </c>
      <c r="D67" s="99" t="str">
        <v>BRONX MEDICAL CARE CARDIAC</v>
      </c>
      <c r="E67" s="99" t="str">
        <v>2814 MIDDLETOWN RD</v>
      </c>
      <c r="F67" s="99" t="str">
        <v>BRONX</v>
      </c>
      <c r="G67" s="99" t="str">
        <v>NY</v>
      </c>
      <c r="H67" s="99" t="str">
        <v>10461</v>
      </c>
      <c r="I67" s="95">
        <f>SUMIFS(MasterData[Curr Sales],MasterData[Survivor Customer'#],AcctReport!C67)</f>
        <v>0</v>
      </c>
      <c r="J67" s="95">
        <f>SUMIFS(MasterData[Prior Sales],MasterData[Survivor Customer'#],AcctReport!C67)</f>
        <v>530.45000000000005</v>
      </c>
      <c r="K67" s="95">
        <f t="shared" si="1"/>
        <v>-530.45000000000005</v>
      </c>
      <c r="L67" s="95">
        <f>SUMIFS(MasterData[Semi-Annual Base],MasterData[Survivor Customer'#],AcctReport!C67)</f>
        <v>0</v>
      </c>
      <c r="M67" s="95">
        <f>SUMIFS(MasterData[Semi-Annual Focus],MasterData[Survivor Customer'#],AcctReport!C67)</f>
        <v>0</v>
      </c>
      <c r="N67" s="95">
        <f>SUMIFS(MasterData[Base Rebate],MasterData[Survivor Customer'#],AcctReport!C67)</f>
        <v>4.0859444090190271</v>
      </c>
      <c r="O67" s="95">
        <f>SUMIFS(MasterData[Annual Focus],MasterData[Survivor Customer'#],AcctReport!C67)</f>
        <v>0</v>
      </c>
      <c r="P67" s="95">
        <f>SUMIFS(MasterData[Growth Rebate],MasterData[Survivor Customer'#],AcctReport!C67)</f>
        <v>-53.045000000000002</v>
      </c>
      <c r="Q67" s="95">
        <f t="shared" si="2"/>
        <v>-48.959055590980974</v>
      </c>
    </row>
    <row r="68" spans="1:17" x14ac:dyDescent="0.2">
      <c r="A68" s="99" t="str">
        <v>MONTEFIORE HEALTH SYSTEM</v>
      </c>
      <c r="B68" s="99" t="str">
        <v>MONTEFIORE HEALTH SYSTEM</v>
      </c>
      <c r="C68" s="91" t="str">
        <v>1001354273</v>
      </c>
      <c r="D68" s="99" t="str">
        <v>SO BRONX HEALTH CHILDREN &amp; FAMILY</v>
      </c>
      <c r="E68" s="99" t="str">
        <v>871 PROSPECT AVE</v>
      </c>
      <c r="F68" s="99" t="str">
        <v>BRONX</v>
      </c>
      <c r="G68" s="99" t="str">
        <v>NY</v>
      </c>
      <c r="H68" s="99" t="str">
        <v>10459</v>
      </c>
      <c r="I68" s="95">
        <f>SUMIFS(MasterData[Curr Sales],MasterData[Survivor Customer'#],AcctReport!C68)</f>
        <v>11065.95</v>
      </c>
      <c r="J68" s="95">
        <f>SUMIFS(MasterData[Prior Sales],MasterData[Survivor Customer'#],AcctReport!C68)</f>
        <v>12134.529999999999</v>
      </c>
      <c r="K68" s="95">
        <f t="shared" si="1"/>
        <v>-1068.5799999999981</v>
      </c>
      <c r="L68" s="95">
        <f>SUMIFS(MasterData[Semi-Annual Base],MasterData[Survivor Customer'#],AcctReport!C68)</f>
        <v>0</v>
      </c>
      <c r="M68" s="95">
        <f>SUMIFS(MasterData[Semi-Annual Focus],MasterData[Survivor Customer'#],AcctReport!C68)</f>
        <v>0</v>
      </c>
      <c r="N68" s="95">
        <f>SUMIFS(MasterData[Base Rebate],MasterData[Survivor Customer'#],AcctReport!C68)</f>
        <v>93.469723837446779</v>
      </c>
      <c r="O68" s="95">
        <f>SUMIFS(MasterData[Annual Focus],MasterData[Survivor Customer'#],AcctReport!C68)</f>
        <v>0</v>
      </c>
      <c r="P68" s="95">
        <f>SUMIFS(MasterData[Growth Rebate],MasterData[Survivor Customer'#],AcctReport!C68)</f>
        <v>-106.85799999999999</v>
      </c>
      <c r="Q68" s="95">
        <f t="shared" si="2"/>
        <v>-13.388276162553211</v>
      </c>
    </row>
    <row r="69" spans="1:17" x14ac:dyDescent="0.2">
      <c r="A69" s="99" t="str">
        <v>MONTEFIORE HEALTH SYSTEM</v>
      </c>
      <c r="B69" s="99" t="str">
        <v>MONTEFIORE HEALTH SYSTEM</v>
      </c>
      <c r="C69" s="91" t="str">
        <v>1001444777</v>
      </c>
      <c r="D69" s="99" t="str">
        <v>MONTEFIORE MEDICAL GROUP</v>
      </c>
      <c r="E69" s="99" t="str">
        <v>800 E GUN HILL RD</v>
      </c>
      <c r="F69" s="99" t="str">
        <v>BRONX</v>
      </c>
      <c r="G69" s="99" t="str">
        <v>NY</v>
      </c>
      <c r="H69" s="99" t="str">
        <v>10467</v>
      </c>
      <c r="I69" s="95">
        <f>SUMIFS(MasterData[Curr Sales],MasterData[Survivor Customer'#],AcctReport!C69)</f>
        <v>567.38</v>
      </c>
      <c r="J69" s="95">
        <f>SUMIFS(MasterData[Prior Sales],MasterData[Survivor Customer'#],AcctReport!C69)</f>
        <v>299.42</v>
      </c>
      <c r="K69" s="95">
        <f t="shared" si="1"/>
        <v>267.95999999999998</v>
      </c>
      <c r="L69" s="95">
        <f>SUMIFS(MasterData[Semi-Annual Base],MasterData[Survivor Customer'#],AcctReport!C69)</f>
        <v>0</v>
      </c>
      <c r="M69" s="95">
        <f>SUMIFS(MasterData[Semi-Annual Focus],MasterData[Survivor Customer'#],AcctReport!C69)</f>
        <v>0</v>
      </c>
      <c r="N69" s="95">
        <f>SUMIFS(MasterData[Base Rebate],MasterData[Survivor Customer'#],AcctReport!C69)</f>
        <v>2.3063690733310902</v>
      </c>
      <c r="O69" s="95">
        <f>SUMIFS(MasterData[Annual Focus],MasterData[Survivor Customer'#],AcctReport!C69)</f>
        <v>0</v>
      </c>
      <c r="P69" s="95">
        <f>SUMIFS(MasterData[Growth Rebate],MasterData[Survivor Customer'#],AcctReport!C69)</f>
        <v>26.795999999999999</v>
      </c>
      <c r="Q69" s="95">
        <f t="shared" si="2"/>
        <v>29.10236907333109</v>
      </c>
    </row>
    <row r="70" spans="1:17" x14ac:dyDescent="0.2">
      <c r="A70" s="99" t="str">
        <v>MONTEFIORE HEALTH SYSTEM</v>
      </c>
      <c r="B70" s="99" t="str">
        <v>MONTEFIORE HEALTH SYSTEM</v>
      </c>
      <c r="C70" s="91" t="str">
        <v>1001448005</v>
      </c>
      <c r="D70" s="99" t="str">
        <v>HUTCHINSON MEDICAL SERVICES</v>
      </c>
      <c r="E70" s="99" t="str">
        <v>1250 WATERS PL</v>
      </c>
      <c r="F70" s="99" t="str">
        <v>BRONX</v>
      </c>
      <c r="G70" s="99" t="str">
        <v>NY</v>
      </c>
      <c r="H70" s="99" t="str">
        <v>10461</v>
      </c>
      <c r="I70" s="95">
        <f>SUMIFS(MasterData[Curr Sales],MasterData[Survivor Customer'#],AcctReport!C70)</f>
        <v>6506.6699999999992</v>
      </c>
      <c r="J70" s="95">
        <f>SUMIFS(MasterData[Prior Sales],MasterData[Survivor Customer'#],AcctReport!C70)</f>
        <v>17115.28</v>
      </c>
      <c r="K70" s="95">
        <f t="shared" si="1"/>
        <v>-10608.61</v>
      </c>
      <c r="L70" s="95">
        <f>SUMIFS(MasterData[Semi-Annual Base],MasterData[Survivor Customer'#],AcctReport!C70)</f>
        <v>0</v>
      </c>
      <c r="M70" s="95">
        <f>SUMIFS(MasterData[Semi-Annual Focus],MasterData[Survivor Customer'#],AcctReport!C70)</f>
        <v>0</v>
      </c>
      <c r="N70" s="95">
        <f>SUMIFS(MasterData[Base Rebate],MasterData[Survivor Customer'#],AcctReport!C70)</f>
        <v>131.83538999867122</v>
      </c>
      <c r="O70" s="95">
        <f>SUMIFS(MasterData[Annual Focus],MasterData[Survivor Customer'#],AcctReport!C70)</f>
        <v>0</v>
      </c>
      <c r="P70" s="95">
        <f>SUMIFS(MasterData[Growth Rebate],MasterData[Survivor Customer'#],AcctReport!C70)</f>
        <v>-1060.8610000000001</v>
      </c>
      <c r="Q70" s="95">
        <f t="shared" si="2"/>
        <v>-929.02561000132891</v>
      </c>
    </row>
    <row r="71" spans="1:17" x14ac:dyDescent="0.2">
      <c r="A71" s="99" t="str">
        <v>MONTEFIORE HEALTH SYSTEM</v>
      </c>
      <c r="B71" s="99" t="str">
        <v>MONTEFIORE HEALTH SYSTEM</v>
      </c>
      <c r="C71" s="91" t="str">
        <v>1001456727</v>
      </c>
      <c r="D71" s="99" t="str">
        <v>MERCY OBGYN</v>
      </c>
      <c r="E71" s="99" t="str">
        <v>4170 BRONX BLVD</v>
      </c>
      <c r="F71" s="99" t="str">
        <v>BRONX</v>
      </c>
      <c r="G71" s="99" t="str">
        <v>NY</v>
      </c>
      <c r="H71" s="99" t="str">
        <v>10466</v>
      </c>
      <c r="I71" s="95">
        <f>SUMIFS(MasterData[Curr Sales],MasterData[Survivor Customer'#],AcctReport!C71)</f>
        <v>1557.2699999999998</v>
      </c>
      <c r="J71" s="95">
        <f>SUMIFS(MasterData[Prior Sales],MasterData[Survivor Customer'#],AcctReport!C71)</f>
        <v>726.52999999999986</v>
      </c>
      <c r="K71" s="95">
        <f t="shared" si="1"/>
        <v>830.7399999999999</v>
      </c>
      <c r="L71" s="95">
        <f>SUMIFS(MasterData[Semi-Annual Base],MasterData[Survivor Customer'#],AcctReport!C71)</f>
        <v>0</v>
      </c>
      <c r="M71" s="95">
        <f>SUMIFS(MasterData[Semi-Annual Focus],MasterData[Survivor Customer'#],AcctReport!C71)</f>
        <v>0</v>
      </c>
      <c r="N71" s="95">
        <f>SUMIFS(MasterData[Base Rebate],MasterData[Survivor Customer'#],AcctReport!C71)</f>
        <v>5.5963072702132024</v>
      </c>
      <c r="O71" s="95">
        <f>SUMIFS(MasterData[Annual Focus],MasterData[Survivor Customer'#],AcctReport!C71)</f>
        <v>0</v>
      </c>
      <c r="P71" s="95">
        <f>SUMIFS(MasterData[Growth Rebate],MasterData[Survivor Customer'#],AcctReport!C71)</f>
        <v>83.073999999999998</v>
      </c>
      <c r="Q71" s="95">
        <f t="shared" si="2"/>
        <v>88.6703072702132</v>
      </c>
    </row>
    <row r="72" spans="1:17" x14ac:dyDescent="0.2">
      <c r="A72" s="99" t="str">
        <v>MONTEFIORE HEALTH SYSTEM</v>
      </c>
      <c r="B72" s="99" t="str">
        <v>MONTEFIORE HEALTH SYSTEM</v>
      </c>
      <c r="C72" s="91" t="str">
        <v>1001466306</v>
      </c>
      <c r="D72" s="99" t="str">
        <v>WESTCHESTER DERMATOLOGY ZWEIBEL &amp; KAPORIS MDS</v>
      </c>
      <c r="E72" s="99" t="str">
        <v>185 KISCO AVE</v>
      </c>
      <c r="F72" s="99" t="str">
        <v>MOUNT KISCO</v>
      </c>
      <c r="G72" s="99" t="str">
        <v>NY</v>
      </c>
      <c r="H72" s="99" t="str">
        <v>10549</v>
      </c>
      <c r="I72" s="95">
        <f>SUMIFS(MasterData[Curr Sales],MasterData[Survivor Customer'#],AcctReport!C72)</f>
        <v>0</v>
      </c>
      <c r="J72" s="95">
        <f>SUMIFS(MasterData[Prior Sales],MasterData[Survivor Customer'#],AcctReport!C72)</f>
        <v>534.6</v>
      </c>
      <c r="K72" s="95">
        <f t="shared" ref="K72:K135" si="3">+I72-J72</f>
        <v>-534.6</v>
      </c>
      <c r="L72" s="95">
        <f>SUMIFS(MasterData[Semi-Annual Base],MasterData[Survivor Customer'#],AcctReport!C72)</f>
        <v>0</v>
      </c>
      <c r="M72" s="95">
        <f>SUMIFS(MasterData[Semi-Annual Focus],MasterData[Survivor Customer'#],AcctReport!C72)</f>
        <v>0</v>
      </c>
      <c r="N72" s="95">
        <f>SUMIFS(MasterData[Base Rebate],MasterData[Survivor Customer'#],AcctReport!C72)</f>
        <v>4.1179109832436076</v>
      </c>
      <c r="O72" s="95">
        <f>SUMIFS(MasterData[Annual Focus],MasterData[Survivor Customer'#],AcctReport!C72)</f>
        <v>0</v>
      </c>
      <c r="P72" s="95">
        <f>SUMIFS(MasterData[Growth Rebate],MasterData[Survivor Customer'#],AcctReport!C72)</f>
        <v>-53.460000000000008</v>
      </c>
      <c r="Q72" s="95">
        <f t="shared" ref="Q72:Q135" si="4">SUM(L72:P72)</f>
        <v>-49.342089016756404</v>
      </c>
    </row>
    <row r="73" spans="1:17" x14ac:dyDescent="0.2">
      <c r="A73" s="99" t="str">
        <v>MONTEFIORE HEALTH SYSTEM</v>
      </c>
      <c r="B73" s="99" t="str">
        <v>MONTEFIORE HEALTH SYSTEM</v>
      </c>
      <c r="C73" s="91" t="str">
        <v>1001526917</v>
      </c>
      <c r="D73" s="99" t="str">
        <v>MONTEFIORE MEDICAL CENTER CANCER CENTER</v>
      </c>
      <c r="E73" s="99" t="str">
        <v>1695 EASTCHESTER RD</v>
      </c>
      <c r="F73" s="99" t="str">
        <v>BRONX</v>
      </c>
      <c r="G73" s="99" t="str">
        <v>NY</v>
      </c>
      <c r="H73" s="99" t="str">
        <v>10461</v>
      </c>
      <c r="I73" s="95">
        <f>SUMIFS(MasterData[Curr Sales],MasterData[Survivor Customer'#],AcctReport!C73)</f>
        <v>123951.18</v>
      </c>
      <c r="J73" s="95">
        <f>SUMIFS(MasterData[Prior Sales],MasterData[Survivor Customer'#],AcctReport!C73)</f>
        <v>124263.54</v>
      </c>
      <c r="K73" s="95">
        <f t="shared" si="3"/>
        <v>-312.36000000000058</v>
      </c>
      <c r="L73" s="95">
        <f>SUMIFS(MasterData[Semi-Annual Base],MasterData[Survivor Customer'#],AcctReport!C73)</f>
        <v>0</v>
      </c>
      <c r="M73" s="95">
        <f>SUMIFS(MasterData[Semi-Annual Focus],MasterData[Survivor Customer'#],AcctReport!C73)</f>
        <v>0</v>
      </c>
      <c r="N73" s="95">
        <f>SUMIFS(MasterData[Base Rebate],MasterData[Survivor Customer'#],AcctReport!C73)</f>
        <v>957.17582525763441</v>
      </c>
      <c r="O73" s="95">
        <f>SUMIFS(MasterData[Annual Focus],MasterData[Survivor Customer'#],AcctReport!C73)</f>
        <v>0</v>
      </c>
      <c r="P73" s="95">
        <f>SUMIFS(MasterData[Growth Rebate],MasterData[Survivor Customer'#],AcctReport!C73)</f>
        <v>-31.235999999999876</v>
      </c>
      <c r="Q73" s="95">
        <f t="shared" si="4"/>
        <v>925.93982525763454</v>
      </c>
    </row>
    <row r="74" spans="1:17" x14ac:dyDescent="0.2">
      <c r="A74" s="99" t="str">
        <v>MONTEFIORE HEALTH SYSTEM</v>
      </c>
      <c r="B74" s="99" t="str">
        <v>MONTEFIORE HEALTH SYSTEM</v>
      </c>
      <c r="C74" s="91" t="str">
        <v>1001543094</v>
      </c>
      <c r="D74" s="99" t="str">
        <v>MONTEFIORE ADVANCED IMAGING</v>
      </c>
      <c r="E74" s="99" t="str">
        <v>200 E GUN HILL RD</v>
      </c>
      <c r="F74" s="99" t="str">
        <v>BRONX</v>
      </c>
      <c r="G74" s="99" t="str">
        <v>NY</v>
      </c>
      <c r="H74" s="99" t="str">
        <v>10467</v>
      </c>
      <c r="I74" s="95">
        <f>SUMIFS(MasterData[Curr Sales],MasterData[Survivor Customer'#],AcctReport!C74)</f>
        <v>30693.05</v>
      </c>
      <c r="J74" s="95">
        <f>SUMIFS(MasterData[Prior Sales],MasterData[Survivor Customer'#],AcctReport!C74)</f>
        <v>35771.44000000001</v>
      </c>
      <c r="K74" s="95">
        <f t="shared" si="3"/>
        <v>-5078.3900000000103</v>
      </c>
      <c r="L74" s="95">
        <f>SUMIFS(MasterData[Semi-Annual Base],MasterData[Survivor Customer'#],AcctReport!C74)</f>
        <v>0</v>
      </c>
      <c r="M74" s="95">
        <f>SUMIFS(MasterData[Semi-Annual Focus],MasterData[Survivor Customer'#],AcctReport!C74)</f>
        <v>0</v>
      </c>
      <c r="N74" s="95">
        <f>SUMIFS(MasterData[Base Rebate],MasterData[Survivor Customer'#],AcctReport!C74)</f>
        <v>275.53985346509489</v>
      </c>
      <c r="O74" s="95">
        <f>SUMIFS(MasterData[Annual Focus],MasterData[Survivor Customer'#],AcctReport!C74)</f>
        <v>0</v>
      </c>
      <c r="P74" s="95">
        <f>SUMIFS(MasterData[Growth Rebate],MasterData[Survivor Customer'#],AcctReport!C74)</f>
        <v>-507.83900000000074</v>
      </c>
      <c r="Q74" s="95">
        <f t="shared" si="4"/>
        <v>-232.29914653490584</v>
      </c>
    </row>
    <row r="75" spans="1:17" x14ac:dyDescent="0.2">
      <c r="A75" s="99" t="str">
        <v>MONTEFIORE HEALTH SYSTEM</v>
      </c>
      <c r="B75" s="99" t="str">
        <v>MONTEFIORE HEALTH SYSTEM</v>
      </c>
      <c r="C75" s="91" t="str">
        <v>1001554102</v>
      </c>
      <c r="D75" s="99" t="str">
        <v>JONATHAN DAVID MD</v>
      </c>
      <c r="E75" s="99" t="str">
        <v>136 SAGMORE RD</v>
      </c>
      <c r="F75" s="99" t="str">
        <v>TUCKAHOE</v>
      </c>
      <c r="G75" s="99" t="str">
        <v>NY</v>
      </c>
      <c r="H75" s="99" t="str">
        <v>10707</v>
      </c>
      <c r="I75" s="95">
        <f>SUMIFS(MasterData[Curr Sales],MasterData[Survivor Customer'#],AcctReport!C75)</f>
        <v>1525.25</v>
      </c>
      <c r="J75" s="95">
        <f>SUMIFS(MasterData[Prior Sales],MasterData[Survivor Customer'#],AcctReport!C75)</f>
        <v>1061.2</v>
      </c>
      <c r="K75" s="95">
        <f t="shared" si="3"/>
        <v>464.04999999999995</v>
      </c>
      <c r="L75" s="95">
        <f>SUMIFS(MasterData[Semi-Annual Base],MasterData[Survivor Customer'#],AcctReport!C75)</f>
        <v>0</v>
      </c>
      <c r="M75" s="95">
        <f>SUMIFS(MasterData[Semi-Annual Focus],MasterData[Survivor Customer'#],AcctReport!C75)</f>
        <v>0</v>
      </c>
      <c r="N75" s="95">
        <f>SUMIFS(MasterData[Base Rebate],MasterData[Survivor Customer'#],AcctReport!C75)</f>
        <v>8.1741996547289855</v>
      </c>
      <c r="O75" s="95">
        <f>SUMIFS(MasterData[Annual Focus],MasterData[Survivor Customer'#],AcctReport!C75)</f>
        <v>0</v>
      </c>
      <c r="P75" s="95">
        <f>SUMIFS(MasterData[Growth Rebate],MasterData[Survivor Customer'#],AcctReport!C75)</f>
        <v>46.405000000000015</v>
      </c>
      <c r="Q75" s="95">
        <f t="shared" si="4"/>
        <v>54.579199654729003</v>
      </c>
    </row>
    <row r="76" spans="1:17" x14ac:dyDescent="0.2">
      <c r="A76" s="99" t="str">
        <v>MONTEFIORE HEALTH SYSTEM</v>
      </c>
      <c r="B76" s="99" t="str">
        <v>MONTEFIORE HEALTH SYSTEM</v>
      </c>
      <c r="C76" s="91" t="str">
        <v>1001579145</v>
      </c>
      <c r="D76" s="99" t="str">
        <v>MONTEFIORE MEDICAL CENTER OCCUPATIONAL HEALTH SERVICES</v>
      </c>
      <c r="E76" s="99" t="str">
        <v>57 E GUN HILL RD</v>
      </c>
      <c r="F76" s="99" t="str">
        <v>BRONX</v>
      </c>
      <c r="G76" s="99" t="str">
        <v>NY</v>
      </c>
      <c r="H76" s="99" t="str">
        <v>10467</v>
      </c>
      <c r="I76" s="95">
        <f>SUMIFS(MasterData[Curr Sales],MasterData[Survivor Customer'#],AcctReport!C76)</f>
        <v>575.57999999999993</v>
      </c>
      <c r="J76" s="95">
        <f>SUMIFS(MasterData[Prior Sales],MasterData[Survivor Customer'#],AcctReport!C76)</f>
        <v>114.24</v>
      </c>
      <c r="K76" s="95">
        <f t="shared" si="3"/>
        <v>461.33999999999992</v>
      </c>
      <c r="L76" s="95">
        <f>SUMIFS(MasterData[Semi-Annual Base],MasterData[Survivor Customer'#],AcctReport!C76)</f>
        <v>0</v>
      </c>
      <c r="M76" s="95">
        <f>SUMIFS(MasterData[Semi-Annual Focus],MasterData[Survivor Customer'#],AcctReport!C76)</f>
        <v>0</v>
      </c>
      <c r="N76" s="95">
        <f>SUMIFS(MasterData[Base Rebate],MasterData[Survivor Customer'#],AcctReport!C76)</f>
        <v>0.87996661190750036</v>
      </c>
      <c r="O76" s="95">
        <f>SUMIFS(MasterData[Annual Focus],MasterData[Survivor Customer'#],AcctReport!C76)</f>
        <v>0</v>
      </c>
      <c r="P76" s="95">
        <f>SUMIFS(MasterData[Growth Rebate],MasterData[Survivor Customer'#],AcctReport!C76)</f>
        <v>46.134</v>
      </c>
      <c r="Q76" s="95">
        <f t="shared" si="4"/>
        <v>47.013966611907499</v>
      </c>
    </row>
    <row r="77" spans="1:17" x14ac:dyDescent="0.2">
      <c r="A77" s="99" t="str">
        <v>MONTEFIORE HEALTH SYSTEM</v>
      </c>
      <c r="B77" s="99" t="str">
        <v>MONTEFIORE HEALTH SYSTEM</v>
      </c>
      <c r="C77" s="91" t="str">
        <v>1001583375</v>
      </c>
      <c r="D77" s="99" t="str">
        <v>MONTEFIORE MEDICAL GROUP</v>
      </c>
      <c r="E77" s="99" t="str">
        <v>730 BROOK AVE</v>
      </c>
      <c r="F77" s="99" t="str">
        <v>BRONX</v>
      </c>
      <c r="G77" s="99" t="str">
        <v>NY</v>
      </c>
      <c r="H77" s="99" t="str">
        <v>10455</v>
      </c>
      <c r="I77" s="95">
        <f>SUMIFS(MasterData[Curr Sales],MasterData[Survivor Customer'#],AcctReport!C77)</f>
        <v>6320.1600000000008</v>
      </c>
      <c r="J77" s="95">
        <f>SUMIFS(MasterData[Prior Sales],MasterData[Survivor Customer'#],AcctReport!C77)</f>
        <v>7541.9900000000007</v>
      </c>
      <c r="K77" s="95">
        <f t="shared" si="3"/>
        <v>-1221.83</v>
      </c>
      <c r="L77" s="95">
        <f>SUMIFS(MasterData[Semi-Annual Base],MasterData[Survivor Customer'#],AcctReport!C77)</f>
        <v>0</v>
      </c>
      <c r="M77" s="95">
        <f>SUMIFS(MasterData[Semi-Annual Focus],MasterData[Survivor Customer'#],AcctReport!C77)</f>
        <v>0</v>
      </c>
      <c r="N77" s="95">
        <f>SUMIFS(MasterData[Base Rebate],MasterData[Survivor Customer'#],AcctReport!C77)</f>
        <v>58.09435738218005</v>
      </c>
      <c r="O77" s="95">
        <f>SUMIFS(MasterData[Annual Focus],MasterData[Survivor Customer'#],AcctReport!C77)</f>
        <v>0</v>
      </c>
      <c r="P77" s="95">
        <f>SUMIFS(MasterData[Growth Rebate],MasterData[Survivor Customer'#],AcctReport!C77)</f>
        <v>-122.18299999999999</v>
      </c>
      <c r="Q77" s="95">
        <f t="shared" si="4"/>
        <v>-64.088642617819943</v>
      </c>
    </row>
    <row r="78" spans="1:17" x14ac:dyDescent="0.2">
      <c r="A78" s="99" t="str">
        <v>MONTEFIORE HEALTH SYSTEM</v>
      </c>
      <c r="B78" s="99" t="str">
        <v>MONTEFIORE HEALTH SYSTEM</v>
      </c>
      <c r="C78" s="91" t="str">
        <v>1001611958</v>
      </c>
      <c r="D78" s="99" t="str">
        <v>MONTEFIORE MEDICAL CENTER</v>
      </c>
      <c r="E78" s="99" t="str">
        <v>3230 BAINBRIDGE AVE</v>
      </c>
      <c r="F78" s="99" t="str">
        <v>BRONX</v>
      </c>
      <c r="G78" s="99" t="str">
        <v>NY</v>
      </c>
      <c r="H78" s="99" t="str">
        <v>10467</v>
      </c>
      <c r="I78" s="95">
        <f>SUMIFS(MasterData[Curr Sales],MasterData[Survivor Customer'#],AcctReport!C78)</f>
        <v>12008.089999999998</v>
      </c>
      <c r="J78" s="95">
        <f>SUMIFS(MasterData[Prior Sales],MasterData[Survivor Customer'#],AcctReport!C78)</f>
        <v>11003.66</v>
      </c>
      <c r="K78" s="95">
        <f t="shared" si="3"/>
        <v>1004.4299999999985</v>
      </c>
      <c r="L78" s="95">
        <f>SUMIFS(MasterData[Semi-Annual Base],MasterData[Survivor Customer'#],AcctReport!C78)</f>
        <v>0</v>
      </c>
      <c r="M78" s="95">
        <f>SUMIFS(MasterData[Semi-Annual Focus],MasterData[Survivor Customer'#],AcctReport!C78)</f>
        <v>0</v>
      </c>
      <c r="N78" s="95">
        <f>SUMIFS(MasterData[Base Rebate],MasterData[Survivor Customer'#],AcctReport!C78)</f>
        <v>84.758870875193338</v>
      </c>
      <c r="O78" s="95">
        <f>SUMIFS(MasterData[Annual Focus],MasterData[Survivor Customer'#],AcctReport!C78)</f>
        <v>0</v>
      </c>
      <c r="P78" s="95">
        <f>SUMIFS(MasterData[Growth Rebate],MasterData[Survivor Customer'#],AcctReport!C78)</f>
        <v>100.44299999999994</v>
      </c>
      <c r="Q78" s="95">
        <f t="shared" si="4"/>
        <v>185.20187087519326</v>
      </c>
    </row>
    <row r="79" spans="1:17" x14ac:dyDescent="0.2">
      <c r="A79" s="99" t="str">
        <v>MONTEFIORE HEALTH SYSTEM</v>
      </c>
      <c r="B79" s="99" t="str">
        <v>MONTEFIORE HEALTH SYSTEM</v>
      </c>
      <c r="C79" s="91" t="str">
        <v>1001616081</v>
      </c>
      <c r="D79" s="99" t="str">
        <v>MONTEFIORE MEDICAL CENTER FOR HEART &amp; VASCULAR CARE</v>
      </c>
      <c r="E79" s="99" t="str">
        <v>1628 EASTCHESTER RD</v>
      </c>
      <c r="F79" s="99" t="str">
        <v>BRONX</v>
      </c>
      <c r="G79" s="99" t="str">
        <v>NY</v>
      </c>
      <c r="H79" s="99" t="str">
        <v>10461</v>
      </c>
      <c r="I79" s="95">
        <f>SUMIFS(MasterData[Curr Sales],MasterData[Survivor Customer'#],AcctReport!C79)</f>
        <v>3533.66</v>
      </c>
      <c r="J79" s="95">
        <f>SUMIFS(MasterData[Prior Sales],MasterData[Survivor Customer'#],AcctReport!C79)</f>
        <v>1529.25</v>
      </c>
      <c r="K79" s="95">
        <f t="shared" si="3"/>
        <v>2004.4099999999999</v>
      </c>
      <c r="L79" s="95">
        <f>SUMIFS(MasterData[Semi-Annual Base],MasterData[Survivor Customer'#],AcctReport!C79)</f>
        <v>0</v>
      </c>
      <c r="M79" s="95">
        <f>SUMIFS(MasterData[Semi-Annual Focus],MasterData[Survivor Customer'#],AcctReport!C79)</f>
        <v>0</v>
      </c>
      <c r="N79" s="95">
        <f>SUMIFS(MasterData[Base Rebate],MasterData[Survivor Customer'#],AcctReport!C79)</f>
        <v>11.779490032033831</v>
      </c>
      <c r="O79" s="95">
        <f>SUMIFS(MasterData[Annual Focus],MasterData[Survivor Customer'#],AcctReport!C79)</f>
        <v>0</v>
      </c>
      <c r="P79" s="95">
        <f>SUMIFS(MasterData[Growth Rebate],MasterData[Survivor Customer'#],AcctReport!C79)</f>
        <v>200.44099999999997</v>
      </c>
      <c r="Q79" s="95">
        <f t="shared" si="4"/>
        <v>212.22049003203381</v>
      </c>
    </row>
    <row r="80" spans="1:17" x14ac:dyDescent="0.2">
      <c r="A80" s="99" t="str">
        <v>MONTEFIORE HEALTH SYSTEM</v>
      </c>
      <c r="B80" s="99" t="str">
        <v>MONTEFIORE HEALTH SYSTEM</v>
      </c>
      <c r="C80" s="91" t="str">
        <v>1001616130</v>
      </c>
      <c r="D80" s="99" t="str">
        <v>MONTEFIORE MEDICAL CENTER WAKEFIELD CAMPUS CARDIOVASCULAR CTR</v>
      </c>
      <c r="E80" s="99" t="str">
        <v>4256 BRONX BLVD</v>
      </c>
      <c r="F80" s="99" t="str">
        <v>BRONX</v>
      </c>
      <c r="G80" s="99" t="str">
        <v>NY</v>
      </c>
      <c r="H80" s="99" t="str">
        <v>10466</v>
      </c>
      <c r="I80" s="95">
        <f>SUMIFS(MasterData[Curr Sales],MasterData[Survivor Customer'#],AcctReport!C80)</f>
        <v>355.53000000000003</v>
      </c>
      <c r="J80" s="95">
        <f>SUMIFS(MasterData[Prior Sales],MasterData[Survivor Customer'#],AcctReport!C80)</f>
        <v>5749.1399999999994</v>
      </c>
      <c r="K80" s="95">
        <f t="shared" si="3"/>
        <v>-5393.61</v>
      </c>
      <c r="L80" s="95">
        <f>SUMIFS(MasterData[Semi-Annual Base],MasterData[Survivor Customer'#],AcctReport!C80)</f>
        <v>0</v>
      </c>
      <c r="M80" s="95">
        <f>SUMIFS(MasterData[Semi-Annual Focus],MasterData[Survivor Customer'#],AcctReport!C80)</f>
        <v>0</v>
      </c>
      <c r="N80" s="95">
        <f>SUMIFS(MasterData[Base Rebate],MasterData[Survivor Customer'#],AcctReport!C80)</f>
        <v>44.284412177712596</v>
      </c>
      <c r="O80" s="95">
        <f>SUMIFS(MasterData[Annual Focus],MasterData[Survivor Customer'#],AcctReport!C80)</f>
        <v>0</v>
      </c>
      <c r="P80" s="95">
        <f>SUMIFS(MasterData[Growth Rebate],MasterData[Survivor Customer'#],AcctReport!C80)</f>
        <v>-539.3610000000001</v>
      </c>
      <c r="Q80" s="95">
        <f t="shared" si="4"/>
        <v>-495.07658782228748</v>
      </c>
    </row>
    <row r="81" spans="1:17" x14ac:dyDescent="0.2">
      <c r="A81" s="99" t="str">
        <v>MONTEFIORE HEALTH SYSTEM</v>
      </c>
      <c r="B81" s="99" t="str">
        <v>MONTEFIORE HEALTH SYSTEM</v>
      </c>
      <c r="C81" s="91" t="str">
        <v>1001620762</v>
      </c>
      <c r="D81" s="99" t="str">
        <v>MONTEFIORE MEDICAL CENTER</v>
      </c>
      <c r="E81" s="99" t="str">
        <v>4141 CARPENTER AVE</v>
      </c>
      <c r="F81" s="99" t="str">
        <v>BRONX</v>
      </c>
      <c r="G81" s="99" t="str">
        <v>NY</v>
      </c>
      <c r="H81" s="99" t="str">
        <v>10466</v>
      </c>
      <c r="I81" s="95">
        <f>SUMIFS(MasterData[Curr Sales],MasterData[Survivor Customer'#],AcctReport!C81)</f>
        <v>0</v>
      </c>
      <c r="J81" s="95">
        <f>SUMIFS(MasterData[Prior Sales],MasterData[Survivor Customer'#],AcctReport!C81)</f>
        <v>571.96</v>
      </c>
      <c r="K81" s="95">
        <f t="shared" si="3"/>
        <v>-571.96</v>
      </c>
      <c r="L81" s="95">
        <f>SUMIFS(MasterData[Semi-Annual Base],MasterData[Survivor Customer'#],AcctReport!C81)</f>
        <v>0</v>
      </c>
      <c r="M81" s="95">
        <f>SUMIFS(MasterData[Semi-Annual Focus],MasterData[Survivor Customer'#],AcctReport!C81)</f>
        <v>0</v>
      </c>
      <c r="N81" s="95">
        <f>SUMIFS(MasterData[Base Rebate],MasterData[Survivor Customer'#],AcctReport!C81)</f>
        <v>4.4056871791545333</v>
      </c>
      <c r="O81" s="95">
        <f>SUMIFS(MasterData[Annual Focus],MasterData[Survivor Customer'#],AcctReport!C81)</f>
        <v>0</v>
      </c>
      <c r="P81" s="95">
        <f>SUMIFS(MasterData[Growth Rebate],MasterData[Survivor Customer'#],AcctReport!C81)</f>
        <v>-57.195999999999998</v>
      </c>
      <c r="Q81" s="95">
        <f t="shared" si="4"/>
        <v>-52.790312820845465</v>
      </c>
    </row>
    <row r="82" spans="1:17" x14ac:dyDescent="0.2">
      <c r="A82" s="99" t="str">
        <v>MONTEFIORE HEALTH SYSTEM</v>
      </c>
      <c r="B82" s="99" t="str">
        <v>MONTEFIORE HEALTH SYSTEM</v>
      </c>
      <c r="C82" s="91" t="str">
        <v>1001627881</v>
      </c>
      <c r="D82" s="99" t="str">
        <v>MONTEFIORE MEDICAL CENTER</v>
      </c>
      <c r="E82" s="99" t="str">
        <v>3316 ROCHAMBEAU AVE</v>
      </c>
      <c r="F82" s="99" t="str">
        <v>BRONX</v>
      </c>
      <c r="G82" s="99" t="str">
        <v>NY</v>
      </c>
      <c r="H82" s="99" t="str">
        <v>10467</v>
      </c>
      <c r="I82" s="95">
        <f>SUMIFS(MasterData[Curr Sales],MasterData[Survivor Customer'#],AcctReport!C82)</f>
        <v>19500.120000000006</v>
      </c>
      <c r="J82" s="95">
        <f>SUMIFS(MasterData[Prior Sales],MasterData[Survivor Customer'#],AcctReport!C82)</f>
        <v>22330.299999999996</v>
      </c>
      <c r="K82" s="95">
        <f t="shared" si="3"/>
        <v>-2830.1799999999894</v>
      </c>
      <c r="L82" s="95">
        <f>SUMIFS(MasterData[Semi-Annual Base],MasterData[Survivor Customer'#],AcctReport!C82)</f>
        <v>0</v>
      </c>
      <c r="M82" s="95">
        <f>SUMIFS(MasterData[Semi-Annual Focus],MasterData[Survivor Customer'#],AcctReport!C82)</f>
        <v>0</v>
      </c>
      <c r="N82" s="95">
        <f>SUMIFS(MasterData[Base Rebate],MasterData[Survivor Customer'#],AcctReport!C82)</f>
        <v>172.00558853184572</v>
      </c>
      <c r="O82" s="95">
        <f>SUMIFS(MasterData[Annual Focus],MasterData[Survivor Customer'#],AcctReport!C82)</f>
        <v>0</v>
      </c>
      <c r="P82" s="95">
        <f>SUMIFS(MasterData[Growth Rebate],MasterData[Survivor Customer'#],AcctReport!C82)</f>
        <v>-283.01799999999974</v>
      </c>
      <c r="Q82" s="95">
        <f t="shared" si="4"/>
        <v>-111.01241146815403</v>
      </c>
    </row>
    <row r="83" spans="1:17" x14ac:dyDescent="0.2">
      <c r="A83" s="99" t="str">
        <v>MONTEFIORE HEALTH SYSTEM</v>
      </c>
      <c r="B83" s="99" t="str">
        <v>MONTEFIORE HEALTH SYSTEM</v>
      </c>
      <c r="C83" s="91" t="str">
        <v>1001628352</v>
      </c>
      <c r="D83" s="99" t="str">
        <v>MONTEFIORE HOME CARE</v>
      </c>
      <c r="E83" s="99" t="str">
        <v>1 FORDHAM PLZ</v>
      </c>
      <c r="F83" s="99" t="str">
        <v>BRONX</v>
      </c>
      <c r="G83" s="99" t="str">
        <v>NY</v>
      </c>
      <c r="H83" s="99" t="str">
        <v>10458</v>
      </c>
      <c r="I83" s="95">
        <f>SUMIFS(MasterData[Curr Sales],MasterData[Survivor Customer'#],AcctReport!C83)</f>
        <v>1214.99</v>
      </c>
      <c r="J83" s="95">
        <f>SUMIFS(MasterData[Prior Sales],MasterData[Survivor Customer'#],AcctReport!C83)</f>
        <v>465.13000000000005</v>
      </c>
      <c r="K83" s="95">
        <f t="shared" si="3"/>
        <v>749.8599999999999</v>
      </c>
      <c r="L83" s="95">
        <f>SUMIFS(MasterData[Semi-Annual Base],MasterData[Survivor Customer'#],AcctReport!C83)</f>
        <v>0</v>
      </c>
      <c r="M83" s="95">
        <f>SUMIFS(MasterData[Semi-Annual Focus],MasterData[Survivor Customer'#],AcctReport!C83)</f>
        <v>0</v>
      </c>
      <c r="N83" s="95">
        <f>SUMIFS(MasterData[Base Rebate],MasterData[Survivor Customer'#],AcctReport!C83)</f>
        <v>3.5827982335130915</v>
      </c>
      <c r="O83" s="95">
        <f>SUMIFS(MasterData[Annual Focus],MasterData[Survivor Customer'#],AcctReport!C83)</f>
        <v>0</v>
      </c>
      <c r="P83" s="95">
        <f>SUMIFS(MasterData[Growth Rebate],MasterData[Survivor Customer'#],AcctReport!C83)</f>
        <v>74.98599999999999</v>
      </c>
      <c r="Q83" s="95">
        <f t="shared" si="4"/>
        <v>78.568798233513078</v>
      </c>
    </row>
    <row r="84" spans="1:17" x14ac:dyDescent="0.2">
      <c r="A84" s="99" t="str">
        <v>MONTEFIORE HEALTH SYSTEM</v>
      </c>
      <c r="B84" s="99" t="str">
        <v>MONTEFIORE HEALTH SYSTEM</v>
      </c>
      <c r="C84" s="91" t="str">
        <v>1001629732</v>
      </c>
      <c r="D84" s="99" t="str">
        <v>MONTEFIORE MEDICAL CENTER CHILD ADVOCACY CENTER</v>
      </c>
      <c r="E84" s="99" t="str">
        <v>3314 STEUBEN AVE</v>
      </c>
      <c r="F84" s="99" t="str">
        <v>BRONX</v>
      </c>
      <c r="G84" s="99" t="str">
        <v>NY</v>
      </c>
      <c r="H84" s="99" t="str">
        <v>10467</v>
      </c>
      <c r="I84" s="95">
        <f>SUMIFS(MasterData[Curr Sales],MasterData[Survivor Customer'#],AcctReport!C84)</f>
        <v>569.6</v>
      </c>
      <c r="J84" s="95">
        <f>SUMIFS(MasterData[Prior Sales],MasterData[Survivor Customer'#],AcctReport!C84)</f>
        <v>1959.6199999999997</v>
      </c>
      <c r="K84" s="95">
        <f t="shared" si="3"/>
        <v>-1390.0199999999995</v>
      </c>
      <c r="L84" s="95">
        <f>SUMIFS(MasterData[Semi-Annual Base],MasterData[Survivor Customer'#],AcctReport!C84)</f>
        <v>0</v>
      </c>
      <c r="M84" s="95">
        <f>SUMIFS(MasterData[Semi-Annual Focus],MasterData[Survivor Customer'#],AcctReport!C84)</f>
        <v>0</v>
      </c>
      <c r="N84" s="95">
        <f>SUMIFS(MasterData[Base Rebate],MasterData[Survivor Customer'#],AcctReport!C84)</f>
        <v>15.094539320957423</v>
      </c>
      <c r="O84" s="95">
        <f>SUMIFS(MasterData[Annual Focus],MasterData[Survivor Customer'#],AcctReport!C84)</f>
        <v>0</v>
      </c>
      <c r="P84" s="95">
        <f>SUMIFS(MasterData[Growth Rebate],MasterData[Survivor Customer'#],AcctReport!C84)</f>
        <v>-139.00200000000004</v>
      </c>
      <c r="Q84" s="95">
        <f t="shared" si="4"/>
        <v>-123.90746067904261</v>
      </c>
    </row>
    <row r="85" spans="1:17" x14ac:dyDescent="0.2">
      <c r="A85" s="99" t="str">
        <v>MONTEFIORE HEALTH SYSTEM</v>
      </c>
      <c r="B85" s="99" t="str">
        <v>MONTEFIORE HEALTH SYSTEM</v>
      </c>
      <c r="C85" s="91" t="str">
        <v>1001635821</v>
      </c>
      <c r="D85" s="99" t="str">
        <v>MONTEFIORE MEDICAL CENTER</v>
      </c>
      <c r="E85" s="99" t="str">
        <v>4234 BROX BLVD</v>
      </c>
      <c r="F85" s="99" t="str">
        <v>BRONX</v>
      </c>
      <c r="G85" s="99" t="str">
        <v>NY</v>
      </c>
      <c r="H85" s="99" t="str">
        <v>10466</v>
      </c>
      <c r="I85" s="95">
        <f>SUMIFS(MasterData[Curr Sales],MasterData[Survivor Customer'#],AcctReport!C85)</f>
        <v>22485.610000000004</v>
      </c>
      <c r="J85" s="95">
        <f>SUMIFS(MasterData[Prior Sales],MasterData[Survivor Customer'#],AcctReport!C85)</f>
        <v>15356.779999999999</v>
      </c>
      <c r="K85" s="95">
        <f t="shared" si="3"/>
        <v>7128.8300000000054</v>
      </c>
      <c r="L85" s="95">
        <f>SUMIFS(MasterData[Semi-Annual Base],MasterData[Survivor Customer'#],AcctReport!C85)</f>
        <v>0</v>
      </c>
      <c r="M85" s="95">
        <f>SUMIFS(MasterData[Semi-Annual Focus],MasterData[Survivor Customer'#],AcctReport!C85)</f>
        <v>0</v>
      </c>
      <c r="N85" s="95">
        <f>SUMIFS(MasterData[Base Rebate],MasterData[Survivor Customer'#],AcctReport!C85)</f>
        <v>118.2900355953157</v>
      </c>
      <c r="O85" s="95">
        <f>SUMIFS(MasterData[Annual Focus],MasterData[Survivor Customer'#],AcctReport!C85)</f>
        <v>0</v>
      </c>
      <c r="P85" s="95">
        <f>SUMIFS(MasterData[Growth Rebate],MasterData[Survivor Customer'#],AcctReport!C85)</f>
        <v>712.88300000000004</v>
      </c>
      <c r="Q85" s="95">
        <f t="shared" si="4"/>
        <v>831.1730355953157</v>
      </c>
    </row>
    <row r="86" spans="1:17" x14ac:dyDescent="0.2">
      <c r="A86" s="99" t="str">
        <v>MONTEFIORE HEALTH SYSTEM</v>
      </c>
      <c r="B86" s="99" t="str">
        <v>MONTEFIORE HEALTH SYSTEM</v>
      </c>
      <c r="C86" s="91" t="str">
        <v>1001636577</v>
      </c>
      <c r="D86" s="99" t="str">
        <v>MONTEFIORE MED CTR DENTAL ORAL</v>
      </c>
      <c r="E86" s="99" t="str">
        <v>1575 BLONDELL AVE</v>
      </c>
      <c r="F86" s="99" t="str">
        <v>BRONX</v>
      </c>
      <c r="G86" s="99" t="str">
        <v>NY</v>
      </c>
      <c r="H86" s="99" t="str">
        <v>10461</v>
      </c>
      <c r="I86" s="95">
        <f>SUMIFS(MasterData[Curr Sales],MasterData[Survivor Customer'#],AcctReport!C86)</f>
        <v>1258.5900000000001</v>
      </c>
      <c r="J86" s="95">
        <f>SUMIFS(MasterData[Prior Sales],MasterData[Survivor Customer'#],AcctReport!C86)</f>
        <v>45.8</v>
      </c>
      <c r="K86" s="95">
        <f t="shared" si="3"/>
        <v>1212.7900000000002</v>
      </c>
      <c r="L86" s="95">
        <f>SUMIFS(MasterData[Semi-Annual Base],MasterData[Survivor Customer'#],AcctReport!C86)</f>
        <v>0</v>
      </c>
      <c r="M86" s="95">
        <f>SUMIFS(MasterData[Semi-Annual Focus],MasterData[Survivor Customer'#],AcctReport!C86)</f>
        <v>0</v>
      </c>
      <c r="N86" s="95">
        <f>SUMIFS(MasterData[Base Rebate],MasterData[Survivor Customer'#],AcctReport!C86)</f>
        <v>0.35278773481585712</v>
      </c>
      <c r="O86" s="95">
        <f>SUMIFS(MasterData[Annual Focus],MasterData[Survivor Customer'#],AcctReport!C86)</f>
        <v>0</v>
      </c>
      <c r="P86" s="95">
        <f>SUMIFS(MasterData[Growth Rebate],MasterData[Survivor Customer'#],AcctReport!C86)</f>
        <v>121.27900000000002</v>
      </c>
      <c r="Q86" s="95">
        <f t="shared" si="4"/>
        <v>121.63178773481589</v>
      </c>
    </row>
    <row r="87" spans="1:17" x14ac:dyDescent="0.2">
      <c r="A87" s="99" t="str">
        <v>MONTEFIORE HEALTH SYSTEM</v>
      </c>
      <c r="B87" s="99" t="str">
        <v>MONTEFIORE HEALTH SYSTEM</v>
      </c>
      <c r="C87" s="91" t="str">
        <v>1001654219</v>
      </c>
      <c r="D87" s="99" t="str">
        <v>MONTEFIORE MEDICAL CENTER PEDIATRICS</v>
      </c>
      <c r="E87" s="99" t="str">
        <v>3514 WAYNE AVE</v>
      </c>
      <c r="F87" s="99" t="str">
        <v>BRONX</v>
      </c>
      <c r="G87" s="99" t="str">
        <v>NY</v>
      </c>
      <c r="H87" s="99" t="str">
        <v>10467</v>
      </c>
      <c r="I87" s="95">
        <f>SUMIFS(MasterData[Curr Sales],MasterData[Survivor Customer'#],AcctReport!C87)</f>
        <v>2106.9500000000003</v>
      </c>
      <c r="J87" s="95">
        <f>SUMIFS(MasterData[Prior Sales],MasterData[Survivor Customer'#],AcctReport!C87)</f>
        <v>0</v>
      </c>
      <c r="K87" s="95">
        <f t="shared" si="3"/>
        <v>2106.9500000000003</v>
      </c>
      <c r="L87" s="95">
        <f>SUMIFS(MasterData[Semi-Annual Base],MasterData[Survivor Customer'#],AcctReport!C87)</f>
        <v>0</v>
      </c>
      <c r="M87" s="95">
        <f>SUMIFS(MasterData[Semi-Annual Focus],MasterData[Survivor Customer'#],AcctReport!C87)</f>
        <v>0</v>
      </c>
      <c r="N87" s="95">
        <f>SUMIFS(MasterData[Base Rebate],MasterData[Survivor Customer'#],AcctReport!C87)</f>
        <v>0</v>
      </c>
      <c r="O87" s="95">
        <f>SUMIFS(MasterData[Annual Focus],MasterData[Survivor Customer'#],AcctReport!C87)</f>
        <v>0</v>
      </c>
      <c r="P87" s="95">
        <f>SUMIFS(MasterData[Growth Rebate],MasterData[Survivor Customer'#],AcctReport!C87)</f>
        <v>210.69500000000002</v>
      </c>
      <c r="Q87" s="95">
        <f t="shared" si="4"/>
        <v>210.69500000000002</v>
      </c>
    </row>
    <row r="88" spans="1:17" x14ac:dyDescent="0.2">
      <c r="A88" s="99" t="str">
        <v>MONTEFIORE HEALTH SYSTEM</v>
      </c>
      <c r="B88" s="99" t="str">
        <v>MONTEFIORE HEALTH SYSTEM</v>
      </c>
      <c r="C88" s="91" t="str">
        <v>1001654222</v>
      </c>
      <c r="D88" s="99" t="str">
        <v>MONTEFIORE MEDICAL CENTER MENTAL HEALTH CLINIC</v>
      </c>
      <c r="E88" s="99" t="str">
        <v>4401 BRONX RD</v>
      </c>
      <c r="F88" s="99" t="str">
        <v>BRONX</v>
      </c>
      <c r="G88" s="99" t="str">
        <v>NY</v>
      </c>
      <c r="H88" s="99" t="str">
        <v>10470</v>
      </c>
      <c r="I88" s="95">
        <f>SUMIFS(MasterData[Curr Sales],MasterData[Survivor Customer'#],AcctReport!C88)</f>
        <v>1472.77</v>
      </c>
      <c r="J88" s="95">
        <f>SUMIFS(MasterData[Prior Sales],MasterData[Survivor Customer'#],AcctReport!C88)</f>
        <v>1542.3899999999999</v>
      </c>
      <c r="K88" s="95">
        <f t="shared" si="3"/>
        <v>-69.619999999999891</v>
      </c>
      <c r="L88" s="95">
        <f>SUMIFS(MasterData[Semi-Annual Base],MasterData[Survivor Customer'#],AcctReport!C88)</f>
        <v>0</v>
      </c>
      <c r="M88" s="95">
        <f>SUMIFS(MasterData[Semi-Annual Focus],MasterData[Survivor Customer'#],AcctReport!C88)</f>
        <v>0</v>
      </c>
      <c r="N88" s="95">
        <f>SUMIFS(MasterData[Base Rebate],MasterData[Survivor Customer'#],AcctReport!C88)</f>
        <v>11.880704679096722</v>
      </c>
      <c r="O88" s="95">
        <f>SUMIFS(MasterData[Annual Focus],MasterData[Survivor Customer'#],AcctReport!C88)</f>
        <v>0</v>
      </c>
      <c r="P88" s="95">
        <f>SUMIFS(MasterData[Growth Rebate],MasterData[Survivor Customer'#],AcctReport!C88)</f>
        <v>-6.9619999999999953</v>
      </c>
      <c r="Q88" s="95">
        <f t="shared" si="4"/>
        <v>4.9187046790967264</v>
      </c>
    </row>
    <row r="89" spans="1:17" x14ac:dyDescent="0.2">
      <c r="A89" s="99" t="str">
        <v>MONTEFIORE HEALTH SYSTEM</v>
      </c>
      <c r="B89" s="99" t="str">
        <v>MONTEFIORE HEALTH SYSTEM</v>
      </c>
      <c r="C89" s="91" t="str">
        <v>1001657695</v>
      </c>
      <c r="D89" s="99" t="str">
        <v>NYACK HOSP HOME CARE</v>
      </c>
      <c r="E89" s="99" t="str">
        <v>ONE BLUE HILL PLZ</v>
      </c>
      <c r="F89" s="99" t="str">
        <v>PEARL RIVER</v>
      </c>
      <c r="G89" s="99" t="str">
        <v>NY</v>
      </c>
      <c r="H89" s="99" t="str">
        <v>10965</v>
      </c>
      <c r="I89" s="95">
        <f>SUMIFS(MasterData[Curr Sales],MasterData[Survivor Customer'#],AcctReport!C89)</f>
        <v>0</v>
      </c>
      <c r="J89" s="95">
        <f>SUMIFS(MasterData[Prior Sales],MasterData[Survivor Customer'#],AcctReport!C89)</f>
        <v>236.4</v>
      </c>
      <c r="K89" s="95">
        <f t="shared" si="3"/>
        <v>-236.4</v>
      </c>
      <c r="L89" s="95">
        <f>SUMIFS(MasterData[Semi-Annual Base],MasterData[Survivor Customer'#],AcctReport!C89)</f>
        <v>0</v>
      </c>
      <c r="M89" s="95">
        <f>SUMIFS(MasterData[Semi-Annual Focus],MasterData[Survivor Customer'#],AcctReport!C89)</f>
        <v>0</v>
      </c>
      <c r="N89" s="95">
        <f>SUMIFS(MasterData[Base Rebate],MasterData[Survivor Customer'#],AcctReport!C89)</f>
        <v>1.820939312455647</v>
      </c>
      <c r="O89" s="95">
        <f>SUMIFS(MasterData[Annual Focus],MasterData[Survivor Customer'#],AcctReport!C89)</f>
        <v>0</v>
      </c>
      <c r="P89" s="95">
        <f>SUMIFS(MasterData[Growth Rebate],MasterData[Survivor Customer'#],AcctReport!C89)</f>
        <v>-23.64</v>
      </c>
      <c r="Q89" s="95">
        <f t="shared" si="4"/>
        <v>-21.819060687544354</v>
      </c>
    </row>
    <row r="90" spans="1:17" x14ac:dyDescent="0.2">
      <c r="A90" s="99" t="str">
        <v>MONTEFIORE HEALTH SYSTEM</v>
      </c>
      <c r="B90" s="99" t="str">
        <v>MONTEFIORE HEALTH SYSTEM</v>
      </c>
      <c r="C90" s="91" t="str">
        <v>1001659072</v>
      </c>
      <c r="D90" s="99" t="str">
        <v>WHITE PLAINS HOSPITAL MEDICAL &amp; WEL URGENT CARE</v>
      </c>
      <c r="E90" s="99" t="str">
        <v>99 BUSINESS PARK DR</v>
      </c>
      <c r="F90" s="99" t="str">
        <v>ARMONK</v>
      </c>
      <c r="G90" s="99" t="str">
        <v>NY</v>
      </c>
      <c r="H90" s="99" t="str">
        <v>10504</v>
      </c>
      <c r="I90" s="95">
        <f>SUMIFS(MasterData[Curr Sales],MasterData[Survivor Customer'#],AcctReport!C90)</f>
        <v>50403.140000000007</v>
      </c>
      <c r="J90" s="95">
        <f>SUMIFS(MasterData[Prior Sales],MasterData[Survivor Customer'#],AcctReport!C90)</f>
        <v>31221.660000000003</v>
      </c>
      <c r="K90" s="95">
        <f t="shared" si="3"/>
        <v>19181.480000000003</v>
      </c>
      <c r="L90" s="95">
        <f>SUMIFS(MasterData[Semi-Annual Base],MasterData[Survivor Customer'#],AcctReport!C90)</f>
        <v>0</v>
      </c>
      <c r="M90" s="95">
        <f>SUMIFS(MasterData[Semi-Annual Focus],MasterData[Survivor Customer'#],AcctReport!C90)</f>
        <v>0</v>
      </c>
      <c r="N90" s="95">
        <f>SUMIFS(MasterData[Base Rebate],MasterData[Survivor Customer'#],AcctReport!C90)</f>
        <v>240.49385826617575</v>
      </c>
      <c r="O90" s="95">
        <f>SUMIFS(MasterData[Annual Focus],MasterData[Survivor Customer'#],AcctReport!C90)</f>
        <v>0</v>
      </c>
      <c r="P90" s="95">
        <f>SUMIFS(MasterData[Growth Rebate],MasterData[Survivor Customer'#],AcctReport!C90)</f>
        <v>1918.1480000000004</v>
      </c>
      <c r="Q90" s="95">
        <f t="shared" si="4"/>
        <v>2158.6418582661763</v>
      </c>
    </row>
    <row r="91" spans="1:17" x14ac:dyDescent="0.2">
      <c r="A91" s="99" t="str">
        <v>MONTEFIORE HEALTH SYSTEM</v>
      </c>
      <c r="B91" s="99" t="str">
        <v>MONTEFIORE HEALTH SYSTEM</v>
      </c>
      <c r="C91" s="91" t="str">
        <v>1001670036</v>
      </c>
      <c r="D91" s="99" t="str">
        <v>WHITE PLAINS PHYSICIAN ASSOCIATES OF LARCHMONT</v>
      </c>
      <c r="E91" s="99" t="str">
        <v>2071 BOSTON POST RD</v>
      </c>
      <c r="F91" s="99" t="str">
        <v>LARCHMONT</v>
      </c>
      <c r="G91" s="99" t="str">
        <v>NY</v>
      </c>
      <c r="H91" s="99" t="str">
        <v>10538</v>
      </c>
      <c r="I91" s="95">
        <f>SUMIFS(MasterData[Curr Sales],MasterData[Survivor Customer'#],AcctReport!C91)</f>
        <v>5368.91</v>
      </c>
      <c r="J91" s="95">
        <f>SUMIFS(MasterData[Prior Sales],MasterData[Survivor Customer'#],AcctReport!C91)</f>
        <v>7588.36</v>
      </c>
      <c r="K91" s="95">
        <f t="shared" si="3"/>
        <v>-2219.4499999999998</v>
      </c>
      <c r="L91" s="95">
        <f>SUMIFS(MasterData[Semi-Annual Base],MasterData[Survivor Customer'#],AcctReport!C91)</f>
        <v>0</v>
      </c>
      <c r="M91" s="95">
        <f>SUMIFS(MasterData[Semi-Annual Focus],MasterData[Survivor Customer'#],AcctReport!C91)</f>
        <v>0</v>
      </c>
      <c r="N91" s="95">
        <f>SUMIFS(MasterData[Base Rebate],MasterData[Survivor Customer'#],AcctReport!C91)</f>
        <v>58.451535706708682</v>
      </c>
      <c r="O91" s="95">
        <f>SUMIFS(MasterData[Annual Focus],MasterData[Survivor Customer'#],AcctReport!C91)</f>
        <v>0</v>
      </c>
      <c r="P91" s="95">
        <f>SUMIFS(MasterData[Growth Rebate],MasterData[Survivor Customer'#],AcctReport!C91)</f>
        <v>-221.94499999999999</v>
      </c>
      <c r="Q91" s="95">
        <f t="shared" si="4"/>
        <v>-163.49346429329131</v>
      </c>
    </row>
    <row r="92" spans="1:17" x14ac:dyDescent="0.2">
      <c r="A92" s="99" t="str">
        <v>MONTEFIORE HEALTH SYSTEM</v>
      </c>
      <c r="B92" s="99" t="str">
        <v>MONTEFIORE HEALTH SYSTEM</v>
      </c>
      <c r="C92" s="91" t="str">
        <v>1001672746</v>
      </c>
      <c r="D92" s="99" t="str">
        <v>MONTEFIORE MEDICAL CENTER CHILDRENS EVALUATION &amp; REHAB CENTER</v>
      </c>
      <c r="E92" s="99" t="str">
        <v>1225 MORRIS PARK AVE</v>
      </c>
      <c r="F92" s="99" t="str">
        <v>BRONX</v>
      </c>
      <c r="G92" s="99" t="str">
        <v>NY</v>
      </c>
      <c r="H92" s="99" t="str">
        <v>10461</v>
      </c>
      <c r="I92" s="95">
        <f>SUMIFS(MasterData[Curr Sales],MasterData[Survivor Customer'#],AcctReport!C92)</f>
        <v>1385.4</v>
      </c>
      <c r="J92" s="95">
        <f>SUMIFS(MasterData[Prior Sales],MasterData[Survivor Customer'#],AcctReport!C92)</f>
        <v>0</v>
      </c>
      <c r="K92" s="95">
        <f t="shared" si="3"/>
        <v>1385.4</v>
      </c>
      <c r="L92" s="95">
        <f>SUMIFS(MasterData[Semi-Annual Base],MasterData[Survivor Customer'#],AcctReport!C92)</f>
        <v>0</v>
      </c>
      <c r="M92" s="95">
        <f>SUMIFS(MasterData[Semi-Annual Focus],MasterData[Survivor Customer'#],AcctReport!C92)</f>
        <v>0</v>
      </c>
      <c r="N92" s="95">
        <f>SUMIFS(MasterData[Base Rebate],MasterData[Survivor Customer'#],AcctReport!C92)</f>
        <v>0</v>
      </c>
      <c r="O92" s="95">
        <f>SUMIFS(MasterData[Annual Focus],MasterData[Survivor Customer'#],AcctReport!C92)</f>
        <v>0</v>
      </c>
      <c r="P92" s="95">
        <f>SUMIFS(MasterData[Growth Rebate],MasterData[Survivor Customer'#],AcctReport!C92)</f>
        <v>138.54000000000002</v>
      </c>
      <c r="Q92" s="95">
        <f t="shared" si="4"/>
        <v>138.54000000000002</v>
      </c>
    </row>
    <row r="93" spans="1:17" x14ac:dyDescent="0.2">
      <c r="A93" s="99" t="str">
        <v>MONTEFIORE HEALTH SYSTEM</v>
      </c>
      <c r="B93" s="99" t="str">
        <v>MONTEFIORE HEALTH SYSTEM</v>
      </c>
      <c r="C93" s="91" t="str">
        <v>1001674405</v>
      </c>
      <c r="D93" s="99" t="str">
        <v>MONTEFIORE MEDICAL CENTER</v>
      </c>
      <c r="E93" s="99" t="str">
        <v>120 E GUN HILL RD</v>
      </c>
      <c r="F93" s="99" t="str">
        <v>BRONX</v>
      </c>
      <c r="G93" s="99" t="str">
        <v>NY</v>
      </c>
      <c r="H93" s="99" t="str">
        <v>10467</v>
      </c>
      <c r="I93" s="95">
        <f>SUMIFS(MasterData[Curr Sales],MasterData[Survivor Customer'#],AcctReport!C93)</f>
        <v>1073333.9799999997</v>
      </c>
      <c r="J93" s="95">
        <f>SUMIFS(MasterData[Prior Sales],MasterData[Survivor Customer'#],AcctReport!C93)</f>
        <v>508550.17999999982</v>
      </c>
      <c r="K93" s="95">
        <f t="shared" si="3"/>
        <v>564783.79999999993</v>
      </c>
      <c r="L93" s="95">
        <f>SUMIFS(MasterData[Semi-Annual Base],MasterData[Survivor Customer'#],AcctReport!C93)</f>
        <v>0</v>
      </c>
      <c r="M93" s="95">
        <f>SUMIFS(MasterData[Semi-Annual Focus],MasterData[Survivor Customer'#],AcctReport!C93)</f>
        <v>0</v>
      </c>
      <c r="N93" s="95">
        <f>SUMIFS(MasterData[Base Rebate],MasterData[Survivor Customer'#],AcctReport!C93)</f>
        <v>3917.2547170828898</v>
      </c>
      <c r="O93" s="95">
        <f>SUMIFS(MasterData[Annual Focus],MasterData[Survivor Customer'#],AcctReport!C93)</f>
        <v>0</v>
      </c>
      <c r="P93" s="95">
        <f>SUMIFS(MasterData[Growth Rebate],MasterData[Survivor Customer'#],AcctReport!C93)</f>
        <v>56478.38</v>
      </c>
      <c r="Q93" s="95">
        <f t="shared" si="4"/>
        <v>60395.634717082889</v>
      </c>
    </row>
    <row r="94" spans="1:17" x14ac:dyDescent="0.2">
      <c r="A94" s="99" t="str">
        <v>MONTEFIORE HEALTH SYSTEM</v>
      </c>
      <c r="B94" s="99" t="str">
        <v>MONTEFIORE HEALTH SYSTEM</v>
      </c>
      <c r="C94" s="91" t="str">
        <v>1001676226</v>
      </c>
      <c r="D94" s="99" t="str">
        <v>MONTEFIORE MEDICAL CENTER</v>
      </c>
      <c r="E94" s="99" t="str">
        <v>3411 WAYNE AVE</v>
      </c>
      <c r="F94" s="99" t="str">
        <v>BRONX</v>
      </c>
      <c r="G94" s="99" t="str">
        <v>NY</v>
      </c>
      <c r="H94" s="99" t="str">
        <v>10467</v>
      </c>
      <c r="I94" s="95">
        <f>SUMIFS(MasterData[Curr Sales],MasterData[Survivor Customer'#],AcctReport!C94)</f>
        <v>4020.9599999999996</v>
      </c>
      <c r="J94" s="95">
        <f>SUMIFS(MasterData[Prior Sales],MasterData[Survivor Customer'#],AcctReport!C94)</f>
        <v>4398.42</v>
      </c>
      <c r="K94" s="95">
        <f t="shared" si="3"/>
        <v>-377.46000000000049</v>
      </c>
      <c r="L94" s="95">
        <f>SUMIFS(MasterData[Semi-Annual Base],MasterData[Survivor Customer'#],AcctReport!C94)</f>
        <v>0</v>
      </c>
      <c r="M94" s="95">
        <f>SUMIFS(MasterData[Semi-Annual Focus],MasterData[Survivor Customer'#],AcctReport!C94)</f>
        <v>0</v>
      </c>
      <c r="N94" s="95">
        <f>SUMIFS(MasterData[Base Rebate],MasterData[Survivor Customer'#],AcctReport!C94)</f>
        <v>33.88010106045332</v>
      </c>
      <c r="O94" s="95">
        <f>SUMIFS(MasterData[Annual Focus],MasterData[Survivor Customer'#],AcctReport!C94)</f>
        <v>0</v>
      </c>
      <c r="P94" s="95">
        <f>SUMIFS(MasterData[Growth Rebate],MasterData[Survivor Customer'#],AcctReport!C94)</f>
        <v>-37.746000000000009</v>
      </c>
      <c r="Q94" s="95">
        <f t="shared" si="4"/>
        <v>-3.865898939546689</v>
      </c>
    </row>
    <row r="95" spans="1:17" x14ac:dyDescent="0.2">
      <c r="A95" s="99" t="str">
        <v>MONTEFIORE HEALTH SYSTEM</v>
      </c>
      <c r="B95" s="99" t="str">
        <v>MONTEFIORE HEALTH SYSTEM</v>
      </c>
      <c r="C95" s="91" t="str">
        <v>1001693835</v>
      </c>
      <c r="D95" s="99" t="str">
        <v>MONTEFIORE MEDICAL CENTER</v>
      </c>
      <c r="E95" s="99" t="str">
        <v>3011 BOSTON RD</v>
      </c>
      <c r="F95" s="99" t="str">
        <v>BRONX</v>
      </c>
      <c r="G95" s="99" t="str">
        <v>NY</v>
      </c>
      <c r="H95" s="99" t="str">
        <v>10469</v>
      </c>
      <c r="I95" s="95">
        <f>SUMIFS(MasterData[Curr Sales],MasterData[Survivor Customer'#],AcctReport!C95)</f>
        <v>500.3</v>
      </c>
      <c r="J95" s="95">
        <f>SUMIFS(MasterData[Prior Sales],MasterData[Survivor Customer'#],AcctReport!C95)</f>
        <v>0</v>
      </c>
      <c r="K95" s="95">
        <f t="shared" si="3"/>
        <v>500.3</v>
      </c>
      <c r="L95" s="95">
        <f>SUMIFS(MasterData[Semi-Annual Base],MasterData[Survivor Customer'#],AcctReport!C95)</f>
        <v>0</v>
      </c>
      <c r="M95" s="95">
        <f>SUMIFS(MasterData[Semi-Annual Focus],MasterData[Survivor Customer'#],AcctReport!C95)</f>
        <v>0</v>
      </c>
      <c r="N95" s="95">
        <f>SUMIFS(MasterData[Base Rebate],MasterData[Survivor Customer'#],AcctReport!C95)</f>
        <v>0</v>
      </c>
      <c r="O95" s="95">
        <f>SUMIFS(MasterData[Annual Focus],MasterData[Survivor Customer'#],AcctReport!C95)</f>
        <v>0</v>
      </c>
      <c r="P95" s="95">
        <f>SUMIFS(MasterData[Growth Rebate],MasterData[Survivor Customer'#],AcctReport!C95)</f>
        <v>50.03</v>
      </c>
      <c r="Q95" s="95">
        <f t="shared" si="4"/>
        <v>50.03</v>
      </c>
    </row>
    <row r="96" spans="1:17" x14ac:dyDescent="0.2">
      <c r="A96" s="99" t="str">
        <v>MONTEFIORE HEALTH SYSTEM</v>
      </c>
      <c r="B96" s="99" t="str">
        <v>MONTEFIORE HEALTH SYSTEM</v>
      </c>
      <c r="C96" s="91" t="str">
        <v>1001830412</v>
      </c>
      <c r="D96" s="99" t="str">
        <v>WESTCHESTER HEALTH WHITE PLAINS HOSP</v>
      </c>
      <c r="E96" s="99" t="str">
        <v>185 KISCO AVE</v>
      </c>
      <c r="F96" s="99" t="str">
        <v>MOUNT KISCO</v>
      </c>
      <c r="G96" s="99" t="str">
        <v>NY</v>
      </c>
      <c r="H96" s="99" t="str">
        <v>10549</v>
      </c>
      <c r="I96" s="95">
        <f>SUMIFS(MasterData[Curr Sales],MasterData[Survivor Customer'#],AcctReport!C96)</f>
        <v>486</v>
      </c>
      <c r="J96" s="95">
        <f>SUMIFS(MasterData[Prior Sales],MasterData[Survivor Customer'#],AcctReport!C96)</f>
        <v>460.37</v>
      </c>
      <c r="K96" s="95">
        <f t="shared" si="3"/>
        <v>25.629999999999995</v>
      </c>
      <c r="L96" s="95">
        <f>SUMIFS(MasterData[Semi-Annual Base],MasterData[Survivor Customer'#],AcctReport!C96)</f>
        <v>0</v>
      </c>
      <c r="M96" s="95">
        <f>SUMIFS(MasterData[Semi-Annual Focus],MasterData[Survivor Customer'#],AcctReport!C96)</f>
        <v>0</v>
      </c>
      <c r="N96" s="95">
        <f>SUMIFS(MasterData[Base Rebate],MasterData[Survivor Customer'#],AcctReport!C96)</f>
        <v>3.5461329580169458</v>
      </c>
      <c r="O96" s="95">
        <f>SUMIFS(MasterData[Annual Focus],MasterData[Survivor Customer'#],AcctReport!C96)</f>
        <v>0</v>
      </c>
      <c r="P96" s="95">
        <f>SUMIFS(MasterData[Growth Rebate],MasterData[Survivor Customer'#],AcctReport!C96)</f>
        <v>2.5629999999999988</v>
      </c>
      <c r="Q96" s="95">
        <f t="shared" si="4"/>
        <v>6.1091329580169447</v>
      </c>
    </row>
    <row r="97" spans="1:17" x14ac:dyDescent="0.2">
      <c r="A97" s="99" t="str">
        <v>MONTEFIORE HEALTH SYSTEM</v>
      </c>
      <c r="B97" s="99" t="str">
        <v>MONTEFIORE HEALTH SYSTEM</v>
      </c>
      <c r="C97" s="91" t="str">
        <v>1002478635</v>
      </c>
      <c r="D97" s="99" t="str">
        <v>MONTEFIORE HEART CLINIC</v>
      </c>
      <c r="E97" s="99" t="str">
        <v>20 CEDAR ST</v>
      </c>
      <c r="F97" s="99" t="str">
        <v>NEW ROCHELLE</v>
      </c>
      <c r="G97" s="99" t="str">
        <v>NY</v>
      </c>
      <c r="H97" s="99" t="str">
        <v>10801</v>
      </c>
      <c r="I97" s="95">
        <f>SUMIFS(MasterData[Curr Sales],MasterData[Survivor Customer'#],AcctReport!C97)</f>
        <v>14367.980000000001</v>
      </c>
      <c r="J97" s="95">
        <f>SUMIFS(MasterData[Prior Sales],MasterData[Survivor Customer'#],AcctReport!C97)</f>
        <v>16997.91</v>
      </c>
      <c r="K97" s="95">
        <f t="shared" si="3"/>
        <v>-2629.9299999999985</v>
      </c>
      <c r="L97" s="95">
        <f>SUMIFS(MasterData[Semi-Annual Base],MasterData[Survivor Customer'#],AcctReport!C97)</f>
        <v>0</v>
      </c>
      <c r="M97" s="95">
        <f>SUMIFS(MasterData[Semi-Annual Focus],MasterData[Survivor Customer'#],AcctReport!C97)</f>
        <v>0</v>
      </c>
      <c r="N97" s="95">
        <f>SUMIFS(MasterData[Base Rebate],MasterData[Survivor Customer'#],AcctReport!C97)</f>
        <v>130.93131365728834</v>
      </c>
      <c r="O97" s="95">
        <f>SUMIFS(MasterData[Annual Focus],MasterData[Survivor Customer'#],AcctReport!C97)</f>
        <v>0</v>
      </c>
      <c r="P97" s="95">
        <f>SUMIFS(MasterData[Growth Rebate],MasterData[Survivor Customer'#],AcctReport!C97)</f>
        <v>-262.99299999999994</v>
      </c>
      <c r="Q97" s="95">
        <f t="shared" si="4"/>
        <v>-132.0616863427116</v>
      </c>
    </row>
    <row r="98" spans="1:17" x14ac:dyDescent="0.2">
      <c r="A98" s="99" t="str">
        <v>MONTEFIORE HEALTH SYSTEM</v>
      </c>
      <c r="B98" s="99" t="str">
        <v>MONTEFIORE HEALTH SYSTEM</v>
      </c>
      <c r="C98" s="91" t="str">
        <v>1002750113</v>
      </c>
      <c r="D98" s="99" t="str">
        <v>WPHPA BREAST SURGERY</v>
      </c>
      <c r="E98" s="99" t="str">
        <v>2 LONGVIEW AVE</v>
      </c>
      <c r="F98" s="99" t="str">
        <v>WHITE PLAINS</v>
      </c>
      <c r="G98" s="99" t="str">
        <v>NY</v>
      </c>
      <c r="H98" s="99" t="str">
        <v>10601</v>
      </c>
      <c r="I98" s="95">
        <f>SUMIFS(MasterData[Curr Sales],MasterData[Survivor Customer'#],AcctReport!C98)</f>
        <v>1550.32</v>
      </c>
      <c r="J98" s="95">
        <f>SUMIFS(MasterData[Prior Sales],MasterData[Survivor Customer'#],AcctReport!C98)</f>
        <v>1554.8000000000002</v>
      </c>
      <c r="K98" s="95">
        <f t="shared" si="3"/>
        <v>-4.4800000000002456</v>
      </c>
      <c r="L98" s="95">
        <f>SUMIFS(MasterData[Semi-Annual Base],MasterData[Survivor Customer'#],AcctReport!C98)</f>
        <v>0</v>
      </c>
      <c r="M98" s="95">
        <f>SUMIFS(MasterData[Semi-Annual Focus],MasterData[Survivor Customer'#],AcctReport!C98)</f>
        <v>0</v>
      </c>
      <c r="N98" s="95">
        <f>SUMIFS(MasterData[Base Rebate],MasterData[Survivor Customer'#],AcctReport!C98)</f>
        <v>11.976296290211677</v>
      </c>
      <c r="O98" s="95">
        <f>SUMIFS(MasterData[Annual Focus],MasterData[Survivor Customer'#],AcctReport!C98)</f>
        <v>0</v>
      </c>
      <c r="P98" s="95">
        <f>SUMIFS(MasterData[Growth Rebate],MasterData[Survivor Customer'#],AcctReport!C98)</f>
        <v>-0.44799999999999685</v>
      </c>
      <c r="Q98" s="95">
        <f t="shared" si="4"/>
        <v>11.52829629021168</v>
      </c>
    </row>
    <row r="99" spans="1:17" x14ac:dyDescent="0.2">
      <c r="A99" s="99" t="str">
        <v>MONTEFIORE HEALTH SYSTEM</v>
      </c>
      <c r="B99" s="99" t="str">
        <v>MONTEFIORE HEALTH SYSTEM</v>
      </c>
      <c r="C99" s="91" t="str">
        <v>1002750129</v>
      </c>
      <c r="D99" s="99" t="str">
        <v>WPHPA FAMILY HEALTH CENTER</v>
      </c>
      <c r="E99" s="99" t="str">
        <v>79 E POST RD</v>
      </c>
      <c r="F99" s="99" t="str">
        <v>WHITE PLAINS</v>
      </c>
      <c r="G99" s="99" t="str">
        <v>NY</v>
      </c>
      <c r="H99" s="99" t="str">
        <v>10601</v>
      </c>
      <c r="I99" s="95">
        <f>SUMIFS(MasterData[Curr Sales],MasterData[Survivor Customer'#],AcctReport!C99)</f>
        <v>18767.04</v>
      </c>
      <c r="J99" s="95">
        <f>SUMIFS(MasterData[Prior Sales],MasterData[Survivor Customer'#],AcctReport!C99)</f>
        <v>0</v>
      </c>
      <c r="K99" s="95">
        <f t="shared" si="3"/>
        <v>18767.04</v>
      </c>
      <c r="L99" s="95">
        <f>SUMIFS(MasterData[Semi-Annual Base],MasterData[Survivor Customer'#],AcctReport!C99)</f>
        <v>0</v>
      </c>
      <c r="M99" s="95">
        <f>SUMIFS(MasterData[Semi-Annual Focus],MasterData[Survivor Customer'#],AcctReport!C99)</f>
        <v>0</v>
      </c>
      <c r="N99" s="95">
        <f>SUMIFS(MasterData[Base Rebate],MasterData[Survivor Customer'#],AcctReport!C99)</f>
        <v>0</v>
      </c>
      <c r="O99" s="95">
        <f>SUMIFS(MasterData[Annual Focus],MasterData[Survivor Customer'#],AcctReport!C99)</f>
        <v>0</v>
      </c>
      <c r="P99" s="95">
        <f>SUMIFS(MasterData[Growth Rebate],MasterData[Survivor Customer'#],AcctReport!C99)</f>
        <v>1876.7040000000002</v>
      </c>
      <c r="Q99" s="95">
        <f t="shared" si="4"/>
        <v>1876.7040000000002</v>
      </c>
    </row>
    <row r="100" spans="1:17" x14ac:dyDescent="0.2">
      <c r="A100" s="99" t="str">
        <v>MONTEFIORE HEALTH SYSTEM</v>
      </c>
      <c r="B100" s="99" t="str">
        <v>MONTEFIORE HEALTH SYSTEM</v>
      </c>
      <c r="C100" s="91" t="str">
        <v>1002769637</v>
      </c>
      <c r="D100" s="99" t="str">
        <v>WPHPA ONCOLOGY &amp; HEMATOLOGY</v>
      </c>
      <c r="E100" s="99" t="str">
        <v>2 LONGVIEW AVE</v>
      </c>
      <c r="F100" s="99" t="str">
        <v>WHITE PLAINS</v>
      </c>
      <c r="G100" s="99" t="str">
        <v>NY</v>
      </c>
      <c r="H100" s="99" t="str">
        <v>10601</v>
      </c>
      <c r="I100" s="95">
        <f>SUMIFS(MasterData[Curr Sales],MasterData[Survivor Customer'#],AcctReport!C100)</f>
        <v>1860.88</v>
      </c>
      <c r="J100" s="95">
        <f>SUMIFS(MasterData[Prior Sales],MasterData[Survivor Customer'#],AcctReport!C100)</f>
        <v>16.18</v>
      </c>
      <c r="K100" s="95">
        <f t="shared" si="3"/>
        <v>1844.7</v>
      </c>
      <c r="L100" s="95">
        <f>SUMIFS(MasterData[Semi-Annual Base],MasterData[Survivor Customer'#],AcctReport!C100)</f>
        <v>0</v>
      </c>
      <c r="M100" s="95">
        <f>SUMIFS(MasterData[Semi-Annual Focus],MasterData[Survivor Customer'#],AcctReport!C100)</f>
        <v>0</v>
      </c>
      <c r="N100" s="95">
        <f>SUMIFS(MasterData[Base Rebate],MasterData[Survivor Customer'#],AcctReport!C100)</f>
        <v>0.12463112553101678</v>
      </c>
      <c r="O100" s="95">
        <f>SUMIFS(MasterData[Annual Focus],MasterData[Survivor Customer'#],AcctReport!C100)</f>
        <v>0</v>
      </c>
      <c r="P100" s="95">
        <f>SUMIFS(MasterData[Growth Rebate],MasterData[Survivor Customer'#],AcctReport!C100)</f>
        <v>184.47000000000003</v>
      </c>
      <c r="Q100" s="95">
        <f t="shared" si="4"/>
        <v>184.59463112553104</v>
      </c>
    </row>
    <row r="101" spans="1:17" x14ac:dyDescent="0.2">
      <c r="A101" s="99" t="str">
        <v>MONTEFIORE HEALTH SYSTEM</v>
      </c>
      <c r="B101" s="99" t="str">
        <v>MONTEFIORE HEALTH SYSTEM</v>
      </c>
      <c r="C101" s="91" t="str">
        <v>1002769707</v>
      </c>
      <c r="D101" s="99" t="str">
        <v>WHITE PLAINS HOSPITAL PHYS ASSOC</v>
      </c>
      <c r="E101" s="99" t="str">
        <v>2345 BOSTON POST RD</v>
      </c>
      <c r="F101" s="99" t="str">
        <v>LARCHMONT</v>
      </c>
      <c r="G101" s="99" t="str">
        <v>NY</v>
      </c>
      <c r="H101" s="99" t="str">
        <v>10538</v>
      </c>
      <c r="I101" s="95">
        <f>SUMIFS(MasterData[Curr Sales],MasterData[Survivor Customer'#],AcctReport!C101)</f>
        <v>3566.3600000000006</v>
      </c>
      <c r="J101" s="95">
        <f>SUMIFS(MasterData[Prior Sales],MasterData[Survivor Customer'#],AcctReport!C101)</f>
        <v>1155.5</v>
      </c>
      <c r="K101" s="95">
        <f t="shared" si="3"/>
        <v>2410.8600000000006</v>
      </c>
      <c r="L101" s="95">
        <f>SUMIFS(MasterData[Semi-Annual Base],MasterData[Survivor Customer'#],AcctReport!C101)</f>
        <v>0</v>
      </c>
      <c r="M101" s="95">
        <f>SUMIFS(MasterData[Semi-Annual Focus],MasterData[Survivor Customer'#],AcctReport!C101)</f>
        <v>0</v>
      </c>
      <c r="N101" s="95">
        <f>SUMIFS(MasterData[Base Rebate],MasterData[Survivor Customer'#],AcctReport!C101)</f>
        <v>8.9005726545791024</v>
      </c>
      <c r="O101" s="95">
        <f>SUMIFS(MasterData[Annual Focus],MasterData[Survivor Customer'#],AcctReport!C101)</f>
        <v>0</v>
      </c>
      <c r="P101" s="95">
        <f>SUMIFS(MasterData[Growth Rebate],MasterData[Survivor Customer'#],AcctReport!C101)</f>
        <v>241.08600000000004</v>
      </c>
      <c r="Q101" s="95">
        <f t="shared" si="4"/>
        <v>249.98657265457913</v>
      </c>
    </row>
    <row r="102" spans="1:17" x14ac:dyDescent="0.2">
      <c r="A102" s="99" t="str">
        <v>MONTEFIORE HEALTH SYSTEM</v>
      </c>
      <c r="B102" s="99" t="str">
        <v>MONTEFIORE HEALTH SYSTEM</v>
      </c>
      <c r="C102" s="91" t="str">
        <v>1002855532</v>
      </c>
      <c r="D102" s="99" t="str">
        <v>WHITE PLAINS HOSPITAL PHYSICIAN</v>
      </c>
      <c r="E102" s="99" t="str">
        <v>2 LONGVIEW AVE</v>
      </c>
      <c r="F102" s="99" t="str">
        <v>WHITE PLAINS</v>
      </c>
      <c r="G102" s="99" t="str">
        <v>NY</v>
      </c>
      <c r="H102" s="99" t="str">
        <v>10601</v>
      </c>
      <c r="I102" s="95">
        <f>SUMIFS(MasterData[Curr Sales],MasterData[Survivor Customer'#],AcctReport!C102)</f>
        <v>3031.47</v>
      </c>
      <c r="J102" s="95">
        <f>SUMIFS(MasterData[Prior Sales],MasterData[Survivor Customer'#],AcctReport!C102)</f>
        <v>873.83</v>
      </c>
      <c r="K102" s="95">
        <f t="shared" si="3"/>
        <v>2157.64</v>
      </c>
      <c r="L102" s="95">
        <f>SUMIFS(MasterData[Semi-Annual Base],MasterData[Survivor Customer'#],AcctReport!C102)</f>
        <v>0</v>
      </c>
      <c r="M102" s="95">
        <f>SUMIFS(MasterData[Semi-Annual Focus],MasterData[Survivor Customer'#],AcctReport!C102)</f>
        <v>0</v>
      </c>
      <c r="N102" s="95">
        <f>SUMIFS(MasterData[Base Rebate],MasterData[Survivor Customer'#],AcctReport!C102)</f>
        <v>6.7309280854615814</v>
      </c>
      <c r="O102" s="95">
        <f>SUMIFS(MasterData[Annual Focus],MasterData[Survivor Customer'#],AcctReport!C102)</f>
        <v>0</v>
      </c>
      <c r="P102" s="95">
        <f>SUMIFS(MasterData[Growth Rebate],MasterData[Survivor Customer'#],AcctReport!C102)</f>
        <v>215.76399999999998</v>
      </c>
      <c r="Q102" s="95">
        <f t="shared" si="4"/>
        <v>222.49492808546157</v>
      </c>
    </row>
    <row r="103" spans="1:17" x14ac:dyDescent="0.2">
      <c r="A103" s="99" t="str">
        <v>MONTEFIORE HEALTH SYSTEM</v>
      </c>
      <c r="B103" s="99" t="str">
        <v>MONTEFIORE HEALTH SYSTEM</v>
      </c>
      <c r="C103" s="91" t="str">
        <v>1002870365</v>
      </c>
      <c r="D103" s="99" t="str">
        <v>MONTEFIORE MEDICAL GROUP THROGGS NECK PRIMARY CARE CLINIC</v>
      </c>
      <c r="E103" s="99" t="str">
        <v>3860 E TREMONT AVE</v>
      </c>
      <c r="F103" s="99" t="str">
        <v>BRONX</v>
      </c>
      <c r="G103" s="99" t="str">
        <v>NY</v>
      </c>
      <c r="H103" s="99" t="str">
        <v>10465</v>
      </c>
      <c r="I103" s="95">
        <f>SUMIFS(MasterData[Curr Sales],MasterData[Survivor Customer'#],AcctReport!C103)</f>
        <v>29790.13</v>
      </c>
      <c r="J103" s="95">
        <f>SUMIFS(MasterData[Prior Sales],MasterData[Survivor Customer'#],AcctReport!C103)</f>
        <v>27218.129999999997</v>
      </c>
      <c r="K103" s="95">
        <f t="shared" si="3"/>
        <v>2572.0000000000036</v>
      </c>
      <c r="L103" s="95">
        <f>SUMIFS(MasterData[Semi-Annual Base],MasterData[Survivor Customer'#],AcctReport!C103)</f>
        <v>0</v>
      </c>
      <c r="M103" s="95">
        <f>SUMIFS(MasterData[Semi-Annual Focus],MasterData[Survivor Customer'#],AcctReport!C103)</f>
        <v>0</v>
      </c>
      <c r="N103" s="95">
        <f>SUMIFS(MasterData[Base Rebate],MasterData[Survivor Customer'#],AcctReport!C103)</f>
        <v>209.65551154199838</v>
      </c>
      <c r="O103" s="95">
        <f>SUMIFS(MasterData[Annual Focus],MasterData[Survivor Customer'#],AcctReport!C103)</f>
        <v>0</v>
      </c>
      <c r="P103" s="95">
        <f>SUMIFS(MasterData[Growth Rebate],MasterData[Survivor Customer'#],AcctReport!C103)</f>
        <v>257.20000000000061</v>
      </c>
      <c r="Q103" s="95">
        <f t="shared" si="4"/>
        <v>466.85551154199902</v>
      </c>
    </row>
    <row r="104" spans="1:17" x14ac:dyDescent="0.2">
      <c r="A104" s="99" t="str">
        <v>MONTEFIORE HEALTH SYSTEM</v>
      </c>
      <c r="B104" s="99" t="str">
        <v>MONTEFIORE HEALTH SYSTEM</v>
      </c>
      <c r="C104" s="91" t="str">
        <v>1002884736</v>
      </c>
      <c r="D104" s="99" t="str">
        <v>WHITE PLAINS HOSPITAL LAB</v>
      </c>
      <c r="E104" s="99" t="str">
        <v>41 E POST RD</v>
      </c>
      <c r="F104" s="99" t="str">
        <v>WHITE PLAINS</v>
      </c>
      <c r="G104" s="99" t="str">
        <v>NY</v>
      </c>
      <c r="H104" s="99" t="str">
        <v>10601</v>
      </c>
      <c r="I104" s="95">
        <f>SUMIFS(MasterData[Curr Sales],MasterData[Survivor Customer'#],AcctReport!C104)</f>
        <v>491753.83999999997</v>
      </c>
      <c r="J104" s="95">
        <f>SUMIFS(MasterData[Prior Sales],MasterData[Survivor Customer'#],AcctReport!C104)</f>
        <v>497013.99999999994</v>
      </c>
      <c r="K104" s="95">
        <f t="shared" si="3"/>
        <v>-5260.1599999999744</v>
      </c>
      <c r="L104" s="95">
        <f>SUMIFS(MasterData[Semi-Annual Base],MasterData[Survivor Customer'#],AcctReport!C104)</f>
        <v>0</v>
      </c>
      <c r="M104" s="95">
        <f>SUMIFS(MasterData[Semi-Annual Focus],MasterData[Survivor Customer'#],AcctReport!C104)</f>
        <v>0</v>
      </c>
      <c r="N104" s="95">
        <f>SUMIFS(MasterData[Base Rebate],MasterData[Survivor Customer'#],AcctReport!C104)</f>
        <v>3828.3939570255116</v>
      </c>
      <c r="O104" s="95">
        <f>SUMIFS(MasterData[Annual Focus],MasterData[Survivor Customer'#],AcctReport!C104)</f>
        <v>0</v>
      </c>
      <c r="P104" s="95">
        <f>SUMIFS(MasterData[Growth Rebate],MasterData[Survivor Customer'#],AcctReport!C104)</f>
        <v>-526.01599999999894</v>
      </c>
      <c r="Q104" s="95">
        <f t="shared" si="4"/>
        <v>3302.3779570255128</v>
      </c>
    </row>
    <row r="105" spans="1:17" x14ac:dyDescent="0.2">
      <c r="A105" s="99" t="str">
        <v>MONTEFIORE HEALTH SYSTEM</v>
      </c>
      <c r="B105" s="99" t="str">
        <v>MONTEFIORE HEALTH SYSTEM</v>
      </c>
      <c r="C105" s="91" t="str">
        <v>1002889011</v>
      </c>
      <c r="D105" s="99" t="str">
        <v>SCARSDALE MEDICAL GROUP</v>
      </c>
      <c r="E105" s="99" t="str">
        <v>600 MAMARONECK AVE</v>
      </c>
      <c r="F105" s="99" t="str">
        <v>HARRISON</v>
      </c>
      <c r="G105" s="99" t="str">
        <v>NY</v>
      </c>
      <c r="H105" s="99" t="str">
        <v>10528</v>
      </c>
      <c r="I105" s="95">
        <f>SUMIFS(MasterData[Curr Sales],MasterData[Survivor Customer'#],AcctReport!C105)</f>
        <v>21764.279999999995</v>
      </c>
      <c r="J105" s="95">
        <f>SUMIFS(MasterData[Prior Sales],MasterData[Survivor Customer'#],AcctReport!C105)</f>
        <v>90089.1</v>
      </c>
      <c r="K105" s="95">
        <f t="shared" si="3"/>
        <v>-68324.820000000007</v>
      </c>
      <c r="L105" s="95">
        <f>SUMIFS(MasterData[Semi-Annual Base],MasterData[Survivor Customer'#],AcctReport!C105)</f>
        <v>0</v>
      </c>
      <c r="M105" s="95">
        <f>SUMIFS(MasterData[Semi-Annual Focus],MasterData[Survivor Customer'#],AcctReport!C105)</f>
        <v>0</v>
      </c>
      <c r="N105" s="95">
        <f>SUMIFS(MasterData[Base Rebate],MasterData[Survivor Customer'#],AcctReport!C105)</f>
        <v>693.93732577727576</v>
      </c>
      <c r="O105" s="95">
        <f>SUMIFS(MasterData[Annual Focus],MasterData[Survivor Customer'#],AcctReport!C105)</f>
        <v>0</v>
      </c>
      <c r="P105" s="95">
        <f>SUMIFS(MasterData[Growth Rebate],MasterData[Survivor Customer'#],AcctReport!C105)</f>
        <v>-6832.4820000000009</v>
      </c>
      <c r="Q105" s="95">
        <f t="shared" si="4"/>
        <v>-6138.544674222725</v>
      </c>
    </row>
    <row r="106" spans="1:17" x14ac:dyDescent="0.2">
      <c r="A106" s="99" t="str">
        <v>MONTEFIORE HEALTH SYSTEM</v>
      </c>
      <c r="B106" s="99" t="str">
        <v>MONTEFIORE HEALTH SYSTEM</v>
      </c>
      <c r="C106" s="91" t="str">
        <v>1002896319</v>
      </c>
      <c r="D106" s="99" t="str">
        <v>WHITE PLAINS HOSPITAL PHYSICIAN ASSOCIATES INTERNAL MEDICINE</v>
      </c>
      <c r="E106" s="99" t="str">
        <v>33 DAVIS AVE</v>
      </c>
      <c r="F106" s="99" t="str">
        <v>WHITE PLAINS</v>
      </c>
      <c r="G106" s="99" t="str">
        <v>NY</v>
      </c>
      <c r="H106" s="99" t="str">
        <v>10605</v>
      </c>
      <c r="I106" s="95">
        <f>SUMIFS(MasterData[Curr Sales],MasterData[Survivor Customer'#],AcctReport!C106)</f>
        <v>1997.7299999999998</v>
      </c>
      <c r="J106" s="95">
        <f>SUMIFS(MasterData[Prior Sales],MasterData[Survivor Customer'#],AcctReport!C106)</f>
        <v>231.07000000000002</v>
      </c>
      <c r="K106" s="95">
        <f t="shared" si="3"/>
        <v>1766.6599999999999</v>
      </c>
      <c r="L106" s="95">
        <f>SUMIFS(MasterData[Semi-Annual Base],MasterData[Survivor Customer'#],AcctReport!C106)</f>
        <v>0</v>
      </c>
      <c r="M106" s="95">
        <f>SUMIFS(MasterData[Semi-Annual Focus],MasterData[Survivor Customer'#],AcctReport!C106)</f>
        <v>0</v>
      </c>
      <c r="N106" s="95">
        <f>SUMIFS(MasterData[Base Rebate],MasterData[Survivor Customer'#],AcctReport!C106)</f>
        <v>1.7798834472467273</v>
      </c>
      <c r="O106" s="95">
        <f>SUMIFS(MasterData[Annual Focus],MasterData[Survivor Customer'#],AcctReport!C106)</f>
        <v>0</v>
      </c>
      <c r="P106" s="95">
        <f>SUMIFS(MasterData[Growth Rebate],MasterData[Survivor Customer'#],AcctReport!C106)</f>
        <v>176.666</v>
      </c>
      <c r="Q106" s="95">
        <f t="shared" si="4"/>
        <v>178.44588344724673</v>
      </c>
    </row>
    <row r="107" spans="1:17" x14ac:dyDescent="0.2">
      <c r="A107" s="99" t="str">
        <v>MONTEFIORE HEALTH SYSTEM</v>
      </c>
      <c r="B107" s="99" t="str">
        <v>MONTEFIORE HEALTH SYSTEM</v>
      </c>
      <c r="C107" s="91" t="str">
        <v>1002900611</v>
      </c>
      <c r="D107" s="99" t="str">
        <v>MONTEFIORE MEDICAL CENTER</v>
      </c>
      <c r="E107" s="99" t="str">
        <v>1250 WATERS PL</v>
      </c>
      <c r="F107" s="99" t="str">
        <v>BRONX</v>
      </c>
      <c r="G107" s="99" t="str">
        <v>NY</v>
      </c>
      <c r="H107" s="99" t="str">
        <v>10461</v>
      </c>
      <c r="I107" s="95">
        <f>SUMIFS(MasterData[Curr Sales],MasterData[Survivor Customer'#],AcctReport!C107)</f>
        <v>371722.63999999996</v>
      </c>
      <c r="J107" s="95">
        <f>SUMIFS(MasterData[Prior Sales],MasterData[Survivor Customer'#],AcctReport!C107)</f>
        <v>400180.44000000024</v>
      </c>
      <c r="K107" s="95">
        <f t="shared" si="3"/>
        <v>-28457.800000000279</v>
      </c>
      <c r="L107" s="95">
        <f>SUMIFS(MasterData[Semi-Annual Base],MasterData[Survivor Customer'#],AcctReport!C107)</f>
        <v>0</v>
      </c>
      <c r="M107" s="95">
        <f>SUMIFS(MasterData[Semi-Annual Focus],MasterData[Survivor Customer'#],AcctReport!C107)</f>
        <v>0</v>
      </c>
      <c r="N107" s="95">
        <f>SUMIFS(MasterData[Base Rebate],MasterData[Survivor Customer'#],AcctReport!C107)</f>
        <v>3082.5054791531225</v>
      </c>
      <c r="O107" s="95">
        <f>SUMIFS(MasterData[Annual Focus],MasterData[Survivor Customer'#],AcctReport!C107)</f>
        <v>0</v>
      </c>
      <c r="P107" s="95">
        <f>SUMIFS(MasterData[Growth Rebate],MasterData[Survivor Customer'#],AcctReport!C107)</f>
        <v>-2845.7799999999988</v>
      </c>
      <c r="Q107" s="95">
        <f t="shared" si="4"/>
        <v>236.72547915312362</v>
      </c>
    </row>
    <row r="108" spans="1:17" x14ac:dyDescent="0.2">
      <c r="A108" s="99" t="str">
        <v>MONTEFIORE HEALTH SYSTEM</v>
      </c>
      <c r="B108" s="99" t="str">
        <v>MONTEFIORE HEALTH SYSTEM</v>
      </c>
      <c r="C108" s="91" t="str">
        <v>1002900933</v>
      </c>
      <c r="D108" s="99" t="str">
        <v>MONTEFIORE MED CTR RADIATION</v>
      </c>
      <c r="E108" s="99" t="str">
        <v>1625 POPLAR ST</v>
      </c>
      <c r="F108" s="99" t="str">
        <v>BRONX</v>
      </c>
      <c r="G108" s="99" t="str">
        <v>NY</v>
      </c>
      <c r="H108" s="99" t="str">
        <v>10461</v>
      </c>
      <c r="I108" s="95">
        <f>SUMIFS(MasterData[Curr Sales],MasterData[Survivor Customer'#],AcctReport!C108)</f>
        <v>2122.9699999999998</v>
      </c>
      <c r="J108" s="95">
        <f>SUMIFS(MasterData[Prior Sales],MasterData[Survivor Customer'#],AcctReport!C108)</f>
        <v>2210.0500000000002</v>
      </c>
      <c r="K108" s="95">
        <f t="shared" si="3"/>
        <v>-87.080000000000382</v>
      </c>
      <c r="L108" s="95">
        <f>SUMIFS(MasterData[Semi-Annual Base],MasterData[Survivor Customer'#],AcctReport!C108)</f>
        <v>0</v>
      </c>
      <c r="M108" s="95">
        <f>SUMIFS(MasterData[Semi-Annual Focus],MasterData[Survivor Customer'#],AcctReport!C108)</f>
        <v>0</v>
      </c>
      <c r="N108" s="95">
        <f>SUMIFS(MasterData[Base Rebate],MasterData[Survivor Customer'#],AcctReport!C108)</f>
        <v>17.023548762659061</v>
      </c>
      <c r="O108" s="95">
        <f>SUMIFS(MasterData[Annual Focus],MasterData[Survivor Customer'#],AcctReport!C108)</f>
        <v>0</v>
      </c>
      <c r="P108" s="95">
        <f>SUMIFS(MasterData[Growth Rebate],MasterData[Survivor Customer'#],AcctReport!C108)</f>
        <v>-8.7079999999999984</v>
      </c>
      <c r="Q108" s="95">
        <f t="shared" si="4"/>
        <v>8.3155487626590627</v>
      </c>
    </row>
    <row r="109" spans="1:17" x14ac:dyDescent="0.2">
      <c r="A109" s="99" t="str">
        <v>MONTEFIORE HEALTH SYSTEM</v>
      </c>
      <c r="B109" s="99" t="str">
        <v>MONTEFIORE HEALTH SYSTEM</v>
      </c>
      <c r="C109" s="91" t="str">
        <v>1002906376</v>
      </c>
      <c r="D109" s="99" t="str">
        <v>MONTEFIORE WESTCHESTER COMMUNITY CORP</v>
      </c>
      <c r="E109" s="99" t="str">
        <v>555 TAXTER RD</v>
      </c>
      <c r="F109" s="99" t="str">
        <v>ELMSFORD</v>
      </c>
      <c r="G109" s="99" t="str">
        <v>NY</v>
      </c>
      <c r="H109" s="99" t="str">
        <v>10523</v>
      </c>
      <c r="I109" s="95">
        <f>SUMIFS(MasterData[Curr Sales],MasterData[Survivor Customer'#],AcctReport!C109)</f>
        <v>53594.799999999996</v>
      </c>
      <c r="J109" s="95">
        <f>SUMIFS(MasterData[Prior Sales],MasterData[Survivor Customer'#],AcctReport!C109)</f>
        <v>50194.450000000004</v>
      </c>
      <c r="K109" s="95">
        <f t="shared" si="3"/>
        <v>3400.3499999999913</v>
      </c>
      <c r="L109" s="95">
        <f>SUMIFS(MasterData[Semi-Annual Base],MasterData[Survivor Customer'#],AcctReport!C109)</f>
        <v>0</v>
      </c>
      <c r="M109" s="95">
        <f>SUMIFS(MasterData[Semi-Annual Focus],MasterData[Survivor Customer'#],AcctReport!C109)</f>
        <v>0</v>
      </c>
      <c r="N109" s="95">
        <f>SUMIFS(MasterData[Base Rebate],MasterData[Survivor Customer'#],AcctReport!C109)</f>
        <v>386.63725580410073</v>
      </c>
      <c r="O109" s="95">
        <f>SUMIFS(MasterData[Annual Focus],MasterData[Survivor Customer'#],AcctReport!C109)</f>
        <v>0</v>
      </c>
      <c r="P109" s="95">
        <f>SUMIFS(MasterData[Growth Rebate],MasterData[Survivor Customer'#],AcctReport!C109)</f>
        <v>340.03500000000065</v>
      </c>
      <c r="Q109" s="95">
        <f t="shared" si="4"/>
        <v>726.67225580410138</v>
      </c>
    </row>
    <row r="110" spans="1:17" x14ac:dyDescent="0.2">
      <c r="A110" s="99" t="str">
        <v>MONTEFIORE HEALTH SYSTEM</v>
      </c>
      <c r="B110" s="99" t="str">
        <v>MONTEFIORE HEALTH SYSTEM</v>
      </c>
      <c r="C110" s="91" t="str">
        <v>1002913601</v>
      </c>
      <c r="D110" s="99" t="str">
        <v>KIDNEY MEDICAL ASSOCIATES</v>
      </c>
      <c r="E110" s="99" t="str">
        <v>34 MARCONI ST</v>
      </c>
      <c r="F110" s="99" t="str">
        <v>BRONX</v>
      </c>
      <c r="G110" s="99" t="str">
        <v>NY</v>
      </c>
      <c r="H110" s="99" t="str">
        <v>10461</v>
      </c>
      <c r="I110" s="95">
        <f>SUMIFS(MasterData[Curr Sales],MasterData[Survivor Customer'#],AcctReport!C110)</f>
        <v>353.86</v>
      </c>
      <c r="J110" s="95">
        <f>SUMIFS(MasterData[Prior Sales],MasterData[Survivor Customer'#],AcctReport!C110)</f>
        <v>295.98</v>
      </c>
      <c r="K110" s="95">
        <f t="shared" si="3"/>
        <v>57.879999999999995</v>
      </c>
      <c r="L110" s="95">
        <f>SUMIFS(MasterData[Semi-Annual Base],MasterData[Survivor Customer'#],AcctReport!C110)</f>
        <v>0</v>
      </c>
      <c r="M110" s="95">
        <f>SUMIFS(MasterData[Semi-Annual Focus],MasterData[Survivor Customer'#],AcctReport!C110)</f>
        <v>0</v>
      </c>
      <c r="N110" s="95">
        <f>SUMIFS(MasterData[Base Rebate],MasterData[Survivor Customer'#],AcctReport!C110)</f>
        <v>2.2798714792750521</v>
      </c>
      <c r="O110" s="95">
        <f>SUMIFS(MasterData[Annual Focus],MasterData[Survivor Customer'#],AcctReport!C110)</f>
        <v>0</v>
      </c>
      <c r="P110" s="95">
        <f>SUMIFS(MasterData[Growth Rebate],MasterData[Survivor Customer'#],AcctReport!C110)</f>
        <v>5.7880000000000011</v>
      </c>
      <c r="Q110" s="95">
        <f t="shared" si="4"/>
        <v>8.0678714792750537</v>
      </c>
    </row>
    <row r="111" spans="1:17" x14ac:dyDescent="0.2">
      <c r="A111" s="99" t="str">
        <v>MONTEFIORE HEALTH SYSTEM</v>
      </c>
      <c r="B111" s="99" t="str">
        <v>MONTEFIORE HEALTH SYSTEM</v>
      </c>
      <c r="C111" s="99" t="str">
        <v>1003003290</v>
      </c>
      <c r="D111" s="99" t="str">
        <v>WPHPA CENTER ADVANCED MEDICINE SURGERY</v>
      </c>
      <c r="E111" s="99" t="str">
        <v>122 MAPLE AVE</v>
      </c>
      <c r="F111" s="99" t="str">
        <v>WHITE PLAINS</v>
      </c>
      <c r="G111" s="99" t="str">
        <v>NY</v>
      </c>
      <c r="H111" s="99" t="str">
        <v>10601</v>
      </c>
      <c r="I111" s="95">
        <f>SUMIFS(MasterData[Curr Sales],MasterData[Survivor Customer'#],AcctReport!C111)</f>
        <v>16012.210000000001</v>
      </c>
      <c r="J111" s="95">
        <f>SUMIFS(MasterData[Prior Sales],MasterData[Survivor Customer'#],AcctReport!C111)</f>
        <v>4482.3500000000004</v>
      </c>
      <c r="K111" s="95">
        <f t="shared" si="3"/>
        <v>11529.86</v>
      </c>
      <c r="L111" s="95">
        <f>SUMIFS(MasterData[Semi-Annual Base],MasterData[Survivor Customer'#],AcctReport!C111)</f>
        <v>0</v>
      </c>
      <c r="M111" s="95">
        <f>SUMIFS(MasterData[Semi-Annual Focus],MasterData[Survivor Customer'#],AcctReport!C111)</f>
        <v>0</v>
      </c>
      <c r="N111" s="95">
        <f>SUMIFS(MasterData[Base Rebate],MasterData[Survivor Customer'#],AcctReport!C111)</f>
        <v>34.526596138686834</v>
      </c>
      <c r="O111" s="95">
        <f>SUMIFS(MasterData[Annual Focus],MasterData[Survivor Customer'#],AcctReport!C111)</f>
        <v>0</v>
      </c>
      <c r="P111" s="95">
        <f>SUMIFS(MasterData[Growth Rebate],MasterData[Survivor Customer'#],AcctReport!C111)</f>
        <v>1152.9860000000001</v>
      </c>
      <c r="Q111" s="95">
        <f t="shared" si="4"/>
        <v>1187.5125961386868</v>
      </c>
    </row>
    <row r="112" spans="1:17" x14ac:dyDescent="0.2">
      <c r="A112" s="99" t="str">
        <v>MONTEFIORE HEALTH SYSTEM</v>
      </c>
      <c r="B112" s="99" t="str">
        <v>MONTEFIORE HEALTH SYSTEM</v>
      </c>
      <c r="C112" s="91" t="str">
        <v>1003005432</v>
      </c>
      <c r="D112" s="99" t="str">
        <v>MONTEFIORE MEDICAL CENTER DERMATOLOGY</v>
      </c>
      <c r="E112" s="99" t="str">
        <v>3411 WAYNE AVE</v>
      </c>
      <c r="F112" s="99" t="str">
        <v>BRONX</v>
      </c>
      <c r="G112" s="99" t="str">
        <v>NY</v>
      </c>
      <c r="H112" s="99" t="str">
        <v>10467</v>
      </c>
      <c r="I112" s="95">
        <f>SUMIFS(MasterData[Curr Sales],MasterData[Survivor Customer'#],AcctReport!C112)</f>
        <v>0</v>
      </c>
      <c r="J112" s="95">
        <f>SUMIFS(MasterData[Prior Sales],MasterData[Survivor Customer'#],AcctReport!C112)</f>
        <v>180</v>
      </c>
      <c r="K112" s="95">
        <f t="shared" si="3"/>
        <v>-180</v>
      </c>
      <c r="L112" s="95">
        <f>SUMIFS(MasterData[Semi-Annual Base],MasterData[Survivor Customer'#],AcctReport!C112)</f>
        <v>0</v>
      </c>
      <c r="M112" s="95">
        <f>SUMIFS(MasterData[Semi-Annual Focus],MasterData[Survivor Customer'#],AcctReport!C112)</f>
        <v>0</v>
      </c>
      <c r="N112" s="95">
        <f>SUMIFS(MasterData[Base Rebate],MasterData[Survivor Customer'#],AcctReport!C112)</f>
        <v>1.386502014560137</v>
      </c>
      <c r="O112" s="95">
        <f>SUMIFS(MasterData[Annual Focus],MasterData[Survivor Customer'#],AcctReport!C112)</f>
        <v>0</v>
      </c>
      <c r="P112" s="95">
        <f>SUMIFS(MasterData[Growth Rebate],MasterData[Survivor Customer'#],AcctReport!C112)</f>
        <v>-18</v>
      </c>
      <c r="Q112" s="95">
        <f t="shared" si="4"/>
        <v>-16.613497985439864</v>
      </c>
    </row>
    <row r="113" spans="1:17" x14ac:dyDescent="0.2">
      <c r="A113" s="99" t="str">
        <v>MONTEFIORE HEALTH SYSTEM</v>
      </c>
      <c r="B113" s="99" t="str">
        <v>MONTEFIORE HEALTH SYSTEM</v>
      </c>
      <c r="C113" s="91" t="str">
        <v>1003026863</v>
      </c>
      <c r="D113" s="99" t="str">
        <v>WPHPA MEDICAL SPECIALISTS</v>
      </c>
      <c r="E113" s="99" t="str">
        <v>170 MAPLE AVE</v>
      </c>
      <c r="F113" s="99" t="str">
        <v>WHITE PLAINS</v>
      </c>
      <c r="G113" s="99" t="str">
        <v>NY</v>
      </c>
      <c r="H113" s="99" t="str">
        <v>10601</v>
      </c>
      <c r="I113" s="95">
        <f>SUMIFS(MasterData[Curr Sales],MasterData[Survivor Customer'#],AcctReport!C113)</f>
        <v>4662.2300000000005</v>
      </c>
      <c r="J113" s="95">
        <f>SUMIFS(MasterData[Prior Sales],MasterData[Survivor Customer'#],AcctReport!C113)</f>
        <v>3148.73</v>
      </c>
      <c r="K113" s="95">
        <f t="shared" si="3"/>
        <v>1513.5000000000005</v>
      </c>
      <c r="L113" s="95">
        <f>SUMIFS(MasterData[Semi-Annual Base],MasterData[Survivor Customer'#],AcctReport!C113)</f>
        <v>0</v>
      </c>
      <c r="M113" s="95">
        <f>SUMIFS(MasterData[Semi-Annual Focus],MasterData[Survivor Customer'#],AcctReport!C113)</f>
        <v>0</v>
      </c>
      <c r="N113" s="95">
        <f>SUMIFS(MasterData[Base Rebate],MasterData[Survivor Customer'#],AcctReport!C113)</f>
        <v>24.254002712810777</v>
      </c>
      <c r="O113" s="95">
        <f>SUMIFS(MasterData[Annual Focus],MasterData[Survivor Customer'#],AcctReport!C113)</f>
        <v>0</v>
      </c>
      <c r="P113" s="95">
        <f>SUMIFS(MasterData[Growth Rebate],MasterData[Survivor Customer'#],AcctReport!C113)</f>
        <v>151.35</v>
      </c>
      <c r="Q113" s="95">
        <f t="shared" si="4"/>
        <v>175.60400271281077</v>
      </c>
    </row>
    <row r="114" spans="1:17" x14ac:dyDescent="0.2">
      <c r="A114" s="99" t="str">
        <v>MONTEFIORE HEALTH SYSTEM</v>
      </c>
      <c r="B114" s="99" t="str">
        <v>MONTEFIORE HEALTH SYSTEM</v>
      </c>
      <c r="C114" s="91" t="str">
        <v>1003036990</v>
      </c>
      <c r="D114" s="99" t="str">
        <v>WHITE PLAINS HOSPITAL PHYSICIAN ASSOCIATES</v>
      </c>
      <c r="E114" s="99" t="str">
        <v>325 RTE 100</v>
      </c>
      <c r="F114" s="99" t="str">
        <v>SOMERS</v>
      </c>
      <c r="G114" s="99" t="str">
        <v>NY</v>
      </c>
      <c r="H114" s="99" t="str">
        <v>10589</v>
      </c>
      <c r="I114" s="95">
        <f>SUMIFS(MasterData[Curr Sales],MasterData[Survivor Customer'#],AcctReport!C114)</f>
        <v>3583.7600000000007</v>
      </c>
      <c r="J114" s="95">
        <f>SUMIFS(MasterData[Prior Sales],MasterData[Survivor Customer'#],AcctReport!C114)</f>
        <v>2053.7000000000003</v>
      </c>
      <c r="K114" s="95">
        <f t="shared" si="3"/>
        <v>1530.0600000000004</v>
      </c>
      <c r="L114" s="95">
        <f>SUMIFS(MasterData[Semi-Annual Base],MasterData[Survivor Customer'#],AcctReport!C114)</f>
        <v>0</v>
      </c>
      <c r="M114" s="95">
        <f>SUMIFS(MasterData[Semi-Annual Focus],MasterData[Survivor Customer'#],AcctReport!C114)</f>
        <v>0</v>
      </c>
      <c r="N114" s="95">
        <f>SUMIFS(MasterData[Base Rebate],MasterData[Survivor Customer'#],AcctReport!C114)</f>
        <v>15.819217707234186</v>
      </c>
      <c r="O114" s="95">
        <f>SUMIFS(MasterData[Annual Focus],MasterData[Survivor Customer'#],AcctReport!C114)</f>
        <v>0</v>
      </c>
      <c r="P114" s="95">
        <f>SUMIFS(MasterData[Growth Rebate],MasterData[Survivor Customer'#],AcctReport!C114)</f>
        <v>153.00600000000003</v>
      </c>
      <c r="Q114" s="95">
        <f t="shared" si="4"/>
        <v>168.8252177072342</v>
      </c>
    </row>
    <row r="115" spans="1:17" x14ac:dyDescent="0.2">
      <c r="A115" s="99" t="str">
        <v>MONTEFIORE HEALTH SYSTEM</v>
      </c>
      <c r="B115" s="99" t="str">
        <v>MONTEFIORE HEALTH SYSTEM</v>
      </c>
      <c r="C115" s="91" t="str">
        <v>1003044777</v>
      </c>
      <c r="D115" s="99" t="str">
        <v>MONTEFIORE MEDICAL CENTER</v>
      </c>
      <c r="E115" s="99" t="str">
        <v>435 W 31ST ST</v>
      </c>
      <c r="F115" s="99" t="str">
        <v>NEW YORK</v>
      </c>
      <c r="G115" s="99" t="str">
        <v>NY</v>
      </c>
      <c r="H115" s="99" t="str">
        <v>10001</v>
      </c>
      <c r="I115" s="95">
        <f>SUMIFS(MasterData[Curr Sales],MasterData[Survivor Customer'#],AcctReport!C115)</f>
        <v>6261.4900000000007</v>
      </c>
      <c r="J115" s="95">
        <f>SUMIFS(MasterData[Prior Sales],MasterData[Survivor Customer'#],AcctReport!C115)</f>
        <v>5188.58</v>
      </c>
      <c r="K115" s="95">
        <f t="shared" si="3"/>
        <v>1072.9100000000008</v>
      </c>
      <c r="L115" s="95">
        <f>SUMIFS(MasterData[Semi-Annual Base],MasterData[Survivor Customer'#],AcctReport!C115)</f>
        <v>0</v>
      </c>
      <c r="M115" s="95">
        <f>SUMIFS(MasterData[Semi-Annual Focus],MasterData[Survivor Customer'#],AcctReport!C115)</f>
        <v>0</v>
      </c>
      <c r="N115" s="95">
        <f>SUMIFS(MasterData[Base Rebate],MasterData[Survivor Customer'#],AcctReport!C115)</f>
        <v>39.966536792813528</v>
      </c>
      <c r="O115" s="95">
        <f>SUMIFS(MasterData[Annual Focus],MasterData[Survivor Customer'#],AcctReport!C115)</f>
        <v>0</v>
      </c>
      <c r="P115" s="95">
        <f>SUMIFS(MasterData[Growth Rebate],MasterData[Survivor Customer'#],AcctReport!C115)</f>
        <v>107.29100000000001</v>
      </c>
      <c r="Q115" s="95">
        <f t="shared" si="4"/>
        <v>147.25753679281354</v>
      </c>
    </row>
    <row r="116" spans="1:17" x14ac:dyDescent="0.2">
      <c r="A116" s="99" t="str">
        <v>MONTEFIORE HEALTH SYSTEM</v>
      </c>
      <c r="B116" s="99" t="str">
        <v>MONTEFIORE HEALTH SYSTEM</v>
      </c>
      <c r="C116" s="91" t="str">
        <v>1003052042</v>
      </c>
      <c r="D116" s="99" t="str">
        <v>MONTEFIORE MEDICAL PARK INTERNAL MEDICINE</v>
      </c>
      <c r="E116" s="99" t="str">
        <v>1575 BLONDELL AVE</v>
      </c>
      <c r="F116" s="99" t="str">
        <v>BRONX</v>
      </c>
      <c r="G116" s="99" t="str">
        <v>NY</v>
      </c>
      <c r="H116" s="99" t="str">
        <v>10461</v>
      </c>
      <c r="I116" s="95">
        <f>SUMIFS(MasterData[Curr Sales],MasterData[Survivor Customer'#],AcctReport!C116)</f>
        <v>21998.370000000006</v>
      </c>
      <c r="J116" s="95">
        <f>SUMIFS(MasterData[Prior Sales],MasterData[Survivor Customer'#],AcctReport!C116)</f>
        <v>13743.740000000003</v>
      </c>
      <c r="K116" s="95">
        <f t="shared" si="3"/>
        <v>8254.6300000000028</v>
      </c>
      <c r="L116" s="95">
        <f>SUMIFS(MasterData[Semi-Annual Base],MasterData[Survivor Customer'#],AcctReport!C116)</f>
        <v>0</v>
      </c>
      <c r="M116" s="95">
        <f>SUMIFS(MasterData[Semi-Annual Focus],MasterData[Survivor Customer'#],AcctReport!C116)</f>
        <v>0</v>
      </c>
      <c r="N116" s="95">
        <f>SUMIFS(MasterData[Base Rebate],MasterData[Survivor Customer'#],AcctReport!C116)</f>
        <v>105.86512887550413</v>
      </c>
      <c r="O116" s="95">
        <f>SUMIFS(MasterData[Annual Focus],MasterData[Survivor Customer'#],AcctReport!C116)</f>
        <v>0</v>
      </c>
      <c r="P116" s="95">
        <f>SUMIFS(MasterData[Growth Rebate],MasterData[Survivor Customer'#],AcctReport!C116)</f>
        <v>825.46300000000008</v>
      </c>
      <c r="Q116" s="95">
        <f t="shared" si="4"/>
        <v>931.32812887550426</v>
      </c>
    </row>
    <row r="117" spans="1:17" x14ac:dyDescent="0.2">
      <c r="A117" s="99" t="str">
        <v>MONTEFIORE HEALTH SYSTEM</v>
      </c>
      <c r="B117" s="99" t="str">
        <v>MONTEFIORE HEALTH SYSTEM</v>
      </c>
      <c r="C117" s="91" t="str">
        <v>1003061801</v>
      </c>
      <c r="D117" s="99" t="str">
        <v>MONTEFIORE MEDICAL CENTER FAMILY MEDICINE</v>
      </c>
      <c r="E117" s="99" t="str">
        <v>1825 BOSTON RD</v>
      </c>
      <c r="F117" s="99" t="str">
        <v>BRONX</v>
      </c>
      <c r="G117" s="99" t="str">
        <v>NY</v>
      </c>
      <c r="H117" s="99" t="str">
        <v>10460</v>
      </c>
      <c r="I117" s="95">
        <f>SUMIFS(MasterData[Curr Sales],MasterData[Survivor Customer'#],AcctReport!C117)</f>
        <v>15757.649999999996</v>
      </c>
      <c r="J117" s="95">
        <f>SUMIFS(MasterData[Prior Sales],MasterData[Survivor Customer'#],AcctReport!C117)</f>
        <v>17271.73</v>
      </c>
      <c r="K117" s="95">
        <f t="shared" si="3"/>
        <v>-1514.0800000000036</v>
      </c>
      <c r="L117" s="95">
        <f>SUMIFS(MasterData[Semi-Annual Base],MasterData[Survivor Customer'#],AcctReport!C117)</f>
        <v>0</v>
      </c>
      <c r="M117" s="95">
        <f>SUMIFS(MasterData[Semi-Annual Focus],MasterData[Survivor Customer'#],AcctReport!C117)</f>
        <v>0</v>
      </c>
      <c r="N117" s="95">
        <f>SUMIFS(MasterData[Base Rebate],MasterData[Survivor Customer'#],AcctReport!C117)</f>
        <v>133.0404913329931</v>
      </c>
      <c r="O117" s="95">
        <f>SUMIFS(MasterData[Annual Focus],MasterData[Survivor Customer'#],AcctReport!C117)</f>
        <v>0</v>
      </c>
      <c r="P117" s="95">
        <f>SUMIFS(MasterData[Growth Rebate],MasterData[Survivor Customer'#],AcctReport!C117)</f>
        <v>-151.40800000000016</v>
      </c>
      <c r="Q117" s="95">
        <f t="shared" si="4"/>
        <v>-18.367508667007058</v>
      </c>
    </row>
    <row r="118" spans="1:17" x14ac:dyDescent="0.2">
      <c r="A118" s="99" t="str">
        <v>MONTEFIORE HEALTH SYSTEM</v>
      </c>
      <c r="B118" s="99" t="str">
        <v>MONTEFIORE HEALTH SYSTEM</v>
      </c>
      <c r="C118" s="91" t="str">
        <v>1003095847</v>
      </c>
      <c r="D118" s="99" t="str">
        <v>WPHPA CARDIOLOGY</v>
      </c>
      <c r="E118" s="99" t="str">
        <v>170 MAPLE AVE</v>
      </c>
      <c r="F118" s="99" t="str">
        <v>WHITE PLAINS</v>
      </c>
      <c r="G118" s="99" t="str">
        <v>NY</v>
      </c>
      <c r="H118" s="99" t="str">
        <v>10601</v>
      </c>
      <c r="I118" s="95">
        <f>SUMIFS(MasterData[Curr Sales],MasterData[Survivor Customer'#],AcctReport!C118)</f>
        <v>3500.5599999999995</v>
      </c>
      <c r="J118" s="95">
        <f>SUMIFS(MasterData[Prior Sales],MasterData[Survivor Customer'#],AcctReport!C118)</f>
        <v>2244.54</v>
      </c>
      <c r="K118" s="95">
        <f t="shared" si="3"/>
        <v>1256.0199999999995</v>
      </c>
      <c r="L118" s="95">
        <f>SUMIFS(MasterData[Semi-Annual Base],MasterData[Survivor Customer'#],AcctReport!C118)</f>
        <v>0</v>
      </c>
      <c r="M118" s="95">
        <f>SUMIFS(MasterData[Semi-Annual Focus],MasterData[Survivor Customer'#],AcctReport!C118)</f>
        <v>0</v>
      </c>
      <c r="N118" s="95">
        <f>SUMIFS(MasterData[Base Rebate],MasterData[Survivor Customer'#],AcctReport!C118)</f>
        <v>17.289217954226725</v>
      </c>
      <c r="O118" s="95">
        <f>SUMIFS(MasterData[Annual Focus],MasterData[Survivor Customer'#],AcctReport!C118)</f>
        <v>0</v>
      </c>
      <c r="P118" s="95">
        <f>SUMIFS(MasterData[Growth Rebate],MasterData[Survivor Customer'#],AcctReport!C118)</f>
        <v>125.60200000000003</v>
      </c>
      <c r="Q118" s="95">
        <f t="shared" si="4"/>
        <v>142.89121795422676</v>
      </c>
    </row>
    <row r="119" spans="1:17" x14ac:dyDescent="0.2">
      <c r="A119" s="99" t="str">
        <v>MONTEFIORE HEALTH SYSTEM</v>
      </c>
      <c r="B119" s="99" t="str">
        <v>MONTEFIORE HEALTH SYSTEM</v>
      </c>
      <c r="C119" s="91" t="str">
        <v>1003127799</v>
      </c>
      <c r="D119" s="99" t="str">
        <v>MONTEFIORE</v>
      </c>
      <c r="E119" s="99" t="str">
        <v>70 DUBOIS ST</v>
      </c>
      <c r="F119" s="99" t="str">
        <v>NEWBURGH</v>
      </c>
      <c r="G119" s="99" t="str">
        <v>NY</v>
      </c>
      <c r="H119" s="99" t="str">
        <v>12550</v>
      </c>
      <c r="I119" s="95">
        <f>SUMIFS(MasterData[Curr Sales],MasterData[Survivor Customer'#],AcctReport!C119)</f>
        <v>348.2</v>
      </c>
      <c r="J119" s="95">
        <f>SUMIFS(MasterData[Prior Sales],MasterData[Survivor Customer'#],AcctReport!C119)</f>
        <v>0</v>
      </c>
      <c r="K119" s="95">
        <f t="shared" si="3"/>
        <v>348.2</v>
      </c>
      <c r="L119" s="95">
        <f>SUMIFS(MasterData[Semi-Annual Base],MasterData[Survivor Customer'#],AcctReport!C119)</f>
        <v>0</v>
      </c>
      <c r="M119" s="95">
        <f>SUMIFS(MasterData[Semi-Annual Focus],MasterData[Survivor Customer'#],AcctReport!C119)</f>
        <v>0</v>
      </c>
      <c r="N119" s="95">
        <f>SUMIFS(MasterData[Base Rebate],MasterData[Survivor Customer'#],AcctReport!C119)</f>
        <v>0</v>
      </c>
      <c r="O119" s="95">
        <f>SUMIFS(MasterData[Annual Focus],MasterData[Survivor Customer'#],AcctReport!C119)</f>
        <v>0</v>
      </c>
      <c r="P119" s="95">
        <f>SUMIFS(MasterData[Growth Rebate],MasterData[Survivor Customer'#],AcctReport!C119)</f>
        <v>34.82</v>
      </c>
      <c r="Q119" s="95">
        <f t="shared" si="4"/>
        <v>34.82</v>
      </c>
    </row>
    <row r="120" spans="1:17" x14ac:dyDescent="0.2">
      <c r="A120" s="99" t="str">
        <v>MONTEFIORE HEALTH SYSTEM</v>
      </c>
      <c r="B120" s="99" t="str">
        <v>MONTEFIORE HEALTH SYSTEM</v>
      </c>
      <c r="C120" s="91" t="str">
        <v>1003136627</v>
      </c>
      <c r="D120" s="99" t="str">
        <v>CENTER FOR ADVANCED MED &amp; SURGERY SURGERY OPERATING ROOM</v>
      </c>
      <c r="E120" s="99" t="str">
        <v>122 MAPLE AVE</v>
      </c>
      <c r="F120" s="99" t="str">
        <v>WHITE PLAINS</v>
      </c>
      <c r="G120" s="99" t="str">
        <v>NY</v>
      </c>
      <c r="H120" s="99" t="str">
        <v>10601</v>
      </c>
      <c r="I120" s="95">
        <f>SUMIFS(MasterData[Curr Sales],MasterData[Survivor Customer'#],AcctReport!C120)</f>
        <v>170791.52000000005</v>
      </c>
      <c r="J120" s="95">
        <f>SUMIFS(MasterData[Prior Sales],MasterData[Survivor Customer'#],AcctReport!C120)</f>
        <v>161637.7000000001</v>
      </c>
      <c r="K120" s="95">
        <f t="shared" si="3"/>
        <v>9153.8199999999488</v>
      </c>
      <c r="L120" s="95">
        <f>SUMIFS(MasterData[Semi-Annual Base],MasterData[Survivor Customer'#],AcctReport!C120)</f>
        <v>0</v>
      </c>
      <c r="M120" s="95">
        <f>SUMIFS(MasterData[Semi-Annual Focus],MasterData[Survivor Customer'#],AcctReport!C120)</f>
        <v>0</v>
      </c>
      <c r="N120" s="95">
        <f>SUMIFS(MasterData[Base Rebate],MasterData[Survivor Customer'#],AcctReport!C120)</f>
        <v>1245.0610926603727</v>
      </c>
      <c r="O120" s="95">
        <f>SUMIFS(MasterData[Annual Focus],MasterData[Survivor Customer'#],AcctReport!C120)</f>
        <v>0</v>
      </c>
      <c r="P120" s="95">
        <f>SUMIFS(MasterData[Growth Rebate],MasterData[Survivor Customer'#],AcctReport!C120)</f>
        <v>915.38200000000006</v>
      </c>
      <c r="Q120" s="95">
        <f t="shared" si="4"/>
        <v>2160.4430926603727</v>
      </c>
    </row>
    <row r="121" spans="1:17" x14ac:dyDescent="0.2">
      <c r="A121" s="99" t="str">
        <v>MONTEFIORE HEALTH SYSTEM</v>
      </c>
      <c r="B121" s="99" t="str">
        <v>MONTEFIORE HEALTH SYSTEM</v>
      </c>
      <c r="C121" s="91" t="str">
        <v>50013106_JDE</v>
      </c>
      <c r="D121" s="99" t="str">
        <v>MONTEFIORE MEDICAL PARK</v>
      </c>
      <c r="E121" s="99" t="str">
        <v>1575 BLONDELL AVE RM 200</v>
      </c>
      <c r="F121" s="99" t="str">
        <v>BRONX</v>
      </c>
      <c r="G121" s="99" t="str">
        <v>NY</v>
      </c>
      <c r="H121" s="99" t="str">
        <v>10461</v>
      </c>
      <c r="I121" s="95">
        <f>SUMIFS(MasterData[Curr Sales],MasterData[Survivor Customer'#],AcctReport!C121)</f>
        <v>11945.939999999999</v>
      </c>
      <c r="J121" s="95">
        <f>SUMIFS(MasterData[Prior Sales],MasterData[Survivor Customer'#],AcctReport!C121)</f>
        <v>6748.35</v>
      </c>
      <c r="K121" s="95">
        <f t="shared" si="3"/>
        <v>5197.5899999999983</v>
      </c>
      <c r="L121" s="95">
        <f>SUMIFS(MasterData[Semi-Annual Base],MasterData[Survivor Customer'#],AcctReport!C121)</f>
        <v>0</v>
      </c>
      <c r="M121" s="95">
        <f>SUMIFS(MasterData[Semi-Annual Focus],MasterData[Survivor Customer'#],AcctReport!C121)</f>
        <v>0</v>
      </c>
      <c r="N121" s="95">
        <f>SUMIFS(MasterData[Base Rebate],MasterData[Survivor Customer'#],AcctReport!C121)</f>
        <v>51.981115944205008</v>
      </c>
      <c r="O121" s="95">
        <f>SUMIFS(MasterData[Annual Focus],MasterData[Survivor Customer'#],AcctReport!C121)</f>
        <v>0</v>
      </c>
      <c r="P121" s="95">
        <f>SUMIFS(MasterData[Growth Rebate],MasterData[Survivor Customer'#],AcctReport!C121)</f>
        <v>519.7589999999999</v>
      </c>
      <c r="Q121" s="95">
        <f t="shared" si="4"/>
        <v>571.74011594420494</v>
      </c>
    </row>
    <row r="122" spans="1:17" x14ac:dyDescent="0.2">
      <c r="A122" s="99" t="str">
        <v>MONTEFIORE HEALTH SYSTEM</v>
      </c>
      <c r="B122" s="99" t="str">
        <v>MONTEFIORE HEALTH SYSTEM</v>
      </c>
      <c r="C122" s="91" t="str">
        <v>50112126_JDE</v>
      </c>
      <c r="D122" s="99" t="str">
        <v>MONTEFIORE BREAST IMAGING CTR</v>
      </c>
      <c r="E122" s="99" t="str">
        <v>1250 WATERS PL TOWER 1 FL 7</v>
      </c>
      <c r="F122" s="99" t="str">
        <v>BRONX</v>
      </c>
      <c r="G122" s="99" t="str">
        <v>NY</v>
      </c>
      <c r="H122" s="99" t="str">
        <v>10461</v>
      </c>
      <c r="I122" s="95">
        <f>SUMIFS(MasterData[Curr Sales],MasterData[Survivor Customer'#],AcctReport!C122)</f>
        <v>78569.86</v>
      </c>
      <c r="J122" s="95">
        <f>SUMIFS(MasterData[Prior Sales],MasterData[Survivor Customer'#],AcctReport!C122)</f>
        <v>64058.12999999999</v>
      </c>
      <c r="K122" s="95">
        <f t="shared" si="3"/>
        <v>14511.73000000001</v>
      </c>
      <c r="L122" s="95">
        <f>SUMIFS(MasterData[Semi-Annual Base],MasterData[Survivor Customer'#],AcctReport!C122)</f>
        <v>0</v>
      </c>
      <c r="M122" s="95">
        <f>SUMIFS(MasterData[Semi-Annual Focus],MasterData[Survivor Customer'#],AcctReport!C122)</f>
        <v>0</v>
      </c>
      <c r="N122" s="95">
        <f>SUMIFS(MasterData[Base Rebate],MasterData[Survivor Customer'#],AcctReport!C122)</f>
        <v>493.42625718863974</v>
      </c>
      <c r="O122" s="95">
        <f>SUMIFS(MasterData[Annual Focus],MasterData[Survivor Customer'#],AcctReport!C122)</f>
        <v>0</v>
      </c>
      <c r="P122" s="95">
        <f>SUMIFS(MasterData[Growth Rebate],MasterData[Survivor Customer'#],AcctReport!C122)</f>
        <v>1451.1730000000002</v>
      </c>
      <c r="Q122" s="95">
        <f t="shared" si="4"/>
        <v>1944.59925718864</v>
      </c>
    </row>
    <row r="123" spans="1:17" x14ac:dyDescent="0.2">
      <c r="A123" s="99" t="str">
        <v>MONTEFIORE HEALTH SYSTEM</v>
      </c>
      <c r="B123" s="99" t="str">
        <v>MONTEFIORE HEALTH SYSTEM</v>
      </c>
      <c r="C123" s="91" t="str">
        <v>50226488_JDE</v>
      </c>
      <c r="D123" s="99" t="str">
        <v>NEW ROCHELLE IMAGING</v>
      </c>
      <c r="E123" s="99" t="str">
        <v>1296 NORTH AVE 1ST FLR</v>
      </c>
      <c r="F123" s="99" t="str">
        <v>NEW ROCHELLE</v>
      </c>
      <c r="G123" s="99" t="str">
        <v>NY</v>
      </c>
      <c r="H123" s="99" t="str">
        <v>10804</v>
      </c>
      <c r="I123" s="95">
        <f>SUMIFS(MasterData[Curr Sales],MasterData[Survivor Customer'#],AcctReport!C123)</f>
        <v>23623.5</v>
      </c>
      <c r="J123" s="95">
        <f>SUMIFS(MasterData[Prior Sales],MasterData[Survivor Customer'#],AcctReport!C123)</f>
        <v>18883.39</v>
      </c>
      <c r="K123" s="95">
        <f t="shared" si="3"/>
        <v>4740.1100000000006</v>
      </c>
      <c r="L123" s="95">
        <f>SUMIFS(MasterData[Semi-Annual Base],MasterData[Survivor Customer'#],AcctReport!C123)</f>
        <v>0</v>
      </c>
      <c r="M123" s="95">
        <f>SUMIFS(MasterData[Semi-Annual Focus],MasterData[Survivor Customer'#],AcctReport!C123)</f>
        <v>0</v>
      </c>
      <c r="N123" s="95">
        <f>SUMIFS(MasterData[Base Rebate],MasterData[Survivor Customer'#],AcctReport!C123)</f>
        <v>145.45476820402638</v>
      </c>
      <c r="O123" s="95">
        <f>SUMIFS(MasterData[Annual Focus],MasterData[Survivor Customer'#],AcctReport!C123)</f>
        <v>0</v>
      </c>
      <c r="P123" s="95">
        <f>SUMIFS(MasterData[Growth Rebate],MasterData[Survivor Customer'#],AcctReport!C123)</f>
        <v>474.01100000000002</v>
      </c>
      <c r="Q123" s="95">
        <f t="shared" si="4"/>
        <v>619.4657682040264</v>
      </c>
    </row>
    <row r="124" spans="1:17" x14ac:dyDescent="0.2">
      <c r="A124" s="99" t="str">
        <v>MONTEFIORE HEALTH SYSTEM</v>
      </c>
      <c r="B124" s="99" t="str">
        <v>MONTEFIORE HEALTH SYSTEM</v>
      </c>
      <c r="C124" s="91" t="str">
        <v>50826756_JDE</v>
      </c>
      <c r="D124" s="99" t="str">
        <v>WAKEFIELD ADULT OP PSYCHIATRY PROG</v>
      </c>
      <c r="E124" s="99" t="str">
        <v>4401 BRONX BLVD FL 1</v>
      </c>
      <c r="F124" s="99" t="str">
        <v>BRONX</v>
      </c>
      <c r="G124" s="99" t="str">
        <v>NY</v>
      </c>
      <c r="H124" s="99" t="str">
        <v>10470</v>
      </c>
      <c r="I124" s="95">
        <f>SUMIFS(MasterData[Curr Sales],MasterData[Survivor Customer'#],AcctReport!C124)</f>
        <v>477.59999999999997</v>
      </c>
      <c r="J124" s="95">
        <f>SUMIFS(MasterData[Prior Sales],MasterData[Survivor Customer'#],AcctReport!C124)</f>
        <v>515</v>
      </c>
      <c r="K124" s="95">
        <f t="shared" si="3"/>
        <v>-37.400000000000034</v>
      </c>
      <c r="L124" s="95">
        <f>SUMIFS(MasterData[Semi-Annual Base],MasterData[Survivor Customer'#],AcctReport!C124)</f>
        <v>0</v>
      </c>
      <c r="M124" s="95">
        <f>SUMIFS(MasterData[Semi-Annual Focus],MasterData[Survivor Customer'#],AcctReport!C124)</f>
        <v>0</v>
      </c>
      <c r="N124" s="95">
        <f>SUMIFS(MasterData[Base Rebate],MasterData[Survivor Customer'#],AcctReport!C124)</f>
        <v>3.9669363194359479</v>
      </c>
      <c r="O124" s="95">
        <f>SUMIFS(MasterData[Annual Focus],MasterData[Survivor Customer'#],AcctReport!C124)</f>
        <v>0</v>
      </c>
      <c r="P124" s="95">
        <f>SUMIFS(MasterData[Growth Rebate],MasterData[Survivor Customer'#],AcctReport!C124)</f>
        <v>-3.74</v>
      </c>
      <c r="Q124" s="95">
        <f t="shared" si="4"/>
        <v>0.22693631943594772</v>
      </c>
    </row>
    <row r="125" spans="1:17" x14ac:dyDescent="0.2">
      <c r="A125" s="99" t="str">
        <v>MONTEFIORE HEALTH SYSTEM</v>
      </c>
      <c r="B125" s="99" t="str">
        <v>MONTEFIORE HEALTH SYSTEM</v>
      </c>
      <c r="C125" s="91" t="str">
        <v>1001014967</v>
      </c>
      <c r="D125" s="99" t="str">
        <v>MONTEFIORE EINSTEIN</v>
      </c>
      <c r="E125" s="99" t="str">
        <v>1600 TENBROECK AVE</v>
      </c>
      <c r="F125" s="99" t="str">
        <v>BRONX</v>
      </c>
      <c r="G125" s="99" t="str">
        <v>NY</v>
      </c>
      <c r="H125" s="99" t="str">
        <v>10461</v>
      </c>
      <c r="I125" s="95">
        <f>SUMIFS(MasterData[Curr Sales],MasterData[Survivor Customer'#],AcctReport!C125)</f>
        <v>1465</v>
      </c>
      <c r="J125" s="95">
        <f>SUMIFS(MasterData[Prior Sales],MasterData[Survivor Customer'#],AcctReport!C125)</f>
        <v>5207.7</v>
      </c>
      <c r="K125" s="95">
        <f t="shared" si="3"/>
        <v>-3742.7</v>
      </c>
      <c r="L125" s="95">
        <f>SUMIFS(MasterData[Semi-Annual Base],MasterData[Survivor Customer'#],AcctReport!C125)</f>
        <v>0</v>
      </c>
      <c r="M125" s="95">
        <f>SUMIFS(MasterData[Semi-Annual Focus],MasterData[Survivor Customer'#],AcctReport!C125)</f>
        <v>0</v>
      </c>
      <c r="N125" s="95">
        <f>SUMIFS(MasterData[Base Rebate],MasterData[Survivor Customer'#],AcctReport!C125)</f>
        <v>40.113814117915702</v>
      </c>
      <c r="O125" s="95">
        <f>SUMIFS(MasterData[Annual Focus],MasterData[Survivor Customer'#],AcctReport!C125)</f>
        <v>0</v>
      </c>
      <c r="P125" s="95">
        <f>SUMIFS(MasterData[Growth Rebate],MasterData[Survivor Customer'#],AcctReport!C125)</f>
        <v>-374.27</v>
      </c>
      <c r="Q125" s="95">
        <f t="shared" si="4"/>
        <v>-334.15618588208429</v>
      </c>
    </row>
    <row r="126" spans="1:17" x14ac:dyDescent="0.2">
      <c r="A126" s="99" t="str">
        <v>MONTEFIORE HEALTH SYSTEM</v>
      </c>
      <c r="B126" s="99" t="str">
        <v>MONTEFIORE HEALTH SYSTEM</v>
      </c>
      <c r="C126" s="91" t="str">
        <v>1001112906</v>
      </c>
      <c r="D126" s="99" t="str">
        <v>BURKE REHABILITATION HOSPITAL MEDICAL RSCH INST RECEIVING DEPT</v>
      </c>
      <c r="E126" s="99" t="str">
        <v>785 MAMARONECK AVE</v>
      </c>
      <c r="F126" s="99" t="str">
        <v>WHITE PLAINS</v>
      </c>
      <c r="G126" s="99" t="str">
        <v>NY</v>
      </c>
      <c r="H126" s="99" t="str">
        <v>10605</v>
      </c>
      <c r="I126" s="95">
        <f>SUMIFS(MasterData[Curr Sales],MasterData[Survivor Customer'#],AcctReport!C126)</f>
        <v>1860</v>
      </c>
      <c r="J126" s="95">
        <f>SUMIFS(MasterData[Prior Sales],MasterData[Survivor Customer'#],AcctReport!C126)</f>
        <v>0</v>
      </c>
      <c r="K126" s="95">
        <f t="shared" si="3"/>
        <v>1860</v>
      </c>
      <c r="L126" s="95">
        <f>SUMIFS(MasterData[Semi-Annual Base],MasterData[Survivor Customer'#],AcctReport!C126)</f>
        <v>0</v>
      </c>
      <c r="M126" s="95">
        <f>SUMIFS(MasterData[Semi-Annual Focus],MasterData[Survivor Customer'#],AcctReport!C126)</f>
        <v>0</v>
      </c>
      <c r="N126" s="95">
        <f>SUMIFS(MasterData[Base Rebate],MasterData[Survivor Customer'#],AcctReport!C126)</f>
        <v>0</v>
      </c>
      <c r="O126" s="95">
        <f>SUMIFS(MasterData[Annual Focus],MasterData[Survivor Customer'#],AcctReport!C126)</f>
        <v>0</v>
      </c>
      <c r="P126" s="95">
        <f>SUMIFS(MasterData[Growth Rebate],MasterData[Survivor Customer'#],AcctReport!C126)</f>
        <v>186</v>
      </c>
      <c r="Q126" s="95">
        <f t="shared" si="4"/>
        <v>186</v>
      </c>
    </row>
    <row r="127" spans="1:17" x14ac:dyDescent="0.2">
      <c r="A127" s="99" t="str">
        <v>MONTEFIORE HEALTH SYSTEM</v>
      </c>
      <c r="B127" s="99" t="str">
        <v>MONTEFIORE HEALTH SYSTEM</v>
      </c>
      <c r="C127" s="91" t="str">
        <v>1001241309</v>
      </c>
      <c r="D127" s="99" t="str">
        <v>MONTEFIORE MEDICAL ONCOLOGY</v>
      </c>
      <c r="E127" s="99" t="str">
        <v>18 ASHFORD AVE</v>
      </c>
      <c r="F127" s="99" t="str">
        <v>DOBBS FERRY</v>
      </c>
      <c r="G127" s="99" t="str">
        <v>NY</v>
      </c>
      <c r="H127" s="99" t="str">
        <v>10522</v>
      </c>
      <c r="I127" s="95">
        <f>SUMIFS(MasterData[Curr Sales],MasterData[Survivor Customer'#],AcctReport!C127)</f>
        <v>2588.84</v>
      </c>
      <c r="J127" s="95">
        <f>SUMIFS(MasterData[Prior Sales],MasterData[Survivor Customer'#],AcctReport!C127)</f>
        <v>3206.9099999999994</v>
      </c>
      <c r="K127" s="95">
        <f t="shared" si="3"/>
        <v>-618.06999999999925</v>
      </c>
      <c r="L127" s="95">
        <f>SUMIFS(MasterData[Semi-Annual Base],MasterData[Survivor Customer'#],AcctReport!C127)</f>
        <v>0</v>
      </c>
      <c r="M127" s="95">
        <f>SUMIFS(MasterData[Semi-Annual Focus],MasterData[Survivor Customer'#],AcctReport!C127)</f>
        <v>0</v>
      </c>
      <c r="N127" s="95">
        <f>SUMIFS(MasterData[Base Rebate],MasterData[Survivor Customer'#],AcctReport!C127)</f>
        <v>24.702150975072495</v>
      </c>
      <c r="O127" s="95">
        <f>SUMIFS(MasterData[Annual Focus],MasterData[Survivor Customer'#],AcctReport!C127)</f>
        <v>0</v>
      </c>
      <c r="P127" s="95">
        <f>SUMIFS(MasterData[Growth Rebate],MasterData[Survivor Customer'#],AcctReport!C127)</f>
        <v>-61.806999999999967</v>
      </c>
      <c r="Q127" s="95">
        <f t="shared" si="4"/>
        <v>-37.104849024927475</v>
      </c>
    </row>
    <row r="128" spans="1:17" x14ac:dyDescent="0.2">
      <c r="A128" s="99" t="str">
        <v>MONTEFIORE HEALTH SYSTEM</v>
      </c>
      <c r="B128" s="99" t="str">
        <v>MONTEFIORE HEALTH SYSTEM</v>
      </c>
      <c r="C128" s="91" t="str">
        <v>1001253443</v>
      </c>
      <c r="D128" s="99" t="str">
        <v>MARK S GORDON MD</v>
      </c>
      <c r="E128" s="99" t="str">
        <v>2 LONGVIEW AVE</v>
      </c>
      <c r="F128" s="99" t="str">
        <v>WHITE PLAINS</v>
      </c>
      <c r="G128" s="99" t="str">
        <v>NY</v>
      </c>
      <c r="H128" s="99" t="str">
        <v>10601</v>
      </c>
      <c r="I128" s="95">
        <f>SUMIFS(MasterData[Curr Sales],MasterData[Survivor Customer'#],AcctReport!C128)</f>
        <v>14613.39</v>
      </c>
      <c r="J128" s="95">
        <f>SUMIFS(MasterData[Prior Sales],MasterData[Survivor Customer'#],AcctReport!C128)</f>
        <v>5008</v>
      </c>
      <c r="K128" s="95">
        <f t="shared" si="3"/>
        <v>9605.39</v>
      </c>
      <c r="L128" s="95">
        <f>SUMIFS(MasterData[Semi-Annual Base],MasterData[Survivor Customer'#],AcctReport!C128)</f>
        <v>0</v>
      </c>
      <c r="M128" s="95">
        <f>SUMIFS(MasterData[Semi-Annual Focus],MasterData[Survivor Customer'#],AcctReport!C128)</f>
        <v>0</v>
      </c>
      <c r="N128" s="95">
        <f>SUMIFS(MasterData[Base Rebate],MasterData[Survivor Customer'#],AcctReport!C128)</f>
        <v>38.575567160650927</v>
      </c>
      <c r="O128" s="95">
        <f>SUMIFS(MasterData[Annual Focus],MasterData[Survivor Customer'#],AcctReport!C128)</f>
        <v>0</v>
      </c>
      <c r="P128" s="95">
        <f>SUMIFS(MasterData[Growth Rebate],MasterData[Survivor Customer'#],AcctReport!C128)</f>
        <v>960.53900000000021</v>
      </c>
      <c r="Q128" s="95">
        <f t="shared" si="4"/>
        <v>999.11456716065118</v>
      </c>
    </row>
    <row r="129" spans="1:17" x14ac:dyDescent="0.2">
      <c r="A129" s="99" t="str">
        <v>MONTEFIORE HEALTH SYSTEM</v>
      </c>
      <c r="B129" s="99" t="str">
        <v>MONTEFIORE HEALTH SYSTEM</v>
      </c>
      <c r="C129" s="91" t="str">
        <v>1001407678</v>
      </c>
      <c r="D129" s="99" t="str">
        <v>WELLNESS CENTER AT PORT MORRIS</v>
      </c>
      <c r="E129" s="99" t="str">
        <v>804 E 138TH ST</v>
      </c>
      <c r="F129" s="99" t="str">
        <v>BRONX</v>
      </c>
      <c r="G129" s="99" t="str">
        <v>NY</v>
      </c>
      <c r="H129" s="99" t="str">
        <v>10454</v>
      </c>
      <c r="I129" s="95">
        <f>SUMIFS(MasterData[Curr Sales],MasterData[Survivor Customer'#],AcctReport!C129)</f>
        <v>4378.49</v>
      </c>
      <c r="J129" s="95">
        <f>SUMIFS(MasterData[Prior Sales],MasterData[Survivor Customer'#],AcctReport!C129)</f>
        <v>2020.6199999999997</v>
      </c>
      <c r="K129" s="95">
        <f t="shared" si="3"/>
        <v>2357.87</v>
      </c>
      <c r="L129" s="95">
        <f>SUMIFS(MasterData[Semi-Annual Base],MasterData[Survivor Customer'#],AcctReport!C129)</f>
        <v>0</v>
      </c>
      <c r="M129" s="95">
        <f>SUMIFS(MasterData[Semi-Annual Focus],MasterData[Survivor Customer'#],AcctReport!C129)</f>
        <v>0</v>
      </c>
      <c r="N129" s="95">
        <f>SUMIFS(MasterData[Base Rebate],MasterData[Survivor Customer'#],AcctReport!C129)</f>
        <v>15.564409448113915</v>
      </c>
      <c r="O129" s="95">
        <f>SUMIFS(MasterData[Annual Focus],MasterData[Survivor Customer'#],AcctReport!C129)</f>
        <v>0</v>
      </c>
      <c r="P129" s="95">
        <f>SUMIFS(MasterData[Growth Rebate],MasterData[Survivor Customer'#],AcctReport!C129)</f>
        <v>235.78700000000003</v>
      </c>
      <c r="Q129" s="95">
        <f t="shared" si="4"/>
        <v>251.35140944811394</v>
      </c>
    </row>
    <row r="130" spans="1:17" x14ac:dyDescent="0.2">
      <c r="A130" s="99" t="str">
        <v>MONTEFIORE HEALTH SYSTEM</v>
      </c>
      <c r="B130" s="99" t="str">
        <v>MONTEFIORE HEALTH SYSTEM</v>
      </c>
      <c r="C130" s="91" t="str">
        <v>1001495806</v>
      </c>
      <c r="D130" s="99" t="str">
        <v>WHITE PLAINS MRI</v>
      </c>
      <c r="E130" s="99" t="str">
        <v>244 WESTCHESTER AVE</v>
      </c>
      <c r="F130" s="99" t="str">
        <v>WHITE PLAINS</v>
      </c>
      <c r="G130" s="99" t="str">
        <v>NY</v>
      </c>
      <c r="H130" s="99" t="str">
        <v>10604</v>
      </c>
      <c r="I130" s="95">
        <f>SUMIFS(MasterData[Curr Sales],MasterData[Survivor Customer'#],AcctReport!C130)</f>
        <v>246</v>
      </c>
      <c r="J130" s="95">
        <f>SUMIFS(MasterData[Prior Sales],MasterData[Survivor Customer'#],AcctReport!C130)</f>
        <v>0</v>
      </c>
      <c r="K130" s="95">
        <f t="shared" si="3"/>
        <v>246</v>
      </c>
      <c r="L130" s="95">
        <f>SUMIFS(MasterData[Semi-Annual Base],MasterData[Survivor Customer'#],AcctReport!C130)</f>
        <v>0</v>
      </c>
      <c r="M130" s="95">
        <f>SUMIFS(MasterData[Semi-Annual Focus],MasterData[Survivor Customer'#],AcctReport!C130)</f>
        <v>0</v>
      </c>
      <c r="N130" s="95">
        <f>SUMIFS(MasterData[Base Rebate],MasterData[Survivor Customer'#],AcctReport!C130)</f>
        <v>0</v>
      </c>
      <c r="O130" s="95">
        <f>SUMIFS(MasterData[Annual Focus],MasterData[Survivor Customer'#],AcctReport!C130)</f>
        <v>0</v>
      </c>
      <c r="P130" s="95">
        <f>SUMIFS(MasterData[Growth Rebate],MasterData[Survivor Customer'#],AcctReport!C130)</f>
        <v>24.6</v>
      </c>
      <c r="Q130" s="95">
        <f t="shared" si="4"/>
        <v>24.6</v>
      </c>
    </row>
    <row r="131" spans="1:17" x14ac:dyDescent="0.2">
      <c r="A131" s="99" t="str">
        <v>MONTEFIORE HEALTH SYSTEM</v>
      </c>
      <c r="B131" s="99" t="str">
        <v>MONTEFIORE HEALTH SYSTEM</v>
      </c>
      <c r="C131" s="91" t="str">
        <v>1001529140</v>
      </c>
      <c r="D131" s="99" t="str">
        <v>MONTEFIORE MEDICAL CENTER CARDIOLOGY</v>
      </c>
      <c r="E131" s="99" t="str">
        <v>2426 EASTCHESTER RD</v>
      </c>
      <c r="F131" s="99" t="str">
        <v>BRONX</v>
      </c>
      <c r="G131" s="99" t="str">
        <v>NY</v>
      </c>
      <c r="H131" s="99" t="str">
        <v>10469</v>
      </c>
      <c r="I131" s="95">
        <f>SUMIFS(MasterData[Curr Sales],MasterData[Survivor Customer'#],AcctReport!C131)</f>
        <v>10300.299999999999</v>
      </c>
      <c r="J131" s="95">
        <f>SUMIFS(MasterData[Prior Sales],MasterData[Survivor Customer'#],AcctReport!C131)</f>
        <v>10337.169999999998</v>
      </c>
      <c r="K131" s="95">
        <f t="shared" si="3"/>
        <v>-36.869999999998981</v>
      </c>
      <c r="L131" s="95">
        <f>SUMIFS(MasterData[Semi-Annual Base],MasterData[Survivor Customer'#],AcctReport!C131)</f>
        <v>0</v>
      </c>
      <c r="M131" s="95">
        <f>SUMIFS(MasterData[Semi-Annual Focus],MasterData[Survivor Customer'#],AcctReport!C131)</f>
        <v>0</v>
      </c>
      <c r="N131" s="95">
        <f>SUMIFS(MasterData[Base Rebate],MasterData[Survivor Customer'#],AcctReport!C131)</f>
        <v>79.625039054725633</v>
      </c>
      <c r="O131" s="95">
        <f>SUMIFS(MasterData[Annual Focus],MasterData[Survivor Customer'#],AcctReport!C131)</f>
        <v>0</v>
      </c>
      <c r="P131" s="95">
        <f>SUMIFS(MasterData[Growth Rebate],MasterData[Survivor Customer'#],AcctReport!C131)</f>
        <v>-3.6870000000000118</v>
      </c>
      <c r="Q131" s="95">
        <f t="shared" si="4"/>
        <v>75.938039054725621</v>
      </c>
    </row>
    <row r="132" spans="1:17" x14ac:dyDescent="0.2">
      <c r="A132" s="99" t="str">
        <v>MONTEFIORE HEALTH SYSTEM</v>
      </c>
      <c r="B132" s="99" t="str">
        <v>MONTEFIORE HEALTH SYSTEM</v>
      </c>
      <c r="C132" s="91" t="str">
        <v>1001632490</v>
      </c>
      <c r="D132" s="99" t="str">
        <v>MONTEFIORE</v>
      </c>
      <c r="E132" s="99" t="str">
        <v>182 E 210TH ST</v>
      </c>
      <c r="F132" s="99" t="str">
        <v>BRONX</v>
      </c>
      <c r="G132" s="99" t="str">
        <v>NY</v>
      </c>
      <c r="H132" s="99" t="str">
        <v>10467</v>
      </c>
      <c r="I132" s="95">
        <f>SUMIFS(MasterData[Curr Sales],MasterData[Survivor Customer'#],AcctReport!C132)</f>
        <v>0</v>
      </c>
      <c r="J132" s="95">
        <f>SUMIFS(MasterData[Prior Sales],MasterData[Survivor Customer'#],AcctReport!C132)</f>
        <v>360.57</v>
      </c>
      <c r="K132" s="95">
        <f t="shared" si="3"/>
        <v>-360.57</v>
      </c>
      <c r="L132" s="95">
        <f>SUMIFS(MasterData[Semi-Annual Base],MasterData[Survivor Customer'#],AcctReport!C132)</f>
        <v>0</v>
      </c>
      <c r="M132" s="95">
        <f>SUMIFS(MasterData[Semi-Annual Focus],MasterData[Survivor Customer'#],AcctReport!C132)</f>
        <v>0</v>
      </c>
      <c r="N132" s="95">
        <f>SUMIFS(MasterData[Base Rebate],MasterData[Survivor Customer'#],AcctReport!C132)</f>
        <v>2.7773946188330481</v>
      </c>
      <c r="O132" s="95">
        <f>SUMIFS(MasterData[Annual Focus],MasterData[Survivor Customer'#],AcctReport!C132)</f>
        <v>0</v>
      </c>
      <c r="P132" s="95">
        <f>SUMIFS(MasterData[Growth Rebate],MasterData[Survivor Customer'#],AcctReport!C132)</f>
        <v>-36.057000000000002</v>
      </c>
      <c r="Q132" s="95">
        <f t="shared" si="4"/>
        <v>-33.279605381166952</v>
      </c>
    </row>
    <row r="133" spans="1:17" x14ac:dyDescent="0.2">
      <c r="A133" s="99" t="str">
        <v>MONTEFIORE HEALTH SYSTEM</v>
      </c>
      <c r="B133" s="99" t="str">
        <v>MONTEFIORE HEALTH SYSTEM</v>
      </c>
      <c r="C133" s="91" t="str">
        <v>1002222705</v>
      </c>
      <c r="D133" s="99" t="str">
        <v>CANCER AND BLOOD SPECIALISTS OF NY</v>
      </c>
      <c r="E133" s="99" t="str">
        <v>2 LONGVIEW AVE</v>
      </c>
      <c r="F133" s="99" t="str">
        <v>WHITE PLAINS</v>
      </c>
      <c r="G133" s="99" t="str">
        <v>NY</v>
      </c>
      <c r="H133" s="99" t="str">
        <v>10601</v>
      </c>
      <c r="I133" s="95">
        <f>SUMIFS(MasterData[Curr Sales],MasterData[Survivor Customer'#],AcctReport!C133)</f>
        <v>10347.950000000001</v>
      </c>
      <c r="J133" s="95">
        <f>SUMIFS(MasterData[Prior Sales],MasterData[Survivor Customer'#],AcctReport!C133)</f>
        <v>5792.4699999999993</v>
      </c>
      <c r="K133" s="95">
        <f t="shared" si="3"/>
        <v>4555.4800000000014</v>
      </c>
      <c r="L133" s="95">
        <f>SUMIFS(MasterData[Semi-Annual Base],MasterData[Survivor Customer'#],AcctReport!C133)</f>
        <v>0</v>
      </c>
      <c r="M133" s="95">
        <f>SUMIFS(MasterData[Semi-Annual Focus],MasterData[Survivor Customer'#],AcctReport!C133)</f>
        <v>0</v>
      </c>
      <c r="N133" s="95">
        <f>SUMIFS(MasterData[Base Rebate],MasterData[Survivor Customer'#],AcctReport!C133)</f>
        <v>44.618174023773101</v>
      </c>
      <c r="O133" s="95">
        <f>SUMIFS(MasterData[Annual Focus],MasterData[Survivor Customer'#],AcctReport!C133)</f>
        <v>0</v>
      </c>
      <c r="P133" s="95">
        <f>SUMIFS(MasterData[Growth Rebate],MasterData[Survivor Customer'#],AcctReport!C133)</f>
        <v>455.54800000000017</v>
      </c>
      <c r="Q133" s="95">
        <f t="shared" si="4"/>
        <v>500.16617402377329</v>
      </c>
    </row>
    <row r="134" spans="1:17" x14ac:dyDescent="0.2">
      <c r="A134" s="99" t="str">
        <v>MONTEFIORE HEALTH SYSTEM</v>
      </c>
      <c r="B134" s="99" t="str">
        <v>MONTEFIORE HEALTH SYSTEM</v>
      </c>
      <c r="C134" s="91" t="str">
        <v>1002753397</v>
      </c>
      <c r="D134" s="99" t="str">
        <v>MONTEFIORE MEDICAL CENTER</v>
      </c>
      <c r="E134" s="99" t="str">
        <v>951 BROOK AVE</v>
      </c>
      <c r="F134" s="99" t="str">
        <v>BRONX</v>
      </c>
      <c r="G134" s="99" t="str">
        <v>NY</v>
      </c>
      <c r="H134" s="99" t="str">
        <v>10451</v>
      </c>
      <c r="I134" s="95">
        <f>SUMIFS(MasterData[Curr Sales],MasterData[Survivor Customer'#],AcctReport!C134)</f>
        <v>1535.49</v>
      </c>
      <c r="J134" s="95">
        <f>SUMIFS(MasterData[Prior Sales],MasterData[Survivor Customer'#],AcctReport!C134)</f>
        <v>1542.13</v>
      </c>
      <c r="K134" s="95">
        <f t="shared" si="3"/>
        <v>-6.6400000000001</v>
      </c>
      <c r="L134" s="95">
        <f>SUMIFS(MasterData[Semi-Annual Base],MasterData[Survivor Customer'#],AcctReport!C134)</f>
        <v>0</v>
      </c>
      <c r="M134" s="95">
        <f>SUMIFS(MasterData[Semi-Annual Focus],MasterData[Survivor Customer'#],AcctReport!C134)</f>
        <v>0</v>
      </c>
      <c r="N134" s="95">
        <f>SUMIFS(MasterData[Base Rebate],MasterData[Survivor Customer'#],AcctReport!C134)</f>
        <v>11.878701953964576</v>
      </c>
      <c r="O134" s="95">
        <f>SUMIFS(MasterData[Annual Focus],MasterData[Survivor Customer'#],AcctReport!C134)</f>
        <v>0</v>
      </c>
      <c r="P134" s="95">
        <f>SUMIFS(MasterData[Growth Rebate],MasterData[Survivor Customer'#],AcctReport!C134)</f>
        <v>-0.66400000000000148</v>
      </c>
      <c r="Q134" s="95">
        <f t="shared" si="4"/>
        <v>11.214701953964575</v>
      </c>
    </row>
    <row r="135" spans="1:17" x14ac:dyDescent="0.2">
      <c r="A135" s="99" t="str">
        <v>MONTEFIORE HEALTH SYSTEM</v>
      </c>
      <c r="B135" s="99" t="str">
        <v>MONTEFIORE HEALTH SYSTEM</v>
      </c>
      <c r="C135" s="91" t="str">
        <v>1003128206</v>
      </c>
      <c r="D135" s="99" t="str">
        <v>MONTEFIORE MEDICAL CENTER</v>
      </c>
      <c r="E135" s="99" t="str">
        <v>3050 CORLEAR AVE</v>
      </c>
      <c r="F135" s="99" t="str">
        <v>BRONX</v>
      </c>
      <c r="G135" s="99" t="str">
        <v>NY</v>
      </c>
      <c r="H135" s="99" t="str">
        <v>10463</v>
      </c>
      <c r="I135" s="95">
        <f>SUMIFS(MasterData[Curr Sales],MasterData[Survivor Customer'#],AcctReport!C135)</f>
        <v>10861.170000000002</v>
      </c>
      <c r="J135" s="95">
        <f>SUMIFS(MasterData[Prior Sales],MasterData[Survivor Customer'#],AcctReport!C135)</f>
        <v>0</v>
      </c>
      <c r="K135" s="95">
        <f t="shared" si="3"/>
        <v>10861.170000000002</v>
      </c>
      <c r="L135" s="95">
        <f>SUMIFS(MasterData[Semi-Annual Base],MasterData[Survivor Customer'#],AcctReport!C135)</f>
        <v>0</v>
      </c>
      <c r="M135" s="95">
        <f>SUMIFS(MasterData[Semi-Annual Focus],MasterData[Survivor Customer'#],AcctReport!C135)</f>
        <v>0</v>
      </c>
      <c r="N135" s="95">
        <f>SUMIFS(MasterData[Base Rebate],MasterData[Survivor Customer'#],AcctReport!C135)</f>
        <v>0</v>
      </c>
      <c r="O135" s="95">
        <f>SUMIFS(MasterData[Annual Focus],MasterData[Survivor Customer'#],AcctReport!C135)</f>
        <v>0</v>
      </c>
      <c r="P135" s="95">
        <f>SUMIFS(MasterData[Growth Rebate],MasterData[Survivor Customer'#],AcctReport!C135)</f>
        <v>1086.1170000000002</v>
      </c>
      <c r="Q135" s="95">
        <f t="shared" si="4"/>
        <v>1086.1170000000002</v>
      </c>
    </row>
    <row r="136" spans="1:17" x14ac:dyDescent="0.2">
      <c r="A136" s="99" t="str">
        <v>MONTEFIORE HEALTH SYSTEM</v>
      </c>
      <c r="B136" s="99" t="str">
        <v>MONTEFIORE HEALTH SYSTEM</v>
      </c>
      <c r="C136" s="91" t="str">
        <v>1003146450</v>
      </c>
      <c r="D136" s="99" t="str">
        <v>WPHPA OF SCARSDALE ORTHOPEDICS</v>
      </c>
      <c r="E136" s="99" t="str">
        <v>750 WHITE PLAINS RD</v>
      </c>
      <c r="F136" s="99" t="str">
        <v>SCARSDALE</v>
      </c>
      <c r="G136" s="99" t="str">
        <v>NY</v>
      </c>
      <c r="H136" s="99" t="str">
        <v>10583</v>
      </c>
      <c r="I136" s="95">
        <f>SUMIFS(MasterData[Curr Sales],MasterData[Survivor Customer'#],AcctReport!C136)</f>
        <v>11203.99</v>
      </c>
      <c r="J136" s="95">
        <f>SUMIFS(MasterData[Prior Sales],MasterData[Survivor Customer'#],AcctReport!C136)</f>
        <v>0</v>
      </c>
      <c r="K136" s="95">
        <f t="shared" ref="K136:K199" si="5">+I136-J136</f>
        <v>11203.99</v>
      </c>
      <c r="L136" s="95">
        <f>SUMIFS(MasterData[Semi-Annual Base],MasterData[Survivor Customer'#],AcctReport!C136)</f>
        <v>0</v>
      </c>
      <c r="M136" s="95">
        <f>SUMIFS(MasterData[Semi-Annual Focus],MasterData[Survivor Customer'#],AcctReport!C136)</f>
        <v>0</v>
      </c>
      <c r="N136" s="95">
        <f>SUMIFS(MasterData[Base Rebate],MasterData[Survivor Customer'#],AcctReport!C136)</f>
        <v>0</v>
      </c>
      <c r="O136" s="95">
        <f>SUMIFS(MasterData[Annual Focus],MasterData[Survivor Customer'#],AcctReport!C136)</f>
        <v>0</v>
      </c>
      <c r="P136" s="95">
        <f>SUMIFS(MasterData[Growth Rebate],MasterData[Survivor Customer'#],AcctReport!C136)</f>
        <v>1120.3989999999999</v>
      </c>
      <c r="Q136" s="95">
        <f t="shared" ref="Q136:Q199" si="6">SUM(L136:P136)</f>
        <v>1120.3989999999999</v>
      </c>
    </row>
    <row r="137" spans="1:17" x14ac:dyDescent="0.2">
      <c r="A137" s="99" t="str">
        <v>MONTEFIORE HEALTH SYSTEM</v>
      </c>
      <c r="B137" s="99" t="str">
        <v>MONTEFIORE HEALTH SYSTEM</v>
      </c>
      <c r="C137" s="91" t="str">
        <v>1003151503</v>
      </c>
      <c r="D137" s="99" t="str">
        <v>WHITE PLAINS HOSPITAL PHYSICIAN ASSOCIATES</v>
      </c>
      <c r="E137" s="99" t="str">
        <v>750 WHITE PLAINS RD</v>
      </c>
      <c r="F137" s="99" t="str">
        <v>SCARSDALE</v>
      </c>
      <c r="G137" s="99" t="str">
        <v>NY</v>
      </c>
      <c r="H137" s="99" t="str">
        <v>10583</v>
      </c>
      <c r="I137" s="95">
        <f>SUMIFS(MasterData[Curr Sales],MasterData[Survivor Customer'#],AcctReport!C137)</f>
        <v>13132.409999999998</v>
      </c>
      <c r="J137" s="95">
        <f>SUMIFS(MasterData[Prior Sales],MasterData[Survivor Customer'#],AcctReport!C137)</f>
        <v>0</v>
      </c>
      <c r="K137" s="95">
        <f t="shared" si="5"/>
        <v>13132.409999999998</v>
      </c>
      <c r="L137" s="95">
        <f>SUMIFS(MasterData[Semi-Annual Base],MasterData[Survivor Customer'#],AcctReport!C137)</f>
        <v>0</v>
      </c>
      <c r="M137" s="95">
        <f>SUMIFS(MasterData[Semi-Annual Focus],MasterData[Survivor Customer'#],AcctReport!C137)</f>
        <v>0</v>
      </c>
      <c r="N137" s="95">
        <f>SUMIFS(MasterData[Base Rebate],MasterData[Survivor Customer'#],AcctReport!C137)</f>
        <v>0</v>
      </c>
      <c r="O137" s="95">
        <f>SUMIFS(MasterData[Annual Focus],MasterData[Survivor Customer'#],AcctReport!C137)</f>
        <v>0</v>
      </c>
      <c r="P137" s="95">
        <f>SUMIFS(MasterData[Growth Rebate],MasterData[Survivor Customer'#],AcctReport!C137)</f>
        <v>1313.2409999999998</v>
      </c>
      <c r="Q137" s="95">
        <f t="shared" si="6"/>
        <v>1313.2409999999998</v>
      </c>
    </row>
    <row r="138" spans="1:17" x14ac:dyDescent="0.2">
      <c r="A138" s="99" t="str">
        <v>MONTEFIORE HEALTH SYSTEM</v>
      </c>
      <c r="B138" s="99" t="str">
        <v>MONTEFIORE HEALTH SYSTEM</v>
      </c>
      <c r="C138" s="91" t="str">
        <v>50627983_JDE</v>
      </c>
      <c r="D138" s="99" t="str">
        <v>WHITE PLAINS PHYSCIAN RADIATION ONC</v>
      </c>
      <c r="E138" s="99" t="str">
        <v>2 LONGVIEW AVE</v>
      </c>
      <c r="F138" s="99" t="str">
        <v>WHITE PLAINS</v>
      </c>
      <c r="G138" s="99" t="str">
        <v>NY</v>
      </c>
      <c r="H138" s="99" t="str">
        <v>10601</v>
      </c>
      <c r="I138" s="95">
        <f>SUMIFS(MasterData[Curr Sales],MasterData[Survivor Customer'#],AcctReport!C138)</f>
        <v>380.15999999999997</v>
      </c>
      <c r="J138" s="95">
        <f>SUMIFS(MasterData[Prior Sales],MasterData[Survivor Customer'#],AcctReport!C138)</f>
        <v>0</v>
      </c>
      <c r="K138" s="95">
        <f t="shared" si="5"/>
        <v>380.15999999999997</v>
      </c>
      <c r="L138" s="95">
        <f>SUMIFS(MasterData[Semi-Annual Base],MasterData[Survivor Customer'#],AcctReport!C138)</f>
        <v>0</v>
      </c>
      <c r="M138" s="95">
        <f>SUMIFS(MasterData[Semi-Annual Focus],MasterData[Survivor Customer'#],AcctReport!C138)</f>
        <v>0</v>
      </c>
      <c r="N138" s="95">
        <f>SUMIFS(MasterData[Base Rebate],MasterData[Survivor Customer'#],AcctReport!C138)</f>
        <v>0</v>
      </c>
      <c r="O138" s="95">
        <f>SUMIFS(MasterData[Annual Focus],MasterData[Survivor Customer'#],AcctReport!C138)</f>
        <v>0</v>
      </c>
      <c r="P138" s="95">
        <f>SUMIFS(MasterData[Growth Rebate],MasterData[Survivor Customer'#],AcctReport!C138)</f>
        <v>38.016000000000005</v>
      </c>
      <c r="Q138" s="95">
        <f t="shared" si="6"/>
        <v>38.016000000000005</v>
      </c>
    </row>
    <row r="139" spans="1:17" x14ac:dyDescent="0.2">
      <c r="A139" s="99" t="str">
        <v>MONTEFIORE HEALTH SYSTEM</v>
      </c>
      <c r="B139" s="99" t="str">
        <v>MONTEFIORE HEALTH SYSTEM</v>
      </c>
      <c r="C139" s="91" t="str">
        <v>50887385_JDE</v>
      </c>
      <c r="D139" s="99" t="str">
        <v>WHITE PLAINS HOSPITAL CENTER</v>
      </c>
      <c r="E139" s="99" t="str">
        <v>750 WHITE PLAINS RD GROUND FL</v>
      </c>
      <c r="F139" s="99" t="str">
        <v>SCARSDALE</v>
      </c>
      <c r="G139" s="99" t="str">
        <v>NY</v>
      </c>
      <c r="H139" s="99" t="str">
        <v>10583</v>
      </c>
      <c r="I139" s="95">
        <f>SUMIFS(MasterData[Curr Sales],MasterData[Survivor Customer'#],AcctReport!C139)</f>
        <v>44100</v>
      </c>
      <c r="J139" s="95">
        <f>SUMIFS(MasterData[Prior Sales],MasterData[Survivor Customer'#],AcctReport!C139)</f>
        <v>0</v>
      </c>
      <c r="K139" s="95">
        <f t="shared" si="5"/>
        <v>44100</v>
      </c>
      <c r="L139" s="95">
        <f>SUMIFS(MasterData[Semi-Annual Base],MasterData[Survivor Customer'#],AcctReport!C139)</f>
        <v>0</v>
      </c>
      <c r="M139" s="95">
        <f>SUMIFS(MasterData[Semi-Annual Focus],MasterData[Survivor Customer'#],AcctReport!C139)</f>
        <v>0</v>
      </c>
      <c r="N139" s="95">
        <f>SUMIFS(MasterData[Base Rebate],MasterData[Survivor Customer'#],AcctReport!C139)</f>
        <v>0</v>
      </c>
      <c r="O139" s="95">
        <f>SUMIFS(MasterData[Annual Focus],MasterData[Survivor Customer'#],AcctReport!C139)</f>
        <v>0</v>
      </c>
      <c r="P139" s="95">
        <f>SUMIFS(MasterData[Growth Rebate],MasterData[Survivor Customer'#],AcctReport!C139)</f>
        <v>4410</v>
      </c>
      <c r="Q139" s="95">
        <f t="shared" si="6"/>
        <v>4410</v>
      </c>
    </row>
    <row r="140" spans="1:17" x14ac:dyDescent="0.2">
      <c r="A140" s="99" t="str">
        <v>MONTEFIORE HEALTH SYSTEM</v>
      </c>
      <c r="B140" s="99" t="str">
        <v>MONTEFIORE HEALTH SYSTEM</v>
      </c>
      <c r="C140" s="91" t="str">
        <v>50887808_JDE</v>
      </c>
      <c r="D140" s="99" t="str">
        <v>WHITE PLAINS HOSPITAL PHYSICIAN</v>
      </c>
      <c r="E140" s="99" t="str">
        <v>2 OVERHILL RD STE 225</v>
      </c>
      <c r="F140" s="99" t="str">
        <v>SCARSDALE</v>
      </c>
      <c r="G140" s="99" t="str">
        <v>NY</v>
      </c>
      <c r="H140" s="99" t="str">
        <v>10583</v>
      </c>
      <c r="I140" s="95">
        <f>SUMIFS(MasterData[Curr Sales],MasterData[Survivor Customer'#],AcctReport!C140)</f>
        <v>8.1</v>
      </c>
      <c r="J140" s="95">
        <f>SUMIFS(MasterData[Prior Sales],MasterData[Survivor Customer'#],AcctReport!C140)</f>
        <v>0</v>
      </c>
      <c r="K140" s="95">
        <f t="shared" si="5"/>
        <v>8.1</v>
      </c>
      <c r="L140" s="95">
        <f>SUMIFS(MasterData[Semi-Annual Base],MasterData[Survivor Customer'#],AcctReport!C140)</f>
        <v>0</v>
      </c>
      <c r="M140" s="95">
        <f>SUMIFS(MasterData[Semi-Annual Focus],MasterData[Survivor Customer'#],AcctReport!C140)</f>
        <v>0</v>
      </c>
      <c r="N140" s="95">
        <f>SUMIFS(MasterData[Base Rebate],MasterData[Survivor Customer'#],AcctReport!C140)</f>
        <v>0</v>
      </c>
      <c r="O140" s="95">
        <f>SUMIFS(MasterData[Annual Focus],MasterData[Survivor Customer'#],AcctReport!C140)</f>
        <v>0</v>
      </c>
      <c r="P140" s="95">
        <f>SUMIFS(MasterData[Growth Rebate],MasterData[Survivor Customer'#],AcctReport!C140)</f>
        <v>0.81</v>
      </c>
      <c r="Q140" s="95">
        <f t="shared" si="6"/>
        <v>0.81</v>
      </c>
    </row>
    <row r="141" spans="1:17" x14ac:dyDescent="0.2">
      <c r="A141" s="99"/>
      <c r="B141" s="99"/>
      <c r="D141" s="99"/>
      <c r="E141" s="99"/>
      <c r="F141" s="99"/>
      <c r="G141" s="99"/>
      <c r="H141" s="99"/>
      <c r="I141" s="95">
        <f>SUMIFS(MasterData[Curr Sales],MasterData[Survivor Customer'#],AcctReport!C141)</f>
        <v>0</v>
      </c>
      <c r="J141" s="95">
        <f>SUMIFS(MasterData[Prior Sales],MasterData[Survivor Customer'#],AcctReport!C141)</f>
        <v>0</v>
      </c>
      <c r="K141" s="95">
        <f t="shared" si="5"/>
        <v>0</v>
      </c>
      <c r="L141" s="95">
        <f>SUMIFS(MasterData[Semi-Annual Base],MasterData[Survivor Customer'#],AcctReport!C141)</f>
        <v>0</v>
      </c>
      <c r="M141" s="95">
        <f>SUMIFS(MasterData[Semi-Annual Focus],MasterData[Survivor Customer'#],AcctReport!C141)</f>
        <v>0</v>
      </c>
      <c r="N141" s="95">
        <f>SUMIFS(MasterData[Base Rebate],MasterData[Survivor Customer'#],AcctReport!C141)</f>
        <v>0</v>
      </c>
      <c r="O141" s="95">
        <f>SUMIFS(MasterData[Annual Focus],MasterData[Survivor Customer'#],AcctReport!C141)</f>
        <v>0</v>
      </c>
      <c r="P141" s="95">
        <f>SUMIFS(MasterData[Growth Rebate],MasterData[Survivor Customer'#],AcctReport!C141)</f>
        <v>0</v>
      </c>
      <c r="Q141" s="95">
        <f t="shared" si="6"/>
        <v>0</v>
      </c>
    </row>
    <row r="142" spans="1:17" x14ac:dyDescent="0.2">
      <c r="A142" s="99"/>
      <c r="B142" s="99"/>
      <c r="D142" s="99"/>
      <c r="E142" s="99"/>
      <c r="F142" s="99"/>
      <c r="G142" s="99"/>
      <c r="H142" s="99"/>
      <c r="I142" s="95">
        <f>SUMIFS(MasterData[Curr Sales],MasterData[Survivor Customer'#],AcctReport!C142)</f>
        <v>0</v>
      </c>
      <c r="J142" s="95">
        <f>SUMIFS(MasterData[Prior Sales],MasterData[Survivor Customer'#],AcctReport!C142)</f>
        <v>0</v>
      </c>
      <c r="K142" s="95">
        <f t="shared" si="5"/>
        <v>0</v>
      </c>
      <c r="L142" s="95">
        <f>SUMIFS(MasterData[Semi-Annual Base],MasterData[Survivor Customer'#],AcctReport!C142)</f>
        <v>0</v>
      </c>
      <c r="M142" s="95">
        <f>SUMIFS(MasterData[Semi-Annual Focus],MasterData[Survivor Customer'#],AcctReport!C142)</f>
        <v>0</v>
      </c>
      <c r="N142" s="95">
        <f>SUMIFS(MasterData[Base Rebate],MasterData[Survivor Customer'#],AcctReport!C142)</f>
        <v>0</v>
      </c>
      <c r="O142" s="95">
        <f>SUMIFS(MasterData[Annual Focus],MasterData[Survivor Customer'#],AcctReport!C142)</f>
        <v>0</v>
      </c>
      <c r="P142" s="95">
        <f>SUMIFS(MasterData[Growth Rebate],MasterData[Survivor Customer'#],AcctReport!C142)</f>
        <v>0</v>
      </c>
      <c r="Q142" s="95">
        <f t="shared" si="6"/>
        <v>0</v>
      </c>
    </row>
    <row r="143" spans="1:17" x14ac:dyDescent="0.2">
      <c r="A143" s="99"/>
      <c r="B143" s="99"/>
      <c r="D143" s="99"/>
      <c r="E143" s="99"/>
      <c r="F143" s="99"/>
      <c r="G143" s="99"/>
      <c r="H143" s="99"/>
      <c r="I143" s="95">
        <f>SUMIFS(MasterData[Curr Sales],MasterData[Survivor Customer'#],AcctReport!C143)</f>
        <v>0</v>
      </c>
      <c r="J143" s="95">
        <f>SUMIFS(MasterData[Prior Sales],MasterData[Survivor Customer'#],AcctReport!C143)</f>
        <v>0</v>
      </c>
      <c r="K143" s="95">
        <f t="shared" si="5"/>
        <v>0</v>
      </c>
      <c r="L143" s="95">
        <f>SUMIFS(MasterData[Semi-Annual Base],MasterData[Survivor Customer'#],AcctReport!C143)</f>
        <v>0</v>
      </c>
      <c r="M143" s="95">
        <f>SUMIFS(MasterData[Semi-Annual Focus],MasterData[Survivor Customer'#],AcctReport!C143)</f>
        <v>0</v>
      </c>
      <c r="N143" s="95">
        <f>SUMIFS(MasterData[Base Rebate],MasterData[Survivor Customer'#],AcctReport!C143)</f>
        <v>0</v>
      </c>
      <c r="O143" s="95">
        <f>SUMIFS(MasterData[Annual Focus],MasterData[Survivor Customer'#],AcctReport!C143)</f>
        <v>0</v>
      </c>
      <c r="P143" s="95">
        <f>SUMIFS(MasterData[Growth Rebate],MasterData[Survivor Customer'#],AcctReport!C143)</f>
        <v>0</v>
      </c>
      <c r="Q143" s="95">
        <f t="shared" si="6"/>
        <v>0</v>
      </c>
    </row>
    <row r="144" spans="1:17" x14ac:dyDescent="0.2">
      <c r="A144" s="99"/>
      <c r="B144" s="99"/>
      <c r="D144" s="99"/>
      <c r="E144" s="99"/>
      <c r="F144" s="99"/>
      <c r="G144" s="99"/>
      <c r="H144" s="99"/>
      <c r="I144" s="95">
        <f>SUMIFS(MasterData[Curr Sales],MasterData[Survivor Customer'#],AcctReport!C144)</f>
        <v>0</v>
      </c>
      <c r="J144" s="95">
        <f>SUMIFS(MasterData[Prior Sales],MasterData[Survivor Customer'#],AcctReport!C144)</f>
        <v>0</v>
      </c>
      <c r="K144" s="95">
        <f t="shared" si="5"/>
        <v>0</v>
      </c>
      <c r="L144" s="95">
        <f>SUMIFS(MasterData[Semi-Annual Base],MasterData[Survivor Customer'#],AcctReport!C144)</f>
        <v>0</v>
      </c>
      <c r="M144" s="95">
        <f>SUMIFS(MasterData[Semi-Annual Focus],MasterData[Survivor Customer'#],AcctReport!C144)</f>
        <v>0</v>
      </c>
      <c r="N144" s="95">
        <f>SUMIFS(MasterData[Base Rebate],MasterData[Survivor Customer'#],AcctReport!C144)</f>
        <v>0</v>
      </c>
      <c r="O144" s="95">
        <f>SUMIFS(MasterData[Annual Focus],MasterData[Survivor Customer'#],AcctReport!C144)</f>
        <v>0</v>
      </c>
      <c r="P144" s="95">
        <f>SUMIFS(MasterData[Growth Rebate],MasterData[Survivor Customer'#],AcctReport!C144)</f>
        <v>0</v>
      </c>
      <c r="Q144" s="95">
        <f t="shared" si="6"/>
        <v>0</v>
      </c>
    </row>
    <row r="145" spans="1:17" x14ac:dyDescent="0.2">
      <c r="A145" s="99"/>
      <c r="B145" s="99"/>
      <c r="D145" s="99"/>
      <c r="E145" s="99"/>
      <c r="F145" s="99"/>
      <c r="G145" s="99"/>
      <c r="H145" s="99"/>
      <c r="I145" s="95">
        <f>SUMIFS(MasterData[Curr Sales],MasterData[Survivor Customer'#],AcctReport!C145)</f>
        <v>0</v>
      </c>
      <c r="J145" s="95">
        <f>SUMIFS(MasterData[Prior Sales],MasterData[Survivor Customer'#],AcctReport!C145)</f>
        <v>0</v>
      </c>
      <c r="K145" s="95">
        <f t="shared" si="5"/>
        <v>0</v>
      </c>
      <c r="L145" s="95">
        <f>SUMIFS(MasterData[Semi-Annual Base],MasterData[Survivor Customer'#],AcctReport!C145)</f>
        <v>0</v>
      </c>
      <c r="M145" s="95">
        <f>SUMIFS(MasterData[Semi-Annual Focus],MasterData[Survivor Customer'#],AcctReport!C145)</f>
        <v>0</v>
      </c>
      <c r="N145" s="95">
        <f>SUMIFS(MasterData[Base Rebate],MasterData[Survivor Customer'#],AcctReport!C145)</f>
        <v>0</v>
      </c>
      <c r="O145" s="95">
        <f>SUMIFS(MasterData[Annual Focus],MasterData[Survivor Customer'#],AcctReport!C145)</f>
        <v>0</v>
      </c>
      <c r="P145" s="95">
        <f>SUMIFS(MasterData[Growth Rebate],MasterData[Survivor Customer'#],AcctReport!C145)</f>
        <v>0</v>
      </c>
      <c r="Q145" s="95">
        <f t="shared" si="6"/>
        <v>0</v>
      </c>
    </row>
    <row r="146" spans="1:17" x14ac:dyDescent="0.2">
      <c r="A146" s="99"/>
      <c r="B146" s="99"/>
      <c r="D146" s="99"/>
      <c r="E146" s="99"/>
      <c r="F146" s="99"/>
      <c r="G146" s="99"/>
      <c r="H146" s="99"/>
      <c r="I146" s="95">
        <f>SUMIFS(MasterData[Curr Sales],MasterData[Survivor Customer'#],AcctReport!C146)</f>
        <v>0</v>
      </c>
      <c r="J146" s="95">
        <f>SUMIFS(MasterData[Prior Sales],MasterData[Survivor Customer'#],AcctReport!C146)</f>
        <v>0</v>
      </c>
      <c r="K146" s="95">
        <f t="shared" si="5"/>
        <v>0</v>
      </c>
      <c r="L146" s="95">
        <f>SUMIFS(MasterData[Semi-Annual Base],MasterData[Survivor Customer'#],AcctReport!C146)</f>
        <v>0</v>
      </c>
      <c r="M146" s="95">
        <f>SUMIFS(MasterData[Semi-Annual Focus],MasterData[Survivor Customer'#],AcctReport!C146)</f>
        <v>0</v>
      </c>
      <c r="N146" s="95">
        <f>SUMIFS(MasterData[Base Rebate],MasterData[Survivor Customer'#],AcctReport!C146)</f>
        <v>0</v>
      </c>
      <c r="O146" s="95">
        <f>SUMIFS(MasterData[Annual Focus],MasterData[Survivor Customer'#],AcctReport!C146)</f>
        <v>0</v>
      </c>
      <c r="P146" s="95">
        <f>SUMIFS(MasterData[Growth Rebate],MasterData[Survivor Customer'#],AcctReport!C146)</f>
        <v>0</v>
      </c>
      <c r="Q146" s="95">
        <f t="shared" si="6"/>
        <v>0</v>
      </c>
    </row>
    <row r="147" spans="1:17" x14ac:dyDescent="0.2">
      <c r="A147" s="99"/>
      <c r="B147" s="99"/>
      <c r="D147" s="99"/>
      <c r="E147" s="99"/>
      <c r="F147" s="99"/>
      <c r="G147" s="99"/>
      <c r="H147" s="99"/>
      <c r="I147" s="95">
        <f>SUMIFS(MasterData[Curr Sales],MasterData[Survivor Customer'#],AcctReport!C147)</f>
        <v>0</v>
      </c>
      <c r="J147" s="95">
        <f>SUMIFS(MasterData[Prior Sales],MasterData[Survivor Customer'#],AcctReport!C147)</f>
        <v>0</v>
      </c>
      <c r="K147" s="95">
        <f t="shared" si="5"/>
        <v>0</v>
      </c>
      <c r="L147" s="95">
        <f>SUMIFS(MasterData[Semi-Annual Base],MasterData[Survivor Customer'#],AcctReport!C147)</f>
        <v>0</v>
      </c>
      <c r="M147" s="95">
        <f>SUMIFS(MasterData[Semi-Annual Focus],MasterData[Survivor Customer'#],AcctReport!C147)</f>
        <v>0</v>
      </c>
      <c r="N147" s="95">
        <f>SUMIFS(MasterData[Base Rebate],MasterData[Survivor Customer'#],AcctReport!C147)</f>
        <v>0</v>
      </c>
      <c r="O147" s="95">
        <f>SUMIFS(MasterData[Annual Focus],MasterData[Survivor Customer'#],AcctReport!C147)</f>
        <v>0</v>
      </c>
      <c r="P147" s="95">
        <f>SUMIFS(MasterData[Growth Rebate],MasterData[Survivor Customer'#],AcctReport!C147)</f>
        <v>0</v>
      </c>
      <c r="Q147" s="95">
        <f t="shared" si="6"/>
        <v>0</v>
      </c>
    </row>
    <row r="148" spans="1:17" x14ac:dyDescent="0.2">
      <c r="A148" s="99"/>
      <c r="B148" s="99"/>
      <c r="D148" s="99"/>
      <c r="E148" s="99"/>
      <c r="F148" s="99"/>
      <c r="G148" s="99"/>
      <c r="H148" s="99"/>
      <c r="I148" s="95">
        <f>SUMIFS(MasterData[Curr Sales],MasterData[Survivor Customer'#],AcctReport!C148)</f>
        <v>0</v>
      </c>
      <c r="J148" s="95">
        <f>SUMIFS(MasterData[Prior Sales],MasterData[Survivor Customer'#],AcctReport!C148)</f>
        <v>0</v>
      </c>
      <c r="K148" s="95">
        <f t="shared" si="5"/>
        <v>0</v>
      </c>
      <c r="L148" s="95">
        <f>SUMIFS(MasterData[Semi-Annual Base],MasterData[Survivor Customer'#],AcctReport!C148)</f>
        <v>0</v>
      </c>
      <c r="M148" s="95">
        <f>SUMIFS(MasterData[Semi-Annual Focus],MasterData[Survivor Customer'#],AcctReport!C148)</f>
        <v>0</v>
      </c>
      <c r="N148" s="95">
        <f>SUMIFS(MasterData[Base Rebate],MasterData[Survivor Customer'#],AcctReport!C148)</f>
        <v>0</v>
      </c>
      <c r="O148" s="95">
        <f>SUMIFS(MasterData[Annual Focus],MasterData[Survivor Customer'#],AcctReport!C148)</f>
        <v>0</v>
      </c>
      <c r="P148" s="95">
        <f>SUMIFS(MasterData[Growth Rebate],MasterData[Survivor Customer'#],AcctReport!C148)</f>
        <v>0</v>
      </c>
      <c r="Q148" s="95">
        <f t="shared" si="6"/>
        <v>0</v>
      </c>
    </row>
    <row r="149" spans="1:17" x14ac:dyDescent="0.2">
      <c r="A149" s="99"/>
      <c r="B149" s="99"/>
      <c r="D149" s="99"/>
      <c r="E149" s="99"/>
      <c r="F149" s="99"/>
      <c r="G149" s="99"/>
      <c r="H149" s="99"/>
      <c r="I149" s="95">
        <f>SUMIFS(MasterData[Curr Sales],MasterData[Survivor Customer'#],AcctReport!C149)</f>
        <v>0</v>
      </c>
      <c r="J149" s="95">
        <f>SUMIFS(MasterData[Prior Sales],MasterData[Survivor Customer'#],AcctReport!C149)</f>
        <v>0</v>
      </c>
      <c r="K149" s="95">
        <f t="shared" si="5"/>
        <v>0</v>
      </c>
      <c r="L149" s="95">
        <f>SUMIFS(MasterData[Semi-Annual Base],MasterData[Survivor Customer'#],AcctReport!C149)</f>
        <v>0</v>
      </c>
      <c r="M149" s="95">
        <f>SUMIFS(MasterData[Semi-Annual Focus],MasterData[Survivor Customer'#],AcctReport!C149)</f>
        <v>0</v>
      </c>
      <c r="N149" s="95">
        <f>SUMIFS(MasterData[Base Rebate],MasterData[Survivor Customer'#],AcctReport!C149)</f>
        <v>0</v>
      </c>
      <c r="O149" s="95">
        <f>SUMIFS(MasterData[Annual Focus],MasterData[Survivor Customer'#],AcctReport!C149)</f>
        <v>0</v>
      </c>
      <c r="P149" s="95">
        <f>SUMIFS(MasterData[Growth Rebate],MasterData[Survivor Customer'#],AcctReport!C149)</f>
        <v>0</v>
      </c>
      <c r="Q149" s="95">
        <f t="shared" si="6"/>
        <v>0</v>
      </c>
    </row>
    <row r="150" spans="1:17" x14ac:dyDescent="0.2">
      <c r="A150" s="99"/>
      <c r="B150" s="99"/>
      <c r="D150" s="99"/>
      <c r="E150" s="99"/>
      <c r="F150" s="99"/>
      <c r="G150" s="99"/>
      <c r="H150" s="99"/>
      <c r="I150" s="95">
        <f>SUMIFS(MasterData[Curr Sales],MasterData[Survivor Customer'#],AcctReport!C150)</f>
        <v>0</v>
      </c>
      <c r="J150" s="95">
        <f>SUMIFS(MasterData[Prior Sales],MasterData[Survivor Customer'#],AcctReport!C150)</f>
        <v>0</v>
      </c>
      <c r="K150" s="95">
        <f t="shared" si="5"/>
        <v>0</v>
      </c>
      <c r="L150" s="95">
        <f>SUMIFS(MasterData[Semi-Annual Base],MasterData[Survivor Customer'#],AcctReport!C150)</f>
        <v>0</v>
      </c>
      <c r="M150" s="95">
        <f>SUMIFS(MasterData[Semi-Annual Focus],MasterData[Survivor Customer'#],AcctReport!C150)</f>
        <v>0</v>
      </c>
      <c r="N150" s="95">
        <f>SUMIFS(MasterData[Base Rebate],MasterData[Survivor Customer'#],AcctReport!C150)</f>
        <v>0</v>
      </c>
      <c r="O150" s="95">
        <f>SUMIFS(MasterData[Annual Focus],MasterData[Survivor Customer'#],AcctReport!C150)</f>
        <v>0</v>
      </c>
      <c r="P150" s="95">
        <f>SUMIFS(MasterData[Growth Rebate],MasterData[Survivor Customer'#],AcctReport!C150)</f>
        <v>0</v>
      </c>
      <c r="Q150" s="95">
        <f t="shared" si="6"/>
        <v>0</v>
      </c>
    </row>
    <row r="151" spans="1:17" x14ac:dyDescent="0.2">
      <c r="A151" s="99"/>
      <c r="B151" s="99"/>
      <c r="D151" s="99"/>
      <c r="E151" s="99"/>
      <c r="F151" s="99"/>
      <c r="G151" s="99"/>
      <c r="H151" s="99"/>
      <c r="I151" s="95">
        <f>SUMIFS(MasterData[Curr Sales],MasterData[Survivor Customer'#],AcctReport!C151)</f>
        <v>0</v>
      </c>
      <c r="J151" s="95">
        <f>SUMIFS(MasterData[Prior Sales],MasterData[Survivor Customer'#],AcctReport!C151)</f>
        <v>0</v>
      </c>
      <c r="K151" s="95">
        <f t="shared" si="5"/>
        <v>0</v>
      </c>
      <c r="L151" s="95">
        <f>SUMIFS(MasterData[Semi-Annual Base],MasterData[Survivor Customer'#],AcctReport!C151)</f>
        <v>0</v>
      </c>
      <c r="M151" s="95">
        <f>SUMIFS(MasterData[Semi-Annual Focus],MasterData[Survivor Customer'#],AcctReport!C151)</f>
        <v>0</v>
      </c>
      <c r="N151" s="95">
        <f>SUMIFS(MasterData[Base Rebate],MasterData[Survivor Customer'#],AcctReport!C151)</f>
        <v>0</v>
      </c>
      <c r="O151" s="95">
        <f>SUMIFS(MasterData[Annual Focus],MasterData[Survivor Customer'#],AcctReport!C151)</f>
        <v>0</v>
      </c>
      <c r="P151" s="95">
        <f>SUMIFS(MasterData[Growth Rebate],MasterData[Survivor Customer'#],AcctReport!C151)</f>
        <v>0</v>
      </c>
      <c r="Q151" s="95">
        <f t="shared" si="6"/>
        <v>0</v>
      </c>
    </row>
    <row r="152" spans="1:17" x14ac:dyDescent="0.2">
      <c r="A152" s="99"/>
      <c r="B152" s="99"/>
      <c r="D152" s="99"/>
      <c r="E152" s="99"/>
      <c r="F152" s="99"/>
      <c r="G152" s="99"/>
      <c r="H152" s="99"/>
      <c r="I152" s="95">
        <f>SUMIFS(MasterData[Curr Sales],MasterData[Survivor Customer'#],AcctReport!C152)</f>
        <v>0</v>
      </c>
      <c r="J152" s="95">
        <f>SUMIFS(MasterData[Prior Sales],MasterData[Survivor Customer'#],AcctReport!C152)</f>
        <v>0</v>
      </c>
      <c r="K152" s="95">
        <f t="shared" si="5"/>
        <v>0</v>
      </c>
      <c r="L152" s="95">
        <f>SUMIFS(MasterData[Semi-Annual Base],MasterData[Survivor Customer'#],AcctReport!C152)</f>
        <v>0</v>
      </c>
      <c r="M152" s="95">
        <f>SUMIFS(MasterData[Semi-Annual Focus],MasterData[Survivor Customer'#],AcctReport!C152)</f>
        <v>0</v>
      </c>
      <c r="N152" s="95">
        <f>SUMIFS(MasterData[Base Rebate],MasterData[Survivor Customer'#],AcctReport!C152)</f>
        <v>0</v>
      </c>
      <c r="O152" s="95">
        <f>SUMIFS(MasterData[Annual Focus],MasterData[Survivor Customer'#],AcctReport!C152)</f>
        <v>0</v>
      </c>
      <c r="P152" s="95">
        <f>SUMIFS(MasterData[Growth Rebate],MasterData[Survivor Customer'#],AcctReport!C152)</f>
        <v>0</v>
      </c>
      <c r="Q152" s="95">
        <f t="shared" si="6"/>
        <v>0</v>
      </c>
    </row>
    <row r="153" spans="1:17" x14ac:dyDescent="0.2">
      <c r="A153" s="99"/>
      <c r="B153" s="99"/>
      <c r="D153" s="99"/>
      <c r="E153" s="99"/>
      <c r="F153" s="99"/>
      <c r="G153" s="99"/>
      <c r="H153" s="99"/>
      <c r="I153" s="95">
        <f>SUMIFS(MasterData[Curr Sales],MasterData[Survivor Customer'#],AcctReport!C153)</f>
        <v>0</v>
      </c>
      <c r="J153" s="95">
        <f>SUMIFS(MasterData[Prior Sales],MasterData[Survivor Customer'#],AcctReport!C153)</f>
        <v>0</v>
      </c>
      <c r="K153" s="95">
        <f t="shared" si="5"/>
        <v>0</v>
      </c>
      <c r="L153" s="95">
        <f>SUMIFS(MasterData[Semi-Annual Base],MasterData[Survivor Customer'#],AcctReport!C153)</f>
        <v>0</v>
      </c>
      <c r="M153" s="95">
        <f>SUMIFS(MasterData[Semi-Annual Focus],MasterData[Survivor Customer'#],AcctReport!C153)</f>
        <v>0</v>
      </c>
      <c r="N153" s="95">
        <f>SUMIFS(MasterData[Base Rebate],MasterData[Survivor Customer'#],AcctReport!C153)</f>
        <v>0</v>
      </c>
      <c r="O153" s="95">
        <f>SUMIFS(MasterData[Annual Focus],MasterData[Survivor Customer'#],AcctReport!C153)</f>
        <v>0</v>
      </c>
      <c r="P153" s="95">
        <f>SUMIFS(MasterData[Growth Rebate],MasterData[Survivor Customer'#],AcctReport!C153)</f>
        <v>0</v>
      </c>
      <c r="Q153" s="95">
        <f t="shared" si="6"/>
        <v>0</v>
      </c>
    </row>
    <row r="154" spans="1:17" x14ac:dyDescent="0.2">
      <c r="A154" s="99"/>
      <c r="B154" s="99"/>
      <c r="D154" s="99"/>
      <c r="E154" s="99"/>
      <c r="F154" s="99"/>
      <c r="G154" s="99"/>
      <c r="H154" s="99"/>
      <c r="I154" s="95">
        <f>SUMIFS(MasterData[Curr Sales],MasterData[Survivor Customer'#],AcctReport!C154)</f>
        <v>0</v>
      </c>
      <c r="J154" s="95">
        <f>SUMIFS(MasterData[Prior Sales],MasterData[Survivor Customer'#],AcctReport!C154)</f>
        <v>0</v>
      </c>
      <c r="K154" s="95">
        <f t="shared" si="5"/>
        <v>0</v>
      </c>
      <c r="L154" s="95">
        <f>SUMIFS(MasterData[Semi-Annual Base],MasterData[Survivor Customer'#],AcctReport!C154)</f>
        <v>0</v>
      </c>
      <c r="M154" s="95">
        <f>SUMIFS(MasterData[Semi-Annual Focus],MasterData[Survivor Customer'#],AcctReport!C154)</f>
        <v>0</v>
      </c>
      <c r="N154" s="95">
        <f>SUMIFS(MasterData[Base Rebate],MasterData[Survivor Customer'#],AcctReport!C154)</f>
        <v>0</v>
      </c>
      <c r="O154" s="95">
        <f>SUMIFS(MasterData[Annual Focus],MasterData[Survivor Customer'#],AcctReport!C154)</f>
        <v>0</v>
      </c>
      <c r="P154" s="95">
        <f>SUMIFS(MasterData[Growth Rebate],MasterData[Survivor Customer'#],AcctReport!C154)</f>
        <v>0</v>
      </c>
      <c r="Q154" s="95">
        <f t="shared" si="6"/>
        <v>0</v>
      </c>
    </row>
    <row r="155" spans="1:17" x14ac:dyDescent="0.2">
      <c r="A155" s="99"/>
      <c r="B155" s="99"/>
      <c r="D155" s="99"/>
      <c r="E155" s="99"/>
      <c r="F155" s="99"/>
      <c r="G155" s="99"/>
      <c r="H155" s="99"/>
      <c r="I155" s="95">
        <f>SUMIFS(MasterData[Curr Sales],MasterData[Survivor Customer'#],AcctReport!C155)</f>
        <v>0</v>
      </c>
      <c r="J155" s="95">
        <f>SUMIFS(MasterData[Prior Sales],MasterData[Survivor Customer'#],AcctReport!C155)</f>
        <v>0</v>
      </c>
      <c r="K155" s="95">
        <f t="shared" si="5"/>
        <v>0</v>
      </c>
      <c r="L155" s="95">
        <f>SUMIFS(MasterData[Semi-Annual Base],MasterData[Survivor Customer'#],AcctReport!C155)</f>
        <v>0</v>
      </c>
      <c r="M155" s="95">
        <f>SUMIFS(MasterData[Semi-Annual Focus],MasterData[Survivor Customer'#],AcctReport!C155)</f>
        <v>0</v>
      </c>
      <c r="N155" s="95">
        <f>SUMIFS(MasterData[Base Rebate],MasterData[Survivor Customer'#],AcctReport!C155)</f>
        <v>0</v>
      </c>
      <c r="O155" s="95">
        <f>SUMIFS(MasterData[Annual Focus],MasterData[Survivor Customer'#],AcctReport!C155)</f>
        <v>0</v>
      </c>
      <c r="P155" s="95">
        <f>SUMIFS(MasterData[Growth Rebate],MasterData[Survivor Customer'#],AcctReport!C155)</f>
        <v>0</v>
      </c>
      <c r="Q155" s="95">
        <f t="shared" si="6"/>
        <v>0</v>
      </c>
    </row>
    <row r="156" spans="1:17" x14ac:dyDescent="0.2">
      <c r="A156" s="99"/>
      <c r="B156" s="99"/>
      <c r="D156" s="99"/>
      <c r="E156" s="99"/>
      <c r="F156" s="99"/>
      <c r="G156" s="99"/>
      <c r="H156" s="99"/>
      <c r="I156" s="95">
        <f>SUMIFS(MasterData[Curr Sales],MasterData[Survivor Customer'#],AcctReport!C156)</f>
        <v>0</v>
      </c>
      <c r="J156" s="95">
        <f>SUMIFS(MasterData[Prior Sales],MasterData[Survivor Customer'#],AcctReport!C156)</f>
        <v>0</v>
      </c>
      <c r="K156" s="95">
        <f t="shared" si="5"/>
        <v>0</v>
      </c>
      <c r="L156" s="95">
        <f>SUMIFS(MasterData[Semi-Annual Base],MasterData[Survivor Customer'#],AcctReport!C156)</f>
        <v>0</v>
      </c>
      <c r="M156" s="95">
        <f>SUMIFS(MasterData[Semi-Annual Focus],MasterData[Survivor Customer'#],AcctReport!C156)</f>
        <v>0</v>
      </c>
      <c r="N156" s="95">
        <f>SUMIFS(MasterData[Base Rebate],MasterData[Survivor Customer'#],AcctReport!C156)</f>
        <v>0</v>
      </c>
      <c r="O156" s="95">
        <f>SUMIFS(MasterData[Annual Focus],MasterData[Survivor Customer'#],AcctReport!C156)</f>
        <v>0</v>
      </c>
      <c r="P156" s="95">
        <f>SUMIFS(MasterData[Growth Rebate],MasterData[Survivor Customer'#],AcctReport!C156)</f>
        <v>0</v>
      </c>
      <c r="Q156" s="95">
        <f t="shared" si="6"/>
        <v>0</v>
      </c>
    </row>
    <row r="157" spans="1:17" x14ac:dyDescent="0.2">
      <c r="A157" s="99"/>
      <c r="B157" s="99"/>
      <c r="D157" s="99"/>
      <c r="E157" s="99"/>
      <c r="F157" s="99"/>
      <c r="G157" s="99"/>
      <c r="H157" s="99"/>
      <c r="I157" s="95">
        <f>SUMIFS(MasterData[Curr Sales],MasterData[Survivor Customer'#],AcctReport!C157)</f>
        <v>0</v>
      </c>
      <c r="J157" s="95">
        <f>SUMIFS(MasterData[Prior Sales],MasterData[Survivor Customer'#],AcctReport!C157)</f>
        <v>0</v>
      </c>
      <c r="K157" s="95">
        <f t="shared" si="5"/>
        <v>0</v>
      </c>
      <c r="L157" s="95">
        <f>SUMIFS(MasterData[Semi-Annual Base],MasterData[Survivor Customer'#],AcctReport!C157)</f>
        <v>0</v>
      </c>
      <c r="M157" s="95">
        <f>SUMIFS(MasterData[Semi-Annual Focus],MasterData[Survivor Customer'#],AcctReport!C157)</f>
        <v>0</v>
      </c>
      <c r="N157" s="95">
        <f>SUMIFS(MasterData[Base Rebate],MasterData[Survivor Customer'#],AcctReport!C157)</f>
        <v>0</v>
      </c>
      <c r="O157" s="95">
        <f>SUMIFS(MasterData[Annual Focus],MasterData[Survivor Customer'#],AcctReport!C157)</f>
        <v>0</v>
      </c>
      <c r="P157" s="95">
        <f>SUMIFS(MasterData[Growth Rebate],MasterData[Survivor Customer'#],AcctReport!C157)</f>
        <v>0</v>
      </c>
      <c r="Q157" s="95">
        <f t="shared" si="6"/>
        <v>0</v>
      </c>
    </row>
    <row r="158" spans="1:17" x14ac:dyDescent="0.2">
      <c r="A158" s="99"/>
      <c r="B158" s="99"/>
      <c r="D158" s="99"/>
      <c r="E158" s="99"/>
      <c r="F158" s="99"/>
      <c r="G158" s="99"/>
      <c r="H158" s="99"/>
      <c r="I158" s="95">
        <f>SUMIFS(MasterData[Curr Sales],MasterData[Survivor Customer'#],AcctReport!C158)</f>
        <v>0</v>
      </c>
      <c r="J158" s="95">
        <f>SUMIFS(MasterData[Prior Sales],MasterData[Survivor Customer'#],AcctReport!C158)</f>
        <v>0</v>
      </c>
      <c r="K158" s="95">
        <f t="shared" si="5"/>
        <v>0</v>
      </c>
      <c r="L158" s="95">
        <f>SUMIFS(MasterData[Semi-Annual Base],MasterData[Survivor Customer'#],AcctReport!C158)</f>
        <v>0</v>
      </c>
      <c r="M158" s="95">
        <f>SUMIFS(MasterData[Semi-Annual Focus],MasterData[Survivor Customer'#],AcctReport!C158)</f>
        <v>0</v>
      </c>
      <c r="N158" s="95">
        <f>SUMIFS(MasterData[Base Rebate],MasterData[Survivor Customer'#],AcctReport!C158)</f>
        <v>0</v>
      </c>
      <c r="O158" s="95">
        <f>SUMIFS(MasterData[Annual Focus],MasterData[Survivor Customer'#],AcctReport!C158)</f>
        <v>0</v>
      </c>
      <c r="P158" s="95">
        <f>SUMIFS(MasterData[Growth Rebate],MasterData[Survivor Customer'#],AcctReport!C158)</f>
        <v>0</v>
      </c>
      <c r="Q158" s="95">
        <f t="shared" si="6"/>
        <v>0</v>
      </c>
    </row>
    <row r="159" spans="1:17" x14ac:dyDescent="0.2">
      <c r="A159" s="99"/>
      <c r="B159" s="99"/>
      <c r="D159" s="99"/>
      <c r="E159" s="99"/>
      <c r="F159" s="99"/>
      <c r="G159" s="99"/>
      <c r="H159" s="99"/>
      <c r="I159" s="95">
        <f>SUMIFS(MasterData[Curr Sales],MasterData[Survivor Customer'#],AcctReport!C159)</f>
        <v>0</v>
      </c>
      <c r="J159" s="95">
        <f>SUMIFS(MasterData[Prior Sales],MasterData[Survivor Customer'#],AcctReport!C159)</f>
        <v>0</v>
      </c>
      <c r="K159" s="95">
        <f t="shared" si="5"/>
        <v>0</v>
      </c>
      <c r="L159" s="95">
        <f>SUMIFS(MasterData[Semi-Annual Base],MasterData[Survivor Customer'#],AcctReport!C159)</f>
        <v>0</v>
      </c>
      <c r="M159" s="95">
        <f>SUMIFS(MasterData[Semi-Annual Focus],MasterData[Survivor Customer'#],AcctReport!C159)</f>
        <v>0</v>
      </c>
      <c r="N159" s="95">
        <f>SUMIFS(MasterData[Base Rebate],MasterData[Survivor Customer'#],AcctReport!C159)</f>
        <v>0</v>
      </c>
      <c r="O159" s="95">
        <f>SUMIFS(MasterData[Annual Focus],MasterData[Survivor Customer'#],AcctReport!C159)</f>
        <v>0</v>
      </c>
      <c r="P159" s="95">
        <f>SUMIFS(MasterData[Growth Rebate],MasterData[Survivor Customer'#],AcctReport!C159)</f>
        <v>0</v>
      </c>
      <c r="Q159" s="95">
        <f t="shared" si="6"/>
        <v>0</v>
      </c>
    </row>
    <row r="160" spans="1:17" x14ac:dyDescent="0.2">
      <c r="A160" s="99"/>
      <c r="B160" s="99"/>
      <c r="D160" s="99"/>
      <c r="E160" s="99"/>
      <c r="F160" s="99"/>
      <c r="G160" s="99"/>
      <c r="H160" s="99"/>
      <c r="I160" s="95">
        <f>SUMIFS(MasterData[Curr Sales],MasterData[Survivor Customer'#],AcctReport!C160)</f>
        <v>0</v>
      </c>
      <c r="J160" s="95">
        <f>SUMIFS(MasterData[Prior Sales],MasterData[Survivor Customer'#],AcctReport!C160)</f>
        <v>0</v>
      </c>
      <c r="K160" s="95">
        <f t="shared" si="5"/>
        <v>0</v>
      </c>
      <c r="L160" s="95">
        <f>SUMIFS(MasterData[Semi-Annual Base],MasterData[Survivor Customer'#],AcctReport!C160)</f>
        <v>0</v>
      </c>
      <c r="M160" s="95">
        <f>SUMIFS(MasterData[Semi-Annual Focus],MasterData[Survivor Customer'#],AcctReport!C160)</f>
        <v>0</v>
      </c>
      <c r="N160" s="95">
        <f>SUMIFS(MasterData[Base Rebate],MasterData[Survivor Customer'#],AcctReport!C160)</f>
        <v>0</v>
      </c>
      <c r="O160" s="95">
        <f>SUMIFS(MasterData[Annual Focus],MasterData[Survivor Customer'#],AcctReport!C160)</f>
        <v>0</v>
      </c>
      <c r="P160" s="95">
        <f>SUMIFS(MasterData[Growth Rebate],MasterData[Survivor Customer'#],AcctReport!C160)</f>
        <v>0</v>
      </c>
      <c r="Q160" s="95">
        <f t="shared" si="6"/>
        <v>0</v>
      </c>
    </row>
    <row r="161" spans="1:17" x14ac:dyDescent="0.2">
      <c r="A161" s="99"/>
      <c r="B161" s="99"/>
      <c r="D161" s="99"/>
      <c r="E161" s="99"/>
      <c r="F161" s="99"/>
      <c r="G161" s="99"/>
      <c r="H161" s="99"/>
      <c r="I161" s="95">
        <f>SUMIFS(MasterData[Curr Sales],MasterData[Survivor Customer'#],AcctReport!C161)</f>
        <v>0</v>
      </c>
      <c r="J161" s="95">
        <f>SUMIFS(MasterData[Prior Sales],MasterData[Survivor Customer'#],AcctReport!C161)</f>
        <v>0</v>
      </c>
      <c r="K161" s="95">
        <f t="shared" si="5"/>
        <v>0</v>
      </c>
      <c r="L161" s="95">
        <f>SUMIFS(MasterData[Semi-Annual Base],MasterData[Survivor Customer'#],AcctReport!C161)</f>
        <v>0</v>
      </c>
      <c r="M161" s="95">
        <f>SUMIFS(MasterData[Semi-Annual Focus],MasterData[Survivor Customer'#],AcctReport!C161)</f>
        <v>0</v>
      </c>
      <c r="N161" s="95">
        <f>SUMIFS(MasterData[Base Rebate],MasterData[Survivor Customer'#],AcctReport!C161)</f>
        <v>0</v>
      </c>
      <c r="O161" s="95">
        <f>SUMIFS(MasterData[Annual Focus],MasterData[Survivor Customer'#],AcctReport!C161)</f>
        <v>0</v>
      </c>
      <c r="P161" s="95">
        <f>SUMIFS(MasterData[Growth Rebate],MasterData[Survivor Customer'#],AcctReport!C161)</f>
        <v>0</v>
      </c>
      <c r="Q161" s="95">
        <f t="shared" si="6"/>
        <v>0</v>
      </c>
    </row>
    <row r="162" spans="1:17" x14ac:dyDescent="0.2">
      <c r="A162" s="99"/>
      <c r="B162" s="99"/>
      <c r="D162" s="99"/>
      <c r="E162" s="99"/>
      <c r="F162" s="99"/>
      <c r="G162" s="99"/>
      <c r="H162" s="99"/>
      <c r="I162" s="95">
        <f>SUMIFS(MasterData[Curr Sales],MasterData[Survivor Customer'#],AcctReport!C162)</f>
        <v>0</v>
      </c>
      <c r="J162" s="95">
        <f>SUMIFS(MasterData[Prior Sales],MasterData[Survivor Customer'#],AcctReport!C162)</f>
        <v>0</v>
      </c>
      <c r="K162" s="95">
        <f t="shared" si="5"/>
        <v>0</v>
      </c>
      <c r="L162" s="95">
        <f>SUMIFS(MasterData[Semi-Annual Base],MasterData[Survivor Customer'#],AcctReport!C162)</f>
        <v>0</v>
      </c>
      <c r="M162" s="95">
        <f>SUMIFS(MasterData[Semi-Annual Focus],MasterData[Survivor Customer'#],AcctReport!C162)</f>
        <v>0</v>
      </c>
      <c r="N162" s="95">
        <f>SUMIFS(MasterData[Base Rebate],MasterData[Survivor Customer'#],AcctReport!C162)</f>
        <v>0</v>
      </c>
      <c r="O162" s="95">
        <f>SUMIFS(MasterData[Annual Focus],MasterData[Survivor Customer'#],AcctReport!C162)</f>
        <v>0</v>
      </c>
      <c r="P162" s="95">
        <f>SUMIFS(MasterData[Growth Rebate],MasterData[Survivor Customer'#],AcctReport!C162)</f>
        <v>0</v>
      </c>
      <c r="Q162" s="95">
        <f t="shared" si="6"/>
        <v>0</v>
      </c>
    </row>
    <row r="163" spans="1:17" x14ac:dyDescent="0.2">
      <c r="A163" s="99"/>
      <c r="B163" s="99"/>
      <c r="D163" s="99"/>
      <c r="E163" s="99"/>
      <c r="F163" s="99"/>
      <c r="G163" s="99"/>
      <c r="H163" s="99"/>
      <c r="I163" s="95">
        <f>SUMIFS(MasterData[Curr Sales],MasterData[Survivor Customer'#],AcctReport!C163)</f>
        <v>0</v>
      </c>
      <c r="J163" s="95">
        <f>SUMIFS(MasterData[Prior Sales],MasterData[Survivor Customer'#],AcctReport!C163)</f>
        <v>0</v>
      </c>
      <c r="K163" s="95">
        <f t="shared" si="5"/>
        <v>0</v>
      </c>
      <c r="L163" s="95">
        <f>SUMIFS(MasterData[Semi-Annual Base],MasterData[Survivor Customer'#],AcctReport!C163)</f>
        <v>0</v>
      </c>
      <c r="M163" s="95">
        <f>SUMIFS(MasterData[Semi-Annual Focus],MasterData[Survivor Customer'#],AcctReport!C163)</f>
        <v>0</v>
      </c>
      <c r="N163" s="95">
        <f>SUMIFS(MasterData[Base Rebate],MasterData[Survivor Customer'#],AcctReport!C163)</f>
        <v>0</v>
      </c>
      <c r="O163" s="95">
        <f>SUMIFS(MasterData[Annual Focus],MasterData[Survivor Customer'#],AcctReport!C163)</f>
        <v>0</v>
      </c>
      <c r="P163" s="95">
        <f>SUMIFS(MasterData[Growth Rebate],MasterData[Survivor Customer'#],AcctReport!C163)</f>
        <v>0</v>
      </c>
      <c r="Q163" s="95">
        <f t="shared" si="6"/>
        <v>0</v>
      </c>
    </row>
    <row r="164" spans="1:17" x14ac:dyDescent="0.2">
      <c r="A164" s="99"/>
      <c r="B164" s="99"/>
      <c r="D164" s="99"/>
      <c r="E164" s="99"/>
      <c r="F164" s="99"/>
      <c r="G164" s="99"/>
      <c r="H164" s="99"/>
      <c r="I164" s="95">
        <f>SUMIFS(MasterData[Curr Sales],MasterData[Survivor Customer'#],AcctReport!C164)</f>
        <v>0</v>
      </c>
      <c r="J164" s="95">
        <f>SUMIFS(MasterData[Prior Sales],MasterData[Survivor Customer'#],AcctReport!C164)</f>
        <v>0</v>
      </c>
      <c r="K164" s="95">
        <f t="shared" si="5"/>
        <v>0</v>
      </c>
      <c r="L164" s="95">
        <f>SUMIFS(MasterData[Semi-Annual Base],MasterData[Survivor Customer'#],AcctReport!C164)</f>
        <v>0</v>
      </c>
      <c r="M164" s="95">
        <f>SUMIFS(MasterData[Semi-Annual Focus],MasterData[Survivor Customer'#],AcctReport!C164)</f>
        <v>0</v>
      </c>
      <c r="N164" s="95">
        <f>SUMIFS(MasterData[Base Rebate],MasterData[Survivor Customer'#],AcctReport!C164)</f>
        <v>0</v>
      </c>
      <c r="O164" s="95">
        <f>SUMIFS(MasterData[Annual Focus],MasterData[Survivor Customer'#],AcctReport!C164)</f>
        <v>0</v>
      </c>
      <c r="P164" s="95">
        <f>SUMIFS(MasterData[Growth Rebate],MasterData[Survivor Customer'#],AcctReport!C164)</f>
        <v>0</v>
      </c>
      <c r="Q164" s="95">
        <f t="shared" si="6"/>
        <v>0</v>
      </c>
    </row>
    <row r="165" spans="1:17" x14ac:dyDescent="0.2">
      <c r="A165" s="99"/>
      <c r="B165" s="99"/>
      <c r="D165" s="99"/>
      <c r="E165" s="99"/>
      <c r="F165" s="99"/>
      <c r="G165" s="99"/>
      <c r="H165" s="99"/>
      <c r="I165" s="95">
        <f>SUMIFS(MasterData[Curr Sales],MasterData[Survivor Customer'#],AcctReport!C165)</f>
        <v>0</v>
      </c>
      <c r="J165" s="95">
        <f>SUMIFS(MasterData[Prior Sales],MasterData[Survivor Customer'#],AcctReport!C165)</f>
        <v>0</v>
      </c>
      <c r="K165" s="95">
        <f t="shared" si="5"/>
        <v>0</v>
      </c>
      <c r="L165" s="95">
        <f>SUMIFS(MasterData[Semi-Annual Base],MasterData[Survivor Customer'#],AcctReport!C165)</f>
        <v>0</v>
      </c>
      <c r="M165" s="95">
        <f>SUMIFS(MasterData[Semi-Annual Focus],MasterData[Survivor Customer'#],AcctReport!C165)</f>
        <v>0</v>
      </c>
      <c r="N165" s="95">
        <f>SUMIFS(MasterData[Base Rebate],MasterData[Survivor Customer'#],AcctReport!C165)</f>
        <v>0</v>
      </c>
      <c r="O165" s="95">
        <f>SUMIFS(MasterData[Annual Focus],MasterData[Survivor Customer'#],AcctReport!C165)</f>
        <v>0</v>
      </c>
      <c r="P165" s="95">
        <f>SUMIFS(MasterData[Growth Rebate],MasterData[Survivor Customer'#],AcctReport!C165)</f>
        <v>0</v>
      </c>
      <c r="Q165" s="95">
        <f t="shared" si="6"/>
        <v>0</v>
      </c>
    </row>
    <row r="166" spans="1:17" x14ac:dyDescent="0.2">
      <c r="A166" s="99"/>
      <c r="B166" s="99"/>
      <c r="D166" s="99"/>
      <c r="E166" s="99"/>
      <c r="F166" s="99"/>
      <c r="G166" s="99"/>
      <c r="H166" s="99"/>
      <c r="I166" s="95">
        <f>SUMIFS(MasterData[Curr Sales],MasterData[Survivor Customer'#],AcctReport!C166)</f>
        <v>0</v>
      </c>
      <c r="J166" s="95">
        <f>SUMIFS(MasterData[Prior Sales],MasterData[Survivor Customer'#],AcctReport!C166)</f>
        <v>0</v>
      </c>
      <c r="K166" s="95">
        <f t="shared" si="5"/>
        <v>0</v>
      </c>
      <c r="L166" s="95">
        <f>SUMIFS(MasterData[Semi-Annual Base],MasterData[Survivor Customer'#],AcctReport!C166)</f>
        <v>0</v>
      </c>
      <c r="M166" s="95">
        <f>SUMIFS(MasterData[Semi-Annual Focus],MasterData[Survivor Customer'#],AcctReport!C166)</f>
        <v>0</v>
      </c>
      <c r="N166" s="95">
        <f>SUMIFS(MasterData[Base Rebate],MasterData[Survivor Customer'#],AcctReport!C166)</f>
        <v>0</v>
      </c>
      <c r="O166" s="95">
        <f>SUMIFS(MasterData[Annual Focus],MasterData[Survivor Customer'#],AcctReport!C166)</f>
        <v>0</v>
      </c>
      <c r="P166" s="95">
        <f>SUMIFS(MasterData[Growth Rebate],MasterData[Survivor Customer'#],AcctReport!C166)</f>
        <v>0</v>
      </c>
      <c r="Q166" s="95">
        <f t="shared" si="6"/>
        <v>0</v>
      </c>
    </row>
    <row r="167" spans="1:17" x14ac:dyDescent="0.2">
      <c r="A167" s="99"/>
      <c r="B167" s="99"/>
      <c r="D167" s="99"/>
      <c r="E167" s="99"/>
      <c r="F167" s="99"/>
      <c r="G167" s="99"/>
      <c r="H167" s="99"/>
      <c r="I167" s="95">
        <f>SUMIFS(MasterData[Curr Sales],MasterData[Survivor Customer'#],AcctReport!C167)</f>
        <v>0</v>
      </c>
      <c r="J167" s="95">
        <f>SUMIFS(MasterData[Prior Sales],MasterData[Survivor Customer'#],AcctReport!C167)</f>
        <v>0</v>
      </c>
      <c r="K167" s="95">
        <f t="shared" si="5"/>
        <v>0</v>
      </c>
      <c r="L167" s="95">
        <f>SUMIFS(MasterData[Semi-Annual Base],MasterData[Survivor Customer'#],AcctReport!C167)</f>
        <v>0</v>
      </c>
      <c r="M167" s="95">
        <f>SUMIFS(MasterData[Semi-Annual Focus],MasterData[Survivor Customer'#],AcctReport!C167)</f>
        <v>0</v>
      </c>
      <c r="N167" s="95">
        <f>SUMIFS(MasterData[Base Rebate],MasterData[Survivor Customer'#],AcctReport!C167)</f>
        <v>0</v>
      </c>
      <c r="O167" s="95">
        <f>SUMIFS(MasterData[Annual Focus],MasterData[Survivor Customer'#],AcctReport!C167)</f>
        <v>0</v>
      </c>
      <c r="P167" s="95">
        <f>SUMIFS(MasterData[Growth Rebate],MasterData[Survivor Customer'#],AcctReport!C167)</f>
        <v>0</v>
      </c>
      <c r="Q167" s="95">
        <f t="shared" si="6"/>
        <v>0</v>
      </c>
    </row>
    <row r="168" spans="1:17" x14ac:dyDescent="0.2">
      <c r="A168" s="99"/>
      <c r="B168" s="99"/>
      <c r="D168" s="99"/>
      <c r="E168" s="99"/>
      <c r="F168" s="99"/>
      <c r="G168" s="99"/>
      <c r="H168" s="99"/>
      <c r="I168" s="95">
        <f>SUMIFS(MasterData[Curr Sales],MasterData[Survivor Customer'#],AcctReport!C168)</f>
        <v>0</v>
      </c>
      <c r="J168" s="95">
        <f>SUMIFS(MasterData[Prior Sales],MasterData[Survivor Customer'#],AcctReport!C168)</f>
        <v>0</v>
      </c>
      <c r="K168" s="95">
        <f t="shared" si="5"/>
        <v>0</v>
      </c>
      <c r="L168" s="95">
        <f>SUMIFS(MasterData[Semi-Annual Base],MasterData[Survivor Customer'#],AcctReport!C168)</f>
        <v>0</v>
      </c>
      <c r="M168" s="95">
        <f>SUMIFS(MasterData[Semi-Annual Focus],MasterData[Survivor Customer'#],AcctReport!C168)</f>
        <v>0</v>
      </c>
      <c r="N168" s="95">
        <f>SUMIFS(MasterData[Base Rebate],MasterData[Survivor Customer'#],AcctReport!C168)</f>
        <v>0</v>
      </c>
      <c r="O168" s="95">
        <f>SUMIFS(MasterData[Annual Focus],MasterData[Survivor Customer'#],AcctReport!C168)</f>
        <v>0</v>
      </c>
      <c r="P168" s="95">
        <f>SUMIFS(MasterData[Growth Rebate],MasterData[Survivor Customer'#],AcctReport!C168)</f>
        <v>0</v>
      </c>
      <c r="Q168" s="95">
        <f t="shared" si="6"/>
        <v>0</v>
      </c>
    </row>
    <row r="169" spans="1:17" x14ac:dyDescent="0.2">
      <c r="A169" s="99"/>
      <c r="B169" s="99"/>
      <c r="D169" s="99"/>
      <c r="E169" s="99"/>
      <c r="F169" s="99"/>
      <c r="G169" s="99"/>
      <c r="H169" s="99"/>
      <c r="I169" s="95">
        <f>SUMIFS(MasterData[Curr Sales],MasterData[Survivor Customer'#],AcctReport!C169)</f>
        <v>0</v>
      </c>
      <c r="J169" s="95">
        <f>SUMIFS(MasterData[Prior Sales],MasterData[Survivor Customer'#],AcctReport!C169)</f>
        <v>0</v>
      </c>
      <c r="K169" s="95">
        <f t="shared" si="5"/>
        <v>0</v>
      </c>
      <c r="L169" s="95">
        <f>SUMIFS(MasterData[Semi-Annual Base],MasterData[Survivor Customer'#],AcctReport!C169)</f>
        <v>0</v>
      </c>
      <c r="M169" s="95">
        <f>SUMIFS(MasterData[Semi-Annual Focus],MasterData[Survivor Customer'#],AcctReport!C169)</f>
        <v>0</v>
      </c>
      <c r="N169" s="95">
        <f>SUMIFS(MasterData[Base Rebate],MasterData[Survivor Customer'#],AcctReport!C169)</f>
        <v>0</v>
      </c>
      <c r="O169" s="95">
        <f>SUMIFS(MasterData[Annual Focus],MasterData[Survivor Customer'#],AcctReport!C169)</f>
        <v>0</v>
      </c>
      <c r="P169" s="95">
        <f>SUMIFS(MasterData[Growth Rebate],MasterData[Survivor Customer'#],AcctReport!C169)</f>
        <v>0</v>
      </c>
      <c r="Q169" s="95">
        <f t="shared" si="6"/>
        <v>0</v>
      </c>
    </row>
    <row r="170" spans="1:17" x14ac:dyDescent="0.2">
      <c r="A170" s="99"/>
      <c r="B170" s="99"/>
      <c r="D170" s="99"/>
      <c r="E170" s="99"/>
      <c r="F170" s="99"/>
      <c r="G170" s="99"/>
      <c r="H170" s="99"/>
      <c r="I170" s="95">
        <f>SUMIFS(MasterData[Curr Sales],MasterData[Survivor Customer'#],AcctReport!C170)</f>
        <v>0</v>
      </c>
      <c r="J170" s="95">
        <f>SUMIFS(MasterData[Prior Sales],MasterData[Survivor Customer'#],AcctReport!C170)</f>
        <v>0</v>
      </c>
      <c r="K170" s="95">
        <f t="shared" si="5"/>
        <v>0</v>
      </c>
      <c r="L170" s="95">
        <f>SUMIFS(MasterData[Semi-Annual Base],MasterData[Survivor Customer'#],AcctReport!C170)</f>
        <v>0</v>
      </c>
      <c r="M170" s="95">
        <f>SUMIFS(MasterData[Semi-Annual Focus],MasterData[Survivor Customer'#],AcctReport!C170)</f>
        <v>0</v>
      </c>
      <c r="N170" s="95">
        <f>SUMIFS(MasterData[Base Rebate],MasterData[Survivor Customer'#],AcctReport!C170)</f>
        <v>0</v>
      </c>
      <c r="O170" s="95">
        <f>SUMIFS(MasterData[Annual Focus],MasterData[Survivor Customer'#],AcctReport!C170)</f>
        <v>0</v>
      </c>
      <c r="P170" s="95">
        <f>SUMIFS(MasterData[Growth Rebate],MasterData[Survivor Customer'#],AcctReport!C170)</f>
        <v>0</v>
      </c>
      <c r="Q170" s="95">
        <f t="shared" si="6"/>
        <v>0</v>
      </c>
    </row>
    <row r="171" spans="1:17" x14ac:dyDescent="0.2">
      <c r="A171" s="99"/>
      <c r="B171" s="99"/>
      <c r="D171" s="99"/>
      <c r="E171" s="99"/>
      <c r="F171" s="99"/>
      <c r="G171" s="99"/>
      <c r="H171" s="99"/>
      <c r="I171" s="95">
        <f>SUMIFS(MasterData[Curr Sales],MasterData[Survivor Customer'#],AcctReport!C171)</f>
        <v>0</v>
      </c>
      <c r="J171" s="95">
        <f>SUMIFS(MasterData[Prior Sales],MasterData[Survivor Customer'#],AcctReport!C171)</f>
        <v>0</v>
      </c>
      <c r="K171" s="95">
        <f t="shared" si="5"/>
        <v>0</v>
      </c>
      <c r="L171" s="95">
        <f>SUMIFS(MasterData[Semi-Annual Base],MasterData[Survivor Customer'#],AcctReport!C171)</f>
        <v>0</v>
      </c>
      <c r="M171" s="95">
        <f>SUMIFS(MasterData[Semi-Annual Focus],MasterData[Survivor Customer'#],AcctReport!C171)</f>
        <v>0</v>
      </c>
      <c r="N171" s="95">
        <f>SUMIFS(MasterData[Base Rebate],MasterData[Survivor Customer'#],AcctReport!C171)</f>
        <v>0</v>
      </c>
      <c r="O171" s="95">
        <f>SUMIFS(MasterData[Annual Focus],MasterData[Survivor Customer'#],AcctReport!C171)</f>
        <v>0</v>
      </c>
      <c r="P171" s="95">
        <f>SUMIFS(MasterData[Growth Rebate],MasterData[Survivor Customer'#],AcctReport!C171)</f>
        <v>0</v>
      </c>
      <c r="Q171" s="95">
        <f t="shared" si="6"/>
        <v>0</v>
      </c>
    </row>
    <row r="172" spans="1:17" x14ac:dyDescent="0.2">
      <c r="A172" s="99"/>
      <c r="B172" s="99"/>
      <c r="D172" s="99"/>
      <c r="E172" s="99"/>
      <c r="F172" s="99"/>
      <c r="G172" s="99"/>
      <c r="H172" s="99"/>
      <c r="I172" s="95">
        <f>SUMIFS(MasterData[Curr Sales],MasterData[Survivor Customer'#],AcctReport!C172)</f>
        <v>0</v>
      </c>
      <c r="J172" s="95">
        <f>SUMIFS(MasterData[Prior Sales],MasterData[Survivor Customer'#],AcctReport!C172)</f>
        <v>0</v>
      </c>
      <c r="K172" s="95">
        <f t="shared" si="5"/>
        <v>0</v>
      </c>
      <c r="L172" s="95">
        <f>SUMIFS(MasterData[Semi-Annual Base],MasterData[Survivor Customer'#],AcctReport!C172)</f>
        <v>0</v>
      </c>
      <c r="M172" s="95">
        <f>SUMIFS(MasterData[Semi-Annual Focus],MasterData[Survivor Customer'#],AcctReport!C172)</f>
        <v>0</v>
      </c>
      <c r="N172" s="95">
        <f>SUMIFS(MasterData[Base Rebate],MasterData[Survivor Customer'#],AcctReport!C172)</f>
        <v>0</v>
      </c>
      <c r="O172" s="95">
        <f>SUMIFS(MasterData[Annual Focus],MasterData[Survivor Customer'#],AcctReport!C172)</f>
        <v>0</v>
      </c>
      <c r="P172" s="95">
        <f>SUMIFS(MasterData[Growth Rebate],MasterData[Survivor Customer'#],AcctReport!C172)</f>
        <v>0</v>
      </c>
      <c r="Q172" s="95">
        <f t="shared" si="6"/>
        <v>0</v>
      </c>
    </row>
    <row r="173" spans="1:17" x14ac:dyDescent="0.2">
      <c r="A173" s="99"/>
      <c r="B173" s="99"/>
      <c r="D173" s="99"/>
      <c r="E173" s="99"/>
      <c r="F173" s="99"/>
      <c r="G173" s="99"/>
      <c r="H173" s="99"/>
      <c r="I173" s="95">
        <f>SUMIFS(MasterData[Curr Sales],MasterData[Survivor Customer'#],AcctReport!C173)</f>
        <v>0</v>
      </c>
      <c r="J173" s="95">
        <f>SUMIFS(MasterData[Prior Sales],MasterData[Survivor Customer'#],AcctReport!C173)</f>
        <v>0</v>
      </c>
      <c r="K173" s="95">
        <f t="shared" si="5"/>
        <v>0</v>
      </c>
      <c r="L173" s="95">
        <f>SUMIFS(MasterData[Semi-Annual Base],MasterData[Survivor Customer'#],AcctReport!C173)</f>
        <v>0</v>
      </c>
      <c r="M173" s="95">
        <f>SUMIFS(MasterData[Semi-Annual Focus],MasterData[Survivor Customer'#],AcctReport!C173)</f>
        <v>0</v>
      </c>
      <c r="N173" s="95">
        <f>SUMIFS(MasterData[Base Rebate],MasterData[Survivor Customer'#],AcctReport!C173)</f>
        <v>0</v>
      </c>
      <c r="O173" s="95">
        <f>SUMIFS(MasterData[Annual Focus],MasterData[Survivor Customer'#],AcctReport!C173)</f>
        <v>0</v>
      </c>
      <c r="P173" s="95">
        <f>SUMIFS(MasterData[Growth Rebate],MasterData[Survivor Customer'#],AcctReport!C173)</f>
        <v>0</v>
      </c>
      <c r="Q173" s="95">
        <f t="shared" si="6"/>
        <v>0</v>
      </c>
    </row>
    <row r="174" spans="1:17" x14ac:dyDescent="0.2">
      <c r="A174" s="99"/>
      <c r="B174" s="99"/>
      <c r="D174" s="99"/>
      <c r="E174" s="99"/>
      <c r="F174" s="99"/>
      <c r="G174" s="99"/>
      <c r="H174" s="99"/>
      <c r="I174" s="95">
        <f>SUMIFS(MasterData[Curr Sales],MasterData[Survivor Customer'#],AcctReport!C174)</f>
        <v>0</v>
      </c>
      <c r="J174" s="95">
        <f>SUMIFS(MasterData[Prior Sales],MasterData[Survivor Customer'#],AcctReport!C174)</f>
        <v>0</v>
      </c>
      <c r="K174" s="95">
        <f t="shared" si="5"/>
        <v>0</v>
      </c>
      <c r="L174" s="95">
        <f>SUMIFS(MasterData[Semi-Annual Base],MasterData[Survivor Customer'#],AcctReport!C174)</f>
        <v>0</v>
      </c>
      <c r="M174" s="95">
        <f>SUMIFS(MasterData[Semi-Annual Focus],MasterData[Survivor Customer'#],AcctReport!C174)</f>
        <v>0</v>
      </c>
      <c r="N174" s="95">
        <f>SUMIFS(MasterData[Base Rebate],MasterData[Survivor Customer'#],AcctReport!C174)</f>
        <v>0</v>
      </c>
      <c r="O174" s="95">
        <f>SUMIFS(MasterData[Annual Focus],MasterData[Survivor Customer'#],AcctReport!C174)</f>
        <v>0</v>
      </c>
      <c r="P174" s="95">
        <f>SUMIFS(MasterData[Growth Rebate],MasterData[Survivor Customer'#],AcctReport!C174)</f>
        <v>0</v>
      </c>
      <c r="Q174" s="95">
        <f t="shared" si="6"/>
        <v>0</v>
      </c>
    </row>
    <row r="175" spans="1:17" x14ac:dyDescent="0.2">
      <c r="A175" s="99"/>
      <c r="B175" s="99"/>
      <c r="D175" s="99"/>
      <c r="E175" s="99"/>
      <c r="F175" s="99"/>
      <c r="G175" s="99"/>
      <c r="H175" s="99"/>
      <c r="I175" s="95">
        <f>SUMIFS(MasterData[Curr Sales],MasterData[Survivor Customer'#],AcctReport!C175)</f>
        <v>0</v>
      </c>
      <c r="J175" s="95">
        <f>SUMIFS(MasterData[Prior Sales],MasterData[Survivor Customer'#],AcctReport!C175)</f>
        <v>0</v>
      </c>
      <c r="K175" s="95">
        <f t="shared" si="5"/>
        <v>0</v>
      </c>
      <c r="L175" s="95">
        <f>SUMIFS(MasterData[Semi-Annual Base],MasterData[Survivor Customer'#],AcctReport!C175)</f>
        <v>0</v>
      </c>
      <c r="M175" s="95">
        <f>SUMIFS(MasterData[Semi-Annual Focus],MasterData[Survivor Customer'#],AcctReport!C175)</f>
        <v>0</v>
      </c>
      <c r="N175" s="95">
        <f>SUMIFS(MasterData[Base Rebate],MasterData[Survivor Customer'#],AcctReport!C175)</f>
        <v>0</v>
      </c>
      <c r="O175" s="95">
        <f>SUMIFS(MasterData[Annual Focus],MasterData[Survivor Customer'#],AcctReport!C175)</f>
        <v>0</v>
      </c>
      <c r="P175" s="95">
        <f>SUMIFS(MasterData[Growth Rebate],MasterData[Survivor Customer'#],AcctReport!C175)</f>
        <v>0</v>
      </c>
      <c r="Q175" s="95">
        <f t="shared" si="6"/>
        <v>0</v>
      </c>
    </row>
    <row r="176" spans="1:17" x14ac:dyDescent="0.2">
      <c r="A176" s="99"/>
      <c r="B176" s="99"/>
      <c r="D176" s="99"/>
      <c r="E176" s="99"/>
      <c r="F176" s="99"/>
      <c r="G176" s="99"/>
      <c r="H176" s="99"/>
      <c r="I176" s="95">
        <f>SUMIFS(MasterData[Curr Sales],MasterData[Survivor Customer'#],AcctReport!C176)</f>
        <v>0</v>
      </c>
      <c r="J176" s="95">
        <f>SUMIFS(MasterData[Prior Sales],MasterData[Survivor Customer'#],AcctReport!C176)</f>
        <v>0</v>
      </c>
      <c r="K176" s="95">
        <f t="shared" si="5"/>
        <v>0</v>
      </c>
      <c r="L176" s="95">
        <f>SUMIFS(MasterData[Semi-Annual Base],MasterData[Survivor Customer'#],AcctReport!C176)</f>
        <v>0</v>
      </c>
      <c r="M176" s="95">
        <f>SUMIFS(MasterData[Semi-Annual Focus],MasterData[Survivor Customer'#],AcctReport!C176)</f>
        <v>0</v>
      </c>
      <c r="N176" s="95">
        <f>SUMIFS(MasterData[Base Rebate],MasterData[Survivor Customer'#],AcctReport!C176)</f>
        <v>0</v>
      </c>
      <c r="O176" s="95">
        <f>SUMIFS(MasterData[Annual Focus],MasterData[Survivor Customer'#],AcctReport!C176)</f>
        <v>0</v>
      </c>
      <c r="P176" s="95">
        <f>SUMIFS(MasterData[Growth Rebate],MasterData[Survivor Customer'#],AcctReport!C176)</f>
        <v>0</v>
      </c>
      <c r="Q176" s="95">
        <f t="shared" si="6"/>
        <v>0</v>
      </c>
    </row>
    <row r="177" spans="1:17" x14ac:dyDescent="0.2">
      <c r="A177" s="99"/>
      <c r="B177" s="99"/>
      <c r="D177" s="99"/>
      <c r="E177" s="99"/>
      <c r="F177" s="99"/>
      <c r="G177" s="99"/>
      <c r="H177" s="99"/>
      <c r="I177" s="95">
        <f>SUMIFS(MasterData[Curr Sales],MasterData[Survivor Customer'#],AcctReport!C177)</f>
        <v>0</v>
      </c>
      <c r="J177" s="95">
        <f>SUMIFS(MasterData[Prior Sales],MasterData[Survivor Customer'#],AcctReport!C177)</f>
        <v>0</v>
      </c>
      <c r="K177" s="95">
        <f t="shared" si="5"/>
        <v>0</v>
      </c>
      <c r="L177" s="95">
        <f>SUMIFS(MasterData[Semi-Annual Base],MasterData[Survivor Customer'#],AcctReport!C177)</f>
        <v>0</v>
      </c>
      <c r="M177" s="95">
        <f>SUMIFS(MasterData[Semi-Annual Focus],MasterData[Survivor Customer'#],AcctReport!C177)</f>
        <v>0</v>
      </c>
      <c r="N177" s="95">
        <f>SUMIFS(MasterData[Base Rebate],MasterData[Survivor Customer'#],AcctReport!C177)</f>
        <v>0</v>
      </c>
      <c r="O177" s="95">
        <f>SUMIFS(MasterData[Annual Focus],MasterData[Survivor Customer'#],AcctReport!C177)</f>
        <v>0</v>
      </c>
      <c r="P177" s="95">
        <f>SUMIFS(MasterData[Growth Rebate],MasterData[Survivor Customer'#],AcctReport!C177)</f>
        <v>0</v>
      </c>
      <c r="Q177" s="95">
        <f t="shared" si="6"/>
        <v>0</v>
      </c>
    </row>
    <row r="178" spans="1:17" x14ac:dyDescent="0.2">
      <c r="A178" s="99"/>
      <c r="B178" s="99"/>
      <c r="D178" s="99"/>
      <c r="E178" s="99"/>
      <c r="F178" s="99"/>
      <c r="G178" s="99"/>
      <c r="H178" s="99"/>
      <c r="I178" s="95">
        <f>SUMIFS(MasterData[Curr Sales],MasterData[Survivor Customer'#],AcctReport!C178)</f>
        <v>0</v>
      </c>
      <c r="J178" s="95">
        <f>SUMIFS(MasterData[Prior Sales],MasterData[Survivor Customer'#],AcctReport!C178)</f>
        <v>0</v>
      </c>
      <c r="K178" s="95">
        <f t="shared" si="5"/>
        <v>0</v>
      </c>
      <c r="L178" s="95">
        <f>SUMIFS(MasterData[Semi-Annual Base],MasterData[Survivor Customer'#],AcctReport!C178)</f>
        <v>0</v>
      </c>
      <c r="M178" s="95">
        <f>SUMIFS(MasterData[Semi-Annual Focus],MasterData[Survivor Customer'#],AcctReport!C178)</f>
        <v>0</v>
      </c>
      <c r="N178" s="95">
        <f>SUMIFS(MasterData[Base Rebate],MasterData[Survivor Customer'#],AcctReport!C178)</f>
        <v>0</v>
      </c>
      <c r="O178" s="95">
        <f>SUMIFS(MasterData[Annual Focus],MasterData[Survivor Customer'#],AcctReport!C178)</f>
        <v>0</v>
      </c>
      <c r="P178" s="95">
        <f>SUMIFS(MasterData[Growth Rebate],MasterData[Survivor Customer'#],AcctReport!C178)</f>
        <v>0</v>
      </c>
      <c r="Q178" s="95">
        <f t="shared" si="6"/>
        <v>0</v>
      </c>
    </row>
    <row r="179" spans="1:17" x14ac:dyDescent="0.2">
      <c r="A179" s="99"/>
      <c r="B179" s="99"/>
      <c r="D179" s="99"/>
      <c r="E179" s="99"/>
      <c r="F179" s="99"/>
      <c r="G179" s="99"/>
      <c r="H179" s="99"/>
      <c r="I179" s="95">
        <f>SUMIFS(MasterData[Curr Sales],MasterData[Survivor Customer'#],AcctReport!C179)</f>
        <v>0</v>
      </c>
      <c r="J179" s="95">
        <f>SUMIFS(MasterData[Prior Sales],MasterData[Survivor Customer'#],AcctReport!C179)</f>
        <v>0</v>
      </c>
      <c r="K179" s="95">
        <f t="shared" si="5"/>
        <v>0</v>
      </c>
      <c r="L179" s="95">
        <f>SUMIFS(MasterData[Semi-Annual Base],MasterData[Survivor Customer'#],AcctReport!C179)</f>
        <v>0</v>
      </c>
      <c r="M179" s="95">
        <f>SUMIFS(MasterData[Semi-Annual Focus],MasterData[Survivor Customer'#],AcctReport!C179)</f>
        <v>0</v>
      </c>
      <c r="N179" s="95">
        <f>SUMIFS(MasterData[Base Rebate],MasterData[Survivor Customer'#],AcctReport!C179)</f>
        <v>0</v>
      </c>
      <c r="O179" s="95">
        <f>SUMIFS(MasterData[Annual Focus],MasterData[Survivor Customer'#],AcctReport!C179)</f>
        <v>0</v>
      </c>
      <c r="P179" s="95">
        <f>SUMIFS(MasterData[Growth Rebate],MasterData[Survivor Customer'#],AcctReport!C179)</f>
        <v>0</v>
      </c>
      <c r="Q179" s="95">
        <f t="shared" si="6"/>
        <v>0</v>
      </c>
    </row>
    <row r="180" spans="1:17" x14ac:dyDescent="0.2">
      <c r="A180" s="99"/>
      <c r="B180" s="99"/>
      <c r="D180" s="99"/>
      <c r="E180" s="99"/>
      <c r="F180" s="99"/>
      <c r="G180" s="99"/>
      <c r="H180" s="99"/>
      <c r="I180" s="95">
        <f>SUMIFS(MasterData[Curr Sales],MasterData[Survivor Customer'#],AcctReport!C180)</f>
        <v>0</v>
      </c>
      <c r="J180" s="95">
        <f>SUMIFS(MasterData[Prior Sales],MasterData[Survivor Customer'#],AcctReport!C180)</f>
        <v>0</v>
      </c>
      <c r="K180" s="95">
        <f t="shared" si="5"/>
        <v>0</v>
      </c>
      <c r="L180" s="95">
        <f>SUMIFS(MasterData[Semi-Annual Base],MasterData[Survivor Customer'#],AcctReport!C180)</f>
        <v>0</v>
      </c>
      <c r="M180" s="95">
        <f>SUMIFS(MasterData[Semi-Annual Focus],MasterData[Survivor Customer'#],AcctReport!C180)</f>
        <v>0</v>
      </c>
      <c r="N180" s="95">
        <f>SUMIFS(MasterData[Base Rebate],MasterData[Survivor Customer'#],AcctReport!C180)</f>
        <v>0</v>
      </c>
      <c r="O180" s="95">
        <f>SUMIFS(MasterData[Annual Focus],MasterData[Survivor Customer'#],AcctReport!C180)</f>
        <v>0</v>
      </c>
      <c r="P180" s="95">
        <f>SUMIFS(MasterData[Growth Rebate],MasterData[Survivor Customer'#],AcctReport!C180)</f>
        <v>0</v>
      </c>
      <c r="Q180" s="95">
        <f t="shared" si="6"/>
        <v>0</v>
      </c>
    </row>
    <row r="181" spans="1:17" x14ac:dyDescent="0.2">
      <c r="A181" s="99"/>
      <c r="B181" s="99"/>
      <c r="D181" s="99"/>
      <c r="E181" s="99"/>
      <c r="F181" s="99"/>
      <c r="G181" s="99"/>
      <c r="H181" s="99"/>
      <c r="I181" s="95">
        <f>SUMIFS(MasterData[Curr Sales],MasterData[Survivor Customer'#],AcctReport!C181)</f>
        <v>0</v>
      </c>
      <c r="J181" s="95">
        <f>SUMIFS(MasterData[Prior Sales],MasterData[Survivor Customer'#],AcctReport!C181)</f>
        <v>0</v>
      </c>
      <c r="K181" s="95">
        <f t="shared" si="5"/>
        <v>0</v>
      </c>
      <c r="L181" s="95">
        <f>SUMIFS(MasterData[Semi-Annual Base],MasterData[Survivor Customer'#],AcctReport!C181)</f>
        <v>0</v>
      </c>
      <c r="M181" s="95">
        <f>SUMIFS(MasterData[Semi-Annual Focus],MasterData[Survivor Customer'#],AcctReport!C181)</f>
        <v>0</v>
      </c>
      <c r="N181" s="95">
        <f>SUMIFS(MasterData[Base Rebate],MasterData[Survivor Customer'#],AcctReport!C181)</f>
        <v>0</v>
      </c>
      <c r="O181" s="95">
        <f>SUMIFS(MasterData[Annual Focus],MasterData[Survivor Customer'#],AcctReport!C181)</f>
        <v>0</v>
      </c>
      <c r="P181" s="95">
        <f>SUMIFS(MasterData[Growth Rebate],MasterData[Survivor Customer'#],AcctReport!C181)</f>
        <v>0</v>
      </c>
      <c r="Q181" s="95">
        <f t="shared" si="6"/>
        <v>0</v>
      </c>
    </row>
    <row r="182" spans="1:17" x14ac:dyDescent="0.2">
      <c r="A182" s="99"/>
      <c r="B182" s="99"/>
      <c r="D182" s="99"/>
      <c r="E182" s="99"/>
      <c r="F182" s="99"/>
      <c r="G182" s="99"/>
      <c r="H182" s="99"/>
      <c r="I182" s="95">
        <f>SUMIFS(MasterData[Curr Sales],MasterData[Survivor Customer'#],AcctReport!C182)</f>
        <v>0</v>
      </c>
      <c r="J182" s="95">
        <f>SUMIFS(MasterData[Prior Sales],MasterData[Survivor Customer'#],AcctReport!C182)</f>
        <v>0</v>
      </c>
      <c r="K182" s="95">
        <f t="shared" si="5"/>
        <v>0</v>
      </c>
      <c r="L182" s="95">
        <f>SUMIFS(MasterData[Semi-Annual Base],MasterData[Survivor Customer'#],AcctReport!C182)</f>
        <v>0</v>
      </c>
      <c r="M182" s="95">
        <f>SUMIFS(MasterData[Semi-Annual Focus],MasterData[Survivor Customer'#],AcctReport!C182)</f>
        <v>0</v>
      </c>
      <c r="N182" s="95">
        <f>SUMIFS(MasterData[Base Rebate],MasterData[Survivor Customer'#],AcctReport!C182)</f>
        <v>0</v>
      </c>
      <c r="O182" s="95">
        <f>SUMIFS(MasterData[Annual Focus],MasterData[Survivor Customer'#],AcctReport!C182)</f>
        <v>0</v>
      </c>
      <c r="P182" s="95">
        <f>SUMIFS(MasterData[Growth Rebate],MasterData[Survivor Customer'#],AcctReport!C182)</f>
        <v>0</v>
      </c>
      <c r="Q182" s="95">
        <f t="shared" si="6"/>
        <v>0</v>
      </c>
    </row>
    <row r="183" spans="1:17" x14ac:dyDescent="0.2">
      <c r="A183" s="99"/>
      <c r="B183" s="99"/>
      <c r="D183" s="99"/>
      <c r="E183" s="99"/>
      <c r="F183" s="99"/>
      <c r="G183" s="99"/>
      <c r="H183" s="99"/>
      <c r="I183" s="95">
        <f>SUMIFS(MasterData[Curr Sales],MasterData[Survivor Customer'#],AcctReport!C183)</f>
        <v>0</v>
      </c>
      <c r="J183" s="95">
        <f>SUMIFS(MasterData[Prior Sales],MasterData[Survivor Customer'#],AcctReport!C183)</f>
        <v>0</v>
      </c>
      <c r="K183" s="95">
        <f t="shared" si="5"/>
        <v>0</v>
      </c>
      <c r="L183" s="95">
        <f>SUMIFS(MasterData[Semi-Annual Base],MasterData[Survivor Customer'#],AcctReport!C183)</f>
        <v>0</v>
      </c>
      <c r="M183" s="95">
        <f>SUMIFS(MasterData[Semi-Annual Focus],MasterData[Survivor Customer'#],AcctReport!C183)</f>
        <v>0</v>
      </c>
      <c r="N183" s="95">
        <f>SUMIFS(MasterData[Base Rebate],MasterData[Survivor Customer'#],AcctReport!C183)</f>
        <v>0</v>
      </c>
      <c r="O183" s="95">
        <f>SUMIFS(MasterData[Annual Focus],MasterData[Survivor Customer'#],AcctReport!C183)</f>
        <v>0</v>
      </c>
      <c r="P183" s="95">
        <f>SUMIFS(MasterData[Growth Rebate],MasterData[Survivor Customer'#],AcctReport!C183)</f>
        <v>0</v>
      </c>
      <c r="Q183" s="95">
        <f t="shared" si="6"/>
        <v>0</v>
      </c>
    </row>
    <row r="184" spans="1:17" x14ac:dyDescent="0.2">
      <c r="A184" s="99"/>
      <c r="B184" s="99"/>
      <c r="D184" s="99"/>
      <c r="E184" s="99"/>
      <c r="F184" s="99"/>
      <c r="G184" s="99"/>
      <c r="H184" s="99"/>
      <c r="I184" s="95">
        <f>SUMIFS(MasterData[Curr Sales],MasterData[Survivor Customer'#],AcctReport!C184)</f>
        <v>0</v>
      </c>
      <c r="J184" s="95">
        <f>SUMIFS(MasterData[Prior Sales],MasterData[Survivor Customer'#],AcctReport!C184)</f>
        <v>0</v>
      </c>
      <c r="K184" s="95">
        <f t="shared" si="5"/>
        <v>0</v>
      </c>
      <c r="L184" s="95">
        <f>SUMIFS(MasterData[Semi-Annual Base],MasterData[Survivor Customer'#],AcctReport!C184)</f>
        <v>0</v>
      </c>
      <c r="M184" s="95">
        <f>SUMIFS(MasterData[Semi-Annual Focus],MasterData[Survivor Customer'#],AcctReport!C184)</f>
        <v>0</v>
      </c>
      <c r="N184" s="95">
        <f>SUMIFS(MasterData[Base Rebate],MasterData[Survivor Customer'#],AcctReport!C184)</f>
        <v>0</v>
      </c>
      <c r="O184" s="95">
        <f>SUMIFS(MasterData[Annual Focus],MasterData[Survivor Customer'#],AcctReport!C184)</f>
        <v>0</v>
      </c>
      <c r="P184" s="95">
        <f>SUMIFS(MasterData[Growth Rebate],MasterData[Survivor Customer'#],AcctReport!C184)</f>
        <v>0</v>
      </c>
      <c r="Q184" s="95">
        <f t="shared" si="6"/>
        <v>0</v>
      </c>
    </row>
    <row r="185" spans="1:17" x14ac:dyDescent="0.2">
      <c r="A185" s="99"/>
      <c r="B185" s="99"/>
      <c r="D185" s="99"/>
      <c r="E185" s="99"/>
      <c r="F185" s="99"/>
      <c r="G185" s="99"/>
      <c r="H185" s="99"/>
      <c r="I185" s="95">
        <f>SUMIFS(MasterData[Curr Sales],MasterData[Survivor Customer'#],AcctReport!C185)</f>
        <v>0</v>
      </c>
      <c r="J185" s="95">
        <f>SUMIFS(MasterData[Prior Sales],MasterData[Survivor Customer'#],AcctReport!C185)</f>
        <v>0</v>
      </c>
      <c r="K185" s="95">
        <f t="shared" si="5"/>
        <v>0</v>
      </c>
      <c r="L185" s="95">
        <f>SUMIFS(MasterData[Semi-Annual Base],MasterData[Survivor Customer'#],AcctReport!C185)</f>
        <v>0</v>
      </c>
      <c r="M185" s="95">
        <f>SUMIFS(MasterData[Semi-Annual Focus],MasterData[Survivor Customer'#],AcctReport!C185)</f>
        <v>0</v>
      </c>
      <c r="N185" s="95">
        <f>SUMIFS(MasterData[Base Rebate],MasterData[Survivor Customer'#],AcctReport!C185)</f>
        <v>0</v>
      </c>
      <c r="O185" s="95">
        <f>SUMIFS(MasterData[Annual Focus],MasterData[Survivor Customer'#],AcctReport!C185)</f>
        <v>0</v>
      </c>
      <c r="P185" s="95">
        <f>SUMIFS(MasterData[Growth Rebate],MasterData[Survivor Customer'#],AcctReport!C185)</f>
        <v>0</v>
      </c>
      <c r="Q185" s="95">
        <f t="shared" si="6"/>
        <v>0</v>
      </c>
    </row>
    <row r="186" spans="1:17" x14ac:dyDescent="0.2">
      <c r="A186" s="99"/>
      <c r="B186" s="99"/>
      <c r="D186" s="99"/>
      <c r="E186" s="99"/>
      <c r="F186" s="99"/>
      <c r="G186" s="99"/>
      <c r="H186" s="99"/>
      <c r="I186" s="95">
        <f>SUMIFS(MasterData[Curr Sales],MasterData[Survivor Customer'#],AcctReport!C186)</f>
        <v>0</v>
      </c>
      <c r="J186" s="95">
        <f>SUMIFS(MasterData[Prior Sales],MasterData[Survivor Customer'#],AcctReport!C186)</f>
        <v>0</v>
      </c>
      <c r="K186" s="95">
        <f t="shared" si="5"/>
        <v>0</v>
      </c>
      <c r="L186" s="95">
        <f>SUMIFS(MasterData[Semi-Annual Base],MasterData[Survivor Customer'#],AcctReport!C186)</f>
        <v>0</v>
      </c>
      <c r="M186" s="95">
        <f>SUMIFS(MasterData[Semi-Annual Focus],MasterData[Survivor Customer'#],AcctReport!C186)</f>
        <v>0</v>
      </c>
      <c r="N186" s="95">
        <f>SUMIFS(MasterData[Base Rebate],MasterData[Survivor Customer'#],AcctReport!C186)</f>
        <v>0</v>
      </c>
      <c r="O186" s="95">
        <f>SUMIFS(MasterData[Annual Focus],MasterData[Survivor Customer'#],AcctReport!C186)</f>
        <v>0</v>
      </c>
      <c r="P186" s="95">
        <f>SUMIFS(MasterData[Growth Rebate],MasterData[Survivor Customer'#],AcctReport!C186)</f>
        <v>0</v>
      </c>
      <c r="Q186" s="95">
        <f t="shared" si="6"/>
        <v>0</v>
      </c>
    </row>
    <row r="187" spans="1:17" x14ac:dyDescent="0.2">
      <c r="A187" s="99"/>
      <c r="B187" s="99"/>
      <c r="D187" s="99"/>
      <c r="E187" s="99"/>
      <c r="F187" s="99"/>
      <c r="G187" s="99"/>
      <c r="H187" s="99"/>
      <c r="I187" s="95">
        <f>SUMIFS(MasterData[Curr Sales],MasterData[Survivor Customer'#],AcctReport!C187)</f>
        <v>0</v>
      </c>
      <c r="J187" s="95">
        <f>SUMIFS(MasterData[Prior Sales],MasterData[Survivor Customer'#],AcctReport!C187)</f>
        <v>0</v>
      </c>
      <c r="K187" s="95">
        <f t="shared" si="5"/>
        <v>0</v>
      </c>
      <c r="L187" s="95">
        <f>SUMIFS(MasterData[Semi-Annual Base],MasterData[Survivor Customer'#],AcctReport!C187)</f>
        <v>0</v>
      </c>
      <c r="M187" s="95">
        <f>SUMIFS(MasterData[Semi-Annual Focus],MasterData[Survivor Customer'#],AcctReport!C187)</f>
        <v>0</v>
      </c>
      <c r="N187" s="95">
        <f>SUMIFS(MasterData[Base Rebate],MasterData[Survivor Customer'#],AcctReport!C187)</f>
        <v>0</v>
      </c>
      <c r="O187" s="95">
        <f>SUMIFS(MasterData[Annual Focus],MasterData[Survivor Customer'#],AcctReport!C187)</f>
        <v>0</v>
      </c>
      <c r="P187" s="95">
        <f>SUMIFS(MasterData[Growth Rebate],MasterData[Survivor Customer'#],AcctReport!C187)</f>
        <v>0</v>
      </c>
      <c r="Q187" s="95">
        <f t="shared" si="6"/>
        <v>0</v>
      </c>
    </row>
    <row r="188" spans="1:17" x14ac:dyDescent="0.2">
      <c r="A188" s="99"/>
      <c r="B188" s="99"/>
      <c r="D188" s="99"/>
      <c r="E188" s="99"/>
      <c r="F188" s="99"/>
      <c r="G188" s="99"/>
      <c r="H188" s="99"/>
      <c r="I188" s="95">
        <f>SUMIFS(MasterData[Curr Sales],MasterData[Survivor Customer'#],AcctReport!C188)</f>
        <v>0</v>
      </c>
      <c r="J188" s="95">
        <f>SUMIFS(MasterData[Prior Sales],MasterData[Survivor Customer'#],AcctReport!C188)</f>
        <v>0</v>
      </c>
      <c r="K188" s="95">
        <f t="shared" si="5"/>
        <v>0</v>
      </c>
      <c r="L188" s="95">
        <f>SUMIFS(MasterData[Semi-Annual Base],MasterData[Survivor Customer'#],AcctReport!C188)</f>
        <v>0</v>
      </c>
      <c r="M188" s="95">
        <f>SUMIFS(MasterData[Semi-Annual Focus],MasterData[Survivor Customer'#],AcctReport!C188)</f>
        <v>0</v>
      </c>
      <c r="N188" s="95">
        <f>SUMIFS(MasterData[Base Rebate],MasterData[Survivor Customer'#],AcctReport!C188)</f>
        <v>0</v>
      </c>
      <c r="O188" s="95">
        <f>SUMIFS(MasterData[Annual Focus],MasterData[Survivor Customer'#],AcctReport!C188)</f>
        <v>0</v>
      </c>
      <c r="P188" s="95">
        <f>SUMIFS(MasterData[Growth Rebate],MasterData[Survivor Customer'#],AcctReport!C188)</f>
        <v>0</v>
      </c>
      <c r="Q188" s="95">
        <f t="shared" si="6"/>
        <v>0</v>
      </c>
    </row>
    <row r="189" spans="1:17" x14ac:dyDescent="0.2">
      <c r="A189" s="99"/>
      <c r="B189" s="99"/>
      <c r="D189" s="99"/>
      <c r="E189" s="99"/>
      <c r="F189" s="99"/>
      <c r="G189" s="99"/>
      <c r="H189" s="99"/>
      <c r="I189" s="95">
        <f>SUMIFS(MasterData[Curr Sales],MasterData[Survivor Customer'#],AcctReport!C189)</f>
        <v>0</v>
      </c>
      <c r="J189" s="95">
        <f>SUMIFS(MasterData[Prior Sales],MasterData[Survivor Customer'#],AcctReport!C189)</f>
        <v>0</v>
      </c>
      <c r="K189" s="95">
        <f t="shared" si="5"/>
        <v>0</v>
      </c>
      <c r="L189" s="95">
        <f>SUMIFS(MasterData[Semi-Annual Base],MasterData[Survivor Customer'#],AcctReport!C189)</f>
        <v>0</v>
      </c>
      <c r="M189" s="95">
        <f>SUMIFS(MasterData[Semi-Annual Focus],MasterData[Survivor Customer'#],AcctReport!C189)</f>
        <v>0</v>
      </c>
      <c r="N189" s="95">
        <f>SUMIFS(MasterData[Base Rebate],MasterData[Survivor Customer'#],AcctReport!C189)</f>
        <v>0</v>
      </c>
      <c r="O189" s="95">
        <f>SUMIFS(MasterData[Annual Focus],MasterData[Survivor Customer'#],AcctReport!C189)</f>
        <v>0</v>
      </c>
      <c r="P189" s="95">
        <f>SUMIFS(MasterData[Growth Rebate],MasterData[Survivor Customer'#],AcctReport!C189)</f>
        <v>0</v>
      </c>
      <c r="Q189" s="95">
        <f t="shared" si="6"/>
        <v>0</v>
      </c>
    </row>
    <row r="190" spans="1:17" x14ac:dyDescent="0.2">
      <c r="A190" s="99"/>
      <c r="B190" s="99"/>
      <c r="D190" s="99"/>
      <c r="E190" s="99"/>
      <c r="F190" s="99"/>
      <c r="G190" s="99"/>
      <c r="H190" s="99"/>
      <c r="I190" s="95">
        <f>SUMIFS(MasterData[Curr Sales],MasterData[Survivor Customer'#],AcctReport!C190)</f>
        <v>0</v>
      </c>
      <c r="J190" s="95">
        <f>SUMIFS(MasterData[Prior Sales],MasterData[Survivor Customer'#],AcctReport!C190)</f>
        <v>0</v>
      </c>
      <c r="K190" s="95">
        <f t="shared" si="5"/>
        <v>0</v>
      </c>
      <c r="L190" s="95">
        <f>SUMIFS(MasterData[Semi-Annual Base],MasterData[Survivor Customer'#],AcctReport!C190)</f>
        <v>0</v>
      </c>
      <c r="M190" s="95">
        <f>SUMIFS(MasterData[Semi-Annual Focus],MasterData[Survivor Customer'#],AcctReport!C190)</f>
        <v>0</v>
      </c>
      <c r="N190" s="95">
        <f>SUMIFS(MasterData[Base Rebate],MasterData[Survivor Customer'#],AcctReport!C190)</f>
        <v>0</v>
      </c>
      <c r="O190" s="95">
        <f>SUMIFS(MasterData[Annual Focus],MasterData[Survivor Customer'#],AcctReport!C190)</f>
        <v>0</v>
      </c>
      <c r="P190" s="95">
        <f>SUMIFS(MasterData[Growth Rebate],MasterData[Survivor Customer'#],AcctReport!C190)</f>
        <v>0</v>
      </c>
      <c r="Q190" s="95">
        <f t="shared" si="6"/>
        <v>0</v>
      </c>
    </row>
    <row r="191" spans="1:17" x14ac:dyDescent="0.2">
      <c r="A191" s="99"/>
      <c r="B191" s="99"/>
      <c r="D191" s="99"/>
      <c r="E191" s="99"/>
      <c r="F191" s="99"/>
      <c r="G191" s="99"/>
      <c r="H191" s="99"/>
      <c r="I191" s="95">
        <f>SUMIFS(MasterData[Curr Sales],MasterData[Survivor Customer'#],AcctReport!C191)</f>
        <v>0</v>
      </c>
      <c r="J191" s="95">
        <f>SUMIFS(MasterData[Prior Sales],MasterData[Survivor Customer'#],AcctReport!C191)</f>
        <v>0</v>
      </c>
      <c r="K191" s="95">
        <f t="shared" si="5"/>
        <v>0</v>
      </c>
      <c r="L191" s="95">
        <f>SUMIFS(MasterData[Semi-Annual Base],MasterData[Survivor Customer'#],AcctReport!C191)</f>
        <v>0</v>
      </c>
      <c r="M191" s="95">
        <f>SUMIFS(MasterData[Semi-Annual Focus],MasterData[Survivor Customer'#],AcctReport!C191)</f>
        <v>0</v>
      </c>
      <c r="N191" s="95">
        <f>SUMIFS(MasterData[Base Rebate],MasterData[Survivor Customer'#],AcctReport!C191)</f>
        <v>0</v>
      </c>
      <c r="O191" s="95">
        <f>SUMIFS(MasterData[Annual Focus],MasterData[Survivor Customer'#],AcctReport!C191)</f>
        <v>0</v>
      </c>
      <c r="P191" s="95">
        <f>SUMIFS(MasterData[Growth Rebate],MasterData[Survivor Customer'#],AcctReport!C191)</f>
        <v>0</v>
      </c>
      <c r="Q191" s="95">
        <f t="shared" si="6"/>
        <v>0</v>
      </c>
    </row>
    <row r="192" spans="1:17" x14ac:dyDescent="0.2">
      <c r="A192" s="99"/>
      <c r="B192" s="99"/>
      <c r="D192" s="99"/>
      <c r="E192" s="99"/>
      <c r="F192" s="99"/>
      <c r="G192" s="99"/>
      <c r="H192" s="99"/>
      <c r="I192" s="95">
        <f>SUMIFS(MasterData[Curr Sales],MasterData[Survivor Customer'#],AcctReport!C192)</f>
        <v>0</v>
      </c>
      <c r="J192" s="95">
        <f>SUMIFS(MasterData[Prior Sales],MasterData[Survivor Customer'#],AcctReport!C192)</f>
        <v>0</v>
      </c>
      <c r="K192" s="95">
        <f t="shared" si="5"/>
        <v>0</v>
      </c>
      <c r="L192" s="95">
        <f>SUMIFS(MasterData[Semi-Annual Base],MasterData[Survivor Customer'#],AcctReport!C192)</f>
        <v>0</v>
      </c>
      <c r="M192" s="95">
        <f>SUMIFS(MasterData[Semi-Annual Focus],MasterData[Survivor Customer'#],AcctReport!C192)</f>
        <v>0</v>
      </c>
      <c r="N192" s="95">
        <f>SUMIFS(MasterData[Base Rebate],MasterData[Survivor Customer'#],AcctReport!C192)</f>
        <v>0</v>
      </c>
      <c r="O192" s="95">
        <f>SUMIFS(MasterData[Annual Focus],MasterData[Survivor Customer'#],AcctReport!C192)</f>
        <v>0</v>
      </c>
      <c r="P192" s="95">
        <f>SUMIFS(MasterData[Growth Rebate],MasterData[Survivor Customer'#],AcctReport!C192)</f>
        <v>0</v>
      </c>
      <c r="Q192" s="95">
        <f t="shared" si="6"/>
        <v>0</v>
      </c>
    </row>
    <row r="193" spans="1:17" x14ac:dyDescent="0.2">
      <c r="A193" s="99"/>
      <c r="B193" s="99"/>
      <c r="D193" s="99"/>
      <c r="E193" s="99"/>
      <c r="F193" s="99"/>
      <c r="G193" s="99"/>
      <c r="H193" s="99"/>
      <c r="I193" s="95">
        <f>SUMIFS(MasterData[Curr Sales],MasterData[Survivor Customer'#],AcctReport!C193)</f>
        <v>0</v>
      </c>
      <c r="J193" s="95">
        <f>SUMIFS(MasterData[Prior Sales],MasterData[Survivor Customer'#],AcctReport!C193)</f>
        <v>0</v>
      </c>
      <c r="K193" s="95">
        <f t="shared" si="5"/>
        <v>0</v>
      </c>
      <c r="L193" s="95">
        <f>SUMIFS(MasterData[Semi-Annual Base],MasterData[Survivor Customer'#],AcctReport!C193)</f>
        <v>0</v>
      </c>
      <c r="M193" s="95">
        <f>SUMIFS(MasterData[Semi-Annual Focus],MasterData[Survivor Customer'#],AcctReport!C193)</f>
        <v>0</v>
      </c>
      <c r="N193" s="95">
        <f>SUMIFS(MasterData[Base Rebate],MasterData[Survivor Customer'#],AcctReport!C193)</f>
        <v>0</v>
      </c>
      <c r="O193" s="95">
        <f>SUMIFS(MasterData[Annual Focus],MasterData[Survivor Customer'#],AcctReport!C193)</f>
        <v>0</v>
      </c>
      <c r="P193" s="95">
        <f>SUMIFS(MasterData[Growth Rebate],MasterData[Survivor Customer'#],AcctReport!C193)</f>
        <v>0</v>
      </c>
      <c r="Q193" s="95">
        <f t="shared" si="6"/>
        <v>0</v>
      </c>
    </row>
    <row r="194" spans="1:17" x14ac:dyDescent="0.2">
      <c r="A194" s="99"/>
      <c r="B194" s="99"/>
      <c r="D194" s="99"/>
      <c r="E194" s="99"/>
      <c r="F194" s="99"/>
      <c r="G194" s="99"/>
      <c r="H194" s="99"/>
      <c r="I194" s="95">
        <f>SUMIFS(MasterData[Curr Sales],MasterData[Survivor Customer'#],AcctReport!C194)</f>
        <v>0</v>
      </c>
      <c r="J194" s="95">
        <f>SUMIFS(MasterData[Prior Sales],MasterData[Survivor Customer'#],AcctReport!C194)</f>
        <v>0</v>
      </c>
      <c r="K194" s="95">
        <f t="shared" si="5"/>
        <v>0</v>
      </c>
      <c r="L194" s="95">
        <f>SUMIFS(MasterData[Semi-Annual Base],MasterData[Survivor Customer'#],AcctReport!C194)</f>
        <v>0</v>
      </c>
      <c r="M194" s="95">
        <f>SUMIFS(MasterData[Semi-Annual Focus],MasterData[Survivor Customer'#],AcctReport!C194)</f>
        <v>0</v>
      </c>
      <c r="N194" s="95">
        <f>SUMIFS(MasterData[Base Rebate],MasterData[Survivor Customer'#],AcctReport!C194)</f>
        <v>0</v>
      </c>
      <c r="O194" s="95">
        <f>SUMIFS(MasterData[Annual Focus],MasterData[Survivor Customer'#],AcctReport!C194)</f>
        <v>0</v>
      </c>
      <c r="P194" s="95">
        <f>SUMIFS(MasterData[Growth Rebate],MasterData[Survivor Customer'#],AcctReport!C194)</f>
        <v>0</v>
      </c>
      <c r="Q194" s="95">
        <f t="shared" si="6"/>
        <v>0</v>
      </c>
    </row>
    <row r="195" spans="1:17" x14ac:dyDescent="0.2">
      <c r="A195" s="99"/>
      <c r="B195" s="99"/>
      <c r="D195" s="99"/>
      <c r="E195" s="99"/>
      <c r="F195" s="99"/>
      <c r="G195" s="99"/>
      <c r="H195" s="99"/>
      <c r="I195" s="95">
        <f>SUMIFS(MasterData[Curr Sales],MasterData[Survivor Customer'#],AcctReport!C195)</f>
        <v>0</v>
      </c>
      <c r="J195" s="95">
        <f>SUMIFS(MasterData[Prior Sales],MasterData[Survivor Customer'#],AcctReport!C195)</f>
        <v>0</v>
      </c>
      <c r="K195" s="95">
        <f t="shared" si="5"/>
        <v>0</v>
      </c>
      <c r="L195" s="95">
        <f>SUMIFS(MasterData[Semi-Annual Base],MasterData[Survivor Customer'#],AcctReport!C195)</f>
        <v>0</v>
      </c>
      <c r="M195" s="95">
        <f>SUMIFS(MasterData[Semi-Annual Focus],MasterData[Survivor Customer'#],AcctReport!C195)</f>
        <v>0</v>
      </c>
      <c r="N195" s="95">
        <f>SUMIFS(MasterData[Base Rebate],MasterData[Survivor Customer'#],AcctReport!C195)</f>
        <v>0</v>
      </c>
      <c r="O195" s="95">
        <f>SUMIFS(MasterData[Annual Focus],MasterData[Survivor Customer'#],AcctReport!C195)</f>
        <v>0</v>
      </c>
      <c r="P195" s="95">
        <f>SUMIFS(MasterData[Growth Rebate],MasterData[Survivor Customer'#],AcctReport!C195)</f>
        <v>0</v>
      </c>
      <c r="Q195" s="95">
        <f t="shared" si="6"/>
        <v>0</v>
      </c>
    </row>
    <row r="196" spans="1:17" x14ac:dyDescent="0.2">
      <c r="A196" s="99"/>
      <c r="B196" s="99"/>
      <c r="D196" s="99"/>
      <c r="E196" s="99"/>
      <c r="F196" s="99"/>
      <c r="G196" s="99"/>
      <c r="H196" s="99"/>
      <c r="I196" s="95">
        <f>SUMIFS(MasterData[Curr Sales],MasterData[Survivor Customer'#],AcctReport!C196)</f>
        <v>0</v>
      </c>
      <c r="J196" s="95">
        <f>SUMIFS(MasterData[Prior Sales],MasterData[Survivor Customer'#],AcctReport!C196)</f>
        <v>0</v>
      </c>
      <c r="K196" s="95">
        <f t="shared" si="5"/>
        <v>0</v>
      </c>
      <c r="L196" s="95">
        <f>SUMIFS(MasterData[Semi-Annual Base],MasterData[Survivor Customer'#],AcctReport!C196)</f>
        <v>0</v>
      </c>
      <c r="M196" s="95">
        <f>SUMIFS(MasterData[Semi-Annual Focus],MasterData[Survivor Customer'#],AcctReport!C196)</f>
        <v>0</v>
      </c>
      <c r="N196" s="95">
        <f>SUMIFS(MasterData[Base Rebate],MasterData[Survivor Customer'#],AcctReport!C196)</f>
        <v>0</v>
      </c>
      <c r="O196" s="95">
        <f>SUMIFS(MasterData[Annual Focus],MasterData[Survivor Customer'#],AcctReport!C196)</f>
        <v>0</v>
      </c>
      <c r="P196" s="95">
        <f>SUMIFS(MasterData[Growth Rebate],MasterData[Survivor Customer'#],AcctReport!C196)</f>
        <v>0</v>
      </c>
      <c r="Q196" s="95">
        <f t="shared" si="6"/>
        <v>0</v>
      </c>
    </row>
    <row r="197" spans="1:17" x14ac:dyDescent="0.2">
      <c r="A197" s="99"/>
      <c r="B197" s="99"/>
      <c r="D197" s="99"/>
      <c r="E197" s="99"/>
      <c r="F197" s="99"/>
      <c r="G197" s="99"/>
      <c r="H197" s="99"/>
      <c r="I197" s="95">
        <f>SUMIFS(MasterData[Curr Sales],MasterData[Survivor Customer'#],AcctReport!C197)</f>
        <v>0</v>
      </c>
      <c r="J197" s="95">
        <f>SUMIFS(MasterData[Prior Sales],MasterData[Survivor Customer'#],AcctReport!C197)</f>
        <v>0</v>
      </c>
      <c r="K197" s="95">
        <f t="shared" si="5"/>
        <v>0</v>
      </c>
      <c r="L197" s="95">
        <f>SUMIFS(MasterData[Semi-Annual Base],MasterData[Survivor Customer'#],AcctReport!C197)</f>
        <v>0</v>
      </c>
      <c r="M197" s="95">
        <f>SUMIFS(MasterData[Semi-Annual Focus],MasterData[Survivor Customer'#],AcctReport!C197)</f>
        <v>0</v>
      </c>
      <c r="N197" s="95">
        <f>SUMIFS(MasterData[Base Rebate],MasterData[Survivor Customer'#],AcctReport!C197)</f>
        <v>0</v>
      </c>
      <c r="O197" s="95">
        <f>SUMIFS(MasterData[Annual Focus],MasterData[Survivor Customer'#],AcctReport!C197)</f>
        <v>0</v>
      </c>
      <c r="P197" s="95">
        <f>SUMIFS(MasterData[Growth Rebate],MasterData[Survivor Customer'#],AcctReport!C197)</f>
        <v>0</v>
      </c>
      <c r="Q197" s="95">
        <f t="shared" si="6"/>
        <v>0</v>
      </c>
    </row>
    <row r="198" spans="1:17" x14ac:dyDescent="0.2">
      <c r="A198" s="99"/>
      <c r="B198" s="99"/>
      <c r="D198" s="99"/>
      <c r="E198" s="99"/>
      <c r="F198" s="99"/>
      <c r="G198" s="99"/>
      <c r="H198" s="99"/>
      <c r="I198" s="95">
        <f>SUMIFS(MasterData[Curr Sales],MasterData[Survivor Customer'#],AcctReport!C198)</f>
        <v>0</v>
      </c>
      <c r="J198" s="95">
        <f>SUMIFS(MasterData[Prior Sales],MasterData[Survivor Customer'#],AcctReport!C198)</f>
        <v>0</v>
      </c>
      <c r="K198" s="95">
        <f t="shared" si="5"/>
        <v>0</v>
      </c>
      <c r="L198" s="95">
        <f>SUMIFS(MasterData[Semi-Annual Base],MasterData[Survivor Customer'#],AcctReport!C198)</f>
        <v>0</v>
      </c>
      <c r="M198" s="95">
        <f>SUMIFS(MasterData[Semi-Annual Focus],MasterData[Survivor Customer'#],AcctReport!C198)</f>
        <v>0</v>
      </c>
      <c r="N198" s="95">
        <f>SUMIFS(MasterData[Base Rebate],MasterData[Survivor Customer'#],AcctReport!C198)</f>
        <v>0</v>
      </c>
      <c r="O198" s="95">
        <f>SUMIFS(MasterData[Annual Focus],MasterData[Survivor Customer'#],AcctReport!C198)</f>
        <v>0</v>
      </c>
      <c r="P198" s="95">
        <f>SUMIFS(MasterData[Growth Rebate],MasterData[Survivor Customer'#],AcctReport!C198)</f>
        <v>0</v>
      </c>
      <c r="Q198" s="95">
        <f t="shared" si="6"/>
        <v>0</v>
      </c>
    </row>
    <row r="199" spans="1:17" x14ac:dyDescent="0.2">
      <c r="A199" s="99"/>
      <c r="B199" s="99"/>
      <c r="D199" s="99"/>
      <c r="E199" s="99"/>
      <c r="F199" s="99"/>
      <c r="G199" s="99"/>
      <c r="H199" s="99"/>
      <c r="I199" s="95">
        <f>SUMIFS(MasterData[Curr Sales],MasterData[Survivor Customer'#],AcctReport!C199)</f>
        <v>0</v>
      </c>
      <c r="J199" s="95">
        <f>SUMIFS(MasterData[Prior Sales],MasterData[Survivor Customer'#],AcctReport!C199)</f>
        <v>0</v>
      </c>
      <c r="K199" s="95">
        <f t="shared" si="5"/>
        <v>0</v>
      </c>
      <c r="L199" s="95">
        <f>SUMIFS(MasterData[Semi-Annual Base],MasterData[Survivor Customer'#],AcctReport!C199)</f>
        <v>0</v>
      </c>
      <c r="M199" s="95">
        <f>SUMIFS(MasterData[Semi-Annual Focus],MasterData[Survivor Customer'#],AcctReport!C199)</f>
        <v>0</v>
      </c>
      <c r="N199" s="95">
        <f>SUMIFS(MasterData[Base Rebate],MasterData[Survivor Customer'#],AcctReport!C199)</f>
        <v>0</v>
      </c>
      <c r="O199" s="95">
        <f>SUMIFS(MasterData[Annual Focus],MasterData[Survivor Customer'#],AcctReport!C199)</f>
        <v>0</v>
      </c>
      <c r="P199" s="95">
        <f>SUMIFS(MasterData[Growth Rebate],MasterData[Survivor Customer'#],AcctReport!C199)</f>
        <v>0</v>
      </c>
      <c r="Q199" s="95">
        <f t="shared" si="6"/>
        <v>0</v>
      </c>
    </row>
    <row r="200" spans="1:17" x14ac:dyDescent="0.2">
      <c r="A200" s="99"/>
      <c r="B200" s="99"/>
      <c r="D200" s="99"/>
      <c r="E200" s="99"/>
      <c r="F200" s="99"/>
      <c r="G200" s="99"/>
      <c r="H200" s="99"/>
      <c r="I200" s="95">
        <f>SUMIFS(MasterData[Curr Sales],MasterData[Survivor Customer'#],AcctReport!C200)</f>
        <v>0</v>
      </c>
      <c r="J200" s="95">
        <f>SUMIFS(MasterData[Prior Sales],MasterData[Survivor Customer'#],AcctReport!C200)</f>
        <v>0</v>
      </c>
      <c r="K200" s="95">
        <f t="shared" ref="K200:K263" si="7">+I200-J200</f>
        <v>0</v>
      </c>
      <c r="L200" s="95">
        <f>SUMIFS(MasterData[Semi-Annual Base],MasterData[Survivor Customer'#],AcctReport!C200)</f>
        <v>0</v>
      </c>
      <c r="M200" s="95">
        <f>SUMIFS(MasterData[Semi-Annual Focus],MasterData[Survivor Customer'#],AcctReport!C200)</f>
        <v>0</v>
      </c>
      <c r="N200" s="95">
        <f>SUMIFS(MasterData[Base Rebate],MasterData[Survivor Customer'#],AcctReport!C200)</f>
        <v>0</v>
      </c>
      <c r="O200" s="95">
        <f>SUMIFS(MasterData[Annual Focus],MasterData[Survivor Customer'#],AcctReport!C200)</f>
        <v>0</v>
      </c>
      <c r="P200" s="95">
        <f>SUMIFS(MasterData[Growth Rebate],MasterData[Survivor Customer'#],AcctReport!C200)</f>
        <v>0</v>
      </c>
      <c r="Q200" s="95">
        <f t="shared" ref="Q200:Q263" si="8">SUM(L200:P200)</f>
        <v>0</v>
      </c>
    </row>
    <row r="201" spans="1:17" x14ac:dyDescent="0.2">
      <c r="A201" s="99"/>
      <c r="B201" s="99"/>
      <c r="D201" s="99"/>
      <c r="E201" s="99"/>
      <c r="F201" s="99"/>
      <c r="G201" s="99"/>
      <c r="H201" s="99"/>
      <c r="I201" s="95">
        <f>SUMIFS(MasterData[Curr Sales],MasterData[Survivor Customer'#],AcctReport!C201)</f>
        <v>0</v>
      </c>
      <c r="J201" s="95">
        <f>SUMIFS(MasterData[Prior Sales],MasterData[Survivor Customer'#],AcctReport!C201)</f>
        <v>0</v>
      </c>
      <c r="K201" s="95">
        <f t="shared" si="7"/>
        <v>0</v>
      </c>
      <c r="L201" s="95">
        <f>SUMIFS(MasterData[Semi-Annual Base],MasterData[Survivor Customer'#],AcctReport!C201)</f>
        <v>0</v>
      </c>
      <c r="M201" s="95">
        <f>SUMIFS(MasterData[Semi-Annual Focus],MasterData[Survivor Customer'#],AcctReport!C201)</f>
        <v>0</v>
      </c>
      <c r="N201" s="95">
        <f>SUMIFS(MasterData[Base Rebate],MasterData[Survivor Customer'#],AcctReport!C201)</f>
        <v>0</v>
      </c>
      <c r="O201" s="95">
        <f>SUMIFS(MasterData[Annual Focus],MasterData[Survivor Customer'#],AcctReport!C201)</f>
        <v>0</v>
      </c>
      <c r="P201" s="95">
        <f>SUMIFS(MasterData[Growth Rebate],MasterData[Survivor Customer'#],AcctReport!C201)</f>
        <v>0</v>
      </c>
      <c r="Q201" s="95">
        <f t="shared" si="8"/>
        <v>0</v>
      </c>
    </row>
    <row r="202" spans="1:17" x14ac:dyDescent="0.2">
      <c r="A202" s="99"/>
      <c r="B202" s="99"/>
      <c r="D202" s="99"/>
      <c r="E202" s="99"/>
      <c r="F202" s="99"/>
      <c r="G202" s="99"/>
      <c r="H202" s="99"/>
      <c r="I202" s="95">
        <f>SUMIFS(MasterData[Curr Sales],MasterData[Survivor Customer'#],AcctReport!C202)</f>
        <v>0</v>
      </c>
      <c r="J202" s="95">
        <f>SUMIFS(MasterData[Prior Sales],MasterData[Survivor Customer'#],AcctReport!C202)</f>
        <v>0</v>
      </c>
      <c r="K202" s="95">
        <f t="shared" si="7"/>
        <v>0</v>
      </c>
      <c r="L202" s="95">
        <f>SUMIFS(MasterData[Semi-Annual Base],MasterData[Survivor Customer'#],AcctReport!C202)</f>
        <v>0</v>
      </c>
      <c r="M202" s="95">
        <f>SUMIFS(MasterData[Semi-Annual Focus],MasterData[Survivor Customer'#],AcctReport!C202)</f>
        <v>0</v>
      </c>
      <c r="N202" s="95">
        <f>SUMIFS(MasterData[Base Rebate],MasterData[Survivor Customer'#],AcctReport!C202)</f>
        <v>0</v>
      </c>
      <c r="O202" s="95">
        <f>SUMIFS(MasterData[Annual Focus],MasterData[Survivor Customer'#],AcctReport!C202)</f>
        <v>0</v>
      </c>
      <c r="P202" s="95">
        <f>SUMIFS(MasterData[Growth Rebate],MasterData[Survivor Customer'#],AcctReport!C202)</f>
        <v>0</v>
      </c>
      <c r="Q202" s="95">
        <f t="shared" si="8"/>
        <v>0</v>
      </c>
    </row>
    <row r="203" spans="1:17" x14ac:dyDescent="0.2">
      <c r="A203" s="99"/>
      <c r="B203" s="99"/>
      <c r="D203" s="99"/>
      <c r="E203" s="99"/>
      <c r="F203" s="99"/>
      <c r="G203" s="99"/>
      <c r="H203" s="99"/>
      <c r="I203" s="95">
        <f>SUMIFS(MasterData[Curr Sales],MasterData[Survivor Customer'#],AcctReport!C203)</f>
        <v>0</v>
      </c>
      <c r="J203" s="95">
        <f>SUMIFS(MasterData[Prior Sales],MasterData[Survivor Customer'#],AcctReport!C203)</f>
        <v>0</v>
      </c>
      <c r="K203" s="95">
        <f t="shared" si="7"/>
        <v>0</v>
      </c>
      <c r="L203" s="95">
        <f>SUMIFS(MasterData[Semi-Annual Base],MasterData[Survivor Customer'#],AcctReport!C203)</f>
        <v>0</v>
      </c>
      <c r="M203" s="95">
        <f>SUMIFS(MasterData[Semi-Annual Focus],MasterData[Survivor Customer'#],AcctReport!C203)</f>
        <v>0</v>
      </c>
      <c r="N203" s="95">
        <f>SUMIFS(MasterData[Base Rebate],MasterData[Survivor Customer'#],AcctReport!C203)</f>
        <v>0</v>
      </c>
      <c r="O203" s="95">
        <f>SUMIFS(MasterData[Annual Focus],MasterData[Survivor Customer'#],AcctReport!C203)</f>
        <v>0</v>
      </c>
      <c r="P203" s="95">
        <f>SUMIFS(MasterData[Growth Rebate],MasterData[Survivor Customer'#],AcctReport!C203)</f>
        <v>0</v>
      </c>
      <c r="Q203" s="95">
        <f t="shared" si="8"/>
        <v>0</v>
      </c>
    </row>
    <row r="204" spans="1:17" x14ac:dyDescent="0.2">
      <c r="A204" s="99"/>
      <c r="B204" s="99"/>
      <c r="D204" s="99"/>
      <c r="E204" s="99"/>
      <c r="F204" s="99"/>
      <c r="G204" s="99"/>
      <c r="H204" s="99"/>
      <c r="I204" s="95">
        <f>SUMIFS(MasterData[Curr Sales],MasterData[Survivor Customer'#],AcctReport!C204)</f>
        <v>0</v>
      </c>
      <c r="J204" s="95">
        <f>SUMIFS(MasterData[Prior Sales],MasterData[Survivor Customer'#],AcctReport!C204)</f>
        <v>0</v>
      </c>
      <c r="K204" s="95">
        <f t="shared" si="7"/>
        <v>0</v>
      </c>
      <c r="L204" s="95">
        <f>SUMIFS(MasterData[Semi-Annual Base],MasterData[Survivor Customer'#],AcctReport!C204)</f>
        <v>0</v>
      </c>
      <c r="M204" s="95">
        <f>SUMIFS(MasterData[Semi-Annual Focus],MasterData[Survivor Customer'#],AcctReport!C204)</f>
        <v>0</v>
      </c>
      <c r="N204" s="95">
        <f>SUMIFS(MasterData[Base Rebate],MasterData[Survivor Customer'#],AcctReport!C204)</f>
        <v>0</v>
      </c>
      <c r="O204" s="95">
        <f>SUMIFS(MasterData[Annual Focus],MasterData[Survivor Customer'#],AcctReport!C204)</f>
        <v>0</v>
      </c>
      <c r="P204" s="95">
        <f>SUMIFS(MasterData[Growth Rebate],MasterData[Survivor Customer'#],AcctReport!C204)</f>
        <v>0</v>
      </c>
      <c r="Q204" s="95">
        <f t="shared" si="8"/>
        <v>0</v>
      </c>
    </row>
    <row r="205" spans="1:17" x14ac:dyDescent="0.2">
      <c r="A205" s="99"/>
      <c r="B205" s="99"/>
      <c r="D205" s="99"/>
      <c r="E205" s="99"/>
      <c r="F205" s="99"/>
      <c r="G205" s="99"/>
      <c r="H205" s="99"/>
      <c r="I205" s="95">
        <f>SUMIFS(MasterData[Curr Sales],MasterData[Survivor Customer'#],AcctReport!C205)</f>
        <v>0</v>
      </c>
      <c r="J205" s="95">
        <f>SUMIFS(MasterData[Prior Sales],MasterData[Survivor Customer'#],AcctReport!C205)</f>
        <v>0</v>
      </c>
      <c r="K205" s="95">
        <f t="shared" si="7"/>
        <v>0</v>
      </c>
      <c r="L205" s="95">
        <f>SUMIFS(MasterData[Semi-Annual Base],MasterData[Survivor Customer'#],AcctReport!C205)</f>
        <v>0</v>
      </c>
      <c r="M205" s="95">
        <f>SUMIFS(MasterData[Semi-Annual Focus],MasterData[Survivor Customer'#],AcctReport!C205)</f>
        <v>0</v>
      </c>
      <c r="N205" s="95">
        <f>SUMIFS(MasterData[Base Rebate],MasterData[Survivor Customer'#],AcctReport!C205)</f>
        <v>0</v>
      </c>
      <c r="O205" s="95">
        <f>SUMIFS(MasterData[Annual Focus],MasterData[Survivor Customer'#],AcctReport!C205)</f>
        <v>0</v>
      </c>
      <c r="P205" s="95">
        <f>SUMIFS(MasterData[Growth Rebate],MasterData[Survivor Customer'#],AcctReport!C205)</f>
        <v>0</v>
      </c>
      <c r="Q205" s="95">
        <f t="shared" si="8"/>
        <v>0</v>
      </c>
    </row>
    <row r="206" spans="1:17" x14ac:dyDescent="0.2">
      <c r="A206" s="99"/>
      <c r="B206" s="99"/>
      <c r="D206" s="99"/>
      <c r="E206" s="99"/>
      <c r="F206" s="99"/>
      <c r="G206" s="99"/>
      <c r="H206" s="99"/>
      <c r="I206" s="95">
        <f>SUMIFS(MasterData[Curr Sales],MasterData[Survivor Customer'#],AcctReport!C206)</f>
        <v>0</v>
      </c>
      <c r="J206" s="95">
        <f>SUMIFS(MasterData[Prior Sales],MasterData[Survivor Customer'#],AcctReport!C206)</f>
        <v>0</v>
      </c>
      <c r="K206" s="95">
        <f t="shared" si="7"/>
        <v>0</v>
      </c>
      <c r="L206" s="95">
        <f>SUMIFS(MasterData[Semi-Annual Base],MasterData[Survivor Customer'#],AcctReport!C206)</f>
        <v>0</v>
      </c>
      <c r="M206" s="95">
        <f>SUMIFS(MasterData[Semi-Annual Focus],MasterData[Survivor Customer'#],AcctReport!C206)</f>
        <v>0</v>
      </c>
      <c r="N206" s="95">
        <f>SUMIFS(MasterData[Base Rebate],MasterData[Survivor Customer'#],AcctReport!C206)</f>
        <v>0</v>
      </c>
      <c r="O206" s="95">
        <f>SUMIFS(MasterData[Annual Focus],MasterData[Survivor Customer'#],AcctReport!C206)</f>
        <v>0</v>
      </c>
      <c r="P206" s="95">
        <f>SUMIFS(MasterData[Growth Rebate],MasterData[Survivor Customer'#],AcctReport!C206)</f>
        <v>0</v>
      </c>
      <c r="Q206" s="95">
        <f t="shared" si="8"/>
        <v>0</v>
      </c>
    </row>
    <row r="207" spans="1:17" x14ac:dyDescent="0.2">
      <c r="A207" s="99"/>
      <c r="B207" s="99"/>
      <c r="D207" s="99"/>
      <c r="E207" s="99"/>
      <c r="F207" s="99"/>
      <c r="G207" s="99"/>
      <c r="H207" s="99"/>
      <c r="I207" s="95">
        <f>SUMIFS(MasterData[Curr Sales],MasterData[Survivor Customer'#],AcctReport!C207)</f>
        <v>0</v>
      </c>
      <c r="J207" s="95">
        <f>SUMIFS(MasterData[Prior Sales],MasterData[Survivor Customer'#],AcctReport!C207)</f>
        <v>0</v>
      </c>
      <c r="K207" s="95">
        <f t="shared" si="7"/>
        <v>0</v>
      </c>
      <c r="L207" s="95">
        <f>SUMIFS(MasterData[Semi-Annual Base],MasterData[Survivor Customer'#],AcctReport!C207)</f>
        <v>0</v>
      </c>
      <c r="M207" s="95">
        <f>SUMIFS(MasterData[Semi-Annual Focus],MasterData[Survivor Customer'#],AcctReport!C207)</f>
        <v>0</v>
      </c>
      <c r="N207" s="95">
        <f>SUMIFS(MasterData[Base Rebate],MasterData[Survivor Customer'#],AcctReport!C207)</f>
        <v>0</v>
      </c>
      <c r="O207" s="95">
        <f>SUMIFS(MasterData[Annual Focus],MasterData[Survivor Customer'#],AcctReport!C207)</f>
        <v>0</v>
      </c>
      <c r="P207" s="95">
        <f>SUMIFS(MasterData[Growth Rebate],MasterData[Survivor Customer'#],AcctReport!C207)</f>
        <v>0</v>
      </c>
      <c r="Q207" s="95">
        <f t="shared" si="8"/>
        <v>0</v>
      </c>
    </row>
    <row r="208" spans="1:17" x14ac:dyDescent="0.2">
      <c r="A208" s="99"/>
      <c r="B208" s="99"/>
      <c r="D208" s="99"/>
      <c r="E208" s="99"/>
      <c r="F208" s="99"/>
      <c r="G208" s="99"/>
      <c r="H208" s="99"/>
      <c r="I208" s="95">
        <f>SUMIFS(MasterData[Curr Sales],MasterData[Survivor Customer'#],AcctReport!C208)</f>
        <v>0</v>
      </c>
      <c r="J208" s="95">
        <f>SUMIFS(MasterData[Prior Sales],MasterData[Survivor Customer'#],AcctReport!C208)</f>
        <v>0</v>
      </c>
      <c r="K208" s="95">
        <f t="shared" si="7"/>
        <v>0</v>
      </c>
      <c r="L208" s="95">
        <f>SUMIFS(MasterData[Semi-Annual Base],MasterData[Survivor Customer'#],AcctReport!C208)</f>
        <v>0</v>
      </c>
      <c r="M208" s="95">
        <f>SUMIFS(MasterData[Semi-Annual Focus],MasterData[Survivor Customer'#],AcctReport!C208)</f>
        <v>0</v>
      </c>
      <c r="N208" s="95">
        <f>SUMIFS(MasterData[Base Rebate],MasterData[Survivor Customer'#],AcctReport!C208)</f>
        <v>0</v>
      </c>
      <c r="O208" s="95">
        <f>SUMIFS(MasterData[Annual Focus],MasterData[Survivor Customer'#],AcctReport!C208)</f>
        <v>0</v>
      </c>
      <c r="P208" s="95">
        <f>SUMIFS(MasterData[Growth Rebate],MasterData[Survivor Customer'#],AcctReport!C208)</f>
        <v>0</v>
      </c>
      <c r="Q208" s="95">
        <f t="shared" si="8"/>
        <v>0</v>
      </c>
    </row>
    <row r="209" spans="1:17" x14ac:dyDescent="0.2">
      <c r="A209" s="99"/>
      <c r="B209" s="99"/>
      <c r="D209" s="99"/>
      <c r="E209" s="99"/>
      <c r="F209" s="99"/>
      <c r="G209" s="99"/>
      <c r="H209" s="99"/>
      <c r="I209" s="95">
        <f>SUMIFS(MasterData[Curr Sales],MasterData[Survivor Customer'#],AcctReport!C209)</f>
        <v>0</v>
      </c>
      <c r="J209" s="95">
        <f>SUMIFS(MasterData[Prior Sales],MasterData[Survivor Customer'#],AcctReport!C209)</f>
        <v>0</v>
      </c>
      <c r="K209" s="95">
        <f t="shared" si="7"/>
        <v>0</v>
      </c>
      <c r="L209" s="95">
        <f>SUMIFS(MasterData[Semi-Annual Base],MasterData[Survivor Customer'#],AcctReport!C209)</f>
        <v>0</v>
      </c>
      <c r="M209" s="95">
        <f>SUMIFS(MasterData[Semi-Annual Focus],MasterData[Survivor Customer'#],AcctReport!C209)</f>
        <v>0</v>
      </c>
      <c r="N209" s="95">
        <f>SUMIFS(MasterData[Base Rebate],MasterData[Survivor Customer'#],AcctReport!C209)</f>
        <v>0</v>
      </c>
      <c r="O209" s="95">
        <f>SUMIFS(MasterData[Annual Focus],MasterData[Survivor Customer'#],AcctReport!C209)</f>
        <v>0</v>
      </c>
      <c r="P209" s="95">
        <f>SUMIFS(MasterData[Growth Rebate],MasterData[Survivor Customer'#],AcctReport!C209)</f>
        <v>0</v>
      </c>
      <c r="Q209" s="95">
        <f t="shared" si="8"/>
        <v>0</v>
      </c>
    </row>
    <row r="210" spans="1:17" x14ac:dyDescent="0.2">
      <c r="A210" s="99"/>
      <c r="B210" s="99"/>
      <c r="D210" s="99"/>
      <c r="E210" s="99"/>
      <c r="F210" s="99"/>
      <c r="G210" s="99"/>
      <c r="H210" s="99"/>
      <c r="I210" s="95">
        <f>SUMIFS(MasterData[Curr Sales],MasterData[Survivor Customer'#],AcctReport!C210)</f>
        <v>0</v>
      </c>
      <c r="J210" s="95">
        <f>SUMIFS(MasterData[Prior Sales],MasterData[Survivor Customer'#],AcctReport!C210)</f>
        <v>0</v>
      </c>
      <c r="K210" s="95">
        <f t="shared" si="7"/>
        <v>0</v>
      </c>
      <c r="L210" s="95">
        <f>SUMIFS(MasterData[Semi-Annual Base],MasterData[Survivor Customer'#],AcctReport!C210)</f>
        <v>0</v>
      </c>
      <c r="M210" s="95">
        <f>SUMIFS(MasterData[Semi-Annual Focus],MasterData[Survivor Customer'#],AcctReport!C210)</f>
        <v>0</v>
      </c>
      <c r="N210" s="95">
        <f>SUMIFS(MasterData[Base Rebate],MasterData[Survivor Customer'#],AcctReport!C210)</f>
        <v>0</v>
      </c>
      <c r="O210" s="95">
        <f>SUMIFS(MasterData[Annual Focus],MasterData[Survivor Customer'#],AcctReport!C210)</f>
        <v>0</v>
      </c>
      <c r="P210" s="95">
        <f>SUMIFS(MasterData[Growth Rebate],MasterData[Survivor Customer'#],AcctReport!C210)</f>
        <v>0</v>
      </c>
      <c r="Q210" s="95">
        <f t="shared" si="8"/>
        <v>0</v>
      </c>
    </row>
    <row r="211" spans="1:17" x14ac:dyDescent="0.2">
      <c r="A211" s="99"/>
      <c r="B211" s="99"/>
      <c r="D211" s="99"/>
      <c r="E211" s="99"/>
      <c r="F211" s="99"/>
      <c r="G211" s="99"/>
      <c r="H211" s="99"/>
      <c r="I211" s="95">
        <f>SUMIFS(MasterData[Curr Sales],MasterData[Survivor Customer'#],AcctReport!C211)</f>
        <v>0</v>
      </c>
      <c r="J211" s="95">
        <f>SUMIFS(MasterData[Prior Sales],MasterData[Survivor Customer'#],AcctReport!C211)</f>
        <v>0</v>
      </c>
      <c r="K211" s="95">
        <f t="shared" si="7"/>
        <v>0</v>
      </c>
      <c r="L211" s="95">
        <f>SUMIFS(MasterData[Semi-Annual Base],MasterData[Survivor Customer'#],AcctReport!C211)</f>
        <v>0</v>
      </c>
      <c r="M211" s="95">
        <f>SUMIFS(MasterData[Semi-Annual Focus],MasterData[Survivor Customer'#],AcctReport!C211)</f>
        <v>0</v>
      </c>
      <c r="N211" s="95">
        <f>SUMIFS(MasterData[Base Rebate],MasterData[Survivor Customer'#],AcctReport!C211)</f>
        <v>0</v>
      </c>
      <c r="O211" s="95">
        <f>SUMIFS(MasterData[Annual Focus],MasterData[Survivor Customer'#],AcctReport!C211)</f>
        <v>0</v>
      </c>
      <c r="P211" s="95">
        <f>SUMIFS(MasterData[Growth Rebate],MasterData[Survivor Customer'#],AcctReport!C211)</f>
        <v>0</v>
      </c>
      <c r="Q211" s="95">
        <f t="shared" si="8"/>
        <v>0</v>
      </c>
    </row>
    <row r="212" spans="1:17" x14ac:dyDescent="0.2">
      <c r="A212" s="99"/>
      <c r="B212" s="99"/>
      <c r="D212" s="99"/>
      <c r="E212" s="99"/>
      <c r="F212" s="99"/>
      <c r="G212" s="99"/>
      <c r="H212" s="99"/>
      <c r="I212" s="95">
        <f>SUMIFS(MasterData[Curr Sales],MasterData[Survivor Customer'#],AcctReport!C212)</f>
        <v>0</v>
      </c>
      <c r="J212" s="95">
        <f>SUMIFS(MasterData[Prior Sales],MasterData[Survivor Customer'#],AcctReport!C212)</f>
        <v>0</v>
      </c>
      <c r="K212" s="95">
        <f t="shared" si="7"/>
        <v>0</v>
      </c>
      <c r="L212" s="95">
        <f>SUMIFS(MasterData[Semi-Annual Base],MasterData[Survivor Customer'#],AcctReport!C212)</f>
        <v>0</v>
      </c>
      <c r="M212" s="95">
        <f>SUMIFS(MasterData[Semi-Annual Focus],MasterData[Survivor Customer'#],AcctReport!C212)</f>
        <v>0</v>
      </c>
      <c r="N212" s="95">
        <f>SUMIFS(MasterData[Base Rebate],MasterData[Survivor Customer'#],AcctReport!C212)</f>
        <v>0</v>
      </c>
      <c r="O212" s="95">
        <f>SUMIFS(MasterData[Annual Focus],MasterData[Survivor Customer'#],AcctReport!C212)</f>
        <v>0</v>
      </c>
      <c r="P212" s="95">
        <f>SUMIFS(MasterData[Growth Rebate],MasterData[Survivor Customer'#],AcctReport!C212)</f>
        <v>0</v>
      </c>
      <c r="Q212" s="95">
        <f t="shared" si="8"/>
        <v>0</v>
      </c>
    </row>
    <row r="213" spans="1:17" x14ac:dyDescent="0.2">
      <c r="A213" s="99"/>
      <c r="B213" s="99"/>
      <c r="D213" s="99"/>
      <c r="E213" s="99"/>
      <c r="F213" s="99"/>
      <c r="G213" s="99"/>
      <c r="H213" s="99"/>
      <c r="I213" s="95">
        <f>SUMIFS(MasterData[Curr Sales],MasterData[Survivor Customer'#],AcctReport!C213)</f>
        <v>0</v>
      </c>
      <c r="J213" s="95">
        <f>SUMIFS(MasterData[Prior Sales],MasterData[Survivor Customer'#],AcctReport!C213)</f>
        <v>0</v>
      </c>
      <c r="K213" s="95">
        <f t="shared" si="7"/>
        <v>0</v>
      </c>
      <c r="L213" s="95">
        <f>SUMIFS(MasterData[Semi-Annual Base],MasterData[Survivor Customer'#],AcctReport!C213)</f>
        <v>0</v>
      </c>
      <c r="M213" s="95">
        <f>SUMIFS(MasterData[Semi-Annual Focus],MasterData[Survivor Customer'#],AcctReport!C213)</f>
        <v>0</v>
      </c>
      <c r="N213" s="95">
        <f>SUMIFS(MasterData[Base Rebate],MasterData[Survivor Customer'#],AcctReport!C213)</f>
        <v>0</v>
      </c>
      <c r="O213" s="95">
        <f>SUMIFS(MasterData[Annual Focus],MasterData[Survivor Customer'#],AcctReport!C213)</f>
        <v>0</v>
      </c>
      <c r="P213" s="95">
        <f>SUMIFS(MasterData[Growth Rebate],MasterData[Survivor Customer'#],AcctReport!C213)</f>
        <v>0</v>
      </c>
      <c r="Q213" s="95">
        <f t="shared" si="8"/>
        <v>0</v>
      </c>
    </row>
    <row r="214" spans="1:17" x14ac:dyDescent="0.2">
      <c r="A214" s="99"/>
      <c r="B214" s="99"/>
      <c r="D214" s="99"/>
      <c r="E214" s="99"/>
      <c r="F214" s="99"/>
      <c r="G214" s="99"/>
      <c r="H214" s="99"/>
      <c r="I214" s="95">
        <f>SUMIFS(MasterData[Curr Sales],MasterData[Survivor Customer'#],AcctReport!C214)</f>
        <v>0</v>
      </c>
      <c r="J214" s="95">
        <f>SUMIFS(MasterData[Prior Sales],MasterData[Survivor Customer'#],AcctReport!C214)</f>
        <v>0</v>
      </c>
      <c r="K214" s="95">
        <f t="shared" si="7"/>
        <v>0</v>
      </c>
      <c r="L214" s="95">
        <f>SUMIFS(MasterData[Semi-Annual Base],MasterData[Survivor Customer'#],AcctReport!C214)</f>
        <v>0</v>
      </c>
      <c r="M214" s="95">
        <f>SUMIFS(MasterData[Semi-Annual Focus],MasterData[Survivor Customer'#],AcctReport!C214)</f>
        <v>0</v>
      </c>
      <c r="N214" s="95">
        <f>SUMIFS(MasterData[Base Rebate],MasterData[Survivor Customer'#],AcctReport!C214)</f>
        <v>0</v>
      </c>
      <c r="O214" s="95">
        <f>SUMIFS(MasterData[Annual Focus],MasterData[Survivor Customer'#],AcctReport!C214)</f>
        <v>0</v>
      </c>
      <c r="P214" s="95">
        <f>SUMIFS(MasterData[Growth Rebate],MasterData[Survivor Customer'#],AcctReport!C214)</f>
        <v>0</v>
      </c>
      <c r="Q214" s="95">
        <f t="shared" si="8"/>
        <v>0</v>
      </c>
    </row>
    <row r="215" spans="1:17" x14ac:dyDescent="0.2">
      <c r="A215" s="99"/>
      <c r="B215" s="99"/>
      <c r="D215" s="99"/>
      <c r="E215" s="99"/>
      <c r="F215" s="99"/>
      <c r="G215" s="99"/>
      <c r="H215" s="99"/>
      <c r="I215" s="95">
        <f>SUMIFS(MasterData[Curr Sales],MasterData[Survivor Customer'#],AcctReport!C215)</f>
        <v>0</v>
      </c>
      <c r="J215" s="95">
        <f>SUMIFS(MasterData[Prior Sales],MasterData[Survivor Customer'#],AcctReport!C215)</f>
        <v>0</v>
      </c>
      <c r="K215" s="95">
        <f t="shared" si="7"/>
        <v>0</v>
      </c>
      <c r="L215" s="95">
        <f>SUMIFS(MasterData[Semi-Annual Base],MasterData[Survivor Customer'#],AcctReport!C215)</f>
        <v>0</v>
      </c>
      <c r="M215" s="95">
        <f>SUMIFS(MasterData[Semi-Annual Focus],MasterData[Survivor Customer'#],AcctReport!C215)</f>
        <v>0</v>
      </c>
      <c r="N215" s="95">
        <f>SUMIFS(MasterData[Base Rebate],MasterData[Survivor Customer'#],AcctReport!C215)</f>
        <v>0</v>
      </c>
      <c r="O215" s="95">
        <f>SUMIFS(MasterData[Annual Focus],MasterData[Survivor Customer'#],AcctReport!C215)</f>
        <v>0</v>
      </c>
      <c r="P215" s="95">
        <f>SUMIFS(MasterData[Growth Rebate],MasterData[Survivor Customer'#],AcctReport!C215)</f>
        <v>0</v>
      </c>
      <c r="Q215" s="95">
        <f t="shared" si="8"/>
        <v>0</v>
      </c>
    </row>
    <row r="216" spans="1:17" x14ac:dyDescent="0.2">
      <c r="A216" s="99"/>
      <c r="B216" s="99"/>
      <c r="D216" s="99"/>
      <c r="E216" s="99"/>
      <c r="F216" s="99"/>
      <c r="G216" s="99"/>
      <c r="H216" s="99"/>
      <c r="I216" s="95">
        <f>SUMIFS(MasterData[Curr Sales],MasterData[Survivor Customer'#],AcctReport!C216)</f>
        <v>0</v>
      </c>
      <c r="J216" s="95">
        <f>SUMIFS(MasterData[Prior Sales],MasterData[Survivor Customer'#],AcctReport!C216)</f>
        <v>0</v>
      </c>
      <c r="K216" s="95">
        <f t="shared" si="7"/>
        <v>0</v>
      </c>
      <c r="L216" s="95">
        <f>SUMIFS(MasterData[Semi-Annual Base],MasterData[Survivor Customer'#],AcctReport!C216)</f>
        <v>0</v>
      </c>
      <c r="M216" s="95">
        <f>SUMIFS(MasterData[Semi-Annual Focus],MasterData[Survivor Customer'#],AcctReport!C216)</f>
        <v>0</v>
      </c>
      <c r="N216" s="95">
        <f>SUMIFS(MasterData[Base Rebate],MasterData[Survivor Customer'#],AcctReport!C216)</f>
        <v>0</v>
      </c>
      <c r="O216" s="95">
        <f>SUMIFS(MasterData[Annual Focus],MasterData[Survivor Customer'#],AcctReport!C216)</f>
        <v>0</v>
      </c>
      <c r="P216" s="95">
        <f>SUMIFS(MasterData[Growth Rebate],MasterData[Survivor Customer'#],AcctReport!C216)</f>
        <v>0</v>
      </c>
      <c r="Q216" s="95">
        <f t="shared" si="8"/>
        <v>0</v>
      </c>
    </row>
    <row r="217" spans="1:17" x14ac:dyDescent="0.2">
      <c r="A217" s="99"/>
      <c r="B217" s="99"/>
      <c r="D217" s="99"/>
      <c r="E217" s="99"/>
      <c r="F217" s="99"/>
      <c r="G217" s="99"/>
      <c r="H217" s="99"/>
      <c r="I217" s="95">
        <f>SUMIFS(MasterData[Curr Sales],MasterData[Survivor Customer'#],AcctReport!C217)</f>
        <v>0</v>
      </c>
      <c r="J217" s="95">
        <f>SUMIFS(MasterData[Prior Sales],MasterData[Survivor Customer'#],AcctReport!C217)</f>
        <v>0</v>
      </c>
      <c r="K217" s="95">
        <f t="shared" si="7"/>
        <v>0</v>
      </c>
      <c r="L217" s="95">
        <f>SUMIFS(MasterData[Semi-Annual Base],MasterData[Survivor Customer'#],AcctReport!C217)</f>
        <v>0</v>
      </c>
      <c r="M217" s="95">
        <f>SUMIFS(MasterData[Semi-Annual Focus],MasterData[Survivor Customer'#],AcctReport!C217)</f>
        <v>0</v>
      </c>
      <c r="N217" s="95">
        <f>SUMIFS(MasterData[Base Rebate],MasterData[Survivor Customer'#],AcctReport!C217)</f>
        <v>0</v>
      </c>
      <c r="O217" s="95">
        <f>SUMIFS(MasterData[Annual Focus],MasterData[Survivor Customer'#],AcctReport!C217)</f>
        <v>0</v>
      </c>
      <c r="P217" s="95">
        <f>SUMIFS(MasterData[Growth Rebate],MasterData[Survivor Customer'#],AcctReport!C217)</f>
        <v>0</v>
      </c>
      <c r="Q217" s="95">
        <f t="shared" si="8"/>
        <v>0</v>
      </c>
    </row>
    <row r="218" spans="1:17" x14ac:dyDescent="0.2">
      <c r="A218" s="99"/>
      <c r="B218" s="99"/>
      <c r="D218" s="99"/>
      <c r="E218" s="99"/>
      <c r="F218" s="99"/>
      <c r="G218" s="99"/>
      <c r="H218" s="99"/>
      <c r="I218" s="95">
        <f>SUMIFS(MasterData[Curr Sales],MasterData[Survivor Customer'#],AcctReport!C218)</f>
        <v>0</v>
      </c>
      <c r="J218" s="95">
        <f>SUMIFS(MasterData[Prior Sales],MasterData[Survivor Customer'#],AcctReport!C218)</f>
        <v>0</v>
      </c>
      <c r="K218" s="95">
        <f t="shared" si="7"/>
        <v>0</v>
      </c>
      <c r="L218" s="95">
        <f>SUMIFS(MasterData[Semi-Annual Base],MasterData[Survivor Customer'#],AcctReport!C218)</f>
        <v>0</v>
      </c>
      <c r="M218" s="95">
        <f>SUMIFS(MasterData[Semi-Annual Focus],MasterData[Survivor Customer'#],AcctReport!C218)</f>
        <v>0</v>
      </c>
      <c r="N218" s="95">
        <f>SUMIFS(MasterData[Base Rebate],MasterData[Survivor Customer'#],AcctReport!C218)</f>
        <v>0</v>
      </c>
      <c r="O218" s="95">
        <f>SUMIFS(MasterData[Annual Focus],MasterData[Survivor Customer'#],AcctReport!C218)</f>
        <v>0</v>
      </c>
      <c r="P218" s="95">
        <f>SUMIFS(MasterData[Growth Rebate],MasterData[Survivor Customer'#],AcctReport!C218)</f>
        <v>0</v>
      </c>
      <c r="Q218" s="95">
        <f t="shared" si="8"/>
        <v>0</v>
      </c>
    </row>
    <row r="219" spans="1:17" x14ac:dyDescent="0.2">
      <c r="A219" s="99"/>
      <c r="B219" s="99"/>
      <c r="D219" s="99"/>
      <c r="E219" s="99"/>
      <c r="F219" s="99"/>
      <c r="G219" s="99"/>
      <c r="H219" s="99"/>
      <c r="I219" s="95">
        <f>SUMIFS(MasterData[Curr Sales],MasterData[Survivor Customer'#],AcctReport!C219)</f>
        <v>0</v>
      </c>
      <c r="J219" s="95">
        <f>SUMIFS(MasterData[Prior Sales],MasterData[Survivor Customer'#],AcctReport!C219)</f>
        <v>0</v>
      </c>
      <c r="K219" s="95">
        <f t="shared" si="7"/>
        <v>0</v>
      </c>
      <c r="L219" s="95">
        <f>SUMIFS(MasterData[Semi-Annual Base],MasterData[Survivor Customer'#],AcctReport!C219)</f>
        <v>0</v>
      </c>
      <c r="M219" s="95">
        <f>SUMIFS(MasterData[Semi-Annual Focus],MasterData[Survivor Customer'#],AcctReport!C219)</f>
        <v>0</v>
      </c>
      <c r="N219" s="95">
        <f>SUMIFS(MasterData[Base Rebate],MasterData[Survivor Customer'#],AcctReport!C219)</f>
        <v>0</v>
      </c>
      <c r="O219" s="95">
        <f>SUMIFS(MasterData[Annual Focus],MasterData[Survivor Customer'#],AcctReport!C219)</f>
        <v>0</v>
      </c>
      <c r="P219" s="95">
        <f>SUMIFS(MasterData[Growth Rebate],MasterData[Survivor Customer'#],AcctReport!C219)</f>
        <v>0</v>
      </c>
      <c r="Q219" s="95">
        <f t="shared" si="8"/>
        <v>0</v>
      </c>
    </row>
    <row r="220" spans="1:17" x14ac:dyDescent="0.2">
      <c r="A220" s="99"/>
      <c r="B220" s="99"/>
      <c r="D220" s="99"/>
      <c r="E220" s="99"/>
      <c r="F220" s="99"/>
      <c r="G220" s="99"/>
      <c r="H220" s="99"/>
      <c r="I220" s="95">
        <f>SUMIFS(MasterData[Curr Sales],MasterData[Survivor Customer'#],AcctReport!C220)</f>
        <v>0</v>
      </c>
      <c r="J220" s="95">
        <f>SUMIFS(MasterData[Prior Sales],MasterData[Survivor Customer'#],AcctReport!C220)</f>
        <v>0</v>
      </c>
      <c r="K220" s="95">
        <f t="shared" si="7"/>
        <v>0</v>
      </c>
      <c r="L220" s="95">
        <f>SUMIFS(MasterData[Semi-Annual Base],MasterData[Survivor Customer'#],AcctReport!C220)</f>
        <v>0</v>
      </c>
      <c r="M220" s="95">
        <f>SUMIFS(MasterData[Semi-Annual Focus],MasterData[Survivor Customer'#],AcctReport!C220)</f>
        <v>0</v>
      </c>
      <c r="N220" s="95">
        <f>SUMIFS(MasterData[Base Rebate],MasterData[Survivor Customer'#],AcctReport!C220)</f>
        <v>0</v>
      </c>
      <c r="O220" s="95">
        <f>SUMIFS(MasterData[Annual Focus],MasterData[Survivor Customer'#],AcctReport!C220)</f>
        <v>0</v>
      </c>
      <c r="P220" s="95">
        <f>SUMIFS(MasterData[Growth Rebate],MasterData[Survivor Customer'#],AcctReport!C220)</f>
        <v>0</v>
      </c>
      <c r="Q220" s="95">
        <f t="shared" si="8"/>
        <v>0</v>
      </c>
    </row>
    <row r="221" spans="1:17" x14ac:dyDescent="0.2">
      <c r="A221" s="99"/>
      <c r="B221" s="99"/>
      <c r="D221" s="99"/>
      <c r="E221" s="99"/>
      <c r="F221" s="99"/>
      <c r="G221" s="99"/>
      <c r="H221" s="99"/>
      <c r="I221" s="95">
        <f>SUMIFS(MasterData[Curr Sales],MasterData[Survivor Customer'#],AcctReport!C221)</f>
        <v>0</v>
      </c>
      <c r="J221" s="95">
        <f>SUMIFS(MasterData[Prior Sales],MasterData[Survivor Customer'#],AcctReport!C221)</f>
        <v>0</v>
      </c>
      <c r="K221" s="95">
        <f t="shared" si="7"/>
        <v>0</v>
      </c>
      <c r="L221" s="95">
        <f>SUMIFS(MasterData[Semi-Annual Base],MasterData[Survivor Customer'#],AcctReport!C221)</f>
        <v>0</v>
      </c>
      <c r="M221" s="95">
        <f>SUMIFS(MasterData[Semi-Annual Focus],MasterData[Survivor Customer'#],AcctReport!C221)</f>
        <v>0</v>
      </c>
      <c r="N221" s="95">
        <f>SUMIFS(MasterData[Base Rebate],MasterData[Survivor Customer'#],AcctReport!C221)</f>
        <v>0</v>
      </c>
      <c r="O221" s="95">
        <f>SUMIFS(MasterData[Annual Focus],MasterData[Survivor Customer'#],AcctReport!C221)</f>
        <v>0</v>
      </c>
      <c r="P221" s="95">
        <f>SUMIFS(MasterData[Growth Rebate],MasterData[Survivor Customer'#],AcctReport!C221)</f>
        <v>0</v>
      </c>
      <c r="Q221" s="95">
        <f t="shared" si="8"/>
        <v>0</v>
      </c>
    </row>
    <row r="222" spans="1:17" x14ac:dyDescent="0.2">
      <c r="A222" s="99"/>
      <c r="B222" s="99"/>
      <c r="D222" s="99"/>
      <c r="E222" s="99"/>
      <c r="F222" s="99"/>
      <c r="G222" s="99"/>
      <c r="H222" s="99"/>
      <c r="I222" s="95">
        <f>SUMIFS(MasterData[Curr Sales],MasterData[Survivor Customer'#],AcctReport!C222)</f>
        <v>0</v>
      </c>
      <c r="J222" s="95">
        <f>SUMIFS(MasterData[Prior Sales],MasterData[Survivor Customer'#],AcctReport!C222)</f>
        <v>0</v>
      </c>
      <c r="K222" s="95">
        <f t="shared" si="7"/>
        <v>0</v>
      </c>
      <c r="L222" s="95">
        <f>SUMIFS(MasterData[Semi-Annual Base],MasterData[Survivor Customer'#],AcctReport!C222)</f>
        <v>0</v>
      </c>
      <c r="M222" s="95">
        <f>SUMIFS(MasterData[Semi-Annual Focus],MasterData[Survivor Customer'#],AcctReport!C222)</f>
        <v>0</v>
      </c>
      <c r="N222" s="95">
        <f>SUMIFS(MasterData[Base Rebate],MasterData[Survivor Customer'#],AcctReport!C222)</f>
        <v>0</v>
      </c>
      <c r="O222" s="95">
        <f>SUMIFS(MasterData[Annual Focus],MasterData[Survivor Customer'#],AcctReport!C222)</f>
        <v>0</v>
      </c>
      <c r="P222" s="95">
        <f>SUMIFS(MasterData[Growth Rebate],MasterData[Survivor Customer'#],AcctReport!C222)</f>
        <v>0</v>
      </c>
      <c r="Q222" s="95">
        <f t="shared" si="8"/>
        <v>0</v>
      </c>
    </row>
    <row r="223" spans="1:17" x14ac:dyDescent="0.2">
      <c r="A223" s="99"/>
      <c r="B223" s="99"/>
      <c r="D223" s="99"/>
      <c r="E223" s="99"/>
      <c r="F223" s="99"/>
      <c r="G223" s="99"/>
      <c r="H223" s="99"/>
      <c r="I223" s="95">
        <f>SUMIFS(MasterData[Curr Sales],MasterData[Survivor Customer'#],AcctReport!C223)</f>
        <v>0</v>
      </c>
      <c r="J223" s="95">
        <f>SUMIFS(MasterData[Prior Sales],MasterData[Survivor Customer'#],AcctReport!C223)</f>
        <v>0</v>
      </c>
      <c r="K223" s="95">
        <f t="shared" si="7"/>
        <v>0</v>
      </c>
      <c r="L223" s="95">
        <f>SUMIFS(MasterData[Semi-Annual Base],MasterData[Survivor Customer'#],AcctReport!C223)</f>
        <v>0</v>
      </c>
      <c r="M223" s="95">
        <f>SUMIFS(MasterData[Semi-Annual Focus],MasterData[Survivor Customer'#],AcctReport!C223)</f>
        <v>0</v>
      </c>
      <c r="N223" s="95">
        <f>SUMIFS(MasterData[Base Rebate],MasterData[Survivor Customer'#],AcctReport!C223)</f>
        <v>0</v>
      </c>
      <c r="O223" s="95">
        <f>SUMIFS(MasterData[Annual Focus],MasterData[Survivor Customer'#],AcctReport!C223)</f>
        <v>0</v>
      </c>
      <c r="P223" s="95">
        <f>SUMIFS(MasterData[Growth Rebate],MasterData[Survivor Customer'#],AcctReport!C223)</f>
        <v>0</v>
      </c>
      <c r="Q223" s="95">
        <f t="shared" si="8"/>
        <v>0</v>
      </c>
    </row>
    <row r="224" spans="1:17" x14ac:dyDescent="0.2">
      <c r="A224" s="99"/>
      <c r="B224" s="99"/>
      <c r="D224" s="99"/>
      <c r="E224" s="99"/>
      <c r="F224" s="99"/>
      <c r="G224" s="99"/>
      <c r="H224" s="99"/>
      <c r="I224" s="95">
        <f>SUMIFS(MasterData[Curr Sales],MasterData[Survivor Customer'#],AcctReport!C224)</f>
        <v>0</v>
      </c>
      <c r="J224" s="95">
        <f>SUMIFS(MasterData[Prior Sales],MasterData[Survivor Customer'#],AcctReport!C224)</f>
        <v>0</v>
      </c>
      <c r="K224" s="95">
        <f t="shared" si="7"/>
        <v>0</v>
      </c>
      <c r="L224" s="95">
        <f>SUMIFS(MasterData[Semi-Annual Base],MasterData[Survivor Customer'#],AcctReport!C224)</f>
        <v>0</v>
      </c>
      <c r="M224" s="95">
        <f>SUMIFS(MasterData[Semi-Annual Focus],MasterData[Survivor Customer'#],AcctReport!C224)</f>
        <v>0</v>
      </c>
      <c r="N224" s="95">
        <f>SUMIFS(MasterData[Base Rebate],MasterData[Survivor Customer'#],AcctReport!C224)</f>
        <v>0</v>
      </c>
      <c r="O224" s="95">
        <f>SUMIFS(MasterData[Annual Focus],MasterData[Survivor Customer'#],AcctReport!C224)</f>
        <v>0</v>
      </c>
      <c r="P224" s="95">
        <f>SUMIFS(MasterData[Growth Rebate],MasterData[Survivor Customer'#],AcctReport!C224)</f>
        <v>0</v>
      </c>
      <c r="Q224" s="95">
        <f t="shared" si="8"/>
        <v>0</v>
      </c>
    </row>
    <row r="225" spans="1:17" x14ac:dyDescent="0.2">
      <c r="A225" s="99"/>
      <c r="B225" s="99"/>
      <c r="D225" s="99"/>
      <c r="E225" s="99"/>
      <c r="F225" s="99"/>
      <c r="G225" s="99"/>
      <c r="H225" s="99"/>
      <c r="I225" s="95">
        <f>SUMIFS(MasterData[Curr Sales],MasterData[Survivor Customer'#],AcctReport!C225)</f>
        <v>0</v>
      </c>
      <c r="J225" s="95">
        <f>SUMIFS(MasterData[Prior Sales],MasterData[Survivor Customer'#],AcctReport!C225)</f>
        <v>0</v>
      </c>
      <c r="K225" s="95">
        <f t="shared" si="7"/>
        <v>0</v>
      </c>
      <c r="L225" s="95">
        <f>SUMIFS(MasterData[Semi-Annual Base],MasterData[Survivor Customer'#],AcctReport!C225)</f>
        <v>0</v>
      </c>
      <c r="M225" s="95">
        <f>SUMIFS(MasterData[Semi-Annual Focus],MasterData[Survivor Customer'#],AcctReport!C225)</f>
        <v>0</v>
      </c>
      <c r="N225" s="95">
        <f>SUMIFS(MasterData[Base Rebate],MasterData[Survivor Customer'#],AcctReport!C225)</f>
        <v>0</v>
      </c>
      <c r="O225" s="95">
        <f>SUMIFS(MasterData[Annual Focus],MasterData[Survivor Customer'#],AcctReport!C225)</f>
        <v>0</v>
      </c>
      <c r="P225" s="95">
        <f>SUMIFS(MasterData[Growth Rebate],MasterData[Survivor Customer'#],AcctReport!C225)</f>
        <v>0</v>
      </c>
      <c r="Q225" s="95">
        <f t="shared" si="8"/>
        <v>0</v>
      </c>
    </row>
    <row r="226" spans="1:17" x14ac:dyDescent="0.2">
      <c r="A226" s="99"/>
      <c r="B226" s="99"/>
      <c r="D226" s="99"/>
      <c r="E226" s="99"/>
      <c r="F226" s="99"/>
      <c r="G226" s="99"/>
      <c r="H226" s="99"/>
      <c r="I226" s="95">
        <f>SUMIFS(MasterData[Curr Sales],MasterData[Survivor Customer'#],AcctReport!C226)</f>
        <v>0</v>
      </c>
      <c r="J226" s="95">
        <f>SUMIFS(MasterData[Prior Sales],MasterData[Survivor Customer'#],AcctReport!C226)</f>
        <v>0</v>
      </c>
      <c r="K226" s="95">
        <f t="shared" si="7"/>
        <v>0</v>
      </c>
      <c r="L226" s="95">
        <f>SUMIFS(MasterData[Semi-Annual Base],MasterData[Survivor Customer'#],AcctReport!C226)</f>
        <v>0</v>
      </c>
      <c r="M226" s="95">
        <f>SUMIFS(MasterData[Semi-Annual Focus],MasterData[Survivor Customer'#],AcctReport!C226)</f>
        <v>0</v>
      </c>
      <c r="N226" s="95">
        <f>SUMIFS(MasterData[Base Rebate],MasterData[Survivor Customer'#],AcctReport!C226)</f>
        <v>0</v>
      </c>
      <c r="O226" s="95">
        <f>SUMIFS(MasterData[Annual Focus],MasterData[Survivor Customer'#],AcctReport!C226)</f>
        <v>0</v>
      </c>
      <c r="P226" s="95">
        <f>SUMIFS(MasterData[Growth Rebate],MasterData[Survivor Customer'#],AcctReport!C226)</f>
        <v>0</v>
      </c>
      <c r="Q226" s="95">
        <f t="shared" si="8"/>
        <v>0</v>
      </c>
    </row>
    <row r="227" spans="1:17" x14ac:dyDescent="0.2">
      <c r="A227" s="99"/>
      <c r="B227" s="99"/>
      <c r="D227" s="99"/>
      <c r="E227" s="99"/>
      <c r="F227" s="99"/>
      <c r="G227" s="99"/>
      <c r="H227" s="99"/>
      <c r="I227" s="95">
        <f>SUMIFS(MasterData[Curr Sales],MasterData[Survivor Customer'#],AcctReport!C227)</f>
        <v>0</v>
      </c>
      <c r="J227" s="95">
        <f>SUMIFS(MasterData[Prior Sales],MasterData[Survivor Customer'#],AcctReport!C227)</f>
        <v>0</v>
      </c>
      <c r="K227" s="95">
        <f t="shared" si="7"/>
        <v>0</v>
      </c>
      <c r="L227" s="95">
        <f>SUMIFS(MasterData[Semi-Annual Base],MasterData[Survivor Customer'#],AcctReport!C227)</f>
        <v>0</v>
      </c>
      <c r="M227" s="95">
        <f>SUMIFS(MasterData[Semi-Annual Focus],MasterData[Survivor Customer'#],AcctReport!C227)</f>
        <v>0</v>
      </c>
      <c r="N227" s="95">
        <f>SUMIFS(MasterData[Base Rebate],MasterData[Survivor Customer'#],AcctReport!C227)</f>
        <v>0</v>
      </c>
      <c r="O227" s="95">
        <f>SUMIFS(MasterData[Annual Focus],MasterData[Survivor Customer'#],AcctReport!C227)</f>
        <v>0</v>
      </c>
      <c r="P227" s="95">
        <f>SUMIFS(MasterData[Growth Rebate],MasterData[Survivor Customer'#],AcctReport!C227)</f>
        <v>0</v>
      </c>
      <c r="Q227" s="95">
        <f t="shared" si="8"/>
        <v>0</v>
      </c>
    </row>
    <row r="228" spans="1:17" x14ac:dyDescent="0.2">
      <c r="A228" s="99"/>
      <c r="B228" s="99"/>
      <c r="D228" s="99"/>
      <c r="E228" s="99"/>
      <c r="F228" s="99"/>
      <c r="G228" s="99"/>
      <c r="H228" s="99"/>
      <c r="I228" s="95">
        <f>SUMIFS(MasterData[Curr Sales],MasterData[Survivor Customer'#],AcctReport!C228)</f>
        <v>0</v>
      </c>
      <c r="J228" s="95">
        <f>SUMIFS(MasterData[Prior Sales],MasterData[Survivor Customer'#],AcctReport!C228)</f>
        <v>0</v>
      </c>
      <c r="K228" s="95">
        <f t="shared" si="7"/>
        <v>0</v>
      </c>
      <c r="L228" s="95">
        <f>SUMIFS(MasterData[Semi-Annual Base],MasterData[Survivor Customer'#],AcctReport!C228)</f>
        <v>0</v>
      </c>
      <c r="M228" s="95">
        <f>SUMIFS(MasterData[Semi-Annual Focus],MasterData[Survivor Customer'#],AcctReport!C228)</f>
        <v>0</v>
      </c>
      <c r="N228" s="95">
        <f>SUMIFS(MasterData[Base Rebate],MasterData[Survivor Customer'#],AcctReport!C228)</f>
        <v>0</v>
      </c>
      <c r="O228" s="95">
        <f>SUMIFS(MasterData[Annual Focus],MasterData[Survivor Customer'#],AcctReport!C228)</f>
        <v>0</v>
      </c>
      <c r="P228" s="95">
        <f>SUMIFS(MasterData[Growth Rebate],MasterData[Survivor Customer'#],AcctReport!C228)</f>
        <v>0</v>
      </c>
      <c r="Q228" s="95">
        <f t="shared" si="8"/>
        <v>0</v>
      </c>
    </row>
    <row r="229" spans="1:17" x14ac:dyDescent="0.2">
      <c r="A229" s="99"/>
      <c r="B229" s="99"/>
      <c r="D229" s="99"/>
      <c r="E229" s="99"/>
      <c r="F229" s="99"/>
      <c r="G229" s="99"/>
      <c r="H229" s="99"/>
      <c r="I229" s="95">
        <f>SUMIFS(MasterData[Curr Sales],MasterData[Survivor Customer'#],AcctReport!C229)</f>
        <v>0</v>
      </c>
      <c r="J229" s="95">
        <f>SUMIFS(MasterData[Prior Sales],MasterData[Survivor Customer'#],AcctReport!C229)</f>
        <v>0</v>
      </c>
      <c r="K229" s="95">
        <f t="shared" si="7"/>
        <v>0</v>
      </c>
      <c r="L229" s="95">
        <f>SUMIFS(MasterData[Semi-Annual Base],MasterData[Survivor Customer'#],AcctReport!C229)</f>
        <v>0</v>
      </c>
      <c r="M229" s="95">
        <f>SUMIFS(MasterData[Semi-Annual Focus],MasterData[Survivor Customer'#],AcctReport!C229)</f>
        <v>0</v>
      </c>
      <c r="N229" s="95">
        <f>SUMIFS(MasterData[Base Rebate],MasterData[Survivor Customer'#],AcctReport!C229)</f>
        <v>0</v>
      </c>
      <c r="O229" s="95">
        <f>SUMIFS(MasterData[Annual Focus],MasterData[Survivor Customer'#],AcctReport!C229)</f>
        <v>0</v>
      </c>
      <c r="P229" s="95">
        <f>SUMIFS(MasterData[Growth Rebate],MasterData[Survivor Customer'#],AcctReport!C229)</f>
        <v>0</v>
      </c>
      <c r="Q229" s="95">
        <f t="shared" si="8"/>
        <v>0</v>
      </c>
    </row>
    <row r="230" spans="1:17" x14ac:dyDescent="0.2">
      <c r="A230" s="99"/>
      <c r="B230" s="99"/>
      <c r="D230" s="99"/>
      <c r="E230" s="99"/>
      <c r="F230" s="99"/>
      <c r="G230" s="99"/>
      <c r="H230" s="99"/>
      <c r="I230" s="95">
        <f>SUMIFS(MasterData[Curr Sales],MasterData[Survivor Customer'#],AcctReport!C230)</f>
        <v>0</v>
      </c>
      <c r="J230" s="95">
        <f>SUMIFS(MasterData[Prior Sales],MasterData[Survivor Customer'#],AcctReport!C230)</f>
        <v>0</v>
      </c>
      <c r="K230" s="95">
        <f t="shared" si="7"/>
        <v>0</v>
      </c>
      <c r="L230" s="95">
        <f>SUMIFS(MasterData[Semi-Annual Base],MasterData[Survivor Customer'#],AcctReport!C230)</f>
        <v>0</v>
      </c>
      <c r="M230" s="95">
        <f>SUMIFS(MasterData[Semi-Annual Focus],MasterData[Survivor Customer'#],AcctReport!C230)</f>
        <v>0</v>
      </c>
      <c r="N230" s="95">
        <f>SUMIFS(MasterData[Base Rebate],MasterData[Survivor Customer'#],AcctReport!C230)</f>
        <v>0</v>
      </c>
      <c r="O230" s="95">
        <f>SUMIFS(MasterData[Annual Focus],MasterData[Survivor Customer'#],AcctReport!C230)</f>
        <v>0</v>
      </c>
      <c r="P230" s="95">
        <f>SUMIFS(MasterData[Growth Rebate],MasterData[Survivor Customer'#],AcctReport!C230)</f>
        <v>0</v>
      </c>
      <c r="Q230" s="95">
        <f t="shared" si="8"/>
        <v>0</v>
      </c>
    </row>
    <row r="231" spans="1:17" x14ac:dyDescent="0.2">
      <c r="A231" s="99"/>
      <c r="B231" s="99"/>
      <c r="D231" s="99"/>
      <c r="E231" s="99"/>
      <c r="F231" s="99"/>
      <c r="G231" s="99"/>
      <c r="H231" s="99"/>
      <c r="I231" s="95">
        <f>SUMIFS(MasterData[Curr Sales],MasterData[Survivor Customer'#],AcctReport!C231)</f>
        <v>0</v>
      </c>
      <c r="J231" s="95">
        <f>SUMIFS(MasterData[Prior Sales],MasterData[Survivor Customer'#],AcctReport!C231)</f>
        <v>0</v>
      </c>
      <c r="K231" s="95">
        <f t="shared" si="7"/>
        <v>0</v>
      </c>
      <c r="L231" s="95">
        <f>SUMIFS(MasterData[Semi-Annual Base],MasterData[Survivor Customer'#],AcctReport!C231)</f>
        <v>0</v>
      </c>
      <c r="M231" s="95">
        <f>SUMIFS(MasterData[Semi-Annual Focus],MasterData[Survivor Customer'#],AcctReport!C231)</f>
        <v>0</v>
      </c>
      <c r="N231" s="95">
        <f>SUMIFS(MasterData[Base Rebate],MasterData[Survivor Customer'#],AcctReport!C231)</f>
        <v>0</v>
      </c>
      <c r="O231" s="95">
        <f>SUMIFS(MasterData[Annual Focus],MasterData[Survivor Customer'#],AcctReport!C231)</f>
        <v>0</v>
      </c>
      <c r="P231" s="95">
        <f>SUMIFS(MasterData[Growth Rebate],MasterData[Survivor Customer'#],AcctReport!C231)</f>
        <v>0</v>
      </c>
      <c r="Q231" s="95">
        <f t="shared" si="8"/>
        <v>0</v>
      </c>
    </row>
    <row r="232" spans="1:17" x14ac:dyDescent="0.2">
      <c r="A232" s="99"/>
      <c r="B232" s="99"/>
      <c r="D232" s="99"/>
      <c r="E232" s="99"/>
      <c r="F232" s="99"/>
      <c r="G232" s="99"/>
      <c r="H232" s="99"/>
      <c r="I232" s="95">
        <f>SUMIFS(MasterData[Curr Sales],MasterData[Survivor Customer'#],AcctReport!C232)</f>
        <v>0</v>
      </c>
      <c r="J232" s="95">
        <f>SUMIFS(MasterData[Prior Sales],MasterData[Survivor Customer'#],AcctReport!C232)</f>
        <v>0</v>
      </c>
      <c r="K232" s="95">
        <f t="shared" si="7"/>
        <v>0</v>
      </c>
      <c r="L232" s="95">
        <f>SUMIFS(MasterData[Semi-Annual Base],MasterData[Survivor Customer'#],AcctReport!C232)</f>
        <v>0</v>
      </c>
      <c r="M232" s="95">
        <f>SUMIFS(MasterData[Semi-Annual Focus],MasterData[Survivor Customer'#],AcctReport!C232)</f>
        <v>0</v>
      </c>
      <c r="N232" s="95">
        <f>SUMIFS(MasterData[Base Rebate],MasterData[Survivor Customer'#],AcctReport!C232)</f>
        <v>0</v>
      </c>
      <c r="O232" s="95">
        <f>SUMIFS(MasterData[Annual Focus],MasterData[Survivor Customer'#],AcctReport!C232)</f>
        <v>0</v>
      </c>
      <c r="P232" s="95">
        <f>SUMIFS(MasterData[Growth Rebate],MasterData[Survivor Customer'#],AcctReport!C232)</f>
        <v>0</v>
      </c>
      <c r="Q232" s="95">
        <f t="shared" si="8"/>
        <v>0</v>
      </c>
    </row>
    <row r="233" spans="1:17" x14ac:dyDescent="0.2">
      <c r="A233" s="99"/>
      <c r="B233" s="99"/>
      <c r="D233" s="99"/>
      <c r="E233" s="99"/>
      <c r="F233" s="99"/>
      <c r="G233" s="99"/>
      <c r="H233" s="99"/>
      <c r="I233" s="95">
        <f>SUMIFS(MasterData[Curr Sales],MasterData[Survivor Customer'#],AcctReport!C233)</f>
        <v>0</v>
      </c>
      <c r="J233" s="95">
        <f>SUMIFS(MasterData[Prior Sales],MasterData[Survivor Customer'#],AcctReport!C233)</f>
        <v>0</v>
      </c>
      <c r="K233" s="95">
        <f t="shared" si="7"/>
        <v>0</v>
      </c>
      <c r="L233" s="95">
        <f>SUMIFS(MasterData[Semi-Annual Base],MasterData[Survivor Customer'#],AcctReport!C233)</f>
        <v>0</v>
      </c>
      <c r="M233" s="95">
        <f>SUMIFS(MasterData[Semi-Annual Focus],MasterData[Survivor Customer'#],AcctReport!C233)</f>
        <v>0</v>
      </c>
      <c r="N233" s="95">
        <f>SUMIFS(MasterData[Base Rebate],MasterData[Survivor Customer'#],AcctReport!C233)</f>
        <v>0</v>
      </c>
      <c r="O233" s="95">
        <f>SUMIFS(MasterData[Annual Focus],MasterData[Survivor Customer'#],AcctReport!C233)</f>
        <v>0</v>
      </c>
      <c r="P233" s="95">
        <f>SUMIFS(MasterData[Growth Rebate],MasterData[Survivor Customer'#],AcctReport!C233)</f>
        <v>0</v>
      </c>
      <c r="Q233" s="95">
        <f t="shared" si="8"/>
        <v>0</v>
      </c>
    </row>
    <row r="234" spans="1:17" x14ac:dyDescent="0.2">
      <c r="A234" s="99"/>
      <c r="B234" s="99"/>
      <c r="D234" s="99"/>
      <c r="E234" s="99"/>
      <c r="F234" s="99"/>
      <c r="G234" s="99"/>
      <c r="H234" s="99"/>
      <c r="I234" s="95">
        <f>SUMIFS(MasterData[Curr Sales],MasterData[Survivor Customer'#],AcctReport!C234)</f>
        <v>0</v>
      </c>
      <c r="J234" s="95">
        <f>SUMIFS(MasterData[Prior Sales],MasterData[Survivor Customer'#],AcctReport!C234)</f>
        <v>0</v>
      </c>
      <c r="K234" s="95">
        <f t="shared" si="7"/>
        <v>0</v>
      </c>
      <c r="L234" s="95">
        <f>SUMIFS(MasterData[Semi-Annual Base],MasterData[Survivor Customer'#],AcctReport!C234)</f>
        <v>0</v>
      </c>
      <c r="M234" s="95">
        <f>SUMIFS(MasterData[Semi-Annual Focus],MasterData[Survivor Customer'#],AcctReport!C234)</f>
        <v>0</v>
      </c>
      <c r="N234" s="95">
        <f>SUMIFS(MasterData[Base Rebate],MasterData[Survivor Customer'#],AcctReport!C234)</f>
        <v>0</v>
      </c>
      <c r="O234" s="95">
        <f>SUMIFS(MasterData[Annual Focus],MasterData[Survivor Customer'#],AcctReport!C234)</f>
        <v>0</v>
      </c>
      <c r="P234" s="95">
        <f>SUMIFS(MasterData[Growth Rebate],MasterData[Survivor Customer'#],AcctReport!C234)</f>
        <v>0</v>
      </c>
      <c r="Q234" s="95">
        <f t="shared" si="8"/>
        <v>0</v>
      </c>
    </row>
    <row r="235" spans="1:17" x14ac:dyDescent="0.2">
      <c r="A235" s="99"/>
      <c r="B235" s="99"/>
      <c r="D235" s="99"/>
      <c r="E235" s="99"/>
      <c r="F235" s="99"/>
      <c r="G235" s="99"/>
      <c r="H235" s="99"/>
      <c r="I235" s="95">
        <f>SUMIFS(MasterData[Curr Sales],MasterData[Survivor Customer'#],AcctReport!C235)</f>
        <v>0</v>
      </c>
      <c r="J235" s="95">
        <f>SUMIFS(MasterData[Prior Sales],MasterData[Survivor Customer'#],AcctReport!C235)</f>
        <v>0</v>
      </c>
      <c r="K235" s="95">
        <f t="shared" si="7"/>
        <v>0</v>
      </c>
      <c r="L235" s="95">
        <f>SUMIFS(MasterData[Semi-Annual Base],MasterData[Survivor Customer'#],AcctReport!C235)</f>
        <v>0</v>
      </c>
      <c r="M235" s="95">
        <f>SUMIFS(MasterData[Semi-Annual Focus],MasterData[Survivor Customer'#],AcctReport!C235)</f>
        <v>0</v>
      </c>
      <c r="N235" s="95">
        <f>SUMIFS(MasterData[Base Rebate],MasterData[Survivor Customer'#],AcctReport!C235)</f>
        <v>0</v>
      </c>
      <c r="O235" s="95">
        <f>SUMIFS(MasterData[Annual Focus],MasterData[Survivor Customer'#],AcctReport!C235)</f>
        <v>0</v>
      </c>
      <c r="P235" s="95">
        <f>SUMIFS(MasterData[Growth Rebate],MasterData[Survivor Customer'#],AcctReport!C235)</f>
        <v>0</v>
      </c>
      <c r="Q235" s="95">
        <f t="shared" si="8"/>
        <v>0</v>
      </c>
    </row>
    <row r="236" spans="1:17" x14ac:dyDescent="0.2">
      <c r="A236" s="99"/>
      <c r="B236" s="99"/>
      <c r="D236" s="99"/>
      <c r="E236" s="99"/>
      <c r="F236" s="99"/>
      <c r="G236" s="99"/>
      <c r="H236" s="99"/>
      <c r="I236" s="95">
        <f>SUMIFS(MasterData[Curr Sales],MasterData[Survivor Customer'#],AcctReport!C236)</f>
        <v>0</v>
      </c>
      <c r="J236" s="95">
        <f>SUMIFS(MasterData[Prior Sales],MasterData[Survivor Customer'#],AcctReport!C236)</f>
        <v>0</v>
      </c>
      <c r="K236" s="95">
        <f t="shared" si="7"/>
        <v>0</v>
      </c>
      <c r="L236" s="95">
        <f>SUMIFS(MasterData[Semi-Annual Base],MasterData[Survivor Customer'#],AcctReport!C236)</f>
        <v>0</v>
      </c>
      <c r="M236" s="95">
        <f>SUMIFS(MasterData[Semi-Annual Focus],MasterData[Survivor Customer'#],AcctReport!C236)</f>
        <v>0</v>
      </c>
      <c r="N236" s="95">
        <f>SUMIFS(MasterData[Base Rebate],MasterData[Survivor Customer'#],AcctReport!C236)</f>
        <v>0</v>
      </c>
      <c r="O236" s="95">
        <f>SUMIFS(MasterData[Annual Focus],MasterData[Survivor Customer'#],AcctReport!C236)</f>
        <v>0</v>
      </c>
      <c r="P236" s="95">
        <f>SUMIFS(MasterData[Growth Rebate],MasterData[Survivor Customer'#],AcctReport!C236)</f>
        <v>0</v>
      </c>
      <c r="Q236" s="95">
        <f t="shared" si="8"/>
        <v>0</v>
      </c>
    </row>
    <row r="237" spans="1:17" x14ac:dyDescent="0.2">
      <c r="A237" s="99"/>
      <c r="B237" s="99"/>
      <c r="D237" s="99"/>
      <c r="E237" s="99"/>
      <c r="F237" s="99"/>
      <c r="G237" s="99"/>
      <c r="H237" s="99"/>
      <c r="I237" s="95">
        <f>SUMIFS(MasterData[Curr Sales],MasterData[Survivor Customer'#],AcctReport!C237)</f>
        <v>0</v>
      </c>
      <c r="J237" s="95">
        <f>SUMIFS(MasterData[Prior Sales],MasterData[Survivor Customer'#],AcctReport!C237)</f>
        <v>0</v>
      </c>
      <c r="K237" s="95">
        <f t="shared" si="7"/>
        <v>0</v>
      </c>
      <c r="L237" s="95">
        <f>SUMIFS(MasterData[Semi-Annual Base],MasterData[Survivor Customer'#],AcctReport!C237)</f>
        <v>0</v>
      </c>
      <c r="M237" s="95">
        <f>SUMIFS(MasterData[Semi-Annual Focus],MasterData[Survivor Customer'#],AcctReport!C237)</f>
        <v>0</v>
      </c>
      <c r="N237" s="95">
        <f>SUMIFS(MasterData[Base Rebate],MasterData[Survivor Customer'#],AcctReport!C237)</f>
        <v>0</v>
      </c>
      <c r="O237" s="95">
        <f>SUMIFS(MasterData[Annual Focus],MasterData[Survivor Customer'#],AcctReport!C237)</f>
        <v>0</v>
      </c>
      <c r="P237" s="95">
        <f>SUMIFS(MasterData[Growth Rebate],MasterData[Survivor Customer'#],AcctReport!C237)</f>
        <v>0</v>
      </c>
      <c r="Q237" s="95">
        <f t="shared" si="8"/>
        <v>0</v>
      </c>
    </row>
    <row r="238" spans="1:17" x14ac:dyDescent="0.2">
      <c r="A238" s="99"/>
      <c r="B238" s="99"/>
      <c r="D238" s="99"/>
      <c r="E238" s="99"/>
      <c r="F238" s="99"/>
      <c r="G238" s="99"/>
      <c r="H238" s="99"/>
      <c r="I238" s="95">
        <f>SUMIFS(MasterData[Curr Sales],MasterData[Survivor Customer'#],AcctReport!C238)</f>
        <v>0</v>
      </c>
      <c r="J238" s="95">
        <f>SUMIFS(MasterData[Prior Sales],MasterData[Survivor Customer'#],AcctReport!C238)</f>
        <v>0</v>
      </c>
      <c r="K238" s="95">
        <f t="shared" si="7"/>
        <v>0</v>
      </c>
      <c r="L238" s="95">
        <f>SUMIFS(MasterData[Semi-Annual Base],MasterData[Survivor Customer'#],AcctReport!C238)</f>
        <v>0</v>
      </c>
      <c r="M238" s="95">
        <f>SUMIFS(MasterData[Semi-Annual Focus],MasterData[Survivor Customer'#],AcctReport!C238)</f>
        <v>0</v>
      </c>
      <c r="N238" s="95">
        <f>SUMIFS(MasterData[Base Rebate],MasterData[Survivor Customer'#],AcctReport!C238)</f>
        <v>0</v>
      </c>
      <c r="O238" s="95">
        <f>SUMIFS(MasterData[Annual Focus],MasterData[Survivor Customer'#],AcctReport!C238)</f>
        <v>0</v>
      </c>
      <c r="P238" s="95">
        <f>SUMIFS(MasterData[Growth Rebate],MasterData[Survivor Customer'#],AcctReport!C238)</f>
        <v>0</v>
      </c>
      <c r="Q238" s="95">
        <f t="shared" si="8"/>
        <v>0</v>
      </c>
    </row>
    <row r="239" spans="1:17" x14ac:dyDescent="0.2">
      <c r="A239" s="99"/>
      <c r="B239" s="99"/>
      <c r="D239" s="99"/>
      <c r="E239" s="99"/>
      <c r="F239" s="99"/>
      <c r="G239" s="99"/>
      <c r="H239" s="99"/>
      <c r="I239" s="95">
        <f>SUMIFS(MasterData[Curr Sales],MasterData[Survivor Customer'#],AcctReport!C239)</f>
        <v>0</v>
      </c>
      <c r="J239" s="95">
        <f>SUMIFS(MasterData[Prior Sales],MasterData[Survivor Customer'#],AcctReport!C239)</f>
        <v>0</v>
      </c>
      <c r="K239" s="95">
        <f t="shared" si="7"/>
        <v>0</v>
      </c>
      <c r="L239" s="95">
        <f>SUMIFS(MasterData[Semi-Annual Base],MasterData[Survivor Customer'#],AcctReport!C239)</f>
        <v>0</v>
      </c>
      <c r="M239" s="95">
        <f>SUMIFS(MasterData[Semi-Annual Focus],MasterData[Survivor Customer'#],AcctReport!C239)</f>
        <v>0</v>
      </c>
      <c r="N239" s="95">
        <f>SUMIFS(MasterData[Base Rebate],MasterData[Survivor Customer'#],AcctReport!C239)</f>
        <v>0</v>
      </c>
      <c r="O239" s="95">
        <f>SUMIFS(MasterData[Annual Focus],MasterData[Survivor Customer'#],AcctReport!C239)</f>
        <v>0</v>
      </c>
      <c r="P239" s="95">
        <f>SUMIFS(MasterData[Growth Rebate],MasterData[Survivor Customer'#],AcctReport!C239)</f>
        <v>0</v>
      </c>
      <c r="Q239" s="95">
        <f t="shared" si="8"/>
        <v>0</v>
      </c>
    </row>
    <row r="240" spans="1:17" x14ac:dyDescent="0.2">
      <c r="A240" s="99"/>
      <c r="B240" s="99"/>
      <c r="D240" s="99"/>
      <c r="E240" s="99"/>
      <c r="F240" s="99"/>
      <c r="G240" s="99"/>
      <c r="H240" s="99"/>
      <c r="I240" s="95">
        <f>SUMIFS(MasterData[Curr Sales],MasterData[Survivor Customer'#],AcctReport!C240)</f>
        <v>0</v>
      </c>
      <c r="J240" s="95">
        <f>SUMIFS(MasterData[Prior Sales],MasterData[Survivor Customer'#],AcctReport!C240)</f>
        <v>0</v>
      </c>
      <c r="K240" s="95">
        <f t="shared" si="7"/>
        <v>0</v>
      </c>
      <c r="L240" s="95">
        <f>SUMIFS(MasterData[Semi-Annual Base],MasterData[Survivor Customer'#],AcctReport!C240)</f>
        <v>0</v>
      </c>
      <c r="M240" s="95">
        <f>SUMIFS(MasterData[Semi-Annual Focus],MasterData[Survivor Customer'#],AcctReport!C240)</f>
        <v>0</v>
      </c>
      <c r="N240" s="95">
        <f>SUMIFS(MasterData[Base Rebate],MasterData[Survivor Customer'#],AcctReport!C240)</f>
        <v>0</v>
      </c>
      <c r="O240" s="95">
        <f>SUMIFS(MasterData[Annual Focus],MasterData[Survivor Customer'#],AcctReport!C240)</f>
        <v>0</v>
      </c>
      <c r="P240" s="95">
        <f>SUMIFS(MasterData[Growth Rebate],MasterData[Survivor Customer'#],AcctReport!C240)</f>
        <v>0</v>
      </c>
      <c r="Q240" s="95">
        <f t="shared" si="8"/>
        <v>0</v>
      </c>
    </row>
    <row r="241" spans="1:17" x14ac:dyDescent="0.2">
      <c r="A241" s="99"/>
      <c r="B241" s="99"/>
      <c r="D241" s="99"/>
      <c r="E241" s="99"/>
      <c r="F241" s="99"/>
      <c r="G241" s="99"/>
      <c r="H241" s="99"/>
      <c r="I241" s="95">
        <f>SUMIFS(MasterData[Curr Sales],MasterData[Survivor Customer'#],AcctReport!C241)</f>
        <v>0</v>
      </c>
      <c r="J241" s="95">
        <f>SUMIFS(MasterData[Prior Sales],MasterData[Survivor Customer'#],AcctReport!C241)</f>
        <v>0</v>
      </c>
      <c r="K241" s="95">
        <f t="shared" si="7"/>
        <v>0</v>
      </c>
      <c r="L241" s="95">
        <f>SUMIFS(MasterData[Semi-Annual Base],MasterData[Survivor Customer'#],AcctReport!C241)</f>
        <v>0</v>
      </c>
      <c r="M241" s="95">
        <f>SUMIFS(MasterData[Semi-Annual Focus],MasterData[Survivor Customer'#],AcctReport!C241)</f>
        <v>0</v>
      </c>
      <c r="N241" s="95">
        <f>SUMIFS(MasterData[Base Rebate],MasterData[Survivor Customer'#],AcctReport!C241)</f>
        <v>0</v>
      </c>
      <c r="O241" s="95">
        <f>SUMIFS(MasterData[Annual Focus],MasterData[Survivor Customer'#],AcctReport!C241)</f>
        <v>0</v>
      </c>
      <c r="P241" s="95">
        <f>SUMIFS(MasterData[Growth Rebate],MasterData[Survivor Customer'#],AcctReport!C241)</f>
        <v>0</v>
      </c>
      <c r="Q241" s="95">
        <f t="shared" si="8"/>
        <v>0</v>
      </c>
    </row>
    <row r="242" spans="1:17" x14ac:dyDescent="0.2">
      <c r="A242" s="99"/>
      <c r="B242" s="99"/>
      <c r="D242" s="99"/>
      <c r="E242" s="99"/>
      <c r="F242" s="99"/>
      <c r="G242" s="99"/>
      <c r="H242" s="99"/>
      <c r="I242" s="95">
        <f>SUMIFS(MasterData[Curr Sales],MasterData[Survivor Customer'#],AcctReport!C242)</f>
        <v>0</v>
      </c>
      <c r="J242" s="95">
        <f>SUMIFS(MasterData[Prior Sales],MasterData[Survivor Customer'#],AcctReport!C242)</f>
        <v>0</v>
      </c>
      <c r="K242" s="95">
        <f t="shared" si="7"/>
        <v>0</v>
      </c>
      <c r="L242" s="95">
        <f>SUMIFS(MasterData[Semi-Annual Base],MasterData[Survivor Customer'#],AcctReport!C242)</f>
        <v>0</v>
      </c>
      <c r="M242" s="95">
        <f>SUMIFS(MasterData[Semi-Annual Focus],MasterData[Survivor Customer'#],AcctReport!C242)</f>
        <v>0</v>
      </c>
      <c r="N242" s="95">
        <f>SUMIFS(MasterData[Base Rebate],MasterData[Survivor Customer'#],AcctReport!C242)</f>
        <v>0</v>
      </c>
      <c r="O242" s="95">
        <f>SUMIFS(MasterData[Annual Focus],MasterData[Survivor Customer'#],AcctReport!C242)</f>
        <v>0</v>
      </c>
      <c r="P242" s="95">
        <f>SUMIFS(MasterData[Growth Rebate],MasterData[Survivor Customer'#],AcctReport!C242)</f>
        <v>0</v>
      </c>
      <c r="Q242" s="95">
        <f t="shared" si="8"/>
        <v>0</v>
      </c>
    </row>
    <row r="243" spans="1:17" x14ac:dyDescent="0.2">
      <c r="A243" s="99"/>
      <c r="B243" s="99"/>
      <c r="D243" s="99"/>
      <c r="E243" s="99"/>
      <c r="F243" s="99"/>
      <c r="G243" s="99"/>
      <c r="H243" s="99"/>
      <c r="I243" s="95">
        <f>SUMIFS(MasterData[Curr Sales],MasterData[Survivor Customer'#],AcctReport!C243)</f>
        <v>0</v>
      </c>
      <c r="J243" s="95">
        <f>SUMIFS(MasterData[Prior Sales],MasterData[Survivor Customer'#],AcctReport!C243)</f>
        <v>0</v>
      </c>
      <c r="K243" s="95">
        <f t="shared" si="7"/>
        <v>0</v>
      </c>
      <c r="L243" s="95">
        <f>SUMIFS(MasterData[Semi-Annual Base],MasterData[Survivor Customer'#],AcctReport!C243)</f>
        <v>0</v>
      </c>
      <c r="M243" s="95">
        <f>SUMIFS(MasterData[Semi-Annual Focus],MasterData[Survivor Customer'#],AcctReport!C243)</f>
        <v>0</v>
      </c>
      <c r="N243" s="95">
        <f>SUMIFS(MasterData[Base Rebate],MasterData[Survivor Customer'#],AcctReport!C243)</f>
        <v>0</v>
      </c>
      <c r="O243" s="95">
        <f>SUMIFS(MasterData[Annual Focus],MasterData[Survivor Customer'#],AcctReport!C243)</f>
        <v>0</v>
      </c>
      <c r="P243" s="95">
        <f>SUMIFS(MasterData[Growth Rebate],MasterData[Survivor Customer'#],AcctReport!C243)</f>
        <v>0</v>
      </c>
      <c r="Q243" s="95">
        <f t="shared" si="8"/>
        <v>0</v>
      </c>
    </row>
    <row r="244" spans="1:17" x14ac:dyDescent="0.2">
      <c r="A244" s="99"/>
      <c r="B244" s="99"/>
      <c r="D244" s="99"/>
      <c r="E244" s="99"/>
      <c r="F244" s="99"/>
      <c r="G244" s="99"/>
      <c r="H244" s="99"/>
      <c r="I244" s="95">
        <f>SUMIFS(MasterData[Curr Sales],MasterData[Survivor Customer'#],AcctReport!C244)</f>
        <v>0</v>
      </c>
      <c r="J244" s="95">
        <f>SUMIFS(MasterData[Prior Sales],MasterData[Survivor Customer'#],AcctReport!C244)</f>
        <v>0</v>
      </c>
      <c r="K244" s="95">
        <f t="shared" si="7"/>
        <v>0</v>
      </c>
      <c r="L244" s="95">
        <f>SUMIFS(MasterData[Semi-Annual Base],MasterData[Survivor Customer'#],AcctReport!C244)</f>
        <v>0</v>
      </c>
      <c r="M244" s="95">
        <f>SUMIFS(MasterData[Semi-Annual Focus],MasterData[Survivor Customer'#],AcctReport!C244)</f>
        <v>0</v>
      </c>
      <c r="N244" s="95">
        <f>SUMIFS(MasterData[Base Rebate],MasterData[Survivor Customer'#],AcctReport!C244)</f>
        <v>0</v>
      </c>
      <c r="O244" s="95">
        <f>SUMIFS(MasterData[Annual Focus],MasterData[Survivor Customer'#],AcctReport!C244)</f>
        <v>0</v>
      </c>
      <c r="P244" s="95">
        <f>SUMIFS(MasterData[Growth Rebate],MasterData[Survivor Customer'#],AcctReport!C244)</f>
        <v>0</v>
      </c>
      <c r="Q244" s="95">
        <f t="shared" si="8"/>
        <v>0</v>
      </c>
    </row>
    <row r="245" spans="1:17" x14ac:dyDescent="0.2">
      <c r="A245" s="99"/>
      <c r="B245" s="99"/>
      <c r="D245" s="99"/>
      <c r="E245" s="99"/>
      <c r="F245" s="99"/>
      <c r="G245" s="99"/>
      <c r="H245" s="99"/>
      <c r="I245" s="95">
        <f>SUMIFS(MasterData[Curr Sales],MasterData[Survivor Customer'#],AcctReport!C245)</f>
        <v>0</v>
      </c>
      <c r="J245" s="95">
        <f>SUMIFS(MasterData[Prior Sales],MasterData[Survivor Customer'#],AcctReport!C245)</f>
        <v>0</v>
      </c>
      <c r="K245" s="95">
        <f t="shared" si="7"/>
        <v>0</v>
      </c>
      <c r="L245" s="95">
        <f>SUMIFS(MasterData[Semi-Annual Base],MasterData[Survivor Customer'#],AcctReport!C245)</f>
        <v>0</v>
      </c>
      <c r="M245" s="95">
        <f>SUMIFS(MasterData[Semi-Annual Focus],MasterData[Survivor Customer'#],AcctReport!C245)</f>
        <v>0</v>
      </c>
      <c r="N245" s="95">
        <f>SUMIFS(MasterData[Base Rebate],MasterData[Survivor Customer'#],AcctReport!C245)</f>
        <v>0</v>
      </c>
      <c r="O245" s="95">
        <f>SUMIFS(MasterData[Annual Focus],MasterData[Survivor Customer'#],AcctReport!C245)</f>
        <v>0</v>
      </c>
      <c r="P245" s="95">
        <f>SUMIFS(MasterData[Growth Rebate],MasterData[Survivor Customer'#],AcctReport!C245)</f>
        <v>0</v>
      </c>
      <c r="Q245" s="95">
        <f t="shared" si="8"/>
        <v>0</v>
      </c>
    </row>
    <row r="246" spans="1:17" x14ac:dyDescent="0.2">
      <c r="A246" s="99"/>
      <c r="B246" s="99"/>
      <c r="D246" s="99"/>
      <c r="E246" s="99"/>
      <c r="F246" s="99"/>
      <c r="G246" s="99"/>
      <c r="H246" s="99"/>
      <c r="I246" s="95">
        <f>SUMIFS(MasterData[Curr Sales],MasterData[Survivor Customer'#],AcctReport!C246)</f>
        <v>0</v>
      </c>
      <c r="J246" s="95">
        <f>SUMIFS(MasterData[Prior Sales],MasterData[Survivor Customer'#],AcctReport!C246)</f>
        <v>0</v>
      </c>
      <c r="K246" s="95">
        <f t="shared" si="7"/>
        <v>0</v>
      </c>
      <c r="L246" s="95">
        <f>SUMIFS(MasterData[Semi-Annual Base],MasterData[Survivor Customer'#],AcctReport!C246)</f>
        <v>0</v>
      </c>
      <c r="M246" s="95">
        <f>SUMIFS(MasterData[Semi-Annual Focus],MasterData[Survivor Customer'#],AcctReport!C246)</f>
        <v>0</v>
      </c>
      <c r="N246" s="95">
        <f>SUMIFS(MasterData[Base Rebate],MasterData[Survivor Customer'#],AcctReport!C246)</f>
        <v>0</v>
      </c>
      <c r="O246" s="95">
        <f>SUMIFS(MasterData[Annual Focus],MasterData[Survivor Customer'#],AcctReport!C246)</f>
        <v>0</v>
      </c>
      <c r="P246" s="95">
        <f>SUMIFS(MasterData[Growth Rebate],MasterData[Survivor Customer'#],AcctReport!C246)</f>
        <v>0</v>
      </c>
      <c r="Q246" s="95">
        <f t="shared" si="8"/>
        <v>0</v>
      </c>
    </row>
    <row r="247" spans="1:17" x14ac:dyDescent="0.2">
      <c r="A247" s="99"/>
      <c r="B247" s="99"/>
      <c r="D247" s="99"/>
      <c r="E247" s="99"/>
      <c r="F247" s="99"/>
      <c r="G247" s="99"/>
      <c r="H247" s="99"/>
      <c r="I247" s="95">
        <f>SUMIFS(MasterData[Curr Sales],MasterData[Survivor Customer'#],AcctReport!C247)</f>
        <v>0</v>
      </c>
      <c r="J247" s="95">
        <f>SUMIFS(MasterData[Prior Sales],MasterData[Survivor Customer'#],AcctReport!C247)</f>
        <v>0</v>
      </c>
      <c r="K247" s="95">
        <f t="shared" si="7"/>
        <v>0</v>
      </c>
      <c r="L247" s="95">
        <f>SUMIFS(MasterData[Semi-Annual Base],MasterData[Survivor Customer'#],AcctReport!C247)</f>
        <v>0</v>
      </c>
      <c r="M247" s="95">
        <f>SUMIFS(MasterData[Semi-Annual Focus],MasterData[Survivor Customer'#],AcctReport!C247)</f>
        <v>0</v>
      </c>
      <c r="N247" s="95">
        <f>SUMIFS(MasterData[Base Rebate],MasterData[Survivor Customer'#],AcctReport!C247)</f>
        <v>0</v>
      </c>
      <c r="O247" s="95">
        <f>SUMIFS(MasterData[Annual Focus],MasterData[Survivor Customer'#],AcctReport!C247)</f>
        <v>0</v>
      </c>
      <c r="P247" s="95">
        <f>SUMIFS(MasterData[Growth Rebate],MasterData[Survivor Customer'#],AcctReport!C247)</f>
        <v>0</v>
      </c>
      <c r="Q247" s="95">
        <f t="shared" si="8"/>
        <v>0</v>
      </c>
    </row>
    <row r="248" spans="1:17" x14ac:dyDescent="0.2">
      <c r="A248" s="99"/>
      <c r="B248" s="99"/>
      <c r="D248" s="99"/>
      <c r="E248" s="99"/>
      <c r="F248" s="99"/>
      <c r="G248" s="99"/>
      <c r="H248" s="99"/>
      <c r="I248" s="95">
        <f>SUMIFS(MasterData[Curr Sales],MasterData[Survivor Customer'#],AcctReport!C248)</f>
        <v>0</v>
      </c>
      <c r="J248" s="95">
        <f>SUMIFS(MasterData[Prior Sales],MasterData[Survivor Customer'#],AcctReport!C248)</f>
        <v>0</v>
      </c>
      <c r="K248" s="95">
        <f t="shared" si="7"/>
        <v>0</v>
      </c>
      <c r="L248" s="95">
        <f>SUMIFS(MasterData[Semi-Annual Base],MasterData[Survivor Customer'#],AcctReport!C248)</f>
        <v>0</v>
      </c>
      <c r="M248" s="95">
        <f>SUMIFS(MasterData[Semi-Annual Focus],MasterData[Survivor Customer'#],AcctReport!C248)</f>
        <v>0</v>
      </c>
      <c r="N248" s="95">
        <f>SUMIFS(MasterData[Base Rebate],MasterData[Survivor Customer'#],AcctReport!C248)</f>
        <v>0</v>
      </c>
      <c r="O248" s="95">
        <f>SUMIFS(MasterData[Annual Focus],MasterData[Survivor Customer'#],AcctReport!C248)</f>
        <v>0</v>
      </c>
      <c r="P248" s="95">
        <f>SUMIFS(MasterData[Growth Rebate],MasterData[Survivor Customer'#],AcctReport!C248)</f>
        <v>0</v>
      </c>
      <c r="Q248" s="95">
        <f t="shared" si="8"/>
        <v>0</v>
      </c>
    </row>
    <row r="249" spans="1:17" x14ac:dyDescent="0.2">
      <c r="A249" s="99"/>
      <c r="B249" s="99"/>
      <c r="D249" s="99"/>
      <c r="E249" s="99"/>
      <c r="F249" s="99"/>
      <c r="G249" s="99"/>
      <c r="H249" s="99"/>
      <c r="I249" s="95">
        <f>SUMIFS(MasterData[Curr Sales],MasterData[Survivor Customer'#],AcctReport!C249)</f>
        <v>0</v>
      </c>
      <c r="J249" s="95">
        <f>SUMIFS(MasterData[Prior Sales],MasterData[Survivor Customer'#],AcctReport!C249)</f>
        <v>0</v>
      </c>
      <c r="K249" s="95">
        <f t="shared" si="7"/>
        <v>0</v>
      </c>
      <c r="L249" s="95">
        <f>SUMIFS(MasterData[Semi-Annual Base],MasterData[Survivor Customer'#],AcctReport!C249)</f>
        <v>0</v>
      </c>
      <c r="M249" s="95">
        <f>SUMIFS(MasterData[Semi-Annual Focus],MasterData[Survivor Customer'#],AcctReport!C249)</f>
        <v>0</v>
      </c>
      <c r="N249" s="95">
        <f>SUMIFS(MasterData[Base Rebate],MasterData[Survivor Customer'#],AcctReport!C249)</f>
        <v>0</v>
      </c>
      <c r="O249" s="95">
        <f>SUMIFS(MasterData[Annual Focus],MasterData[Survivor Customer'#],AcctReport!C249)</f>
        <v>0</v>
      </c>
      <c r="P249" s="95">
        <f>SUMIFS(MasterData[Growth Rebate],MasterData[Survivor Customer'#],AcctReport!C249)</f>
        <v>0</v>
      </c>
      <c r="Q249" s="95">
        <f t="shared" si="8"/>
        <v>0</v>
      </c>
    </row>
    <row r="250" spans="1:17" x14ac:dyDescent="0.2">
      <c r="A250" s="99"/>
      <c r="B250" s="99"/>
      <c r="D250" s="99"/>
      <c r="E250" s="99"/>
      <c r="F250" s="99"/>
      <c r="G250" s="99"/>
      <c r="H250" s="99"/>
      <c r="I250" s="95">
        <f>SUMIFS(MasterData[Curr Sales],MasterData[Survivor Customer'#],AcctReport!C250)</f>
        <v>0</v>
      </c>
      <c r="J250" s="95">
        <f>SUMIFS(MasterData[Prior Sales],MasterData[Survivor Customer'#],AcctReport!C250)</f>
        <v>0</v>
      </c>
      <c r="K250" s="95">
        <f t="shared" si="7"/>
        <v>0</v>
      </c>
      <c r="L250" s="95">
        <f>SUMIFS(MasterData[Semi-Annual Base],MasterData[Survivor Customer'#],AcctReport!C250)</f>
        <v>0</v>
      </c>
      <c r="M250" s="95">
        <f>SUMIFS(MasterData[Semi-Annual Focus],MasterData[Survivor Customer'#],AcctReport!C250)</f>
        <v>0</v>
      </c>
      <c r="N250" s="95">
        <f>SUMIFS(MasterData[Base Rebate],MasterData[Survivor Customer'#],AcctReport!C250)</f>
        <v>0</v>
      </c>
      <c r="O250" s="95">
        <f>SUMIFS(MasterData[Annual Focus],MasterData[Survivor Customer'#],AcctReport!C250)</f>
        <v>0</v>
      </c>
      <c r="P250" s="95">
        <f>SUMIFS(MasterData[Growth Rebate],MasterData[Survivor Customer'#],AcctReport!C250)</f>
        <v>0</v>
      </c>
      <c r="Q250" s="95">
        <f t="shared" si="8"/>
        <v>0</v>
      </c>
    </row>
    <row r="251" spans="1:17" x14ac:dyDescent="0.2">
      <c r="A251" s="99"/>
      <c r="B251" s="99"/>
      <c r="D251" s="99"/>
      <c r="E251" s="99"/>
      <c r="F251" s="99"/>
      <c r="G251" s="99"/>
      <c r="H251" s="99"/>
      <c r="I251" s="95">
        <f>SUMIFS(MasterData[Curr Sales],MasterData[Survivor Customer'#],AcctReport!C251)</f>
        <v>0</v>
      </c>
      <c r="J251" s="95">
        <f>SUMIFS(MasterData[Prior Sales],MasterData[Survivor Customer'#],AcctReport!C251)</f>
        <v>0</v>
      </c>
      <c r="K251" s="95">
        <f t="shared" si="7"/>
        <v>0</v>
      </c>
      <c r="L251" s="95">
        <f>SUMIFS(MasterData[Semi-Annual Base],MasterData[Survivor Customer'#],AcctReport!C251)</f>
        <v>0</v>
      </c>
      <c r="M251" s="95">
        <f>SUMIFS(MasterData[Semi-Annual Focus],MasterData[Survivor Customer'#],AcctReport!C251)</f>
        <v>0</v>
      </c>
      <c r="N251" s="95">
        <f>SUMIFS(MasterData[Base Rebate],MasterData[Survivor Customer'#],AcctReport!C251)</f>
        <v>0</v>
      </c>
      <c r="O251" s="95">
        <f>SUMIFS(MasterData[Annual Focus],MasterData[Survivor Customer'#],AcctReport!C251)</f>
        <v>0</v>
      </c>
      <c r="P251" s="95">
        <f>SUMIFS(MasterData[Growth Rebate],MasterData[Survivor Customer'#],AcctReport!C251)</f>
        <v>0</v>
      </c>
      <c r="Q251" s="95">
        <f t="shared" si="8"/>
        <v>0</v>
      </c>
    </row>
    <row r="252" spans="1:17" x14ac:dyDescent="0.2">
      <c r="A252" s="99"/>
      <c r="B252" s="99"/>
      <c r="D252" s="99"/>
      <c r="E252" s="99"/>
      <c r="F252" s="99"/>
      <c r="G252" s="99"/>
      <c r="H252" s="99"/>
      <c r="I252" s="95">
        <f>SUMIFS(MasterData[Curr Sales],MasterData[Survivor Customer'#],AcctReport!C252)</f>
        <v>0</v>
      </c>
      <c r="J252" s="95">
        <f>SUMIFS(MasterData[Prior Sales],MasterData[Survivor Customer'#],AcctReport!C252)</f>
        <v>0</v>
      </c>
      <c r="K252" s="95">
        <f t="shared" si="7"/>
        <v>0</v>
      </c>
      <c r="L252" s="95">
        <f>SUMIFS(MasterData[Semi-Annual Base],MasterData[Survivor Customer'#],AcctReport!C252)</f>
        <v>0</v>
      </c>
      <c r="M252" s="95">
        <f>SUMIFS(MasterData[Semi-Annual Focus],MasterData[Survivor Customer'#],AcctReport!C252)</f>
        <v>0</v>
      </c>
      <c r="N252" s="95">
        <f>SUMIFS(MasterData[Base Rebate],MasterData[Survivor Customer'#],AcctReport!C252)</f>
        <v>0</v>
      </c>
      <c r="O252" s="95">
        <f>SUMIFS(MasterData[Annual Focus],MasterData[Survivor Customer'#],AcctReport!C252)</f>
        <v>0</v>
      </c>
      <c r="P252" s="95">
        <f>SUMIFS(MasterData[Growth Rebate],MasterData[Survivor Customer'#],AcctReport!C252)</f>
        <v>0</v>
      </c>
      <c r="Q252" s="95">
        <f t="shared" si="8"/>
        <v>0</v>
      </c>
    </row>
    <row r="253" spans="1:17" x14ac:dyDescent="0.2">
      <c r="A253" s="99"/>
      <c r="B253" s="99"/>
      <c r="D253" s="99"/>
      <c r="E253" s="99"/>
      <c r="F253" s="99"/>
      <c r="G253" s="99"/>
      <c r="H253" s="99"/>
      <c r="I253" s="95">
        <f>SUMIFS(MasterData[Curr Sales],MasterData[Survivor Customer'#],AcctReport!C253)</f>
        <v>0</v>
      </c>
      <c r="J253" s="95">
        <f>SUMIFS(MasterData[Prior Sales],MasterData[Survivor Customer'#],AcctReport!C253)</f>
        <v>0</v>
      </c>
      <c r="K253" s="95">
        <f t="shared" si="7"/>
        <v>0</v>
      </c>
      <c r="L253" s="95">
        <f>SUMIFS(MasterData[Semi-Annual Base],MasterData[Survivor Customer'#],AcctReport!C253)</f>
        <v>0</v>
      </c>
      <c r="M253" s="95">
        <f>SUMIFS(MasterData[Semi-Annual Focus],MasterData[Survivor Customer'#],AcctReport!C253)</f>
        <v>0</v>
      </c>
      <c r="N253" s="95">
        <f>SUMIFS(MasterData[Base Rebate],MasterData[Survivor Customer'#],AcctReport!C253)</f>
        <v>0</v>
      </c>
      <c r="O253" s="95">
        <f>SUMIFS(MasterData[Annual Focus],MasterData[Survivor Customer'#],AcctReport!C253)</f>
        <v>0</v>
      </c>
      <c r="P253" s="95">
        <f>SUMIFS(MasterData[Growth Rebate],MasterData[Survivor Customer'#],AcctReport!C253)</f>
        <v>0</v>
      </c>
      <c r="Q253" s="95">
        <f t="shared" si="8"/>
        <v>0</v>
      </c>
    </row>
    <row r="254" spans="1:17" x14ac:dyDescent="0.2">
      <c r="A254" s="99"/>
      <c r="B254" s="99"/>
      <c r="D254" s="99"/>
      <c r="E254" s="99"/>
      <c r="F254" s="99"/>
      <c r="G254" s="99"/>
      <c r="H254" s="99"/>
      <c r="I254" s="95">
        <f>SUMIFS(MasterData[Curr Sales],MasterData[Survivor Customer'#],AcctReport!C254)</f>
        <v>0</v>
      </c>
      <c r="J254" s="95">
        <f>SUMIFS(MasterData[Prior Sales],MasterData[Survivor Customer'#],AcctReport!C254)</f>
        <v>0</v>
      </c>
      <c r="K254" s="95">
        <f t="shared" si="7"/>
        <v>0</v>
      </c>
      <c r="L254" s="95">
        <f>SUMIFS(MasterData[Semi-Annual Base],MasterData[Survivor Customer'#],AcctReport!C254)</f>
        <v>0</v>
      </c>
      <c r="M254" s="95">
        <f>SUMIFS(MasterData[Semi-Annual Focus],MasterData[Survivor Customer'#],AcctReport!C254)</f>
        <v>0</v>
      </c>
      <c r="N254" s="95">
        <f>SUMIFS(MasterData[Base Rebate],MasterData[Survivor Customer'#],AcctReport!C254)</f>
        <v>0</v>
      </c>
      <c r="O254" s="95">
        <f>SUMIFS(MasterData[Annual Focus],MasterData[Survivor Customer'#],AcctReport!C254)</f>
        <v>0</v>
      </c>
      <c r="P254" s="95">
        <f>SUMIFS(MasterData[Growth Rebate],MasterData[Survivor Customer'#],AcctReport!C254)</f>
        <v>0</v>
      </c>
      <c r="Q254" s="95">
        <f t="shared" si="8"/>
        <v>0</v>
      </c>
    </row>
    <row r="255" spans="1:17" x14ac:dyDescent="0.2">
      <c r="A255" s="99"/>
      <c r="B255" s="99"/>
      <c r="D255" s="99"/>
      <c r="E255" s="99"/>
      <c r="F255" s="99"/>
      <c r="G255" s="99"/>
      <c r="H255" s="99"/>
      <c r="I255" s="95">
        <f>SUMIFS(MasterData[Curr Sales],MasterData[Survivor Customer'#],AcctReport!C255)</f>
        <v>0</v>
      </c>
      <c r="J255" s="95">
        <f>SUMIFS(MasterData[Prior Sales],MasterData[Survivor Customer'#],AcctReport!C255)</f>
        <v>0</v>
      </c>
      <c r="K255" s="95">
        <f t="shared" si="7"/>
        <v>0</v>
      </c>
      <c r="L255" s="95">
        <f>SUMIFS(MasterData[Semi-Annual Base],MasterData[Survivor Customer'#],AcctReport!C255)</f>
        <v>0</v>
      </c>
      <c r="M255" s="95">
        <f>SUMIFS(MasterData[Semi-Annual Focus],MasterData[Survivor Customer'#],AcctReport!C255)</f>
        <v>0</v>
      </c>
      <c r="N255" s="95">
        <f>SUMIFS(MasterData[Base Rebate],MasterData[Survivor Customer'#],AcctReport!C255)</f>
        <v>0</v>
      </c>
      <c r="O255" s="95">
        <f>SUMIFS(MasterData[Annual Focus],MasterData[Survivor Customer'#],AcctReport!C255)</f>
        <v>0</v>
      </c>
      <c r="P255" s="95">
        <f>SUMIFS(MasterData[Growth Rebate],MasterData[Survivor Customer'#],AcctReport!C255)</f>
        <v>0</v>
      </c>
      <c r="Q255" s="95">
        <f t="shared" si="8"/>
        <v>0</v>
      </c>
    </row>
    <row r="256" spans="1:17" x14ac:dyDescent="0.2">
      <c r="A256" s="99"/>
      <c r="B256" s="99"/>
      <c r="D256" s="99"/>
      <c r="E256" s="99"/>
      <c r="F256" s="99"/>
      <c r="G256" s="99"/>
      <c r="H256" s="99"/>
      <c r="I256" s="95">
        <f>SUMIFS(MasterData[Curr Sales],MasterData[Survivor Customer'#],AcctReport!C256)</f>
        <v>0</v>
      </c>
      <c r="J256" s="95">
        <f>SUMIFS(MasterData[Prior Sales],MasterData[Survivor Customer'#],AcctReport!C256)</f>
        <v>0</v>
      </c>
      <c r="K256" s="95">
        <f t="shared" si="7"/>
        <v>0</v>
      </c>
      <c r="L256" s="95">
        <f>SUMIFS(MasterData[Semi-Annual Base],MasterData[Survivor Customer'#],AcctReport!C256)</f>
        <v>0</v>
      </c>
      <c r="M256" s="95">
        <f>SUMIFS(MasterData[Semi-Annual Focus],MasterData[Survivor Customer'#],AcctReport!C256)</f>
        <v>0</v>
      </c>
      <c r="N256" s="95">
        <f>SUMIFS(MasterData[Base Rebate],MasterData[Survivor Customer'#],AcctReport!C256)</f>
        <v>0</v>
      </c>
      <c r="O256" s="95">
        <f>SUMIFS(MasterData[Annual Focus],MasterData[Survivor Customer'#],AcctReport!C256)</f>
        <v>0</v>
      </c>
      <c r="P256" s="95">
        <f>SUMIFS(MasterData[Growth Rebate],MasterData[Survivor Customer'#],AcctReport!C256)</f>
        <v>0</v>
      </c>
      <c r="Q256" s="95">
        <f t="shared" si="8"/>
        <v>0</v>
      </c>
    </row>
    <row r="257" spans="1:17" x14ac:dyDescent="0.2">
      <c r="A257" s="99"/>
      <c r="B257" s="99"/>
      <c r="D257" s="99"/>
      <c r="E257" s="99"/>
      <c r="F257" s="99"/>
      <c r="G257" s="99"/>
      <c r="H257" s="99"/>
      <c r="I257" s="95">
        <f>SUMIFS(MasterData[Curr Sales],MasterData[Survivor Customer'#],AcctReport!C257)</f>
        <v>0</v>
      </c>
      <c r="J257" s="95">
        <f>SUMIFS(MasterData[Prior Sales],MasterData[Survivor Customer'#],AcctReport!C257)</f>
        <v>0</v>
      </c>
      <c r="K257" s="95">
        <f t="shared" si="7"/>
        <v>0</v>
      </c>
      <c r="L257" s="95">
        <f>SUMIFS(MasterData[Semi-Annual Base],MasterData[Survivor Customer'#],AcctReport!C257)</f>
        <v>0</v>
      </c>
      <c r="M257" s="95">
        <f>SUMIFS(MasterData[Semi-Annual Focus],MasterData[Survivor Customer'#],AcctReport!C257)</f>
        <v>0</v>
      </c>
      <c r="N257" s="95">
        <f>SUMIFS(MasterData[Base Rebate],MasterData[Survivor Customer'#],AcctReport!C257)</f>
        <v>0</v>
      </c>
      <c r="O257" s="95">
        <f>SUMIFS(MasterData[Annual Focus],MasterData[Survivor Customer'#],AcctReport!C257)</f>
        <v>0</v>
      </c>
      <c r="P257" s="95">
        <f>SUMIFS(MasterData[Growth Rebate],MasterData[Survivor Customer'#],AcctReport!C257)</f>
        <v>0</v>
      </c>
      <c r="Q257" s="95">
        <f t="shared" si="8"/>
        <v>0</v>
      </c>
    </row>
    <row r="258" spans="1:17" x14ac:dyDescent="0.2">
      <c r="A258" s="99"/>
      <c r="B258" s="99"/>
      <c r="D258" s="99"/>
      <c r="E258" s="99"/>
      <c r="F258" s="99"/>
      <c r="G258" s="99"/>
      <c r="H258" s="99"/>
      <c r="I258" s="95">
        <f>SUMIFS(MasterData[Curr Sales],MasterData[Survivor Customer'#],AcctReport!C258)</f>
        <v>0</v>
      </c>
      <c r="J258" s="95">
        <f>SUMIFS(MasterData[Prior Sales],MasterData[Survivor Customer'#],AcctReport!C258)</f>
        <v>0</v>
      </c>
      <c r="K258" s="95">
        <f t="shared" si="7"/>
        <v>0</v>
      </c>
      <c r="L258" s="95">
        <f>SUMIFS(MasterData[Semi-Annual Base],MasterData[Survivor Customer'#],AcctReport!C258)</f>
        <v>0</v>
      </c>
      <c r="M258" s="95">
        <f>SUMIFS(MasterData[Semi-Annual Focus],MasterData[Survivor Customer'#],AcctReport!C258)</f>
        <v>0</v>
      </c>
      <c r="N258" s="95">
        <f>SUMIFS(MasterData[Base Rebate],MasterData[Survivor Customer'#],AcctReport!C258)</f>
        <v>0</v>
      </c>
      <c r="O258" s="95">
        <f>SUMIFS(MasterData[Annual Focus],MasterData[Survivor Customer'#],AcctReport!C258)</f>
        <v>0</v>
      </c>
      <c r="P258" s="95">
        <f>SUMIFS(MasterData[Growth Rebate],MasterData[Survivor Customer'#],AcctReport!C258)</f>
        <v>0</v>
      </c>
      <c r="Q258" s="95">
        <f t="shared" si="8"/>
        <v>0</v>
      </c>
    </row>
    <row r="259" spans="1:17" x14ac:dyDescent="0.2">
      <c r="A259" s="99"/>
      <c r="B259" s="99"/>
      <c r="D259" s="99"/>
      <c r="E259" s="99"/>
      <c r="F259" s="99"/>
      <c r="G259" s="99"/>
      <c r="H259" s="99"/>
      <c r="I259" s="95">
        <f>SUMIFS(MasterData[Curr Sales],MasterData[Survivor Customer'#],AcctReport!C259)</f>
        <v>0</v>
      </c>
      <c r="J259" s="95">
        <f>SUMIFS(MasterData[Prior Sales],MasterData[Survivor Customer'#],AcctReport!C259)</f>
        <v>0</v>
      </c>
      <c r="K259" s="95">
        <f t="shared" si="7"/>
        <v>0</v>
      </c>
      <c r="L259" s="95">
        <f>SUMIFS(MasterData[Semi-Annual Base],MasterData[Survivor Customer'#],AcctReport!C259)</f>
        <v>0</v>
      </c>
      <c r="M259" s="95">
        <f>SUMIFS(MasterData[Semi-Annual Focus],MasterData[Survivor Customer'#],AcctReport!C259)</f>
        <v>0</v>
      </c>
      <c r="N259" s="95">
        <f>SUMIFS(MasterData[Base Rebate],MasterData[Survivor Customer'#],AcctReport!C259)</f>
        <v>0</v>
      </c>
      <c r="O259" s="95">
        <f>SUMIFS(MasterData[Annual Focus],MasterData[Survivor Customer'#],AcctReport!C259)</f>
        <v>0</v>
      </c>
      <c r="P259" s="95">
        <f>SUMIFS(MasterData[Growth Rebate],MasterData[Survivor Customer'#],AcctReport!C259)</f>
        <v>0</v>
      </c>
      <c r="Q259" s="95">
        <f t="shared" si="8"/>
        <v>0</v>
      </c>
    </row>
    <row r="260" spans="1:17" x14ac:dyDescent="0.2">
      <c r="A260" s="99"/>
      <c r="B260" s="99"/>
      <c r="D260" s="99"/>
      <c r="E260" s="99"/>
      <c r="F260" s="99"/>
      <c r="G260" s="99"/>
      <c r="H260" s="99"/>
      <c r="I260" s="95">
        <f>SUMIFS(MasterData[Curr Sales],MasterData[Survivor Customer'#],AcctReport!C260)</f>
        <v>0</v>
      </c>
      <c r="J260" s="95">
        <f>SUMIFS(MasterData[Prior Sales],MasterData[Survivor Customer'#],AcctReport!C260)</f>
        <v>0</v>
      </c>
      <c r="K260" s="95">
        <f t="shared" si="7"/>
        <v>0</v>
      </c>
      <c r="L260" s="95">
        <f>SUMIFS(MasterData[Semi-Annual Base],MasterData[Survivor Customer'#],AcctReport!C260)</f>
        <v>0</v>
      </c>
      <c r="M260" s="95">
        <f>SUMIFS(MasterData[Semi-Annual Focus],MasterData[Survivor Customer'#],AcctReport!C260)</f>
        <v>0</v>
      </c>
      <c r="N260" s="95">
        <f>SUMIFS(MasterData[Base Rebate],MasterData[Survivor Customer'#],AcctReport!C260)</f>
        <v>0</v>
      </c>
      <c r="O260" s="95">
        <f>SUMIFS(MasterData[Annual Focus],MasterData[Survivor Customer'#],AcctReport!C260)</f>
        <v>0</v>
      </c>
      <c r="P260" s="95">
        <f>SUMIFS(MasterData[Growth Rebate],MasterData[Survivor Customer'#],AcctReport!C260)</f>
        <v>0</v>
      </c>
      <c r="Q260" s="95">
        <f t="shared" si="8"/>
        <v>0</v>
      </c>
    </row>
    <row r="261" spans="1:17" x14ac:dyDescent="0.2">
      <c r="A261" s="99"/>
      <c r="B261" s="99"/>
      <c r="D261" s="99"/>
      <c r="E261" s="99"/>
      <c r="F261" s="99"/>
      <c r="G261" s="99"/>
      <c r="H261" s="99"/>
      <c r="I261" s="95">
        <f>SUMIFS(MasterData[Curr Sales],MasterData[Survivor Customer'#],AcctReport!C261)</f>
        <v>0</v>
      </c>
      <c r="J261" s="95">
        <f>SUMIFS(MasterData[Prior Sales],MasterData[Survivor Customer'#],AcctReport!C261)</f>
        <v>0</v>
      </c>
      <c r="K261" s="95">
        <f t="shared" si="7"/>
        <v>0</v>
      </c>
      <c r="L261" s="95">
        <f>SUMIFS(MasterData[Semi-Annual Base],MasterData[Survivor Customer'#],AcctReport!C261)</f>
        <v>0</v>
      </c>
      <c r="M261" s="95">
        <f>SUMIFS(MasterData[Semi-Annual Focus],MasterData[Survivor Customer'#],AcctReport!C261)</f>
        <v>0</v>
      </c>
      <c r="N261" s="95">
        <f>SUMIFS(MasterData[Base Rebate],MasterData[Survivor Customer'#],AcctReport!C261)</f>
        <v>0</v>
      </c>
      <c r="O261" s="95">
        <f>SUMIFS(MasterData[Annual Focus],MasterData[Survivor Customer'#],AcctReport!C261)</f>
        <v>0</v>
      </c>
      <c r="P261" s="95">
        <f>SUMIFS(MasterData[Growth Rebate],MasterData[Survivor Customer'#],AcctReport!C261)</f>
        <v>0</v>
      </c>
      <c r="Q261" s="95">
        <f t="shared" si="8"/>
        <v>0</v>
      </c>
    </row>
    <row r="262" spans="1:17" x14ac:dyDescent="0.2">
      <c r="A262" s="99"/>
      <c r="B262" s="99"/>
      <c r="D262" s="99"/>
      <c r="E262" s="99"/>
      <c r="F262" s="99"/>
      <c r="G262" s="99"/>
      <c r="H262" s="99"/>
      <c r="I262" s="95">
        <f>SUMIFS(MasterData[Curr Sales],MasterData[Survivor Customer'#],AcctReport!C262)</f>
        <v>0</v>
      </c>
      <c r="J262" s="95">
        <f>SUMIFS(MasterData[Prior Sales],MasterData[Survivor Customer'#],AcctReport!C262)</f>
        <v>0</v>
      </c>
      <c r="K262" s="95">
        <f t="shared" si="7"/>
        <v>0</v>
      </c>
      <c r="L262" s="95">
        <f>SUMIFS(MasterData[Semi-Annual Base],MasterData[Survivor Customer'#],AcctReport!C262)</f>
        <v>0</v>
      </c>
      <c r="M262" s="95">
        <f>SUMIFS(MasterData[Semi-Annual Focus],MasterData[Survivor Customer'#],AcctReport!C262)</f>
        <v>0</v>
      </c>
      <c r="N262" s="95">
        <f>SUMIFS(MasterData[Base Rebate],MasterData[Survivor Customer'#],AcctReport!C262)</f>
        <v>0</v>
      </c>
      <c r="O262" s="95">
        <f>SUMIFS(MasterData[Annual Focus],MasterData[Survivor Customer'#],AcctReport!C262)</f>
        <v>0</v>
      </c>
      <c r="P262" s="95">
        <f>SUMIFS(MasterData[Growth Rebate],MasterData[Survivor Customer'#],AcctReport!C262)</f>
        <v>0</v>
      </c>
      <c r="Q262" s="95">
        <f t="shared" si="8"/>
        <v>0</v>
      </c>
    </row>
    <row r="263" spans="1:17" x14ac:dyDescent="0.2">
      <c r="A263" s="99"/>
      <c r="B263" s="99"/>
      <c r="D263" s="99"/>
      <c r="E263" s="99"/>
      <c r="F263" s="99"/>
      <c r="G263" s="99"/>
      <c r="H263" s="99"/>
      <c r="I263" s="95">
        <f>SUMIFS(MasterData[Curr Sales],MasterData[Survivor Customer'#],AcctReport!C263)</f>
        <v>0</v>
      </c>
      <c r="J263" s="95">
        <f>SUMIFS(MasterData[Prior Sales],MasterData[Survivor Customer'#],AcctReport!C263)</f>
        <v>0</v>
      </c>
      <c r="K263" s="95">
        <f t="shared" si="7"/>
        <v>0</v>
      </c>
      <c r="L263" s="95">
        <f>SUMIFS(MasterData[Semi-Annual Base],MasterData[Survivor Customer'#],AcctReport!C263)</f>
        <v>0</v>
      </c>
      <c r="M263" s="95">
        <f>SUMIFS(MasterData[Semi-Annual Focus],MasterData[Survivor Customer'#],AcctReport!C263)</f>
        <v>0</v>
      </c>
      <c r="N263" s="95">
        <f>SUMIFS(MasterData[Base Rebate],MasterData[Survivor Customer'#],AcctReport!C263)</f>
        <v>0</v>
      </c>
      <c r="O263" s="95">
        <f>SUMIFS(MasterData[Annual Focus],MasterData[Survivor Customer'#],AcctReport!C263)</f>
        <v>0</v>
      </c>
      <c r="P263" s="95">
        <f>SUMIFS(MasterData[Growth Rebate],MasterData[Survivor Customer'#],AcctReport!C263)</f>
        <v>0</v>
      </c>
      <c r="Q263" s="95">
        <f t="shared" si="8"/>
        <v>0</v>
      </c>
    </row>
    <row r="264" spans="1:17" x14ac:dyDescent="0.2">
      <c r="A264" s="99"/>
      <c r="B264" s="99"/>
      <c r="D264" s="99"/>
      <c r="E264" s="99"/>
      <c r="F264" s="99"/>
      <c r="G264" s="99"/>
      <c r="H264" s="99"/>
      <c r="I264" s="95">
        <f>SUMIFS(MasterData[Curr Sales],MasterData[Survivor Customer'#],AcctReport!C264)</f>
        <v>0</v>
      </c>
      <c r="J264" s="95">
        <f>SUMIFS(MasterData[Prior Sales],MasterData[Survivor Customer'#],AcctReport!C264)</f>
        <v>0</v>
      </c>
      <c r="K264" s="95">
        <f t="shared" ref="K264:K327" si="9">+I264-J264</f>
        <v>0</v>
      </c>
      <c r="L264" s="95">
        <f>SUMIFS(MasterData[Semi-Annual Base],MasterData[Survivor Customer'#],AcctReport!C264)</f>
        <v>0</v>
      </c>
      <c r="M264" s="95">
        <f>SUMIFS(MasterData[Semi-Annual Focus],MasterData[Survivor Customer'#],AcctReport!C264)</f>
        <v>0</v>
      </c>
      <c r="N264" s="95">
        <f>SUMIFS(MasterData[Base Rebate],MasterData[Survivor Customer'#],AcctReport!C264)</f>
        <v>0</v>
      </c>
      <c r="O264" s="95">
        <f>SUMIFS(MasterData[Annual Focus],MasterData[Survivor Customer'#],AcctReport!C264)</f>
        <v>0</v>
      </c>
      <c r="P264" s="95">
        <f>SUMIFS(MasterData[Growth Rebate],MasterData[Survivor Customer'#],AcctReport!C264)</f>
        <v>0</v>
      </c>
      <c r="Q264" s="95">
        <f t="shared" ref="Q264:Q327" si="10">SUM(L264:P264)</f>
        <v>0</v>
      </c>
    </row>
    <row r="265" spans="1:17" x14ac:dyDescent="0.2">
      <c r="A265" s="99"/>
      <c r="B265" s="99"/>
      <c r="D265" s="99"/>
      <c r="E265" s="99"/>
      <c r="F265" s="99"/>
      <c r="G265" s="99"/>
      <c r="H265" s="99"/>
      <c r="I265" s="95">
        <f>SUMIFS(MasterData[Curr Sales],MasterData[Survivor Customer'#],AcctReport!C265)</f>
        <v>0</v>
      </c>
      <c r="J265" s="95">
        <f>SUMIFS(MasterData[Prior Sales],MasterData[Survivor Customer'#],AcctReport!C265)</f>
        <v>0</v>
      </c>
      <c r="K265" s="95">
        <f t="shared" si="9"/>
        <v>0</v>
      </c>
      <c r="L265" s="95">
        <f>SUMIFS(MasterData[Semi-Annual Base],MasterData[Survivor Customer'#],AcctReport!C265)</f>
        <v>0</v>
      </c>
      <c r="M265" s="95">
        <f>SUMIFS(MasterData[Semi-Annual Focus],MasterData[Survivor Customer'#],AcctReport!C265)</f>
        <v>0</v>
      </c>
      <c r="N265" s="95">
        <f>SUMIFS(MasterData[Base Rebate],MasterData[Survivor Customer'#],AcctReport!C265)</f>
        <v>0</v>
      </c>
      <c r="O265" s="95">
        <f>SUMIFS(MasterData[Annual Focus],MasterData[Survivor Customer'#],AcctReport!C265)</f>
        <v>0</v>
      </c>
      <c r="P265" s="95">
        <f>SUMIFS(MasterData[Growth Rebate],MasterData[Survivor Customer'#],AcctReport!C265)</f>
        <v>0</v>
      </c>
      <c r="Q265" s="95">
        <f t="shared" si="10"/>
        <v>0</v>
      </c>
    </row>
    <row r="266" spans="1:17" x14ac:dyDescent="0.2">
      <c r="A266" s="99"/>
      <c r="B266" s="99"/>
      <c r="D266" s="99"/>
      <c r="E266" s="99"/>
      <c r="F266" s="99"/>
      <c r="G266" s="99"/>
      <c r="H266" s="99"/>
      <c r="I266" s="95">
        <f>SUMIFS(MasterData[Curr Sales],MasterData[Survivor Customer'#],AcctReport!C266)</f>
        <v>0</v>
      </c>
      <c r="J266" s="95">
        <f>SUMIFS(MasterData[Prior Sales],MasterData[Survivor Customer'#],AcctReport!C266)</f>
        <v>0</v>
      </c>
      <c r="K266" s="95">
        <f t="shared" si="9"/>
        <v>0</v>
      </c>
      <c r="L266" s="95">
        <f>SUMIFS(MasterData[Semi-Annual Base],MasterData[Survivor Customer'#],AcctReport!C266)</f>
        <v>0</v>
      </c>
      <c r="M266" s="95">
        <f>SUMIFS(MasterData[Semi-Annual Focus],MasterData[Survivor Customer'#],AcctReport!C266)</f>
        <v>0</v>
      </c>
      <c r="N266" s="95">
        <f>SUMIFS(MasterData[Base Rebate],MasterData[Survivor Customer'#],AcctReport!C266)</f>
        <v>0</v>
      </c>
      <c r="O266" s="95">
        <f>SUMIFS(MasterData[Annual Focus],MasterData[Survivor Customer'#],AcctReport!C266)</f>
        <v>0</v>
      </c>
      <c r="P266" s="95">
        <f>SUMIFS(MasterData[Growth Rebate],MasterData[Survivor Customer'#],AcctReport!C266)</f>
        <v>0</v>
      </c>
      <c r="Q266" s="95">
        <f t="shared" si="10"/>
        <v>0</v>
      </c>
    </row>
    <row r="267" spans="1:17" x14ac:dyDescent="0.2">
      <c r="A267" s="99"/>
      <c r="B267" s="99"/>
      <c r="D267" s="99"/>
      <c r="E267" s="99"/>
      <c r="F267" s="99"/>
      <c r="G267" s="99"/>
      <c r="H267" s="99"/>
      <c r="I267" s="95">
        <f>SUMIFS(MasterData[Curr Sales],MasterData[Survivor Customer'#],AcctReport!C267)</f>
        <v>0</v>
      </c>
      <c r="J267" s="95">
        <f>SUMIFS(MasterData[Prior Sales],MasterData[Survivor Customer'#],AcctReport!C267)</f>
        <v>0</v>
      </c>
      <c r="K267" s="95">
        <f t="shared" si="9"/>
        <v>0</v>
      </c>
      <c r="L267" s="95">
        <f>SUMIFS(MasterData[Semi-Annual Base],MasterData[Survivor Customer'#],AcctReport!C267)</f>
        <v>0</v>
      </c>
      <c r="M267" s="95">
        <f>SUMIFS(MasterData[Semi-Annual Focus],MasterData[Survivor Customer'#],AcctReport!C267)</f>
        <v>0</v>
      </c>
      <c r="N267" s="95">
        <f>SUMIFS(MasterData[Base Rebate],MasterData[Survivor Customer'#],AcctReport!C267)</f>
        <v>0</v>
      </c>
      <c r="O267" s="95">
        <f>SUMIFS(MasterData[Annual Focus],MasterData[Survivor Customer'#],AcctReport!C267)</f>
        <v>0</v>
      </c>
      <c r="P267" s="95">
        <f>SUMIFS(MasterData[Growth Rebate],MasterData[Survivor Customer'#],AcctReport!C267)</f>
        <v>0</v>
      </c>
      <c r="Q267" s="95">
        <f t="shared" si="10"/>
        <v>0</v>
      </c>
    </row>
    <row r="268" spans="1:17" x14ac:dyDescent="0.2">
      <c r="A268" s="99"/>
      <c r="B268" s="99"/>
      <c r="D268" s="99"/>
      <c r="E268" s="99"/>
      <c r="F268" s="99"/>
      <c r="G268" s="99"/>
      <c r="H268" s="99"/>
      <c r="I268" s="95">
        <f>SUMIFS(MasterData[Curr Sales],MasterData[Survivor Customer'#],AcctReport!C268)</f>
        <v>0</v>
      </c>
      <c r="J268" s="95">
        <f>SUMIFS(MasterData[Prior Sales],MasterData[Survivor Customer'#],AcctReport!C268)</f>
        <v>0</v>
      </c>
      <c r="K268" s="95">
        <f t="shared" si="9"/>
        <v>0</v>
      </c>
      <c r="L268" s="95">
        <f>SUMIFS(MasterData[Semi-Annual Base],MasterData[Survivor Customer'#],AcctReport!C268)</f>
        <v>0</v>
      </c>
      <c r="M268" s="95">
        <f>SUMIFS(MasterData[Semi-Annual Focus],MasterData[Survivor Customer'#],AcctReport!C268)</f>
        <v>0</v>
      </c>
      <c r="N268" s="95">
        <f>SUMIFS(MasterData[Base Rebate],MasterData[Survivor Customer'#],AcctReport!C268)</f>
        <v>0</v>
      </c>
      <c r="O268" s="95">
        <f>SUMIFS(MasterData[Annual Focus],MasterData[Survivor Customer'#],AcctReport!C268)</f>
        <v>0</v>
      </c>
      <c r="P268" s="95">
        <f>SUMIFS(MasterData[Growth Rebate],MasterData[Survivor Customer'#],AcctReport!C268)</f>
        <v>0</v>
      </c>
      <c r="Q268" s="95">
        <f t="shared" si="10"/>
        <v>0</v>
      </c>
    </row>
    <row r="269" spans="1:17" x14ac:dyDescent="0.2">
      <c r="A269" s="99"/>
      <c r="B269" s="99"/>
      <c r="D269" s="99"/>
      <c r="E269" s="99"/>
      <c r="F269" s="99"/>
      <c r="G269" s="99"/>
      <c r="H269" s="99"/>
      <c r="I269" s="95">
        <f>SUMIFS(MasterData[Curr Sales],MasterData[Survivor Customer'#],AcctReport!C269)</f>
        <v>0</v>
      </c>
      <c r="J269" s="95">
        <f>SUMIFS(MasterData[Prior Sales],MasterData[Survivor Customer'#],AcctReport!C269)</f>
        <v>0</v>
      </c>
      <c r="K269" s="95">
        <f t="shared" si="9"/>
        <v>0</v>
      </c>
      <c r="L269" s="95">
        <f>SUMIFS(MasterData[Semi-Annual Base],MasterData[Survivor Customer'#],AcctReport!C269)</f>
        <v>0</v>
      </c>
      <c r="M269" s="95">
        <f>SUMIFS(MasterData[Semi-Annual Focus],MasterData[Survivor Customer'#],AcctReport!C269)</f>
        <v>0</v>
      </c>
      <c r="N269" s="95">
        <f>SUMIFS(MasterData[Base Rebate],MasterData[Survivor Customer'#],AcctReport!C269)</f>
        <v>0</v>
      </c>
      <c r="O269" s="95">
        <f>SUMIFS(MasterData[Annual Focus],MasterData[Survivor Customer'#],AcctReport!C269)</f>
        <v>0</v>
      </c>
      <c r="P269" s="95">
        <f>SUMIFS(MasterData[Growth Rebate],MasterData[Survivor Customer'#],AcctReport!C269)</f>
        <v>0</v>
      </c>
      <c r="Q269" s="95">
        <f t="shared" si="10"/>
        <v>0</v>
      </c>
    </row>
    <row r="270" spans="1:17" x14ac:dyDescent="0.2">
      <c r="A270" s="99"/>
      <c r="B270" s="99"/>
      <c r="D270" s="99"/>
      <c r="E270" s="99"/>
      <c r="F270" s="99"/>
      <c r="G270" s="99"/>
      <c r="H270" s="99"/>
      <c r="I270" s="95">
        <f>SUMIFS(MasterData[Curr Sales],MasterData[Survivor Customer'#],AcctReport!C270)</f>
        <v>0</v>
      </c>
      <c r="J270" s="95">
        <f>SUMIFS(MasterData[Prior Sales],MasterData[Survivor Customer'#],AcctReport!C270)</f>
        <v>0</v>
      </c>
      <c r="K270" s="95">
        <f t="shared" si="9"/>
        <v>0</v>
      </c>
      <c r="L270" s="95">
        <f>SUMIFS(MasterData[Semi-Annual Base],MasterData[Survivor Customer'#],AcctReport!C270)</f>
        <v>0</v>
      </c>
      <c r="M270" s="95">
        <f>SUMIFS(MasterData[Semi-Annual Focus],MasterData[Survivor Customer'#],AcctReport!C270)</f>
        <v>0</v>
      </c>
      <c r="N270" s="95">
        <f>SUMIFS(MasterData[Base Rebate],MasterData[Survivor Customer'#],AcctReport!C270)</f>
        <v>0</v>
      </c>
      <c r="O270" s="95">
        <f>SUMIFS(MasterData[Annual Focus],MasterData[Survivor Customer'#],AcctReport!C270)</f>
        <v>0</v>
      </c>
      <c r="P270" s="95">
        <f>SUMIFS(MasterData[Growth Rebate],MasterData[Survivor Customer'#],AcctReport!C270)</f>
        <v>0</v>
      </c>
      <c r="Q270" s="95">
        <f t="shared" si="10"/>
        <v>0</v>
      </c>
    </row>
    <row r="271" spans="1:17" x14ac:dyDescent="0.2">
      <c r="A271" s="99"/>
      <c r="B271" s="99"/>
      <c r="D271" s="99"/>
      <c r="E271" s="99"/>
      <c r="F271" s="99"/>
      <c r="G271" s="99"/>
      <c r="H271" s="99"/>
      <c r="I271" s="95">
        <f>SUMIFS(MasterData[Curr Sales],MasterData[Survivor Customer'#],AcctReport!C271)</f>
        <v>0</v>
      </c>
      <c r="J271" s="95">
        <f>SUMIFS(MasterData[Prior Sales],MasterData[Survivor Customer'#],AcctReport!C271)</f>
        <v>0</v>
      </c>
      <c r="K271" s="95">
        <f t="shared" si="9"/>
        <v>0</v>
      </c>
      <c r="L271" s="95">
        <f>SUMIFS(MasterData[Semi-Annual Base],MasterData[Survivor Customer'#],AcctReport!C271)</f>
        <v>0</v>
      </c>
      <c r="M271" s="95">
        <f>SUMIFS(MasterData[Semi-Annual Focus],MasterData[Survivor Customer'#],AcctReport!C271)</f>
        <v>0</v>
      </c>
      <c r="N271" s="95">
        <f>SUMIFS(MasterData[Base Rebate],MasterData[Survivor Customer'#],AcctReport!C271)</f>
        <v>0</v>
      </c>
      <c r="O271" s="95">
        <f>SUMIFS(MasterData[Annual Focus],MasterData[Survivor Customer'#],AcctReport!C271)</f>
        <v>0</v>
      </c>
      <c r="P271" s="95">
        <f>SUMIFS(MasterData[Growth Rebate],MasterData[Survivor Customer'#],AcctReport!C271)</f>
        <v>0</v>
      </c>
      <c r="Q271" s="95">
        <f t="shared" si="10"/>
        <v>0</v>
      </c>
    </row>
    <row r="272" spans="1:17" x14ac:dyDescent="0.2">
      <c r="A272" s="99"/>
      <c r="B272" s="99"/>
      <c r="D272" s="99"/>
      <c r="E272" s="99"/>
      <c r="F272" s="99"/>
      <c r="G272" s="99"/>
      <c r="H272" s="99"/>
      <c r="I272" s="95">
        <f>SUMIFS(MasterData[Curr Sales],MasterData[Survivor Customer'#],AcctReport!C272)</f>
        <v>0</v>
      </c>
      <c r="J272" s="95">
        <f>SUMIFS(MasterData[Prior Sales],MasterData[Survivor Customer'#],AcctReport!C272)</f>
        <v>0</v>
      </c>
      <c r="K272" s="95">
        <f t="shared" si="9"/>
        <v>0</v>
      </c>
      <c r="L272" s="95">
        <f>SUMIFS(MasterData[Semi-Annual Base],MasterData[Survivor Customer'#],AcctReport!C272)</f>
        <v>0</v>
      </c>
      <c r="M272" s="95">
        <f>SUMIFS(MasterData[Semi-Annual Focus],MasterData[Survivor Customer'#],AcctReport!C272)</f>
        <v>0</v>
      </c>
      <c r="N272" s="95">
        <f>SUMIFS(MasterData[Base Rebate],MasterData[Survivor Customer'#],AcctReport!C272)</f>
        <v>0</v>
      </c>
      <c r="O272" s="95">
        <f>SUMIFS(MasterData[Annual Focus],MasterData[Survivor Customer'#],AcctReport!C272)</f>
        <v>0</v>
      </c>
      <c r="P272" s="95">
        <f>SUMIFS(MasterData[Growth Rebate],MasterData[Survivor Customer'#],AcctReport!C272)</f>
        <v>0</v>
      </c>
      <c r="Q272" s="95">
        <f t="shared" si="10"/>
        <v>0</v>
      </c>
    </row>
    <row r="273" spans="1:17" x14ac:dyDescent="0.2">
      <c r="A273" s="99"/>
      <c r="B273" s="99"/>
      <c r="D273" s="99"/>
      <c r="E273" s="99"/>
      <c r="F273" s="99"/>
      <c r="G273" s="99"/>
      <c r="H273" s="99"/>
      <c r="I273" s="95">
        <f>SUMIFS(MasterData[Curr Sales],MasterData[Survivor Customer'#],AcctReport!C273)</f>
        <v>0</v>
      </c>
      <c r="J273" s="95">
        <f>SUMIFS(MasterData[Prior Sales],MasterData[Survivor Customer'#],AcctReport!C273)</f>
        <v>0</v>
      </c>
      <c r="K273" s="95">
        <f t="shared" si="9"/>
        <v>0</v>
      </c>
      <c r="L273" s="95">
        <f>SUMIFS(MasterData[Semi-Annual Base],MasterData[Survivor Customer'#],AcctReport!C273)</f>
        <v>0</v>
      </c>
      <c r="M273" s="95">
        <f>SUMIFS(MasterData[Semi-Annual Focus],MasterData[Survivor Customer'#],AcctReport!C273)</f>
        <v>0</v>
      </c>
      <c r="N273" s="95">
        <f>SUMIFS(MasterData[Base Rebate],MasterData[Survivor Customer'#],AcctReport!C273)</f>
        <v>0</v>
      </c>
      <c r="O273" s="95">
        <f>SUMIFS(MasterData[Annual Focus],MasterData[Survivor Customer'#],AcctReport!C273)</f>
        <v>0</v>
      </c>
      <c r="P273" s="95">
        <f>SUMIFS(MasterData[Growth Rebate],MasterData[Survivor Customer'#],AcctReport!C273)</f>
        <v>0</v>
      </c>
      <c r="Q273" s="95">
        <f t="shared" si="10"/>
        <v>0</v>
      </c>
    </row>
    <row r="274" spans="1:17" x14ac:dyDescent="0.2">
      <c r="A274" s="99"/>
      <c r="B274" s="99"/>
      <c r="D274" s="99"/>
      <c r="E274" s="99"/>
      <c r="F274" s="99"/>
      <c r="G274" s="99"/>
      <c r="H274" s="99"/>
      <c r="I274" s="95">
        <f>SUMIFS(MasterData[Curr Sales],MasterData[Survivor Customer'#],AcctReport!C274)</f>
        <v>0</v>
      </c>
      <c r="J274" s="95">
        <f>SUMIFS(MasterData[Prior Sales],MasterData[Survivor Customer'#],AcctReport!C274)</f>
        <v>0</v>
      </c>
      <c r="K274" s="95">
        <f t="shared" si="9"/>
        <v>0</v>
      </c>
      <c r="L274" s="95">
        <f>SUMIFS(MasterData[Semi-Annual Base],MasterData[Survivor Customer'#],AcctReport!C274)</f>
        <v>0</v>
      </c>
      <c r="M274" s="95">
        <f>SUMIFS(MasterData[Semi-Annual Focus],MasterData[Survivor Customer'#],AcctReport!C274)</f>
        <v>0</v>
      </c>
      <c r="N274" s="95">
        <f>SUMIFS(MasterData[Base Rebate],MasterData[Survivor Customer'#],AcctReport!C274)</f>
        <v>0</v>
      </c>
      <c r="O274" s="95">
        <f>SUMIFS(MasterData[Annual Focus],MasterData[Survivor Customer'#],AcctReport!C274)</f>
        <v>0</v>
      </c>
      <c r="P274" s="95">
        <f>SUMIFS(MasterData[Growth Rebate],MasterData[Survivor Customer'#],AcctReport!C274)</f>
        <v>0</v>
      </c>
      <c r="Q274" s="95">
        <f t="shared" si="10"/>
        <v>0</v>
      </c>
    </row>
    <row r="275" spans="1:17" x14ac:dyDescent="0.2">
      <c r="A275" s="99"/>
      <c r="B275" s="99"/>
      <c r="D275" s="99"/>
      <c r="E275" s="99"/>
      <c r="F275" s="99"/>
      <c r="G275" s="99"/>
      <c r="H275" s="99"/>
      <c r="I275" s="95">
        <f>SUMIFS(MasterData[Curr Sales],MasterData[Survivor Customer'#],AcctReport!C275)</f>
        <v>0</v>
      </c>
      <c r="J275" s="95">
        <f>SUMIFS(MasterData[Prior Sales],MasterData[Survivor Customer'#],AcctReport!C275)</f>
        <v>0</v>
      </c>
      <c r="K275" s="95">
        <f t="shared" si="9"/>
        <v>0</v>
      </c>
      <c r="L275" s="95">
        <f>SUMIFS(MasterData[Semi-Annual Base],MasterData[Survivor Customer'#],AcctReport!C275)</f>
        <v>0</v>
      </c>
      <c r="M275" s="95">
        <f>SUMIFS(MasterData[Semi-Annual Focus],MasterData[Survivor Customer'#],AcctReport!C275)</f>
        <v>0</v>
      </c>
      <c r="N275" s="95">
        <f>SUMIFS(MasterData[Base Rebate],MasterData[Survivor Customer'#],AcctReport!C275)</f>
        <v>0</v>
      </c>
      <c r="O275" s="95">
        <f>SUMIFS(MasterData[Annual Focus],MasterData[Survivor Customer'#],AcctReport!C275)</f>
        <v>0</v>
      </c>
      <c r="P275" s="95">
        <f>SUMIFS(MasterData[Growth Rebate],MasterData[Survivor Customer'#],AcctReport!C275)</f>
        <v>0</v>
      </c>
      <c r="Q275" s="95">
        <f t="shared" si="10"/>
        <v>0</v>
      </c>
    </row>
    <row r="276" spans="1:17" x14ac:dyDescent="0.2">
      <c r="A276" s="99"/>
      <c r="B276" s="99"/>
      <c r="D276" s="99"/>
      <c r="E276" s="99"/>
      <c r="F276" s="99"/>
      <c r="G276" s="99"/>
      <c r="H276" s="99"/>
      <c r="I276" s="95">
        <f>SUMIFS(MasterData[Curr Sales],MasterData[Survivor Customer'#],AcctReport!C276)</f>
        <v>0</v>
      </c>
      <c r="J276" s="95">
        <f>SUMIFS(MasterData[Prior Sales],MasterData[Survivor Customer'#],AcctReport!C276)</f>
        <v>0</v>
      </c>
      <c r="K276" s="95">
        <f t="shared" si="9"/>
        <v>0</v>
      </c>
      <c r="L276" s="95">
        <f>SUMIFS(MasterData[Semi-Annual Base],MasterData[Survivor Customer'#],AcctReport!C276)</f>
        <v>0</v>
      </c>
      <c r="M276" s="95">
        <f>SUMIFS(MasterData[Semi-Annual Focus],MasterData[Survivor Customer'#],AcctReport!C276)</f>
        <v>0</v>
      </c>
      <c r="N276" s="95">
        <f>SUMIFS(MasterData[Base Rebate],MasterData[Survivor Customer'#],AcctReport!C276)</f>
        <v>0</v>
      </c>
      <c r="O276" s="95">
        <f>SUMIFS(MasterData[Annual Focus],MasterData[Survivor Customer'#],AcctReport!C276)</f>
        <v>0</v>
      </c>
      <c r="P276" s="95">
        <f>SUMIFS(MasterData[Growth Rebate],MasterData[Survivor Customer'#],AcctReport!C276)</f>
        <v>0</v>
      </c>
      <c r="Q276" s="95">
        <f t="shared" si="10"/>
        <v>0</v>
      </c>
    </row>
    <row r="277" spans="1:17" x14ac:dyDescent="0.2">
      <c r="A277" s="99"/>
      <c r="B277" s="99"/>
      <c r="D277" s="99"/>
      <c r="E277" s="99"/>
      <c r="F277" s="99"/>
      <c r="G277" s="99"/>
      <c r="H277" s="99"/>
      <c r="I277" s="95">
        <f>SUMIFS(MasterData[Curr Sales],MasterData[Survivor Customer'#],AcctReport!C277)</f>
        <v>0</v>
      </c>
      <c r="J277" s="95">
        <f>SUMIFS(MasterData[Prior Sales],MasterData[Survivor Customer'#],AcctReport!C277)</f>
        <v>0</v>
      </c>
      <c r="K277" s="95">
        <f t="shared" si="9"/>
        <v>0</v>
      </c>
      <c r="L277" s="95">
        <f>SUMIFS(MasterData[Semi-Annual Base],MasterData[Survivor Customer'#],AcctReport!C277)</f>
        <v>0</v>
      </c>
      <c r="M277" s="95">
        <f>SUMIFS(MasterData[Semi-Annual Focus],MasterData[Survivor Customer'#],AcctReport!C277)</f>
        <v>0</v>
      </c>
      <c r="N277" s="95">
        <f>SUMIFS(MasterData[Base Rebate],MasterData[Survivor Customer'#],AcctReport!C277)</f>
        <v>0</v>
      </c>
      <c r="O277" s="95">
        <f>SUMIFS(MasterData[Annual Focus],MasterData[Survivor Customer'#],AcctReport!C277)</f>
        <v>0</v>
      </c>
      <c r="P277" s="95">
        <f>SUMIFS(MasterData[Growth Rebate],MasterData[Survivor Customer'#],AcctReport!C277)</f>
        <v>0</v>
      </c>
      <c r="Q277" s="95">
        <f t="shared" si="10"/>
        <v>0</v>
      </c>
    </row>
    <row r="278" spans="1:17" x14ac:dyDescent="0.2">
      <c r="A278" s="99"/>
      <c r="B278" s="99"/>
      <c r="D278" s="99"/>
      <c r="E278" s="99"/>
      <c r="F278" s="99"/>
      <c r="G278" s="99"/>
      <c r="H278" s="99"/>
      <c r="I278" s="95">
        <f>SUMIFS(MasterData[Curr Sales],MasterData[Survivor Customer'#],AcctReport!C278)</f>
        <v>0</v>
      </c>
      <c r="J278" s="95">
        <f>SUMIFS(MasterData[Prior Sales],MasterData[Survivor Customer'#],AcctReport!C278)</f>
        <v>0</v>
      </c>
      <c r="K278" s="95">
        <f t="shared" si="9"/>
        <v>0</v>
      </c>
      <c r="L278" s="95">
        <f>SUMIFS(MasterData[Semi-Annual Base],MasterData[Survivor Customer'#],AcctReport!C278)</f>
        <v>0</v>
      </c>
      <c r="M278" s="95">
        <f>SUMIFS(MasterData[Semi-Annual Focus],MasterData[Survivor Customer'#],AcctReport!C278)</f>
        <v>0</v>
      </c>
      <c r="N278" s="95">
        <f>SUMIFS(MasterData[Base Rebate],MasterData[Survivor Customer'#],AcctReport!C278)</f>
        <v>0</v>
      </c>
      <c r="O278" s="95">
        <f>SUMIFS(MasterData[Annual Focus],MasterData[Survivor Customer'#],AcctReport!C278)</f>
        <v>0</v>
      </c>
      <c r="P278" s="95">
        <f>SUMIFS(MasterData[Growth Rebate],MasterData[Survivor Customer'#],AcctReport!C278)</f>
        <v>0</v>
      </c>
      <c r="Q278" s="95">
        <f t="shared" si="10"/>
        <v>0</v>
      </c>
    </row>
    <row r="279" spans="1:17" x14ac:dyDescent="0.2">
      <c r="A279" s="99"/>
      <c r="B279" s="99"/>
      <c r="D279" s="99"/>
      <c r="E279" s="99"/>
      <c r="F279" s="99"/>
      <c r="G279" s="99"/>
      <c r="H279" s="99"/>
      <c r="I279" s="95">
        <f>SUMIFS(MasterData[Curr Sales],MasterData[Survivor Customer'#],AcctReport!C279)</f>
        <v>0</v>
      </c>
      <c r="J279" s="95">
        <f>SUMIFS(MasterData[Prior Sales],MasterData[Survivor Customer'#],AcctReport!C279)</f>
        <v>0</v>
      </c>
      <c r="K279" s="95">
        <f t="shared" si="9"/>
        <v>0</v>
      </c>
      <c r="L279" s="95">
        <f>SUMIFS(MasterData[Semi-Annual Base],MasterData[Survivor Customer'#],AcctReport!C279)</f>
        <v>0</v>
      </c>
      <c r="M279" s="95">
        <f>SUMIFS(MasterData[Semi-Annual Focus],MasterData[Survivor Customer'#],AcctReport!C279)</f>
        <v>0</v>
      </c>
      <c r="N279" s="95">
        <f>SUMIFS(MasterData[Base Rebate],MasterData[Survivor Customer'#],AcctReport!C279)</f>
        <v>0</v>
      </c>
      <c r="O279" s="95">
        <f>SUMIFS(MasterData[Annual Focus],MasterData[Survivor Customer'#],AcctReport!C279)</f>
        <v>0</v>
      </c>
      <c r="P279" s="95">
        <f>SUMIFS(MasterData[Growth Rebate],MasterData[Survivor Customer'#],AcctReport!C279)</f>
        <v>0</v>
      </c>
      <c r="Q279" s="95">
        <f t="shared" si="10"/>
        <v>0</v>
      </c>
    </row>
    <row r="280" spans="1:17" x14ac:dyDescent="0.2">
      <c r="A280" s="99"/>
      <c r="B280" s="99"/>
      <c r="D280" s="99"/>
      <c r="E280" s="99"/>
      <c r="F280" s="99"/>
      <c r="G280" s="99"/>
      <c r="H280" s="99"/>
      <c r="I280" s="95">
        <f>SUMIFS(MasterData[Curr Sales],MasterData[Survivor Customer'#],AcctReport!C280)</f>
        <v>0</v>
      </c>
      <c r="J280" s="95">
        <f>SUMIFS(MasterData[Prior Sales],MasterData[Survivor Customer'#],AcctReport!C280)</f>
        <v>0</v>
      </c>
      <c r="K280" s="95">
        <f t="shared" si="9"/>
        <v>0</v>
      </c>
      <c r="L280" s="95">
        <f>SUMIFS(MasterData[Semi-Annual Base],MasterData[Survivor Customer'#],AcctReport!C280)</f>
        <v>0</v>
      </c>
      <c r="M280" s="95">
        <f>SUMIFS(MasterData[Semi-Annual Focus],MasterData[Survivor Customer'#],AcctReport!C280)</f>
        <v>0</v>
      </c>
      <c r="N280" s="95">
        <f>SUMIFS(MasterData[Base Rebate],MasterData[Survivor Customer'#],AcctReport!C280)</f>
        <v>0</v>
      </c>
      <c r="O280" s="95">
        <f>SUMIFS(MasterData[Annual Focus],MasterData[Survivor Customer'#],AcctReport!C280)</f>
        <v>0</v>
      </c>
      <c r="P280" s="95">
        <f>SUMIFS(MasterData[Growth Rebate],MasterData[Survivor Customer'#],AcctReport!C280)</f>
        <v>0</v>
      </c>
      <c r="Q280" s="95">
        <f t="shared" si="10"/>
        <v>0</v>
      </c>
    </row>
    <row r="281" spans="1:17" x14ac:dyDescent="0.2">
      <c r="A281" s="99"/>
      <c r="B281" s="99"/>
      <c r="D281" s="99"/>
      <c r="E281" s="99"/>
      <c r="F281" s="99"/>
      <c r="G281" s="99"/>
      <c r="H281" s="99"/>
      <c r="I281" s="95">
        <f>SUMIFS(MasterData[Curr Sales],MasterData[Survivor Customer'#],AcctReport!C281)</f>
        <v>0</v>
      </c>
      <c r="J281" s="95">
        <f>SUMIFS(MasterData[Prior Sales],MasterData[Survivor Customer'#],AcctReport!C281)</f>
        <v>0</v>
      </c>
      <c r="K281" s="95">
        <f t="shared" si="9"/>
        <v>0</v>
      </c>
      <c r="L281" s="95">
        <f>SUMIFS(MasterData[Semi-Annual Base],MasterData[Survivor Customer'#],AcctReport!C281)</f>
        <v>0</v>
      </c>
      <c r="M281" s="95">
        <f>SUMIFS(MasterData[Semi-Annual Focus],MasterData[Survivor Customer'#],AcctReport!C281)</f>
        <v>0</v>
      </c>
      <c r="N281" s="95">
        <f>SUMIFS(MasterData[Base Rebate],MasterData[Survivor Customer'#],AcctReport!C281)</f>
        <v>0</v>
      </c>
      <c r="O281" s="95">
        <f>SUMIFS(MasterData[Annual Focus],MasterData[Survivor Customer'#],AcctReport!C281)</f>
        <v>0</v>
      </c>
      <c r="P281" s="95">
        <f>SUMIFS(MasterData[Growth Rebate],MasterData[Survivor Customer'#],AcctReport!C281)</f>
        <v>0</v>
      </c>
      <c r="Q281" s="95">
        <f t="shared" si="10"/>
        <v>0</v>
      </c>
    </row>
    <row r="282" spans="1:17" x14ac:dyDescent="0.2">
      <c r="A282" s="99"/>
      <c r="B282" s="99"/>
      <c r="D282" s="99"/>
      <c r="E282" s="99"/>
      <c r="F282" s="99"/>
      <c r="G282" s="99"/>
      <c r="H282" s="99"/>
      <c r="I282" s="95">
        <f>SUMIFS(MasterData[Curr Sales],MasterData[Survivor Customer'#],AcctReport!C282)</f>
        <v>0</v>
      </c>
      <c r="J282" s="95">
        <f>SUMIFS(MasterData[Prior Sales],MasterData[Survivor Customer'#],AcctReport!C282)</f>
        <v>0</v>
      </c>
      <c r="K282" s="95">
        <f t="shared" si="9"/>
        <v>0</v>
      </c>
      <c r="L282" s="95">
        <f>SUMIFS(MasterData[Semi-Annual Base],MasterData[Survivor Customer'#],AcctReport!C282)</f>
        <v>0</v>
      </c>
      <c r="M282" s="95">
        <f>SUMIFS(MasterData[Semi-Annual Focus],MasterData[Survivor Customer'#],AcctReport!C282)</f>
        <v>0</v>
      </c>
      <c r="N282" s="95">
        <f>SUMIFS(MasterData[Base Rebate],MasterData[Survivor Customer'#],AcctReport!C282)</f>
        <v>0</v>
      </c>
      <c r="O282" s="95">
        <f>SUMIFS(MasterData[Annual Focus],MasterData[Survivor Customer'#],AcctReport!C282)</f>
        <v>0</v>
      </c>
      <c r="P282" s="95">
        <f>SUMIFS(MasterData[Growth Rebate],MasterData[Survivor Customer'#],AcctReport!C282)</f>
        <v>0</v>
      </c>
      <c r="Q282" s="95">
        <f t="shared" si="10"/>
        <v>0</v>
      </c>
    </row>
    <row r="283" spans="1:17" x14ac:dyDescent="0.2">
      <c r="A283" s="99"/>
      <c r="B283" s="99"/>
      <c r="D283" s="99"/>
      <c r="E283" s="99"/>
      <c r="F283" s="99"/>
      <c r="G283" s="99"/>
      <c r="H283" s="99"/>
      <c r="I283" s="95">
        <f>SUMIFS(MasterData[Curr Sales],MasterData[Survivor Customer'#],AcctReport!C283)</f>
        <v>0</v>
      </c>
      <c r="J283" s="95">
        <f>SUMIFS(MasterData[Prior Sales],MasterData[Survivor Customer'#],AcctReport!C283)</f>
        <v>0</v>
      </c>
      <c r="K283" s="95">
        <f t="shared" si="9"/>
        <v>0</v>
      </c>
      <c r="L283" s="95">
        <f>SUMIFS(MasterData[Semi-Annual Base],MasterData[Survivor Customer'#],AcctReport!C283)</f>
        <v>0</v>
      </c>
      <c r="M283" s="95">
        <f>SUMIFS(MasterData[Semi-Annual Focus],MasterData[Survivor Customer'#],AcctReport!C283)</f>
        <v>0</v>
      </c>
      <c r="N283" s="95">
        <f>SUMIFS(MasterData[Base Rebate],MasterData[Survivor Customer'#],AcctReport!C283)</f>
        <v>0</v>
      </c>
      <c r="O283" s="95">
        <f>SUMIFS(MasterData[Annual Focus],MasterData[Survivor Customer'#],AcctReport!C283)</f>
        <v>0</v>
      </c>
      <c r="P283" s="95">
        <f>SUMIFS(MasterData[Growth Rebate],MasterData[Survivor Customer'#],AcctReport!C283)</f>
        <v>0</v>
      </c>
      <c r="Q283" s="95">
        <f t="shared" si="10"/>
        <v>0</v>
      </c>
    </row>
    <row r="284" spans="1:17" x14ac:dyDescent="0.2">
      <c r="A284" s="99"/>
      <c r="B284" s="99"/>
      <c r="D284" s="99"/>
      <c r="E284" s="99"/>
      <c r="F284" s="99"/>
      <c r="G284" s="99"/>
      <c r="H284" s="99"/>
      <c r="I284" s="95">
        <f>SUMIFS(MasterData[Curr Sales],MasterData[Survivor Customer'#],AcctReport!C284)</f>
        <v>0</v>
      </c>
      <c r="J284" s="95">
        <f>SUMIFS(MasterData[Prior Sales],MasterData[Survivor Customer'#],AcctReport!C284)</f>
        <v>0</v>
      </c>
      <c r="K284" s="95">
        <f t="shared" si="9"/>
        <v>0</v>
      </c>
      <c r="L284" s="95">
        <f>SUMIFS(MasterData[Semi-Annual Base],MasterData[Survivor Customer'#],AcctReport!C284)</f>
        <v>0</v>
      </c>
      <c r="M284" s="95">
        <f>SUMIFS(MasterData[Semi-Annual Focus],MasterData[Survivor Customer'#],AcctReport!C284)</f>
        <v>0</v>
      </c>
      <c r="N284" s="95">
        <f>SUMIFS(MasterData[Base Rebate],MasterData[Survivor Customer'#],AcctReport!C284)</f>
        <v>0</v>
      </c>
      <c r="O284" s="95">
        <f>SUMIFS(MasterData[Annual Focus],MasterData[Survivor Customer'#],AcctReport!C284)</f>
        <v>0</v>
      </c>
      <c r="P284" s="95">
        <f>SUMIFS(MasterData[Growth Rebate],MasterData[Survivor Customer'#],AcctReport!C284)</f>
        <v>0</v>
      </c>
      <c r="Q284" s="95">
        <f t="shared" si="10"/>
        <v>0</v>
      </c>
    </row>
    <row r="285" spans="1:17" x14ac:dyDescent="0.2">
      <c r="A285" s="99"/>
      <c r="B285" s="99"/>
      <c r="D285" s="99"/>
      <c r="E285" s="99"/>
      <c r="F285" s="99"/>
      <c r="G285" s="99"/>
      <c r="H285" s="99"/>
      <c r="I285" s="95">
        <f>SUMIFS(MasterData[Curr Sales],MasterData[Survivor Customer'#],AcctReport!C285)</f>
        <v>0</v>
      </c>
      <c r="J285" s="95">
        <f>SUMIFS(MasterData[Prior Sales],MasterData[Survivor Customer'#],AcctReport!C285)</f>
        <v>0</v>
      </c>
      <c r="K285" s="95">
        <f t="shared" si="9"/>
        <v>0</v>
      </c>
      <c r="L285" s="95">
        <f>SUMIFS(MasterData[Semi-Annual Base],MasterData[Survivor Customer'#],AcctReport!C285)</f>
        <v>0</v>
      </c>
      <c r="M285" s="95">
        <f>SUMIFS(MasterData[Semi-Annual Focus],MasterData[Survivor Customer'#],AcctReport!C285)</f>
        <v>0</v>
      </c>
      <c r="N285" s="95">
        <f>SUMIFS(MasterData[Base Rebate],MasterData[Survivor Customer'#],AcctReport!C285)</f>
        <v>0</v>
      </c>
      <c r="O285" s="95">
        <f>SUMIFS(MasterData[Annual Focus],MasterData[Survivor Customer'#],AcctReport!C285)</f>
        <v>0</v>
      </c>
      <c r="P285" s="95">
        <f>SUMIFS(MasterData[Growth Rebate],MasterData[Survivor Customer'#],AcctReport!C285)</f>
        <v>0</v>
      </c>
      <c r="Q285" s="95">
        <f t="shared" si="10"/>
        <v>0</v>
      </c>
    </row>
    <row r="286" spans="1:17" x14ac:dyDescent="0.2">
      <c r="A286" s="99"/>
      <c r="B286" s="99"/>
      <c r="D286" s="99"/>
      <c r="E286" s="99"/>
      <c r="F286" s="99"/>
      <c r="G286" s="99"/>
      <c r="H286" s="99"/>
      <c r="I286" s="95">
        <f>SUMIFS(MasterData[Curr Sales],MasterData[Survivor Customer'#],AcctReport!C286)</f>
        <v>0</v>
      </c>
      <c r="J286" s="95">
        <f>SUMIFS(MasterData[Prior Sales],MasterData[Survivor Customer'#],AcctReport!C286)</f>
        <v>0</v>
      </c>
      <c r="K286" s="95">
        <f t="shared" si="9"/>
        <v>0</v>
      </c>
      <c r="L286" s="95">
        <f>SUMIFS(MasterData[Semi-Annual Base],MasterData[Survivor Customer'#],AcctReport!C286)</f>
        <v>0</v>
      </c>
      <c r="M286" s="95">
        <f>SUMIFS(MasterData[Semi-Annual Focus],MasterData[Survivor Customer'#],AcctReport!C286)</f>
        <v>0</v>
      </c>
      <c r="N286" s="95">
        <f>SUMIFS(MasterData[Base Rebate],MasterData[Survivor Customer'#],AcctReport!C286)</f>
        <v>0</v>
      </c>
      <c r="O286" s="95">
        <f>SUMIFS(MasterData[Annual Focus],MasterData[Survivor Customer'#],AcctReport!C286)</f>
        <v>0</v>
      </c>
      <c r="P286" s="95">
        <f>SUMIFS(MasterData[Growth Rebate],MasterData[Survivor Customer'#],AcctReport!C286)</f>
        <v>0</v>
      </c>
      <c r="Q286" s="95">
        <f t="shared" si="10"/>
        <v>0</v>
      </c>
    </row>
    <row r="287" spans="1:17" x14ac:dyDescent="0.2">
      <c r="A287" s="99"/>
      <c r="B287" s="99"/>
      <c r="D287" s="99"/>
      <c r="E287" s="99"/>
      <c r="F287" s="99"/>
      <c r="G287" s="99"/>
      <c r="H287" s="99"/>
      <c r="I287" s="95">
        <f>SUMIFS(MasterData[Curr Sales],MasterData[Survivor Customer'#],AcctReport!C287)</f>
        <v>0</v>
      </c>
      <c r="J287" s="95">
        <f>SUMIFS(MasterData[Prior Sales],MasterData[Survivor Customer'#],AcctReport!C287)</f>
        <v>0</v>
      </c>
      <c r="K287" s="95">
        <f t="shared" si="9"/>
        <v>0</v>
      </c>
      <c r="L287" s="95">
        <f>SUMIFS(MasterData[Semi-Annual Base],MasterData[Survivor Customer'#],AcctReport!C287)</f>
        <v>0</v>
      </c>
      <c r="M287" s="95">
        <f>SUMIFS(MasterData[Semi-Annual Focus],MasterData[Survivor Customer'#],AcctReport!C287)</f>
        <v>0</v>
      </c>
      <c r="N287" s="95">
        <f>SUMIFS(MasterData[Base Rebate],MasterData[Survivor Customer'#],AcctReport!C287)</f>
        <v>0</v>
      </c>
      <c r="O287" s="95">
        <f>SUMIFS(MasterData[Annual Focus],MasterData[Survivor Customer'#],AcctReport!C287)</f>
        <v>0</v>
      </c>
      <c r="P287" s="95">
        <f>SUMIFS(MasterData[Growth Rebate],MasterData[Survivor Customer'#],AcctReport!C287)</f>
        <v>0</v>
      </c>
      <c r="Q287" s="95">
        <f t="shared" si="10"/>
        <v>0</v>
      </c>
    </row>
    <row r="288" spans="1:17" x14ac:dyDescent="0.2">
      <c r="A288" s="99"/>
      <c r="B288" s="99"/>
      <c r="D288" s="99"/>
      <c r="E288" s="99"/>
      <c r="F288" s="99"/>
      <c r="G288" s="99"/>
      <c r="H288" s="99"/>
      <c r="I288" s="95">
        <f>SUMIFS(MasterData[Curr Sales],MasterData[Survivor Customer'#],AcctReport!C288)</f>
        <v>0</v>
      </c>
      <c r="J288" s="95">
        <f>SUMIFS(MasterData[Prior Sales],MasterData[Survivor Customer'#],AcctReport!C288)</f>
        <v>0</v>
      </c>
      <c r="K288" s="95">
        <f t="shared" si="9"/>
        <v>0</v>
      </c>
      <c r="L288" s="95">
        <f>SUMIFS(MasterData[Semi-Annual Base],MasterData[Survivor Customer'#],AcctReport!C288)</f>
        <v>0</v>
      </c>
      <c r="M288" s="95">
        <f>SUMIFS(MasterData[Semi-Annual Focus],MasterData[Survivor Customer'#],AcctReport!C288)</f>
        <v>0</v>
      </c>
      <c r="N288" s="95">
        <f>SUMIFS(MasterData[Base Rebate],MasterData[Survivor Customer'#],AcctReport!C288)</f>
        <v>0</v>
      </c>
      <c r="O288" s="95">
        <f>SUMIFS(MasterData[Annual Focus],MasterData[Survivor Customer'#],AcctReport!C288)</f>
        <v>0</v>
      </c>
      <c r="P288" s="95">
        <f>SUMIFS(MasterData[Growth Rebate],MasterData[Survivor Customer'#],AcctReport!C288)</f>
        <v>0</v>
      </c>
      <c r="Q288" s="95">
        <f t="shared" si="10"/>
        <v>0</v>
      </c>
    </row>
    <row r="289" spans="1:17" x14ac:dyDescent="0.2">
      <c r="A289" s="99"/>
      <c r="B289" s="99"/>
      <c r="D289" s="99"/>
      <c r="E289" s="99"/>
      <c r="F289" s="99"/>
      <c r="G289" s="99"/>
      <c r="H289" s="99"/>
      <c r="I289" s="95">
        <f>SUMIFS(MasterData[Curr Sales],MasterData[Survivor Customer'#],AcctReport!C289)</f>
        <v>0</v>
      </c>
      <c r="J289" s="95">
        <f>SUMIFS(MasterData[Prior Sales],MasterData[Survivor Customer'#],AcctReport!C289)</f>
        <v>0</v>
      </c>
      <c r="K289" s="95">
        <f t="shared" si="9"/>
        <v>0</v>
      </c>
      <c r="L289" s="95">
        <f>SUMIFS(MasterData[Semi-Annual Base],MasterData[Survivor Customer'#],AcctReport!C289)</f>
        <v>0</v>
      </c>
      <c r="M289" s="95">
        <f>SUMIFS(MasterData[Semi-Annual Focus],MasterData[Survivor Customer'#],AcctReport!C289)</f>
        <v>0</v>
      </c>
      <c r="N289" s="95">
        <f>SUMIFS(MasterData[Base Rebate],MasterData[Survivor Customer'#],AcctReport!C289)</f>
        <v>0</v>
      </c>
      <c r="O289" s="95">
        <f>SUMIFS(MasterData[Annual Focus],MasterData[Survivor Customer'#],AcctReport!C289)</f>
        <v>0</v>
      </c>
      <c r="P289" s="95">
        <f>SUMIFS(MasterData[Growth Rebate],MasterData[Survivor Customer'#],AcctReport!C289)</f>
        <v>0</v>
      </c>
      <c r="Q289" s="95">
        <f t="shared" si="10"/>
        <v>0</v>
      </c>
    </row>
    <row r="290" spans="1:17" x14ac:dyDescent="0.2">
      <c r="A290" s="99"/>
      <c r="B290" s="99"/>
      <c r="D290" s="99"/>
      <c r="E290" s="99"/>
      <c r="F290" s="99"/>
      <c r="G290" s="99"/>
      <c r="H290" s="99"/>
      <c r="I290" s="95">
        <f>SUMIFS(MasterData[Curr Sales],MasterData[Survivor Customer'#],AcctReport!C290)</f>
        <v>0</v>
      </c>
      <c r="J290" s="95">
        <f>SUMIFS(MasterData[Prior Sales],MasterData[Survivor Customer'#],AcctReport!C290)</f>
        <v>0</v>
      </c>
      <c r="K290" s="95">
        <f t="shared" si="9"/>
        <v>0</v>
      </c>
      <c r="L290" s="95">
        <f>SUMIFS(MasterData[Semi-Annual Base],MasterData[Survivor Customer'#],AcctReport!C290)</f>
        <v>0</v>
      </c>
      <c r="M290" s="95">
        <f>SUMIFS(MasterData[Semi-Annual Focus],MasterData[Survivor Customer'#],AcctReport!C290)</f>
        <v>0</v>
      </c>
      <c r="N290" s="95">
        <f>SUMIFS(MasterData[Base Rebate],MasterData[Survivor Customer'#],AcctReport!C290)</f>
        <v>0</v>
      </c>
      <c r="O290" s="95">
        <f>SUMIFS(MasterData[Annual Focus],MasterData[Survivor Customer'#],AcctReport!C290)</f>
        <v>0</v>
      </c>
      <c r="P290" s="95">
        <f>SUMIFS(MasterData[Growth Rebate],MasterData[Survivor Customer'#],AcctReport!C290)</f>
        <v>0</v>
      </c>
      <c r="Q290" s="95">
        <f t="shared" si="10"/>
        <v>0</v>
      </c>
    </row>
    <row r="291" spans="1:17" x14ac:dyDescent="0.2">
      <c r="A291" s="99"/>
      <c r="B291" s="99"/>
      <c r="D291" s="99"/>
      <c r="E291" s="99"/>
      <c r="F291" s="99"/>
      <c r="G291" s="99"/>
      <c r="H291" s="99"/>
      <c r="I291" s="95">
        <f>SUMIFS(MasterData[Curr Sales],MasterData[Survivor Customer'#],AcctReport!C291)</f>
        <v>0</v>
      </c>
      <c r="J291" s="95">
        <f>SUMIFS(MasterData[Prior Sales],MasterData[Survivor Customer'#],AcctReport!C291)</f>
        <v>0</v>
      </c>
      <c r="K291" s="95">
        <f t="shared" si="9"/>
        <v>0</v>
      </c>
      <c r="L291" s="95">
        <f>SUMIFS(MasterData[Semi-Annual Base],MasterData[Survivor Customer'#],AcctReport!C291)</f>
        <v>0</v>
      </c>
      <c r="M291" s="95">
        <f>SUMIFS(MasterData[Semi-Annual Focus],MasterData[Survivor Customer'#],AcctReport!C291)</f>
        <v>0</v>
      </c>
      <c r="N291" s="95">
        <f>SUMIFS(MasterData[Base Rebate],MasterData[Survivor Customer'#],AcctReport!C291)</f>
        <v>0</v>
      </c>
      <c r="O291" s="95">
        <f>SUMIFS(MasterData[Annual Focus],MasterData[Survivor Customer'#],AcctReport!C291)</f>
        <v>0</v>
      </c>
      <c r="P291" s="95">
        <f>SUMIFS(MasterData[Growth Rebate],MasterData[Survivor Customer'#],AcctReport!C291)</f>
        <v>0</v>
      </c>
      <c r="Q291" s="95">
        <f t="shared" si="10"/>
        <v>0</v>
      </c>
    </row>
    <row r="292" spans="1:17" x14ac:dyDescent="0.2">
      <c r="A292" s="99"/>
      <c r="B292" s="99"/>
      <c r="D292" s="99"/>
      <c r="E292" s="99"/>
      <c r="F292" s="99"/>
      <c r="G292" s="99"/>
      <c r="H292" s="99"/>
      <c r="I292" s="95">
        <f>SUMIFS(MasterData[Curr Sales],MasterData[Survivor Customer'#],AcctReport!C292)</f>
        <v>0</v>
      </c>
      <c r="J292" s="95">
        <f>SUMIFS(MasterData[Prior Sales],MasterData[Survivor Customer'#],AcctReport!C292)</f>
        <v>0</v>
      </c>
      <c r="K292" s="95">
        <f t="shared" si="9"/>
        <v>0</v>
      </c>
      <c r="L292" s="95">
        <f>SUMIFS(MasterData[Semi-Annual Base],MasterData[Survivor Customer'#],AcctReport!C292)</f>
        <v>0</v>
      </c>
      <c r="M292" s="95">
        <f>SUMIFS(MasterData[Semi-Annual Focus],MasterData[Survivor Customer'#],AcctReport!C292)</f>
        <v>0</v>
      </c>
      <c r="N292" s="95">
        <f>SUMIFS(MasterData[Base Rebate],MasterData[Survivor Customer'#],AcctReport!C292)</f>
        <v>0</v>
      </c>
      <c r="O292" s="95">
        <f>SUMIFS(MasterData[Annual Focus],MasterData[Survivor Customer'#],AcctReport!C292)</f>
        <v>0</v>
      </c>
      <c r="P292" s="95">
        <f>SUMIFS(MasterData[Growth Rebate],MasterData[Survivor Customer'#],AcctReport!C292)</f>
        <v>0</v>
      </c>
      <c r="Q292" s="95">
        <f t="shared" si="10"/>
        <v>0</v>
      </c>
    </row>
    <row r="293" spans="1:17" x14ac:dyDescent="0.2">
      <c r="A293" s="99"/>
      <c r="B293" s="99"/>
      <c r="D293" s="99"/>
      <c r="E293" s="99"/>
      <c r="F293" s="99"/>
      <c r="G293" s="99"/>
      <c r="H293" s="99"/>
      <c r="I293" s="95">
        <f>SUMIFS(MasterData[Curr Sales],MasterData[Survivor Customer'#],AcctReport!C293)</f>
        <v>0</v>
      </c>
      <c r="J293" s="95">
        <f>SUMIFS(MasterData[Prior Sales],MasterData[Survivor Customer'#],AcctReport!C293)</f>
        <v>0</v>
      </c>
      <c r="K293" s="95">
        <f t="shared" si="9"/>
        <v>0</v>
      </c>
      <c r="L293" s="95">
        <f>SUMIFS(MasterData[Semi-Annual Base],MasterData[Survivor Customer'#],AcctReport!C293)</f>
        <v>0</v>
      </c>
      <c r="M293" s="95">
        <f>SUMIFS(MasterData[Semi-Annual Focus],MasterData[Survivor Customer'#],AcctReport!C293)</f>
        <v>0</v>
      </c>
      <c r="N293" s="95">
        <f>SUMIFS(MasterData[Base Rebate],MasterData[Survivor Customer'#],AcctReport!C293)</f>
        <v>0</v>
      </c>
      <c r="O293" s="95">
        <f>SUMIFS(MasterData[Annual Focus],MasterData[Survivor Customer'#],AcctReport!C293)</f>
        <v>0</v>
      </c>
      <c r="P293" s="95">
        <f>SUMIFS(MasterData[Growth Rebate],MasterData[Survivor Customer'#],AcctReport!C293)</f>
        <v>0</v>
      </c>
      <c r="Q293" s="95">
        <f t="shared" si="10"/>
        <v>0</v>
      </c>
    </row>
    <row r="294" spans="1:17" x14ac:dyDescent="0.2">
      <c r="A294" s="99"/>
      <c r="B294" s="99"/>
      <c r="D294" s="99"/>
      <c r="E294" s="99"/>
      <c r="F294" s="99"/>
      <c r="G294" s="99"/>
      <c r="H294" s="99"/>
      <c r="I294" s="95">
        <f>SUMIFS(MasterData[Curr Sales],MasterData[Survivor Customer'#],AcctReport!C294)</f>
        <v>0</v>
      </c>
      <c r="J294" s="95">
        <f>SUMIFS(MasterData[Prior Sales],MasterData[Survivor Customer'#],AcctReport!C294)</f>
        <v>0</v>
      </c>
      <c r="K294" s="95">
        <f t="shared" si="9"/>
        <v>0</v>
      </c>
      <c r="L294" s="95">
        <f>SUMIFS(MasterData[Semi-Annual Base],MasterData[Survivor Customer'#],AcctReport!C294)</f>
        <v>0</v>
      </c>
      <c r="M294" s="95">
        <f>SUMIFS(MasterData[Semi-Annual Focus],MasterData[Survivor Customer'#],AcctReport!C294)</f>
        <v>0</v>
      </c>
      <c r="N294" s="95">
        <f>SUMIFS(MasterData[Base Rebate],MasterData[Survivor Customer'#],AcctReport!C294)</f>
        <v>0</v>
      </c>
      <c r="O294" s="95">
        <f>SUMIFS(MasterData[Annual Focus],MasterData[Survivor Customer'#],AcctReport!C294)</f>
        <v>0</v>
      </c>
      <c r="P294" s="95">
        <f>SUMIFS(MasterData[Growth Rebate],MasterData[Survivor Customer'#],AcctReport!C294)</f>
        <v>0</v>
      </c>
      <c r="Q294" s="95">
        <f t="shared" si="10"/>
        <v>0</v>
      </c>
    </row>
    <row r="295" spans="1:17" x14ac:dyDescent="0.2">
      <c r="A295" s="99"/>
      <c r="B295" s="99"/>
      <c r="D295" s="99"/>
      <c r="E295" s="99"/>
      <c r="F295" s="99"/>
      <c r="G295" s="99"/>
      <c r="H295" s="99"/>
      <c r="I295" s="95">
        <f>SUMIFS(MasterData[Curr Sales],MasterData[Survivor Customer'#],AcctReport!C295)</f>
        <v>0</v>
      </c>
      <c r="J295" s="95">
        <f>SUMIFS(MasterData[Prior Sales],MasterData[Survivor Customer'#],AcctReport!C295)</f>
        <v>0</v>
      </c>
      <c r="K295" s="95">
        <f t="shared" si="9"/>
        <v>0</v>
      </c>
      <c r="L295" s="95">
        <f>SUMIFS(MasterData[Semi-Annual Base],MasterData[Survivor Customer'#],AcctReport!C295)</f>
        <v>0</v>
      </c>
      <c r="M295" s="95">
        <f>SUMIFS(MasterData[Semi-Annual Focus],MasterData[Survivor Customer'#],AcctReport!C295)</f>
        <v>0</v>
      </c>
      <c r="N295" s="95">
        <f>SUMIFS(MasterData[Base Rebate],MasterData[Survivor Customer'#],AcctReport!C295)</f>
        <v>0</v>
      </c>
      <c r="O295" s="95">
        <f>SUMIFS(MasterData[Annual Focus],MasterData[Survivor Customer'#],AcctReport!C295)</f>
        <v>0</v>
      </c>
      <c r="P295" s="95">
        <f>SUMIFS(MasterData[Growth Rebate],MasterData[Survivor Customer'#],AcctReport!C295)</f>
        <v>0</v>
      </c>
      <c r="Q295" s="95">
        <f t="shared" si="10"/>
        <v>0</v>
      </c>
    </row>
    <row r="296" spans="1:17" x14ac:dyDescent="0.2">
      <c r="A296" s="99"/>
      <c r="B296" s="99"/>
      <c r="D296" s="99"/>
      <c r="E296" s="99"/>
      <c r="F296" s="99"/>
      <c r="G296" s="99"/>
      <c r="H296" s="99"/>
      <c r="I296" s="95">
        <f>SUMIFS(MasterData[Curr Sales],MasterData[Survivor Customer'#],AcctReport!C296)</f>
        <v>0</v>
      </c>
      <c r="J296" s="95">
        <f>SUMIFS(MasterData[Prior Sales],MasterData[Survivor Customer'#],AcctReport!C296)</f>
        <v>0</v>
      </c>
      <c r="K296" s="95">
        <f t="shared" si="9"/>
        <v>0</v>
      </c>
      <c r="L296" s="95">
        <f>SUMIFS(MasterData[Semi-Annual Base],MasterData[Survivor Customer'#],AcctReport!C296)</f>
        <v>0</v>
      </c>
      <c r="M296" s="95">
        <f>SUMIFS(MasterData[Semi-Annual Focus],MasterData[Survivor Customer'#],AcctReport!C296)</f>
        <v>0</v>
      </c>
      <c r="N296" s="95">
        <f>SUMIFS(MasterData[Base Rebate],MasterData[Survivor Customer'#],AcctReport!C296)</f>
        <v>0</v>
      </c>
      <c r="O296" s="95">
        <f>SUMIFS(MasterData[Annual Focus],MasterData[Survivor Customer'#],AcctReport!C296)</f>
        <v>0</v>
      </c>
      <c r="P296" s="95">
        <f>SUMIFS(MasterData[Growth Rebate],MasterData[Survivor Customer'#],AcctReport!C296)</f>
        <v>0</v>
      </c>
      <c r="Q296" s="95">
        <f t="shared" si="10"/>
        <v>0</v>
      </c>
    </row>
    <row r="297" spans="1:17" x14ac:dyDescent="0.2">
      <c r="A297" s="99"/>
      <c r="B297" s="99"/>
      <c r="D297" s="99"/>
      <c r="E297" s="99"/>
      <c r="F297" s="99"/>
      <c r="G297" s="99"/>
      <c r="H297" s="99"/>
      <c r="I297" s="95">
        <f>SUMIFS(MasterData[Curr Sales],MasterData[Survivor Customer'#],AcctReport!C297)</f>
        <v>0</v>
      </c>
      <c r="J297" s="95">
        <f>SUMIFS(MasterData[Prior Sales],MasterData[Survivor Customer'#],AcctReport!C297)</f>
        <v>0</v>
      </c>
      <c r="K297" s="95">
        <f t="shared" si="9"/>
        <v>0</v>
      </c>
      <c r="L297" s="95">
        <f>SUMIFS(MasterData[Semi-Annual Base],MasterData[Survivor Customer'#],AcctReport!C297)</f>
        <v>0</v>
      </c>
      <c r="M297" s="95">
        <f>SUMIFS(MasterData[Semi-Annual Focus],MasterData[Survivor Customer'#],AcctReport!C297)</f>
        <v>0</v>
      </c>
      <c r="N297" s="95">
        <f>SUMIFS(MasterData[Base Rebate],MasterData[Survivor Customer'#],AcctReport!C297)</f>
        <v>0</v>
      </c>
      <c r="O297" s="95">
        <f>SUMIFS(MasterData[Annual Focus],MasterData[Survivor Customer'#],AcctReport!C297)</f>
        <v>0</v>
      </c>
      <c r="P297" s="95">
        <f>SUMIFS(MasterData[Growth Rebate],MasterData[Survivor Customer'#],AcctReport!C297)</f>
        <v>0</v>
      </c>
      <c r="Q297" s="95">
        <f t="shared" si="10"/>
        <v>0</v>
      </c>
    </row>
    <row r="298" spans="1:17" x14ac:dyDescent="0.2">
      <c r="A298" s="99"/>
      <c r="B298" s="99"/>
      <c r="D298" s="99"/>
      <c r="E298" s="99"/>
      <c r="F298" s="99"/>
      <c r="G298" s="99"/>
      <c r="H298" s="99"/>
      <c r="I298" s="95">
        <f>SUMIFS(MasterData[Curr Sales],MasterData[Survivor Customer'#],AcctReport!C298)</f>
        <v>0</v>
      </c>
      <c r="J298" s="95">
        <f>SUMIFS(MasterData[Prior Sales],MasterData[Survivor Customer'#],AcctReport!C298)</f>
        <v>0</v>
      </c>
      <c r="K298" s="95">
        <f t="shared" si="9"/>
        <v>0</v>
      </c>
      <c r="L298" s="95">
        <f>SUMIFS(MasterData[Semi-Annual Base],MasterData[Survivor Customer'#],AcctReport!C298)</f>
        <v>0</v>
      </c>
      <c r="M298" s="95">
        <f>SUMIFS(MasterData[Semi-Annual Focus],MasterData[Survivor Customer'#],AcctReport!C298)</f>
        <v>0</v>
      </c>
      <c r="N298" s="95">
        <f>SUMIFS(MasterData[Base Rebate],MasterData[Survivor Customer'#],AcctReport!C298)</f>
        <v>0</v>
      </c>
      <c r="O298" s="95">
        <f>SUMIFS(MasterData[Annual Focus],MasterData[Survivor Customer'#],AcctReport!C298)</f>
        <v>0</v>
      </c>
      <c r="P298" s="95">
        <f>SUMIFS(MasterData[Growth Rebate],MasterData[Survivor Customer'#],AcctReport!C298)</f>
        <v>0</v>
      </c>
      <c r="Q298" s="95">
        <f t="shared" si="10"/>
        <v>0</v>
      </c>
    </row>
    <row r="299" spans="1:17" x14ac:dyDescent="0.2">
      <c r="A299" s="99"/>
      <c r="B299" s="99"/>
      <c r="D299" s="99"/>
      <c r="E299" s="99"/>
      <c r="F299" s="99"/>
      <c r="G299" s="99"/>
      <c r="H299" s="99"/>
      <c r="I299" s="95">
        <f>SUMIFS(MasterData[Curr Sales],MasterData[Survivor Customer'#],AcctReport!C299)</f>
        <v>0</v>
      </c>
      <c r="J299" s="95">
        <f>SUMIFS(MasterData[Prior Sales],MasterData[Survivor Customer'#],AcctReport!C299)</f>
        <v>0</v>
      </c>
      <c r="K299" s="95">
        <f t="shared" si="9"/>
        <v>0</v>
      </c>
      <c r="L299" s="95">
        <f>SUMIFS(MasterData[Semi-Annual Base],MasterData[Survivor Customer'#],AcctReport!C299)</f>
        <v>0</v>
      </c>
      <c r="M299" s="95">
        <f>SUMIFS(MasterData[Semi-Annual Focus],MasterData[Survivor Customer'#],AcctReport!C299)</f>
        <v>0</v>
      </c>
      <c r="N299" s="95">
        <f>SUMIFS(MasterData[Base Rebate],MasterData[Survivor Customer'#],AcctReport!C299)</f>
        <v>0</v>
      </c>
      <c r="O299" s="95">
        <f>SUMIFS(MasterData[Annual Focus],MasterData[Survivor Customer'#],AcctReport!C299)</f>
        <v>0</v>
      </c>
      <c r="P299" s="95">
        <f>SUMIFS(MasterData[Growth Rebate],MasterData[Survivor Customer'#],AcctReport!C299)</f>
        <v>0</v>
      </c>
      <c r="Q299" s="95">
        <f t="shared" si="10"/>
        <v>0</v>
      </c>
    </row>
    <row r="300" spans="1:17" x14ac:dyDescent="0.2">
      <c r="A300" s="99"/>
      <c r="B300" s="99"/>
      <c r="D300" s="99"/>
      <c r="E300" s="99"/>
      <c r="F300" s="99"/>
      <c r="G300" s="99"/>
      <c r="H300" s="99"/>
      <c r="I300" s="95">
        <f>SUMIFS(MasterData[Curr Sales],MasterData[Survivor Customer'#],AcctReport!C300)</f>
        <v>0</v>
      </c>
      <c r="J300" s="95">
        <f>SUMIFS(MasterData[Prior Sales],MasterData[Survivor Customer'#],AcctReport!C300)</f>
        <v>0</v>
      </c>
      <c r="K300" s="95">
        <f t="shared" si="9"/>
        <v>0</v>
      </c>
      <c r="L300" s="95">
        <f>SUMIFS(MasterData[Semi-Annual Base],MasterData[Survivor Customer'#],AcctReport!C300)</f>
        <v>0</v>
      </c>
      <c r="M300" s="95">
        <f>SUMIFS(MasterData[Semi-Annual Focus],MasterData[Survivor Customer'#],AcctReport!C300)</f>
        <v>0</v>
      </c>
      <c r="N300" s="95">
        <f>SUMIFS(MasterData[Base Rebate],MasterData[Survivor Customer'#],AcctReport!C300)</f>
        <v>0</v>
      </c>
      <c r="O300" s="95">
        <f>SUMIFS(MasterData[Annual Focus],MasterData[Survivor Customer'#],AcctReport!C300)</f>
        <v>0</v>
      </c>
      <c r="P300" s="95">
        <f>SUMIFS(MasterData[Growth Rebate],MasterData[Survivor Customer'#],AcctReport!C300)</f>
        <v>0</v>
      </c>
      <c r="Q300" s="95">
        <f t="shared" si="10"/>
        <v>0</v>
      </c>
    </row>
    <row r="301" spans="1:17" x14ac:dyDescent="0.2">
      <c r="A301" s="99"/>
      <c r="B301" s="99"/>
      <c r="D301" s="99"/>
      <c r="E301" s="99"/>
      <c r="F301" s="99"/>
      <c r="G301" s="99"/>
      <c r="H301" s="99"/>
      <c r="I301" s="95">
        <f>SUMIFS(MasterData[Curr Sales],MasterData[Survivor Customer'#],AcctReport!C301)</f>
        <v>0</v>
      </c>
      <c r="J301" s="95">
        <f>SUMIFS(MasterData[Prior Sales],MasterData[Survivor Customer'#],AcctReport!C301)</f>
        <v>0</v>
      </c>
      <c r="K301" s="95">
        <f t="shared" si="9"/>
        <v>0</v>
      </c>
      <c r="L301" s="95">
        <f>SUMIFS(MasterData[Semi-Annual Base],MasterData[Survivor Customer'#],AcctReport!C301)</f>
        <v>0</v>
      </c>
      <c r="M301" s="95">
        <f>SUMIFS(MasterData[Semi-Annual Focus],MasterData[Survivor Customer'#],AcctReport!C301)</f>
        <v>0</v>
      </c>
      <c r="N301" s="95">
        <f>SUMIFS(MasterData[Base Rebate],MasterData[Survivor Customer'#],AcctReport!C301)</f>
        <v>0</v>
      </c>
      <c r="O301" s="95">
        <f>SUMIFS(MasterData[Annual Focus],MasterData[Survivor Customer'#],AcctReport!C301)</f>
        <v>0</v>
      </c>
      <c r="P301" s="95">
        <f>SUMIFS(MasterData[Growth Rebate],MasterData[Survivor Customer'#],AcctReport!C301)</f>
        <v>0</v>
      </c>
      <c r="Q301" s="95">
        <f t="shared" si="10"/>
        <v>0</v>
      </c>
    </row>
    <row r="302" spans="1:17" x14ac:dyDescent="0.2">
      <c r="A302" s="99"/>
      <c r="B302" s="99"/>
      <c r="D302" s="99"/>
      <c r="E302" s="99"/>
      <c r="F302" s="99"/>
      <c r="G302" s="99"/>
      <c r="H302" s="99"/>
      <c r="I302" s="95">
        <f>SUMIFS(MasterData[Curr Sales],MasterData[Survivor Customer'#],AcctReport!C302)</f>
        <v>0</v>
      </c>
      <c r="J302" s="95">
        <f>SUMIFS(MasterData[Prior Sales],MasterData[Survivor Customer'#],AcctReport!C302)</f>
        <v>0</v>
      </c>
      <c r="K302" s="95">
        <f t="shared" si="9"/>
        <v>0</v>
      </c>
      <c r="L302" s="95">
        <f>SUMIFS(MasterData[Semi-Annual Base],MasterData[Survivor Customer'#],AcctReport!C302)</f>
        <v>0</v>
      </c>
      <c r="M302" s="95">
        <f>SUMIFS(MasterData[Semi-Annual Focus],MasterData[Survivor Customer'#],AcctReport!C302)</f>
        <v>0</v>
      </c>
      <c r="N302" s="95">
        <f>SUMIFS(MasterData[Base Rebate],MasterData[Survivor Customer'#],AcctReport!C302)</f>
        <v>0</v>
      </c>
      <c r="O302" s="95">
        <f>SUMIFS(MasterData[Annual Focus],MasterData[Survivor Customer'#],AcctReport!C302)</f>
        <v>0</v>
      </c>
      <c r="P302" s="95">
        <f>SUMIFS(MasterData[Growth Rebate],MasterData[Survivor Customer'#],AcctReport!C302)</f>
        <v>0</v>
      </c>
      <c r="Q302" s="95">
        <f t="shared" si="10"/>
        <v>0</v>
      </c>
    </row>
    <row r="303" spans="1:17" x14ac:dyDescent="0.2">
      <c r="A303" s="99"/>
      <c r="B303" s="99"/>
      <c r="D303" s="99"/>
      <c r="E303" s="99"/>
      <c r="F303" s="99"/>
      <c r="G303" s="99"/>
      <c r="H303" s="99"/>
      <c r="I303" s="95">
        <f>SUMIFS(MasterData[Curr Sales],MasterData[Survivor Customer'#],AcctReport!C303)</f>
        <v>0</v>
      </c>
      <c r="J303" s="95">
        <f>SUMIFS(MasterData[Prior Sales],MasterData[Survivor Customer'#],AcctReport!C303)</f>
        <v>0</v>
      </c>
      <c r="K303" s="95">
        <f t="shared" si="9"/>
        <v>0</v>
      </c>
      <c r="L303" s="95">
        <f>SUMIFS(MasterData[Semi-Annual Base],MasterData[Survivor Customer'#],AcctReport!C303)</f>
        <v>0</v>
      </c>
      <c r="M303" s="95">
        <f>SUMIFS(MasterData[Semi-Annual Focus],MasterData[Survivor Customer'#],AcctReport!C303)</f>
        <v>0</v>
      </c>
      <c r="N303" s="95">
        <f>SUMIFS(MasterData[Base Rebate],MasterData[Survivor Customer'#],AcctReport!C303)</f>
        <v>0</v>
      </c>
      <c r="O303" s="95">
        <f>SUMIFS(MasterData[Annual Focus],MasterData[Survivor Customer'#],AcctReport!C303)</f>
        <v>0</v>
      </c>
      <c r="P303" s="95">
        <f>SUMIFS(MasterData[Growth Rebate],MasterData[Survivor Customer'#],AcctReport!C303)</f>
        <v>0</v>
      </c>
      <c r="Q303" s="95">
        <f t="shared" si="10"/>
        <v>0</v>
      </c>
    </row>
    <row r="304" spans="1:17" x14ac:dyDescent="0.2">
      <c r="A304" s="99"/>
      <c r="B304" s="99"/>
      <c r="D304" s="99"/>
      <c r="E304" s="99"/>
      <c r="F304" s="99"/>
      <c r="G304" s="99"/>
      <c r="H304" s="99"/>
      <c r="I304" s="95">
        <f>SUMIFS(MasterData[Curr Sales],MasterData[Survivor Customer'#],AcctReport!C304)</f>
        <v>0</v>
      </c>
      <c r="J304" s="95">
        <f>SUMIFS(MasterData[Prior Sales],MasterData[Survivor Customer'#],AcctReport!C304)</f>
        <v>0</v>
      </c>
      <c r="K304" s="95">
        <f t="shared" si="9"/>
        <v>0</v>
      </c>
      <c r="L304" s="95">
        <f>SUMIFS(MasterData[Semi-Annual Base],MasterData[Survivor Customer'#],AcctReport!C304)</f>
        <v>0</v>
      </c>
      <c r="M304" s="95">
        <f>SUMIFS(MasterData[Semi-Annual Focus],MasterData[Survivor Customer'#],AcctReport!C304)</f>
        <v>0</v>
      </c>
      <c r="N304" s="95">
        <f>SUMIFS(MasterData[Base Rebate],MasterData[Survivor Customer'#],AcctReport!C304)</f>
        <v>0</v>
      </c>
      <c r="O304" s="95">
        <f>SUMIFS(MasterData[Annual Focus],MasterData[Survivor Customer'#],AcctReport!C304)</f>
        <v>0</v>
      </c>
      <c r="P304" s="95">
        <f>SUMIFS(MasterData[Growth Rebate],MasterData[Survivor Customer'#],AcctReport!C304)</f>
        <v>0</v>
      </c>
      <c r="Q304" s="95">
        <f t="shared" si="10"/>
        <v>0</v>
      </c>
    </row>
    <row r="305" spans="1:17" x14ac:dyDescent="0.2">
      <c r="A305" s="99"/>
      <c r="B305" s="99"/>
      <c r="D305" s="99"/>
      <c r="E305" s="99"/>
      <c r="F305" s="99"/>
      <c r="G305" s="99"/>
      <c r="H305" s="99"/>
      <c r="I305" s="95">
        <f>SUMIFS(MasterData[Curr Sales],MasterData[Survivor Customer'#],AcctReport!C305)</f>
        <v>0</v>
      </c>
      <c r="J305" s="95">
        <f>SUMIFS(MasterData[Prior Sales],MasterData[Survivor Customer'#],AcctReport!C305)</f>
        <v>0</v>
      </c>
      <c r="K305" s="95">
        <f t="shared" si="9"/>
        <v>0</v>
      </c>
      <c r="L305" s="95">
        <f>SUMIFS(MasterData[Semi-Annual Base],MasterData[Survivor Customer'#],AcctReport!C305)</f>
        <v>0</v>
      </c>
      <c r="M305" s="95">
        <f>SUMIFS(MasterData[Semi-Annual Focus],MasterData[Survivor Customer'#],AcctReport!C305)</f>
        <v>0</v>
      </c>
      <c r="N305" s="95">
        <f>SUMIFS(MasterData[Base Rebate],MasterData[Survivor Customer'#],AcctReport!C305)</f>
        <v>0</v>
      </c>
      <c r="O305" s="95">
        <f>SUMIFS(MasterData[Annual Focus],MasterData[Survivor Customer'#],AcctReport!C305)</f>
        <v>0</v>
      </c>
      <c r="P305" s="95">
        <f>SUMIFS(MasterData[Growth Rebate],MasterData[Survivor Customer'#],AcctReport!C305)</f>
        <v>0</v>
      </c>
      <c r="Q305" s="95">
        <f t="shared" si="10"/>
        <v>0</v>
      </c>
    </row>
    <row r="306" spans="1:17" x14ac:dyDescent="0.2">
      <c r="A306" s="99"/>
      <c r="B306" s="99"/>
      <c r="D306" s="99"/>
      <c r="E306" s="99"/>
      <c r="F306" s="99"/>
      <c r="G306" s="99"/>
      <c r="H306" s="99"/>
      <c r="I306" s="95">
        <f>SUMIFS(MasterData[Curr Sales],MasterData[Survivor Customer'#],AcctReport!C306)</f>
        <v>0</v>
      </c>
      <c r="J306" s="95">
        <f>SUMIFS(MasterData[Prior Sales],MasterData[Survivor Customer'#],AcctReport!C306)</f>
        <v>0</v>
      </c>
      <c r="K306" s="95">
        <f t="shared" si="9"/>
        <v>0</v>
      </c>
      <c r="L306" s="95">
        <f>SUMIFS(MasterData[Semi-Annual Base],MasterData[Survivor Customer'#],AcctReport!C306)</f>
        <v>0</v>
      </c>
      <c r="M306" s="95">
        <f>SUMIFS(MasterData[Semi-Annual Focus],MasterData[Survivor Customer'#],AcctReport!C306)</f>
        <v>0</v>
      </c>
      <c r="N306" s="95">
        <f>SUMIFS(MasterData[Base Rebate],MasterData[Survivor Customer'#],AcctReport!C306)</f>
        <v>0</v>
      </c>
      <c r="O306" s="95">
        <f>SUMIFS(MasterData[Annual Focus],MasterData[Survivor Customer'#],AcctReport!C306)</f>
        <v>0</v>
      </c>
      <c r="P306" s="95">
        <f>SUMIFS(MasterData[Growth Rebate],MasterData[Survivor Customer'#],AcctReport!C306)</f>
        <v>0</v>
      </c>
      <c r="Q306" s="95">
        <f t="shared" si="10"/>
        <v>0</v>
      </c>
    </row>
    <row r="307" spans="1:17" x14ac:dyDescent="0.2">
      <c r="A307" s="99"/>
      <c r="B307" s="99"/>
      <c r="D307" s="99"/>
      <c r="E307" s="99"/>
      <c r="F307" s="99"/>
      <c r="G307" s="99"/>
      <c r="H307" s="99"/>
      <c r="I307" s="95">
        <f>SUMIFS(MasterData[Curr Sales],MasterData[Survivor Customer'#],AcctReport!C307)</f>
        <v>0</v>
      </c>
      <c r="J307" s="95">
        <f>SUMIFS(MasterData[Prior Sales],MasterData[Survivor Customer'#],AcctReport!C307)</f>
        <v>0</v>
      </c>
      <c r="K307" s="95">
        <f t="shared" si="9"/>
        <v>0</v>
      </c>
      <c r="L307" s="95">
        <f>SUMIFS(MasterData[Semi-Annual Base],MasterData[Survivor Customer'#],AcctReport!C307)</f>
        <v>0</v>
      </c>
      <c r="M307" s="95">
        <f>SUMIFS(MasterData[Semi-Annual Focus],MasterData[Survivor Customer'#],AcctReport!C307)</f>
        <v>0</v>
      </c>
      <c r="N307" s="95">
        <f>SUMIFS(MasterData[Base Rebate],MasterData[Survivor Customer'#],AcctReport!C307)</f>
        <v>0</v>
      </c>
      <c r="O307" s="95">
        <f>SUMIFS(MasterData[Annual Focus],MasterData[Survivor Customer'#],AcctReport!C307)</f>
        <v>0</v>
      </c>
      <c r="P307" s="95">
        <f>SUMIFS(MasterData[Growth Rebate],MasterData[Survivor Customer'#],AcctReport!C307)</f>
        <v>0</v>
      </c>
      <c r="Q307" s="95">
        <f t="shared" si="10"/>
        <v>0</v>
      </c>
    </row>
    <row r="308" spans="1:17" x14ac:dyDescent="0.2">
      <c r="A308" s="99"/>
      <c r="B308" s="99"/>
      <c r="D308" s="99"/>
      <c r="E308" s="99"/>
      <c r="F308" s="99"/>
      <c r="G308" s="99"/>
      <c r="H308" s="99"/>
      <c r="I308" s="95">
        <f>SUMIFS(MasterData[Curr Sales],MasterData[Survivor Customer'#],AcctReport!C308)</f>
        <v>0</v>
      </c>
      <c r="J308" s="95">
        <f>SUMIFS(MasterData[Prior Sales],MasterData[Survivor Customer'#],AcctReport!C308)</f>
        <v>0</v>
      </c>
      <c r="K308" s="95">
        <f t="shared" si="9"/>
        <v>0</v>
      </c>
      <c r="L308" s="95">
        <f>SUMIFS(MasterData[Semi-Annual Base],MasterData[Survivor Customer'#],AcctReport!C308)</f>
        <v>0</v>
      </c>
      <c r="M308" s="95">
        <f>SUMIFS(MasterData[Semi-Annual Focus],MasterData[Survivor Customer'#],AcctReport!C308)</f>
        <v>0</v>
      </c>
      <c r="N308" s="95">
        <f>SUMIFS(MasterData[Base Rebate],MasterData[Survivor Customer'#],AcctReport!C308)</f>
        <v>0</v>
      </c>
      <c r="O308" s="95">
        <f>SUMIFS(MasterData[Annual Focus],MasterData[Survivor Customer'#],AcctReport!C308)</f>
        <v>0</v>
      </c>
      <c r="P308" s="95">
        <f>SUMIFS(MasterData[Growth Rebate],MasterData[Survivor Customer'#],AcctReport!C308)</f>
        <v>0</v>
      </c>
      <c r="Q308" s="95">
        <f t="shared" si="10"/>
        <v>0</v>
      </c>
    </row>
    <row r="309" spans="1:17" x14ac:dyDescent="0.2">
      <c r="A309" s="99"/>
      <c r="B309" s="99"/>
      <c r="D309" s="99"/>
      <c r="E309" s="99"/>
      <c r="F309" s="99"/>
      <c r="G309" s="99"/>
      <c r="H309" s="99"/>
      <c r="I309" s="95">
        <f>SUMIFS(MasterData[Curr Sales],MasterData[Survivor Customer'#],AcctReport!C309)</f>
        <v>0</v>
      </c>
      <c r="J309" s="95">
        <f>SUMIFS(MasterData[Prior Sales],MasterData[Survivor Customer'#],AcctReport!C309)</f>
        <v>0</v>
      </c>
      <c r="K309" s="95">
        <f t="shared" si="9"/>
        <v>0</v>
      </c>
      <c r="L309" s="95">
        <f>SUMIFS(MasterData[Semi-Annual Base],MasterData[Survivor Customer'#],AcctReport!C309)</f>
        <v>0</v>
      </c>
      <c r="M309" s="95">
        <f>SUMIFS(MasterData[Semi-Annual Focus],MasterData[Survivor Customer'#],AcctReport!C309)</f>
        <v>0</v>
      </c>
      <c r="N309" s="95">
        <f>SUMIFS(MasterData[Base Rebate],MasterData[Survivor Customer'#],AcctReport!C309)</f>
        <v>0</v>
      </c>
      <c r="O309" s="95">
        <f>SUMIFS(MasterData[Annual Focus],MasterData[Survivor Customer'#],AcctReport!C309)</f>
        <v>0</v>
      </c>
      <c r="P309" s="95">
        <f>SUMIFS(MasterData[Growth Rebate],MasterData[Survivor Customer'#],AcctReport!C309)</f>
        <v>0</v>
      </c>
      <c r="Q309" s="95">
        <f t="shared" si="10"/>
        <v>0</v>
      </c>
    </row>
    <row r="310" spans="1:17" x14ac:dyDescent="0.2">
      <c r="A310" s="99"/>
      <c r="B310" s="99"/>
      <c r="D310" s="99"/>
      <c r="E310" s="99"/>
      <c r="F310" s="99"/>
      <c r="G310" s="99"/>
      <c r="H310" s="99"/>
      <c r="I310" s="95">
        <f>SUMIFS(MasterData[Curr Sales],MasterData[Survivor Customer'#],AcctReport!C310)</f>
        <v>0</v>
      </c>
      <c r="J310" s="95">
        <f>SUMIFS(MasterData[Prior Sales],MasterData[Survivor Customer'#],AcctReport!C310)</f>
        <v>0</v>
      </c>
      <c r="K310" s="95">
        <f t="shared" si="9"/>
        <v>0</v>
      </c>
      <c r="L310" s="95">
        <f>SUMIFS(MasterData[Semi-Annual Base],MasterData[Survivor Customer'#],AcctReport!C310)</f>
        <v>0</v>
      </c>
      <c r="M310" s="95">
        <f>SUMIFS(MasterData[Semi-Annual Focus],MasterData[Survivor Customer'#],AcctReport!C310)</f>
        <v>0</v>
      </c>
      <c r="N310" s="95">
        <f>SUMIFS(MasterData[Base Rebate],MasterData[Survivor Customer'#],AcctReport!C310)</f>
        <v>0</v>
      </c>
      <c r="O310" s="95">
        <f>SUMIFS(MasterData[Annual Focus],MasterData[Survivor Customer'#],AcctReport!C310)</f>
        <v>0</v>
      </c>
      <c r="P310" s="95">
        <f>SUMIFS(MasterData[Growth Rebate],MasterData[Survivor Customer'#],AcctReport!C310)</f>
        <v>0</v>
      </c>
      <c r="Q310" s="95">
        <f t="shared" si="10"/>
        <v>0</v>
      </c>
    </row>
    <row r="311" spans="1:17" x14ac:dyDescent="0.2">
      <c r="A311" s="99"/>
      <c r="B311" s="99"/>
      <c r="D311" s="99"/>
      <c r="E311" s="99"/>
      <c r="F311" s="99"/>
      <c r="G311" s="99"/>
      <c r="H311" s="99"/>
      <c r="I311" s="95">
        <f>SUMIFS(MasterData[Curr Sales],MasterData[Survivor Customer'#],AcctReport!C311)</f>
        <v>0</v>
      </c>
      <c r="J311" s="95">
        <f>SUMIFS(MasterData[Prior Sales],MasterData[Survivor Customer'#],AcctReport!C311)</f>
        <v>0</v>
      </c>
      <c r="K311" s="95">
        <f t="shared" si="9"/>
        <v>0</v>
      </c>
      <c r="L311" s="95">
        <f>SUMIFS(MasterData[Semi-Annual Base],MasterData[Survivor Customer'#],AcctReport!C311)</f>
        <v>0</v>
      </c>
      <c r="M311" s="95">
        <f>SUMIFS(MasterData[Semi-Annual Focus],MasterData[Survivor Customer'#],AcctReport!C311)</f>
        <v>0</v>
      </c>
      <c r="N311" s="95">
        <f>SUMIFS(MasterData[Base Rebate],MasterData[Survivor Customer'#],AcctReport!C311)</f>
        <v>0</v>
      </c>
      <c r="O311" s="95">
        <f>SUMIFS(MasterData[Annual Focus],MasterData[Survivor Customer'#],AcctReport!C311)</f>
        <v>0</v>
      </c>
      <c r="P311" s="95">
        <f>SUMIFS(MasterData[Growth Rebate],MasterData[Survivor Customer'#],AcctReport!C311)</f>
        <v>0</v>
      </c>
      <c r="Q311" s="95">
        <f t="shared" si="10"/>
        <v>0</v>
      </c>
    </row>
    <row r="312" spans="1:17" x14ac:dyDescent="0.2">
      <c r="A312" s="99"/>
      <c r="B312" s="99"/>
      <c r="D312" s="99"/>
      <c r="E312" s="99"/>
      <c r="F312" s="99"/>
      <c r="G312" s="99"/>
      <c r="H312" s="99"/>
      <c r="I312" s="95">
        <f>SUMIFS(MasterData[Curr Sales],MasterData[Survivor Customer'#],AcctReport!C312)</f>
        <v>0</v>
      </c>
      <c r="J312" s="95">
        <f>SUMIFS(MasterData[Prior Sales],MasterData[Survivor Customer'#],AcctReport!C312)</f>
        <v>0</v>
      </c>
      <c r="K312" s="95">
        <f t="shared" si="9"/>
        <v>0</v>
      </c>
      <c r="L312" s="95">
        <f>SUMIFS(MasterData[Semi-Annual Base],MasterData[Survivor Customer'#],AcctReport!C312)</f>
        <v>0</v>
      </c>
      <c r="M312" s="95">
        <f>SUMIFS(MasterData[Semi-Annual Focus],MasterData[Survivor Customer'#],AcctReport!C312)</f>
        <v>0</v>
      </c>
      <c r="N312" s="95">
        <f>SUMIFS(MasterData[Base Rebate],MasterData[Survivor Customer'#],AcctReport!C312)</f>
        <v>0</v>
      </c>
      <c r="O312" s="95">
        <f>SUMIFS(MasterData[Annual Focus],MasterData[Survivor Customer'#],AcctReport!C312)</f>
        <v>0</v>
      </c>
      <c r="P312" s="95">
        <f>SUMIFS(MasterData[Growth Rebate],MasterData[Survivor Customer'#],AcctReport!C312)</f>
        <v>0</v>
      </c>
      <c r="Q312" s="95">
        <f t="shared" si="10"/>
        <v>0</v>
      </c>
    </row>
    <row r="313" spans="1:17" x14ac:dyDescent="0.2">
      <c r="A313" s="99"/>
      <c r="B313" s="99"/>
      <c r="D313" s="99"/>
      <c r="E313" s="99"/>
      <c r="F313" s="99"/>
      <c r="G313" s="99"/>
      <c r="H313" s="99"/>
      <c r="I313" s="95">
        <f>SUMIFS(MasterData[Curr Sales],MasterData[Survivor Customer'#],AcctReport!C313)</f>
        <v>0</v>
      </c>
      <c r="J313" s="95">
        <f>SUMIFS(MasterData[Prior Sales],MasterData[Survivor Customer'#],AcctReport!C313)</f>
        <v>0</v>
      </c>
      <c r="K313" s="95">
        <f t="shared" si="9"/>
        <v>0</v>
      </c>
      <c r="L313" s="95">
        <f>SUMIFS(MasterData[Semi-Annual Base],MasterData[Survivor Customer'#],AcctReport!C313)</f>
        <v>0</v>
      </c>
      <c r="M313" s="95">
        <f>SUMIFS(MasterData[Semi-Annual Focus],MasterData[Survivor Customer'#],AcctReport!C313)</f>
        <v>0</v>
      </c>
      <c r="N313" s="95">
        <f>SUMIFS(MasterData[Base Rebate],MasterData[Survivor Customer'#],AcctReport!C313)</f>
        <v>0</v>
      </c>
      <c r="O313" s="95">
        <f>SUMIFS(MasterData[Annual Focus],MasterData[Survivor Customer'#],AcctReport!C313)</f>
        <v>0</v>
      </c>
      <c r="P313" s="95">
        <f>SUMIFS(MasterData[Growth Rebate],MasterData[Survivor Customer'#],AcctReport!C313)</f>
        <v>0</v>
      </c>
      <c r="Q313" s="95">
        <f t="shared" si="10"/>
        <v>0</v>
      </c>
    </row>
    <row r="314" spans="1:17" x14ac:dyDescent="0.2">
      <c r="I314" s="95">
        <f>SUMIFS(MasterData[Curr Sales],MasterData[Survivor Customer'#],AcctReport!C314)</f>
        <v>0</v>
      </c>
      <c r="J314" s="95">
        <f>SUMIFS(MasterData[Prior Sales],MasterData[Survivor Customer'#],AcctReport!C314)</f>
        <v>0</v>
      </c>
      <c r="K314" s="95">
        <f t="shared" si="9"/>
        <v>0</v>
      </c>
      <c r="L314" s="95">
        <f>SUMIFS(MasterData[Semi-Annual Base],MasterData[Survivor Customer'#],AcctReport!C314)</f>
        <v>0</v>
      </c>
      <c r="M314" s="95">
        <f>SUMIFS(MasterData[Semi-Annual Focus],MasterData[Survivor Customer'#],AcctReport!C314)</f>
        <v>0</v>
      </c>
      <c r="N314" s="95">
        <f>SUMIFS(MasterData[Base Rebate],MasterData[Survivor Customer'#],AcctReport!C314)</f>
        <v>0</v>
      </c>
      <c r="O314" s="95">
        <f>SUMIFS(MasterData[Annual Focus],MasterData[Survivor Customer'#],AcctReport!C314)</f>
        <v>0</v>
      </c>
      <c r="P314" s="95">
        <f>SUMIFS(MasterData[Growth Rebate],MasterData[Survivor Customer'#],AcctReport!C314)</f>
        <v>0</v>
      </c>
      <c r="Q314" s="95">
        <f t="shared" si="10"/>
        <v>0</v>
      </c>
    </row>
    <row r="315" spans="1:17" x14ac:dyDescent="0.2">
      <c r="I315" s="95">
        <f>SUMIFS(MasterData[Curr Sales],MasterData[Survivor Customer'#],AcctReport!C315)</f>
        <v>0</v>
      </c>
      <c r="J315" s="95">
        <f>SUMIFS(MasterData[Prior Sales],MasterData[Survivor Customer'#],AcctReport!C315)</f>
        <v>0</v>
      </c>
      <c r="K315" s="95">
        <f t="shared" si="9"/>
        <v>0</v>
      </c>
      <c r="L315" s="95">
        <f>SUMIFS(MasterData[Semi-Annual Base],MasterData[Survivor Customer'#],AcctReport!C315)</f>
        <v>0</v>
      </c>
      <c r="M315" s="95">
        <f>SUMIFS(MasterData[Semi-Annual Focus],MasterData[Survivor Customer'#],AcctReport!C315)</f>
        <v>0</v>
      </c>
      <c r="N315" s="95">
        <f>SUMIFS(MasterData[Base Rebate],MasterData[Survivor Customer'#],AcctReport!C315)</f>
        <v>0</v>
      </c>
      <c r="O315" s="95">
        <f>SUMIFS(MasterData[Annual Focus],MasterData[Survivor Customer'#],AcctReport!C315)</f>
        <v>0</v>
      </c>
      <c r="P315" s="95">
        <f>SUMIFS(MasterData[Growth Rebate],MasterData[Survivor Customer'#],AcctReport!C315)</f>
        <v>0</v>
      </c>
      <c r="Q315" s="95">
        <f t="shared" si="10"/>
        <v>0</v>
      </c>
    </row>
    <row r="316" spans="1:17" x14ac:dyDescent="0.2">
      <c r="I316" s="95">
        <f>SUMIFS(MasterData[Curr Sales],MasterData[Survivor Customer'#],AcctReport!C316)</f>
        <v>0</v>
      </c>
      <c r="J316" s="95">
        <f>SUMIFS(MasterData[Prior Sales],MasterData[Survivor Customer'#],AcctReport!C316)</f>
        <v>0</v>
      </c>
      <c r="K316" s="95">
        <f t="shared" si="9"/>
        <v>0</v>
      </c>
      <c r="L316" s="95">
        <f>SUMIFS(MasterData[Semi-Annual Base],MasterData[Survivor Customer'#],AcctReport!C316)</f>
        <v>0</v>
      </c>
      <c r="M316" s="95">
        <f>SUMIFS(MasterData[Semi-Annual Focus],MasterData[Survivor Customer'#],AcctReport!C316)</f>
        <v>0</v>
      </c>
      <c r="N316" s="95">
        <f>SUMIFS(MasterData[Base Rebate],MasterData[Survivor Customer'#],AcctReport!C316)</f>
        <v>0</v>
      </c>
      <c r="O316" s="95">
        <f>SUMIFS(MasterData[Annual Focus],MasterData[Survivor Customer'#],AcctReport!C316)</f>
        <v>0</v>
      </c>
      <c r="P316" s="95">
        <f>SUMIFS(MasterData[Growth Rebate],MasterData[Survivor Customer'#],AcctReport!C316)</f>
        <v>0</v>
      </c>
      <c r="Q316" s="95">
        <f t="shared" si="10"/>
        <v>0</v>
      </c>
    </row>
    <row r="317" spans="1:17" x14ac:dyDescent="0.2">
      <c r="I317" s="95">
        <f>SUMIFS(MasterData[Curr Sales],MasterData[Survivor Customer'#],AcctReport!C317)</f>
        <v>0</v>
      </c>
      <c r="J317" s="95">
        <f>SUMIFS(MasterData[Prior Sales],MasterData[Survivor Customer'#],AcctReport!C317)</f>
        <v>0</v>
      </c>
      <c r="K317" s="95">
        <f t="shared" si="9"/>
        <v>0</v>
      </c>
      <c r="L317" s="95">
        <f>SUMIFS(MasterData[Semi-Annual Base],MasterData[Survivor Customer'#],AcctReport!C317)</f>
        <v>0</v>
      </c>
      <c r="M317" s="95">
        <f>SUMIFS(MasterData[Semi-Annual Focus],MasterData[Survivor Customer'#],AcctReport!C317)</f>
        <v>0</v>
      </c>
      <c r="N317" s="95">
        <f>SUMIFS(MasterData[Base Rebate],MasterData[Survivor Customer'#],AcctReport!C317)</f>
        <v>0</v>
      </c>
      <c r="O317" s="95">
        <f>SUMIFS(MasterData[Annual Focus],MasterData[Survivor Customer'#],AcctReport!C317)</f>
        <v>0</v>
      </c>
      <c r="P317" s="95">
        <f>SUMIFS(MasterData[Growth Rebate],MasterData[Survivor Customer'#],AcctReport!C317)</f>
        <v>0</v>
      </c>
      <c r="Q317" s="95">
        <f t="shared" si="10"/>
        <v>0</v>
      </c>
    </row>
    <row r="318" spans="1:17" x14ac:dyDescent="0.2">
      <c r="I318" s="95">
        <f>SUMIFS(MasterData[Curr Sales],MasterData[Survivor Customer'#],AcctReport!C318)</f>
        <v>0</v>
      </c>
      <c r="J318" s="95">
        <f>SUMIFS(MasterData[Prior Sales],MasterData[Survivor Customer'#],AcctReport!C318)</f>
        <v>0</v>
      </c>
      <c r="K318" s="95">
        <f t="shared" si="9"/>
        <v>0</v>
      </c>
      <c r="L318" s="95">
        <f>SUMIFS(MasterData[Semi-Annual Base],MasterData[Survivor Customer'#],AcctReport!C318)</f>
        <v>0</v>
      </c>
      <c r="M318" s="95">
        <f>SUMIFS(MasterData[Semi-Annual Focus],MasterData[Survivor Customer'#],AcctReport!C318)</f>
        <v>0</v>
      </c>
      <c r="N318" s="95">
        <f>SUMIFS(MasterData[Base Rebate],MasterData[Survivor Customer'#],AcctReport!C318)</f>
        <v>0</v>
      </c>
      <c r="O318" s="95">
        <f>SUMIFS(MasterData[Annual Focus],MasterData[Survivor Customer'#],AcctReport!C318)</f>
        <v>0</v>
      </c>
      <c r="P318" s="95">
        <f>SUMIFS(MasterData[Growth Rebate],MasterData[Survivor Customer'#],AcctReport!C318)</f>
        <v>0</v>
      </c>
      <c r="Q318" s="95">
        <f t="shared" si="10"/>
        <v>0</v>
      </c>
    </row>
    <row r="319" spans="1:17" x14ac:dyDescent="0.2">
      <c r="I319" s="95">
        <f>SUMIFS(MasterData[Curr Sales],MasterData[Survivor Customer'#],AcctReport!C319)</f>
        <v>0</v>
      </c>
      <c r="J319" s="95">
        <f>SUMIFS(MasterData[Prior Sales],MasterData[Survivor Customer'#],AcctReport!C319)</f>
        <v>0</v>
      </c>
      <c r="K319" s="95">
        <f t="shared" si="9"/>
        <v>0</v>
      </c>
      <c r="L319" s="95">
        <f>SUMIFS(MasterData[Semi-Annual Base],MasterData[Survivor Customer'#],AcctReport!C319)</f>
        <v>0</v>
      </c>
      <c r="M319" s="95">
        <f>SUMIFS(MasterData[Semi-Annual Focus],MasterData[Survivor Customer'#],AcctReport!C319)</f>
        <v>0</v>
      </c>
      <c r="N319" s="95">
        <f>SUMIFS(MasterData[Base Rebate],MasterData[Survivor Customer'#],AcctReport!C319)</f>
        <v>0</v>
      </c>
      <c r="O319" s="95">
        <f>SUMIFS(MasterData[Annual Focus],MasterData[Survivor Customer'#],AcctReport!C319)</f>
        <v>0</v>
      </c>
      <c r="P319" s="95">
        <f>SUMIFS(MasterData[Growth Rebate],MasterData[Survivor Customer'#],AcctReport!C319)</f>
        <v>0</v>
      </c>
      <c r="Q319" s="95">
        <f t="shared" si="10"/>
        <v>0</v>
      </c>
    </row>
    <row r="320" spans="1:17" x14ac:dyDescent="0.2">
      <c r="I320" s="95">
        <f>SUMIFS(MasterData[Curr Sales],MasterData[Survivor Customer'#],AcctReport!C320)</f>
        <v>0</v>
      </c>
      <c r="J320" s="95">
        <f>SUMIFS(MasterData[Prior Sales],MasterData[Survivor Customer'#],AcctReport!C320)</f>
        <v>0</v>
      </c>
      <c r="K320" s="95">
        <f t="shared" si="9"/>
        <v>0</v>
      </c>
      <c r="L320" s="95">
        <f>SUMIFS(MasterData[Semi-Annual Base],MasterData[Survivor Customer'#],AcctReport!C320)</f>
        <v>0</v>
      </c>
      <c r="M320" s="95">
        <f>SUMIFS(MasterData[Semi-Annual Focus],MasterData[Survivor Customer'#],AcctReport!C320)</f>
        <v>0</v>
      </c>
      <c r="N320" s="95">
        <f>SUMIFS(MasterData[Base Rebate],MasterData[Survivor Customer'#],AcctReport!C320)</f>
        <v>0</v>
      </c>
      <c r="O320" s="95">
        <f>SUMIFS(MasterData[Annual Focus],MasterData[Survivor Customer'#],AcctReport!C320)</f>
        <v>0</v>
      </c>
      <c r="P320" s="95">
        <f>SUMIFS(MasterData[Growth Rebate],MasterData[Survivor Customer'#],AcctReport!C320)</f>
        <v>0</v>
      </c>
      <c r="Q320" s="95">
        <f t="shared" si="10"/>
        <v>0</v>
      </c>
    </row>
    <row r="321" spans="9:17" x14ac:dyDescent="0.2">
      <c r="I321" s="95">
        <f>SUMIFS(MasterData[Curr Sales],MasterData[Survivor Customer'#],AcctReport!C321)</f>
        <v>0</v>
      </c>
      <c r="J321" s="95">
        <f>SUMIFS(MasterData[Prior Sales],MasterData[Survivor Customer'#],AcctReport!C321)</f>
        <v>0</v>
      </c>
      <c r="K321" s="95">
        <f t="shared" si="9"/>
        <v>0</v>
      </c>
      <c r="L321" s="95">
        <f>SUMIFS(MasterData[Semi-Annual Base],MasterData[Survivor Customer'#],AcctReport!C321)</f>
        <v>0</v>
      </c>
      <c r="M321" s="95">
        <f>SUMIFS(MasterData[Semi-Annual Focus],MasterData[Survivor Customer'#],AcctReport!C321)</f>
        <v>0</v>
      </c>
      <c r="N321" s="95">
        <f>SUMIFS(MasterData[Base Rebate],MasterData[Survivor Customer'#],AcctReport!C321)</f>
        <v>0</v>
      </c>
      <c r="O321" s="95">
        <f>SUMIFS(MasterData[Annual Focus],MasterData[Survivor Customer'#],AcctReport!C321)</f>
        <v>0</v>
      </c>
      <c r="P321" s="95">
        <f>SUMIFS(MasterData[Growth Rebate],MasterData[Survivor Customer'#],AcctReport!C321)</f>
        <v>0</v>
      </c>
      <c r="Q321" s="95">
        <f t="shared" si="10"/>
        <v>0</v>
      </c>
    </row>
    <row r="322" spans="9:17" x14ac:dyDescent="0.2">
      <c r="I322" s="95">
        <f>SUMIFS(MasterData[Curr Sales],MasterData[Survivor Customer'#],AcctReport!C322)</f>
        <v>0</v>
      </c>
      <c r="J322" s="95">
        <f>SUMIFS(MasterData[Prior Sales],MasterData[Survivor Customer'#],AcctReport!C322)</f>
        <v>0</v>
      </c>
      <c r="K322" s="95">
        <f t="shared" si="9"/>
        <v>0</v>
      </c>
      <c r="L322" s="95">
        <f>SUMIFS(MasterData[Semi-Annual Base],MasterData[Survivor Customer'#],AcctReport!C322)</f>
        <v>0</v>
      </c>
      <c r="M322" s="95">
        <f>SUMIFS(MasterData[Semi-Annual Focus],MasterData[Survivor Customer'#],AcctReport!C322)</f>
        <v>0</v>
      </c>
      <c r="N322" s="95">
        <f>SUMIFS(MasterData[Base Rebate],MasterData[Survivor Customer'#],AcctReport!C322)</f>
        <v>0</v>
      </c>
      <c r="O322" s="95">
        <f>SUMIFS(MasterData[Annual Focus],MasterData[Survivor Customer'#],AcctReport!C322)</f>
        <v>0</v>
      </c>
      <c r="P322" s="95">
        <f>SUMIFS(MasterData[Growth Rebate],MasterData[Survivor Customer'#],AcctReport!C322)</f>
        <v>0</v>
      </c>
      <c r="Q322" s="95">
        <f t="shared" si="10"/>
        <v>0</v>
      </c>
    </row>
    <row r="323" spans="9:17" x14ac:dyDescent="0.2">
      <c r="I323" s="95">
        <f>SUMIFS(MasterData[Curr Sales],MasterData[Survivor Customer'#],AcctReport!C323)</f>
        <v>0</v>
      </c>
      <c r="J323" s="95">
        <f>SUMIFS(MasterData[Prior Sales],MasterData[Survivor Customer'#],AcctReport!C323)</f>
        <v>0</v>
      </c>
      <c r="K323" s="95">
        <f t="shared" si="9"/>
        <v>0</v>
      </c>
      <c r="L323" s="95">
        <f>SUMIFS(MasterData[Semi-Annual Base],MasterData[Survivor Customer'#],AcctReport!C323)</f>
        <v>0</v>
      </c>
      <c r="M323" s="95">
        <f>SUMIFS(MasterData[Semi-Annual Focus],MasterData[Survivor Customer'#],AcctReport!C323)</f>
        <v>0</v>
      </c>
      <c r="N323" s="95">
        <f>SUMIFS(MasterData[Base Rebate],MasterData[Survivor Customer'#],AcctReport!C323)</f>
        <v>0</v>
      </c>
      <c r="O323" s="95">
        <f>SUMIFS(MasterData[Annual Focus],MasterData[Survivor Customer'#],AcctReport!C323)</f>
        <v>0</v>
      </c>
      <c r="P323" s="95">
        <f>SUMIFS(MasterData[Growth Rebate],MasterData[Survivor Customer'#],AcctReport!C323)</f>
        <v>0</v>
      </c>
      <c r="Q323" s="95">
        <f t="shared" si="10"/>
        <v>0</v>
      </c>
    </row>
    <row r="324" spans="9:17" x14ac:dyDescent="0.2">
      <c r="I324" s="95">
        <f>SUMIFS(MasterData[Curr Sales],MasterData[Survivor Customer'#],AcctReport!C324)</f>
        <v>0</v>
      </c>
      <c r="J324" s="95">
        <f>SUMIFS(MasterData[Prior Sales],MasterData[Survivor Customer'#],AcctReport!C324)</f>
        <v>0</v>
      </c>
      <c r="K324" s="95">
        <f t="shared" si="9"/>
        <v>0</v>
      </c>
      <c r="L324" s="95">
        <f>SUMIFS(MasterData[Semi-Annual Base],MasterData[Survivor Customer'#],AcctReport!C324)</f>
        <v>0</v>
      </c>
      <c r="M324" s="95">
        <f>SUMIFS(MasterData[Semi-Annual Focus],MasterData[Survivor Customer'#],AcctReport!C324)</f>
        <v>0</v>
      </c>
      <c r="N324" s="95">
        <f>SUMIFS(MasterData[Base Rebate],MasterData[Survivor Customer'#],AcctReport!C324)</f>
        <v>0</v>
      </c>
      <c r="O324" s="95">
        <f>SUMIFS(MasterData[Annual Focus],MasterData[Survivor Customer'#],AcctReport!C324)</f>
        <v>0</v>
      </c>
      <c r="P324" s="95">
        <f>SUMIFS(MasterData[Growth Rebate],MasterData[Survivor Customer'#],AcctReport!C324)</f>
        <v>0</v>
      </c>
      <c r="Q324" s="95">
        <f t="shared" si="10"/>
        <v>0</v>
      </c>
    </row>
    <row r="325" spans="9:17" x14ac:dyDescent="0.2">
      <c r="I325" s="95">
        <f>SUMIFS(MasterData[Curr Sales],MasterData[Survivor Customer'#],AcctReport!C325)</f>
        <v>0</v>
      </c>
      <c r="J325" s="95">
        <f>SUMIFS(MasterData[Prior Sales],MasterData[Survivor Customer'#],AcctReport!C325)</f>
        <v>0</v>
      </c>
      <c r="K325" s="95">
        <f t="shared" si="9"/>
        <v>0</v>
      </c>
      <c r="L325" s="95">
        <f>SUMIFS(MasterData[Semi-Annual Base],MasterData[Survivor Customer'#],AcctReport!C325)</f>
        <v>0</v>
      </c>
      <c r="M325" s="95">
        <f>SUMIFS(MasterData[Semi-Annual Focus],MasterData[Survivor Customer'#],AcctReport!C325)</f>
        <v>0</v>
      </c>
      <c r="N325" s="95">
        <f>SUMIFS(MasterData[Base Rebate],MasterData[Survivor Customer'#],AcctReport!C325)</f>
        <v>0</v>
      </c>
      <c r="O325" s="95">
        <f>SUMIFS(MasterData[Annual Focus],MasterData[Survivor Customer'#],AcctReport!C325)</f>
        <v>0</v>
      </c>
      <c r="P325" s="95">
        <f>SUMIFS(MasterData[Growth Rebate],MasterData[Survivor Customer'#],AcctReport!C325)</f>
        <v>0</v>
      </c>
      <c r="Q325" s="95">
        <f t="shared" si="10"/>
        <v>0</v>
      </c>
    </row>
    <row r="326" spans="9:17" x14ac:dyDescent="0.2">
      <c r="I326" s="95">
        <f>SUMIFS(MasterData[Curr Sales],MasterData[Survivor Customer'#],AcctReport!C326)</f>
        <v>0</v>
      </c>
      <c r="J326" s="95">
        <f>SUMIFS(MasterData[Prior Sales],MasterData[Survivor Customer'#],AcctReport!C326)</f>
        <v>0</v>
      </c>
      <c r="K326" s="95">
        <f t="shared" si="9"/>
        <v>0</v>
      </c>
      <c r="L326" s="95">
        <f>SUMIFS(MasterData[Semi-Annual Base],MasterData[Survivor Customer'#],AcctReport!C326)</f>
        <v>0</v>
      </c>
      <c r="M326" s="95">
        <f>SUMIFS(MasterData[Semi-Annual Focus],MasterData[Survivor Customer'#],AcctReport!C326)</f>
        <v>0</v>
      </c>
      <c r="N326" s="95">
        <f>SUMIFS(MasterData[Base Rebate],MasterData[Survivor Customer'#],AcctReport!C326)</f>
        <v>0</v>
      </c>
      <c r="O326" s="95">
        <f>SUMIFS(MasterData[Annual Focus],MasterData[Survivor Customer'#],AcctReport!C326)</f>
        <v>0</v>
      </c>
      <c r="P326" s="95">
        <f>SUMIFS(MasterData[Growth Rebate],MasterData[Survivor Customer'#],AcctReport!C326)</f>
        <v>0</v>
      </c>
      <c r="Q326" s="95">
        <f t="shared" si="10"/>
        <v>0</v>
      </c>
    </row>
    <row r="327" spans="9:17" x14ac:dyDescent="0.2">
      <c r="I327" s="95">
        <f>SUMIFS(MasterData[Curr Sales],MasterData[Survivor Customer'#],AcctReport!C327)</f>
        <v>0</v>
      </c>
      <c r="J327" s="95">
        <f>SUMIFS(MasterData[Prior Sales],MasterData[Survivor Customer'#],AcctReport!C327)</f>
        <v>0</v>
      </c>
      <c r="K327" s="95">
        <f t="shared" si="9"/>
        <v>0</v>
      </c>
      <c r="L327" s="95">
        <f>SUMIFS(MasterData[Semi-Annual Base],MasterData[Survivor Customer'#],AcctReport!C327)</f>
        <v>0</v>
      </c>
      <c r="M327" s="95">
        <f>SUMIFS(MasterData[Semi-Annual Focus],MasterData[Survivor Customer'#],AcctReport!C327)</f>
        <v>0</v>
      </c>
      <c r="N327" s="95">
        <f>SUMIFS(MasterData[Base Rebate],MasterData[Survivor Customer'#],AcctReport!C327)</f>
        <v>0</v>
      </c>
      <c r="O327" s="95">
        <f>SUMIFS(MasterData[Annual Focus],MasterData[Survivor Customer'#],AcctReport!C327)</f>
        <v>0</v>
      </c>
      <c r="P327" s="95">
        <f>SUMIFS(MasterData[Growth Rebate],MasterData[Survivor Customer'#],AcctReport!C327)</f>
        <v>0</v>
      </c>
      <c r="Q327" s="95">
        <f t="shared" si="10"/>
        <v>0</v>
      </c>
    </row>
    <row r="328" spans="9:17" x14ac:dyDescent="0.2">
      <c r="I328" s="95">
        <f>SUMIFS(MasterData[Curr Sales],MasterData[Survivor Customer'#],AcctReport!C328)</f>
        <v>0</v>
      </c>
      <c r="J328" s="95">
        <f>SUMIFS(MasterData[Prior Sales],MasterData[Survivor Customer'#],AcctReport!C328)</f>
        <v>0</v>
      </c>
      <c r="K328" s="95">
        <f t="shared" ref="K328:K391" si="11">+I328-J328</f>
        <v>0</v>
      </c>
      <c r="L328" s="95">
        <f>SUMIFS(MasterData[Semi-Annual Base],MasterData[Survivor Customer'#],AcctReport!C328)</f>
        <v>0</v>
      </c>
      <c r="M328" s="95">
        <f>SUMIFS(MasterData[Semi-Annual Focus],MasterData[Survivor Customer'#],AcctReport!C328)</f>
        <v>0</v>
      </c>
      <c r="N328" s="95">
        <f>SUMIFS(MasterData[Base Rebate],MasterData[Survivor Customer'#],AcctReport!C328)</f>
        <v>0</v>
      </c>
      <c r="O328" s="95">
        <f>SUMIFS(MasterData[Annual Focus],MasterData[Survivor Customer'#],AcctReport!C328)</f>
        <v>0</v>
      </c>
      <c r="P328" s="95">
        <f>SUMIFS(MasterData[Growth Rebate],MasterData[Survivor Customer'#],AcctReport!C328)</f>
        <v>0</v>
      </c>
      <c r="Q328" s="95">
        <f t="shared" ref="Q328:Q391" si="12">SUM(L328:P328)</f>
        <v>0</v>
      </c>
    </row>
    <row r="329" spans="9:17" x14ac:dyDescent="0.2">
      <c r="I329" s="95">
        <f>SUMIFS(MasterData[Curr Sales],MasterData[Survivor Customer'#],AcctReport!C329)</f>
        <v>0</v>
      </c>
      <c r="J329" s="95">
        <f>SUMIFS(MasterData[Prior Sales],MasterData[Survivor Customer'#],AcctReport!C329)</f>
        <v>0</v>
      </c>
      <c r="K329" s="95">
        <f t="shared" si="11"/>
        <v>0</v>
      </c>
      <c r="L329" s="95">
        <f>SUMIFS(MasterData[Semi-Annual Base],MasterData[Survivor Customer'#],AcctReport!C329)</f>
        <v>0</v>
      </c>
      <c r="M329" s="95">
        <f>SUMIFS(MasterData[Semi-Annual Focus],MasterData[Survivor Customer'#],AcctReport!C329)</f>
        <v>0</v>
      </c>
      <c r="N329" s="95">
        <f>SUMIFS(MasterData[Base Rebate],MasterData[Survivor Customer'#],AcctReport!C329)</f>
        <v>0</v>
      </c>
      <c r="O329" s="95">
        <f>SUMIFS(MasterData[Annual Focus],MasterData[Survivor Customer'#],AcctReport!C329)</f>
        <v>0</v>
      </c>
      <c r="P329" s="95">
        <f>SUMIFS(MasterData[Growth Rebate],MasterData[Survivor Customer'#],AcctReport!C329)</f>
        <v>0</v>
      </c>
      <c r="Q329" s="95">
        <f t="shared" si="12"/>
        <v>0</v>
      </c>
    </row>
    <row r="330" spans="9:17" x14ac:dyDescent="0.2">
      <c r="I330" s="95">
        <f>SUMIFS(MasterData[Curr Sales],MasterData[Survivor Customer'#],AcctReport!C330)</f>
        <v>0</v>
      </c>
      <c r="J330" s="95">
        <f>SUMIFS(MasterData[Prior Sales],MasterData[Survivor Customer'#],AcctReport!C330)</f>
        <v>0</v>
      </c>
      <c r="K330" s="95">
        <f t="shared" si="11"/>
        <v>0</v>
      </c>
      <c r="L330" s="95">
        <f>SUMIFS(MasterData[Semi-Annual Base],MasterData[Survivor Customer'#],AcctReport!C330)</f>
        <v>0</v>
      </c>
      <c r="M330" s="95">
        <f>SUMIFS(MasterData[Semi-Annual Focus],MasterData[Survivor Customer'#],AcctReport!C330)</f>
        <v>0</v>
      </c>
      <c r="N330" s="95">
        <f>SUMIFS(MasterData[Base Rebate],MasterData[Survivor Customer'#],AcctReport!C330)</f>
        <v>0</v>
      </c>
      <c r="O330" s="95">
        <f>SUMIFS(MasterData[Annual Focus],MasterData[Survivor Customer'#],AcctReport!C330)</f>
        <v>0</v>
      </c>
      <c r="P330" s="95">
        <f>SUMIFS(MasterData[Growth Rebate],MasterData[Survivor Customer'#],AcctReport!C330)</f>
        <v>0</v>
      </c>
      <c r="Q330" s="95">
        <f t="shared" si="12"/>
        <v>0</v>
      </c>
    </row>
    <row r="331" spans="9:17" x14ac:dyDescent="0.2">
      <c r="I331" s="95">
        <f>SUMIFS(MasterData[Curr Sales],MasterData[Survivor Customer'#],AcctReport!C331)</f>
        <v>0</v>
      </c>
      <c r="J331" s="95">
        <f>SUMIFS(MasterData[Prior Sales],MasterData[Survivor Customer'#],AcctReport!C331)</f>
        <v>0</v>
      </c>
      <c r="K331" s="95">
        <f t="shared" si="11"/>
        <v>0</v>
      </c>
      <c r="L331" s="95">
        <f>SUMIFS(MasterData[Semi-Annual Base],MasterData[Survivor Customer'#],AcctReport!C331)</f>
        <v>0</v>
      </c>
      <c r="M331" s="95">
        <f>SUMIFS(MasterData[Semi-Annual Focus],MasterData[Survivor Customer'#],AcctReport!C331)</f>
        <v>0</v>
      </c>
      <c r="N331" s="95">
        <f>SUMIFS(MasterData[Base Rebate],MasterData[Survivor Customer'#],AcctReport!C331)</f>
        <v>0</v>
      </c>
      <c r="O331" s="95">
        <f>SUMIFS(MasterData[Annual Focus],MasterData[Survivor Customer'#],AcctReport!C331)</f>
        <v>0</v>
      </c>
      <c r="P331" s="95">
        <f>SUMIFS(MasterData[Growth Rebate],MasterData[Survivor Customer'#],AcctReport!C331)</f>
        <v>0</v>
      </c>
      <c r="Q331" s="95">
        <f t="shared" si="12"/>
        <v>0</v>
      </c>
    </row>
    <row r="332" spans="9:17" x14ac:dyDescent="0.2">
      <c r="I332" s="95">
        <f>SUMIFS(MasterData[Curr Sales],MasterData[Survivor Customer'#],AcctReport!C332)</f>
        <v>0</v>
      </c>
      <c r="J332" s="95">
        <f>SUMIFS(MasterData[Prior Sales],MasterData[Survivor Customer'#],AcctReport!C332)</f>
        <v>0</v>
      </c>
      <c r="K332" s="95">
        <f t="shared" si="11"/>
        <v>0</v>
      </c>
      <c r="L332" s="95">
        <f>SUMIFS(MasterData[Semi-Annual Base],MasterData[Survivor Customer'#],AcctReport!C332)</f>
        <v>0</v>
      </c>
      <c r="M332" s="95">
        <f>SUMIFS(MasterData[Semi-Annual Focus],MasterData[Survivor Customer'#],AcctReport!C332)</f>
        <v>0</v>
      </c>
      <c r="N332" s="95">
        <f>SUMIFS(MasterData[Base Rebate],MasterData[Survivor Customer'#],AcctReport!C332)</f>
        <v>0</v>
      </c>
      <c r="O332" s="95">
        <f>SUMIFS(MasterData[Annual Focus],MasterData[Survivor Customer'#],AcctReport!C332)</f>
        <v>0</v>
      </c>
      <c r="P332" s="95">
        <f>SUMIFS(MasterData[Growth Rebate],MasterData[Survivor Customer'#],AcctReport!C332)</f>
        <v>0</v>
      </c>
      <c r="Q332" s="95">
        <f t="shared" si="12"/>
        <v>0</v>
      </c>
    </row>
    <row r="333" spans="9:17" x14ac:dyDescent="0.2">
      <c r="I333" s="95">
        <f>SUMIFS(MasterData[Curr Sales],MasterData[Survivor Customer'#],AcctReport!C333)</f>
        <v>0</v>
      </c>
      <c r="J333" s="95">
        <f>SUMIFS(MasterData[Prior Sales],MasterData[Survivor Customer'#],AcctReport!C333)</f>
        <v>0</v>
      </c>
      <c r="K333" s="95">
        <f t="shared" si="11"/>
        <v>0</v>
      </c>
      <c r="L333" s="95">
        <f>SUMIFS(MasterData[Semi-Annual Base],MasterData[Survivor Customer'#],AcctReport!C333)</f>
        <v>0</v>
      </c>
      <c r="M333" s="95">
        <f>SUMIFS(MasterData[Semi-Annual Focus],MasterData[Survivor Customer'#],AcctReport!C333)</f>
        <v>0</v>
      </c>
      <c r="N333" s="95">
        <f>SUMIFS(MasterData[Base Rebate],MasterData[Survivor Customer'#],AcctReport!C333)</f>
        <v>0</v>
      </c>
      <c r="O333" s="95">
        <f>SUMIFS(MasterData[Annual Focus],MasterData[Survivor Customer'#],AcctReport!C333)</f>
        <v>0</v>
      </c>
      <c r="P333" s="95">
        <f>SUMIFS(MasterData[Growth Rebate],MasterData[Survivor Customer'#],AcctReport!C333)</f>
        <v>0</v>
      </c>
      <c r="Q333" s="95">
        <f t="shared" si="12"/>
        <v>0</v>
      </c>
    </row>
    <row r="334" spans="9:17" x14ac:dyDescent="0.2">
      <c r="I334" s="95">
        <f>SUMIFS(MasterData[Curr Sales],MasterData[Survivor Customer'#],AcctReport!C334)</f>
        <v>0</v>
      </c>
      <c r="J334" s="95">
        <f>SUMIFS(MasterData[Prior Sales],MasterData[Survivor Customer'#],AcctReport!C334)</f>
        <v>0</v>
      </c>
      <c r="K334" s="95">
        <f t="shared" si="11"/>
        <v>0</v>
      </c>
      <c r="L334" s="95">
        <f>SUMIFS(MasterData[Semi-Annual Base],MasterData[Survivor Customer'#],AcctReport!C334)</f>
        <v>0</v>
      </c>
      <c r="M334" s="95">
        <f>SUMIFS(MasterData[Semi-Annual Focus],MasterData[Survivor Customer'#],AcctReport!C334)</f>
        <v>0</v>
      </c>
      <c r="N334" s="95">
        <f>SUMIFS(MasterData[Base Rebate],MasterData[Survivor Customer'#],AcctReport!C334)</f>
        <v>0</v>
      </c>
      <c r="O334" s="95">
        <f>SUMIFS(MasterData[Annual Focus],MasterData[Survivor Customer'#],AcctReport!C334)</f>
        <v>0</v>
      </c>
      <c r="P334" s="95">
        <f>SUMIFS(MasterData[Growth Rebate],MasterData[Survivor Customer'#],AcctReport!C334)</f>
        <v>0</v>
      </c>
      <c r="Q334" s="95">
        <f t="shared" si="12"/>
        <v>0</v>
      </c>
    </row>
    <row r="335" spans="9:17" x14ac:dyDescent="0.2">
      <c r="I335" s="95">
        <f>SUMIFS(MasterData[Curr Sales],MasterData[Survivor Customer'#],AcctReport!C335)</f>
        <v>0</v>
      </c>
      <c r="J335" s="95">
        <f>SUMIFS(MasterData[Prior Sales],MasterData[Survivor Customer'#],AcctReport!C335)</f>
        <v>0</v>
      </c>
      <c r="K335" s="95">
        <f t="shared" si="11"/>
        <v>0</v>
      </c>
      <c r="L335" s="95">
        <f>SUMIFS(MasterData[Semi-Annual Base],MasterData[Survivor Customer'#],AcctReport!C335)</f>
        <v>0</v>
      </c>
      <c r="M335" s="95">
        <f>SUMIFS(MasterData[Semi-Annual Focus],MasterData[Survivor Customer'#],AcctReport!C335)</f>
        <v>0</v>
      </c>
      <c r="N335" s="95">
        <f>SUMIFS(MasterData[Base Rebate],MasterData[Survivor Customer'#],AcctReport!C335)</f>
        <v>0</v>
      </c>
      <c r="O335" s="95">
        <f>SUMIFS(MasterData[Annual Focus],MasterData[Survivor Customer'#],AcctReport!C335)</f>
        <v>0</v>
      </c>
      <c r="P335" s="95">
        <f>SUMIFS(MasterData[Growth Rebate],MasterData[Survivor Customer'#],AcctReport!C335)</f>
        <v>0</v>
      </c>
      <c r="Q335" s="95">
        <f t="shared" si="12"/>
        <v>0</v>
      </c>
    </row>
    <row r="336" spans="9:17" x14ac:dyDescent="0.2">
      <c r="I336" s="95">
        <f>SUMIFS(MasterData[Curr Sales],MasterData[Survivor Customer'#],AcctReport!C336)</f>
        <v>0</v>
      </c>
      <c r="J336" s="95">
        <f>SUMIFS(MasterData[Prior Sales],MasterData[Survivor Customer'#],AcctReport!C336)</f>
        <v>0</v>
      </c>
      <c r="K336" s="95">
        <f t="shared" si="11"/>
        <v>0</v>
      </c>
      <c r="L336" s="95">
        <f>SUMIFS(MasterData[Semi-Annual Base],MasterData[Survivor Customer'#],AcctReport!C336)</f>
        <v>0</v>
      </c>
      <c r="M336" s="95">
        <f>SUMIFS(MasterData[Semi-Annual Focus],MasterData[Survivor Customer'#],AcctReport!C336)</f>
        <v>0</v>
      </c>
      <c r="N336" s="95">
        <f>SUMIFS(MasterData[Base Rebate],MasterData[Survivor Customer'#],AcctReport!C336)</f>
        <v>0</v>
      </c>
      <c r="O336" s="95">
        <f>SUMIFS(MasterData[Annual Focus],MasterData[Survivor Customer'#],AcctReport!C336)</f>
        <v>0</v>
      </c>
      <c r="P336" s="95">
        <f>SUMIFS(MasterData[Growth Rebate],MasterData[Survivor Customer'#],AcctReport!C336)</f>
        <v>0</v>
      </c>
      <c r="Q336" s="95">
        <f t="shared" si="12"/>
        <v>0</v>
      </c>
    </row>
    <row r="337" spans="9:17" x14ac:dyDescent="0.2">
      <c r="I337" s="95">
        <f>SUMIFS(MasterData[Curr Sales],MasterData[Survivor Customer'#],AcctReport!C337)</f>
        <v>0</v>
      </c>
      <c r="J337" s="95">
        <f>SUMIFS(MasterData[Prior Sales],MasterData[Survivor Customer'#],AcctReport!C337)</f>
        <v>0</v>
      </c>
      <c r="K337" s="95">
        <f t="shared" si="11"/>
        <v>0</v>
      </c>
      <c r="L337" s="95">
        <f>SUMIFS(MasterData[Semi-Annual Base],MasterData[Survivor Customer'#],AcctReport!C337)</f>
        <v>0</v>
      </c>
      <c r="M337" s="95">
        <f>SUMIFS(MasterData[Semi-Annual Focus],MasterData[Survivor Customer'#],AcctReport!C337)</f>
        <v>0</v>
      </c>
      <c r="N337" s="95">
        <f>SUMIFS(MasterData[Base Rebate],MasterData[Survivor Customer'#],AcctReport!C337)</f>
        <v>0</v>
      </c>
      <c r="O337" s="95">
        <f>SUMIFS(MasterData[Annual Focus],MasterData[Survivor Customer'#],AcctReport!C337)</f>
        <v>0</v>
      </c>
      <c r="P337" s="95">
        <f>SUMIFS(MasterData[Growth Rebate],MasterData[Survivor Customer'#],AcctReport!C337)</f>
        <v>0</v>
      </c>
      <c r="Q337" s="95">
        <f t="shared" si="12"/>
        <v>0</v>
      </c>
    </row>
    <row r="338" spans="9:17" x14ac:dyDescent="0.2">
      <c r="I338" s="95">
        <f>SUMIFS(MasterData[Curr Sales],MasterData[Survivor Customer'#],AcctReport!C338)</f>
        <v>0</v>
      </c>
      <c r="J338" s="95">
        <f>SUMIFS(MasterData[Prior Sales],MasterData[Survivor Customer'#],AcctReport!C338)</f>
        <v>0</v>
      </c>
      <c r="K338" s="95">
        <f t="shared" si="11"/>
        <v>0</v>
      </c>
      <c r="L338" s="95">
        <f>SUMIFS(MasterData[Semi-Annual Base],MasterData[Survivor Customer'#],AcctReport!C338)</f>
        <v>0</v>
      </c>
      <c r="M338" s="95">
        <f>SUMIFS(MasterData[Semi-Annual Focus],MasterData[Survivor Customer'#],AcctReport!C338)</f>
        <v>0</v>
      </c>
      <c r="N338" s="95">
        <f>SUMIFS(MasterData[Base Rebate],MasterData[Survivor Customer'#],AcctReport!C338)</f>
        <v>0</v>
      </c>
      <c r="O338" s="95">
        <f>SUMIFS(MasterData[Annual Focus],MasterData[Survivor Customer'#],AcctReport!C338)</f>
        <v>0</v>
      </c>
      <c r="P338" s="95">
        <f>SUMIFS(MasterData[Growth Rebate],MasterData[Survivor Customer'#],AcctReport!C338)</f>
        <v>0</v>
      </c>
      <c r="Q338" s="95">
        <f t="shared" si="12"/>
        <v>0</v>
      </c>
    </row>
    <row r="339" spans="9:17" x14ac:dyDescent="0.2">
      <c r="I339" s="95">
        <f>SUMIFS(MasterData[Curr Sales],MasterData[Survivor Customer'#],AcctReport!C339)</f>
        <v>0</v>
      </c>
      <c r="J339" s="95">
        <f>SUMIFS(MasterData[Prior Sales],MasterData[Survivor Customer'#],AcctReport!C339)</f>
        <v>0</v>
      </c>
      <c r="K339" s="95">
        <f t="shared" si="11"/>
        <v>0</v>
      </c>
      <c r="L339" s="95">
        <f>SUMIFS(MasterData[Semi-Annual Base],MasterData[Survivor Customer'#],AcctReport!C339)</f>
        <v>0</v>
      </c>
      <c r="M339" s="95">
        <f>SUMIFS(MasterData[Semi-Annual Focus],MasterData[Survivor Customer'#],AcctReport!C339)</f>
        <v>0</v>
      </c>
      <c r="N339" s="95">
        <f>SUMIFS(MasterData[Base Rebate],MasterData[Survivor Customer'#],AcctReport!C339)</f>
        <v>0</v>
      </c>
      <c r="O339" s="95">
        <f>SUMIFS(MasterData[Annual Focus],MasterData[Survivor Customer'#],AcctReport!C339)</f>
        <v>0</v>
      </c>
      <c r="P339" s="95">
        <f>SUMIFS(MasterData[Growth Rebate],MasterData[Survivor Customer'#],AcctReport!C339)</f>
        <v>0</v>
      </c>
      <c r="Q339" s="95">
        <f t="shared" si="12"/>
        <v>0</v>
      </c>
    </row>
    <row r="340" spans="9:17" x14ac:dyDescent="0.2">
      <c r="I340" s="95">
        <f>SUMIFS(MasterData[Curr Sales],MasterData[Survivor Customer'#],AcctReport!C340)</f>
        <v>0</v>
      </c>
      <c r="J340" s="95">
        <f>SUMIFS(MasterData[Prior Sales],MasterData[Survivor Customer'#],AcctReport!C340)</f>
        <v>0</v>
      </c>
      <c r="K340" s="95">
        <f t="shared" si="11"/>
        <v>0</v>
      </c>
      <c r="L340" s="95">
        <f>SUMIFS(MasterData[Semi-Annual Base],MasterData[Survivor Customer'#],AcctReport!C340)</f>
        <v>0</v>
      </c>
      <c r="M340" s="95">
        <f>SUMIFS(MasterData[Semi-Annual Focus],MasterData[Survivor Customer'#],AcctReport!C340)</f>
        <v>0</v>
      </c>
      <c r="N340" s="95">
        <f>SUMIFS(MasterData[Base Rebate],MasterData[Survivor Customer'#],AcctReport!C340)</f>
        <v>0</v>
      </c>
      <c r="O340" s="95">
        <f>SUMIFS(MasterData[Annual Focus],MasterData[Survivor Customer'#],AcctReport!C340)</f>
        <v>0</v>
      </c>
      <c r="P340" s="95">
        <f>SUMIFS(MasterData[Growth Rebate],MasterData[Survivor Customer'#],AcctReport!C340)</f>
        <v>0</v>
      </c>
      <c r="Q340" s="95">
        <f t="shared" si="12"/>
        <v>0</v>
      </c>
    </row>
    <row r="341" spans="9:17" x14ac:dyDescent="0.2">
      <c r="I341" s="95">
        <f>SUMIFS(MasterData[Curr Sales],MasterData[Survivor Customer'#],AcctReport!C341)</f>
        <v>0</v>
      </c>
      <c r="J341" s="95">
        <f>SUMIFS(MasterData[Prior Sales],MasterData[Survivor Customer'#],AcctReport!C341)</f>
        <v>0</v>
      </c>
      <c r="K341" s="95">
        <f t="shared" si="11"/>
        <v>0</v>
      </c>
      <c r="L341" s="95">
        <f>SUMIFS(MasterData[Semi-Annual Base],MasterData[Survivor Customer'#],AcctReport!C341)</f>
        <v>0</v>
      </c>
      <c r="M341" s="95">
        <f>SUMIFS(MasterData[Semi-Annual Focus],MasterData[Survivor Customer'#],AcctReport!C341)</f>
        <v>0</v>
      </c>
      <c r="N341" s="95">
        <f>SUMIFS(MasterData[Base Rebate],MasterData[Survivor Customer'#],AcctReport!C341)</f>
        <v>0</v>
      </c>
      <c r="O341" s="95">
        <f>SUMIFS(MasterData[Annual Focus],MasterData[Survivor Customer'#],AcctReport!C341)</f>
        <v>0</v>
      </c>
      <c r="P341" s="95">
        <f>SUMIFS(MasterData[Growth Rebate],MasterData[Survivor Customer'#],AcctReport!C341)</f>
        <v>0</v>
      </c>
      <c r="Q341" s="95">
        <f t="shared" si="12"/>
        <v>0</v>
      </c>
    </row>
    <row r="342" spans="9:17" x14ac:dyDescent="0.2">
      <c r="I342" s="95">
        <f>SUMIFS(MasterData[Curr Sales],MasterData[Survivor Customer'#],AcctReport!C342)</f>
        <v>0</v>
      </c>
      <c r="J342" s="95">
        <f>SUMIFS(MasterData[Prior Sales],MasterData[Survivor Customer'#],AcctReport!C342)</f>
        <v>0</v>
      </c>
      <c r="K342" s="95">
        <f t="shared" si="11"/>
        <v>0</v>
      </c>
      <c r="L342" s="95">
        <f>SUMIFS(MasterData[Semi-Annual Base],MasterData[Survivor Customer'#],AcctReport!C342)</f>
        <v>0</v>
      </c>
      <c r="M342" s="95">
        <f>SUMIFS(MasterData[Semi-Annual Focus],MasterData[Survivor Customer'#],AcctReport!C342)</f>
        <v>0</v>
      </c>
      <c r="N342" s="95">
        <f>SUMIFS(MasterData[Base Rebate],MasterData[Survivor Customer'#],AcctReport!C342)</f>
        <v>0</v>
      </c>
      <c r="O342" s="95">
        <f>SUMIFS(MasterData[Annual Focus],MasterData[Survivor Customer'#],AcctReport!C342)</f>
        <v>0</v>
      </c>
      <c r="P342" s="95">
        <f>SUMIFS(MasterData[Growth Rebate],MasterData[Survivor Customer'#],AcctReport!C342)</f>
        <v>0</v>
      </c>
      <c r="Q342" s="95">
        <f t="shared" si="12"/>
        <v>0</v>
      </c>
    </row>
    <row r="343" spans="9:17" x14ac:dyDescent="0.2">
      <c r="I343" s="95">
        <f>SUMIFS(MasterData[Curr Sales],MasterData[Survivor Customer'#],AcctReport!C343)</f>
        <v>0</v>
      </c>
      <c r="J343" s="95">
        <f>SUMIFS(MasterData[Prior Sales],MasterData[Survivor Customer'#],AcctReport!C343)</f>
        <v>0</v>
      </c>
      <c r="K343" s="95">
        <f t="shared" si="11"/>
        <v>0</v>
      </c>
      <c r="L343" s="95">
        <f>SUMIFS(MasterData[Semi-Annual Base],MasterData[Survivor Customer'#],AcctReport!C343)</f>
        <v>0</v>
      </c>
      <c r="M343" s="95">
        <f>SUMIFS(MasterData[Semi-Annual Focus],MasterData[Survivor Customer'#],AcctReport!C343)</f>
        <v>0</v>
      </c>
      <c r="N343" s="95">
        <f>SUMIFS(MasterData[Base Rebate],MasterData[Survivor Customer'#],AcctReport!C343)</f>
        <v>0</v>
      </c>
      <c r="O343" s="95">
        <f>SUMIFS(MasterData[Annual Focus],MasterData[Survivor Customer'#],AcctReport!C343)</f>
        <v>0</v>
      </c>
      <c r="P343" s="95">
        <f>SUMIFS(MasterData[Growth Rebate],MasterData[Survivor Customer'#],AcctReport!C343)</f>
        <v>0</v>
      </c>
      <c r="Q343" s="95">
        <f t="shared" si="12"/>
        <v>0</v>
      </c>
    </row>
    <row r="344" spans="9:17" x14ac:dyDescent="0.2">
      <c r="I344" s="95">
        <f>SUMIFS(MasterData[Curr Sales],MasterData[Survivor Customer'#],AcctReport!C344)</f>
        <v>0</v>
      </c>
      <c r="J344" s="95">
        <f>SUMIFS(MasterData[Prior Sales],MasterData[Survivor Customer'#],AcctReport!C344)</f>
        <v>0</v>
      </c>
      <c r="K344" s="95">
        <f t="shared" si="11"/>
        <v>0</v>
      </c>
      <c r="L344" s="95">
        <f>SUMIFS(MasterData[Semi-Annual Base],MasterData[Survivor Customer'#],AcctReport!C344)</f>
        <v>0</v>
      </c>
      <c r="M344" s="95">
        <f>SUMIFS(MasterData[Semi-Annual Focus],MasterData[Survivor Customer'#],AcctReport!C344)</f>
        <v>0</v>
      </c>
      <c r="N344" s="95">
        <f>SUMIFS(MasterData[Base Rebate],MasterData[Survivor Customer'#],AcctReport!C344)</f>
        <v>0</v>
      </c>
      <c r="O344" s="95">
        <f>SUMIFS(MasterData[Annual Focus],MasterData[Survivor Customer'#],AcctReport!C344)</f>
        <v>0</v>
      </c>
      <c r="P344" s="95">
        <f>SUMIFS(MasterData[Growth Rebate],MasterData[Survivor Customer'#],AcctReport!C344)</f>
        <v>0</v>
      </c>
      <c r="Q344" s="95">
        <f t="shared" si="12"/>
        <v>0</v>
      </c>
    </row>
    <row r="345" spans="9:17" x14ac:dyDescent="0.2">
      <c r="I345" s="95">
        <f>SUMIFS(MasterData[Curr Sales],MasterData[Survivor Customer'#],AcctReport!C345)</f>
        <v>0</v>
      </c>
      <c r="J345" s="95">
        <f>SUMIFS(MasterData[Prior Sales],MasterData[Survivor Customer'#],AcctReport!C345)</f>
        <v>0</v>
      </c>
      <c r="K345" s="95">
        <f t="shared" si="11"/>
        <v>0</v>
      </c>
      <c r="L345" s="95">
        <f>SUMIFS(MasterData[Semi-Annual Base],MasterData[Survivor Customer'#],AcctReport!C345)</f>
        <v>0</v>
      </c>
      <c r="M345" s="95">
        <f>SUMIFS(MasterData[Semi-Annual Focus],MasterData[Survivor Customer'#],AcctReport!C345)</f>
        <v>0</v>
      </c>
      <c r="N345" s="95">
        <f>SUMIFS(MasterData[Base Rebate],MasterData[Survivor Customer'#],AcctReport!C345)</f>
        <v>0</v>
      </c>
      <c r="O345" s="95">
        <f>SUMIFS(MasterData[Annual Focus],MasterData[Survivor Customer'#],AcctReport!C345)</f>
        <v>0</v>
      </c>
      <c r="P345" s="95">
        <f>SUMIFS(MasterData[Growth Rebate],MasterData[Survivor Customer'#],AcctReport!C345)</f>
        <v>0</v>
      </c>
      <c r="Q345" s="95">
        <f t="shared" si="12"/>
        <v>0</v>
      </c>
    </row>
    <row r="346" spans="9:17" x14ac:dyDescent="0.2">
      <c r="I346" s="95">
        <f>SUMIFS(MasterData[Curr Sales],MasterData[Survivor Customer'#],AcctReport!C346)</f>
        <v>0</v>
      </c>
      <c r="J346" s="95">
        <f>SUMIFS(MasterData[Prior Sales],MasterData[Survivor Customer'#],AcctReport!C346)</f>
        <v>0</v>
      </c>
      <c r="K346" s="95">
        <f t="shared" si="11"/>
        <v>0</v>
      </c>
      <c r="L346" s="95">
        <f>SUMIFS(MasterData[Semi-Annual Base],MasterData[Survivor Customer'#],AcctReport!C346)</f>
        <v>0</v>
      </c>
      <c r="M346" s="95">
        <f>SUMIFS(MasterData[Semi-Annual Focus],MasterData[Survivor Customer'#],AcctReport!C346)</f>
        <v>0</v>
      </c>
      <c r="N346" s="95">
        <f>SUMIFS(MasterData[Base Rebate],MasterData[Survivor Customer'#],AcctReport!C346)</f>
        <v>0</v>
      </c>
      <c r="O346" s="95">
        <f>SUMIFS(MasterData[Annual Focus],MasterData[Survivor Customer'#],AcctReport!C346)</f>
        <v>0</v>
      </c>
      <c r="P346" s="95">
        <f>SUMIFS(MasterData[Growth Rebate],MasterData[Survivor Customer'#],AcctReport!C346)</f>
        <v>0</v>
      </c>
      <c r="Q346" s="95">
        <f t="shared" si="12"/>
        <v>0</v>
      </c>
    </row>
    <row r="347" spans="9:17" x14ac:dyDescent="0.2">
      <c r="I347" s="95">
        <f>SUMIFS(MasterData[Curr Sales],MasterData[Survivor Customer'#],AcctReport!C347)</f>
        <v>0</v>
      </c>
      <c r="J347" s="95">
        <f>SUMIFS(MasterData[Prior Sales],MasterData[Survivor Customer'#],AcctReport!C347)</f>
        <v>0</v>
      </c>
      <c r="K347" s="95">
        <f t="shared" si="11"/>
        <v>0</v>
      </c>
      <c r="L347" s="95">
        <f>SUMIFS(MasterData[Semi-Annual Base],MasterData[Survivor Customer'#],AcctReport!C347)</f>
        <v>0</v>
      </c>
      <c r="M347" s="95">
        <f>SUMIFS(MasterData[Semi-Annual Focus],MasterData[Survivor Customer'#],AcctReport!C347)</f>
        <v>0</v>
      </c>
      <c r="N347" s="95">
        <f>SUMIFS(MasterData[Base Rebate],MasterData[Survivor Customer'#],AcctReport!C347)</f>
        <v>0</v>
      </c>
      <c r="O347" s="95">
        <f>SUMIFS(MasterData[Annual Focus],MasterData[Survivor Customer'#],AcctReport!C347)</f>
        <v>0</v>
      </c>
      <c r="P347" s="95">
        <f>SUMIFS(MasterData[Growth Rebate],MasterData[Survivor Customer'#],AcctReport!C347)</f>
        <v>0</v>
      </c>
      <c r="Q347" s="95">
        <f t="shared" si="12"/>
        <v>0</v>
      </c>
    </row>
    <row r="348" spans="9:17" x14ac:dyDescent="0.2">
      <c r="I348" s="95">
        <f>SUMIFS(MasterData[Curr Sales],MasterData[Survivor Customer'#],AcctReport!C348)</f>
        <v>0</v>
      </c>
      <c r="J348" s="95">
        <f>SUMIFS(MasterData[Prior Sales],MasterData[Survivor Customer'#],AcctReport!C348)</f>
        <v>0</v>
      </c>
      <c r="K348" s="95">
        <f t="shared" si="11"/>
        <v>0</v>
      </c>
      <c r="L348" s="95">
        <f>SUMIFS(MasterData[Semi-Annual Base],MasterData[Survivor Customer'#],AcctReport!C348)</f>
        <v>0</v>
      </c>
      <c r="M348" s="95">
        <f>SUMIFS(MasterData[Semi-Annual Focus],MasterData[Survivor Customer'#],AcctReport!C348)</f>
        <v>0</v>
      </c>
      <c r="N348" s="95">
        <f>SUMIFS(MasterData[Base Rebate],MasterData[Survivor Customer'#],AcctReport!C348)</f>
        <v>0</v>
      </c>
      <c r="O348" s="95">
        <f>SUMIFS(MasterData[Annual Focus],MasterData[Survivor Customer'#],AcctReport!C348)</f>
        <v>0</v>
      </c>
      <c r="P348" s="95">
        <f>SUMIFS(MasterData[Growth Rebate],MasterData[Survivor Customer'#],AcctReport!C348)</f>
        <v>0</v>
      </c>
      <c r="Q348" s="95">
        <f t="shared" si="12"/>
        <v>0</v>
      </c>
    </row>
    <row r="349" spans="9:17" x14ac:dyDescent="0.2">
      <c r="I349" s="95">
        <f>SUMIFS(MasterData[Curr Sales],MasterData[Survivor Customer'#],AcctReport!C349)</f>
        <v>0</v>
      </c>
      <c r="J349" s="95">
        <f>SUMIFS(MasterData[Prior Sales],MasterData[Survivor Customer'#],AcctReport!C349)</f>
        <v>0</v>
      </c>
      <c r="K349" s="95">
        <f t="shared" si="11"/>
        <v>0</v>
      </c>
      <c r="L349" s="95">
        <f>SUMIFS(MasterData[Semi-Annual Base],MasterData[Survivor Customer'#],AcctReport!C349)</f>
        <v>0</v>
      </c>
      <c r="M349" s="95">
        <f>SUMIFS(MasterData[Semi-Annual Focus],MasterData[Survivor Customer'#],AcctReport!C349)</f>
        <v>0</v>
      </c>
      <c r="N349" s="95">
        <f>SUMIFS(MasterData[Base Rebate],MasterData[Survivor Customer'#],AcctReport!C349)</f>
        <v>0</v>
      </c>
      <c r="O349" s="95">
        <f>SUMIFS(MasterData[Annual Focus],MasterData[Survivor Customer'#],AcctReport!C349)</f>
        <v>0</v>
      </c>
      <c r="P349" s="95">
        <f>SUMIFS(MasterData[Growth Rebate],MasterData[Survivor Customer'#],AcctReport!C349)</f>
        <v>0</v>
      </c>
      <c r="Q349" s="95">
        <f t="shared" si="12"/>
        <v>0</v>
      </c>
    </row>
    <row r="350" spans="9:17" x14ac:dyDescent="0.2">
      <c r="I350" s="95">
        <f>SUMIFS(MasterData[Curr Sales],MasterData[Survivor Customer'#],AcctReport!C350)</f>
        <v>0</v>
      </c>
      <c r="J350" s="95">
        <f>SUMIFS(MasterData[Prior Sales],MasterData[Survivor Customer'#],AcctReport!C350)</f>
        <v>0</v>
      </c>
      <c r="K350" s="95">
        <f t="shared" si="11"/>
        <v>0</v>
      </c>
      <c r="L350" s="95">
        <f>SUMIFS(MasterData[Semi-Annual Base],MasterData[Survivor Customer'#],AcctReport!C350)</f>
        <v>0</v>
      </c>
      <c r="M350" s="95">
        <f>SUMIFS(MasterData[Semi-Annual Focus],MasterData[Survivor Customer'#],AcctReport!C350)</f>
        <v>0</v>
      </c>
      <c r="N350" s="95">
        <f>SUMIFS(MasterData[Base Rebate],MasterData[Survivor Customer'#],AcctReport!C350)</f>
        <v>0</v>
      </c>
      <c r="O350" s="95">
        <f>SUMIFS(MasterData[Annual Focus],MasterData[Survivor Customer'#],AcctReport!C350)</f>
        <v>0</v>
      </c>
      <c r="P350" s="95">
        <f>SUMIFS(MasterData[Growth Rebate],MasterData[Survivor Customer'#],AcctReport!C350)</f>
        <v>0</v>
      </c>
      <c r="Q350" s="95">
        <f t="shared" si="12"/>
        <v>0</v>
      </c>
    </row>
    <row r="351" spans="9:17" x14ac:dyDescent="0.2">
      <c r="I351" s="95">
        <f>SUMIFS(MasterData[Curr Sales],MasterData[Survivor Customer'#],AcctReport!C351)</f>
        <v>0</v>
      </c>
      <c r="J351" s="95">
        <f>SUMIFS(MasterData[Prior Sales],MasterData[Survivor Customer'#],AcctReport!C351)</f>
        <v>0</v>
      </c>
      <c r="K351" s="95">
        <f t="shared" si="11"/>
        <v>0</v>
      </c>
      <c r="L351" s="95">
        <f>SUMIFS(MasterData[Semi-Annual Base],MasterData[Survivor Customer'#],AcctReport!C351)</f>
        <v>0</v>
      </c>
      <c r="M351" s="95">
        <f>SUMIFS(MasterData[Semi-Annual Focus],MasterData[Survivor Customer'#],AcctReport!C351)</f>
        <v>0</v>
      </c>
      <c r="N351" s="95">
        <f>SUMIFS(MasterData[Base Rebate],MasterData[Survivor Customer'#],AcctReport!C351)</f>
        <v>0</v>
      </c>
      <c r="O351" s="95">
        <f>SUMIFS(MasterData[Annual Focus],MasterData[Survivor Customer'#],AcctReport!C351)</f>
        <v>0</v>
      </c>
      <c r="P351" s="95">
        <f>SUMIFS(MasterData[Growth Rebate],MasterData[Survivor Customer'#],AcctReport!C351)</f>
        <v>0</v>
      </c>
      <c r="Q351" s="95">
        <f t="shared" si="12"/>
        <v>0</v>
      </c>
    </row>
    <row r="352" spans="9:17" x14ac:dyDescent="0.2">
      <c r="I352" s="95">
        <f>SUMIFS(MasterData[Curr Sales],MasterData[Survivor Customer'#],AcctReport!C352)</f>
        <v>0</v>
      </c>
      <c r="J352" s="95">
        <f>SUMIFS(MasterData[Prior Sales],MasterData[Survivor Customer'#],AcctReport!C352)</f>
        <v>0</v>
      </c>
      <c r="K352" s="95">
        <f t="shared" si="11"/>
        <v>0</v>
      </c>
      <c r="L352" s="95">
        <f>SUMIFS(MasterData[Semi-Annual Base],MasterData[Survivor Customer'#],AcctReport!C352)</f>
        <v>0</v>
      </c>
      <c r="M352" s="95">
        <f>SUMIFS(MasterData[Semi-Annual Focus],MasterData[Survivor Customer'#],AcctReport!C352)</f>
        <v>0</v>
      </c>
      <c r="N352" s="95">
        <f>SUMIFS(MasterData[Base Rebate],MasterData[Survivor Customer'#],AcctReport!C352)</f>
        <v>0</v>
      </c>
      <c r="O352" s="95">
        <f>SUMIFS(MasterData[Annual Focus],MasterData[Survivor Customer'#],AcctReport!C352)</f>
        <v>0</v>
      </c>
      <c r="P352" s="95">
        <f>SUMIFS(MasterData[Growth Rebate],MasterData[Survivor Customer'#],AcctReport!C352)</f>
        <v>0</v>
      </c>
      <c r="Q352" s="95">
        <f t="shared" si="12"/>
        <v>0</v>
      </c>
    </row>
    <row r="353" spans="9:17" x14ac:dyDescent="0.2">
      <c r="I353" s="95">
        <f>SUMIFS(MasterData[Curr Sales],MasterData[Survivor Customer'#],AcctReport!C353)</f>
        <v>0</v>
      </c>
      <c r="J353" s="95">
        <f>SUMIFS(MasterData[Prior Sales],MasterData[Survivor Customer'#],AcctReport!C353)</f>
        <v>0</v>
      </c>
      <c r="K353" s="95">
        <f t="shared" si="11"/>
        <v>0</v>
      </c>
      <c r="L353" s="95">
        <f>SUMIFS(MasterData[Semi-Annual Base],MasterData[Survivor Customer'#],AcctReport!C353)</f>
        <v>0</v>
      </c>
      <c r="M353" s="95">
        <f>SUMIFS(MasterData[Semi-Annual Focus],MasterData[Survivor Customer'#],AcctReport!C353)</f>
        <v>0</v>
      </c>
      <c r="N353" s="95">
        <f>SUMIFS(MasterData[Base Rebate],MasterData[Survivor Customer'#],AcctReport!C353)</f>
        <v>0</v>
      </c>
      <c r="O353" s="95">
        <f>SUMIFS(MasterData[Annual Focus],MasterData[Survivor Customer'#],AcctReport!C353)</f>
        <v>0</v>
      </c>
      <c r="P353" s="95">
        <f>SUMIFS(MasterData[Growth Rebate],MasterData[Survivor Customer'#],AcctReport!C353)</f>
        <v>0</v>
      </c>
      <c r="Q353" s="95">
        <f t="shared" si="12"/>
        <v>0</v>
      </c>
    </row>
    <row r="354" spans="9:17" x14ac:dyDescent="0.2">
      <c r="I354" s="95">
        <f>SUMIFS(MasterData[Curr Sales],MasterData[Survivor Customer'#],AcctReport!C354)</f>
        <v>0</v>
      </c>
      <c r="J354" s="95">
        <f>SUMIFS(MasterData[Prior Sales],MasterData[Survivor Customer'#],AcctReport!C354)</f>
        <v>0</v>
      </c>
      <c r="K354" s="95">
        <f t="shared" si="11"/>
        <v>0</v>
      </c>
      <c r="L354" s="95">
        <f>SUMIFS(MasterData[Semi-Annual Base],MasterData[Survivor Customer'#],AcctReport!C354)</f>
        <v>0</v>
      </c>
      <c r="M354" s="95">
        <f>SUMIFS(MasterData[Semi-Annual Focus],MasterData[Survivor Customer'#],AcctReport!C354)</f>
        <v>0</v>
      </c>
      <c r="N354" s="95">
        <f>SUMIFS(MasterData[Base Rebate],MasterData[Survivor Customer'#],AcctReport!C354)</f>
        <v>0</v>
      </c>
      <c r="O354" s="95">
        <f>SUMIFS(MasterData[Annual Focus],MasterData[Survivor Customer'#],AcctReport!C354)</f>
        <v>0</v>
      </c>
      <c r="P354" s="95">
        <f>SUMIFS(MasterData[Growth Rebate],MasterData[Survivor Customer'#],AcctReport!C354)</f>
        <v>0</v>
      </c>
      <c r="Q354" s="95">
        <f t="shared" si="12"/>
        <v>0</v>
      </c>
    </row>
    <row r="355" spans="9:17" x14ac:dyDescent="0.2">
      <c r="I355" s="95">
        <f>SUMIFS(MasterData[Curr Sales],MasterData[Survivor Customer'#],AcctReport!C355)</f>
        <v>0</v>
      </c>
      <c r="J355" s="95">
        <f>SUMIFS(MasterData[Prior Sales],MasterData[Survivor Customer'#],AcctReport!C355)</f>
        <v>0</v>
      </c>
      <c r="K355" s="95">
        <f t="shared" si="11"/>
        <v>0</v>
      </c>
      <c r="L355" s="95">
        <f>SUMIFS(MasterData[Semi-Annual Base],MasterData[Survivor Customer'#],AcctReport!C355)</f>
        <v>0</v>
      </c>
      <c r="M355" s="95">
        <f>SUMIFS(MasterData[Semi-Annual Focus],MasterData[Survivor Customer'#],AcctReport!C355)</f>
        <v>0</v>
      </c>
      <c r="N355" s="95">
        <f>SUMIFS(MasterData[Base Rebate],MasterData[Survivor Customer'#],AcctReport!C355)</f>
        <v>0</v>
      </c>
      <c r="O355" s="95">
        <f>SUMIFS(MasterData[Annual Focus],MasterData[Survivor Customer'#],AcctReport!C355)</f>
        <v>0</v>
      </c>
      <c r="P355" s="95">
        <f>SUMIFS(MasterData[Growth Rebate],MasterData[Survivor Customer'#],AcctReport!C355)</f>
        <v>0</v>
      </c>
      <c r="Q355" s="95">
        <f t="shared" si="12"/>
        <v>0</v>
      </c>
    </row>
    <row r="356" spans="9:17" x14ac:dyDescent="0.2">
      <c r="I356" s="95">
        <f>SUMIFS(MasterData[Curr Sales],MasterData[Survivor Customer'#],AcctReport!C356)</f>
        <v>0</v>
      </c>
      <c r="J356" s="95">
        <f>SUMIFS(MasterData[Prior Sales],MasterData[Survivor Customer'#],AcctReport!C356)</f>
        <v>0</v>
      </c>
      <c r="K356" s="95">
        <f t="shared" si="11"/>
        <v>0</v>
      </c>
      <c r="L356" s="95">
        <f>SUMIFS(MasterData[Semi-Annual Base],MasterData[Survivor Customer'#],AcctReport!C356)</f>
        <v>0</v>
      </c>
      <c r="M356" s="95">
        <f>SUMIFS(MasterData[Semi-Annual Focus],MasterData[Survivor Customer'#],AcctReport!C356)</f>
        <v>0</v>
      </c>
      <c r="N356" s="95">
        <f>SUMIFS(MasterData[Base Rebate],MasterData[Survivor Customer'#],AcctReport!C356)</f>
        <v>0</v>
      </c>
      <c r="O356" s="95">
        <f>SUMIFS(MasterData[Annual Focus],MasterData[Survivor Customer'#],AcctReport!C356)</f>
        <v>0</v>
      </c>
      <c r="P356" s="95">
        <f>SUMIFS(MasterData[Growth Rebate],MasterData[Survivor Customer'#],AcctReport!C356)</f>
        <v>0</v>
      </c>
      <c r="Q356" s="95">
        <f t="shared" si="12"/>
        <v>0</v>
      </c>
    </row>
    <row r="357" spans="9:17" x14ac:dyDescent="0.2">
      <c r="I357" s="95">
        <f>SUMIFS(MasterData[Curr Sales],MasterData[Survivor Customer'#],AcctReport!C357)</f>
        <v>0</v>
      </c>
      <c r="J357" s="95">
        <f>SUMIFS(MasterData[Prior Sales],MasterData[Survivor Customer'#],AcctReport!C357)</f>
        <v>0</v>
      </c>
      <c r="K357" s="95">
        <f t="shared" si="11"/>
        <v>0</v>
      </c>
      <c r="L357" s="95">
        <f>SUMIFS(MasterData[Semi-Annual Base],MasterData[Survivor Customer'#],AcctReport!C357)</f>
        <v>0</v>
      </c>
      <c r="M357" s="95">
        <f>SUMIFS(MasterData[Semi-Annual Focus],MasterData[Survivor Customer'#],AcctReport!C357)</f>
        <v>0</v>
      </c>
      <c r="N357" s="95">
        <f>SUMIFS(MasterData[Base Rebate],MasterData[Survivor Customer'#],AcctReport!C357)</f>
        <v>0</v>
      </c>
      <c r="O357" s="95">
        <f>SUMIFS(MasterData[Annual Focus],MasterData[Survivor Customer'#],AcctReport!C357)</f>
        <v>0</v>
      </c>
      <c r="P357" s="95">
        <f>SUMIFS(MasterData[Growth Rebate],MasterData[Survivor Customer'#],AcctReport!C357)</f>
        <v>0</v>
      </c>
      <c r="Q357" s="95">
        <f t="shared" si="12"/>
        <v>0</v>
      </c>
    </row>
    <row r="358" spans="9:17" x14ac:dyDescent="0.2">
      <c r="I358" s="95">
        <f>SUMIFS(MasterData[Curr Sales],MasterData[Survivor Customer'#],AcctReport!C358)</f>
        <v>0</v>
      </c>
      <c r="J358" s="95">
        <f>SUMIFS(MasterData[Prior Sales],MasterData[Survivor Customer'#],AcctReport!C358)</f>
        <v>0</v>
      </c>
      <c r="K358" s="95">
        <f t="shared" si="11"/>
        <v>0</v>
      </c>
      <c r="L358" s="95">
        <f>SUMIFS(MasterData[Semi-Annual Base],MasterData[Survivor Customer'#],AcctReport!C358)</f>
        <v>0</v>
      </c>
      <c r="M358" s="95">
        <f>SUMIFS(MasterData[Semi-Annual Focus],MasterData[Survivor Customer'#],AcctReport!C358)</f>
        <v>0</v>
      </c>
      <c r="N358" s="95">
        <f>SUMIFS(MasterData[Base Rebate],MasterData[Survivor Customer'#],AcctReport!C358)</f>
        <v>0</v>
      </c>
      <c r="O358" s="95">
        <f>SUMIFS(MasterData[Annual Focus],MasterData[Survivor Customer'#],AcctReport!C358)</f>
        <v>0</v>
      </c>
      <c r="P358" s="95">
        <f>SUMIFS(MasterData[Growth Rebate],MasterData[Survivor Customer'#],AcctReport!C358)</f>
        <v>0</v>
      </c>
      <c r="Q358" s="95">
        <f t="shared" si="12"/>
        <v>0</v>
      </c>
    </row>
    <row r="359" spans="9:17" x14ac:dyDescent="0.2">
      <c r="I359" s="95">
        <f>SUMIFS(MasterData[Curr Sales],MasterData[Survivor Customer'#],AcctReport!C359)</f>
        <v>0</v>
      </c>
      <c r="J359" s="95">
        <f>SUMIFS(MasterData[Prior Sales],MasterData[Survivor Customer'#],AcctReport!C359)</f>
        <v>0</v>
      </c>
      <c r="K359" s="95">
        <f t="shared" si="11"/>
        <v>0</v>
      </c>
      <c r="L359" s="95">
        <f>SUMIFS(MasterData[Semi-Annual Base],MasterData[Survivor Customer'#],AcctReport!C359)</f>
        <v>0</v>
      </c>
      <c r="M359" s="95">
        <f>SUMIFS(MasterData[Semi-Annual Focus],MasterData[Survivor Customer'#],AcctReport!C359)</f>
        <v>0</v>
      </c>
      <c r="N359" s="95">
        <f>SUMIFS(MasterData[Base Rebate],MasterData[Survivor Customer'#],AcctReport!C359)</f>
        <v>0</v>
      </c>
      <c r="O359" s="95">
        <f>SUMIFS(MasterData[Annual Focus],MasterData[Survivor Customer'#],AcctReport!C359)</f>
        <v>0</v>
      </c>
      <c r="P359" s="95">
        <f>SUMIFS(MasterData[Growth Rebate],MasterData[Survivor Customer'#],AcctReport!C359)</f>
        <v>0</v>
      </c>
      <c r="Q359" s="95">
        <f t="shared" si="12"/>
        <v>0</v>
      </c>
    </row>
    <row r="360" spans="9:17" x14ac:dyDescent="0.2">
      <c r="I360" s="95">
        <f>SUMIFS(MasterData[Curr Sales],MasterData[Survivor Customer'#],AcctReport!C360)</f>
        <v>0</v>
      </c>
      <c r="J360" s="95">
        <f>SUMIFS(MasterData[Prior Sales],MasterData[Survivor Customer'#],AcctReport!C360)</f>
        <v>0</v>
      </c>
      <c r="K360" s="95">
        <f t="shared" si="11"/>
        <v>0</v>
      </c>
      <c r="L360" s="95">
        <f>SUMIFS(MasterData[Semi-Annual Base],MasterData[Survivor Customer'#],AcctReport!C360)</f>
        <v>0</v>
      </c>
      <c r="M360" s="95">
        <f>SUMIFS(MasterData[Semi-Annual Focus],MasterData[Survivor Customer'#],AcctReport!C360)</f>
        <v>0</v>
      </c>
      <c r="N360" s="95">
        <f>SUMIFS(MasterData[Base Rebate],MasterData[Survivor Customer'#],AcctReport!C360)</f>
        <v>0</v>
      </c>
      <c r="O360" s="95">
        <f>SUMIFS(MasterData[Annual Focus],MasterData[Survivor Customer'#],AcctReport!C360)</f>
        <v>0</v>
      </c>
      <c r="P360" s="95">
        <f>SUMIFS(MasterData[Growth Rebate],MasterData[Survivor Customer'#],AcctReport!C360)</f>
        <v>0</v>
      </c>
      <c r="Q360" s="95">
        <f t="shared" si="12"/>
        <v>0</v>
      </c>
    </row>
    <row r="361" spans="9:17" x14ac:dyDescent="0.2">
      <c r="I361" s="95">
        <f>SUMIFS(MasterData[Curr Sales],MasterData[Survivor Customer'#],AcctReport!C361)</f>
        <v>0</v>
      </c>
      <c r="J361" s="95">
        <f>SUMIFS(MasterData[Prior Sales],MasterData[Survivor Customer'#],AcctReport!C361)</f>
        <v>0</v>
      </c>
      <c r="K361" s="95">
        <f t="shared" si="11"/>
        <v>0</v>
      </c>
      <c r="L361" s="95">
        <f>SUMIFS(MasterData[Semi-Annual Base],MasterData[Survivor Customer'#],AcctReport!C361)</f>
        <v>0</v>
      </c>
      <c r="M361" s="95">
        <f>SUMIFS(MasterData[Semi-Annual Focus],MasterData[Survivor Customer'#],AcctReport!C361)</f>
        <v>0</v>
      </c>
      <c r="N361" s="95">
        <f>SUMIFS(MasterData[Base Rebate],MasterData[Survivor Customer'#],AcctReport!C361)</f>
        <v>0</v>
      </c>
      <c r="O361" s="95">
        <f>SUMIFS(MasterData[Annual Focus],MasterData[Survivor Customer'#],AcctReport!C361)</f>
        <v>0</v>
      </c>
      <c r="P361" s="95">
        <f>SUMIFS(MasterData[Growth Rebate],MasterData[Survivor Customer'#],AcctReport!C361)</f>
        <v>0</v>
      </c>
      <c r="Q361" s="95">
        <f t="shared" si="12"/>
        <v>0</v>
      </c>
    </row>
    <row r="362" spans="9:17" x14ac:dyDescent="0.2">
      <c r="I362" s="95">
        <f>SUMIFS(MasterData[Curr Sales],MasterData[Survivor Customer'#],AcctReport!C362)</f>
        <v>0</v>
      </c>
      <c r="J362" s="95">
        <f>SUMIFS(MasterData[Prior Sales],MasterData[Survivor Customer'#],AcctReport!C362)</f>
        <v>0</v>
      </c>
      <c r="K362" s="95">
        <f t="shared" si="11"/>
        <v>0</v>
      </c>
      <c r="L362" s="95">
        <f>SUMIFS(MasterData[Semi-Annual Base],MasterData[Survivor Customer'#],AcctReport!C362)</f>
        <v>0</v>
      </c>
      <c r="M362" s="95">
        <f>SUMIFS(MasterData[Semi-Annual Focus],MasterData[Survivor Customer'#],AcctReport!C362)</f>
        <v>0</v>
      </c>
      <c r="N362" s="95">
        <f>SUMIFS(MasterData[Base Rebate],MasterData[Survivor Customer'#],AcctReport!C362)</f>
        <v>0</v>
      </c>
      <c r="O362" s="95">
        <f>SUMIFS(MasterData[Annual Focus],MasterData[Survivor Customer'#],AcctReport!C362)</f>
        <v>0</v>
      </c>
      <c r="P362" s="95">
        <f>SUMIFS(MasterData[Growth Rebate],MasterData[Survivor Customer'#],AcctReport!C362)</f>
        <v>0</v>
      </c>
      <c r="Q362" s="95">
        <f t="shared" si="12"/>
        <v>0</v>
      </c>
    </row>
    <row r="363" spans="9:17" x14ac:dyDescent="0.2">
      <c r="I363" s="95">
        <f>SUMIFS(MasterData[Curr Sales],MasterData[Survivor Customer'#],AcctReport!C363)</f>
        <v>0</v>
      </c>
      <c r="J363" s="95">
        <f>SUMIFS(MasterData[Prior Sales],MasterData[Survivor Customer'#],AcctReport!C363)</f>
        <v>0</v>
      </c>
      <c r="K363" s="95">
        <f t="shared" si="11"/>
        <v>0</v>
      </c>
      <c r="L363" s="95">
        <f>SUMIFS(MasterData[Semi-Annual Base],MasterData[Survivor Customer'#],AcctReport!C363)</f>
        <v>0</v>
      </c>
      <c r="M363" s="95">
        <f>SUMIFS(MasterData[Semi-Annual Focus],MasterData[Survivor Customer'#],AcctReport!C363)</f>
        <v>0</v>
      </c>
      <c r="N363" s="95">
        <f>SUMIFS(MasterData[Base Rebate],MasterData[Survivor Customer'#],AcctReport!C363)</f>
        <v>0</v>
      </c>
      <c r="O363" s="95">
        <f>SUMIFS(MasterData[Annual Focus],MasterData[Survivor Customer'#],AcctReport!C363)</f>
        <v>0</v>
      </c>
      <c r="P363" s="95">
        <f>SUMIFS(MasterData[Growth Rebate],MasterData[Survivor Customer'#],AcctReport!C363)</f>
        <v>0</v>
      </c>
      <c r="Q363" s="95">
        <f t="shared" si="12"/>
        <v>0</v>
      </c>
    </row>
    <row r="364" spans="9:17" x14ac:dyDescent="0.2">
      <c r="I364" s="95">
        <f>SUMIFS(MasterData[Curr Sales],MasterData[Survivor Customer'#],AcctReport!C364)</f>
        <v>0</v>
      </c>
      <c r="J364" s="95">
        <f>SUMIFS(MasterData[Prior Sales],MasterData[Survivor Customer'#],AcctReport!C364)</f>
        <v>0</v>
      </c>
      <c r="K364" s="95">
        <f t="shared" si="11"/>
        <v>0</v>
      </c>
      <c r="L364" s="95">
        <f>SUMIFS(MasterData[Semi-Annual Base],MasterData[Survivor Customer'#],AcctReport!C364)</f>
        <v>0</v>
      </c>
      <c r="M364" s="95">
        <f>SUMIFS(MasterData[Semi-Annual Focus],MasterData[Survivor Customer'#],AcctReport!C364)</f>
        <v>0</v>
      </c>
      <c r="N364" s="95">
        <f>SUMIFS(MasterData[Base Rebate],MasterData[Survivor Customer'#],AcctReport!C364)</f>
        <v>0</v>
      </c>
      <c r="O364" s="95">
        <f>SUMIFS(MasterData[Annual Focus],MasterData[Survivor Customer'#],AcctReport!C364)</f>
        <v>0</v>
      </c>
      <c r="P364" s="95">
        <f>SUMIFS(MasterData[Growth Rebate],MasterData[Survivor Customer'#],AcctReport!C364)</f>
        <v>0</v>
      </c>
      <c r="Q364" s="95">
        <f t="shared" si="12"/>
        <v>0</v>
      </c>
    </row>
    <row r="365" spans="9:17" x14ac:dyDescent="0.2">
      <c r="I365" s="95">
        <f>SUMIFS(MasterData[Curr Sales],MasterData[Survivor Customer'#],AcctReport!C365)</f>
        <v>0</v>
      </c>
      <c r="J365" s="95">
        <f>SUMIFS(MasterData[Prior Sales],MasterData[Survivor Customer'#],AcctReport!C365)</f>
        <v>0</v>
      </c>
      <c r="K365" s="95">
        <f t="shared" si="11"/>
        <v>0</v>
      </c>
      <c r="L365" s="95">
        <f>SUMIFS(MasterData[Semi-Annual Base],MasterData[Survivor Customer'#],AcctReport!C365)</f>
        <v>0</v>
      </c>
      <c r="M365" s="95">
        <f>SUMIFS(MasterData[Semi-Annual Focus],MasterData[Survivor Customer'#],AcctReport!C365)</f>
        <v>0</v>
      </c>
      <c r="N365" s="95">
        <f>SUMIFS(MasterData[Base Rebate],MasterData[Survivor Customer'#],AcctReport!C365)</f>
        <v>0</v>
      </c>
      <c r="O365" s="95">
        <f>SUMIFS(MasterData[Annual Focus],MasterData[Survivor Customer'#],AcctReport!C365)</f>
        <v>0</v>
      </c>
      <c r="P365" s="95">
        <f>SUMIFS(MasterData[Growth Rebate],MasterData[Survivor Customer'#],AcctReport!C365)</f>
        <v>0</v>
      </c>
      <c r="Q365" s="95">
        <f t="shared" si="12"/>
        <v>0</v>
      </c>
    </row>
    <row r="366" spans="9:17" x14ac:dyDescent="0.2">
      <c r="I366" s="95">
        <f>SUMIFS(MasterData[Curr Sales],MasterData[Survivor Customer'#],AcctReport!C366)</f>
        <v>0</v>
      </c>
      <c r="J366" s="95">
        <f>SUMIFS(MasterData[Prior Sales],MasterData[Survivor Customer'#],AcctReport!C366)</f>
        <v>0</v>
      </c>
      <c r="K366" s="95">
        <f t="shared" si="11"/>
        <v>0</v>
      </c>
      <c r="L366" s="95">
        <f>SUMIFS(MasterData[Semi-Annual Base],MasterData[Survivor Customer'#],AcctReport!C366)</f>
        <v>0</v>
      </c>
      <c r="M366" s="95">
        <f>SUMIFS(MasterData[Semi-Annual Focus],MasterData[Survivor Customer'#],AcctReport!C366)</f>
        <v>0</v>
      </c>
      <c r="N366" s="95">
        <f>SUMIFS(MasterData[Base Rebate],MasterData[Survivor Customer'#],AcctReport!C366)</f>
        <v>0</v>
      </c>
      <c r="O366" s="95">
        <f>SUMIFS(MasterData[Annual Focus],MasterData[Survivor Customer'#],AcctReport!C366)</f>
        <v>0</v>
      </c>
      <c r="P366" s="95">
        <f>SUMIFS(MasterData[Growth Rebate],MasterData[Survivor Customer'#],AcctReport!C366)</f>
        <v>0</v>
      </c>
      <c r="Q366" s="95">
        <f t="shared" si="12"/>
        <v>0</v>
      </c>
    </row>
    <row r="367" spans="9:17" x14ac:dyDescent="0.2">
      <c r="I367" s="95">
        <f>SUMIFS(MasterData[Curr Sales],MasterData[Survivor Customer'#],AcctReport!C367)</f>
        <v>0</v>
      </c>
      <c r="J367" s="95">
        <f>SUMIFS(MasterData[Prior Sales],MasterData[Survivor Customer'#],AcctReport!C367)</f>
        <v>0</v>
      </c>
      <c r="K367" s="95">
        <f t="shared" si="11"/>
        <v>0</v>
      </c>
      <c r="L367" s="95">
        <f>SUMIFS(MasterData[Semi-Annual Base],MasterData[Survivor Customer'#],AcctReport!C367)</f>
        <v>0</v>
      </c>
      <c r="M367" s="95">
        <f>SUMIFS(MasterData[Semi-Annual Focus],MasterData[Survivor Customer'#],AcctReport!C367)</f>
        <v>0</v>
      </c>
      <c r="N367" s="95">
        <f>SUMIFS(MasterData[Base Rebate],MasterData[Survivor Customer'#],AcctReport!C367)</f>
        <v>0</v>
      </c>
      <c r="O367" s="95">
        <f>SUMIFS(MasterData[Annual Focus],MasterData[Survivor Customer'#],AcctReport!C367)</f>
        <v>0</v>
      </c>
      <c r="P367" s="95">
        <f>SUMIFS(MasterData[Growth Rebate],MasterData[Survivor Customer'#],AcctReport!C367)</f>
        <v>0</v>
      </c>
      <c r="Q367" s="95">
        <f t="shared" si="12"/>
        <v>0</v>
      </c>
    </row>
    <row r="368" spans="9:17" x14ac:dyDescent="0.2">
      <c r="I368" s="95">
        <f>SUMIFS(MasterData[Curr Sales],MasterData[Survivor Customer'#],AcctReport!C368)</f>
        <v>0</v>
      </c>
      <c r="J368" s="95">
        <f>SUMIFS(MasterData[Prior Sales],MasterData[Survivor Customer'#],AcctReport!C368)</f>
        <v>0</v>
      </c>
      <c r="K368" s="95">
        <f t="shared" si="11"/>
        <v>0</v>
      </c>
      <c r="L368" s="95">
        <f>SUMIFS(MasterData[Semi-Annual Base],MasterData[Survivor Customer'#],AcctReport!C368)</f>
        <v>0</v>
      </c>
      <c r="M368" s="95">
        <f>SUMIFS(MasterData[Semi-Annual Focus],MasterData[Survivor Customer'#],AcctReport!C368)</f>
        <v>0</v>
      </c>
      <c r="N368" s="95">
        <f>SUMIFS(MasterData[Base Rebate],MasterData[Survivor Customer'#],AcctReport!C368)</f>
        <v>0</v>
      </c>
      <c r="O368" s="95">
        <f>SUMIFS(MasterData[Annual Focus],MasterData[Survivor Customer'#],AcctReport!C368)</f>
        <v>0</v>
      </c>
      <c r="P368" s="95">
        <f>SUMIFS(MasterData[Growth Rebate],MasterData[Survivor Customer'#],AcctReport!C368)</f>
        <v>0</v>
      </c>
      <c r="Q368" s="95">
        <f t="shared" si="12"/>
        <v>0</v>
      </c>
    </row>
    <row r="369" spans="9:17" x14ac:dyDescent="0.2">
      <c r="I369" s="95">
        <f>SUMIFS(MasterData[Curr Sales],MasterData[Survivor Customer'#],AcctReport!C369)</f>
        <v>0</v>
      </c>
      <c r="J369" s="95">
        <f>SUMIFS(MasterData[Prior Sales],MasterData[Survivor Customer'#],AcctReport!C369)</f>
        <v>0</v>
      </c>
      <c r="K369" s="95">
        <f t="shared" si="11"/>
        <v>0</v>
      </c>
      <c r="L369" s="95">
        <f>SUMIFS(MasterData[Semi-Annual Base],MasterData[Survivor Customer'#],AcctReport!C369)</f>
        <v>0</v>
      </c>
      <c r="M369" s="95">
        <f>SUMIFS(MasterData[Semi-Annual Focus],MasterData[Survivor Customer'#],AcctReport!C369)</f>
        <v>0</v>
      </c>
      <c r="N369" s="95">
        <f>SUMIFS(MasterData[Base Rebate],MasterData[Survivor Customer'#],AcctReport!C369)</f>
        <v>0</v>
      </c>
      <c r="O369" s="95">
        <f>SUMIFS(MasterData[Annual Focus],MasterData[Survivor Customer'#],AcctReport!C369)</f>
        <v>0</v>
      </c>
      <c r="P369" s="95">
        <f>SUMIFS(MasterData[Growth Rebate],MasterData[Survivor Customer'#],AcctReport!C369)</f>
        <v>0</v>
      </c>
      <c r="Q369" s="95">
        <f t="shared" si="12"/>
        <v>0</v>
      </c>
    </row>
    <row r="370" spans="9:17" x14ac:dyDescent="0.2">
      <c r="I370" s="95">
        <f>SUMIFS(MasterData[Curr Sales],MasterData[Survivor Customer'#],AcctReport!C370)</f>
        <v>0</v>
      </c>
      <c r="J370" s="95">
        <f>SUMIFS(MasterData[Prior Sales],MasterData[Survivor Customer'#],AcctReport!C370)</f>
        <v>0</v>
      </c>
      <c r="K370" s="95">
        <f t="shared" si="11"/>
        <v>0</v>
      </c>
      <c r="L370" s="95">
        <f>SUMIFS(MasterData[Semi-Annual Base],MasterData[Survivor Customer'#],AcctReport!C370)</f>
        <v>0</v>
      </c>
      <c r="M370" s="95">
        <f>SUMIFS(MasterData[Semi-Annual Focus],MasterData[Survivor Customer'#],AcctReport!C370)</f>
        <v>0</v>
      </c>
      <c r="N370" s="95">
        <f>SUMIFS(MasterData[Base Rebate],MasterData[Survivor Customer'#],AcctReport!C370)</f>
        <v>0</v>
      </c>
      <c r="O370" s="95">
        <f>SUMIFS(MasterData[Annual Focus],MasterData[Survivor Customer'#],AcctReport!C370)</f>
        <v>0</v>
      </c>
      <c r="P370" s="95">
        <f>SUMIFS(MasterData[Growth Rebate],MasterData[Survivor Customer'#],AcctReport!C370)</f>
        <v>0</v>
      </c>
      <c r="Q370" s="95">
        <f t="shared" si="12"/>
        <v>0</v>
      </c>
    </row>
    <row r="371" spans="9:17" x14ac:dyDescent="0.2">
      <c r="I371" s="95">
        <f>SUMIFS(MasterData[Curr Sales],MasterData[Survivor Customer'#],AcctReport!C371)</f>
        <v>0</v>
      </c>
      <c r="J371" s="95">
        <f>SUMIFS(MasterData[Prior Sales],MasterData[Survivor Customer'#],AcctReport!C371)</f>
        <v>0</v>
      </c>
      <c r="K371" s="95">
        <f t="shared" si="11"/>
        <v>0</v>
      </c>
      <c r="L371" s="95">
        <f>SUMIFS(MasterData[Semi-Annual Base],MasterData[Survivor Customer'#],AcctReport!C371)</f>
        <v>0</v>
      </c>
      <c r="M371" s="95">
        <f>SUMIFS(MasterData[Semi-Annual Focus],MasterData[Survivor Customer'#],AcctReport!C371)</f>
        <v>0</v>
      </c>
      <c r="N371" s="95">
        <f>SUMIFS(MasterData[Base Rebate],MasterData[Survivor Customer'#],AcctReport!C371)</f>
        <v>0</v>
      </c>
      <c r="O371" s="95">
        <f>SUMIFS(MasterData[Annual Focus],MasterData[Survivor Customer'#],AcctReport!C371)</f>
        <v>0</v>
      </c>
      <c r="P371" s="95">
        <f>SUMIFS(MasterData[Growth Rebate],MasterData[Survivor Customer'#],AcctReport!C371)</f>
        <v>0</v>
      </c>
      <c r="Q371" s="95">
        <f t="shared" si="12"/>
        <v>0</v>
      </c>
    </row>
    <row r="372" spans="9:17" x14ac:dyDescent="0.2">
      <c r="I372" s="95">
        <f>SUMIFS(MasterData[Curr Sales],MasterData[Survivor Customer'#],AcctReport!C372)</f>
        <v>0</v>
      </c>
      <c r="J372" s="95">
        <f>SUMIFS(MasterData[Prior Sales],MasterData[Survivor Customer'#],AcctReport!C372)</f>
        <v>0</v>
      </c>
      <c r="K372" s="95">
        <f t="shared" si="11"/>
        <v>0</v>
      </c>
      <c r="L372" s="95">
        <f>SUMIFS(MasterData[Semi-Annual Base],MasterData[Survivor Customer'#],AcctReport!C372)</f>
        <v>0</v>
      </c>
      <c r="M372" s="95">
        <f>SUMIFS(MasterData[Semi-Annual Focus],MasterData[Survivor Customer'#],AcctReport!C372)</f>
        <v>0</v>
      </c>
      <c r="N372" s="95">
        <f>SUMIFS(MasterData[Base Rebate],MasterData[Survivor Customer'#],AcctReport!C372)</f>
        <v>0</v>
      </c>
      <c r="O372" s="95">
        <f>SUMIFS(MasterData[Annual Focus],MasterData[Survivor Customer'#],AcctReport!C372)</f>
        <v>0</v>
      </c>
      <c r="P372" s="95">
        <f>SUMIFS(MasterData[Growth Rebate],MasterData[Survivor Customer'#],AcctReport!C372)</f>
        <v>0</v>
      </c>
      <c r="Q372" s="95">
        <f t="shared" si="12"/>
        <v>0</v>
      </c>
    </row>
    <row r="373" spans="9:17" x14ac:dyDescent="0.2">
      <c r="I373" s="95">
        <f>SUMIFS(MasterData[Curr Sales],MasterData[Survivor Customer'#],AcctReport!C373)</f>
        <v>0</v>
      </c>
      <c r="J373" s="95">
        <f>SUMIFS(MasterData[Prior Sales],MasterData[Survivor Customer'#],AcctReport!C373)</f>
        <v>0</v>
      </c>
      <c r="K373" s="95">
        <f t="shared" si="11"/>
        <v>0</v>
      </c>
      <c r="L373" s="95">
        <f>SUMIFS(MasterData[Semi-Annual Base],MasterData[Survivor Customer'#],AcctReport!C373)</f>
        <v>0</v>
      </c>
      <c r="M373" s="95">
        <f>SUMIFS(MasterData[Semi-Annual Focus],MasterData[Survivor Customer'#],AcctReport!C373)</f>
        <v>0</v>
      </c>
      <c r="N373" s="95">
        <f>SUMIFS(MasterData[Base Rebate],MasterData[Survivor Customer'#],AcctReport!C373)</f>
        <v>0</v>
      </c>
      <c r="O373" s="95">
        <f>SUMIFS(MasterData[Annual Focus],MasterData[Survivor Customer'#],AcctReport!C373)</f>
        <v>0</v>
      </c>
      <c r="P373" s="95">
        <f>SUMIFS(MasterData[Growth Rebate],MasterData[Survivor Customer'#],AcctReport!C373)</f>
        <v>0</v>
      </c>
      <c r="Q373" s="95">
        <f t="shared" si="12"/>
        <v>0</v>
      </c>
    </row>
    <row r="374" spans="9:17" x14ac:dyDescent="0.2">
      <c r="I374" s="95">
        <f>SUMIFS(MasterData[Curr Sales],MasterData[Survivor Customer'#],AcctReport!C374)</f>
        <v>0</v>
      </c>
      <c r="J374" s="95">
        <f>SUMIFS(MasterData[Prior Sales],MasterData[Survivor Customer'#],AcctReport!C374)</f>
        <v>0</v>
      </c>
      <c r="K374" s="95">
        <f t="shared" si="11"/>
        <v>0</v>
      </c>
      <c r="L374" s="95">
        <f>SUMIFS(MasterData[Semi-Annual Base],MasterData[Survivor Customer'#],AcctReport!C374)</f>
        <v>0</v>
      </c>
      <c r="M374" s="95">
        <f>SUMIFS(MasterData[Semi-Annual Focus],MasterData[Survivor Customer'#],AcctReport!C374)</f>
        <v>0</v>
      </c>
      <c r="N374" s="95">
        <f>SUMIFS(MasterData[Base Rebate],MasterData[Survivor Customer'#],AcctReport!C374)</f>
        <v>0</v>
      </c>
      <c r="O374" s="95">
        <f>SUMIFS(MasterData[Annual Focus],MasterData[Survivor Customer'#],AcctReport!C374)</f>
        <v>0</v>
      </c>
      <c r="P374" s="95">
        <f>SUMIFS(MasterData[Growth Rebate],MasterData[Survivor Customer'#],AcctReport!C374)</f>
        <v>0</v>
      </c>
      <c r="Q374" s="95">
        <f t="shared" si="12"/>
        <v>0</v>
      </c>
    </row>
    <row r="375" spans="9:17" x14ac:dyDescent="0.2">
      <c r="I375" s="95">
        <f>SUMIFS(MasterData[Curr Sales],MasterData[Survivor Customer'#],AcctReport!C375)</f>
        <v>0</v>
      </c>
      <c r="J375" s="95">
        <f>SUMIFS(MasterData[Prior Sales],MasterData[Survivor Customer'#],AcctReport!C375)</f>
        <v>0</v>
      </c>
      <c r="K375" s="95">
        <f t="shared" si="11"/>
        <v>0</v>
      </c>
      <c r="L375" s="95">
        <f>SUMIFS(MasterData[Semi-Annual Base],MasterData[Survivor Customer'#],AcctReport!C375)</f>
        <v>0</v>
      </c>
      <c r="M375" s="95">
        <f>SUMIFS(MasterData[Semi-Annual Focus],MasterData[Survivor Customer'#],AcctReport!C375)</f>
        <v>0</v>
      </c>
      <c r="N375" s="95">
        <f>SUMIFS(MasterData[Base Rebate],MasterData[Survivor Customer'#],AcctReport!C375)</f>
        <v>0</v>
      </c>
      <c r="O375" s="95">
        <f>SUMIFS(MasterData[Annual Focus],MasterData[Survivor Customer'#],AcctReport!C375)</f>
        <v>0</v>
      </c>
      <c r="P375" s="95">
        <f>SUMIFS(MasterData[Growth Rebate],MasterData[Survivor Customer'#],AcctReport!C375)</f>
        <v>0</v>
      </c>
      <c r="Q375" s="95">
        <f t="shared" si="12"/>
        <v>0</v>
      </c>
    </row>
    <row r="376" spans="9:17" x14ac:dyDescent="0.2">
      <c r="I376" s="95">
        <f>SUMIFS(MasterData[Curr Sales],MasterData[Survivor Customer'#],AcctReport!C376)</f>
        <v>0</v>
      </c>
      <c r="J376" s="95">
        <f>SUMIFS(MasterData[Prior Sales],MasterData[Survivor Customer'#],AcctReport!C376)</f>
        <v>0</v>
      </c>
      <c r="K376" s="95">
        <f t="shared" si="11"/>
        <v>0</v>
      </c>
      <c r="L376" s="95">
        <f>SUMIFS(MasterData[Semi-Annual Base],MasterData[Survivor Customer'#],AcctReport!C376)</f>
        <v>0</v>
      </c>
      <c r="M376" s="95">
        <f>SUMIFS(MasterData[Semi-Annual Focus],MasterData[Survivor Customer'#],AcctReport!C376)</f>
        <v>0</v>
      </c>
      <c r="N376" s="95">
        <f>SUMIFS(MasterData[Base Rebate],MasterData[Survivor Customer'#],AcctReport!C376)</f>
        <v>0</v>
      </c>
      <c r="O376" s="95">
        <f>SUMIFS(MasterData[Annual Focus],MasterData[Survivor Customer'#],AcctReport!C376)</f>
        <v>0</v>
      </c>
      <c r="P376" s="95">
        <f>SUMIFS(MasterData[Growth Rebate],MasterData[Survivor Customer'#],AcctReport!C376)</f>
        <v>0</v>
      </c>
      <c r="Q376" s="95">
        <f t="shared" si="12"/>
        <v>0</v>
      </c>
    </row>
    <row r="377" spans="9:17" x14ac:dyDescent="0.2">
      <c r="I377" s="95">
        <f>SUMIFS(MasterData[Curr Sales],MasterData[Survivor Customer'#],AcctReport!C377)</f>
        <v>0</v>
      </c>
      <c r="J377" s="95">
        <f>SUMIFS(MasterData[Prior Sales],MasterData[Survivor Customer'#],AcctReport!C377)</f>
        <v>0</v>
      </c>
      <c r="K377" s="95">
        <f t="shared" si="11"/>
        <v>0</v>
      </c>
      <c r="L377" s="95">
        <f>SUMIFS(MasterData[Semi-Annual Base],MasterData[Survivor Customer'#],AcctReport!C377)</f>
        <v>0</v>
      </c>
      <c r="M377" s="95">
        <f>SUMIFS(MasterData[Semi-Annual Focus],MasterData[Survivor Customer'#],AcctReport!C377)</f>
        <v>0</v>
      </c>
      <c r="N377" s="95">
        <f>SUMIFS(MasterData[Base Rebate],MasterData[Survivor Customer'#],AcctReport!C377)</f>
        <v>0</v>
      </c>
      <c r="O377" s="95">
        <f>SUMIFS(MasterData[Annual Focus],MasterData[Survivor Customer'#],AcctReport!C377)</f>
        <v>0</v>
      </c>
      <c r="P377" s="95">
        <f>SUMIFS(MasterData[Growth Rebate],MasterData[Survivor Customer'#],AcctReport!C377)</f>
        <v>0</v>
      </c>
      <c r="Q377" s="95">
        <f t="shared" si="12"/>
        <v>0</v>
      </c>
    </row>
    <row r="378" spans="9:17" x14ac:dyDescent="0.2">
      <c r="I378" s="95">
        <f>SUMIFS(MasterData[Curr Sales],MasterData[Survivor Customer'#],AcctReport!C378)</f>
        <v>0</v>
      </c>
      <c r="J378" s="95">
        <f>SUMIFS(MasterData[Prior Sales],MasterData[Survivor Customer'#],AcctReport!C378)</f>
        <v>0</v>
      </c>
      <c r="K378" s="95">
        <f t="shared" si="11"/>
        <v>0</v>
      </c>
      <c r="L378" s="95">
        <f>SUMIFS(MasterData[Semi-Annual Base],MasterData[Survivor Customer'#],AcctReport!C378)</f>
        <v>0</v>
      </c>
      <c r="M378" s="95">
        <f>SUMIFS(MasterData[Semi-Annual Focus],MasterData[Survivor Customer'#],AcctReport!C378)</f>
        <v>0</v>
      </c>
      <c r="N378" s="95">
        <f>SUMIFS(MasterData[Base Rebate],MasterData[Survivor Customer'#],AcctReport!C378)</f>
        <v>0</v>
      </c>
      <c r="O378" s="95">
        <f>SUMIFS(MasterData[Annual Focus],MasterData[Survivor Customer'#],AcctReport!C378)</f>
        <v>0</v>
      </c>
      <c r="P378" s="95">
        <f>SUMIFS(MasterData[Growth Rebate],MasterData[Survivor Customer'#],AcctReport!C378)</f>
        <v>0</v>
      </c>
      <c r="Q378" s="95">
        <f t="shared" si="12"/>
        <v>0</v>
      </c>
    </row>
    <row r="379" spans="9:17" x14ac:dyDescent="0.2">
      <c r="I379" s="95">
        <f>SUMIFS(MasterData[Curr Sales],MasterData[Survivor Customer'#],AcctReport!C379)</f>
        <v>0</v>
      </c>
      <c r="J379" s="95">
        <f>SUMIFS(MasterData[Prior Sales],MasterData[Survivor Customer'#],AcctReport!C379)</f>
        <v>0</v>
      </c>
      <c r="K379" s="95">
        <f t="shared" si="11"/>
        <v>0</v>
      </c>
      <c r="L379" s="95">
        <f>SUMIFS(MasterData[Semi-Annual Base],MasterData[Survivor Customer'#],AcctReport!C379)</f>
        <v>0</v>
      </c>
      <c r="M379" s="95">
        <f>SUMIFS(MasterData[Semi-Annual Focus],MasterData[Survivor Customer'#],AcctReport!C379)</f>
        <v>0</v>
      </c>
      <c r="N379" s="95">
        <f>SUMIFS(MasterData[Base Rebate],MasterData[Survivor Customer'#],AcctReport!C379)</f>
        <v>0</v>
      </c>
      <c r="O379" s="95">
        <f>SUMIFS(MasterData[Annual Focus],MasterData[Survivor Customer'#],AcctReport!C379)</f>
        <v>0</v>
      </c>
      <c r="P379" s="95">
        <f>SUMIFS(MasterData[Growth Rebate],MasterData[Survivor Customer'#],AcctReport!C379)</f>
        <v>0</v>
      </c>
      <c r="Q379" s="95">
        <f t="shared" si="12"/>
        <v>0</v>
      </c>
    </row>
    <row r="380" spans="9:17" x14ac:dyDescent="0.2">
      <c r="I380" s="95">
        <f>SUMIFS(MasterData[Curr Sales],MasterData[Survivor Customer'#],AcctReport!C380)</f>
        <v>0</v>
      </c>
      <c r="J380" s="95">
        <f>SUMIFS(MasterData[Prior Sales],MasterData[Survivor Customer'#],AcctReport!C380)</f>
        <v>0</v>
      </c>
      <c r="K380" s="95">
        <f t="shared" si="11"/>
        <v>0</v>
      </c>
      <c r="L380" s="95">
        <f>SUMIFS(MasterData[Semi-Annual Base],MasterData[Survivor Customer'#],AcctReport!C380)</f>
        <v>0</v>
      </c>
      <c r="M380" s="95">
        <f>SUMIFS(MasterData[Semi-Annual Focus],MasterData[Survivor Customer'#],AcctReport!C380)</f>
        <v>0</v>
      </c>
      <c r="N380" s="95">
        <f>SUMIFS(MasterData[Base Rebate],MasterData[Survivor Customer'#],AcctReport!C380)</f>
        <v>0</v>
      </c>
      <c r="O380" s="95">
        <f>SUMIFS(MasterData[Annual Focus],MasterData[Survivor Customer'#],AcctReport!C380)</f>
        <v>0</v>
      </c>
      <c r="P380" s="95">
        <f>SUMIFS(MasterData[Growth Rebate],MasterData[Survivor Customer'#],AcctReport!C380)</f>
        <v>0</v>
      </c>
      <c r="Q380" s="95">
        <f t="shared" si="12"/>
        <v>0</v>
      </c>
    </row>
    <row r="381" spans="9:17" x14ac:dyDescent="0.2">
      <c r="I381" s="95">
        <f>SUMIFS(MasterData[Curr Sales],MasterData[Survivor Customer'#],AcctReport!C381)</f>
        <v>0</v>
      </c>
      <c r="J381" s="95">
        <f>SUMIFS(MasterData[Prior Sales],MasterData[Survivor Customer'#],AcctReport!C381)</f>
        <v>0</v>
      </c>
      <c r="K381" s="95">
        <f t="shared" si="11"/>
        <v>0</v>
      </c>
      <c r="L381" s="95">
        <f>SUMIFS(MasterData[Semi-Annual Base],MasterData[Survivor Customer'#],AcctReport!C381)</f>
        <v>0</v>
      </c>
      <c r="M381" s="95">
        <f>SUMIFS(MasterData[Semi-Annual Focus],MasterData[Survivor Customer'#],AcctReport!C381)</f>
        <v>0</v>
      </c>
      <c r="N381" s="95">
        <f>SUMIFS(MasterData[Base Rebate],MasterData[Survivor Customer'#],AcctReport!C381)</f>
        <v>0</v>
      </c>
      <c r="O381" s="95">
        <f>SUMIFS(MasterData[Annual Focus],MasterData[Survivor Customer'#],AcctReport!C381)</f>
        <v>0</v>
      </c>
      <c r="P381" s="95">
        <f>SUMIFS(MasterData[Growth Rebate],MasterData[Survivor Customer'#],AcctReport!C381)</f>
        <v>0</v>
      </c>
      <c r="Q381" s="95">
        <f t="shared" si="12"/>
        <v>0</v>
      </c>
    </row>
    <row r="382" spans="9:17" x14ac:dyDescent="0.2">
      <c r="I382" s="95">
        <f>SUMIFS(MasterData[Curr Sales],MasterData[Survivor Customer'#],AcctReport!C382)</f>
        <v>0</v>
      </c>
      <c r="J382" s="95">
        <f>SUMIFS(MasterData[Prior Sales],MasterData[Survivor Customer'#],AcctReport!C382)</f>
        <v>0</v>
      </c>
      <c r="K382" s="95">
        <f t="shared" si="11"/>
        <v>0</v>
      </c>
      <c r="L382" s="95">
        <f>SUMIFS(MasterData[Semi-Annual Base],MasterData[Survivor Customer'#],AcctReport!C382)</f>
        <v>0</v>
      </c>
      <c r="M382" s="95">
        <f>SUMIFS(MasterData[Semi-Annual Focus],MasterData[Survivor Customer'#],AcctReport!C382)</f>
        <v>0</v>
      </c>
      <c r="N382" s="95">
        <f>SUMIFS(MasterData[Base Rebate],MasterData[Survivor Customer'#],AcctReport!C382)</f>
        <v>0</v>
      </c>
      <c r="O382" s="95">
        <f>SUMIFS(MasterData[Annual Focus],MasterData[Survivor Customer'#],AcctReport!C382)</f>
        <v>0</v>
      </c>
      <c r="P382" s="95">
        <f>SUMIFS(MasterData[Growth Rebate],MasterData[Survivor Customer'#],AcctReport!C382)</f>
        <v>0</v>
      </c>
      <c r="Q382" s="95">
        <f t="shared" si="12"/>
        <v>0</v>
      </c>
    </row>
    <row r="383" spans="9:17" x14ac:dyDescent="0.2">
      <c r="I383" s="95">
        <f>SUMIFS(MasterData[Curr Sales],MasterData[Survivor Customer'#],AcctReport!C383)</f>
        <v>0</v>
      </c>
      <c r="J383" s="95">
        <f>SUMIFS(MasterData[Prior Sales],MasterData[Survivor Customer'#],AcctReport!C383)</f>
        <v>0</v>
      </c>
      <c r="K383" s="95">
        <f t="shared" si="11"/>
        <v>0</v>
      </c>
      <c r="L383" s="95">
        <f>SUMIFS(MasterData[Semi-Annual Base],MasterData[Survivor Customer'#],AcctReport!C383)</f>
        <v>0</v>
      </c>
      <c r="M383" s="95">
        <f>SUMIFS(MasterData[Semi-Annual Focus],MasterData[Survivor Customer'#],AcctReport!C383)</f>
        <v>0</v>
      </c>
      <c r="N383" s="95">
        <f>SUMIFS(MasterData[Base Rebate],MasterData[Survivor Customer'#],AcctReport!C383)</f>
        <v>0</v>
      </c>
      <c r="O383" s="95">
        <f>SUMIFS(MasterData[Annual Focus],MasterData[Survivor Customer'#],AcctReport!C383)</f>
        <v>0</v>
      </c>
      <c r="P383" s="95">
        <f>SUMIFS(MasterData[Growth Rebate],MasterData[Survivor Customer'#],AcctReport!C383)</f>
        <v>0</v>
      </c>
      <c r="Q383" s="95">
        <f t="shared" si="12"/>
        <v>0</v>
      </c>
    </row>
    <row r="384" spans="9:17" x14ac:dyDescent="0.2">
      <c r="I384" s="95">
        <f>SUMIFS(MasterData[Curr Sales],MasterData[Survivor Customer'#],AcctReport!C384)</f>
        <v>0</v>
      </c>
      <c r="J384" s="95">
        <f>SUMIFS(MasterData[Prior Sales],MasterData[Survivor Customer'#],AcctReport!C384)</f>
        <v>0</v>
      </c>
      <c r="K384" s="95">
        <f t="shared" si="11"/>
        <v>0</v>
      </c>
      <c r="L384" s="95">
        <f>SUMIFS(MasterData[Semi-Annual Base],MasterData[Survivor Customer'#],AcctReport!C384)</f>
        <v>0</v>
      </c>
      <c r="M384" s="95">
        <f>SUMIFS(MasterData[Semi-Annual Focus],MasterData[Survivor Customer'#],AcctReport!C384)</f>
        <v>0</v>
      </c>
      <c r="N384" s="95">
        <f>SUMIFS(MasterData[Base Rebate],MasterData[Survivor Customer'#],AcctReport!C384)</f>
        <v>0</v>
      </c>
      <c r="O384" s="95">
        <f>SUMIFS(MasterData[Annual Focus],MasterData[Survivor Customer'#],AcctReport!C384)</f>
        <v>0</v>
      </c>
      <c r="P384" s="95">
        <f>SUMIFS(MasterData[Growth Rebate],MasterData[Survivor Customer'#],AcctReport!C384)</f>
        <v>0</v>
      </c>
      <c r="Q384" s="95">
        <f t="shared" si="12"/>
        <v>0</v>
      </c>
    </row>
    <row r="385" spans="9:17" x14ac:dyDescent="0.2">
      <c r="I385" s="95">
        <f>SUMIFS(MasterData[Curr Sales],MasterData[Survivor Customer'#],AcctReport!C385)</f>
        <v>0</v>
      </c>
      <c r="J385" s="95">
        <f>SUMIFS(MasterData[Prior Sales],MasterData[Survivor Customer'#],AcctReport!C385)</f>
        <v>0</v>
      </c>
      <c r="K385" s="95">
        <f t="shared" si="11"/>
        <v>0</v>
      </c>
      <c r="L385" s="95">
        <f>SUMIFS(MasterData[Semi-Annual Base],MasterData[Survivor Customer'#],AcctReport!C385)</f>
        <v>0</v>
      </c>
      <c r="M385" s="95">
        <f>SUMIFS(MasterData[Semi-Annual Focus],MasterData[Survivor Customer'#],AcctReport!C385)</f>
        <v>0</v>
      </c>
      <c r="N385" s="95">
        <f>SUMIFS(MasterData[Base Rebate],MasterData[Survivor Customer'#],AcctReport!C385)</f>
        <v>0</v>
      </c>
      <c r="O385" s="95">
        <f>SUMIFS(MasterData[Annual Focus],MasterData[Survivor Customer'#],AcctReport!C385)</f>
        <v>0</v>
      </c>
      <c r="P385" s="95">
        <f>SUMIFS(MasterData[Growth Rebate],MasterData[Survivor Customer'#],AcctReport!C385)</f>
        <v>0</v>
      </c>
      <c r="Q385" s="95">
        <f t="shared" si="12"/>
        <v>0</v>
      </c>
    </row>
    <row r="386" spans="9:17" x14ac:dyDescent="0.2">
      <c r="I386" s="95">
        <f>SUMIFS(MasterData[Curr Sales],MasterData[Survivor Customer'#],AcctReport!C386)</f>
        <v>0</v>
      </c>
      <c r="J386" s="95">
        <f>SUMIFS(MasterData[Prior Sales],MasterData[Survivor Customer'#],AcctReport!C386)</f>
        <v>0</v>
      </c>
      <c r="K386" s="95">
        <f t="shared" si="11"/>
        <v>0</v>
      </c>
      <c r="L386" s="95">
        <f>SUMIFS(MasterData[Semi-Annual Base],MasterData[Survivor Customer'#],AcctReport!C386)</f>
        <v>0</v>
      </c>
      <c r="M386" s="95">
        <f>SUMIFS(MasterData[Semi-Annual Focus],MasterData[Survivor Customer'#],AcctReport!C386)</f>
        <v>0</v>
      </c>
      <c r="N386" s="95">
        <f>SUMIFS(MasterData[Base Rebate],MasterData[Survivor Customer'#],AcctReport!C386)</f>
        <v>0</v>
      </c>
      <c r="O386" s="95">
        <f>SUMIFS(MasterData[Annual Focus],MasterData[Survivor Customer'#],AcctReport!C386)</f>
        <v>0</v>
      </c>
      <c r="P386" s="95">
        <f>SUMIFS(MasterData[Growth Rebate],MasterData[Survivor Customer'#],AcctReport!C386)</f>
        <v>0</v>
      </c>
      <c r="Q386" s="95">
        <f t="shared" si="12"/>
        <v>0</v>
      </c>
    </row>
    <row r="387" spans="9:17" x14ac:dyDescent="0.2">
      <c r="I387" s="95">
        <f>SUMIFS(MasterData[Curr Sales],MasterData[Survivor Customer'#],AcctReport!C387)</f>
        <v>0</v>
      </c>
      <c r="J387" s="95">
        <f>SUMIFS(MasterData[Prior Sales],MasterData[Survivor Customer'#],AcctReport!C387)</f>
        <v>0</v>
      </c>
      <c r="K387" s="95">
        <f t="shared" si="11"/>
        <v>0</v>
      </c>
      <c r="L387" s="95">
        <f>SUMIFS(MasterData[Semi-Annual Base],MasterData[Survivor Customer'#],AcctReport!C387)</f>
        <v>0</v>
      </c>
      <c r="M387" s="95">
        <f>SUMIFS(MasterData[Semi-Annual Focus],MasterData[Survivor Customer'#],AcctReport!C387)</f>
        <v>0</v>
      </c>
      <c r="N387" s="95">
        <f>SUMIFS(MasterData[Base Rebate],MasterData[Survivor Customer'#],AcctReport!C387)</f>
        <v>0</v>
      </c>
      <c r="O387" s="95">
        <f>SUMIFS(MasterData[Annual Focus],MasterData[Survivor Customer'#],AcctReport!C387)</f>
        <v>0</v>
      </c>
      <c r="P387" s="95">
        <f>SUMIFS(MasterData[Growth Rebate],MasterData[Survivor Customer'#],AcctReport!C387)</f>
        <v>0</v>
      </c>
      <c r="Q387" s="95">
        <f t="shared" si="12"/>
        <v>0</v>
      </c>
    </row>
    <row r="388" spans="9:17" x14ac:dyDescent="0.2">
      <c r="I388" s="95">
        <f>SUMIFS(MasterData[Curr Sales],MasterData[Survivor Customer'#],AcctReport!C388)</f>
        <v>0</v>
      </c>
      <c r="J388" s="95">
        <f>SUMIFS(MasterData[Prior Sales],MasterData[Survivor Customer'#],AcctReport!C388)</f>
        <v>0</v>
      </c>
      <c r="K388" s="95">
        <f t="shared" si="11"/>
        <v>0</v>
      </c>
      <c r="L388" s="95">
        <f>SUMIFS(MasterData[Semi-Annual Base],MasterData[Survivor Customer'#],AcctReport!C388)</f>
        <v>0</v>
      </c>
      <c r="M388" s="95">
        <f>SUMIFS(MasterData[Semi-Annual Focus],MasterData[Survivor Customer'#],AcctReport!C388)</f>
        <v>0</v>
      </c>
      <c r="N388" s="95">
        <f>SUMIFS(MasterData[Base Rebate],MasterData[Survivor Customer'#],AcctReport!C388)</f>
        <v>0</v>
      </c>
      <c r="O388" s="95">
        <f>SUMIFS(MasterData[Annual Focus],MasterData[Survivor Customer'#],AcctReport!C388)</f>
        <v>0</v>
      </c>
      <c r="P388" s="95">
        <f>SUMIFS(MasterData[Growth Rebate],MasterData[Survivor Customer'#],AcctReport!C388)</f>
        <v>0</v>
      </c>
      <c r="Q388" s="95">
        <f t="shared" si="12"/>
        <v>0</v>
      </c>
    </row>
    <row r="389" spans="9:17" x14ac:dyDescent="0.2">
      <c r="I389" s="95">
        <f>SUMIFS(MasterData[Curr Sales],MasterData[Survivor Customer'#],AcctReport!C389)</f>
        <v>0</v>
      </c>
      <c r="J389" s="95">
        <f>SUMIFS(MasterData[Prior Sales],MasterData[Survivor Customer'#],AcctReport!C389)</f>
        <v>0</v>
      </c>
      <c r="K389" s="95">
        <f t="shared" si="11"/>
        <v>0</v>
      </c>
      <c r="L389" s="95">
        <f>SUMIFS(MasterData[Semi-Annual Base],MasterData[Survivor Customer'#],AcctReport!C389)</f>
        <v>0</v>
      </c>
      <c r="M389" s="95">
        <f>SUMIFS(MasterData[Semi-Annual Focus],MasterData[Survivor Customer'#],AcctReport!C389)</f>
        <v>0</v>
      </c>
      <c r="N389" s="95">
        <f>SUMIFS(MasterData[Base Rebate],MasterData[Survivor Customer'#],AcctReport!C389)</f>
        <v>0</v>
      </c>
      <c r="O389" s="95">
        <f>SUMIFS(MasterData[Annual Focus],MasterData[Survivor Customer'#],AcctReport!C389)</f>
        <v>0</v>
      </c>
      <c r="P389" s="95">
        <f>SUMIFS(MasterData[Growth Rebate],MasterData[Survivor Customer'#],AcctReport!C389)</f>
        <v>0</v>
      </c>
      <c r="Q389" s="95">
        <f t="shared" si="12"/>
        <v>0</v>
      </c>
    </row>
    <row r="390" spans="9:17" x14ac:dyDescent="0.2">
      <c r="I390" s="95">
        <f>SUMIFS(MasterData[Curr Sales],MasterData[Survivor Customer'#],AcctReport!C390)</f>
        <v>0</v>
      </c>
      <c r="J390" s="95">
        <f>SUMIFS(MasterData[Prior Sales],MasterData[Survivor Customer'#],AcctReport!C390)</f>
        <v>0</v>
      </c>
      <c r="K390" s="95">
        <f t="shared" si="11"/>
        <v>0</v>
      </c>
      <c r="L390" s="95">
        <f>SUMIFS(MasterData[Semi-Annual Base],MasterData[Survivor Customer'#],AcctReport!C390)</f>
        <v>0</v>
      </c>
      <c r="M390" s="95">
        <f>SUMIFS(MasterData[Semi-Annual Focus],MasterData[Survivor Customer'#],AcctReport!C390)</f>
        <v>0</v>
      </c>
      <c r="N390" s="95">
        <f>SUMIFS(MasterData[Base Rebate],MasterData[Survivor Customer'#],AcctReport!C390)</f>
        <v>0</v>
      </c>
      <c r="O390" s="95">
        <f>SUMIFS(MasterData[Annual Focus],MasterData[Survivor Customer'#],AcctReport!C390)</f>
        <v>0</v>
      </c>
      <c r="P390" s="95">
        <f>SUMIFS(MasterData[Growth Rebate],MasterData[Survivor Customer'#],AcctReport!C390)</f>
        <v>0</v>
      </c>
      <c r="Q390" s="95">
        <f t="shared" si="12"/>
        <v>0</v>
      </c>
    </row>
    <row r="391" spans="9:17" x14ac:dyDescent="0.2">
      <c r="I391" s="95">
        <f>SUMIFS(MasterData[Curr Sales],MasterData[Survivor Customer'#],AcctReport!C391)</f>
        <v>0</v>
      </c>
      <c r="J391" s="95">
        <f>SUMIFS(MasterData[Prior Sales],MasterData[Survivor Customer'#],AcctReport!C391)</f>
        <v>0</v>
      </c>
      <c r="K391" s="95">
        <f t="shared" si="11"/>
        <v>0</v>
      </c>
      <c r="L391" s="95">
        <f>SUMIFS(MasterData[Semi-Annual Base],MasterData[Survivor Customer'#],AcctReport!C391)</f>
        <v>0</v>
      </c>
      <c r="M391" s="95">
        <f>SUMIFS(MasterData[Semi-Annual Focus],MasterData[Survivor Customer'#],AcctReport!C391)</f>
        <v>0</v>
      </c>
      <c r="N391" s="95">
        <f>SUMIFS(MasterData[Base Rebate],MasterData[Survivor Customer'#],AcctReport!C391)</f>
        <v>0</v>
      </c>
      <c r="O391" s="95">
        <f>SUMIFS(MasterData[Annual Focus],MasterData[Survivor Customer'#],AcctReport!C391)</f>
        <v>0</v>
      </c>
      <c r="P391" s="95">
        <f>SUMIFS(MasterData[Growth Rebate],MasterData[Survivor Customer'#],AcctReport!C391)</f>
        <v>0</v>
      </c>
      <c r="Q391" s="95">
        <f t="shared" si="12"/>
        <v>0</v>
      </c>
    </row>
    <row r="392" spans="9:17" x14ac:dyDescent="0.2">
      <c r="I392" s="95">
        <f>SUMIFS(MasterData[Curr Sales],MasterData[Survivor Customer'#],AcctReport!C392)</f>
        <v>0</v>
      </c>
      <c r="J392" s="95">
        <f>SUMIFS(MasterData[Prior Sales],MasterData[Survivor Customer'#],AcctReport!C392)</f>
        <v>0</v>
      </c>
      <c r="K392" s="95">
        <f t="shared" ref="K392:K455" si="13">+I392-J392</f>
        <v>0</v>
      </c>
      <c r="L392" s="95">
        <f>SUMIFS(MasterData[Semi-Annual Base],MasterData[Survivor Customer'#],AcctReport!C392)</f>
        <v>0</v>
      </c>
      <c r="M392" s="95">
        <f>SUMIFS(MasterData[Semi-Annual Focus],MasterData[Survivor Customer'#],AcctReport!C392)</f>
        <v>0</v>
      </c>
      <c r="N392" s="95">
        <f>SUMIFS(MasterData[Base Rebate],MasterData[Survivor Customer'#],AcctReport!C392)</f>
        <v>0</v>
      </c>
      <c r="O392" s="95">
        <f>SUMIFS(MasterData[Annual Focus],MasterData[Survivor Customer'#],AcctReport!C392)</f>
        <v>0</v>
      </c>
      <c r="P392" s="95">
        <f>SUMIFS(MasterData[Growth Rebate],MasterData[Survivor Customer'#],AcctReport!C392)</f>
        <v>0</v>
      </c>
      <c r="Q392" s="95">
        <f t="shared" ref="Q392:Q455" si="14">SUM(L392:P392)</f>
        <v>0</v>
      </c>
    </row>
    <row r="393" spans="9:17" x14ac:dyDescent="0.2">
      <c r="I393" s="95">
        <f>SUMIFS(MasterData[Curr Sales],MasterData[Survivor Customer'#],AcctReport!C393)</f>
        <v>0</v>
      </c>
      <c r="J393" s="95">
        <f>SUMIFS(MasterData[Prior Sales],MasterData[Survivor Customer'#],AcctReport!C393)</f>
        <v>0</v>
      </c>
      <c r="K393" s="95">
        <f t="shared" si="13"/>
        <v>0</v>
      </c>
      <c r="L393" s="95">
        <f>SUMIFS(MasterData[Semi-Annual Base],MasterData[Survivor Customer'#],AcctReport!C393)</f>
        <v>0</v>
      </c>
      <c r="M393" s="95">
        <f>SUMIFS(MasterData[Semi-Annual Focus],MasterData[Survivor Customer'#],AcctReport!C393)</f>
        <v>0</v>
      </c>
      <c r="N393" s="95">
        <f>SUMIFS(MasterData[Base Rebate],MasterData[Survivor Customer'#],AcctReport!C393)</f>
        <v>0</v>
      </c>
      <c r="O393" s="95">
        <f>SUMIFS(MasterData[Annual Focus],MasterData[Survivor Customer'#],AcctReport!C393)</f>
        <v>0</v>
      </c>
      <c r="P393" s="95">
        <f>SUMIFS(MasterData[Growth Rebate],MasterData[Survivor Customer'#],AcctReport!C393)</f>
        <v>0</v>
      </c>
      <c r="Q393" s="95">
        <f t="shared" si="14"/>
        <v>0</v>
      </c>
    </row>
    <row r="394" spans="9:17" x14ac:dyDescent="0.2">
      <c r="I394" s="95">
        <f>SUMIFS(MasterData[Curr Sales],MasterData[Survivor Customer'#],AcctReport!C394)</f>
        <v>0</v>
      </c>
      <c r="J394" s="95">
        <f>SUMIFS(MasterData[Prior Sales],MasterData[Survivor Customer'#],AcctReport!C394)</f>
        <v>0</v>
      </c>
      <c r="K394" s="95">
        <f t="shared" si="13"/>
        <v>0</v>
      </c>
      <c r="L394" s="95">
        <f>SUMIFS(MasterData[Semi-Annual Base],MasterData[Survivor Customer'#],AcctReport!C394)</f>
        <v>0</v>
      </c>
      <c r="M394" s="95">
        <f>SUMIFS(MasterData[Semi-Annual Focus],MasterData[Survivor Customer'#],AcctReport!C394)</f>
        <v>0</v>
      </c>
      <c r="N394" s="95">
        <f>SUMIFS(MasterData[Base Rebate],MasterData[Survivor Customer'#],AcctReport!C394)</f>
        <v>0</v>
      </c>
      <c r="O394" s="95">
        <f>SUMIFS(MasterData[Annual Focus],MasterData[Survivor Customer'#],AcctReport!C394)</f>
        <v>0</v>
      </c>
      <c r="P394" s="95">
        <f>SUMIFS(MasterData[Growth Rebate],MasterData[Survivor Customer'#],AcctReport!C394)</f>
        <v>0</v>
      </c>
      <c r="Q394" s="95">
        <f t="shared" si="14"/>
        <v>0</v>
      </c>
    </row>
    <row r="395" spans="9:17" x14ac:dyDescent="0.2">
      <c r="I395" s="95">
        <f>SUMIFS(MasterData[Curr Sales],MasterData[Survivor Customer'#],AcctReport!C395)</f>
        <v>0</v>
      </c>
      <c r="J395" s="95">
        <f>SUMIFS(MasterData[Prior Sales],MasterData[Survivor Customer'#],AcctReport!C395)</f>
        <v>0</v>
      </c>
      <c r="K395" s="95">
        <f t="shared" si="13"/>
        <v>0</v>
      </c>
      <c r="L395" s="95">
        <f>SUMIFS(MasterData[Semi-Annual Base],MasterData[Survivor Customer'#],AcctReport!C395)</f>
        <v>0</v>
      </c>
      <c r="M395" s="95">
        <f>SUMIFS(MasterData[Semi-Annual Focus],MasterData[Survivor Customer'#],AcctReport!C395)</f>
        <v>0</v>
      </c>
      <c r="N395" s="95">
        <f>SUMIFS(MasterData[Base Rebate],MasterData[Survivor Customer'#],AcctReport!C395)</f>
        <v>0</v>
      </c>
      <c r="O395" s="95">
        <f>SUMIFS(MasterData[Annual Focus],MasterData[Survivor Customer'#],AcctReport!C395)</f>
        <v>0</v>
      </c>
      <c r="P395" s="95">
        <f>SUMIFS(MasterData[Growth Rebate],MasterData[Survivor Customer'#],AcctReport!C395)</f>
        <v>0</v>
      </c>
      <c r="Q395" s="95">
        <f t="shared" si="14"/>
        <v>0</v>
      </c>
    </row>
    <row r="396" spans="9:17" x14ac:dyDescent="0.2">
      <c r="I396" s="95">
        <f>SUMIFS(MasterData[Curr Sales],MasterData[Survivor Customer'#],AcctReport!C396)</f>
        <v>0</v>
      </c>
      <c r="J396" s="95">
        <f>SUMIFS(MasterData[Prior Sales],MasterData[Survivor Customer'#],AcctReport!C396)</f>
        <v>0</v>
      </c>
      <c r="K396" s="95">
        <f t="shared" si="13"/>
        <v>0</v>
      </c>
      <c r="L396" s="95">
        <f>SUMIFS(MasterData[Semi-Annual Base],MasterData[Survivor Customer'#],AcctReport!C396)</f>
        <v>0</v>
      </c>
      <c r="M396" s="95">
        <f>SUMIFS(MasterData[Semi-Annual Focus],MasterData[Survivor Customer'#],AcctReport!C396)</f>
        <v>0</v>
      </c>
      <c r="N396" s="95">
        <f>SUMIFS(MasterData[Base Rebate],MasterData[Survivor Customer'#],AcctReport!C396)</f>
        <v>0</v>
      </c>
      <c r="O396" s="95">
        <f>SUMIFS(MasterData[Annual Focus],MasterData[Survivor Customer'#],AcctReport!C396)</f>
        <v>0</v>
      </c>
      <c r="P396" s="95">
        <f>SUMIFS(MasterData[Growth Rebate],MasterData[Survivor Customer'#],AcctReport!C396)</f>
        <v>0</v>
      </c>
      <c r="Q396" s="95">
        <f t="shared" si="14"/>
        <v>0</v>
      </c>
    </row>
    <row r="397" spans="9:17" x14ac:dyDescent="0.2">
      <c r="I397" s="95">
        <f>SUMIFS(MasterData[Curr Sales],MasterData[Survivor Customer'#],AcctReport!C397)</f>
        <v>0</v>
      </c>
      <c r="J397" s="95">
        <f>SUMIFS(MasterData[Prior Sales],MasterData[Survivor Customer'#],AcctReport!C397)</f>
        <v>0</v>
      </c>
      <c r="K397" s="95">
        <f t="shared" si="13"/>
        <v>0</v>
      </c>
      <c r="L397" s="95">
        <f>SUMIFS(MasterData[Semi-Annual Base],MasterData[Survivor Customer'#],AcctReport!C397)</f>
        <v>0</v>
      </c>
      <c r="M397" s="95">
        <f>SUMIFS(MasterData[Semi-Annual Focus],MasterData[Survivor Customer'#],AcctReport!C397)</f>
        <v>0</v>
      </c>
      <c r="N397" s="95">
        <f>SUMIFS(MasterData[Base Rebate],MasterData[Survivor Customer'#],AcctReport!C397)</f>
        <v>0</v>
      </c>
      <c r="O397" s="95">
        <f>SUMIFS(MasterData[Annual Focus],MasterData[Survivor Customer'#],AcctReport!C397)</f>
        <v>0</v>
      </c>
      <c r="P397" s="95">
        <f>SUMIFS(MasterData[Growth Rebate],MasterData[Survivor Customer'#],AcctReport!C397)</f>
        <v>0</v>
      </c>
      <c r="Q397" s="95">
        <f t="shared" si="14"/>
        <v>0</v>
      </c>
    </row>
    <row r="398" spans="9:17" x14ac:dyDescent="0.2">
      <c r="I398" s="95">
        <f>SUMIFS(MasterData[Curr Sales],MasterData[Survivor Customer'#],AcctReport!C398)</f>
        <v>0</v>
      </c>
      <c r="J398" s="95">
        <f>SUMIFS(MasterData[Prior Sales],MasterData[Survivor Customer'#],AcctReport!C398)</f>
        <v>0</v>
      </c>
      <c r="K398" s="95">
        <f t="shared" si="13"/>
        <v>0</v>
      </c>
      <c r="L398" s="95">
        <f>SUMIFS(MasterData[Semi-Annual Base],MasterData[Survivor Customer'#],AcctReport!C398)</f>
        <v>0</v>
      </c>
      <c r="M398" s="95">
        <f>SUMIFS(MasterData[Semi-Annual Focus],MasterData[Survivor Customer'#],AcctReport!C398)</f>
        <v>0</v>
      </c>
      <c r="N398" s="95">
        <f>SUMIFS(MasterData[Base Rebate],MasterData[Survivor Customer'#],AcctReport!C398)</f>
        <v>0</v>
      </c>
      <c r="O398" s="95">
        <f>SUMIFS(MasterData[Annual Focus],MasterData[Survivor Customer'#],AcctReport!C398)</f>
        <v>0</v>
      </c>
      <c r="P398" s="95">
        <f>SUMIFS(MasterData[Growth Rebate],MasterData[Survivor Customer'#],AcctReport!C398)</f>
        <v>0</v>
      </c>
      <c r="Q398" s="95">
        <f t="shared" si="14"/>
        <v>0</v>
      </c>
    </row>
    <row r="399" spans="9:17" x14ac:dyDescent="0.2">
      <c r="I399" s="95">
        <f>SUMIFS(MasterData[Curr Sales],MasterData[Survivor Customer'#],AcctReport!C399)</f>
        <v>0</v>
      </c>
      <c r="J399" s="95">
        <f>SUMIFS(MasterData[Prior Sales],MasterData[Survivor Customer'#],AcctReport!C399)</f>
        <v>0</v>
      </c>
      <c r="K399" s="95">
        <f t="shared" si="13"/>
        <v>0</v>
      </c>
      <c r="L399" s="95">
        <f>SUMIFS(MasterData[Semi-Annual Base],MasterData[Survivor Customer'#],AcctReport!C399)</f>
        <v>0</v>
      </c>
      <c r="M399" s="95">
        <f>SUMIFS(MasterData[Semi-Annual Focus],MasterData[Survivor Customer'#],AcctReport!C399)</f>
        <v>0</v>
      </c>
      <c r="N399" s="95">
        <f>SUMIFS(MasterData[Base Rebate],MasterData[Survivor Customer'#],AcctReport!C399)</f>
        <v>0</v>
      </c>
      <c r="O399" s="95">
        <f>SUMIFS(MasterData[Annual Focus],MasterData[Survivor Customer'#],AcctReport!C399)</f>
        <v>0</v>
      </c>
      <c r="P399" s="95">
        <f>SUMIFS(MasterData[Growth Rebate],MasterData[Survivor Customer'#],AcctReport!C399)</f>
        <v>0</v>
      </c>
      <c r="Q399" s="95">
        <f t="shared" si="14"/>
        <v>0</v>
      </c>
    </row>
    <row r="400" spans="9:17" x14ac:dyDescent="0.2">
      <c r="I400" s="95">
        <f>SUMIFS(MasterData[Curr Sales],MasterData[Survivor Customer'#],AcctReport!C400)</f>
        <v>0</v>
      </c>
      <c r="J400" s="95">
        <f>SUMIFS(MasterData[Prior Sales],MasterData[Survivor Customer'#],AcctReport!C400)</f>
        <v>0</v>
      </c>
      <c r="K400" s="95">
        <f t="shared" si="13"/>
        <v>0</v>
      </c>
      <c r="L400" s="95">
        <f>SUMIFS(MasterData[Semi-Annual Base],MasterData[Survivor Customer'#],AcctReport!C400)</f>
        <v>0</v>
      </c>
      <c r="M400" s="95">
        <f>SUMIFS(MasterData[Semi-Annual Focus],MasterData[Survivor Customer'#],AcctReport!C400)</f>
        <v>0</v>
      </c>
      <c r="N400" s="95">
        <f>SUMIFS(MasterData[Base Rebate],MasterData[Survivor Customer'#],AcctReport!C400)</f>
        <v>0</v>
      </c>
      <c r="O400" s="95">
        <f>SUMIFS(MasterData[Annual Focus],MasterData[Survivor Customer'#],AcctReport!C400)</f>
        <v>0</v>
      </c>
      <c r="P400" s="95">
        <f>SUMIFS(MasterData[Growth Rebate],MasterData[Survivor Customer'#],AcctReport!C400)</f>
        <v>0</v>
      </c>
      <c r="Q400" s="95">
        <f t="shared" si="14"/>
        <v>0</v>
      </c>
    </row>
    <row r="401" spans="9:17" x14ac:dyDescent="0.2">
      <c r="I401" s="95">
        <f>SUMIFS(MasterData[Curr Sales],MasterData[Survivor Customer'#],AcctReport!C401)</f>
        <v>0</v>
      </c>
      <c r="J401" s="95">
        <f>SUMIFS(MasterData[Prior Sales],MasterData[Survivor Customer'#],AcctReport!C401)</f>
        <v>0</v>
      </c>
      <c r="K401" s="95">
        <f t="shared" si="13"/>
        <v>0</v>
      </c>
      <c r="L401" s="95">
        <f>SUMIFS(MasterData[Semi-Annual Base],MasterData[Survivor Customer'#],AcctReport!C401)</f>
        <v>0</v>
      </c>
      <c r="M401" s="95">
        <f>SUMIFS(MasterData[Semi-Annual Focus],MasterData[Survivor Customer'#],AcctReport!C401)</f>
        <v>0</v>
      </c>
      <c r="N401" s="95">
        <f>SUMIFS(MasterData[Base Rebate],MasterData[Survivor Customer'#],AcctReport!C401)</f>
        <v>0</v>
      </c>
      <c r="O401" s="95">
        <f>SUMIFS(MasterData[Annual Focus],MasterData[Survivor Customer'#],AcctReport!C401)</f>
        <v>0</v>
      </c>
      <c r="P401" s="95">
        <f>SUMIFS(MasterData[Growth Rebate],MasterData[Survivor Customer'#],AcctReport!C401)</f>
        <v>0</v>
      </c>
      <c r="Q401" s="95">
        <f t="shared" si="14"/>
        <v>0</v>
      </c>
    </row>
    <row r="402" spans="9:17" x14ac:dyDescent="0.2">
      <c r="I402" s="95">
        <f>SUMIFS(MasterData[Curr Sales],MasterData[Survivor Customer'#],AcctReport!C402)</f>
        <v>0</v>
      </c>
      <c r="J402" s="95">
        <f>SUMIFS(MasterData[Prior Sales],MasterData[Survivor Customer'#],AcctReport!C402)</f>
        <v>0</v>
      </c>
      <c r="K402" s="95">
        <f t="shared" si="13"/>
        <v>0</v>
      </c>
      <c r="L402" s="95">
        <f>SUMIFS(MasterData[Semi-Annual Base],MasterData[Survivor Customer'#],AcctReport!C402)</f>
        <v>0</v>
      </c>
      <c r="M402" s="95">
        <f>SUMIFS(MasterData[Semi-Annual Focus],MasterData[Survivor Customer'#],AcctReport!C402)</f>
        <v>0</v>
      </c>
      <c r="N402" s="95">
        <f>SUMIFS(MasterData[Base Rebate],MasterData[Survivor Customer'#],AcctReport!C402)</f>
        <v>0</v>
      </c>
      <c r="O402" s="95">
        <f>SUMIFS(MasterData[Annual Focus],MasterData[Survivor Customer'#],AcctReport!C402)</f>
        <v>0</v>
      </c>
      <c r="P402" s="95">
        <f>SUMIFS(MasterData[Growth Rebate],MasterData[Survivor Customer'#],AcctReport!C402)</f>
        <v>0</v>
      </c>
      <c r="Q402" s="95">
        <f t="shared" si="14"/>
        <v>0</v>
      </c>
    </row>
    <row r="403" spans="9:17" x14ac:dyDescent="0.2">
      <c r="I403" s="95">
        <f>SUMIFS(MasterData[Curr Sales],MasterData[Survivor Customer'#],AcctReport!C403)</f>
        <v>0</v>
      </c>
      <c r="J403" s="95">
        <f>SUMIFS(MasterData[Prior Sales],MasterData[Survivor Customer'#],AcctReport!C403)</f>
        <v>0</v>
      </c>
      <c r="K403" s="95">
        <f t="shared" si="13"/>
        <v>0</v>
      </c>
      <c r="L403" s="95">
        <f>SUMIFS(MasterData[Semi-Annual Base],MasterData[Survivor Customer'#],AcctReport!C403)</f>
        <v>0</v>
      </c>
      <c r="M403" s="95">
        <f>SUMIFS(MasterData[Semi-Annual Focus],MasterData[Survivor Customer'#],AcctReport!C403)</f>
        <v>0</v>
      </c>
      <c r="N403" s="95">
        <f>SUMIFS(MasterData[Base Rebate],MasterData[Survivor Customer'#],AcctReport!C403)</f>
        <v>0</v>
      </c>
      <c r="O403" s="95">
        <f>SUMIFS(MasterData[Annual Focus],MasterData[Survivor Customer'#],AcctReport!C403)</f>
        <v>0</v>
      </c>
      <c r="P403" s="95">
        <f>SUMIFS(MasterData[Growth Rebate],MasterData[Survivor Customer'#],AcctReport!C403)</f>
        <v>0</v>
      </c>
      <c r="Q403" s="95">
        <f t="shared" si="14"/>
        <v>0</v>
      </c>
    </row>
    <row r="404" spans="9:17" x14ac:dyDescent="0.2">
      <c r="I404" s="95">
        <f>SUMIFS(MasterData[Curr Sales],MasterData[Survivor Customer'#],AcctReport!C404)</f>
        <v>0</v>
      </c>
      <c r="J404" s="95">
        <f>SUMIFS(MasterData[Prior Sales],MasterData[Survivor Customer'#],AcctReport!C404)</f>
        <v>0</v>
      </c>
      <c r="K404" s="95">
        <f t="shared" si="13"/>
        <v>0</v>
      </c>
      <c r="L404" s="95">
        <f>SUMIFS(MasterData[Semi-Annual Base],MasterData[Survivor Customer'#],AcctReport!C404)</f>
        <v>0</v>
      </c>
      <c r="M404" s="95">
        <f>SUMIFS(MasterData[Semi-Annual Focus],MasterData[Survivor Customer'#],AcctReport!C404)</f>
        <v>0</v>
      </c>
      <c r="N404" s="95">
        <f>SUMIFS(MasterData[Base Rebate],MasterData[Survivor Customer'#],AcctReport!C404)</f>
        <v>0</v>
      </c>
      <c r="O404" s="95">
        <f>SUMIFS(MasterData[Annual Focus],MasterData[Survivor Customer'#],AcctReport!C404)</f>
        <v>0</v>
      </c>
      <c r="P404" s="95">
        <f>SUMIFS(MasterData[Growth Rebate],MasterData[Survivor Customer'#],AcctReport!C404)</f>
        <v>0</v>
      </c>
      <c r="Q404" s="95">
        <f t="shared" si="14"/>
        <v>0</v>
      </c>
    </row>
    <row r="405" spans="9:17" x14ac:dyDescent="0.2">
      <c r="I405" s="95">
        <f>SUMIFS(MasterData[Curr Sales],MasterData[Survivor Customer'#],AcctReport!C405)</f>
        <v>0</v>
      </c>
      <c r="J405" s="95">
        <f>SUMIFS(MasterData[Prior Sales],MasterData[Survivor Customer'#],AcctReport!C405)</f>
        <v>0</v>
      </c>
      <c r="K405" s="95">
        <f t="shared" si="13"/>
        <v>0</v>
      </c>
      <c r="L405" s="95">
        <f>SUMIFS(MasterData[Semi-Annual Base],MasterData[Survivor Customer'#],AcctReport!C405)</f>
        <v>0</v>
      </c>
      <c r="M405" s="95">
        <f>SUMIFS(MasterData[Semi-Annual Focus],MasterData[Survivor Customer'#],AcctReport!C405)</f>
        <v>0</v>
      </c>
      <c r="N405" s="95">
        <f>SUMIFS(MasterData[Base Rebate],MasterData[Survivor Customer'#],AcctReport!C405)</f>
        <v>0</v>
      </c>
      <c r="O405" s="95">
        <f>SUMIFS(MasterData[Annual Focus],MasterData[Survivor Customer'#],AcctReport!C405)</f>
        <v>0</v>
      </c>
      <c r="P405" s="95">
        <f>SUMIFS(MasterData[Growth Rebate],MasterData[Survivor Customer'#],AcctReport!C405)</f>
        <v>0</v>
      </c>
      <c r="Q405" s="95">
        <f t="shared" si="14"/>
        <v>0</v>
      </c>
    </row>
    <row r="406" spans="9:17" x14ac:dyDescent="0.2">
      <c r="I406" s="95">
        <f>SUMIFS(MasterData[Curr Sales],MasterData[Survivor Customer'#],AcctReport!C406)</f>
        <v>0</v>
      </c>
      <c r="J406" s="95">
        <f>SUMIFS(MasterData[Prior Sales],MasterData[Survivor Customer'#],AcctReport!C406)</f>
        <v>0</v>
      </c>
      <c r="K406" s="95">
        <f t="shared" si="13"/>
        <v>0</v>
      </c>
      <c r="L406" s="95">
        <f>SUMIFS(MasterData[Semi-Annual Base],MasterData[Survivor Customer'#],AcctReport!C406)</f>
        <v>0</v>
      </c>
      <c r="M406" s="95">
        <f>SUMIFS(MasterData[Semi-Annual Focus],MasterData[Survivor Customer'#],AcctReport!C406)</f>
        <v>0</v>
      </c>
      <c r="N406" s="95">
        <f>SUMIFS(MasterData[Base Rebate],MasterData[Survivor Customer'#],AcctReport!C406)</f>
        <v>0</v>
      </c>
      <c r="O406" s="95">
        <f>SUMIFS(MasterData[Annual Focus],MasterData[Survivor Customer'#],AcctReport!C406)</f>
        <v>0</v>
      </c>
      <c r="P406" s="95">
        <f>SUMIFS(MasterData[Growth Rebate],MasterData[Survivor Customer'#],AcctReport!C406)</f>
        <v>0</v>
      </c>
      <c r="Q406" s="95">
        <f t="shared" si="14"/>
        <v>0</v>
      </c>
    </row>
    <row r="407" spans="9:17" x14ac:dyDescent="0.2">
      <c r="I407" s="95">
        <f>SUMIFS(MasterData[Curr Sales],MasterData[Survivor Customer'#],AcctReport!C407)</f>
        <v>0</v>
      </c>
      <c r="J407" s="95">
        <f>SUMIFS(MasterData[Prior Sales],MasterData[Survivor Customer'#],AcctReport!C407)</f>
        <v>0</v>
      </c>
      <c r="K407" s="95">
        <f t="shared" si="13"/>
        <v>0</v>
      </c>
      <c r="L407" s="95">
        <f>SUMIFS(MasterData[Semi-Annual Base],MasterData[Survivor Customer'#],AcctReport!C407)</f>
        <v>0</v>
      </c>
      <c r="M407" s="95">
        <f>SUMIFS(MasterData[Semi-Annual Focus],MasterData[Survivor Customer'#],AcctReport!C407)</f>
        <v>0</v>
      </c>
      <c r="N407" s="95">
        <f>SUMIFS(MasterData[Base Rebate],MasterData[Survivor Customer'#],AcctReport!C407)</f>
        <v>0</v>
      </c>
      <c r="O407" s="95">
        <f>SUMIFS(MasterData[Annual Focus],MasterData[Survivor Customer'#],AcctReport!C407)</f>
        <v>0</v>
      </c>
      <c r="P407" s="95">
        <f>SUMIFS(MasterData[Growth Rebate],MasterData[Survivor Customer'#],AcctReport!C407)</f>
        <v>0</v>
      </c>
      <c r="Q407" s="95">
        <f t="shared" si="14"/>
        <v>0</v>
      </c>
    </row>
    <row r="408" spans="9:17" x14ac:dyDescent="0.2">
      <c r="I408" s="95">
        <f>SUMIFS(MasterData[Curr Sales],MasterData[Survivor Customer'#],AcctReport!C408)</f>
        <v>0</v>
      </c>
      <c r="J408" s="95">
        <f>SUMIFS(MasterData[Prior Sales],MasterData[Survivor Customer'#],AcctReport!C408)</f>
        <v>0</v>
      </c>
      <c r="K408" s="95">
        <f t="shared" si="13"/>
        <v>0</v>
      </c>
      <c r="L408" s="95">
        <f>SUMIFS(MasterData[Semi-Annual Base],MasterData[Survivor Customer'#],AcctReport!C408)</f>
        <v>0</v>
      </c>
      <c r="M408" s="95">
        <f>SUMIFS(MasterData[Semi-Annual Focus],MasterData[Survivor Customer'#],AcctReport!C408)</f>
        <v>0</v>
      </c>
      <c r="N408" s="95">
        <f>SUMIFS(MasterData[Base Rebate],MasterData[Survivor Customer'#],AcctReport!C408)</f>
        <v>0</v>
      </c>
      <c r="O408" s="95">
        <f>SUMIFS(MasterData[Annual Focus],MasterData[Survivor Customer'#],AcctReport!C408)</f>
        <v>0</v>
      </c>
      <c r="P408" s="95">
        <f>SUMIFS(MasterData[Growth Rebate],MasterData[Survivor Customer'#],AcctReport!C408)</f>
        <v>0</v>
      </c>
      <c r="Q408" s="95">
        <f t="shared" si="14"/>
        <v>0</v>
      </c>
    </row>
    <row r="409" spans="9:17" x14ac:dyDescent="0.2">
      <c r="I409" s="95">
        <f>SUMIFS(MasterData[Curr Sales],MasterData[Survivor Customer'#],AcctReport!C409)</f>
        <v>0</v>
      </c>
      <c r="J409" s="95">
        <f>SUMIFS(MasterData[Prior Sales],MasterData[Survivor Customer'#],AcctReport!C409)</f>
        <v>0</v>
      </c>
      <c r="K409" s="95">
        <f t="shared" si="13"/>
        <v>0</v>
      </c>
      <c r="L409" s="95">
        <f>SUMIFS(MasterData[Semi-Annual Base],MasterData[Survivor Customer'#],AcctReport!C409)</f>
        <v>0</v>
      </c>
      <c r="M409" s="95">
        <f>SUMIFS(MasterData[Semi-Annual Focus],MasterData[Survivor Customer'#],AcctReport!C409)</f>
        <v>0</v>
      </c>
      <c r="N409" s="95">
        <f>SUMIFS(MasterData[Base Rebate],MasterData[Survivor Customer'#],AcctReport!C409)</f>
        <v>0</v>
      </c>
      <c r="O409" s="95">
        <f>SUMIFS(MasterData[Annual Focus],MasterData[Survivor Customer'#],AcctReport!C409)</f>
        <v>0</v>
      </c>
      <c r="P409" s="95">
        <f>SUMIFS(MasterData[Growth Rebate],MasterData[Survivor Customer'#],AcctReport!C409)</f>
        <v>0</v>
      </c>
      <c r="Q409" s="95">
        <f t="shared" si="14"/>
        <v>0</v>
      </c>
    </row>
    <row r="410" spans="9:17" x14ac:dyDescent="0.2">
      <c r="I410" s="95">
        <f>SUMIFS(MasterData[Curr Sales],MasterData[Survivor Customer'#],AcctReport!C410)</f>
        <v>0</v>
      </c>
      <c r="J410" s="95">
        <f>SUMIFS(MasterData[Prior Sales],MasterData[Survivor Customer'#],AcctReport!C410)</f>
        <v>0</v>
      </c>
      <c r="K410" s="95">
        <f t="shared" si="13"/>
        <v>0</v>
      </c>
      <c r="L410" s="95">
        <f>SUMIFS(MasterData[Semi-Annual Base],MasterData[Survivor Customer'#],AcctReport!C410)</f>
        <v>0</v>
      </c>
      <c r="M410" s="95">
        <f>SUMIFS(MasterData[Semi-Annual Focus],MasterData[Survivor Customer'#],AcctReport!C410)</f>
        <v>0</v>
      </c>
      <c r="N410" s="95">
        <f>SUMIFS(MasterData[Base Rebate],MasterData[Survivor Customer'#],AcctReport!C410)</f>
        <v>0</v>
      </c>
      <c r="O410" s="95">
        <f>SUMIFS(MasterData[Annual Focus],MasterData[Survivor Customer'#],AcctReport!C410)</f>
        <v>0</v>
      </c>
      <c r="P410" s="95">
        <f>SUMIFS(MasterData[Growth Rebate],MasterData[Survivor Customer'#],AcctReport!C410)</f>
        <v>0</v>
      </c>
      <c r="Q410" s="95">
        <f t="shared" si="14"/>
        <v>0</v>
      </c>
    </row>
    <row r="411" spans="9:17" x14ac:dyDescent="0.2">
      <c r="I411" s="95">
        <f>SUMIFS(MasterData[Curr Sales],MasterData[Survivor Customer'#],AcctReport!C411)</f>
        <v>0</v>
      </c>
      <c r="J411" s="95">
        <f>SUMIFS(MasterData[Prior Sales],MasterData[Survivor Customer'#],AcctReport!C411)</f>
        <v>0</v>
      </c>
      <c r="K411" s="95">
        <f t="shared" si="13"/>
        <v>0</v>
      </c>
      <c r="L411" s="95">
        <f>SUMIFS(MasterData[Semi-Annual Base],MasterData[Survivor Customer'#],AcctReport!C411)</f>
        <v>0</v>
      </c>
      <c r="M411" s="95">
        <f>SUMIFS(MasterData[Semi-Annual Focus],MasterData[Survivor Customer'#],AcctReport!C411)</f>
        <v>0</v>
      </c>
      <c r="N411" s="95">
        <f>SUMIFS(MasterData[Base Rebate],MasterData[Survivor Customer'#],AcctReport!C411)</f>
        <v>0</v>
      </c>
      <c r="O411" s="95">
        <f>SUMIFS(MasterData[Annual Focus],MasterData[Survivor Customer'#],AcctReport!C411)</f>
        <v>0</v>
      </c>
      <c r="P411" s="95">
        <f>SUMIFS(MasterData[Growth Rebate],MasterData[Survivor Customer'#],AcctReport!C411)</f>
        <v>0</v>
      </c>
      <c r="Q411" s="95">
        <f t="shared" si="14"/>
        <v>0</v>
      </c>
    </row>
    <row r="412" spans="9:17" x14ac:dyDescent="0.2">
      <c r="I412" s="95">
        <f>SUMIFS(MasterData[Curr Sales],MasterData[Survivor Customer'#],AcctReport!C412)</f>
        <v>0</v>
      </c>
      <c r="J412" s="95">
        <f>SUMIFS(MasterData[Prior Sales],MasterData[Survivor Customer'#],AcctReport!C412)</f>
        <v>0</v>
      </c>
      <c r="K412" s="95">
        <f t="shared" si="13"/>
        <v>0</v>
      </c>
      <c r="L412" s="95">
        <f>SUMIFS(MasterData[Semi-Annual Base],MasterData[Survivor Customer'#],AcctReport!C412)</f>
        <v>0</v>
      </c>
      <c r="M412" s="95">
        <f>SUMIFS(MasterData[Semi-Annual Focus],MasterData[Survivor Customer'#],AcctReport!C412)</f>
        <v>0</v>
      </c>
      <c r="N412" s="95">
        <f>SUMIFS(MasterData[Base Rebate],MasterData[Survivor Customer'#],AcctReport!C412)</f>
        <v>0</v>
      </c>
      <c r="O412" s="95">
        <f>SUMIFS(MasterData[Annual Focus],MasterData[Survivor Customer'#],AcctReport!C412)</f>
        <v>0</v>
      </c>
      <c r="P412" s="95">
        <f>SUMIFS(MasterData[Growth Rebate],MasterData[Survivor Customer'#],AcctReport!C412)</f>
        <v>0</v>
      </c>
      <c r="Q412" s="95">
        <f t="shared" si="14"/>
        <v>0</v>
      </c>
    </row>
    <row r="413" spans="9:17" x14ac:dyDescent="0.2">
      <c r="I413" s="95">
        <f>SUMIFS(MasterData[Curr Sales],MasterData[Survivor Customer'#],AcctReport!C413)</f>
        <v>0</v>
      </c>
      <c r="J413" s="95">
        <f>SUMIFS(MasterData[Prior Sales],MasterData[Survivor Customer'#],AcctReport!C413)</f>
        <v>0</v>
      </c>
      <c r="K413" s="95">
        <f t="shared" si="13"/>
        <v>0</v>
      </c>
      <c r="L413" s="95">
        <f>SUMIFS(MasterData[Semi-Annual Base],MasterData[Survivor Customer'#],AcctReport!C413)</f>
        <v>0</v>
      </c>
      <c r="M413" s="95">
        <f>SUMIFS(MasterData[Semi-Annual Focus],MasterData[Survivor Customer'#],AcctReport!C413)</f>
        <v>0</v>
      </c>
      <c r="N413" s="95">
        <f>SUMIFS(MasterData[Base Rebate],MasterData[Survivor Customer'#],AcctReport!C413)</f>
        <v>0</v>
      </c>
      <c r="O413" s="95">
        <f>SUMIFS(MasterData[Annual Focus],MasterData[Survivor Customer'#],AcctReport!C413)</f>
        <v>0</v>
      </c>
      <c r="P413" s="95">
        <f>SUMIFS(MasterData[Growth Rebate],MasterData[Survivor Customer'#],AcctReport!C413)</f>
        <v>0</v>
      </c>
      <c r="Q413" s="95">
        <f t="shared" si="14"/>
        <v>0</v>
      </c>
    </row>
    <row r="414" spans="9:17" x14ac:dyDescent="0.2">
      <c r="I414" s="95">
        <f>SUMIFS(MasterData[Curr Sales],MasterData[Survivor Customer'#],AcctReport!C414)</f>
        <v>0</v>
      </c>
      <c r="J414" s="95">
        <f>SUMIFS(MasterData[Prior Sales],MasterData[Survivor Customer'#],AcctReport!C414)</f>
        <v>0</v>
      </c>
      <c r="K414" s="95">
        <f t="shared" si="13"/>
        <v>0</v>
      </c>
      <c r="L414" s="95">
        <f>SUMIFS(MasterData[Semi-Annual Base],MasterData[Survivor Customer'#],AcctReport!C414)</f>
        <v>0</v>
      </c>
      <c r="M414" s="95">
        <f>SUMIFS(MasterData[Semi-Annual Focus],MasterData[Survivor Customer'#],AcctReport!C414)</f>
        <v>0</v>
      </c>
      <c r="N414" s="95">
        <f>SUMIFS(MasterData[Base Rebate],MasterData[Survivor Customer'#],AcctReport!C414)</f>
        <v>0</v>
      </c>
      <c r="O414" s="95">
        <f>SUMIFS(MasterData[Annual Focus],MasterData[Survivor Customer'#],AcctReport!C414)</f>
        <v>0</v>
      </c>
      <c r="P414" s="95">
        <f>SUMIFS(MasterData[Growth Rebate],MasterData[Survivor Customer'#],AcctReport!C414)</f>
        <v>0</v>
      </c>
      <c r="Q414" s="95">
        <f t="shared" si="14"/>
        <v>0</v>
      </c>
    </row>
    <row r="415" spans="9:17" x14ac:dyDescent="0.2">
      <c r="I415" s="95">
        <f>SUMIFS(MasterData[Curr Sales],MasterData[Survivor Customer'#],AcctReport!C415)</f>
        <v>0</v>
      </c>
      <c r="J415" s="95">
        <f>SUMIFS(MasterData[Prior Sales],MasterData[Survivor Customer'#],AcctReport!C415)</f>
        <v>0</v>
      </c>
      <c r="K415" s="95">
        <f t="shared" si="13"/>
        <v>0</v>
      </c>
      <c r="L415" s="95">
        <f>SUMIFS(MasterData[Semi-Annual Base],MasterData[Survivor Customer'#],AcctReport!C415)</f>
        <v>0</v>
      </c>
      <c r="M415" s="95">
        <f>SUMIFS(MasterData[Semi-Annual Focus],MasterData[Survivor Customer'#],AcctReport!C415)</f>
        <v>0</v>
      </c>
      <c r="N415" s="95">
        <f>SUMIFS(MasterData[Base Rebate],MasterData[Survivor Customer'#],AcctReport!C415)</f>
        <v>0</v>
      </c>
      <c r="O415" s="95">
        <f>SUMIFS(MasterData[Annual Focus],MasterData[Survivor Customer'#],AcctReport!C415)</f>
        <v>0</v>
      </c>
      <c r="P415" s="95">
        <f>SUMIFS(MasterData[Growth Rebate],MasterData[Survivor Customer'#],AcctReport!C415)</f>
        <v>0</v>
      </c>
      <c r="Q415" s="95">
        <f t="shared" si="14"/>
        <v>0</v>
      </c>
    </row>
    <row r="416" spans="9:17" x14ac:dyDescent="0.2">
      <c r="I416" s="95">
        <f>SUMIFS(MasterData[Curr Sales],MasterData[Survivor Customer'#],AcctReport!C416)</f>
        <v>0</v>
      </c>
      <c r="J416" s="95">
        <f>SUMIFS(MasterData[Prior Sales],MasterData[Survivor Customer'#],AcctReport!C416)</f>
        <v>0</v>
      </c>
      <c r="K416" s="95">
        <f t="shared" si="13"/>
        <v>0</v>
      </c>
      <c r="L416" s="95">
        <f>SUMIFS(MasterData[Semi-Annual Base],MasterData[Survivor Customer'#],AcctReport!C416)</f>
        <v>0</v>
      </c>
      <c r="M416" s="95">
        <f>SUMIFS(MasterData[Semi-Annual Focus],MasterData[Survivor Customer'#],AcctReport!C416)</f>
        <v>0</v>
      </c>
      <c r="N416" s="95">
        <f>SUMIFS(MasterData[Base Rebate],MasterData[Survivor Customer'#],AcctReport!C416)</f>
        <v>0</v>
      </c>
      <c r="O416" s="95">
        <f>SUMIFS(MasterData[Annual Focus],MasterData[Survivor Customer'#],AcctReport!C416)</f>
        <v>0</v>
      </c>
      <c r="P416" s="95">
        <f>SUMIFS(MasterData[Growth Rebate],MasterData[Survivor Customer'#],AcctReport!C416)</f>
        <v>0</v>
      </c>
      <c r="Q416" s="95">
        <f t="shared" si="14"/>
        <v>0</v>
      </c>
    </row>
    <row r="417" spans="9:17" x14ac:dyDescent="0.2">
      <c r="I417" s="95">
        <f>SUMIFS(MasterData[Curr Sales],MasterData[Survivor Customer'#],AcctReport!C417)</f>
        <v>0</v>
      </c>
      <c r="J417" s="95">
        <f>SUMIFS(MasterData[Prior Sales],MasterData[Survivor Customer'#],AcctReport!C417)</f>
        <v>0</v>
      </c>
      <c r="K417" s="95">
        <f t="shared" si="13"/>
        <v>0</v>
      </c>
      <c r="L417" s="95">
        <f>SUMIFS(MasterData[Semi-Annual Base],MasterData[Survivor Customer'#],AcctReport!C417)</f>
        <v>0</v>
      </c>
      <c r="M417" s="95">
        <f>SUMIFS(MasterData[Semi-Annual Focus],MasterData[Survivor Customer'#],AcctReport!C417)</f>
        <v>0</v>
      </c>
      <c r="N417" s="95">
        <f>SUMIFS(MasterData[Base Rebate],MasterData[Survivor Customer'#],AcctReport!C417)</f>
        <v>0</v>
      </c>
      <c r="O417" s="95">
        <f>SUMIFS(MasterData[Annual Focus],MasterData[Survivor Customer'#],AcctReport!C417)</f>
        <v>0</v>
      </c>
      <c r="P417" s="95">
        <f>SUMIFS(MasterData[Growth Rebate],MasterData[Survivor Customer'#],AcctReport!C417)</f>
        <v>0</v>
      </c>
      <c r="Q417" s="95">
        <f t="shared" si="14"/>
        <v>0</v>
      </c>
    </row>
    <row r="418" spans="9:17" x14ac:dyDescent="0.2">
      <c r="I418" s="95">
        <f>SUMIFS(MasterData[Curr Sales],MasterData[Survivor Customer'#],AcctReport!C418)</f>
        <v>0</v>
      </c>
      <c r="J418" s="95">
        <f>SUMIFS(MasterData[Prior Sales],MasterData[Survivor Customer'#],AcctReport!C418)</f>
        <v>0</v>
      </c>
      <c r="K418" s="95">
        <f t="shared" si="13"/>
        <v>0</v>
      </c>
      <c r="L418" s="95">
        <f>SUMIFS(MasterData[Semi-Annual Base],MasterData[Survivor Customer'#],AcctReport!C418)</f>
        <v>0</v>
      </c>
      <c r="M418" s="95">
        <f>SUMIFS(MasterData[Semi-Annual Focus],MasterData[Survivor Customer'#],AcctReport!C418)</f>
        <v>0</v>
      </c>
      <c r="N418" s="95">
        <f>SUMIFS(MasterData[Base Rebate],MasterData[Survivor Customer'#],AcctReport!C418)</f>
        <v>0</v>
      </c>
      <c r="O418" s="95">
        <f>SUMIFS(MasterData[Annual Focus],MasterData[Survivor Customer'#],AcctReport!C418)</f>
        <v>0</v>
      </c>
      <c r="P418" s="95">
        <f>SUMIFS(MasterData[Growth Rebate],MasterData[Survivor Customer'#],AcctReport!C418)</f>
        <v>0</v>
      </c>
      <c r="Q418" s="95">
        <f t="shared" si="14"/>
        <v>0</v>
      </c>
    </row>
    <row r="419" spans="9:17" x14ac:dyDescent="0.2">
      <c r="I419" s="95">
        <f>SUMIFS(MasterData[Curr Sales],MasterData[Survivor Customer'#],AcctReport!C419)</f>
        <v>0</v>
      </c>
      <c r="J419" s="95">
        <f>SUMIFS(MasterData[Prior Sales],MasterData[Survivor Customer'#],AcctReport!C419)</f>
        <v>0</v>
      </c>
      <c r="K419" s="95">
        <f t="shared" si="13"/>
        <v>0</v>
      </c>
      <c r="L419" s="95">
        <f>SUMIFS(MasterData[Semi-Annual Base],MasterData[Survivor Customer'#],AcctReport!C419)</f>
        <v>0</v>
      </c>
      <c r="M419" s="95">
        <f>SUMIFS(MasterData[Semi-Annual Focus],MasterData[Survivor Customer'#],AcctReport!C419)</f>
        <v>0</v>
      </c>
      <c r="N419" s="95">
        <f>SUMIFS(MasterData[Base Rebate],MasterData[Survivor Customer'#],AcctReport!C419)</f>
        <v>0</v>
      </c>
      <c r="O419" s="95">
        <f>SUMIFS(MasterData[Annual Focus],MasterData[Survivor Customer'#],AcctReport!C419)</f>
        <v>0</v>
      </c>
      <c r="P419" s="95">
        <f>SUMIFS(MasterData[Growth Rebate],MasterData[Survivor Customer'#],AcctReport!C419)</f>
        <v>0</v>
      </c>
      <c r="Q419" s="95">
        <f t="shared" si="14"/>
        <v>0</v>
      </c>
    </row>
    <row r="420" spans="9:17" x14ac:dyDescent="0.2">
      <c r="I420" s="95">
        <f>SUMIFS(MasterData[Curr Sales],MasterData[Survivor Customer'#],AcctReport!C420)</f>
        <v>0</v>
      </c>
      <c r="J420" s="95">
        <f>SUMIFS(MasterData[Prior Sales],MasterData[Survivor Customer'#],AcctReport!C420)</f>
        <v>0</v>
      </c>
      <c r="K420" s="95">
        <f t="shared" si="13"/>
        <v>0</v>
      </c>
      <c r="L420" s="95">
        <f>SUMIFS(MasterData[Semi-Annual Base],MasterData[Survivor Customer'#],AcctReport!C420)</f>
        <v>0</v>
      </c>
      <c r="M420" s="95">
        <f>SUMIFS(MasterData[Semi-Annual Focus],MasterData[Survivor Customer'#],AcctReport!C420)</f>
        <v>0</v>
      </c>
      <c r="N420" s="95">
        <f>SUMIFS(MasterData[Base Rebate],MasterData[Survivor Customer'#],AcctReport!C420)</f>
        <v>0</v>
      </c>
      <c r="O420" s="95">
        <f>SUMIFS(MasterData[Annual Focus],MasterData[Survivor Customer'#],AcctReport!C420)</f>
        <v>0</v>
      </c>
      <c r="P420" s="95">
        <f>SUMIFS(MasterData[Growth Rebate],MasterData[Survivor Customer'#],AcctReport!C420)</f>
        <v>0</v>
      </c>
      <c r="Q420" s="95">
        <f t="shared" si="14"/>
        <v>0</v>
      </c>
    </row>
    <row r="421" spans="9:17" x14ac:dyDescent="0.2">
      <c r="I421" s="95">
        <f>SUMIFS(MasterData[Curr Sales],MasterData[Survivor Customer'#],AcctReport!C421)</f>
        <v>0</v>
      </c>
      <c r="J421" s="95">
        <f>SUMIFS(MasterData[Prior Sales],MasterData[Survivor Customer'#],AcctReport!C421)</f>
        <v>0</v>
      </c>
      <c r="K421" s="95">
        <f t="shared" si="13"/>
        <v>0</v>
      </c>
      <c r="L421" s="95">
        <f>SUMIFS(MasterData[Semi-Annual Base],MasterData[Survivor Customer'#],AcctReport!C421)</f>
        <v>0</v>
      </c>
      <c r="M421" s="95">
        <f>SUMIFS(MasterData[Semi-Annual Focus],MasterData[Survivor Customer'#],AcctReport!C421)</f>
        <v>0</v>
      </c>
      <c r="N421" s="95">
        <f>SUMIFS(MasterData[Base Rebate],MasterData[Survivor Customer'#],AcctReport!C421)</f>
        <v>0</v>
      </c>
      <c r="O421" s="95">
        <f>SUMIFS(MasterData[Annual Focus],MasterData[Survivor Customer'#],AcctReport!C421)</f>
        <v>0</v>
      </c>
      <c r="P421" s="95">
        <f>SUMIFS(MasterData[Growth Rebate],MasterData[Survivor Customer'#],AcctReport!C421)</f>
        <v>0</v>
      </c>
      <c r="Q421" s="95">
        <f t="shared" si="14"/>
        <v>0</v>
      </c>
    </row>
    <row r="422" spans="9:17" x14ac:dyDescent="0.2">
      <c r="I422" s="95">
        <f>SUMIFS(MasterData[Curr Sales],MasterData[Survivor Customer'#],AcctReport!C422)</f>
        <v>0</v>
      </c>
      <c r="J422" s="95">
        <f>SUMIFS(MasterData[Prior Sales],MasterData[Survivor Customer'#],AcctReport!C422)</f>
        <v>0</v>
      </c>
      <c r="K422" s="95">
        <f t="shared" si="13"/>
        <v>0</v>
      </c>
      <c r="L422" s="95">
        <f>SUMIFS(MasterData[Semi-Annual Base],MasterData[Survivor Customer'#],AcctReport!C422)</f>
        <v>0</v>
      </c>
      <c r="M422" s="95">
        <f>SUMIFS(MasterData[Semi-Annual Focus],MasterData[Survivor Customer'#],AcctReport!C422)</f>
        <v>0</v>
      </c>
      <c r="N422" s="95">
        <f>SUMIFS(MasterData[Base Rebate],MasterData[Survivor Customer'#],AcctReport!C422)</f>
        <v>0</v>
      </c>
      <c r="O422" s="95">
        <f>SUMIFS(MasterData[Annual Focus],MasterData[Survivor Customer'#],AcctReport!C422)</f>
        <v>0</v>
      </c>
      <c r="P422" s="95">
        <f>SUMIFS(MasterData[Growth Rebate],MasterData[Survivor Customer'#],AcctReport!C422)</f>
        <v>0</v>
      </c>
      <c r="Q422" s="95">
        <f t="shared" si="14"/>
        <v>0</v>
      </c>
    </row>
    <row r="423" spans="9:17" x14ac:dyDescent="0.2">
      <c r="I423" s="95">
        <f>SUMIFS(MasterData[Curr Sales],MasterData[Survivor Customer'#],AcctReport!C423)</f>
        <v>0</v>
      </c>
      <c r="J423" s="95">
        <f>SUMIFS(MasterData[Prior Sales],MasterData[Survivor Customer'#],AcctReport!C423)</f>
        <v>0</v>
      </c>
      <c r="K423" s="95">
        <f t="shared" si="13"/>
        <v>0</v>
      </c>
      <c r="L423" s="95">
        <f>SUMIFS(MasterData[Semi-Annual Base],MasterData[Survivor Customer'#],AcctReport!C423)</f>
        <v>0</v>
      </c>
      <c r="M423" s="95">
        <f>SUMIFS(MasterData[Semi-Annual Focus],MasterData[Survivor Customer'#],AcctReport!C423)</f>
        <v>0</v>
      </c>
      <c r="N423" s="95">
        <f>SUMIFS(MasterData[Base Rebate],MasterData[Survivor Customer'#],AcctReport!C423)</f>
        <v>0</v>
      </c>
      <c r="O423" s="95">
        <f>SUMIFS(MasterData[Annual Focus],MasterData[Survivor Customer'#],AcctReport!C423)</f>
        <v>0</v>
      </c>
      <c r="P423" s="95">
        <f>SUMIFS(MasterData[Growth Rebate],MasterData[Survivor Customer'#],AcctReport!C423)</f>
        <v>0</v>
      </c>
      <c r="Q423" s="95">
        <f t="shared" si="14"/>
        <v>0</v>
      </c>
    </row>
    <row r="424" spans="9:17" x14ac:dyDescent="0.2">
      <c r="I424" s="95">
        <f>SUMIFS(MasterData[Curr Sales],MasterData[Survivor Customer'#],AcctReport!C424)</f>
        <v>0</v>
      </c>
      <c r="J424" s="95">
        <f>SUMIFS(MasterData[Prior Sales],MasterData[Survivor Customer'#],AcctReport!C424)</f>
        <v>0</v>
      </c>
      <c r="K424" s="95">
        <f t="shared" si="13"/>
        <v>0</v>
      </c>
      <c r="L424" s="95">
        <f>SUMIFS(MasterData[Semi-Annual Base],MasterData[Survivor Customer'#],AcctReport!C424)</f>
        <v>0</v>
      </c>
      <c r="M424" s="95">
        <f>SUMIFS(MasterData[Semi-Annual Focus],MasterData[Survivor Customer'#],AcctReport!C424)</f>
        <v>0</v>
      </c>
      <c r="N424" s="95">
        <f>SUMIFS(MasterData[Base Rebate],MasterData[Survivor Customer'#],AcctReport!C424)</f>
        <v>0</v>
      </c>
      <c r="O424" s="95">
        <f>SUMIFS(MasterData[Annual Focus],MasterData[Survivor Customer'#],AcctReport!C424)</f>
        <v>0</v>
      </c>
      <c r="P424" s="95">
        <f>SUMIFS(MasterData[Growth Rebate],MasterData[Survivor Customer'#],AcctReport!C424)</f>
        <v>0</v>
      </c>
      <c r="Q424" s="95">
        <f t="shared" si="14"/>
        <v>0</v>
      </c>
    </row>
    <row r="425" spans="9:17" x14ac:dyDescent="0.2">
      <c r="I425" s="95">
        <f>SUMIFS(MasterData[Curr Sales],MasterData[Survivor Customer'#],AcctReport!C425)</f>
        <v>0</v>
      </c>
      <c r="J425" s="95">
        <f>SUMIFS(MasterData[Prior Sales],MasterData[Survivor Customer'#],AcctReport!C425)</f>
        <v>0</v>
      </c>
      <c r="K425" s="95">
        <f t="shared" si="13"/>
        <v>0</v>
      </c>
      <c r="L425" s="95">
        <f>SUMIFS(MasterData[Semi-Annual Base],MasterData[Survivor Customer'#],AcctReport!C425)</f>
        <v>0</v>
      </c>
      <c r="M425" s="95">
        <f>SUMIFS(MasterData[Semi-Annual Focus],MasterData[Survivor Customer'#],AcctReport!C425)</f>
        <v>0</v>
      </c>
      <c r="N425" s="95">
        <f>SUMIFS(MasterData[Base Rebate],MasterData[Survivor Customer'#],AcctReport!C425)</f>
        <v>0</v>
      </c>
      <c r="O425" s="95">
        <f>SUMIFS(MasterData[Annual Focus],MasterData[Survivor Customer'#],AcctReport!C425)</f>
        <v>0</v>
      </c>
      <c r="P425" s="95">
        <f>SUMIFS(MasterData[Growth Rebate],MasterData[Survivor Customer'#],AcctReport!C425)</f>
        <v>0</v>
      </c>
      <c r="Q425" s="95">
        <f t="shared" si="14"/>
        <v>0</v>
      </c>
    </row>
    <row r="426" spans="9:17" x14ac:dyDescent="0.2">
      <c r="I426" s="95">
        <f>SUMIFS(MasterData[Curr Sales],MasterData[Survivor Customer'#],AcctReport!C426)</f>
        <v>0</v>
      </c>
      <c r="J426" s="95">
        <f>SUMIFS(MasterData[Prior Sales],MasterData[Survivor Customer'#],AcctReport!C426)</f>
        <v>0</v>
      </c>
      <c r="K426" s="95">
        <f t="shared" si="13"/>
        <v>0</v>
      </c>
      <c r="L426" s="95">
        <f>SUMIFS(MasterData[Semi-Annual Base],MasterData[Survivor Customer'#],AcctReport!C426)</f>
        <v>0</v>
      </c>
      <c r="M426" s="95">
        <f>SUMIFS(MasterData[Semi-Annual Focus],MasterData[Survivor Customer'#],AcctReport!C426)</f>
        <v>0</v>
      </c>
      <c r="N426" s="95">
        <f>SUMIFS(MasterData[Base Rebate],MasterData[Survivor Customer'#],AcctReport!C426)</f>
        <v>0</v>
      </c>
      <c r="O426" s="95">
        <f>SUMIFS(MasterData[Annual Focus],MasterData[Survivor Customer'#],AcctReport!C426)</f>
        <v>0</v>
      </c>
      <c r="P426" s="95">
        <f>SUMIFS(MasterData[Growth Rebate],MasterData[Survivor Customer'#],AcctReport!C426)</f>
        <v>0</v>
      </c>
      <c r="Q426" s="95">
        <f t="shared" si="14"/>
        <v>0</v>
      </c>
    </row>
    <row r="427" spans="9:17" x14ac:dyDescent="0.2">
      <c r="I427" s="95">
        <f>SUMIFS(MasterData[Curr Sales],MasterData[Survivor Customer'#],AcctReport!C427)</f>
        <v>0</v>
      </c>
      <c r="J427" s="95">
        <f>SUMIFS(MasterData[Prior Sales],MasterData[Survivor Customer'#],AcctReport!C427)</f>
        <v>0</v>
      </c>
      <c r="K427" s="95">
        <f t="shared" si="13"/>
        <v>0</v>
      </c>
      <c r="L427" s="95">
        <f>SUMIFS(MasterData[Semi-Annual Base],MasterData[Survivor Customer'#],AcctReport!C427)</f>
        <v>0</v>
      </c>
      <c r="M427" s="95">
        <f>SUMIFS(MasterData[Semi-Annual Focus],MasterData[Survivor Customer'#],AcctReport!C427)</f>
        <v>0</v>
      </c>
      <c r="N427" s="95">
        <f>SUMIFS(MasterData[Base Rebate],MasterData[Survivor Customer'#],AcctReport!C427)</f>
        <v>0</v>
      </c>
      <c r="O427" s="95">
        <f>SUMIFS(MasterData[Annual Focus],MasterData[Survivor Customer'#],AcctReport!C427)</f>
        <v>0</v>
      </c>
      <c r="P427" s="95">
        <f>SUMIFS(MasterData[Growth Rebate],MasterData[Survivor Customer'#],AcctReport!C427)</f>
        <v>0</v>
      </c>
      <c r="Q427" s="95">
        <f t="shared" si="14"/>
        <v>0</v>
      </c>
    </row>
    <row r="428" spans="9:17" x14ac:dyDescent="0.2">
      <c r="I428" s="95">
        <f>SUMIFS(MasterData[Curr Sales],MasterData[Survivor Customer'#],AcctReport!C428)</f>
        <v>0</v>
      </c>
      <c r="J428" s="95">
        <f>SUMIFS(MasterData[Prior Sales],MasterData[Survivor Customer'#],AcctReport!C428)</f>
        <v>0</v>
      </c>
      <c r="K428" s="95">
        <f t="shared" si="13"/>
        <v>0</v>
      </c>
      <c r="L428" s="95">
        <f>SUMIFS(MasterData[Semi-Annual Base],MasterData[Survivor Customer'#],AcctReport!C428)</f>
        <v>0</v>
      </c>
      <c r="M428" s="95">
        <f>SUMIFS(MasterData[Semi-Annual Focus],MasterData[Survivor Customer'#],AcctReport!C428)</f>
        <v>0</v>
      </c>
      <c r="N428" s="95">
        <f>SUMIFS(MasterData[Base Rebate],MasterData[Survivor Customer'#],AcctReport!C428)</f>
        <v>0</v>
      </c>
      <c r="O428" s="95">
        <f>SUMIFS(MasterData[Annual Focus],MasterData[Survivor Customer'#],AcctReport!C428)</f>
        <v>0</v>
      </c>
      <c r="P428" s="95">
        <f>SUMIFS(MasterData[Growth Rebate],MasterData[Survivor Customer'#],AcctReport!C428)</f>
        <v>0</v>
      </c>
      <c r="Q428" s="95">
        <f t="shared" si="14"/>
        <v>0</v>
      </c>
    </row>
    <row r="429" spans="9:17" x14ac:dyDescent="0.2">
      <c r="I429" s="95">
        <f>SUMIFS(MasterData[Curr Sales],MasterData[Survivor Customer'#],AcctReport!C429)</f>
        <v>0</v>
      </c>
      <c r="J429" s="95">
        <f>SUMIFS(MasterData[Prior Sales],MasterData[Survivor Customer'#],AcctReport!C429)</f>
        <v>0</v>
      </c>
      <c r="K429" s="95">
        <f t="shared" si="13"/>
        <v>0</v>
      </c>
      <c r="L429" s="95">
        <f>SUMIFS(MasterData[Semi-Annual Base],MasterData[Survivor Customer'#],AcctReport!C429)</f>
        <v>0</v>
      </c>
      <c r="M429" s="95">
        <f>SUMIFS(MasterData[Semi-Annual Focus],MasterData[Survivor Customer'#],AcctReport!C429)</f>
        <v>0</v>
      </c>
      <c r="N429" s="95">
        <f>SUMIFS(MasterData[Base Rebate],MasterData[Survivor Customer'#],AcctReport!C429)</f>
        <v>0</v>
      </c>
      <c r="O429" s="95">
        <f>SUMIFS(MasterData[Annual Focus],MasterData[Survivor Customer'#],AcctReport!C429)</f>
        <v>0</v>
      </c>
      <c r="P429" s="95">
        <f>SUMIFS(MasterData[Growth Rebate],MasterData[Survivor Customer'#],AcctReport!C429)</f>
        <v>0</v>
      </c>
      <c r="Q429" s="95">
        <f t="shared" si="14"/>
        <v>0</v>
      </c>
    </row>
    <row r="430" spans="9:17" x14ac:dyDescent="0.2">
      <c r="I430" s="95">
        <f>SUMIFS(MasterData[Curr Sales],MasterData[Survivor Customer'#],AcctReport!C430)</f>
        <v>0</v>
      </c>
      <c r="J430" s="95">
        <f>SUMIFS(MasterData[Prior Sales],MasterData[Survivor Customer'#],AcctReport!C430)</f>
        <v>0</v>
      </c>
      <c r="K430" s="95">
        <f t="shared" si="13"/>
        <v>0</v>
      </c>
      <c r="L430" s="95">
        <f>SUMIFS(MasterData[Semi-Annual Base],MasterData[Survivor Customer'#],AcctReport!C430)</f>
        <v>0</v>
      </c>
      <c r="M430" s="95">
        <f>SUMIFS(MasterData[Semi-Annual Focus],MasterData[Survivor Customer'#],AcctReport!C430)</f>
        <v>0</v>
      </c>
      <c r="N430" s="95">
        <f>SUMIFS(MasterData[Base Rebate],MasterData[Survivor Customer'#],AcctReport!C430)</f>
        <v>0</v>
      </c>
      <c r="O430" s="95">
        <f>SUMIFS(MasterData[Annual Focus],MasterData[Survivor Customer'#],AcctReport!C430)</f>
        <v>0</v>
      </c>
      <c r="P430" s="95">
        <f>SUMIFS(MasterData[Growth Rebate],MasterData[Survivor Customer'#],AcctReport!C430)</f>
        <v>0</v>
      </c>
      <c r="Q430" s="95">
        <f t="shared" si="14"/>
        <v>0</v>
      </c>
    </row>
    <row r="431" spans="9:17" x14ac:dyDescent="0.2">
      <c r="I431" s="95">
        <f>SUMIFS(MasterData[Curr Sales],MasterData[Survivor Customer'#],AcctReport!C431)</f>
        <v>0</v>
      </c>
      <c r="J431" s="95">
        <f>SUMIFS(MasterData[Prior Sales],MasterData[Survivor Customer'#],AcctReport!C431)</f>
        <v>0</v>
      </c>
      <c r="K431" s="95">
        <f t="shared" si="13"/>
        <v>0</v>
      </c>
      <c r="L431" s="95">
        <f>SUMIFS(MasterData[Semi-Annual Base],MasterData[Survivor Customer'#],AcctReport!C431)</f>
        <v>0</v>
      </c>
      <c r="M431" s="95">
        <f>SUMIFS(MasterData[Semi-Annual Focus],MasterData[Survivor Customer'#],AcctReport!C431)</f>
        <v>0</v>
      </c>
      <c r="N431" s="95">
        <f>SUMIFS(MasterData[Base Rebate],MasterData[Survivor Customer'#],AcctReport!C431)</f>
        <v>0</v>
      </c>
      <c r="O431" s="95">
        <f>SUMIFS(MasterData[Annual Focus],MasterData[Survivor Customer'#],AcctReport!C431)</f>
        <v>0</v>
      </c>
      <c r="P431" s="95">
        <f>SUMIFS(MasterData[Growth Rebate],MasterData[Survivor Customer'#],AcctReport!C431)</f>
        <v>0</v>
      </c>
      <c r="Q431" s="95">
        <f t="shared" si="14"/>
        <v>0</v>
      </c>
    </row>
    <row r="432" spans="9:17" x14ac:dyDescent="0.2">
      <c r="I432" s="95">
        <f>SUMIFS(MasterData[Curr Sales],MasterData[Survivor Customer'#],AcctReport!C432)</f>
        <v>0</v>
      </c>
      <c r="J432" s="95">
        <f>SUMIFS(MasterData[Prior Sales],MasterData[Survivor Customer'#],AcctReport!C432)</f>
        <v>0</v>
      </c>
      <c r="K432" s="95">
        <f t="shared" si="13"/>
        <v>0</v>
      </c>
      <c r="L432" s="95">
        <f>SUMIFS(MasterData[Semi-Annual Base],MasterData[Survivor Customer'#],AcctReport!C432)</f>
        <v>0</v>
      </c>
      <c r="M432" s="95">
        <f>SUMIFS(MasterData[Semi-Annual Focus],MasterData[Survivor Customer'#],AcctReport!C432)</f>
        <v>0</v>
      </c>
      <c r="N432" s="95">
        <f>SUMIFS(MasterData[Base Rebate],MasterData[Survivor Customer'#],AcctReport!C432)</f>
        <v>0</v>
      </c>
      <c r="O432" s="95">
        <f>SUMIFS(MasterData[Annual Focus],MasterData[Survivor Customer'#],AcctReport!C432)</f>
        <v>0</v>
      </c>
      <c r="P432" s="95">
        <f>SUMIFS(MasterData[Growth Rebate],MasterData[Survivor Customer'#],AcctReport!C432)</f>
        <v>0</v>
      </c>
      <c r="Q432" s="95">
        <f t="shared" si="14"/>
        <v>0</v>
      </c>
    </row>
    <row r="433" spans="9:17" x14ac:dyDescent="0.2">
      <c r="I433" s="95">
        <f>SUMIFS(MasterData[Curr Sales],MasterData[Survivor Customer'#],AcctReport!C433)</f>
        <v>0</v>
      </c>
      <c r="J433" s="95">
        <f>SUMIFS(MasterData[Prior Sales],MasterData[Survivor Customer'#],AcctReport!C433)</f>
        <v>0</v>
      </c>
      <c r="K433" s="95">
        <f t="shared" si="13"/>
        <v>0</v>
      </c>
      <c r="L433" s="95">
        <f>SUMIFS(MasterData[Semi-Annual Base],MasterData[Survivor Customer'#],AcctReport!C433)</f>
        <v>0</v>
      </c>
      <c r="M433" s="95">
        <f>SUMIFS(MasterData[Semi-Annual Focus],MasterData[Survivor Customer'#],AcctReport!C433)</f>
        <v>0</v>
      </c>
      <c r="N433" s="95">
        <f>SUMIFS(MasterData[Base Rebate],MasterData[Survivor Customer'#],AcctReport!C433)</f>
        <v>0</v>
      </c>
      <c r="O433" s="95">
        <f>SUMIFS(MasterData[Annual Focus],MasterData[Survivor Customer'#],AcctReport!C433)</f>
        <v>0</v>
      </c>
      <c r="P433" s="95">
        <f>SUMIFS(MasterData[Growth Rebate],MasterData[Survivor Customer'#],AcctReport!C433)</f>
        <v>0</v>
      </c>
      <c r="Q433" s="95">
        <f t="shared" si="14"/>
        <v>0</v>
      </c>
    </row>
    <row r="434" spans="9:17" x14ac:dyDescent="0.2">
      <c r="I434" s="95">
        <f>SUMIFS(MasterData[Curr Sales],MasterData[Survivor Customer'#],AcctReport!C434)</f>
        <v>0</v>
      </c>
      <c r="J434" s="95">
        <f>SUMIFS(MasterData[Prior Sales],MasterData[Survivor Customer'#],AcctReport!C434)</f>
        <v>0</v>
      </c>
      <c r="K434" s="95">
        <f t="shared" si="13"/>
        <v>0</v>
      </c>
      <c r="L434" s="95">
        <f>SUMIFS(MasterData[Semi-Annual Base],MasterData[Survivor Customer'#],AcctReport!C434)</f>
        <v>0</v>
      </c>
      <c r="M434" s="95">
        <f>SUMIFS(MasterData[Semi-Annual Focus],MasterData[Survivor Customer'#],AcctReport!C434)</f>
        <v>0</v>
      </c>
      <c r="N434" s="95">
        <f>SUMIFS(MasterData[Base Rebate],MasterData[Survivor Customer'#],AcctReport!C434)</f>
        <v>0</v>
      </c>
      <c r="O434" s="95">
        <f>SUMIFS(MasterData[Annual Focus],MasterData[Survivor Customer'#],AcctReport!C434)</f>
        <v>0</v>
      </c>
      <c r="P434" s="95">
        <f>SUMIFS(MasterData[Growth Rebate],MasterData[Survivor Customer'#],AcctReport!C434)</f>
        <v>0</v>
      </c>
      <c r="Q434" s="95">
        <f t="shared" si="14"/>
        <v>0</v>
      </c>
    </row>
    <row r="435" spans="9:17" x14ac:dyDescent="0.2">
      <c r="I435" s="95">
        <f>SUMIFS(MasterData[Curr Sales],MasterData[Survivor Customer'#],AcctReport!C435)</f>
        <v>0</v>
      </c>
      <c r="J435" s="95">
        <f>SUMIFS(MasterData[Prior Sales],MasterData[Survivor Customer'#],AcctReport!C435)</f>
        <v>0</v>
      </c>
      <c r="K435" s="95">
        <f t="shared" si="13"/>
        <v>0</v>
      </c>
      <c r="L435" s="95">
        <f>SUMIFS(MasterData[Semi-Annual Base],MasterData[Survivor Customer'#],AcctReport!C435)</f>
        <v>0</v>
      </c>
      <c r="M435" s="95">
        <f>SUMIFS(MasterData[Semi-Annual Focus],MasterData[Survivor Customer'#],AcctReport!C435)</f>
        <v>0</v>
      </c>
      <c r="N435" s="95">
        <f>SUMIFS(MasterData[Base Rebate],MasterData[Survivor Customer'#],AcctReport!C435)</f>
        <v>0</v>
      </c>
      <c r="O435" s="95">
        <f>SUMIFS(MasterData[Annual Focus],MasterData[Survivor Customer'#],AcctReport!C435)</f>
        <v>0</v>
      </c>
      <c r="P435" s="95">
        <f>SUMIFS(MasterData[Growth Rebate],MasterData[Survivor Customer'#],AcctReport!C435)</f>
        <v>0</v>
      </c>
      <c r="Q435" s="95">
        <f t="shared" si="14"/>
        <v>0</v>
      </c>
    </row>
    <row r="436" spans="9:17" x14ac:dyDescent="0.2">
      <c r="I436" s="95">
        <f>SUMIFS(MasterData[Curr Sales],MasterData[Survivor Customer'#],AcctReport!C436)</f>
        <v>0</v>
      </c>
      <c r="J436" s="95">
        <f>SUMIFS(MasterData[Prior Sales],MasterData[Survivor Customer'#],AcctReport!C436)</f>
        <v>0</v>
      </c>
      <c r="K436" s="95">
        <f t="shared" si="13"/>
        <v>0</v>
      </c>
      <c r="L436" s="95">
        <f>SUMIFS(MasterData[Semi-Annual Base],MasterData[Survivor Customer'#],AcctReport!C436)</f>
        <v>0</v>
      </c>
      <c r="M436" s="95">
        <f>SUMIFS(MasterData[Semi-Annual Focus],MasterData[Survivor Customer'#],AcctReport!C436)</f>
        <v>0</v>
      </c>
      <c r="N436" s="95">
        <f>SUMIFS(MasterData[Base Rebate],MasterData[Survivor Customer'#],AcctReport!C436)</f>
        <v>0</v>
      </c>
      <c r="O436" s="95">
        <f>SUMIFS(MasterData[Annual Focus],MasterData[Survivor Customer'#],AcctReport!C436)</f>
        <v>0</v>
      </c>
      <c r="P436" s="95">
        <f>SUMIFS(MasterData[Growth Rebate],MasterData[Survivor Customer'#],AcctReport!C436)</f>
        <v>0</v>
      </c>
      <c r="Q436" s="95">
        <f t="shared" si="14"/>
        <v>0</v>
      </c>
    </row>
    <row r="437" spans="9:17" x14ac:dyDescent="0.2">
      <c r="I437" s="95">
        <f>SUMIFS(MasterData[Curr Sales],MasterData[Survivor Customer'#],AcctReport!C437)</f>
        <v>0</v>
      </c>
      <c r="J437" s="95">
        <f>SUMIFS(MasterData[Prior Sales],MasterData[Survivor Customer'#],AcctReport!C437)</f>
        <v>0</v>
      </c>
      <c r="K437" s="95">
        <f t="shared" si="13"/>
        <v>0</v>
      </c>
      <c r="L437" s="95">
        <f>SUMIFS(MasterData[Semi-Annual Base],MasterData[Survivor Customer'#],AcctReport!C437)</f>
        <v>0</v>
      </c>
      <c r="M437" s="95">
        <f>SUMIFS(MasterData[Semi-Annual Focus],MasterData[Survivor Customer'#],AcctReport!C437)</f>
        <v>0</v>
      </c>
      <c r="N437" s="95">
        <f>SUMIFS(MasterData[Base Rebate],MasterData[Survivor Customer'#],AcctReport!C437)</f>
        <v>0</v>
      </c>
      <c r="O437" s="95">
        <f>SUMIFS(MasterData[Annual Focus],MasterData[Survivor Customer'#],AcctReport!C437)</f>
        <v>0</v>
      </c>
      <c r="P437" s="95">
        <f>SUMIFS(MasterData[Growth Rebate],MasterData[Survivor Customer'#],AcctReport!C437)</f>
        <v>0</v>
      </c>
      <c r="Q437" s="95">
        <f t="shared" si="14"/>
        <v>0</v>
      </c>
    </row>
    <row r="438" spans="9:17" x14ac:dyDescent="0.2">
      <c r="I438" s="95">
        <f>SUMIFS(MasterData[Curr Sales],MasterData[Survivor Customer'#],AcctReport!C438)</f>
        <v>0</v>
      </c>
      <c r="J438" s="95">
        <f>SUMIFS(MasterData[Prior Sales],MasterData[Survivor Customer'#],AcctReport!C438)</f>
        <v>0</v>
      </c>
      <c r="K438" s="95">
        <f t="shared" si="13"/>
        <v>0</v>
      </c>
      <c r="L438" s="95">
        <f>SUMIFS(MasterData[Semi-Annual Base],MasterData[Survivor Customer'#],AcctReport!C438)</f>
        <v>0</v>
      </c>
      <c r="M438" s="95">
        <f>SUMIFS(MasterData[Semi-Annual Focus],MasterData[Survivor Customer'#],AcctReport!C438)</f>
        <v>0</v>
      </c>
      <c r="N438" s="95">
        <f>SUMIFS(MasterData[Base Rebate],MasterData[Survivor Customer'#],AcctReport!C438)</f>
        <v>0</v>
      </c>
      <c r="O438" s="95">
        <f>SUMIFS(MasterData[Annual Focus],MasterData[Survivor Customer'#],AcctReport!C438)</f>
        <v>0</v>
      </c>
      <c r="P438" s="95">
        <f>SUMIFS(MasterData[Growth Rebate],MasterData[Survivor Customer'#],AcctReport!C438)</f>
        <v>0</v>
      </c>
      <c r="Q438" s="95">
        <f t="shared" si="14"/>
        <v>0</v>
      </c>
    </row>
    <row r="439" spans="9:17" x14ac:dyDescent="0.2">
      <c r="I439" s="95">
        <f>SUMIFS(MasterData[Curr Sales],MasterData[Survivor Customer'#],AcctReport!C439)</f>
        <v>0</v>
      </c>
      <c r="J439" s="95">
        <f>SUMIFS(MasterData[Prior Sales],MasterData[Survivor Customer'#],AcctReport!C439)</f>
        <v>0</v>
      </c>
      <c r="K439" s="95">
        <f t="shared" si="13"/>
        <v>0</v>
      </c>
      <c r="L439" s="95">
        <f>SUMIFS(MasterData[Semi-Annual Base],MasterData[Survivor Customer'#],AcctReport!C439)</f>
        <v>0</v>
      </c>
      <c r="M439" s="95">
        <f>SUMIFS(MasterData[Semi-Annual Focus],MasterData[Survivor Customer'#],AcctReport!C439)</f>
        <v>0</v>
      </c>
      <c r="N439" s="95">
        <f>SUMIFS(MasterData[Base Rebate],MasterData[Survivor Customer'#],AcctReport!C439)</f>
        <v>0</v>
      </c>
      <c r="O439" s="95">
        <f>SUMIFS(MasterData[Annual Focus],MasterData[Survivor Customer'#],AcctReport!C439)</f>
        <v>0</v>
      </c>
      <c r="P439" s="95">
        <f>SUMIFS(MasterData[Growth Rebate],MasterData[Survivor Customer'#],AcctReport!C439)</f>
        <v>0</v>
      </c>
      <c r="Q439" s="95">
        <f t="shared" si="14"/>
        <v>0</v>
      </c>
    </row>
    <row r="440" spans="9:17" x14ac:dyDescent="0.2">
      <c r="I440" s="95">
        <f>SUMIFS(MasterData[Curr Sales],MasterData[Survivor Customer'#],AcctReport!C440)</f>
        <v>0</v>
      </c>
      <c r="J440" s="95">
        <f>SUMIFS(MasterData[Prior Sales],MasterData[Survivor Customer'#],AcctReport!C440)</f>
        <v>0</v>
      </c>
      <c r="K440" s="95">
        <f t="shared" si="13"/>
        <v>0</v>
      </c>
      <c r="L440" s="95">
        <f>SUMIFS(MasterData[Semi-Annual Base],MasterData[Survivor Customer'#],AcctReport!C440)</f>
        <v>0</v>
      </c>
      <c r="M440" s="95">
        <f>SUMIFS(MasterData[Semi-Annual Focus],MasterData[Survivor Customer'#],AcctReport!C440)</f>
        <v>0</v>
      </c>
      <c r="N440" s="95">
        <f>SUMIFS(MasterData[Base Rebate],MasterData[Survivor Customer'#],AcctReport!C440)</f>
        <v>0</v>
      </c>
      <c r="O440" s="95">
        <f>SUMIFS(MasterData[Annual Focus],MasterData[Survivor Customer'#],AcctReport!C440)</f>
        <v>0</v>
      </c>
      <c r="P440" s="95">
        <f>SUMIFS(MasterData[Growth Rebate],MasterData[Survivor Customer'#],AcctReport!C440)</f>
        <v>0</v>
      </c>
      <c r="Q440" s="95">
        <f t="shared" si="14"/>
        <v>0</v>
      </c>
    </row>
    <row r="441" spans="9:17" x14ac:dyDescent="0.2">
      <c r="I441" s="95">
        <f>SUMIFS(MasterData[Curr Sales],MasterData[Survivor Customer'#],AcctReport!C441)</f>
        <v>0</v>
      </c>
      <c r="J441" s="95">
        <f>SUMIFS(MasterData[Prior Sales],MasterData[Survivor Customer'#],AcctReport!C441)</f>
        <v>0</v>
      </c>
      <c r="K441" s="95">
        <f t="shared" si="13"/>
        <v>0</v>
      </c>
      <c r="L441" s="95">
        <f>SUMIFS(MasterData[Semi-Annual Base],MasterData[Survivor Customer'#],AcctReport!C441)</f>
        <v>0</v>
      </c>
      <c r="M441" s="95">
        <f>SUMIFS(MasterData[Semi-Annual Focus],MasterData[Survivor Customer'#],AcctReport!C441)</f>
        <v>0</v>
      </c>
      <c r="N441" s="95">
        <f>SUMIFS(MasterData[Base Rebate],MasterData[Survivor Customer'#],AcctReport!C441)</f>
        <v>0</v>
      </c>
      <c r="O441" s="95">
        <f>SUMIFS(MasterData[Annual Focus],MasterData[Survivor Customer'#],AcctReport!C441)</f>
        <v>0</v>
      </c>
      <c r="P441" s="95">
        <f>SUMIFS(MasterData[Growth Rebate],MasterData[Survivor Customer'#],AcctReport!C441)</f>
        <v>0</v>
      </c>
      <c r="Q441" s="95">
        <f t="shared" si="14"/>
        <v>0</v>
      </c>
    </row>
    <row r="442" spans="9:17" x14ac:dyDescent="0.2">
      <c r="I442" s="95">
        <f>SUMIFS(MasterData[Curr Sales],MasterData[Survivor Customer'#],AcctReport!C442)</f>
        <v>0</v>
      </c>
      <c r="J442" s="95">
        <f>SUMIFS(MasterData[Prior Sales],MasterData[Survivor Customer'#],AcctReport!C442)</f>
        <v>0</v>
      </c>
      <c r="K442" s="95">
        <f t="shared" si="13"/>
        <v>0</v>
      </c>
      <c r="L442" s="95">
        <f>SUMIFS(MasterData[Semi-Annual Base],MasterData[Survivor Customer'#],AcctReport!C442)</f>
        <v>0</v>
      </c>
      <c r="M442" s="95">
        <f>SUMIFS(MasterData[Semi-Annual Focus],MasterData[Survivor Customer'#],AcctReport!C442)</f>
        <v>0</v>
      </c>
      <c r="N442" s="95">
        <f>SUMIFS(MasterData[Base Rebate],MasterData[Survivor Customer'#],AcctReport!C442)</f>
        <v>0</v>
      </c>
      <c r="O442" s="95">
        <f>SUMIFS(MasterData[Annual Focus],MasterData[Survivor Customer'#],AcctReport!C442)</f>
        <v>0</v>
      </c>
      <c r="P442" s="95">
        <f>SUMIFS(MasterData[Growth Rebate],MasterData[Survivor Customer'#],AcctReport!C442)</f>
        <v>0</v>
      </c>
      <c r="Q442" s="95">
        <f t="shared" si="14"/>
        <v>0</v>
      </c>
    </row>
    <row r="443" spans="9:17" x14ac:dyDescent="0.2">
      <c r="I443" s="95">
        <f>SUMIFS(MasterData[Curr Sales],MasterData[Survivor Customer'#],AcctReport!C443)</f>
        <v>0</v>
      </c>
      <c r="J443" s="95">
        <f>SUMIFS(MasterData[Prior Sales],MasterData[Survivor Customer'#],AcctReport!C443)</f>
        <v>0</v>
      </c>
      <c r="K443" s="95">
        <f t="shared" si="13"/>
        <v>0</v>
      </c>
      <c r="L443" s="95">
        <f>SUMIFS(MasterData[Semi-Annual Base],MasterData[Survivor Customer'#],AcctReport!C443)</f>
        <v>0</v>
      </c>
      <c r="M443" s="95">
        <f>SUMIFS(MasterData[Semi-Annual Focus],MasterData[Survivor Customer'#],AcctReport!C443)</f>
        <v>0</v>
      </c>
      <c r="N443" s="95">
        <f>SUMIFS(MasterData[Base Rebate],MasterData[Survivor Customer'#],AcctReport!C443)</f>
        <v>0</v>
      </c>
      <c r="O443" s="95">
        <f>SUMIFS(MasterData[Annual Focus],MasterData[Survivor Customer'#],AcctReport!C443)</f>
        <v>0</v>
      </c>
      <c r="P443" s="95">
        <f>SUMIFS(MasterData[Growth Rebate],MasterData[Survivor Customer'#],AcctReport!C443)</f>
        <v>0</v>
      </c>
      <c r="Q443" s="95">
        <f t="shared" si="14"/>
        <v>0</v>
      </c>
    </row>
    <row r="444" spans="9:17" x14ac:dyDescent="0.2">
      <c r="I444" s="95">
        <f>SUMIFS(MasterData[Curr Sales],MasterData[Survivor Customer'#],AcctReport!C444)</f>
        <v>0</v>
      </c>
      <c r="J444" s="95">
        <f>SUMIFS(MasterData[Prior Sales],MasterData[Survivor Customer'#],AcctReport!C444)</f>
        <v>0</v>
      </c>
      <c r="K444" s="95">
        <f t="shared" si="13"/>
        <v>0</v>
      </c>
      <c r="L444" s="95">
        <f>SUMIFS(MasterData[Semi-Annual Base],MasterData[Survivor Customer'#],AcctReport!C444)</f>
        <v>0</v>
      </c>
      <c r="M444" s="95">
        <f>SUMIFS(MasterData[Semi-Annual Focus],MasterData[Survivor Customer'#],AcctReport!C444)</f>
        <v>0</v>
      </c>
      <c r="N444" s="95">
        <f>SUMIFS(MasterData[Base Rebate],MasterData[Survivor Customer'#],AcctReport!C444)</f>
        <v>0</v>
      </c>
      <c r="O444" s="95">
        <f>SUMIFS(MasterData[Annual Focus],MasterData[Survivor Customer'#],AcctReport!C444)</f>
        <v>0</v>
      </c>
      <c r="P444" s="95">
        <f>SUMIFS(MasterData[Growth Rebate],MasterData[Survivor Customer'#],AcctReport!C444)</f>
        <v>0</v>
      </c>
      <c r="Q444" s="95">
        <f t="shared" si="14"/>
        <v>0</v>
      </c>
    </row>
    <row r="445" spans="9:17" x14ac:dyDescent="0.2">
      <c r="I445" s="95">
        <f>SUMIFS(MasterData[Curr Sales],MasterData[Survivor Customer'#],AcctReport!C445)</f>
        <v>0</v>
      </c>
      <c r="J445" s="95">
        <f>SUMIFS(MasterData[Prior Sales],MasterData[Survivor Customer'#],AcctReport!C445)</f>
        <v>0</v>
      </c>
      <c r="K445" s="95">
        <f t="shared" si="13"/>
        <v>0</v>
      </c>
      <c r="L445" s="95">
        <f>SUMIFS(MasterData[Semi-Annual Base],MasterData[Survivor Customer'#],AcctReport!C445)</f>
        <v>0</v>
      </c>
      <c r="M445" s="95">
        <f>SUMIFS(MasterData[Semi-Annual Focus],MasterData[Survivor Customer'#],AcctReport!C445)</f>
        <v>0</v>
      </c>
      <c r="N445" s="95">
        <f>SUMIFS(MasterData[Base Rebate],MasterData[Survivor Customer'#],AcctReport!C445)</f>
        <v>0</v>
      </c>
      <c r="O445" s="95">
        <f>SUMIFS(MasterData[Annual Focus],MasterData[Survivor Customer'#],AcctReport!C445)</f>
        <v>0</v>
      </c>
      <c r="P445" s="95">
        <f>SUMIFS(MasterData[Growth Rebate],MasterData[Survivor Customer'#],AcctReport!C445)</f>
        <v>0</v>
      </c>
      <c r="Q445" s="95">
        <f t="shared" si="14"/>
        <v>0</v>
      </c>
    </row>
    <row r="446" spans="9:17" x14ac:dyDescent="0.2">
      <c r="I446" s="95">
        <f>SUMIFS(MasterData[Curr Sales],MasterData[Survivor Customer'#],AcctReport!C446)</f>
        <v>0</v>
      </c>
      <c r="J446" s="95">
        <f>SUMIFS(MasterData[Prior Sales],MasterData[Survivor Customer'#],AcctReport!C446)</f>
        <v>0</v>
      </c>
      <c r="K446" s="95">
        <f t="shared" si="13"/>
        <v>0</v>
      </c>
      <c r="L446" s="95">
        <f>SUMIFS(MasterData[Semi-Annual Base],MasterData[Survivor Customer'#],AcctReport!C446)</f>
        <v>0</v>
      </c>
      <c r="M446" s="95">
        <f>SUMIFS(MasterData[Semi-Annual Focus],MasterData[Survivor Customer'#],AcctReport!C446)</f>
        <v>0</v>
      </c>
      <c r="N446" s="95">
        <f>SUMIFS(MasterData[Base Rebate],MasterData[Survivor Customer'#],AcctReport!C446)</f>
        <v>0</v>
      </c>
      <c r="O446" s="95">
        <f>SUMIFS(MasterData[Annual Focus],MasterData[Survivor Customer'#],AcctReport!C446)</f>
        <v>0</v>
      </c>
      <c r="P446" s="95">
        <f>SUMIFS(MasterData[Growth Rebate],MasterData[Survivor Customer'#],AcctReport!C446)</f>
        <v>0</v>
      </c>
      <c r="Q446" s="95">
        <f t="shared" si="14"/>
        <v>0</v>
      </c>
    </row>
    <row r="447" spans="9:17" x14ac:dyDescent="0.2">
      <c r="I447" s="95">
        <f>SUMIFS(MasterData[Curr Sales],MasterData[Survivor Customer'#],AcctReport!C447)</f>
        <v>0</v>
      </c>
      <c r="J447" s="95">
        <f>SUMIFS(MasterData[Prior Sales],MasterData[Survivor Customer'#],AcctReport!C447)</f>
        <v>0</v>
      </c>
      <c r="K447" s="95">
        <f t="shared" si="13"/>
        <v>0</v>
      </c>
      <c r="L447" s="95">
        <f>SUMIFS(MasterData[Semi-Annual Base],MasterData[Survivor Customer'#],AcctReport!C447)</f>
        <v>0</v>
      </c>
      <c r="M447" s="95">
        <f>SUMIFS(MasterData[Semi-Annual Focus],MasterData[Survivor Customer'#],AcctReport!C447)</f>
        <v>0</v>
      </c>
      <c r="N447" s="95">
        <f>SUMIFS(MasterData[Base Rebate],MasterData[Survivor Customer'#],AcctReport!C447)</f>
        <v>0</v>
      </c>
      <c r="O447" s="95">
        <f>SUMIFS(MasterData[Annual Focus],MasterData[Survivor Customer'#],AcctReport!C447)</f>
        <v>0</v>
      </c>
      <c r="P447" s="95">
        <f>SUMIFS(MasterData[Growth Rebate],MasterData[Survivor Customer'#],AcctReport!C447)</f>
        <v>0</v>
      </c>
      <c r="Q447" s="95">
        <f t="shared" si="14"/>
        <v>0</v>
      </c>
    </row>
    <row r="448" spans="9:17" x14ac:dyDescent="0.2">
      <c r="I448" s="95">
        <f>SUMIFS(MasterData[Curr Sales],MasterData[Survivor Customer'#],AcctReport!C448)</f>
        <v>0</v>
      </c>
      <c r="J448" s="95">
        <f>SUMIFS(MasterData[Prior Sales],MasterData[Survivor Customer'#],AcctReport!C448)</f>
        <v>0</v>
      </c>
      <c r="K448" s="95">
        <f t="shared" si="13"/>
        <v>0</v>
      </c>
      <c r="L448" s="95">
        <f>SUMIFS(MasterData[Semi-Annual Base],MasterData[Survivor Customer'#],AcctReport!C448)</f>
        <v>0</v>
      </c>
      <c r="M448" s="95">
        <f>SUMIFS(MasterData[Semi-Annual Focus],MasterData[Survivor Customer'#],AcctReport!C448)</f>
        <v>0</v>
      </c>
      <c r="N448" s="95">
        <f>SUMIFS(MasterData[Base Rebate],MasterData[Survivor Customer'#],AcctReport!C448)</f>
        <v>0</v>
      </c>
      <c r="O448" s="95">
        <f>SUMIFS(MasterData[Annual Focus],MasterData[Survivor Customer'#],AcctReport!C448)</f>
        <v>0</v>
      </c>
      <c r="P448" s="95">
        <f>SUMIFS(MasterData[Growth Rebate],MasterData[Survivor Customer'#],AcctReport!C448)</f>
        <v>0</v>
      </c>
      <c r="Q448" s="95">
        <f t="shared" si="14"/>
        <v>0</v>
      </c>
    </row>
    <row r="449" spans="9:17" x14ac:dyDescent="0.2">
      <c r="I449" s="95">
        <f>SUMIFS(MasterData[Curr Sales],MasterData[Survivor Customer'#],AcctReport!C449)</f>
        <v>0</v>
      </c>
      <c r="J449" s="95">
        <f>SUMIFS(MasterData[Prior Sales],MasterData[Survivor Customer'#],AcctReport!C449)</f>
        <v>0</v>
      </c>
      <c r="K449" s="95">
        <f t="shared" si="13"/>
        <v>0</v>
      </c>
      <c r="L449" s="95">
        <f>SUMIFS(MasterData[Semi-Annual Base],MasterData[Survivor Customer'#],AcctReport!C449)</f>
        <v>0</v>
      </c>
      <c r="M449" s="95">
        <f>SUMIFS(MasterData[Semi-Annual Focus],MasterData[Survivor Customer'#],AcctReport!C449)</f>
        <v>0</v>
      </c>
      <c r="N449" s="95">
        <f>SUMIFS(MasterData[Base Rebate],MasterData[Survivor Customer'#],AcctReport!C449)</f>
        <v>0</v>
      </c>
      <c r="O449" s="95">
        <f>SUMIFS(MasterData[Annual Focus],MasterData[Survivor Customer'#],AcctReport!C449)</f>
        <v>0</v>
      </c>
      <c r="P449" s="95">
        <f>SUMIFS(MasterData[Growth Rebate],MasterData[Survivor Customer'#],AcctReport!C449)</f>
        <v>0</v>
      </c>
      <c r="Q449" s="95">
        <f t="shared" si="14"/>
        <v>0</v>
      </c>
    </row>
    <row r="450" spans="9:17" x14ac:dyDescent="0.2">
      <c r="I450" s="95">
        <f>SUMIFS(MasterData[Curr Sales],MasterData[Survivor Customer'#],AcctReport!C450)</f>
        <v>0</v>
      </c>
      <c r="J450" s="95">
        <f>SUMIFS(MasterData[Prior Sales],MasterData[Survivor Customer'#],AcctReport!C450)</f>
        <v>0</v>
      </c>
      <c r="K450" s="95">
        <f t="shared" si="13"/>
        <v>0</v>
      </c>
      <c r="L450" s="95">
        <f>SUMIFS(MasterData[Semi-Annual Base],MasterData[Survivor Customer'#],AcctReport!C450)</f>
        <v>0</v>
      </c>
      <c r="M450" s="95">
        <f>SUMIFS(MasterData[Semi-Annual Focus],MasterData[Survivor Customer'#],AcctReport!C450)</f>
        <v>0</v>
      </c>
      <c r="N450" s="95">
        <f>SUMIFS(MasterData[Base Rebate],MasterData[Survivor Customer'#],AcctReport!C450)</f>
        <v>0</v>
      </c>
      <c r="O450" s="95">
        <f>SUMIFS(MasterData[Annual Focus],MasterData[Survivor Customer'#],AcctReport!C450)</f>
        <v>0</v>
      </c>
      <c r="P450" s="95">
        <f>SUMIFS(MasterData[Growth Rebate],MasterData[Survivor Customer'#],AcctReport!C450)</f>
        <v>0</v>
      </c>
      <c r="Q450" s="95">
        <f t="shared" si="14"/>
        <v>0</v>
      </c>
    </row>
    <row r="451" spans="9:17" x14ac:dyDescent="0.2">
      <c r="I451" s="95">
        <f>SUMIFS(MasterData[Curr Sales],MasterData[Survivor Customer'#],AcctReport!C451)</f>
        <v>0</v>
      </c>
      <c r="J451" s="95">
        <f>SUMIFS(MasterData[Prior Sales],MasterData[Survivor Customer'#],AcctReport!C451)</f>
        <v>0</v>
      </c>
      <c r="K451" s="95">
        <f t="shared" si="13"/>
        <v>0</v>
      </c>
      <c r="L451" s="95">
        <f>SUMIFS(MasterData[Semi-Annual Base],MasterData[Survivor Customer'#],AcctReport!C451)</f>
        <v>0</v>
      </c>
      <c r="M451" s="95">
        <f>SUMIFS(MasterData[Semi-Annual Focus],MasterData[Survivor Customer'#],AcctReport!C451)</f>
        <v>0</v>
      </c>
      <c r="N451" s="95">
        <f>SUMIFS(MasterData[Base Rebate],MasterData[Survivor Customer'#],AcctReport!C451)</f>
        <v>0</v>
      </c>
      <c r="O451" s="95">
        <f>SUMIFS(MasterData[Annual Focus],MasterData[Survivor Customer'#],AcctReport!C451)</f>
        <v>0</v>
      </c>
      <c r="P451" s="95">
        <f>SUMIFS(MasterData[Growth Rebate],MasterData[Survivor Customer'#],AcctReport!C451)</f>
        <v>0</v>
      </c>
      <c r="Q451" s="95">
        <f t="shared" si="14"/>
        <v>0</v>
      </c>
    </row>
    <row r="452" spans="9:17" x14ac:dyDescent="0.2">
      <c r="I452" s="95">
        <f>SUMIFS(MasterData[Curr Sales],MasterData[Survivor Customer'#],AcctReport!C452)</f>
        <v>0</v>
      </c>
      <c r="J452" s="95">
        <f>SUMIFS(MasterData[Prior Sales],MasterData[Survivor Customer'#],AcctReport!C452)</f>
        <v>0</v>
      </c>
      <c r="K452" s="95">
        <f t="shared" si="13"/>
        <v>0</v>
      </c>
      <c r="L452" s="95">
        <f>SUMIFS(MasterData[Semi-Annual Base],MasterData[Survivor Customer'#],AcctReport!C452)</f>
        <v>0</v>
      </c>
      <c r="M452" s="95">
        <f>SUMIFS(MasterData[Semi-Annual Focus],MasterData[Survivor Customer'#],AcctReport!C452)</f>
        <v>0</v>
      </c>
      <c r="N452" s="95">
        <f>SUMIFS(MasterData[Base Rebate],MasterData[Survivor Customer'#],AcctReport!C452)</f>
        <v>0</v>
      </c>
      <c r="O452" s="95">
        <f>SUMIFS(MasterData[Annual Focus],MasterData[Survivor Customer'#],AcctReport!C452)</f>
        <v>0</v>
      </c>
      <c r="P452" s="95">
        <f>SUMIFS(MasterData[Growth Rebate],MasterData[Survivor Customer'#],AcctReport!C452)</f>
        <v>0</v>
      </c>
      <c r="Q452" s="95">
        <f t="shared" si="14"/>
        <v>0</v>
      </c>
    </row>
    <row r="453" spans="9:17" x14ac:dyDescent="0.2">
      <c r="I453" s="95">
        <f>SUMIFS(MasterData[Curr Sales],MasterData[Survivor Customer'#],AcctReport!C453)</f>
        <v>0</v>
      </c>
      <c r="J453" s="95">
        <f>SUMIFS(MasterData[Prior Sales],MasterData[Survivor Customer'#],AcctReport!C453)</f>
        <v>0</v>
      </c>
      <c r="K453" s="95">
        <f t="shared" si="13"/>
        <v>0</v>
      </c>
      <c r="L453" s="95">
        <f>SUMIFS(MasterData[Semi-Annual Base],MasterData[Survivor Customer'#],AcctReport!C453)</f>
        <v>0</v>
      </c>
      <c r="M453" s="95">
        <f>SUMIFS(MasterData[Semi-Annual Focus],MasterData[Survivor Customer'#],AcctReport!C453)</f>
        <v>0</v>
      </c>
      <c r="N453" s="95">
        <f>SUMIFS(MasterData[Base Rebate],MasterData[Survivor Customer'#],AcctReport!C453)</f>
        <v>0</v>
      </c>
      <c r="O453" s="95">
        <f>SUMIFS(MasterData[Annual Focus],MasterData[Survivor Customer'#],AcctReport!C453)</f>
        <v>0</v>
      </c>
      <c r="P453" s="95">
        <f>SUMIFS(MasterData[Growth Rebate],MasterData[Survivor Customer'#],AcctReport!C453)</f>
        <v>0</v>
      </c>
      <c r="Q453" s="95">
        <f t="shared" si="14"/>
        <v>0</v>
      </c>
    </row>
    <row r="454" spans="9:17" x14ac:dyDescent="0.2">
      <c r="I454" s="95">
        <f>SUMIFS(MasterData[Curr Sales],MasterData[Survivor Customer'#],AcctReport!C454)</f>
        <v>0</v>
      </c>
      <c r="J454" s="95">
        <f>SUMIFS(MasterData[Prior Sales],MasterData[Survivor Customer'#],AcctReport!C454)</f>
        <v>0</v>
      </c>
      <c r="K454" s="95">
        <f t="shared" si="13"/>
        <v>0</v>
      </c>
      <c r="L454" s="95">
        <f>SUMIFS(MasterData[Semi-Annual Base],MasterData[Survivor Customer'#],AcctReport!C454)</f>
        <v>0</v>
      </c>
      <c r="M454" s="95">
        <f>SUMIFS(MasterData[Semi-Annual Focus],MasterData[Survivor Customer'#],AcctReport!C454)</f>
        <v>0</v>
      </c>
      <c r="N454" s="95">
        <f>SUMIFS(MasterData[Base Rebate],MasterData[Survivor Customer'#],AcctReport!C454)</f>
        <v>0</v>
      </c>
      <c r="O454" s="95">
        <f>SUMIFS(MasterData[Annual Focus],MasterData[Survivor Customer'#],AcctReport!C454)</f>
        <v>0</v>
      </c>
      <c r="P454" s="95">
        <f>SUMIFS(MasterData[Growth Rebate],MasterData[Survivor Customer'#],AcctReport!C454)</f>
        <v>0</v>
      </c>
      <c r="Q454" s="95">
        <f t="shared" si="14"/>
        <v>0</v>
      </c>
    </row>
    <row r="455" spans="9:17" x14ac:dyDescent="0.2">
      <c r="I455" s="95">
        <f>SUMIFS(MasterData[Curr Sales],MasterData[Survivor Customer'#],AcctReport!C455)</f>
        <v>0</v>
      </c>
      <c r="J455" s="95">
        <f>SUMIFS(MasterData[Prior Sales],MasterData[Survivor Customer'#],AcctReport!C455)</f>
        <v>0</v>
      </c>
      <c r="K455" s="95">
        <f t="shared" si="13"/>
        <v>0</v>
      </c>
      <c r="L455" s="95">
        <f>SUMIFS(MasterData[Semi-Annual Base],MasterData[Survivor Customer'#],AcctReport!C455)</f>
        <v>0</v>
      </c>
      <c r="M455" s="95">
        <f>SUMIFS(MasterData[Semi-Annual Focus],MasterData[Survivor Customer'#],AcctReport!C455)</f>
        <v>0</v>
      </c>
      <c r="N455" s="95">
        <f>SUMIFS(MasterData[Base Rebate],MasterData[Survivor Customer'#],AcctReport!C455)</f>
        <v>0</v>
      </c>
      <c r="O455" s="95">
        <f>SUMIFS(MasterData[Annual Focus],MasterData[Survivor Customer'#],AcctReport!C455)</f>
        <v>0</v>
      </c>
      <c r="P455" s="95">
        <f>SUMIFS(MasterData[Growth Rebate],MasterData[Survivor Customer'#],AcctReport!C455)</f>
        <v>0</v>
      </c>
      <c r="Q455" s="95">
        <f t="shared" si="14"/>
        <v>0</v>
      </c>
    </row>
    <row r="456" spans="9:17" x14ac:dyDescent="0.2">
      <c r="I456" s="95">
        <f>SUMIFS(MasterData[Curr Sales],MasterData[Survivor Customer'#],AcctReport!C456)</f>
        <v>0</v>
      </c>
      <c r="J456" s="95">
        <f>SUMIFS(MasterData[Prior Sales],MasterData[Survivor Customer'#],AcctReport!C456)</f>
        <v>0</v>
      </c>
      <c r="K456" s="95">
        <f t="shared" ref="K456:K476" si="15">+I456-J456</f>
        <v>0</v>
      </c>
      <c r="L456" s="95">
        <f>SUMIFS(MasterData[Semi-Annual Base],MasterData[Survivor Customer'#],AcctReport!C456)</f>
        <v>0</v>
      </c>
      <c r="M456" s="95">
        <f>SUMIFS(MasterData[Semi-Annual Focus],MasterData[Survivor Customer'#],AcctReport!C456)</f>
        <v>0</v>
      </c>
      <c r="N456" s="95">
        <f>SUMIFS(MasterData[Base Rebate],MasterData[Survivor Customer'#],AcctReport!C456)</f>
        <v>0</v>
      </c>
      <c r="O456" s="95">
        <f>SUMIFS(MasterData[Annual Focus],MasterData[Survivor Customer'#],AcctReport!C456)</f>
        <v>0</v>
      </c>
      <c r="P456" s="95">
        <f>SUMIFS(MasterData[Growth Rebate],MasterData[Survivor Customer'#],AcctReport!C456)</f>
        <v>0</v>
      </c>
      <c r="Q456" s="95">
        <f t="shared" ref="Q456:Q476" si="16">SUM(L456:P456)</f>
        <v>0</v>
      </c>
    </row>
    <row r="457" spans="9:17" x14ac:dyDescent="0.2">
      <c r="I457" s="95">
        <f>SUMIFS(MasterData[Curr Sales],MasterData[Survivor Customer'#],AcctReport!C457)</f>
        <v>0</v>
      </c>
      <c r="J457" s="95">
        <f>SUMIFS(MasterData[Prior Sales],MasterData[Survivor Customer'#],AcctReport!C457)</f>
        <v>0</v>
      </c>
      <c r="K457" s="95">
        <f t="shared" si="15"/>
        <v>0</v>
      </c>
      <c r="L457" s="95">
        <f>SUMIFS(MasterData[Semi-Annual Base],MasterData[Survivor Customer'#],AcctReport!C457)</f>
        <v>0</v>
      </c>
      <c r="M457" s="95">
        <f>SUMIFS(MasterData[Semi-Annual Focus],MasterData[Survivor Customer'#],AcctReport!C457)</f>
        <v>0</v>
      </c>
      <c r="N457" s="95">
        <f>SUMIFS(MasterData[Base Rebate],MasterData[Survivor Customer'#],AcctReport!C457)</f>
        <v>0</v>
      </c>
      <c r="O457" s="95">
        <f>SUMIFS(MasterData[Annual Focus],MasterData[Survivor Customer'#],AcctReport!C457)</f>
        <v>0</v>
      </c>
      <c r="P457" s="95">
        <f>SUMIFS(MasterData[Growth Rebate],MasterData[Survivor Customer'#],AcctReport!C457)</f>
        <v>0</v>
      </c>
      <c r="Q457" s="95">
        <f t="shared" si="16"/>
        <v>0</v>
      </c>
    </row>
    <row r="458" spans="9:17" x14ac:dyDescent="0.2">
      <c r="I458" s="95">
        <f>SUMIFS(MasterData[Curr Sales],MasterData[Survivor Customer'#],AcctReport!C458)</f>
        <v>0</v>
      </c>
      <c r="J458" s="95">
        <f>SUMIFS(MasterData[Prior Sales],MasterData[Survivor Customer'#],AcctReport!C458)</f>
        <v>0</v>
      </c>
      <c r="K458" s="95">
        <f t="shared" si="15"/>
        <v>0</v>
      </c>
      <c r="L458" s="95">
        <f>SUMIFS(MasterData[Semi-Annual Base],MasterData[Survivor Customer'#],AcctReport!C458)</f>
        <v>0</v>
      </c>
      <c r="M458" s="95">
        <f>SUMIFS(MasterData[Semi-Annual Focus],MasterData[Survivor Customer'#],AcctReport!C458)</f>
        <v>0</v>
      </c>
      <c r="N458" s="95">
        <f>SUMIFS(MasterData[Base Rebate],MasterData[Survivor Customer'#],AcctReport!C458)</f>
        <v>0</v>
      </c>
      <c r="O458" s="95">
        <f>SUMIFS(MasterData[Annual Focus],MasterData[Survivor Customer'#],AcctReport!C458)</f>
        <v>0</v>
      </c>
      <c r="P458" s="95">
        <f>SUMIFS(MasterData[Growth Rebate],MasterData[Survivor Customer'#],AcctReport!C458)</f>
        <v>0</v>
      </c>
      <c r="Q458" s="95">
        <f t="shared" si="16"/>
        <v>0</v>
      </c>
    </row>
    <row r="459" spans="9:17" x14ac:dyDescent="0.2">
      <c r="I459" s="95">
        <f>SUMIFS(MasterData[Curr Sales],MasterData[Survivor Customer'#],AcctReport!C459)</f>
        <v>0</v>
      </c>
      <c r="J459" s="95">
        <f>SUMIFS(MasterData[Prior Sales],MasterData[Survivor Customer'#],AcctReport!C459)</f>
        <v>0</v>
      </c>
      <c r="K459" s="95">
        <f t="shared" si="15"/>
        <v>0</v>
      </c>
      <c r="L459" s="95">
        <f>SUMIFS(MasterData[Semi-Annual Base],MasterData[Survivor Customer'#],AcctReport!C459)</f>
        <v>0</v>
      </c>
      <c r="M459" s="95">
        <f>SUMIFS(MasterData[Semi-Annual Focus],MasterData[Survivor Customer'#],AcctReport!C459)</f>
        <v>0</v>
      </c>
      <c r="N459" s="95">
        <f>SUMIFS(MasterData[Base Rebate],MasterData[Survivor Customer'#],AcctReport!C459)</f>
        <v>0</v>
      </c>
      <c r="O459" s="95">
        <f>SUMIFS(MasterData[Annual Focus],MasterData[Survivor Customer'#],AcctReport!C459)</f>
        <v>0</v>
      </c>
      <c r="P459" s="95">
        <f>SUMIFS(MasterData[Growth Rebate],MasterData[Survivor Customer'#],AcctReport!C459)</f>
        <v>0</v>
      </c>
      <c r="Q459" s="95">
        <f t="shared" si="16"/>
        <v>0</v>
      </c>
    </row>
    <row r="460" spans="9:17" x14ac:dyDescent="0.2">
      <c r="I460" s="95">
        <f>SUMIFS(MasterData[Curr Sales],MasterData[Survivor Customer'#],AcctReport!C460)</f>
        <v>0</v>
      </c>
      <c r="J460" s="95">
        <f>SUMIFS(MasterData[Prior Sales],MasterData[Survivor Customer'#],AcctReport!C460)</f>
        <v>0</v>
      </c>
      <c r="K460" s="95">
        <f t="shared" si="15"/>
        <v>0</v>
      </c>
      <c r="L460" s="95">
        <f>SUMIFS(MasterData[Semi-Annual Base],MasterData[Survivor Customer'#],AcctReport!C460)</f>
        <v>0</v>
      </c>
      <c r="M460" s="95">
        <f>SUMIFS(MasterData[Semi-Annual Focus],MasterData[Survivor Customer'#],AcctReport!C460)</f>
        <v>0</v>
      </c>
      <c r="N460" s="95">
        <f>SUMIFS(MasterData[Base Rebate],MasterData[Survivor Customer'#],AcctReport!C460)</f>
        <v>0</v>
      </c>
      <c r="O460" s="95">
        <f>SUMIFS(MasterData[Annual Focus],MasterData[Survivor Customer'#],AcctReport!C460)</f>
        <v>0</v>
      </c>
      <c r="P460" s="95">
        <f>SUMIFS(MasterData[Growth Rebate],MasterData[Survivor Customer'#],AcctReport!C460)</f>
        <v>0</v>
      </c>
      <c r="Q460" s="95">
        <f t="shared" si="16"/>
        <v>0</v>
      </c>
    </row>
    <row r="461" spans="9:17" x14ac:dyDescent="0.2">
      <c r="I461" s="95">
        <f>SUMIFS(MasterData[Curr Sales],MasterData[Survivor Customer'#],AcctReport!C461)</f>
        <v>0</v>
      </c>
      <c r="J461" s="95">
        <f>SUMIFS(MasterData[Prior Sales],MasterData[Survivor Customer'#],AcctReport!C461)</f>
        <v>0</v>
      </c>
      <c r="K461" s="95">
        <f t="shared" si="15"/>
        <v>0</v>
      </c>
      <c r="L461" s="95">
        <f>SUMIFS(MasterData[Semi-Annual Base],MasterData[Survivor Customer'#],AcctReport!C461)</f>
        <v>0</v>
      </c>
      <c r="M461" s="95">
        <f>SUMIFS(MasterData[Semi-Annual Focus],MasterData[Survivor Customer'#],AcctReport!C461)</f>
        <v>0</v>
      </c>
      <c r="N461" s="95">
        <f>SUMIFS(MasterData[Base Rebate],MasterData[Survivor Customer'#],AcctReport!C461)</f>
        <v>0</v>
      </c>
      <c r="O461" s="95">
        <f>SUMIFS(MasterData[Annual Focus],MasterData[Survivor Customer'#],AcctReport!C461)</f>
        <v>0</v>
      </c>
      <c r="P461" s="95">
        <f>SUMIFS(MasterData[Growth Rebate],MasterData[Survivor Customer'#],AcctReport!C461)</f>
        <v>0</v>
      </c>
      <c r="Q461" s="95">
        <f t="shared" si="16"/>
        <v>0</v>
      </c>
    </row>
    <row r="462" spans="9:17" x14ac:dyDescent="0.2">
      <c r="I462" s="95">
        <f>SUMIFS(MasterData[Curr Sales],MasterData[Survivor Customer'#],AcctReport!C462)</f>
        <v>0</v>
      </c>
      <c r="J462" s="95">
        <f>SUMIFS(MasterData[Prior Sales],MasterData[Survivor Customer'#],AcctReport!C462)</f>
        <v>0</v>
      </c>
      <c r="K462" s="95">
        <f t="shared" si="15"/>
        <v>0</v>
      </c>
      <c r="L462" s="95">
        <f>SUMIFS(MasterData[Semi-Annual Base],MasterData[Survivor Customer'#],AcctReport!C462)</f>
        <v>0</v>
      </c>
      <c r="M462" s="95">
        <f>SUMIFS(MasterData[Semi-Annual Focus],MasterData[Survivor Customer'#],AcctReport!C462)</f>
        <v>0</v>
      </c>
      <c r="N462" s="95">
        <f>SUMIFS(MasterData[Base Rebate],MasterData[Survivor Customer'#],AcctReport!C462)</f>
        <v>0</v>
      </c>
      <c r="O462" s="95">
        <f>SUMIFS(MasterData[Annual Focus],MasterData[Survivor Customer'#],AcctReport!C462)</f>
        <v>0</v>
      </c>
      <c r="P462" s="95">
        <f>SUMIFS(MasterData[Growth Rebate],MasterData[Survivor Customer'#],AcctReport!C462)</f>
        <v>0</v>
      </c>
      <c r="Q462" s="95">
        <f t="shared" si="16"/>
        <v>0</v>
      </c>
    </row>
    <row r="463" spans="9:17" x14ac:dyDescent="0.2">
      <c r="I463" s="95">
        <f>SUMIFS(MasterData[Curr Sales],MasterData[Survivor Customer'#],AcctReport!C463)</f>
        <v>0</v>
      </c>
      <c r="J463" s="95">
        <f>SUMIFS(MasterData[Prior Sales],MasterData[Survivor Customer'#],AcctReport!C463)</f>
        <v>0</v>
      </c>
      <c r="K463" s="95">
        <f t="shared" si="15"/>
        <v>0</v>
      </c>
      <c r="L463" s="95">
        <f>SUMIFS(MasterData[Semi-Annual Base],MasterData[Survivor Customer'#],AcctReport!C463)</f>
        <v>0</v>
      </c>
      <c r="M463" s="95">
        <f>SUMIFS(MasterData[Semi-Annual Focus],MasterData[Survivor Customer'#],AcctReport!C463)</f>
        <v>0</v>
      </c>
      <c r="N463" s="95">
        <f>SUMIFS(MasterData[Base Rebate],MasterData[Survivor Customer'#],AcctReport!C463)</f>
        <v>0</v>
      </c>
      <c r="O463" s="95">
        <f>SUMIFS(MasterData[Annual Focus],MasterData[Survivor Customer'#],AcctReport!C463)</f>
        <v>0</v>
      </c>
      <c r="P463" s="95">
        <f>SUMIFS(MasterData[Growth Rebate],MasterData[Survivor Customer'#],AcctReport!C463)</f>
        <v>0</v>
      </c>
      <c r="Q463" s="95">
        <f t="shared" si="16"/>
        <v>0</v>
      </c>
    </row>
    <row r="464" spans="9:17" x14ac:dyDescent="0.2">
      <c r="I464" s="95">
        <f>SUMIFS(MasterData[Curr Sales],MasterData[Survivor Customer'#],AcctReport!C464)</f>
        <v>0</v>
      </c>
      <c r="J464" s="95">
        <f>SUMIFS(MasterData[Prior Sales],MasterData[Survivor Customer'#],AcctReport!C464)</f>
        <v>0</v>
      </c>
      <c r="K464" s="95">
        <f t="shared" si="15"/>
        <v>0</v>
      </c>
      <c r="L464" s="95">
        <f>SUMIFS(MasterData[Semi-Annual Base],MasterData[Survivor Customer'#],AcctReport!C464)</f>
        <v>0</v>
      </c>
      <c r="M464" s="95">
        <f>SUMIFS(MasterData[Semi-Annual Focus],MasterData[Survivor Customer'#],AcctReport!C464)</f>
        <v>0</v>
      </c>
      <c r="N464" s="95">
        <f>SUMIFS(MasterData[Base Rebate],MasterData[Survivor Customer'#],AcctReport!C464)</f>
        <v>0</v>
      </c>
      <c r="O464" s="95">
        <f>SUMIFS(MasterData[Annual Focus],MasterData[Survivor Customer'#],AcctReport!C464)</f>
        <v>0</v>
      </c>
      <c r="P464" s="95">
        <f>SUMIFS(MasterData[Growth Rebate],MasterData[Survivor Customer'#],AcctReport!C464)</f>
        <v>0</v>
      </c>
      <c r="Q464" s="95">
        <f t="shared" si="16"/>
        <v>0</v>
      </c>
    </row>
    <row r="465" spans="9:17" x14ac:dyDescent="0.2">
      <c r="I465" s="95">
        <f>SUMIFS(MasterData[Curr Sales],MasterData[Survivor Customer'#],AcctReport!C465)</f>
        <v>0</v>
      </c>
      <c r="J465" s="95">
        <f>SUMIFS(MasterData[Prior Sales],MasterData[Survivor Customer'#],AcctReport!C465)</f>
        <v>0</v>
      </c>
      <c r="K465" s="95">
        <f t="shared" si="15"/>
        <v>0</v>
      </c>
      <c r="L465" s="95">
        <f>SUMIFS(MasterData[Semi-Annual Base],MasterData[Survivor Customer'#],AcctReport!C465)</f>
        <v>0</v>
      </c>
      <c r="M465" s="95">
        <f>SUMIFS(MasterData[Semi-Annual Focus],MasterData[Survivor Customer'#],AcctReport!C465)</f>
        <v>0</v>
      </c>
      <c r="N465" s="95">
        <f>SUMIFS(MasterData[Base Rebate],MasterData[Survivor Customer'#],AcctReport!C465)</f>
        <v>0</v>
      </c>
      <c r="O465" s="95">
        <f>SUMIFS(MasterData[Annual Focus],MasterData[Survivor Customer'#],AcctReport!C465)</f>
        <v>0</v>
      </c>
      <c r="P465" s="95">
        <f>SUMIFS(MasterData[Growth Rebate],MasterData[Survivor Customer'#],AcctReport!C465)</f>
        <v>0</v>
      </c>
      <c r="Q465" s="95">
        <f t="shared" si="16"/>
        <v>0</v>
      </c>
    </row>
    <row r="466" spans="9:17" x14ac:dyDescent="0.2">
      <c r="I466" s="95">
        <f>SUMIFS(MasterData[Curr Sales],MasterData[Survivor Customer'#],AcctReport!C466)</f>
        <v>0</v>
      </c>
      <c r="J466" s="95">
        <f>SUMIFS(MasterData[Prior Sales],MasterData[Survivor Customer'#],AcctReport!C466)</f>
        <v>0</v>
      </c>
      <c r="K466" s="95">
        <f t="shared" si="15"/>
        <v>0</v>
      </c>
      <c r="L466" s="95">
        <f>SUMIFS(MasterData[Semi-Annual Base],MasterData[Survivor Customer'#],AcctReport!C466)</f>
        <v>0</v>
      </c>
      <c r="M466" s="95">
        <f>SUMIFS(MasterData[Semi-Annual Focus],MasterData[Survivor Customer'#],AcctReport!C466)</f>
        <v>0</v>
      </c>
      <c r="N466" s="95">
        <f>SUMIFS(MasterData[Base Rebate],MasterData[Survivor Customer'#],AcctReport!C466)</f>
        <v>0</v>
      </c>
      <c r="O466" s="95">
        <f>SUMIFS(MasterData[Annual Focus],MasterData[Survivor Customer'#],AcctReport!C466)</f>
        <v>0</v>
      </c>
      <c r="P466" s="95">
        <f>SUMIFS(MasterData[Growth Rebate],MasterData[Survivor Customer'#],AcctReport!C466)</f>
        <v>0</v>
      </c>
      <c r="Q466" s="95">
        <f t="shared" si="16"/>
        <v>0</v>
      </c>
    </row>
    <row r="467" spans="9:17" x14ac:dyDescent="0.2">
      <c r="I467" s="95">
        <f>SUMIFS(MasterData[Curr Sales],MasterData[Survivor Customer'#],AcctReport!C467)</f>
        <v>0</v>
      </c>
      <c r="J467" s="95">
        <f>SUMIFS(MasterData[Prior Sales],MasterData[Survivor Customer'#],AcctReport!C467)</f>
        <v>0</v>
      </c>
      <c r="K467" s="95">
        <f t="shared" si="15"/>
        <v>0</v>
      </c>
      <c r="L467" s="95">
        <f>SUMIFS(MasterData[Semi-Annual Base],MasterData[Survivor Customer'#],AcctReport!C467)</f>
        <v>0</v>
      </c>
      <c r="M467" s="95">
        <f>SUMIFS(MasterData[Semi-Annual Focus],MasterData[Survivor Customer'#],AcctReport!C467)</f>
        <v>0</v>
      </c>
      <c r="N467" s="95">
        <f>SUMIFS(MasterData[Base Rebate],MasterData[Survivor Customer'#],AcctReport!C467)</f>
        <v>0</v>
      </c>
      <c r="O467" s="95">
        <f>SUMIFS(MasterData[Annual Focus],MasterData[Survivor Customer'#],AcctReport!C467)</f>
        <v>0</v>
      </c>
      <c r="P467" s="95">
        <f>SUMIFS(MasterData[Growth Rebate],MasterData[Survivor Customer'#],AcctReport!C467)</f>
        <v>0</v>
      </c>
      <c r="Q467" s="95">
        <f t="shared" si="16"/>
        <v>0</v>
      </c>
    </row>
    <row r="468" spans="9:17" x14ac:dyDescent="0.2">
      <c r="I468" s="95">
        <f>SUMIFS(MasterData[Curr Sales],MasterData[Survivor Customer'#],AcctReport!C468)</f>
        <v>0</v>
      </c>
      <c r="J468" s="95">
        <f>SUMIFS(MasterData[Prior Sales],MasterData[Survivor Customer'#],AcctReport!C468)</f>
        <v>0</v>
      </c>
      <c r="K468" s="95">
        <f t="shared" si="15"/>
        <v>0</v>
      </c>
      <c r="L468" s="95">
        <f>SUMIFS(MasterData[Semi-Annual Base],MasterData[Survivor Customer'#],AcctReport!C468)</f>
        <v>0</v>
      </c>
      <c r="M468" s="95">
        <f>SUMIFS(MasterData[Semi-Annual Focus],MasterData[Survivor Customer'#],AcctReport!C468)</f>
        <v>0</v>
      </c>
      <c r="N468" s="95">
        <f>SUMIFS(MasterData[Base Rebate],MasterData[Survivor Customer'#],AcctReport!C468)</f>
        <v>0</v>
      </c>
      <c r="O468" s="95">
        <f>SUMIFS(MasterData[Annual Focus],MasterData[Survivor Customer'#],AcctReport!C468)</f>
        <v>0</v>
      </c>
      <c r="P468" s="95">
        <f>SUMIFS(MasterData[Growth Rebate],MasterData[Survivor Customer'#],AcctReport!C468)</f>
        <v>0</v>
      </c>
      <c r="Q468" s="95">
        <f t="shared" si="16"/>
        <v>0</v>
      </c>
    </row>
    <row r="469" spans="9:17" x14ac:dyDescent="0.2">
      <c r="I469" s="95">
        <f>SUMIFS(MasterData[Curr Sales],MasterData[Survivor Customer'#],AcctReport!C469)</f>
        <v>0</v>
      </c>
      <c r="J469" s="95">
        <f>SUMIFS(MasterData[Prior Sales],MasterData[Survivor Customer'#],AcctReport!C469)</f>
        <v>0</v>
      </c>
      <c r="K469" s="95">
        <f t="shared" si="15"/>
        <v>0</v>
      </c>
      <c r="L469" s="95">
        <f>SUMIFS(MasterData[Semi-Annual Base],MasterData[Survivor Customer'#],AcctReport!C469)</f>
        <v>0</v>
      </c>
      <c r="M469" s="95">
        <f>SUMIFS(MasterData[Semi-Annual Focus],MasterData[Survivor Customer'#],AcctReport!C469)</f>
        <v>0</v>
      </c>
      <c r="N469" s="95">
        <f>SUMIFS(MasterData[Base Rebate],MasterData[Survivor Customer'#],AcctReport!C469)</f>
        <v>0</v>
      </c>
      <c r="O469" s="95">
        <f>SUMIFS(MasterData[Annual Focus],MasterData[Survivor Customer'#],AcctReport!C469)</f>
        <v>0</v>
      </c>
      <c r="P469" s="95">
        <f>SUMIFS(MasterData[Growth Rebate],MasterData[Survivor Customer'#],AcctReport!C469)</f>
        <v>0</v>
      </c>
      <c r="Q469" s="95">
        <f t="shared" si="16"/>
        <v>0</v>
      </c>
    </row>
    <row r="470" spans="9:17" x14ac:dyDescent="0.2">
      <c r="I470" s="95">
        <f>SUMIFS(MasterData[Curr Sales],MasterData[Survivor Customer'#],AcctReport!C470)</f>
        <v>0</v>
      </c>
      <c r="J470" s="95">
        <f>SUMIFS(MasterData[Prior Sales],MasterData[Survivor Customer'#],AcctReport!C470)</f>
        <v>0</v>
      </c>
      <c r="K470" s="95">
        <f t="shared" si="15"/>
        <v>0</v>
      </c>
      <c r="L470" s="95">
        <f>SUMIFS(MasterData[Semi-Annual Base],MasterData[Survivor Customer'#],AcctReport!C470)</f>
        <v>0</v>
      </c>
      <c r="M470" s="95">
        <f>SUMIFS(MasterData[Semi-Annual Focus],MasterData[Survivor Customer'#],AcctReport!C470)</f>
        <v>0</v>
      </c>
      <c r="N470" s="95">
        <f>SUMIFS(MasterData[Base Rebate],MasterData[Survivor Customer'#],AcctReport!C470)</f>
        <v>0</v>
      </c>
      <c r="O470" s="95">
        <f>SUMIFS(MasterData[Annual Focus],MasterData[Survivor Customer'#],AcctReport!C470)</f>
        <v>0</v>
      </c>
      <c r="P470" s="95">
        <f>SUMIFS(MasterData[Growth Rebate],MasterData[Survivor Customer'#],AcctReport!C470)</f>
        <v>0</v>
      </c>
      <c r="Q470" s="95">
        <f t="shared" si="16"/>
        <v>0</v>
      </c>
    </row>
    <row r="471" spans="9:17" x14ac:dyDescent="0.2">
      <c r="I471" s="95">
        <f>SUMIFS(MasterData[Curr Sales],MasterData[Survivor Customer'#],AcctReport!C471)</f>
        <v>0</v>
      </c>
      <c r="J471" s="95">
        <f>SUMIFS(MasterData[Prior Sales],MasterData[Survivor Customer'#],AcctReport!C471)</f>
        <v>0</v>
      </c>
      <c r="K471" s="95">
        <f t="shared" si="15"/>
        <v>0</v>
      </c>
      <c r="L471" s="95">
        <f>SUMIFS(MasterData[Semi-Annual Base],MasterData[Survivor Customer'#],AcctReport!C471)</f>
        <v>0</v>
      </c>
      <c r="M471" s="95">
        <f>SUMIFS(MasterData[Semi-Annual Focus],MasterData[Survivor Customer'#],AcctReport!C471)</f>
        <v>0</v>
      </c>
      <c r="N471" s="95">
        <f>SUMIFS(MasterData[Base Rebate],MasterData[Survivor Customer'#],AcctReport!C471)</f>
        <v>0</v>
      </c>
      <c r="O471" s="95">
        <f>SUMIFS(MasterData[Annual Focus],MasterData[Survivor Customer'#],AcctReport!C471)</f>
        <v>0</v>
      </c>
      <c r="P471" s="95">
        <f>SUMIFS(MasterData[Growth Rebate],MasterData[Survivor Customer'#],AcctReport!C471)</f>
        <v>0</v>
      </c>
      <c r="Q471" s="95">
        <f t="shared" si="16"/>
        <v>0</v>
      </c>
    </row>
    <row r="472" spans="9:17" x14ac:dyDescent="0.2">
      <c r="I472" s="95">
        <f>SUMIFS(MasterData[Curr Sales],MasterData[Survivor Customer'#],AcctReport!C472)</f>
        <v>0</v>
      </c>
      <c r="J472" s="95">
        <f>SUMIFS(MasterData[Prior Sales],MasterData[Survivor Customer'#],AcctReport!C472)</f>
        <v>0</v>
      </c>
      <c r="K472" s="95">
        <f t="shared" si="15"/>
        <v>0</v>
      </c>
      <c r="L472" s="95">
        <f>SUMIFS(MasterData[Semi-Annual Base],MasterData[Survivor Customer'#],AcctReport!C472)</f>
        <v>0</v>
      </c>
      <c r="M472" s="95">
        <f>SUMIFS(MasterData[Semi-Annual Focus],MasterData[Survivor Customer'#],AcctReport!C472)</f>
        <v>0</v>
      </c>
      <c r="N472" s="95">
        <f>SUMIFS(MasterData[Base Rebate],MasterData[Survivor Customer'#],AcctReport!C472)</f>
        <v>0</v>
      </c>
      <c r="O472" s="95">
        <f>SUMIFS(MasterData[Annual Focus],MasterData[Survivor Customer'#],AcctReport!C472)</f>
        <v>0</v>
      </c>
      <c r="P472" s="95">
        <f>SUMIFS(MasterData[Growth Rebate],MasterData[Survivor Customer'#],AcctReport!C472)</f>
        <v>0</v>
      </c>
      <c r="Q472" s="95">
        <f t="shared" si="16"/>
        <v>0</v>
      </c>
    </row>
    <row r="473" spans="9:17" x14ac:dyDescent="0.2">
      <c r="I473" s="95">
        <f>SUMIFS(MasterData[Curr Sales],MasterData[Survivor Customer'#],AcctReport!C473)</f>
        <v>0</v>
      </c>
      <c r="J473" s="95">
        <f>SUMIFS(MasterData[Prior Sales],MasterData[Survivor Customer'#],AcctReport!C473)</f>
        <v>0</v>
      </c>
      <c r="K473" s="95">
        <f t="shared" si="15"/>
        <v>0</v>
      </c>
      <c r="L473" s="95">
        <f>SUMIFS(MasterData[Semi-Annual Base],MasterData[Survivor Customer'#],AcctReport!C473)</f>
        <v>0</v>
      </c>
      <c r="M473" s="95">
        <f>SUMIFS(MasterData[Semi-Annual Focus],MasterData[Survivor Customer'#],AcctReport!C473)</f>
        <v>0</v>
      </c>
      <c r="N473" s="95">
        <f>SUMIFS(MasterData[Base Rebate],MasterData[Survivor Customer'#],AcctReport!C473)</f>
        <v>0</v>
      </c>
      <c r="O473" s="95">
        <f>SUMIFS(MasterData[Annual Focus],MasterData[Survivor Customer'#],AcctReport!C473)</f>
        <v>0</v>
      </c>
      <c r="P473" s="95">
        <f>SUMIFS(MasterData[Growth Rebate],MasterData[Survivor Customer'#],AcctReport!C473)</f>
        <v>0</v>
      </c>
      <c r="Q473" s="95">
        <f t="shared" si="16"/>
        <v>0</v>
      </c>
    </row>
    <row r="474" spans="9:17" x14ac:dyDescent="0.2">
      <c r="I474" s="95">
        <f>SUMIFS(MasterData[Curr Sales],MasterData[Survivor Customer'#],AcctReport!C474)</f>
        <v>0</v>
      </c>
      <c r="J474" s="95">
        <f>SUMIFS(MasterData[Prior Sales],MasterData[Survivor Customer'#],AcctReport!C474)</f>
        <v>0</v>
      </c>
      <c r="K474" s="95">
        <f t="shared" si="15"/>
        <v>0</v>
      </c>
      <c r="L474" s="95">
        <f>SUMIFS(MasterData[Semi-Annual Base],MasterData[Survivor Customer'#],AcctReport!C474)</f>
        <v>0</v>
      </c>
      <c r="M474" s="95">
        <f>SUMIFS(MasterData[Semi-Annual Focus],MasterData[Survivor Customer'#],AcctReport!C474)</f>
        <v>0</v>
      </c>
      <c r="N474" s="95">
        <f>SUMIFS(MasterData[Base Rebate],MasterData[Survivor Customer'#],AcctReport!C474)</f>
        <v>0</v>
      </c>
      <c r="O474" s="95">
        <f>SUMIFS(MasterData[Annual Focus],MasterData[Survivor Customer'#],AcctReport!C474)</f>
        <v>0</v>
      </c>
      <c r="P474" s="95">
        <f>SUMIFS(MasterData[Growth Rebate],MasterData[Survivor Customer'#],AcctReport!C474)</f>
        <v>0</v>
      </c>
      <c r="Q474" s="95">
        <f t="shared" si="16"/>
        <v>0</v>
      </c>
    </row>
    <row r="475" spans="9:17" x14ac:dyDescent="0.2">
      <c r="I475" s="95">
        <f>SUMIFS(MasterData[Curr Sales],MasterData[Survivor Customer'#],AcctReport!C475)</f>
        <v>0</v>
      </c>
      <c r="J475" s="95">
        <f>SUMIFS(MasterData[Prior Sales],MasterData[Survivor Customer'#],AcctReport!C475)</f>
        <v>0</v>
      </c>
      <c r="K475" s="95">
        <f t="shared" si="15"/>
        <v>0</v>
      </c>
      <c r="L475" s="95">
        <f>SUMIFS(MasterData[Semi-Annual Base],MasterData[Survivor Customer'#],AcctReport!C475)</f>
        <v>0</v>
      </c>
      <c r="M475" s="95">
        <f>SUMIFS(MasterData[Semi-Annual Focus],MasterData[Survivor Customer'#],AcctReport!C475)</f>
        <v>0</v>
      </c>
      <c r="N475" s="95">
        <f>SUMIFS(MasterData[Base Rebate],MasterData[Survivor Customer'#],AcctReport!C475)</f>
        <v>0</v>
      </c>
      <c r="O475" s="95">
        <f>SUMIFS(MasterData[Annual Focus],MasterData[Survivor Customer'#],AcctReport!C475)</f>
        <v>0</v>
      </c>
      <c r="P475" s="95">
        <f>SUMIFS(MasterData[Growth Rebate],MasterData[Survivor Customer'#],AcctReport!C475)</f>
        <v>0</v>
      </c>
      <c r="Q475" s="95">
        <f t="shared" si="16"/>
        <v>0</v>
      </c>
    </row>
    <row r="476" spans="9:17" x14ac:dyDescent="0.2">
      <c r="I476" s="95">
        <f>SUMIFS(MasterData[Curr Sales],MasterData[Survivor Customer'#],AcctReport!C476)</f>
        <v>0</v>
      </c>
      <c r="J476" s="95">
        <f>SUMIFS(MasterData[Prior Sales],MasterData[Survivor Customer'#],AcctReport!C476)</f>
        <v>0</v>
      </c>
      <c r="K476" s="95">
        <f t="shared" si="15"/>
        <v>0</v>
      </c>
      <c r="L476" s="95">
        <f>SUMIFS(MasterData[Semi-Annual Base],MasterData[Survivor Customer'#],AcctReport!C476)</f>
        <v>0</v>
      </c>
      <c r="M476" s="95">
        <f>SUMIFS(MasterData[Semi-Annual Focus],MasterData[Survivor Customer'#],AcctReport!C476)</f>
        <v>0</v>
      </c>
      <c r="N476" s="95">
        <f>SUMIFS(MasterData[Base Rebate],MasterData[Survivor Customer'#],AcctReport!C476)</f>
        <v>0</v>
      </c>
      <c r="O476" s="95">
        <f>SUMIFS(MasterData[Annual Focus],MasterData[Survivor Customer'#],AcctReport!C476)</f>
        <v>0</v>
      </c>
      <c r="P476" s="95">
        <f>SUMIFS(MasterData[Growth Rebate],MasterData[Survivor Customer'#],AcctReport!C476)</f>
        <v>0</v>
      </c>
      <c r="Q476" s="95">
        <f t="shared" si="16"/>
        <v>0</v>
      </c>
    </row>
  </sheetData>
  <conditionalFormatting sqref="Q4:Q5">
    <cfRule type="duplicateValues" dxfId="6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6559-2393-4A6B-ABC1-E3936B359567}">
  <sheetPr>
    <tabColor theme="9" tint="0.79998168889431442"/>
  </sheetPr>
  <dimension ref="A1:R149"/>
  <sheetViews>
    <sheetView topLeftCell="B1" workbookViewId="0">
      <pane ySplit="5" topLeftCell="A102" activePane="bottomLeft" state="frozen"/>
      <selection pane="bottomLeft" activeCell="R1" sqref="R1:R1048576"/>
    </sheetView>
  </sheetViews>
  <sheetFormatPr defaultRowHeight="13.2" outlineLevelRow="2" x14ac:dyDescent="0.25"/>
  <cols>
    <col min="1" max="1" width="25.88671875" bestFit="1" customWidth="1"/>
    <col min="2" max="2" width="12.109375" customWidth="1"/>
    <col min="3" max="3" width="11.88671875" bestFit="1" customWidth="1"/>
    <col min="4" max="4" width="11.88671875" customWidth="1"/>
    <col min="5" max="5" width="33.44140625" customWidth="1"/>
    <col min="6" max="6" width="22" customWidth="1"/>
    <col min="7" max="7" width="14.109375" bestFit="1" customWidth="1"/>
    <col min="8" max="8" width="3" bestFit="1" customWidth="1"/>
    <col min="9" max="9" width="6" customWidth="1"/>
    <col min="10" max="11" width="12.109375" bestFit="1" customWidth="1"/>
    <col min="12" max="12" width="11.21875" bestFit="1" customWidth="1"/>
    <col min="13" max="13" width="6.109375" bestFit="1" customWidth="1"/>
    <col min="14" max="14" width="6.44140625" bestFit="1" customWidth="1"/>
    <col min="15" max="15" width="9.88671875" bestFit="1" customWidth="1"/>
    <col min="16" max="16" width="6.44140625" bestFit="1" customWidth="1"/>
    <col min="17" max="17" width="12.6640625" bestFit="1" customWidth="1"/>
    <col min="18" max="18" width="9.88671875" style="171" bestFit="1" customWidth="1"/>
  </cols>
  <sheetData>
    <row r="1" spans="1:18" x14ac:dyDescent="0.25">
      <c r="A1" s="91" t="str">
        <f>'Executive Summary'!B3</f>
        <v>Strategic Collaboration Agreement</v>
      </c>
      <c r="B1" s="91"/>
      <c r="C1" s="91"/>
      <c r="D1" s="91"/>
      <c r="E1" s="91"/>
      <c r="F1" s="91"/>
      <c r="G1" s="91"/>
      <c r="H1" s="91"/>
      <c r="I1" s="91"/>
      <c r="J1" s="95"/>
      <c r="K1" s="95"/>
      <c r="L1" s="95"/>
      <c r="M1" s="95"/>
      <c r="N1" s="95"/>
      <c r="O1" s="101"/>
      <c r="P1" s="101"/>
      <c r="Q1" s="95"/>
      <c r="R1" s="96"/>
    </row>
    <row r="2" spans="1:18" x14ac:dyDescent="0.25">
      <c r="A2" s="91" t="str">
        <f>beneficiary</f>
        <v>MONTEFIORE HEALTH SYSTEM</v>
      </c>
      <c r="B2" s="91"/>
      <c r="C2" s="91"/>
      <c r="D2" s="91"/>
      <c r="E2" s="91"/>
      <c r="F2" s="91"/>
      <c r="G2" s="91"/>
      <c r="H2" s="91"/>
      <c r="I2" s="91"/>
      <c r="J2" s="95"/>
      <c r="K2" s="95"/>
      <c r="L2" s="95"/>
      <c r="M2" s="95"/>
      <c r="N2" s="95"/>
      <c r="O2" s="91"/>
      <c r="P2" s="91"/>
      <c r="Q2" s="95"/>
      <c r="R2" s="96"/>
    </row>
    <row r="3" spans="1:18" x14ac:dyDescent="0.25">
      <c r="A3" s="92" t="s">
        <v>121</v>
      </c>
      <c r="B3" s="100" t="e" cm="1">
        <f t="array" ref="B3">TRANSPOSE(_xlfn.ANCHORARRAY('Executive Summary'!C8))</f>
        <v>#REF!</v>
      </c>
      <c r="C3" s="91"/>
      <c r="D3" s="91"/>
      <c r="E3" s="91"/>
      <c r="F3" s="91"/>
      <c r="G3" s="91"/>
      <c r="H3" s="91"/>
      <c r="I3" s="91"/>
      <c r="J3" s="95"/>
      <c r="K3" s="95"/>
      <c r="L3" s="95"/>
      <c r="M3" s="102" cm="1">
        <f t="array" ref="M3:Q3">'Executive Summary'!H16:L16</f>
        <v>1.4999999999999999E-2</v>
      </c>
      <c r="N3" s="102">
        <v>0</v>
      </c>
      <c r="O3" s="102">
        <v>1.4999999999999999E-2</v>
      </c>
      <c r="P3" s="102">
        <v>0</v>
      </c>
      <c r="Q3" s="102">
        <v>0.1</v>
      </c>
      <c r="R3" s="96"/>
    </row>
    <row r="4" spans="1:18" x14ac:dyDescent="0.25">
      <c r="A4" s="92" t="s">
        <v>122</v>
      </c>
      <c r="B4" s="100"/>
      <c r="C4" s="91"/>
      <c r="D4" s="91"/>
      <c r="E4" s="91"/>
      <c r="F4" s="91"/>
      <c r="G4" s="91"/>
      <c r="H4" s="91"/>
      <c r="I4" s="92" t="s">
        <v>123</v>
      </c>
      <c r="J4" s="103">
        <f>'Executive Summary'!D36</f>
        <v>29583190.060000032</v>
      </c>
      <c r="K4" s="103">
        <f>'Executive Summary'!E36</f>
        <v>26526170.189999994</v>
      </c>
      <c r="L4" s="103">
        <f>J4-K4</f>
        <v>3057019.8700000383</v>
      </c>
      <c r="M4" s="103">
        <f>IF(MONTH(EndMonth)=12,0,'Executive Summary'!H36)</f>
        <v>0</v>
      </c>
      <c r="N4" s="103">
        <f>IF(MONTH(EndMonth)=12,0,'Executive Summary'!I36)</f>
        <v>0</v>
      </c>
      <c r="O4" s="103" cm="1">
        <f t="array" ref="O4:Q4">'Executive Summary'!J36:L36</f>
        <v>204325.4911499999</v>
      </c>
      <c r="P4" s="103">
        <v>0</v>
      </c>
      <c r="Q4" s="103">
        <v>305701.98700000386</v>
      </c>
      <c r="R4" s="169">
        <f>ROUND(SUM(M4:Q4),2)</f>
        <v>510027.48</v>
      </c>
    </row>
    <row r="5" spans="1:18" s="166" customFormat="1" ht="48" x14ac:dyDescent="0.25">
      <c r="A5" s="161" t="s">
        <v>54</v>
      </c>
      <c r="B5" s="161" t="s">
        <v>55</v>
      </c>
      <c r="C5" s="161" t="s">
        <v>31</v>
      </c>
      <c r="D5" s="161" t="s">
        <v>4203</v>
      </c>
      <c r="E5" s="161" t="s">
        <v>1</v>
      </c>
      <c r="F5" s="161" t="s">
        <v>0</v>
      </c>
      <c r="G5" s="161" t="s">
        <v>2</v>
      </c>
      <c r="H5" s="161" t="s">
        <v>113</v>
      </c>
      <c r="I5" s="161" t="s">
        <v>3</v>
      </c>
      <c r="J5" s="162" t="s">
        <v>114</v>
      </c>
      <c r="K5" s="162" t="s">
        <v>115</v>
      </c>
      <c r="L5" s="162" t="s">
        <v>49</v>
      </c>
      <c r="M5" s="163" t="s">
        <v>1518</v>
      </c>
      <c r="N5" s="163" t="s">
        <v>1534</v>
      </c>
      <c r="O5" s="164" t="s">
        <v>48</v>
      </c>
      <c r="P5" s="164" t="s">
        <v>1545</v>
      </c>
      <c r="Q5" s="165" t="s">
        <v>26</v>
      </c>
      <c r="R5" s="170" t="s">
        <v>120</v>
      </c>
    </row>
    <row r="6" spans="1:18" outlineLevel="2" x14ac:dyDescent="0.25">
      <c r="A6" s="99" t="s">
        <v>1529</v>
      </c>
      <c r="B6" s="99" t="s">
        <v>1529</v>
      </c>
      <c r="C6" s="91" t="s">
        <v>3328</v>
      </c>
      <c r="D6" s="91" t="s">
        <v>4198</v>
      </c>
      <c r="E6" s="99" t="s">
        <v>3329</v>
      </c>
      <c r="F6" s="99" t="s">
        <v>3330</v>
      </c>
      <c r="G6" s="99" t="s">
        <v>2745</v>
      </c>
      <c r="H6" s="99" t="s">
        <v>2310</v>
      </c>
      <c r="I6" s="99" t="s">
        <v>3065</v>
      </c>
      <c r="J6" s="95">
        <v>4335.59</v>
      </c>
      <c r="K6" s="95">
        <v>2152.77</v>
      </c>
      <c r="L6" s="95">
        <v>2182.8200000000002</v>
      </c>
      <c r="M6" s="95">
        <v>0</v>
      </c>
      <c r="N6" s="95">
        <v>0</v>
      </c>
      <c r="O6" s="95">
        <v>16.582333010470144</v>
      </c>
      <c r="P6" s="95">
        <v>0</v>
      </c>
      <c r="Q6" s="95">
        <v>218.28200000000004</v>
      </c>
      <c r="R6" s="96">
        <v>234.86433301047018</v>
      </c>
    </row>
    <row r="7" spans="1:18" outlineLevel="2" x14ac:dyDescent="0.25">
      <c r="A7" s="99" t="s">
        <v>1529</v>
      </c>
      <c r="B7" s="99" t="s">
        <v>1529</v>
      </c>
      <c r="C7" s="91" t="s">
        <v>3062</v>
      </c>
      <c r="D7" s="91" t="s">
        <v>4198</v>
      </c>
      <c r="E7" s="99" t="s">
        <v>3063</v>
      </c>
      <c r="F7" s="99" t="s">
        <v>3064</v>
      </c>
      <c r="G7" s="99" t="s">
        <v>2745</v>
      </c>
      <c r="H7" s="99" t="s">
        <v>2310</v>
      </c>
      <c r="I7" s="99" t="s">
        <v>3065</v>
      </c>
      <c r="J7" s="95">
        <v>35033.609999999993</v>
      </c>
      <c r="K7" s="95">
        <v>45726.210000000028</v>
      </c>
      <c r="L7" s="95">
        <v>-10692.600000000035</v>
      </c>
      <c r="M7" s="95">
        <v>0</v>
      </c>
      <c r="N7" s="95">
        <v>0</v>
      </c>
      <c r="O7" s="95">
        <v>352.21934601777735</v>
      </c>
      <c r="P7" s="95">
        <v>0</v>
      </c>
      <c r="Q7" s="95">
        <v>-1069.2600000000004</v>
      </c>
      <c r="R7" s="96">
        <v>-717.04065398222315</v>
      </c>
    </row>
    <row r="8" spans="1:18" outlineLevel="2" x14ac:dyDescent="0.25">
      <c r="A8" s="99" t="s">
        <v>1529</v>
      </c>
      <c r="B8" s="99" t="s">
        <v>1529</v>
      </c>
      <c r="C8" s="91" t="s">
        <v>3397</v>
      </c>
      <c r="D8" s="91" t="s">
        <v>4198</v>
      </c>
      <c r="E8" s="99" t="s">
        <v>3398</v>
      </c>
      <c r="F8" s="99" t="s">
        <v>3399</v>
      </c>
      <c r="G8" s="99" t="s">
        <v>2745</v>
      </c>
      <c r="H8" s="99" t="s">
        <v>2310</v>
      </c>
      <c r="I8" s="99" t="s">
        <v>3065</v>
      </c>
      <c r="J8" s="95">
        <v>4227.1699999999992</v>
      </c>
      <c r="K8" s="95">
        <v>6933.69</v>
      </c>
      <c r="L8" s="95">
        <v>-2706.5200000000004</v>
      </c>
      <c r="M8" s="95">
        <v>0</v>
      </c>
      <c r="N8" s="95">
        <v>0</v>
      </c>
      <c r="O8" s="95">
        <v>53.408750851863765</v>
      </c>
      <c r="P8" s="95">
        <v>0</v>
      </c>
      <c r="Q8" s="95">
        <v>-270.65200000000004</v>
      </c>
      <c r="R8" s="96">
        <v>-217.24324914813627</v>
      </c>
    </row>
    <row r="9" spans="1:18" outlineLevel="1" x14ac:dyDescent="0.25">
      <c r="A9" s="99"/>
      <c r="B9" s="99"/>
      <c r="C9" s="91"/>
      <c r="D9" s="167" t="s">
        <v>4204</v>
      </c>
      <c r="E9" s="99"/>
      <c r="F9" s="99"/>
      <c r="G9" s="99"/>
      <c r="H9" s="99"/>
      <c r="I9" s="99"/>
      <c r="J9" s="95"/>
      <c r="K9" s="95"/>
      <c r="L9" s="95"/>
      <c r="M9" s="95"/>
      <c r="N9" s="95"/>
      <c r="O9" s="95"/>
      <c r="P9" s="95"/>
      <c r="Q9" s="95"/>
      <c r="R9" s="96">
        <f>SUBTOTAL(9,R6:R8)</f>
        <v>-699.41957011988916</v>
      </c>
    </row>
    <row r="10" spans="1:18" outlineLevel="2" x14ac:dyDescent="0.25">
      <c r="A10" s="99" t="s">
        <v>1529</v>
      </c>
      <c r="B10" s="99" t="s">
        <v>1529</v>
      </c>
      <c r="C10" s="91" t="s">
        <v>3263</v>
      </c>
      <c r="D10" s="91" t="s">
        <v>4200</v>
      </c>
      <c r="E10" s="99" t="s">
        <v>3264</v>
      </c>
      <c r="F10" s="99" t="s">
        <v>3265</v>
      </c>
      <c r="G10" s="99" t="s">
        <v>2926</v>
      </c>
      <c r="H10" s="99" t="s">
        <v>2310</v>
      </c>
      <c r="I10" s="99" t="s">
        <v>3266</v>
      </c>
      <c r="J10" s="95">
        <v>37412.370000000003</v>
      </c>
      <c r="K10" s="95">
        <v>29862.909999999996</v>
      </c>
      <c r="L10" s="95">
        <v>7549.4600000000064</v>
      </c>
      <c r="M10" s="95">
        <v>0</v>
      </c>
      <c r="N10" s="95">
        <v>0</v>
      </c>
      <c r="O10" s="95">
        <v>230.02769375348922</v>
      </c>
      <c r="P10" s="95">
        <v>0</v>
      </c>
      <c r="Q10" s="95">
        <v>754.94600000000014</v>
      </c>
      <c r="R10" s="96">
        <v>984.97369375348933</v>
      </c>
    </row>
    <row r="11" spans="1:18" outlineLevel="2" x14ac:dyDescent="0.25">
      <c r="A11" s="99" t="s">
        <v>1529</v>
      </c>
      <c r="B11" s="99" t="s">
        <v>1529</v>
      </c>
      <c r="C11" s="91" t="s">
        <v>4084</v>
      </c>
      <c r="D11" s="91" t="s">
        <v>4200</v>
      </c>
      <c r="E11" s="99" t="s">
        <v>4085</v>
      </c>
      <c r="F11" s="99" t="s">
        <v>3265</v>
      </c>
      <c r="G11" s="99" t="s">
        <v>2926</v>
      </c>
      <c r="H11" s="99" t="s">
        <v>2310</v>
      </c>
      <c r="I11" s="99" t="s">
        <v>3266</v>
      </c>
      <c r="J11" s="95">
        <v>1860</v>
      </c>
      <c r="K11" s="95">
        <v>0</v>
      </c>
      <c r="L11" s="95">
        <v>1860</v>
      </c>
      <c r="M11" s="95">
        <v>0</v>
      </c>
      <c r="N11" s="95">
        <v>0</v>
      </c>
      <c r="O11" s="95">
        <v>0</v>
      </c>
      <c r="P11" s="95">
        <v>0</v>
      </c>
      <c r="Q11" s="95">
        <v>186</v>
      </c>
      <c r="R11" s="96">
        <v>186</v>
      </c>
    </row>
    <row r="12" spans="1:18" outlineLevel="1" x14ac:dyDescent="0.25">
      <c r="A12" s="99"/>
      <c r="B12" s="99"/>
      <c r="C12" s="91"/>
      <c r="D12" s="167" t="s">
        <v>4205</v>
      </c>
      <c r="E12" s="99"/>
      <c r="F12" s="99"/>
      <c r="G12" s="99"/>
      <c r="H12" s="99"/>
      <c r="I12" s="99"/>
      <c r="J12" s="95"/>
      <c r="K12" s="95"/>
      <c r="L12" s="95"/>
      <c r="M12" s="95"/>
      <c r="N12" s="95"/>
      <c r="O12" s="95"/>
      <c r="P12" s="95"/>
      <c r="Q12" s="95"/>
      <c r="R12" s="96">
        <f>SUBTOTAL(9,R10:R11)</f>
        <v>1170.9736937534894</v>
      </c>
    </row>
    <row r="13" spans="1:18" outlineLevel="2" x14ac:dyDescent="0.25">
      <c r="A13" s="99" t="s">
        <v>1529</v>
      </c>
      <c r="B13" s="99" t="s">
        <v>1529</v>
      </c>
      <c r="C13" s="91" t="s">
        <v>3227</v>
      </c>
      <c r="D13" s="91" t="s">
        <v>4199</v>
      </c>
      <c r="E13" s="99" t="s">
        <v>3228</v>
      </c>
      <c r="F13" s="99" t="s">
        <v>3229</v>
      </c>
      <c r="G13" s="99" t="s">
        <v>2745</v>
      </c>
      <c r="H13" s="99" t="s">
        <v>2310</v>
      </c>
      <c r="I13" s="99" t="s">
        <v>3065</v>
      </c>
      <c r="J13" s="95">
        <v>744779.26999999967</v>
      </c>
      <c r="K13" s="95">
        <v>735020.04000000027</v>
      </c>
      <c r="L13" s="95">
        <v>9759.2299999993993</v>
      </c>
      <c r="M13" s="95">
        <v>0</v>
      </c>
      <c r="N13" s="95">
        <v>0</v>
      </c>
      <c r="O13" s="95">
        <v>5661.7042566781802</v>
      </c>
      <c r="P13" s="95">
        <v>0</v>
      </c>
      <c r="Q13" s="95">
        <v>975.92299999999591</v>
      </c>
      <c r="R13" s="96">
        <v>6637.6272566781763</v>
      </c>
    </row>
    <row r="14" spans="1:18" outlineLevel="2" x14ac:dyDescent="0.25">
      <c r="A14" s="99" t="s">
        <v>1529</v>
      </c>
      <c r="B14" s="99" t="s">
        <v>1529</v>
      </c>
      <c r="C14" s="91" t="s">
        <v>3274</v>
      </c>
      <c r="D14" s="91" t="s">
        <v>4199</v>
      </c>
      <c r="E14" s="99" t="s">
        <v>3275</v>
      </c>
      <c r="F14" s="99" t="s">
        <v>3276</v>
      </c>
      <c r="G14" s="99" t="s">
        <v>2745</v>
      </c>
      <c r="H14" s="99" t="s">
        <v>2310</v>
      </c>
      <c r="I14" s="99" t="s">
        <v>3277</v>
      </c>
      <c r="J14" s="95">
        <v>108212.10000000002</v>
      </c>
      <c r="K14" s="95">
        <v>96122.629999999976</v>
      </c>
      <c r="L14" s="95">
        <v>12089.470000000045</v>
      </c>
      <c r="M14" s="95">
        <v>0</v>
      </c>
      <c r="N14" s="95">
        <v>0</v>
      </c>
      <c r="O14" s="95">
        <v>740.41233411010364</v>
      </c>
      <c r="P14" s="95">
        <v>0</v>
      </c>
      <c r="Q14" s="95">
        <v>1208.9470000000006</v>
      </c>
      <c r="R14" s="96">
        <v>1949.3593341101041</v>
      </c>
    </row>
    <row r="15" spans="1:18" outlineLevel="2" x14ac:dyDescent="0.25">
      <c r="A15" s="99" t="s">
        <v>1529</v>
      </c>
      <c r="B15" s="99" t="s">
        <v>1529</v>
      </c>
      <c r="C15" s="91" t="s">
        <v>3422</v>
      </c>
      <c r="D15" s="91" t="s">
        <v>4199</v>
      </c>
      <c r="E15" s="99" t="s">
        <v>3423</v>
      </c>
      <c r="F15" s="99" t="s">
        <v>3424</v>
      </c>
      <c r="G15" s="99" t="s">
        <v>2745</v>
      </c>
      <c r="H15" s="99" t="s">
        <v>2310</v>
      </c>
      <c r="I15" s="99" t="s">
        <v>3065</v>
      </c>
      <c r="J15" s="95">
        <v>0</v>
      </c>
      <c r="K15" s="95">
        <v>530.45000000000005</v>
      </c>
      <c r="L15" s="95">
        <v>-530.45000000000005</v>
      </c>
      <c r="M15" s="95">
        <v>0</v>
      </c>
      <c r="N15" s="95">
        <v>0</v>
      </c>
      <c r="O15" s="95">
        <v>4.0859444090190271</v>
      </c>
      <c r="P15" s="95">
        <v>0</v>
      </c>
      <c r="Q15" s="95">
        <v>-53.045000000000002</v>
      </c>
      <c r="R15" s="96">
        <v>-48.959055590980974</v>
      </c>
    </row>
    <row r="16" spans="1:18" outlineLevel="2" x14ac:dyDescent="0.25">
      <c r="A16" s="99" t="s">
        <v>1529</v>
      </c>
      <c r="B16" s="99" t="s">
        <v>1529</v>
      </c>
      <c r="C16" s="91" t="s">
        <v>3285</v>
      </c>
      <c r="D16" s="91" t="s">
        <v>4199</v>
      </c>
      <c r="E16" s="99" t="s">
        <v>3286</v>
      </c>
      <c r="F16" s="99" t="s">
        <v>3287</v>
      </c>
      <c r="G16" s="99" t="s">
        <v>2745</v>
      </c>
      <c r="H16" s="99" t="s">
        <v>2310</v>
      </c>
      <c r="I16" s="99" t="s">
        <v>3065</v>
      </c>
      <c r="J16" s="95">
        <v>17428.330000000002</v>
      </c>
      <c r="K16" s="95">
        <v>14097.670000000002</v>
      </c>
      <c r="L16" s="95">
        <v>3330.66</v>
      </c>
      <c r="M16" s="95">
        <v>0</v>
      </c>
      <c r="N16" s="95">
        <v>0</v>
      </c>
      <c r="O16" s="95">
        <v>108.59137697557783</v>
      </c>
      <c r="P16" s="95">
        <v>0</v>
      </c>
      <c r="Q16" s="95">
        <v>333.06600000000003</v>
      </c>
      <c r="R16" s="96">
        <v>441.65737697557785</v>
      </c>
    </row>
    <row r="17" spans="1:18" outlineLevel="2" x14ac:dyDescent="0.25">
      <c r="A17" s="99" t="s">
        <v>1529</v>
      </c>
      <c r="B17" s="99" t="s">
        <v>1529</v>
      </c>
      <c r="C17" s="91" t="s">
        <v>3405</v>
      </c>
      <c r="D17" s="91" t="s">
        <v>4199</v>
      </c>
      <c r="E17" s="99" t="s">
        <v>3406</v>
      </c>
      <c r="F17" s="99" t="s">
        <v>3361</v>
      </c>
      <c r="G17" s="99" t="s">
        <v>3362</v>
      </c>
      <c r="H17" s="99" t="s">
        <v>2310</v>
      </c>
      <c r="I17" s="99" t="s">
        <v>3363</v>
      </c>
      <c r="J17" s="95">
        <v>47705</v>
      </c>
      <c r="K17" s="95">
        <v>19565.739999999994</v>
      </c>
      <c r="L17" s="95">
        <v>28139.260000000006</v>
      </c>
      <c r="M17" s="95">
        <v>0</v>
      </c>
      <c r="N17" s="95">
        <v>0</v>
      </c>
      <c r="O17" s="95">
        <v>150.71076625755478</v>
      </c>
      <c r="P17" s="95">
        <v>0</v>
      </c>
      <c r="Q17" s="95">
        <v>2813.9259999999999</v>
      </c>
      <c r="R17" s="96">
        <v>2964.6367662575549</v>
      </c>
    </row>
    <row r="18" spans="1:18" outlineLevel="2" x14ac:dyDescent="0.25">
      <c r="A18" s="99" t="s">
        <v>1529</v>
      </c>
      <c r="B18" s="99" t="s">
        <v>1529</v>
      </c>
      <c r="C18" s="91" t="s">
        <v>3249</v>
      </c>
      <c r="D18" s="91" t="s">
        <v>4199</v>
      </c>
      <c r="E18" s="99" t="s">
        <v>3250</v>
      </c>
      <c r="F18" s="99" t="s">
        <v>3251</v>
      </c>
      <c r="G18" s="99" t="s">
        <v>2745</v>
      </c>
      <c r="H18" s="99" t="s">
        <v>2310</v>
      </c>
      <c r="I18" s="99" t="s">
        <v>2746</v>
      </c>
      <c r="J18" s="95">
        <v>5404.7899999999991</v>
      </c>
      <c r="K18" s="95">
        <v>4810.3</v>
      </c>
      <c r="L18" s="95">
        <v>594.48999999999887</v>
      </c>
      <c r="M18" s="95">
        <v>0</v>
      </c>
      <c r="N18" s="95">
        <v>0</v>
      </c>
      <c r="O18" s="95">
        <v>37.052725781325712</v>
      </c>
      <c r="P18" s="95">
        <v>0</v>
      </c>
      <c r="Q18" s="95">
        <v>59.448999999999977</v>
      </c>
      <c r="R18" s="96">
        <v>96.501725781325689</v>
      </c>
    </row>
    <row r="19" spans="1:18" outlineLevel="2" x14ac:dyDescent="0.25">
      <c r="A19" s="99" t="s">
        <v>1529</v>
      </c>
      <c r="B19" s="99" t="s">
        <v>1529</v>
      </c>
      <c r="C19" s="91" t="s">
        <v>3390</v>
      </c>
      <c r="D19" s="91" t="s">
        <v>4199</v>
      </c>
      <c r="E19" s="99" t="s">
        <v>3391</v>
      </c>
      <c r="F19" s="99" t="s">
        <v>3392</v>
      </c>
      <c r="G19" s="99" t="s">
        <v>2745</v>
      </c>
      <c r="H19" s="99" t="s">
        <v>2310</v>
      </c>
      <c r="I19" s="99" t="s">
        <v>3065</v>
      </c>
      <c r="J19" s="95">
        <v>8284.48</v>
      </c>
      <c r="K19" s="95">
        <v>6356.25</v>
      </c>
      <c r="L19" s="95">
        <v>1928.2299999999996</v>
      </c>
      <c r="M19" s="95">
        <v>0</v>
      </c>
      <c r="N19" s="95">
        <v>0</v>
      </c>
      <c r="O19" s="95">
        <v>48.960852389154837</v>
      </c>
      <c r="P19" s="95">
        <v>0</v>
      </c>
      <c r="Q19" s="95">
        <v>192.82300000000001</v>
      </c>
      <c r="R19" s="96">
        <v>241.78385238915484</v>
      </c>
    </row>
    <row r="20" spans="1:18" outlineLevel="2" x14ac:dyDescent="0.25">
      <c r="A20" s="99" t="s">
        <v>1529</v>
      </c>
      <c r="B20" s="99" t="s">
        <v>1529</v>
      </c>
      <c r="C20" s="91" t="s">
        <v>3430</v>
      </c>
      <c r="D20" s="91" t="s">
        <v>4199</v>
      </c>
      <c r="E20" s="99" t="s">
        <v>3431</v>
      </c>
      <c r="F20" s="99" t="s">
        <v>3341</v>
      </c>
      <c r="G20" s="99" t="s">
        <v>2745</v>
      </c>
      <c r="H20" s="99" t="s">
        <v>2310</v>
      </c>
      <c r="I20" s="99" t="s">
        <v>3065</v>
      </c>
      <c r="J20" s="95">
        <v>6506.6699999999992</v>
      </c>
      <c r="K20" s="95">
        <v>17115.28</v>
      </c>
      <c r="L20" s="95">
        <v>-10608.61</v>
      </c>
      <c r="M20" s="95">
        <v>0</v>
      </c>
      <c r="N20" s="95">
        <v>0</v>
      </c>
      <c r="O20" s="95">
        <v>131.83538999867122</v>
      </c>
      <c r="P20" s="95">
        <v>0</v>
      </c>
      <c r="Q20" s="95">
        <v>-1060.8610000000001</v>
      </c>
      <c r="R20" s="96">
        <v>-929.02561000132891</v>
      </c>
    </row>
    <row r="21" spans="1:18" outlineLevel="2" x14ac:dyDescent="0.25">
      <c r="A21" s="99" t="s">
        <v>1529</v>
      </c>
      <c r="B21" s="99" t="s">
        <v>1529</v>
      </c>
      <c r="C21" s="91" t="s">
        <v>3291</v>
      </c>
      <c r="D21" s="91" t="s">
        <v>4199</v>
      </c>
      <c r="E21" s="99" t="s">
        <v>3292</v>
      </c>
      <c r="F21" s="99" t="s">
        <v>3293</v>
      </c>
      <c r="G21" s="99" t="s">
        <v>2745</v>
      </c>
      <c r="H21" s="99" t="s">
        <v>2310</v>
      </c>
      <c r="I21" s="99" t="s">
        <v>3065</v>
      </c>
      <c r="J21" s="95">
        <v>5904.99</v>
      </c>
      <c r="K21" s="95">
        <v>3529</v>
      </c>
      <c r="L21" s="95">
        <v>2375.9899999999998</v>
      </c>
      <c r="M21" s="95">
        <v>0</v>
      </c>
      <c r="N21" s="95">
        <v>0</v>
      </c>
      <c r="O21" s="95">
        <v>27.183142274348469</v>
      </c>
      <c r="P21" s="95">
        <v>0</v>
      </c>
      <c r="Q21" s="95">
        <v>237.59900000000002</v>
      </c>
      <c r="R21" s="96">
        <v>264.78214227434847</v>
      </c>
    </row>
    <row r="22" spans="1:18" outlineLevel="2" x14ac:dyDescent="0.25">
      <c r="A22" s="99" t="s">
        <v>1529</v>
      </c>
      <c r="B22" s="99" t="s">
        <v>1529</v>
      </c>
      <c r="C22" s="91" t="s">
        <v>3620</v>
      </c>
      <c r="D22" s="91" t="s">
        <v>4199</v>
      </c>
      <c r="E22" s="99" t="s">
        <v>3621</v>
      </c>
      <c r="F22" s="99" t="s">
        <v>3622</v>
      </c>
      <c r="G22" s="99" t="s">
        <v>2745</v>
      </c>
      <c r="H22" s="99" t="s">
        <v>2310</v>
      </c>
      <c r="I22" s="99" t="s">
        <v>3065</v>
      </c>
      <c r="J22" s="95">
        <v>353.86</v>
      </c>
      <c r="K22" s="95">
        <v>295.98</v>
      </c>
      <c r="L22" s="95">
        <v>57.879999999999995</v>
      </c>
      <c r="M22" s="95">
        <v>0</v>
      </c>
      <c r="N22" s="95">
        <v>0</v>
      </c>
      <c r="O22" s="95">
        <v>2.2798714792750521</v>
      </c>
      <c r="P22" s="95">
        <v>0</v>
      </c>
      <c r="Q22" s="95">
        <v>5.7880000000000011</v>
      </c>
      <c r="R22" s="96">
        <v>8.0678714792750537</v>
      </c>
    </row>
    <row r="23" spans="1:18" outlineLevel="2" x14ac:dyDescent="0.25">
      <c r="A23" s="99" t="s">
        <v>1529</v>
      </c>
      <c r="B23" s="99" t="s">
        <v>1529</v>
      </c>
      <c r="C23" s="91" t="s">
        <v>3219</v>
      </c>
      <c r="D23" s="91" t="s">
        <v>4199</v>
      </c>
      <c r="E23" s="99" t="s">
        <v>3220</v>
      </c>
      <c r="F23" s="99" t="s">
        <v>3221</v>
      </c>
      <c r="G23" s="99" t="s">
        <v>2745</v>
      </c>
      <c r="H23" s="99" t="s">
        <v>2310</v>
      </c>
      <c r="I23" s="99" t="s">
        <v>3222</v>
      </c>
      <c r="J23" s="95">
        <v>13524.679999999998</v>
      </c>
      <c r="K23" s="95">
        <v>14037.87</v>
      </c>
      <c r="L23" s="95">
        <v>-513.19000000000233</v>
      </c>
      <c r="M23" s="95">
        <v>0</v>
      </c>
      <c r="N23" s="95">
        <v>0</v>
      </c>
      <c r="O23" s="95">
        <v>108.13075019518507</v>
      </c>
      <c r="P23" s="95">
        <v>0</v>
      </c>
      <c r="Q23" s="95">
        <v>-51.319000000000088</v>
      </c>
      <c r="R23" s="96">
        <v>56.811750195184985</v>
      </c>
    </row>
    <row r="24" spans="1:18" outlineLevel="2" x14ac:dyDescent="0.25">
      <c r="A24" s="99" t="s">
        <v>1529</v>
      </c>
      <c r="B24" s="99" t="s">
        <v>1529</v>
      </c>
      <c r="C24" s="91" t="s">
        <v>3345</v>
      </c>
      <c r="D24" s="91" t="s">
        <v>4199</v>
      </c>
      <c r="E24" s="99" t="s">
        <v>3346</v>
      </c>
      <c r="F24" s="99" t="s">
        <v>3347</v>
      </c>
      <c r="G24" s="99" t="s">
        <v>2745</v>
      </c>
      <c r="H24" s="99" t="s">
        <v>2310</v>
      </c>
      <c r="I24" s="99" t="s">
        <v>3065</v>
      </c>
      <c r="J24" s="95">
        <v>0</v>
      </c>
      <c r="K24" s="95">
        <v>397.64</v>
      </c>
      <c r="L24" s="95">
        <v>-397.64</v>
      </c>
      <c r="M24" s="95">
        <v>0</v>
      </c>
      <c r="N24" s="95">
        <v>0</v>
      </c>
      <c r="O24" s="95">
        <v>3.062937005942739</v>
      </c>
      <c r="P24" s="95">
        <v>0</v>
      </c>
      <c r="Q24" s="95">
        <v>-39.764000000000003</v>
      </c>
      <c r="R24" s="96">
        <v>-36.701062994057267</v>
      </c>
    </row>
    <row r="25" spans="1:18" outlineLevel="2" x14ac:dyDescent="0.25">
      <c r="A25" s="99" t="s">
        <v>1529</v>
      </c>
      <c r="B25" s="99" t="s">
        <v>1529</v>
      </c>
      <c r="C25" s="91" t="s">
        <v>3432</v>
      </c>
      <c r="D25" s="91" t="s">
        <v>4199</v>
      </c>
      <c r="E25" s="99" t="s">
        <v>3433</v>
      </c>
      <c r="F25" s="99" t="s">
        <v>3434</v>
      </c>
      <c r="G25" s="99" t="s">
        <v>2745</v>
      </c>
      <c r="H25" s="99" t="s">
        <v>2310</v>
      </c>
      <c r="I25" s="99" t="s">
        <v>3007</v>
      </c>
      <c r="J25" s="95">
        <v>1557.2699999999998</v>
      </c>
      <c r="K25" s="95">
        <v>726.52999999999986</v>
      </c>
      <c r="L25" s="95">
        <v>830.7399999999999</v>
      </c>
      <c r="M25" s="95">
        <v>0</v>
      </c>
      <c r="N25" s="95">
        <v>0</v>
      </c>
      <c r="O25" s="95">
        <v>5.5963072702132024</v>
      </c>
      <c r="P25" s="95">
        <v>0</v>
      </c>
      <c r="Q25" s="95">
        <v>83.073999999999998</v>
      </c>
      <c r="R25" s="96">
        <v>88.6703072702132</v>
      </c>
    </row>
    <row r="26" spans="1:18" outlineLevel="2" x14ac:dyDescent="0.25">
      <c r="A26" s="99" t="s">
        <v>1529</v>
      </c>
      <c r="B26" s="99" t="s">
        <v>1529</v>
      </c>
      <c r="C26" s="91" t="s">
        <v>3411</v>
      </c>
      <c r="D26" s="91" t="s">
        <v>4199</v>
      </c>
      <c r="E26" s="99" t="s">
        <v>3412</v>
      </c>
      <c r="F26" s="99" t="s">
        <v>3413</v>
      </c>
      <c r="G26" s="99" t="s">
        <v>2745</v>
      </c>
      <c r="H26" s="99" t="s">
        <v>2310</v>
      </c>
      <c r="I26" s="99" t="s">
        <v>2746</v>
      </c>
      <c r="J26" s="95">
        <v>1676.6</v>
      </c>
      <c r="K26" s="95">
        <v>1318.22</v>
      </c>
      <c r="L26" s="95">
        <v>358.37999999999988</v>
      </c>
      <c r="M26" s="95">
        <v>0</v>
      </c>
      <c r="N26" s="95">
        <v>0</v>
      </c>
      <c r="O26" s="95">
        <v>10.153970475741467</v>
      </c>
      <c r="P26" s="95">
        <v>0</v>
      </c>
      <c r="Q26" s="95">
        <v>35.837999999999994</v>
      </c>
      <c r="R26" s="96">
        <v>45.991970475741461</v>
      </c>
    </row>
    <row r="27" spans="1:18" outlineLevel="2" x14ac:dyDescent="0.25">
      <c r="A27" s="99" t="s">
        <v>1529</v>
      </c>
      <c r="B27" s="99" t="s">
        <v>1529</v>
      </c>
      <c r="C27" s="91" t="s">
        <v>4124</v>
      </c>
      <c r="D27" s="91" t="s">
        <v>4199</v>
      </c>
      <c r="E27" s="99" t="s">
        <v>3412</v>
      </c>
      <c r="F27" s="99" t="s">
        <v>4125</v>
      </c>
      <c r="G27" s="99" t="s">
        <v>2745</v>
      </c>
      <c r="H27" s="99" t="s">
        <v>2310</v>
      </c>
      <c r="I27" s="99" t="s">
        <v>2746</v>
      </c>
      <c r="J27" s="95">
        <v>0</v>
      </c>
      <c r="K27" s="95">
        <v>360.57</v>
      </c>
      <c r="L27" s="95">
        <v>-360.57</v>
      </c>
      <c r="M27" s="95">
        <v>0</v>
      </c>
      <c r="N27" s="95">
        <v>0</v>
      </c>
      <c r="O27" s="95">
        <v>2.7773946188330481</v>
      </c>
      <c r="P27" s="95">
        <v>0</v>
      </c>
      <c r="Q27" s="95">
        <v>-36.057000000000002</v>
      </c>
      <c r="R27" s="96">
        <v>-33.279605381166952</v>
      </c>
    </row>
    <row r="28" spans="1:18" outlineLevel="2" x14ac:dyDescent="0.25">
      <c r="A28" s="99" t="s">
        <v>1529</v>
      </c>
      <c r="B28" s="99" t="s">
        <v>1529</v>
      </c>
      <c r="C28" s="91" t="s">
        <v>3442</v>
      </c>
      <c r="D28" s="91" t="s">
        <v>4199</v>
      </c>
      <c r="E28" s="99" t="s">
        <v>3443</v>
      </c>
      <c r="F28" s="99" t="s">
        <v>3444</v>
      </c>
      <c r="G28" s="99" t="s">
        <v>2745</v>
      </c>
      <c r="H28" s="99" t="s">
        <v>2310</v>
      </c>
      <c r="I28" s="99" t="s">
        <v>2746</v>
      </c>
      <c r="J28" s="95">
        <v>30693.05</v>
      </c>
      <c r="K28" s="95">
        <v>35771.44000000001</v>
      </c>
      <c r="L28" s="95">
        <v>-5078.3900000000103</v>
      </c>
      <c r="M28" s="95">
        <v>0</v>
      </c>
      <c r="N28" s="95">
        <v>0</v>
      </c>
      <c r="O28" s="95">
        <v>275.53985346509489</v>
      </c>
      <c r="P28" s="95">
        <v>0</v>
      </c>
      <c r="Q28" s="95">
        <v>-507.83900000000074</v>
      </c>
      <c r="R28" s="96">
        <v>-232.29914653490584</v>
      </c>
    </row>
    <row r="29" spans="1:18" outlineLevel="2" x14ac:dyDescent="0.25">
      <c r="A29" s="99" t="s">
        <v>1529</v>
      </c>
      <c r="B29" s="99" t="s">
        <v>1529</v>
      </c>
      <c r="C29" s="91" t="s">
        <v>3661</v>
      </c>
      <c r="D29" s="91" t="s">
        <v>4199</v>
      </c>
      <c r="E29" s="99" t="s">
        <v>3662</v>
      </c>
      <c r="F29" s="99" t="s">
        <v>3663</v>
      </c>
      <c r="G29" s="99" t="s">
        <v>2745</v>
      </c>
      <c r="H29" s="99" t="s">
        <v>2310</v>
      </c>
      <c r="I29" s="99" t="s">
        <v>3065</v>
      </c>
      <c r="J29" s="95">
        <v>78569.86</v>
      </c>
      <c r="K29" s="95">
        <v>64058.12999999999</v>
      </c>
      <c r="L29" s="95">
        <v>14511.73000000001</v>
      </c>
      <c r="M29" s="95">
        <v>0</v>
      </c>
      <c r="N29" s="95">
        <v>0</v>
      </c>
      <c r="O29" s="95">
        <v>493.42625718863974</v>
      </c>
      <c r="P29" s="95">
        <v>0</v>
      </c>
      <c r="Q29" s="95">
        <v>1451.1730000000002</v>
      </c>
      <c r="R29" s="96">
        <v>1944.59925718864</v>
      </c>
    </row>
    <row r="30" spans="1:18" outlineLevel="2" x14ac:dyDescent="0.25">
      <c r="A30" s="99" t="s">
        <v>1529</v>
      </c>
      <c r="B30" s="99" t="s">
        <v>1529</v>
      </c>
      <c r="C30" s="91" t="s">
        <v>3369</v>
      </c>
      <c r="D30" s="91" t="s">
        <v>4199</v>
      </c>
      <c r="E30" s="99" t="s">
        <v>3370</v>
      </c>
      <c r="F30" s="99" t="s">
        <v>3371</v>
      </c>
      <c r="G30" s="99" t="s">
        <v>2745</v>
      </c>
      <c r="H30" s="99" t="s">
        <v>2310</v>
      </c>
      <c r="I30" s="99" t="s">
        <v>2746</v>
      </c>
      <c r="J30" s="95">
        <v>16321.97</v>
      </c>
      <c r="K30" s="95">
        <v>12319.62</v>
      </c>
      <c r="L30" s="95">
        <v>4002.3499999999985</v>
      </c>
      <c r="M30" s="95">
        <v>0</v>
      </c>
      <c r="N30" s="95">
        <v>0</v>
      </c>
      <c r="O30" s="95">
        <v>94.89543304786315</v>
      </c>
      <c r="P30" s="95">
        <v>0</v>
      </c>
      <c r="Q30" s="95">
        <v>400.23500000000018</v>
      </c>
      <c r="R30" s="96">
        <v>495.13043304786333</v>
      </c>
    </row>
    <row r="31" spans="1:18" outlineLevel="2" x14ac:dyDescent="0.25">
      <c r="A31" s="99" t="s">
        <v>1529</v>
      </c>
      <c r="B31" s="99" t="s">
        <v>1529</v>
      </c>
      <c r="C31" s="91" t="s">
        <v>3259</v>
      </c>
      <c r="D31" s="91" t="s">
        <v>4199</v>
      </c>
      <c r="E31" s="99" t="s">
        <v>3260</v>
      </c>
      <c r="F31" s="99" t="s">
        <v>3261</v>
      </c>
      <c r="G31" s="99" t="s">
        <v>2745</v>
      </c>
      <c r="H31" s="99" t="s">
        <v>2310</v>
      </c>
      <c r="I31" s="99" t="s">
        <v>3262</v>
      </c>
      <c r="J31" s="95">
        <v>28915.15</v>
      </c>
      <c r="K31" s="95">
        <v>30676.359999999993</v>
      </c>
      <c r="L31" s="95">
        <v>-1761.2099999999919</v>
      </c>
      <c r="M31" s="95">
        <v>0</v>
      </c>
      <c r="N31" s="95">
        <v>0</v>
      </c>
      <c r="O31" s="95">
        <v>236.29352744095556</v>
      </c>
      <c r="P31" s="95">
        <v>0</v>
      </c>
      <c r="Q31" s="95">
        <v>-176.12099999999984</v>
      </c>
      <c r="R31" s="96">
        <v>60.172527440955719</v>
      </c>
    </row>
    <row r="32" spans="1:18" outlineLevel="2" x14ac:dyDescent="0.25">
      <c r="A32" s="99" t="s">
        <v>1529</v>
      </c>
      <c r="B32" s="99" t="s">
        <v>1529</v>
      </c>
      <c r="C32" s="91" t="s">
        <v>3348</v>
      </c>
      <c r="D32" s="91" t="s">
        <v>4199</v>
      </c>
      <c r="E32" s="99" t="s">
        <v>3349</v>
      </c>
      <c r="F32" s="99" t="s">
        <v>3350</v>
      </c>
      <c r="G32" s="99" t="s">
        <v>2745</v>
      </c>
      <c r="H32" s="99" t="s">
        <v>2310</v>
      </c>
      <c r="I32" s="99" t="s">
        <v>3222</v>
      </c>
      <c r="J32" s="95">
        <v>106.3</v>
      </c>
      <c r="K32" s="95">
        <v>799.76</v>
      </c>
      <c r="L32" s="95">
        <v>-693.46</v>
      </c>
      <c r="M32" s="95">
        <v>0</v>
      </c>
      <c r="N32" s="95">
        <v>0</v>
      </c>
      <c r="O32" s="95">
        <v>6.1603825064700857</v>
      </c>
      <c r="P32" s="95">
        <v>0</v>
      </c>
      <c r="Q32" s="95">
        <v>-69.346000000000004</v>
      </c>
      <c r="R32" s="96">
        <v>-63.185617493529918</v>
      </c>
    </row>
    <row r="33" spans="1:18" outlineLevel="2" x14ac:dyDescent="0.25">
      <c r="A33" s="99" t="s">
        <v>1529</v>
      </c>
      <c r="B33" s="99" t="s">
        <v>1529</v>
      </c>
      <c r="C33" s="91" t="s">
        <v>3948</v>
      </c>
      <c r="D33" s="91" t="s">
        <v>4199</v>
      </c>
      <c r="E33" s="99" t="s">
        <v>3949</v>
      </c>
      <c r="F33" s="99" t="s">
        <v>3229</v>
      </c>
      <c r="G33" s="99" t="s">
        <v>2745</v>
      </c>
      <c r="H33" s="99" t="s">
        <v>2310</v>
      </c>
      <c r="I33" s="99" t="s">
        <v>3065</v>
      </c>
      <c r="J33" s="95">
        <v>1465</v>
      </c>
      <c r="K33" s="95">
        <v>5207.7</v>
      </c>
      <c r="L33" s="95">
        <v>-3742.7</v>
      </c>
      <c r="M33" s="95">
        <v>0</v>
      </c>
      <c r="N33" s="95">
        <v>0</v>
      </c>
      <c r="O33" s="95">
        <v>40.113814117915702</v>
      </c>
      <c r="P33" s="95">
        <v>0</v>
      </c>
      <c r="Q33" s="95">
        <v>-374.27</v>
      </c>
      <c r="R33" s="96">
        <v>-334.15618588208429</v>
      </c>
    </row>
    <row r="34" spans="1:18" outlineLevel="2" x14ac:dyDescent="0.25">
      <c r="A34" s="99" t="s">
        <v>1529</v>
      </c>
      <c r="B34" s="99" t="s">
        <v>1529</v>
      </c>
      <c r="C34" s="91" t="s">
        <v>3474</v>
      </c>
      <c r="D34" s="91" t="s">
        <v>4199</v>
      </c>
      <c r="E34" s="99" t="s">
        <v>3475</v>
      </c>
      <c r="F34" s="99" t="s">
        <v>3476</v>
      </c>
      <c r="G34" s="99" t="s">
        <v>2745</v>
      </c>
      <c r="H34" s="99" t="s">
        <v>2310</v>
      </c>
      <c r="I34" s="99" t="s">
        <v>3284</v>
      </c>
      <c r="J34" s="95">
        <v>1214.99</v>
      </c>
      <c r="K34" s="95">
        <v>465.13000000000005</v>
      </c>
      <c r="L34" s="95">
        <v>749.8599999999999</v>
      </c>
      <c r="M34" s="95">
        <v>0</v>
      </c>
      <c r="N34" s="95">
        <v>0</v>
      </c>
      <c r="O34" s="95">
        <v>3.5827982335130915</v>
      </c>
      <c r="P34" s="95">
        <v>0</v>
      </c>
      <c r="Q34" s="95">
        <v>74.98599999999999</v>
      </c>
      <c r="R34" s="96">
        <v>78.568798233513078</v>
      </c>
    </row>
    <row r="35" spans="1:18" outlineLevel="2" x14ac:dyDescent="0.25">
      <c r="A35" s="99" t="s">
        <v>1529</v>
      </c>
      <c r="B35" s="91" t="s">
        <v>1529</v>
      </c>
      <c r="C35" s="91" t="s">
        <v>2742</v>
      </c>
      <c r="D35" s="91" t="s">
        <v>4199</v>
      </c>
      <c r="E35" s="99" t="s">
        <v>2743</v>
      </c>
      <c r="F35" s="99" t="s">
        <v>2744</v>
      </c>
      <c r="G35" s="99" t="s">
        <v>2745</v>
      </c>
      <c r="H35" s="99" t="s">
        <v>2310</v>
      </c>
      <c r="I35" s="99" t="s">
        <v>2746</v>
      </c>
      <c r="J35" s="95">
        <v>12253325.459999999</v>
      </c>
      <c r="K35" s="95">
        <v>10930965.970000006</v>
      </c>
      <c r="L35" s="95">
        <v>1322359.4899999928</v>
      </c>
      <c r="M35" s="95">
        <v>0</v>
      </c>
      <c r="N35" s="95">
        <v>0</v>
      </c>
      <c r="O35" s="95">
        <v>84198.924102740537</v>
      </c>
      <c r="P35" s="95">
        <v>0</v>
      </c>
      <c r="Q35" s="95">
        <v>132235.94900000014</v>
      </c>
      <c r="R35" s="96">
        <v>216434.87310274068</v>
      </c>
    </row>
    <row r="36" spans="1:18" outlineLevel="2" x14ac:dyDescent="0.25">
      <c r="A36" s="99" t="s">
        <v>1529</v>
      </c>
      <c r="B36" s="99" t="s">
        <v>1529</v>
      </c>
      <c r="C36" s="91" t="s">
        <v>3482</v>
      </c>
      <c r="D36" s="91" t="s">
        <v>4199</v>
      </c>
      <c r="E36" s="99" t="s">
        <v>3483</v>
      </c>
      <c r="F36" s="99" t="s">
        <v>3271</v>
      </c>
      <c r="G36" s="99" t="s">
        <v>2745</v>
      </c>
      <c r="H36" s="99" t="s">
        <v>2310</v>
      </c>
      <c r="I36" s="99" t="s">
        <v>3065</v>
      </c>
      <c r="J36" s="95">
        <v>1258.5900000000001</v>
      </c>
      <c r="K36" s="95">
        <v>45.8</v>
      </c>
      <c r="L36" s="95">
        <v>1212.7900000000002</v>
      </c>
      <c r="M36" s="95">
        <v>0</v>
      </c>
      <c r="N36" s="95">
        <v>0</v>
      </c>
      <c r="O36" s="95">
        <v>0.35278773481585712</v>
      </c>
      <c r="P36" s="95">
        <v>0</v>
      </c>
      <c r="Q36" s="95">
        <v>121.27900000000002</v>
      </c>
      <c r="R36" s="96">
        <v>121.63178773481589</v>
      </c>
    </row>
    <row r="37" spans="1:18" outlineLevel="2" x14ac:dyDescent="0.25">
      <c r="A37" s="99" t="s">
        <v>1529</v>
      </c>
      <c r="B37" s="99" t="s">
        <v>1529</v>
      </c>
      <c r="C37" s="91" t="s">
        <v>3609</v>
      </c>
      <c r="D37" s="91" t="s">
        <v>4199</v>
      </c>
      <c r="E37" s="99" t="s">
        <v>3610</v>
      </c>
      <c r="F37" s="99" t="s">
        <v>3321</v>
      </c>
      <c r="G37" s="99" t="s">
        <v>2745</v>
      </c>
      <c r="H37" s="99" t="s">
        <v>2310</v>
      </c>
      <c r="I37" s="99" t="s">
        <v>3065</v>
      </c>
      <c r="J37" s="95">
        <v>2122.9699999999998</v>
      </c>
      <c r="K37" s="95">
        <v>2210.0500000000002</v>
      </c>
      <c r="L37" s="95">
        <v>-87.080000000000382</v>
      </c>
      <c r="M37" s="95">
        <v>0</v>
      </c>
      <c r="N37" s="95">
        <v>0</v>
      </c>
      <c r="O37" s="95">
        <v>17.023548762659061</v>
      </c>
      <c r="P37" s="95">
        <v>0</v>
      </c>
      <c r="Q37" s="95">
        <v>-8.7079999999999984</v>
      </c>
      <c r="R37" s="96">
        <v>8.3155487626590627</v>
      </c>
    </row>
    <row r="38" spans="1:18" outlineLevel="2" x14ac:dyDescent="0.25">
      <c r="A38" s="99" t="s">
        <v>1529</v>
      </c>
      <c r="B38" s="99" t="s">
        <v>1529</v>
      </c>
      <c r="C38" s="91" t="s">
        <v>3126</v>
      </c>
      <c r="D38" s="91" t="s">
        <v>4199</v>
      </c>
      <c r="E38" s="99" t="s">
        <v>2723</v>
      </c>
      <c r="F38" s="99" t="s">
        <v>3127</v>
      </c>
      <c r="G38" s="99" t="s">
        <v>2745</v>
      </c>
      <c r="H38" s="99" t="s">
        <v>2310</v>
      </c>
      <c r="I38" s="99" t="s">
        <v>3007</v>
      </c>
      <c r="J38" s="95">
        <v>172991.92</v>
      </c>
      <c r="K38" s="95">
        <v>928373.34000000008</v>
      </c>
      <c r="L38" s="95">
        <v>-755381.42</v>
      </c>
      <c r="M38" s="95">
        <v>0</v>
      </c>
      <c r="N38" s="95">
        <v>0</v>
      </c>
      <c r="O38" s="95">
        <v>7151.0639231884625</v>
      </c>
      <c r="P38" s="95">
        <v>0</v>
      </c>
      <c r="Q38" s="95">
        <v>-75538.141999999993</v>
      </c>
      <c r="R38" s="96">
        <v>-68387.078076811536</v>
      </c>
    </row>
    <row r="39" spans="1:18" outlineLevel="2" x14ac:dyDescent="0.25">
      <c r="A39" s="99" t="s">
        <v>1529</v>
      </c>
      <c r="B39" s="99" t="s">
        <v>1529</v>
      </c>
      <c r="C39" s="91" t="s">
        <v>3128</v>
      </c>
      <c r="D39" s="91" t="s">
        <v>4199</v>
      </c>
      <c r="E39" s="99" t="s">
        <v>2723</v>
      </c>
      <c r="F39" s="99" t="s">
        <v>3129</v>
      </c>
      <c r="G39" s="99" t="s">
        <v>2745</v>
      </c>
      <c r="H39" s="99" t="s">
        <v>2310</v>
      </c>
      <c r="I39" s="99" t="s">
        <v>2746</v>
      </c>
      <c r="J39" s="95">
        <v>2301235.2600000002</v>
      </c>
      <c r="K39" s="95">
        <v>1642239.0799999998</v>
      </c>
      <c r="L39" s="95">
        <v>658996.1800000004</v>
      </c>
      <c r="M39" s="95">
        <v>0</v>
      </c>
      <c r="N39" s="95">
        <v>0</v>
      </c>
      <c r="O39" s="95">
        <v>12649.82107116326</v>
      </c>
      <c r="P39" s="95">
        <v>0</v>
      </c>
      <c r="Q39" s="95">
        <v>65899.6179999999</v>
      </c>
      <c r="R39" s="96">
        <v>78549.439071163157</v>
      </c>
    </row>
    <row r="40" spans="1:18" outlineLevel="2" x14ac:dyDescent="0.25">
      <c r="A40" s="99" t="s">
        <v>1529</v>
      </c>
      <c r="B40" s="99" t="s">
        <v>1529</v>
      </c>
      <c r="C40" s="91" t="s">
        <v>3307</v>
      </c>
      <c r="D40" s="91" t="s">
        <v>4199</v>
      </c>
      <c r="E40" s="99" t="s">
        <v>2723</v>
      </c>
      <c r="F40" s="99" t="s">
        <v>3308</v>
      </c>
      <c r="G40" s="99" t="s">
        <v>2745</v>
      </c>
      <c r="H40" s="99" t="s">
        <v>2310</v>
      </c>
      <c r="I40" s="99" t="s">
        <v>3065</v>
      </c>
      <c r="J40" s="95">
        <v>55539.339999999989</v>
      </c>
      <c r="K40" s="95">
        <v>47358.64</v>
      </c>
      <c r="L40" s="95">
        <v>8180.6999999999898</v>
      </c>
      <c r="M40" s="95">
        <v>0</v>
      </c>
      <c r="N40" s="95">
        <v>0</v>
      </c>
      <c r="O40" s="95">
        <v>364.79360981571278</v>
      </c>
      <c r="P40" s="95">
        <v>0</v>
      </c>
      <c r="Q40" s="95">
        <v>818.06999999999994</v>
      </c>
      <c r="R40" s="96">
        <v>1182.8636098157126</v>
      </c>
    </row>
    <row r="41" spans="1:18" outlineLevel="2" x14ac:dyDescent="0.25">
      <c r="A41" s="99" t="s">
        <v>1529</v>
      </c>
      <c r="B41" s="99" t="s">
        <v>1529</v>
      </c>
      <c r="C41" s="91" t="s">
        <v>3320</v>
      </c>
      <c r="D41" s="91" t="s">
        <v>4199</v>
      </c>
      <c r="E41" s="99" t="s">
        <v>2723</v>
      </c>
      <c r="F41" s="99" t="s">
        <v>3321</v>
      </c>
      <c r="G41" s="99" t="s">
        <v>2745</v>
      </c>
      <c r="H41" s="99" t="s">
        <v>2310</v>
      </c>
      <c r="I41" s="99" t="s">
        <v>3065</v>
      </c>
      <c r="J41" s="95">
        <v>32410.929999999997</v>
      </c>
      <c r="K41" s="95">
        <v>61891.1</v>
      </c>
      <c r="L41" s="95">
        <v>-29480.170000000002</v>
      </c>
      <c r="M41" s="95">
        <v>0</v>
      </c>
      <c r="N41" s="95">
        <v>0</v>
      </c>
      <c r="O41" s="95">
        <v>476.73408240746062</v>
      </c>
      <c r="P41" s="95">
        <v>0</v>
      </c>
      <c r="Q41" s="95">
        <v>-2948.0169999999998</v>
      </c>
      <c r="R41" s="96">
        <v>-2471.282917592539</v>
      </c>
    </row>
    <row r="42" spans="1:18" outlineLevel="2" x14ac:dyDescent="0.25">
      <c r="A42" s="99" t="s">
        <v>1529</v>
      </c>
      <c r="B42" s="99" t="s">
        <v>1529</v>
      </c>
      <c r="C42" s="91" t="s">
        <v>3337</v>
      </c>
      <c r="D42" s="91" t="s">
        <v>4199</v>
      </c>
      <c r="E42" s="99" t="s">
        <v>2723</v>
      </c>
      <c r="F42" s="99" t="s">
        <v>3338</v>
      </c>
      <c r="G42" s="99" t="s">
        <v>2745</v>
      </c>
      <c r="H42" s="99" t="s">
        <v>2310</v>
      </c>
      <c r="I42" s="99" t="s">
        <v>2746</v>
      </c>
      <c r="J42" s="95">
        <v>7444.5700000000006</v>
      </c>
      <c r="K42" s="95">
        <v>3494.17</v>
      </c>
      <c r="L42" s="95">
        <v>3950.4000000000005</v>
      </c>
      <c r="M42" s="95">
        <v>0</v>
      </c>
      <c r="N42" s="95">
        <v>0</v>
      </c>
      <c r="O42" s="95">
        <v>26.914854134531073</v>
      </c>
      <c r="P42" s="95">
        <v>0</v>
      </c>
      <c r="Q42" s="95">
        <v>395.04000000000008</v>
      </c>
      <c r="R42" s="96">
        <v>421.95485413453116</v>
      </c>
    </row>
    <row r="43" spans="1:18" outlineLevel="2" x14ac:dyDescent="0.25">
      <c r="A43" s="99" t="s">
        <v>1529</v>
      </c>
      <c r="B43" s="99" t="s">
        <v>1529</v>
      </c>
      <c r="C43" s="91" t="s">
        <v>3351</v>
      </c>
      <c r="D43" s="91" t="s">
        <v>4199</v>
      </c>
      <c r="E43" s="99" t="s">
        <v>2723</v>
      </c>
      <c r="F43" s="99" t="s">
        <v>3352</v>
      </c>
      <c r="G43" s="99" t="s">
        <v>2745</v>
      </c>
      <c r="H43" s="99" t="s">
        <v>2310</v>
      </c>
      <c r="I43" s="99" t="s">
        <v>3353</v>
      </c>
      <c r="J43" s="95">
        <v>11635.549999999996</v>
      </c>
      <c r="K43" s="95">
        <v>10342.620000000003</v>
      </c>
      <c r="L43" s="95">
        <v>1292.929999999993</v>
      </c>
      <c r="M43" s="95">
        <v>0</v>
      </c>
      <c r="N43" s="95">
        <v>0</v>
      </c>
      <c r="O43" s="95">
        <v>79.667019254610906</v>
      </c>
      <c r="P43" s="95">
        <v>0</v>
      </c>
      <c r="Q43" s="95">
        <v>129.29299999999995</v>
      </c>
      <c r="R43" s="96">
        <v>208.96001925461087</v>
      </c>
    </row>
    <row r="44" spans="1:18" outlineLevel="2" x14ac:dyDescent="0.25">
      <c r="A44" s="99" t="s">
        <v>1529</v>
      </c>
      <c r="B44" s="99" t="s">
        <v>1529</v>
      </c>
      <c r="C44" s="91" t="s">
        <v>3354</v>
      </c>
      <c r="D44" s="91" t="s">
        <v>4199</v>
      </c>
      <c r="E44" s="99" t="s">
        <v>2723</v>
      </c>
      <c r="F44" s="99" t="s">
        <v>3355</v>
      </c>
      <c r="G44" s="99" t="s">
        <v>3356</v>
      </c>
      <c r="H44" s="99" t="s">
        <v>2310</v>
      </c>
      <c r="I44" s="99" t="s">
        <v>3357</v>
      </c>
      <c r="J44" s="95">
        <v>14987.429999999998</v>
      </c>
      <c r="K44" s="95">
        <v>16667.32</v>
      </c>
      <c r="L44" s="95">
        <v>-1679.8900000000012</v>
      </c>
      <c r="M44" s="95">
        <v>0</v>
      </c>
      <c r="N44" s="95">
        <v>0</v>
      </c>
      <c r="O44" s="95">
        <v>128.38484865176923</v>
      </c>
      <c r="P44" s="95">
        <v>0</v>
      </c>
      <c r="Q44" s="95">
        <v>-167.98900000000009</v>
      </c>
      <c r="R44" s="96">
        <v>-39.604151348230857</v>
      </c>
    </row>
    <row r="45" spans="1:18" outlineLevel="2" x14ac:dyDescent="0.25">
      <c r="A45" s="99" t="s">
        <v>1529</v>
      </c>
      <c r="B45" s="99" t="s">
        <v>1529</v>
      </c>
      <c r="C45" s="91" t="s">
        <v>3364</v>
      </c>
      <c r="D45" s="91" t="s">
        <v>4199</v>
      </c>
      <c r="E45" s="99" t="s">
        <v>2723</v>
      </c>
      <c r="F45" s="99" t="s">
        <v>3365</v>
      </c>
      <c r="G45" s="99" t="s">
        <v>2745</v>
      </c>
      <c r="H45" s="99" t="s">
        <v>2310</v>
      </c>
      <c r="I45" s="99" t="s">
        <v>3065</v>
      </c>
      <c r="J45" s="95">
        <v>385610.70000000007</v>
      </c>
      <c r="K45" s="95">
        <v>380621.10999999993</v>
      </c>
      <c r="L45" s="95">
        <v>4989.590000000142</v>
      </c>
      <c r="M45" s="95">
        <v>0</v>
      </c>
      <c r="N45" s="95">
        <v>0</v>
      </c>
      <c r="O45" s="95">
        <v>2931.8440877728644</v>
      </c>
      <c r="P45" s="95">
        <v>0</v>
      </c>
      <c r="Q45" s="95">
        <v>498.95900000000086</v>
      </c>
      <c r="R45" s="96">
        <v>3430.8030877728652</v>
      </c>
    </row>
    <row r="46" spans="1:18" outlineLevel="2" x14ac:dyDescent="0.25">
      <c r="A46" s="99" t="s">
        <v>1529</v>
      </c>
      <c r="B46" s="99" t="s">
        <v>1529</v>
      </c>
      <c r="C46" s="91" t="s">
        <v>3417</v>
      </c>
      <c r="D46" s="91" t="s">
        <v>4199</v>
      </c>
      <c r="E46" s="99" t="s">
        <v>2723</v>
      </c>
      <c r="F46" s="99" t="s">
        <v>3365</v>
      </c>
      <c r="G46" s="99" t="s">
        <v>2745</v>
      </c>
      <c r="H46" s="99" t="s">
        <v>2310</v>
      </c>
      <c r="I46" s="99" t="s">
        <v>3065</v>
      </c>
      <c r="J46" s="95">
        <v>8345.74</v>
      </c>
      <c r="K46" s="95">
        <v>12184.349999999999</v>
      </c>
      <c r="L46" s="95">
        <v>-3838.6099999999988</v>
      </c>
      <c r="M46" s="95">
        <v>0</v>
      </c>
      <c r="N46" s="95">
        <v>0</v>
      </c>
      <c r="O46" s="95">
        <v>93.853476783921167</v>
      </c>
      <c r="P46" s="95">
        <v>0</v>
      </c>
      <c r="Q46" s="95">
        <v>-383.86100000000005</v>
      </c>
      <c r="R46" s="96">
        <v>-290.00752321607888</v>
      </c>
    </row>
    <row r="47" spans="1:18" outlineLevel="2" x14ac:dyDescent="0.25">
      <c r="A47" s="99" t="s">
        <v>1529</v>
      </c>
      <c r="B47" s="99" t="s">
        <v>1529</v>
      </c>
      <c r="C47" s="91" t="s">
        <v>3458</v>
      </c>
      <c r="D47" s="91" t="s">
        <v>4199</v>
      </c>
      <c r="E47" s="99" t="s">
        <v>2723</v>
      </c>
      <c r="F47" s="99" t="s">
        <v>3459</v>
      </c>
      <c r="G47" s="99" t="s">
        <v>2745</v>
      </c>
      <c r="H47" s="99" t="s">
        <v>2310</v>
      </c>
      <c r="I47" s="99" t="s">
        <v>2746</v>
      </c>
      <c r="J47" s="95">
        <v>12008.089999999998</v>
      </c>
      <c r="K47" s="95">
        <v>11003.66</v>
      </c>
      <c r="L47" s="95">
        <v>1004.4299999999985</v>
      </c>
      <c r="M47" s="95">
        <v>0</v>
      </c>
      <c r="N47" s="95">
        <v>0</v>
      </c>
      <c r="O47" s="95">
        <v>84.758870875193338</v>
      </c>
      <c r="P47" s="95">
        <v>0</v>
      </c>
      <c r="Q47" s="95">
        <v>100.44299999999994</v>
      </c>
      <c r="R47" s="96">
        <v>185.20187087519326</v>
      </c>
    </row>
    <row r="48" spans="1:18" outlineLevel="2" x14ac:dyDescent="0.25">
      <c r="A48" s="99" t="s">
        <v>1529</v>
      </c>
      <c r="B48" s="99" t="s">
        <v>1529</v>
      </c>
      <c r="C48" s="91" t="s">
        <v>3470</v>
      </c>
      <c r="D48" s="91" t="s">
        <v>4199</v>
      </c>
      <c r="E48" s="99" t="s">
        <v>2723</v>
      </c>
      <c r="F48" s="99" t="s">
        <v>3471</v>
      </c>
      <c r="G48" s="99" t="s">
        <v>2745</v>
      </c>
      <c r="H48" s="99" t="s">
        <v>2310</v>
      </c>
      <c r="I48" s="99" t="s">
        <v>3007</v>
      </c>
      <c r="J48" s="95">
        <v>0</v>
      </c>
      <c r="K48" s="95">
        <v>571.96</v>
      </c>
      <c r="L48" s="95">
        <v>-571.96</v>
      </c>
      <c r="M48" s="95">
        <v>0</v>
      </c>
      <c r="N48" s="95">
        <v>0</v>
      </c>
      <c r="O48" s="95">
        <v>4.4056871791545333</v>
      </c>
      <c r="P48" s="95">
        <v>0</v>
      </c>
      <c r="Q48" s="95">
        <v>-57.195999999999998</v>
      </c>
      <c r="R48" s="96">
        <v>-52.790312820845465</v>
      </c>
    </row>
    <row r="49" spans="1:18" outlineLevel="2" x14ac:dyDescent="0.25">
      <c r="A49" s="99" t="s">
        <v>1529</v>
      </c>
      <c r="B49" s="99" t="s">
        <v>1529</v>
      </c>
      <c r="C49" s="91" t="s">
        <v>3472</v>
      </c>
      <c r="D49" s="91" t="s">
        <v>4199</v>
      </c>
      <c r="E49" s="99" t="s">
        <v>2723</v>
      </c>
      <c r="F49" s="99" t="s">
        <v>3473</v>
      </c>
      <c r="G49" s="99" t="s">
        <v>2745</v>
      </c>
      <c r="H49" s="99" t="s">
        <v>2310</v>
      </c>
      <c r="I49" s="99" t="s">
        <v>2746</v>
      </c>
      <c r="J49" s="95">
        <v>19500.120000000006</v>
      </c>
      <c r="K49" s="95">
        <v>22330.299999999996</v>
      </c>
      <c r="L49" s="95">
        <v>-2830.1799999999894</v>
      </c>
      <c r="M49" s="95">
        <v>0</v>
      </c>
      <c r="N49" s="95">
        <v>0</v>
      </c>
      <c r="O49" s="95">
        <v>172.00558853184572</v>
      </c>
      <c r="P49" s="95">
        <v>0</v>
      </c>
      <c r="Q49" s="95">
        <v>-283.01799999999974</v>
      </c>
      <c r="R49" s="96">
        <v>-111.01241146815403</v>
      </c>
    </row>
    <row r="50" spans="1:18" outlineLevel="2" x14ac:dyDescent="0.25">
      <c r="A50" s="99" t="s">
        <v>1529</v>
      </c>
      <c r="B50" s="99" t="s">
        <v>1529</v>
      </c>
      <c r="C50" s="91" t="s">
        <v>3480</v>
      </c>
      <c r="D50" s="91" t="s">
        <v>4199</v>
      </c>
      <c r="E50" s="99" t="s">
        <v>2723</v>
      </c>
      <c r="F50" s="99" t="s">
        <v>3481</v>
      </c>
      <c r="G50" s="99" t="s">
        <v>2745</v>
      </c>
      <c r="H50" s="99" t="s">
        <v>2310</v>
      </c>
      <c r="I50" s="99" t="s">
        <v>3007</v>
      </c>
      <c r="J50" s="95">
        <v>22485.610000000004</v>
      </c>
      <c r="K50" s="95">
        <v>15356.779999999999</v>
      </c>
      <c r="L50" s="95">
        <v>7128.8300000000054</v>
      </c>
      <c r="M50" s="95">
        <v>0</v>
      </c>
      <c r="N50" s="95">
        <v>0</v>
      </c>
      <c r="O50" s="95">
        <v>118.2900355953157</v>
      </c>
      <c r="P50" s="95">
        <v>0</v>
      </c>
      <c r="Q50" s="95">
        <v>712.88300000000004</v>
      </c>
      <c r="R50" s="96">
        <v>831.1730355953157</v>
      </c>
    </row>
    <row r="51" spans="1:18" outlineLevel="2" x14ac:dyDescent="0.25">
      <c r="A51" s="99" t="s">
        <v>1529</v>
      </c>
      <c r="B51" s="99" t="s">
        <v>1529</v>
      </c>
      <c r="C51" s="91" t="s">
        <v>3509</v>
      </c>
      <c r="D51" s="91" t="s">
        <v>4199</v>
      </c>
      <c r="E51" s="99" t="s">
        <v>2723</v>
      </c>
      <c r="F51" s="99" t="s">
        <v>3510</v>
      </c>
      <c r="G51" s="99" t="s">
        <v>2745</v>
      </c>
      <c r="H51" s="99" t="s">
        <v>2310</v>
      </c>
      <c r="I51" s="99" t="s">
        <v>2746</v>
      </c>
      <c r="J51" s="95">
        <v>1073333.9799999997</v>
      </c>
      <c r="K51" s="95">
        <v>508550.17999999982</v>
      </c>
      <c r="L51" s="95">
        <v>564783.79999999993</v>
      </c>
      <c r="M51" s="95">
        <v>0</v>
      </c>
      <c r="N51" s="95">
        <v>0</v>
      </c>
      <c r="O51" s="95">
        <v>3917.2547170828898</v>
      </c>
      <c r="P51" s="95">
        <v>0</v>
      </c>
      <c r="Q51" s="95">
        <v>56478.38</v>
      </c>
      <c r="R51" s="96">
        <v>60395.634717082889</v>
      </c>
    </row>
    <row r="52" spans="1:18" outlineLevel="2" x14ac:dyDescent="0.25">
      <c r="A52" s="99" t="s">
        <v>1529</v>
      </c>
      <c r="B52" s="99" t="s">
        <v>1529</v>
      </c>
      <c r="C52" s="91" t="s">
        <v>3552</v>
      </c>
      <c r="D52" s="91" t="s">
        <v>4199</v>
      </c>
      <c r="E52" s="99" t="s">
        <v>2723</v>
      </c>
      <c r="F52" s="99" t="s">
        <v>3553</v>
      </c>
      <c r="G52" s="99" t="s">
        <v>2745</v>
      </c>
      <c r="H52" s="99" t="s">
        <v>2310</v>
      </c>
      <c r="I52" s="99" t="s">
        <v>2746</v>
      </c>
      <c r="J52" s="95">
        <v>4020.9599999999996</v>
      </c>
      <c r="K52" s="95">
        <v>4398.42</v>
      </c>
      <c r="L52" s="95">
        <v>-377.46000000000049</v>
      </c>
      <c r="M52" s="95">
        <v>0</v>
      </c>
      <c r="N52" s="95">
        <v>0</v>
      </c>
      <c r="O52" s="95">
        <v>33.88010106045332</v>
      </c>
      <c r="P52" s="95">
        <v>0</v>
      </c>
      <c r="Q52" s="95">
        <v>-37.746000000000009</v>
      </c>
      <c r="R52" s="96">
        <v>-3.865898939546689</v>
      </c>
    </row>
    <row r="53" spans="1:18" outlineLevel="2" x14ac:dyDescent="0.25">
      <c r="A53" s="99" t="s">
        <v>1529</v>
      </c>
      <c r="B53" s="99" t="s">
        <v>1529</v>
      </c>
      <c r="C53" s="91" t="s">
        <v>3554</v>
      </c>
      <c r="D53" s="91" t="s">
        <v>4199</v>
      </c>
      <c r="E53" s="99" t="s">
        <v>2723</v>
      </c>
      <c r="F53" s="99" t="s">
        <v>3555</v>
      </c>
      <c r="G53" s="99" t="s">
        <v>2745</v>
      </c>
      <c r="H53" s="99" t="s">
        <v>2310</v>
      </c>
      <c r="I53" s="99" t="s">
        <v>3303</v>
      </c>
      <c r="J53" s="95">
        <v>500.3</v>
      </c>
      <c r="K53" s="95">
        <v>0</v>
      </c>
      <c r="L53" s="95">
        <v>500.3</v>
      </c>
      <c r="M53" s="95">
        <v>0</v>
      </c>
      <c r="N53" s="95">
        <v>0</v>
      </c>
      <c r="O53" s="95">
        <v>0</v>
      </c>
      <c r="P53" s="95">
        <v>0</v>
      </c>
      <c r="Q53" s="95">
        <v>50.03</v>
      </c>
      <c r="R53" s="96">
        <v>50.03</v>
      </c>
    </row>
    <row r="54" spans="1:18" outlineLevel="2" x14ac:dyDescent="0.25">
      <c r="A54" s="99" t="s">
        <v>1529</v>
      </c>
      <c r="B54" s="99" t="s">
        <v>1529</v>
      </c>
      <c r="C54" s="91" t="s">
        <v>3598</v>
      </c>
      <c r="D54" s="91" t="s">
        <v>4199</v>
      </c>
      <c r="E54" s="99" t="s">
        <v>2723</v>
      </c>
      <c r="F54" s="99" t="s">
        <v>3341</v>
      </c>
      <c r="G54" s="99" t="s">
        <v>2745</v>
      </c>
      <c r="H54" s="99" t="s">
        <v>2310</v>
      </c>
      <c r="I54" s="99" t="s">
        <v>3065</v>
      </c>
      <c r="J54" s="95">
        <v>371722.63999999996</v>
      </c>
      <c r="K54" s="95">
        <v>400180.44000000024</v>
      </c>
      <c r="L54" s="95">
        <v>-28457.800000000279</v>
      </c>
      <c r="M54" s="95">
        <v>0</v>
      </c>
      <c r="N54" s="95">
        <v>0</v>
      </c>
      <c r="O54" s="95">
        <v>3082.5054791531225</v>
      </c>
      <c r="P54" s="95">
        <v>0</v>
      </c>
      <c r="Q54" s="95">
        <v>-2845.7799999999988</v>
      </c>
      <c r="R54" s="96">
        <v>236.72547915312362</v>
      </c>
    </row>
    <row r="55" spans="1:18" outlineLevel="2" x14ac:dyDescent="0.25">
      <c r="A55" s="99" t="s">
        <v>1529</v>
      </c>
      <c r="B55" s="99" t="s">
        <v>1529</v>
      </c>
      <c r="C55" s="91" t="s">
        <v>3636</v>
      </c>
      <c r="D55" s="91" t="s">
        <v>4199</v>
      </c>
      <c r="E55" s="99" t="s">
        <v>2723</v>
      </c>
      <c r="F55" s="99" t="s">
        <v>3637</v>
      </c>
      <c r="G55" s="99" t="s">
        <v>3638</v>
      </c>
      <c r="H55" s="99" t="s">
        <v>2310</v>
      </c>
      <c r="I55" s="99" t="s">
        <v>3639</v>
      </c>
      <c r="J55" s="95">
        <v>6261.4900000000007</v>
      </c>
      <c r="K55" s="95">
        <v>5188.58</v>
      </c>
      <c r="L55" s="95">
        <v>1072.9100000000008</v>
      </c>
      <c r="M55" s="95">
        <v>0</v>
      </c>
      <c r="N55" s="95">
        <v>0</v>
      </c>
      <c r="O55" s="95">
        <v>39.966536792813528</v>
      </c>
      <c r="P55" s="95">
        <v>0</v>
      </c>
      <c r="Q55" s="95">
        <v>107.29100000000001</v>
      </c>
      <c r="R55" s="96">
        <v>147.25753679281354</v>
      </c>
    </row>
    <row r="56" spans="1:18" outlineLevel="2" x14ac:dyDescent="0.25">
      <c r="A56" s="99" t="s">
        <v>1529</v>
      </c>
      <c r="B56" s="99" t="s">
        <v>1529</v>
      </c>
      <c r="C56" s="91" t="s">
        <v>4141</v>
      </c>
      <c r="D56" s="91" t="s">
        <v>4199</v>
      </c>
      <c r="E56" s="99" t="s">
        <v>2723</v>
      </c>
      <c r="F56" s="99" t="s">
        <v>4142</v>
      </c>
      <c r="G56" s="99" t="s">
        <v>2745</v>
      </c>
      <c r="H56" s="99" t="s">
        <v>2310</v>
      </c>
      <c r="I56" s="99" t="s">
        <v>3262</v>
      </c>
      <c r="J56" s="95">
        <v>1535.49</v>
      </c>
      <c r="K56" s="95">
        <v>1542.13</v>
      </c>
      <c r="L56" s="95">
        <v>-6.6400000000001</v>
      </c>
      <c r="M56" s="95">
        <v>0</v>
      </c>
      <c r="N56" s="95">
        <v>0</v>
      </c>
      <c r="O56" s="95">
        <v>11.878701953964576</v>
      </c>
      <c r="P56" s="95">
        <v>0</v>
      </c>
      <c r="Q56" s="95">
        <v>-0.66400000000000148</v>
      </c>
      <c r="R56" s="96">
        <v>11.214701953964575</v>
      </c>
    </row>
    <row r="57" spans="1:18" outlineLevel="2" x14ac:dyDescent="0.25">
      <c r="A57" s="99" t="s">
        <v>1529</v>
      </c>
      <c r="B57" s="99" t="s">
        <v>1529</v>
      </c>
      <c r="C57" s="91" t="s">
        <v>4180</v>
      </c>
      <c r="D57" s="91" t="s">
        <v>4199</v>
      </c>
      <c r="E57" s="99" t="s">
        <v>2723</v>
      </c>
      <c r="F57" s="99" t="s">
        <v>4181</v>
      </c>
      <c r="G57" s="99" t="s">
        <v>2745</v>
      </c>
      <c r="H57" s="99" t="s">
        <v>2310</v>
      </c>
      <c r="I57" s="99" t="s">
        <v>3222</v>
      </c>
      <c r="J57" s="95">
        <v>10861.170000000002</v>
      </c>
      <c r="K57" s="95">
        <v>0</v>
      </c>
      <c r="L57" s="95">
        <v>10861.170000000002</v>
      </c>
      <c r="M57" s="95">
        <v>0</v>
      </c>
      <c r="N57" s="95">
        <v>0</v>
      </c>
      <c r="O57" s="95">
        <v>0</v>
      </c>
      <c r="P57" s="95">
        <v>0</v>
      </c>
      <c r="Q57" s="95">
        <v>1086.1170000000002</v>
      </c>
      <c r="R57" s="96">
        <v>1086.1170000000002</v>
      </c>
    </row>
    <row r="58" spans="1:18" outlineLevel="2" x14ac:dyDescent="0.25">
      <c r="A58" s="99" t="s">
        <v>1529</v>
      </c>
      <c r="B58" s="99" t="s">
        <v>1529</v>
      </c>
      <c r="C58" s="91" t="s">
        <v>3440</v>
      </c>
      <c r="D58" s="91" t="s">
        <v>4199</v>
      </c>
      <c r="E58" s="99" t="s">
        <v>3441</v>
      </c>
      <c r="F58" s="99" t="s">
        <v>3365</v>
      </c>
      <c r="G58" s="99" t="s">
        <v>2745</v>
      </c>
      <c r="H58" s="99" t="s">
        <v>2310</v>
      </c>
      <c r="I58" s="99" t="s">
        <v>3065</v>
      </c>
      <c r="J58" s="95">
        <v>123951.18</v>
      </c>
      <c r="K58" s="95">
        <v>124263.54</v>
      </c>
      <c r="L58" s="95">
        <v>-312.36000000000058</v>
      </c>
      <c r="M58" s="95">
        <v>0</v>
      </c>
      <c r="N58" s="95">
        <v>0</v>
      </c>
      <c r="O58" s="95">
        <v>957.17582525763441</v>
      </c>
      <c r="P58" s="95">
        <v>0</v>
      </c>
      <c r="Q58" s="95">
        <v>-31.235999999999876</v>
      </c>
      <c r="R58" s="96">
        <v>925.93982525763454</v>
      </c>
    </row>
    <row r="59" spans="1:18" outlineLevel="2" x14ac:dyDescent="0.25">
      <c r="A59" s="99" t="s">
        <v>1529</v>
      </c>
      <c r="B59" s="99" t="s">
        <v>1529</v>
      </c>
      <c r="C59" s="91" t="s">
        <v>4119</v>
      </c>
      <c r="D59" s="91" t="s">
        <v>4199</v>
      </c>
      <c r="E59" s="99" t="s">
        <v>4120</v>
      </c>
      <c r="F59" s="99" t="s">
        <v>4121</v>
      </c>
      <c r="G59" s="99" t="s">
        <v>2745</v>
      </c>
      <c r="H59" s="99" t="s">
        <v>2310</v>
      </c>
      <c r="I59" s="99" t="s">
        <v>3303</v>
      </c>
      <c r="J59" s="95">
        <v>10300.299999999999</v>
      </c>
      <c r="K59" s="95">
        <v>10337.169999999998</v>
      </c>
      <c r="L59" s="95">
        <v>-36.869999999998981</v>
      </c>
      <c r="M59" s="95">
        <v>0</v>
      </c>
      <c r="N59" s="95">
        <v>0</v>
      </c>
      <c r="O59" s="95">
        <v>79.625039054725633</v>
      </c>
      <c r="P59" s="95">
        <v>0</v>
      </c>
      <c r="Q59" s="95">
        <v>-3.6870000000000118</v>
      </c>
      <c r="R59" s="96">
        <v>75.938039054725621</v>
      </c>
    </row>
    <row r="60" spans="1:18" outlineLevel="2" x14ac:dyDescent="0.25">
      <c r="A60" s="99" t="s">
        <v>1529</v>
      </c>
      <c r="B60" s="99" t="s">
        <v>1529</v>
      </c>
      <c r="C60" s="91" t="s">
        <v>3477</v>
      </c>
      <c r="D60" s="91" t="s">
        <v>4199</v>
      </c>
      <c r="E60" s="99" t="s">
        <v>3478</v>
      </c>
      <c r="F60" s="99" t="s">
        <v>3479</v>
      </c>
      <c r="G60" s="99" t="s">
        <v>2745</v>
      </c>
      <c r="H60" s="99" t="s">
        <v>2310</v>
      </c>
      <c r="I60" s="99" t="s">
        <v>2746</v>
      </c>
      <c r="J60" s="95">
        <v>569.6</v>
      </c>
      <c r="K60" s="95">
        <v>1959.6199999999997</v>
      </c>
      <c r="L60" s="95">
        <v>-1390.0199999999995</v>
      </c>
      <c r="M60" s="95">
        <v>0</v>
      </c>
      <c r="N60" s="95">
        <v>0</v>
      </c>
      <c r="O60" s="95">
        <v>15.094539320957423</v>
      </c>
      <c r="P60" s="95">
        <v>0</v>
      </c>
      <c r="Q60" s="95">
        <v>-139.00200000000004</v>
      </c>
      <c r="R60" s="96">
        <v>-123.90746067904261</v>
      </c>
    </row>
    <row r="61" spans="1:18" outlineLevel="2" x14ac:dyDescent="0.25">
      <c r="A61" s="99" t="s">
        <v>1529</v>
      </c>
      <c r="B61" s="99" t="s">
        <v>1529</v>
      </c>
      <c r="C61" s="91" t="s">
        <v>3506</v>
      </c>
      <c r="D61" s="91" t="s">
        <v>4199</v>
      </c>
      <c r="E61" s="99" t="s">
        <v>3507</v>
      </c>
      <c r="F61" s="99" t="s">
        <v>3508</v>
      </c>
      <c r="G61" s="99" t="s">
        <v>2745</v>
      </c>
      <c r="H61" s="99" t="s">
        <v>2310</v>
      </c>
      <c r="I61" s="99" t="s">
        <v>3065</v>
      </c>
      <c r="J61" s="95">
        <v>1385.4</v>
      </c>
      <c r="K61" s="95">
        <v>0</v>
      </c>
      <c r="L61" s="95">
        <v>1385.4</v>
      </c>
      <c r="M61" s="95">
        <v>0</v>
      </c>
      <c r="N61" s="95">
        <v>0</v>
      </c>
      <c r="O61" s="95">
        <v>0</v>
      </c>
      <c r="P61" s="95">
        <v>0</v>
      </c>
      <c r="Q61" s="95">
        <v>138.54000000000002</v>
      </c>
      <c r="R61" s="96">
        <v>138.54000000000002</v>
      </c>
    </row>
    <row r="62" spans="1:18" outlineLevel="2" x14ac:dyDescent="0.25">
      <c r="A62" s="99" t="s">
        <v>1529</v>
      </c>
      <c r="B62" s="99" t="s">
        <v>1529</v>
      </c>
      <c r="C62" s="91" t="s">
        <v>3626</v>
      </c>
      <c r="D62" s="91" t="s">
        <v>4199</v>
      </c>
      <c r="E62" s="99" t="s">
        <v>3627</v>
      </c>
      <c r="F62" s="99" t="s">
        <v>3553</v>
      </c>
      <c r="G62" s="99" t="s">
        <v>2745</v>
      </c>
      <c r="H62" s="99" t="s">
        <v>2310</v>
      </c>
      <c r="I62" s="99" t="s">
        <v>2746</v>
      </c>
      <c r="J62" s="95">
        <v>0</v>
      </c>
      <c r="K62" s="95">
        <v>180</v>
      </c>
      <c r="L62" s="95">
        <v>-180</v>
      </c>
      <c r="M62" s="95">
        <v>0</v>
      </c>
      <c r="N62" s="95">
        <v>0</v>
      </c>
      <c r="O62" s="95">
        <v>1.386502014560137</v>
      </c>
      <c r="P62" s="95">
        <v>0</v>
      </c>
      <c r="Q62" s="95">
        <v>-18</v>
      </c>
      <c r="R62" s="96">
        <v>-16.613497985439864</v>
      </c>
    </row>
    <row r="63" spans="1:18" outlineLevel="2" x14ac:dyDescent="0.25">
      <c r="A63" s="99" t="s">
        <v>1529</v>
      </c>
      <c r="B63" s="99" t="s">
        <v>1529</v>
      </c>
      <c r="C63" s="91" t="s">
        <v>3646</v>
      </c>
      <c r="D63" s="91" t="s">
        <v>4199</v>
      </c>
      <c r="E63" s="99" t="s">
        <v>3647</v>
      </c>
      <c r="F63" s="99" t="s">
        <v>3648</v>
      </c>
      <c r="G63" s="99" t="s">
        <v>2745</v>
      </c>
      <c r="H63" s="99" t="s">
        <v>2310</v>
      </c>
      <c r="I63" s="99" t="s">
        <v>3649</v>
      </c>
      <c r="J63" s="95">
        <v>15757.649999999996</v>
      </c>
      <c r="K63" s="95">
        <v>17271.73</v>
      </c>
      <c r="L63" s="95">
        <v>-1514.0800000000036</v>
      </c>
      <c r="M63" s="95">
        <v>0</v>
      </c>
      <c r="N63" s="95">
        <v>0</v>
      </c>
      <c r="O63" s="95">
        <v>133.0404913329931</v>
      </c>
      <c r="P63" s="95">
        <v>0</v>
      </c>
      <c r="Q63" s="95">
        <v>-151.40800000000016</v>
      </c>
      <c r="R63" s="96">
        <v>-18.367508667007058</v>
      </c>
    </row>
    <row r="64" spans="1:18" outlineLevel="2" x14ac:dyDescent="0.25">
      <c r="A64" s="99" t="s">
        <v>1529</v>
      </c>
      <c r="B64" s="99" t="s">
        <v>1529</v>
      </c>
      <c r="C64" s="91" t="s">
        <v>3462</v>
      </c>
      <c r="D64" s="91" t="s">
        <v>4199</v>
      </c>
      <c r="E64" s="99" t="s">
        <v>3463</v>
      </c>
      <c r="F64" s="99" t="s">
        <v>3464</v>
      </c>
      <c r="G64" s="99" t="s">
        <v>2745</v>
      </c>
      <c r="H64" s="99" t="s">
        <v>2310</v>
      </c>
      <c r="I64" s="99" t="s">
        <v>3065</v>
      </c>
      <c r="J64" s="95">
        <v>3533.66</v>
      </c>
      <c r="K64" s="95">
        <v>1529.25</v>
      </c>
      <c r="L64" s="95">
        <v>2004.4099999999999</v>
      </c>
      <c r="M64" s="95">
        <v>0</v>
      </c>
      <c r="N64" s="95">
        <v>0</v>
      </c>
      <c r="O64" s="95">
        <v>11.779490032033831</v>
      </c>
      <c r="P64" s="95">
        <v>0</v>
      </c>
      <c r="Q64" s="95">
        <v>200.44099999999997</v>
      </c>
      <c r="R64" s="96">
        <v>212.22049003203381</v>
      </c>
    </row>
    <row r="65" spans="1:18" outlineLevel="2" x14ac:dyDescent="0.25">
      <c r="A65" s="99" t="s">
        <v>1529</v>
      </c>
      <c r="B65" s="99" t="s">
        <v>1529</v>
      </c>
      <c r="C65" s="91" t="s">
        <v>3487</v>
      </c>
      <c r="D65" s="91" t="s">
        <v>4199</v>
      </c>
      <c r="E65" s="99" t="s">
        <v>3488</v>
      </c>
      <c r="F65" s="99" t="s">
        <v>3489</v>
      </c>
      <c r="G65" s="99" t="s">
        <v>2745</v>
      </c>
      <c r="H65" s="99" t="s">
        <v>2310</v>
      </c>
      <c r="I65" s="99" t="s">
        <v>3490</v>
      </c>
      <c r="J65" s="95">
        <v>1472.77</v>
      </c>
      <c r="K65" s="95">
        <v>1542.3899999999999</v>
      </c>
      <c r="L65" s="95">
        <v>-69.619999999999891</v>
      </c>
      <c r="M65" s="95">
        <v>0</v>
      </c>
      <c r="N65" s="95">
        <v>0</v>
      </c>
      <c r="O65" s="95">
        <v>11.880704679096722</v>
      </c>
      <c r="P65" s="95">
        <v>0</v>
      </c>
      <c r="Q65" s="95">
        <v>-6.9619999999999953</v>
      </c>
      <c r="R65" s="96">
        <v>4.9187046790967264</v>
      </c>
    </row>
    <row r="66" spans="1:18" outlineLevel="2" x14ac:dyDescent="0.25">
      <c r="A66" s="99" t="s">
        <v>1529</v>
      </c>
      <c r="B66" s="99" t="s">
        <v>1529</v>
      </c>
      <c r="C66" s="91" t="s">
        <v>3450</v>
      </c>
      <c r="D66" s="91" t="s">
        <v>4199</v>
      </c>
      <c r="E66" s="99" t="s">
        <v>3451</v>
      </c>
      <c r="F66" s="99" t="s">
        <v>3452</v>
      </c>
      <c r="G66" s="99" t="s">
        <v>2745</v>
      </c>
      <c r="H66" s="99" t="s">
        <v>2310</v>
      </c>
      <c r="I66" s="99" t="s">
        <v>2746</v>
      </c>
      <c r="J66" s="95">
        <v>575.57999999999993</v>
      </c>
      <c r="K66" s="95">
        <v>114.24</v>
      </c>
      <c r="L66" s="95">
        <v>461.33999999999992</v>
      </c>
      <c r="M66" s="95">
        <v>0</v>
      </c>
      <c r="N66" s="95">
        <v>0</v>
      </c>
      <c r="O66" s="95">
        <v>0.87996661190750036</v>
      </c>
      <c r="P66" s="95">
        <v>0</v>
      </c>
      <c r="Q66" s="95">
        <v>46.134</v>
      </c>
      <c r="R66" s="96">
        <v>47.013966611907499</v>
      </c>
    </row>
    <row r="67" spans="1:18" outlineLevel="2" x14ac:dyDescent="0.25">
      <c r="A67" s="99" t="s">
        <v>1529</v>
      </c>
      <c r="B67" s="99" t="s">
        <v>1529</v>
      </c>
      <c r="C67" s="91" t="s">
        <v>3339</v>
      </c>
      <c r="D67" s="91" t="s">
        <v>4199</v>
      </c>
      <c r="E67" s="99" t="s">
        <v>3340</v>
      </c>
      <c r="F67" s="99" t="s">
        <v>3341</v>
      </c>
      <c r="G67" s="99" t="s">
        <v>2745</v>
      </c>
      <c r="H67" s="99" t="s">
        <v>2310</v>
      </c>
      <c r="I67" s="99" t="s">
        <v>3065</v>
      </c>
      <c r="J67" s="95">
        <v>253315.33999999997</v>
      </c>
      <c r="K67" s="95">
        <v>242313.41999999998</v>
      </c>
      <c r="L67" s="95">
        <v>11001.919999999984</v>
      </c>
      <c r="M67" s="95">
        <v>0</v>
      </c>
      <c r="N67" s="95">
        <v>0</v>
      </c>
      <c r="O67" s="95">
        <v>1866.4891388053145</v>
      </c>
      <c r="P67" s="95">
        <v>0</v>
      </c>
      <c r="Q67" s="95">
        <v>1100.1920000000005</v>
      </c>
      <c r="R67" s="96">
        <v>2966.6811388053147</v>
      </c>
    </row>
    <row r="68" spans="1:18" outlineLevel="2" x14ac:dyDescent="0.25">
      <c r="A68" s="99" t="s">
        <v>1529</v>
      </c>
      <c r="B68" s="99" t="s">
        <v>1529</v>
      </c>
      <c r="C68" s="91" t="s">
        <v>3322</v>
      </c>
      <c r="D68" s="91" t="s">
        <v>4199</v>
      </c>
      <c r="E68" s="99" t="s">
        <v>3323</v>
      </c>
      <c r="F68" s="99" t="s">
        <v>3324</v>
      </c>
      <c r="G68" s="99" t="s">
        <v>2745</v>
      </c>
      <c r="H68" s="99" t="s">
        <v>2310</v>
      </c>
      <c r="I68" s="99" t="s">
        <v>2746</v>
      </c>
      <c r="J68" s="95">
        <v>0</v>
      </c>
      <c r="K68" s="95">
        <v>211.68</v>
      </c>
      <c r="L68" s="95">
        <v>-211.68</v>
      </c>
      <c r="M68" s="95">
        <v>0</v>
      </c>
      <c r="N68" s="95">
        <v>0</v>
      </c>
      <c r="O68" s="95">
        <v>1.6305263691227212</v>
      </c>
      <c r="P68" s="95">
        <v>0</v>
      </c>
      <c r="Q68" s="95">
        <v>-21.168000000000003</v>
      </c>
      <c r="R68" s="96">
        <v>-19.537473630877283</v>
      </c>
    </row>
    <row r="69" spans="1:18" outlineLevel="2" x14ac:dyDescent="0.25">
      <c r="A69" s="99" t="s">
        <v>1529</v>
      </c>
      <c r="B69" s="99" t="s">
        <v>1529</v>
      </c>
      <c r="C69" s="91" t="s">
        <v>3484</v>
      </c>
      <c r="D69" s="91" t="s">
        <v>4199</v>
      </c>
      <c r="E69" s="99" t="s">
        <v>3485</v>
      </c>
      <c r="F69" s="99" t="s">
        <v>3486</v>
      </c>
      <c r="G69" s="99" t="s">
        <v>2745</v>
      </c>
      <c r="H69" s="99" t="s">
        <v>2310</v>
      </c>
      <c r="I69" s="99" t="s">
        <v>2746</v>
      </c>
      <c r="J69" s="95">
        <v>2106.9500000000003</v>
      </c>
      <c r="K69" s="95">
        <v>0</v>
      </c>
      <c r="L69" s="95">
        <v>2106.9500000000003</v>
      </c>
      <c r="M69" s="95">
        <v>0</v>
      </c>
      <c r="N69" s="95">
        <v>0</v>
      </c>
      <c r="O69" s="95">
        <v>0</v>
      </c>
      <c r="P69" s="95">
        <v>0</v>
      </c>
      <c r="Q69" s="95">
        <v>210.69500000000002</v>
      </c>
      <c r="R69" s="96">
        <v>210.69500000000002</v>
      </c>
    </row>
    <row r="70" spans="1:18" outlineLevel="2" x14ac:dyDescent="0.25">
      <c r="A70" s="99" t="s">
        <v>1529</v>
      </c>
      <c r="B70" s="99" t="s">
        <v>1529</v>
      </c>
      <c r="C70" s="91" t="s">
        <v>3465</v>
      </c>
      <c r="D70" s="91" t="s">
        <v>4199</v>
      </c>
      <c r="E70" s="99" t="s">
        <v>3466</v>
      </c>
      <c r="F70" s="99" t="s">
        <v>3467</v>
      </c>
      <c r="G70" s="99" t="s">
        <v>2745</v>
      </c>
      <c r="H70" s="99" t="s">
        <v>2310</v>
      </c>
      <c r="I70" s="99" t="s">
        <v>3007</v>
      </c>
      <c r="J70" s="95">
        <v>355.53000000000003</v>
      </c>
      <c r="K70" s="95">
        <v>5749.1399999999994</v>
      </c>
      <c r="L70" s="95">
        <v>-5393.61</v>
      </c>
      <c r="M70" s="95">
        <v>0</v>
      </c>
      <c r="N70" s="95">
        <v>0</v>
      </c>
      <c r="O70" s="95">
        <v>44.284412177712596</v>
      </c>
      <c r="P70" s="95">
        <v>0</v>
      </c>
      <c r="Q70" s="95">
        <v>-539.3610000000001</v>
      </c>
      <c r="R70" s="96">
        <v>-495.07658782228748</v>
      </c>
    </row>
    <row r="71" spans="1:18" outlineLevel="2" x14ac:dyDescent="0.25">
      <c r="A71" s="99" t="s">
        <v>1529</v>
      </c>
      <c r="B71" s="99" t="s">
        <v>1529</v>
      </c>
      <c r="C71" s="91" t="s">
        <v>3255</v>
      </c>
      <c r="D71" s="91" t="s">
        <v>4199</v>
      </c>
      <c r="E71" s="99" t="s">
        <v>3256</v>
      </c>
      <c r="F71" s="99" t="s">
        <v>3257</v>
      </c>
      <c r="G71" s="99" t="s">
        <v>2745</v>
      </c>
      <c r="H71" s="99" t="s">
        <v>2310</v>
      </c>
      <c r="I71" s="99" t="s">
        <v>3258</v>
      </c>
      <c r="J71" s="95">
        <v>27245.63</v>
      </c>
      <c r="K71" s="95">
        <v>26300.040000000008</v>
      </c>
      <c r="L71" s="95">
        <v>945.58999999999287</v>
      </c>
      <c r="M71" s="95">
        <v>0</v>
      </c>
      <c r="N71" s="95">
        <v>0</v>
      </c>
      <c r="O71" s="95">
        <v>202.5836580167344</v>
      </c>
      <c r="P71" s="95">
        <v>0</v>
      </c>
      <c r="Q71" s="95">
        <v>94.55900000000014</v>
      </c>
      <c r="R71" s="96">
        <v>297.14265801673457</v>
      </c>
    </row>
    <row r="72" spans="1:18" outlineLevel="2" x14ac:dyDescent="0.25">
      <c r="A72" s="99" t="s">
        <v>1529</v>
      </c>
      <c r="B72" s="99" t="s">
        <v>1529</v>
      </c>
      <c r="C72" s="91" t="s">
        <v>3270</v>
      </c>
      <c r="D72" s="91" t="s">
        <v>4199</v>
      </c>
      <c r="E72" s="99" t="s">
        <v>3256</v>
      </c>
      <c r="F72" s="99" t="s">
        <v>3271</v>
      </c>
      <c r="G72" s="99" t="s">
        <v>2745</v>
      </c>
      <c r="H72" s="99" t="s">
        <v>2310</v>
      </c>
      <c r="I72" s="99" t="s">
        <v>3065</v>
      </c>
      <c r="J72" s="95">
        <v>57543.81</v>
      </c>
      <c r="K72" s="95">
        <v>15159.2</v>
      </c>
      <c r="L72" s="95">
        <v>42384.61</v>
      </c>
      <c r="M72" s="95">
        <v>0</v>
      </c>
      <c r="N72" s="95">
        <v>0</v>
      </c>
      <c r="O72" s="95">
        <v>116.76811855066686</v>
      </c>
      <c r="P72" s="95">
        <v>0</v>
      </c>
      <c r="Q72" s="95">
        <v>4238.4610000000011</v>
      </c>
      <c r="R72" s="96">
        <v>4355.2291185506683</v>
      </c>
    </row>
    <row r="73" spans="1:18" outlineLevel="2" x14ac:dyDescent="0.25">
      <c r="A73" s="99" t="s">
        <v>1529</v>
      </c>
      <c r="B73" s="99" t="s">
        <v>1529</v>
      </c>
      <c r="C73" s="91" t="s">
        <v>3282</v>
      </c>
      <c r="D73" s="91" t="s">
        <v>4199</v>
      </c>
      <c r="E73" s="99" t="s">
        <v>3256</v>
      </c>
      <c r="F73" s="99" t="s">
        <v>3283</v>
      </c>
      <c r="G73" s="99" t="s">
        <v>2745</v>
      </c>
      <c r="H73" s="99" t="s">
        <v>2310</v>
      </c>
      <c r="I73" s="99" t="s">
        <v>3284</v>
      </c>
      <c r="J73" s="95">
        <v>10.45</v>
      </c>
      <c r="K73" s="95">
        <v>22.39</v>
      </c>
      <c r="L73" s="95">
        <v>-11.940000000000001</v>
      </c>
      <c r="M73" s="95">
        <v>0</v>
      </c>
      <c r="N73" s="95">
        <v>0</v>
      </c>
      <c r="O73" s="95">
        <v>0.17246544503334149</v>
      </c>
      <c r="P73" s="95">
        <v>0</v>
      </c>
      <c r="Q73" s="95">
        <v>-1.194</v>
      </c>
      <c r="R73" s="96">
        <v>-1.0215345549666583</v>
      </c>
    </row>
    <row r="74" spans="1:18" outlineLevel="2" x14ac:dyDescent="0.25">
      <c r="A74" s="99" t="s">
        <v>1529</v>
      </c>
      <c r="B74" s="99" t="s">
        <v>1529</v>
      </c>
      <c r="C74" s="91" t="s">
        <v>3294</v>
      </c>
      <c r="D74" s="91" t="s">
        <v>4199</v>
      </c>
      <c r="E74" s="99" t="s">
        <v>3256</v>
      </c>
      <c r="F74" s="99" t="s">
        <v>3295</v>
      </c>
      <c r="G74" s="99" t="s">
        <v>2745</v>
      </c>
      <c r="H74" s="99" t="s">
        <v>2310</v>
      </c>
      <c r="I74" s="99" t="s">
        <v>3296</v>
      </c>
      <c r="J74" s="95">
        <v>20609.66</v>
      </c>
      <c r="K74" s="95">
        <v>22097.440000000006</v>
      </c>
      <c r="L74" s="95">
        <v>-1487.7800000000061</v>
      </c>
      <c r="M74" s="95">
        <v>0</v>
      </c>
      <c r="N74" s="95">
        <v>0</v>
      </c>
      <c r="O74" s="95">
        <v>170.21191709234304</v>
      </c>
      <c r="P74" s="95">
        <v>0</v>
      </c>
      <c r="Q74" s="95">
        <v>-148.77799999999999</v>
      </c>
      <c r="R74" s="96">
        <v>21.433917092343052</v>
      </c>
    </row>
    <row r="75" spans="1:18" outlineLevel="2" x14ac:dyDescent="0.25">
      <c r="A75" s="99" t="s">
        <v>1529</v>
      </c>
      <c r="B75" s="99" t="s">
        <v>1529</v>
      </c>
      <c r="C75" s="91" t="s">
        <v>3360</v>
      </c>
      <c r="D75" s="91" t="s">
        <v>4199</v>
      </c>
      <c r="E75" s="99" t="s">
        <v>3256</v>
      </c>
      <c r="F75" s="99" t="s">
        <v>3361</v>
      </c>
      <c r="G75" s="99" t="s">
        <v>3362</v>
      </c>
      <c r="H75" s="99" t="s">
        <v>2310</v>
      </c>
      <c r="I75" s="99" t="s">
        <v>3363</v>
      </c>
      <c r="J75" s="95">
        <v>564.64</v>
      </c>
      <c r="K75" s="95">
        <v>23205.060000000005</v>
      </c>
      <c r="L75" s="95">
        <v>-22640.420000000006</v>
      </c>
      <c r="M75" s="95">
        <v>0</v>
      </c>
      <c r="N75" s="95">
        <v>0</v>
      </c>
      <c r="O75" s="95">
        <v>178.7436802110492</v>
      </c>
      <c r="P75" s="95">
        <v>0</v>
      </c>
      <c r="Q75" s="95">
        <v>-2264.0419999999999</v>
      </c>
      <c r="R75" s="96">
        <v>-2085.2983197889507</v>
      </c>
    </row>
    <row r="76" spans="1:18" outlineLevel="2" x14ac:dyDescent="0.25">
      <c r="A76" s="99" t="s">
        <v>1529</v>
      </c>
      <c r="B76" s="99" t="s">
        <v>1529</v>
      </c>
      <c r="C76" s="91" t="s">
        <v>3428</v>
      </c>
      <c r="D76" s="91" t="s">
        <v>4199</v>
      </c>
      <c r="E76" s="99" t="s">
        <v>3256</v>
      </c>
      <c r="F76" s="99" t="s">
        <v>3429</v>
      </c>
      <c r="G76" s="99" t="s">
        <v>2745</v>
      </c>
      <c r="H76" s="99" t="s">
        <v>2310</v>
      </c>
      <c r="I76" s="99" t="s">
        <v>2746</v>
      </c>
      <c r="J76" s="95">
        <v>567.38</v>
      </c>
      <c r="K76" s="95">
        <v>299.42</v>
      </c>
      <c r="L76" s="95">
        <v>267.95999999999998</v>
      </c>
      <c r="M76" s="95">
        <v>0</v>
      </c>
      <c r="N76" s="95">
        <v>0</v>
      </c>
      <c r="O76" s="95">
        <v>2.3063690733310902</v>
      </c>
      <c r="P76" s="95">
        <v>0</v>
      </c>
      <c r="Q76" s="95">
        <v>26.795999999999999</v>
      </c>
      <c r="R76" s="96">
        <v>29.10236907333109</v>
      </c>
    </row>
    <row r="77" spans="1:18" outlineLevel="2" x14ac:dyDescent="0.25">
      <c r="A77" s="99" t="s">
        <v>1529</v>
      </c>
      <c r="B77" s="99" t="s">
        <v>1529</v>
      </c>
      <c r="C77" s="91" t="s">
        <v>3455</v>
      </c>
      <c r="D77" s="91" t="s">
        <v>4199</v>
      </c>
      <c r="E77" s="99" t="s">
        <v>3256</v>
      </c>
      <c r="F77" s="99" t="s">
        <v>3456</v>
      </c>
      <c r="G77" s="99" t="s">
        <v>2745</v>
      </c>
      <c r="H77" s="99" t="s">
        <v>2310</v>
      </c>
      <c r="I77" s="99" t="s">
        <v>3457</v>
      </c>
      <c r="J77" s="95">
        <v>6320.1600000000008</v>
      </c>
      <c r="K77" s="95">
        <v>7541.9900000000007</v>
      </c>
      <c r="L77" s="95">
        <v>-1221.83</v>
      </c>
      <c r="M77" s="95">
        <v>0</v>
      </c>
      <c r="N77" s="95">
        <v>0</v>
      </c>
      <c r="O77" s="95">
        <v>58.09435738218005</v>
      </c>
      <c r="P77" s="95">
        <v>0</v>
      </c>
      <c r="Q77" s="95">
        <v>-122.18299999999999</v>
      </c>
      <c r="R77" s="96">
        <v>-64.088642617819943</v>
      </c>
    </row>
    <row r="78" spans="1:18" outlineLevel="2" x14ac:dyDescent="0.25">
      <c r="A78" s="99" t="s">
        <v>1529</v>
      </c>
      <c r="B78" s="99" t="s">
        <v>1529</v>
      </c>
      <c r="C78" s="91" t="s">
        <v>3304</v>
      </c>
      <c r="D78" s="91" t="s">
        <v>4199</v>
      </c>
      <c r="E78" s="99" t="s">
        <v>3305</v>
      </c>
      <c r="F78" s="99" t="s">
        <v>3306</v>
      </c>
      <c r="G78" s="99" t="s">
        <v>2745</v>
      </c>
      <c r="H78" s="99" t="s">
        <v>2310</v>
      </c>
      <c r="I78" s="99" t="s">
        <v>3277</v>
      </c>
      <c r="J78" s="95">
        <v>15952.19</v>
      </c>
      <c r="K78" s="95">
        <v>9387.32</v>
      </c>
      <c r="L78" s="95">
        <v>6564.8700000000008</v>
      </c>
      <c r="M78" s="95">
        <v>0</v>
      </c>
      <c r="N78" s="95">
        <v>0</v>
      </c>
      <c r="O78" s="95">
        <v>72.308544951781485</v>
      </c>
      <c r="P78" s="95">
        <v>0</v>
      </c>
      <c r="Q78" s="95">
        <v>656.48700000000008</v>
      </c>
      <c r="R78" s="96">
        <v>728.79554495178161</v>
      </c>
    </row>
    <row r="79" spans="1:18" outlineLevel="2" x14ac:dyDescent="0.25">
      <c r="A79" s="99" t="s">
        <v>1529</v>
      </c>
      <c r="B79" s="99" t="s">
        <v>1529</v>
      </c>
      <c r="C79" s="91" t="s">
        <v>3288</v>
      </c>
      <c r="D79" s="91" t="s">
        <v>4199</v>
      </c>
      <c r="E79" s="99" t="s">
        <v>3289</v>
      </c>
      <c r="F79" s="99" t="s">
        <v>3290</v>
      </c>
      <c r="G79" s="99" t="s">
        <v>2745</v>
      </c>
      <c r="H79" s="99" t="s">
        <v>2310</v>
      </c>
      <c r="I79" s="99" t="s">
        <v>3284</v>
      </c>
      <c r="J79" s="95">
        <v>66415.920000000013</v>
      </c>
      <c r="K79" s="95">
        <v>80056.55</v>
      </c>
      <c r="L79" s="95">
        <v>-13640.62999999999</v>
      </c>
      <c r="M79" s="95">
        <v>0</v>
      </c>
      <c r="N79" s="95">
        <v>0</v>
      </c>
      <c r="O79" s="95">
        <v>616.65871029852428</v>
      </c>
      <c r="P79" s="95">
        <v>0</v>
      </c>
      <c r="Q79" s="95">
        <v>-1364.062999999999</v>
      </c>
      <c r="R79" s="96">
        <v>-747.40428970147468</v>
      </c>
    </row>
    <row r="80" spans="1:18" outlineLevel="2" x14ac:dyDescent="0.25">
      <c r="A80" s="99" t="s">
        <v>1529</v>
      </c>
      <c r="B80" s="99" t="s">
        <v>1529</v>
      </c>
      <c r="C80" s="91" t="s">
        <v>3297</v>
      </c>
      <c r="D80" s="91" t="s">
        <v>4199</v>
      </c>
      <c r="E80" s="99" t="s">
        <v>3298</v>
      </c>
      <c r="F80" s="99" t="s">
        <v>3299</v>
      </c>
      <c r="G80" s="99" t="s">
        <v>2745</v>
      </c>
      <c r="H80" s="99" t="s">
        <v>2310</v>
      </c>
      <c r="I80" s="99" t="s">
        <v>3222</v>
      </c>
      <c r="J80" s="95">
        <v>14515.520000000002</v>
      </c>
      <c r="K80" s="95">
        <v>9437.35</v>
      </c>
      <c r="L80" s="95">
        <v>5078.1700000000019</v>
      </c>
      <c r="M80" s="95">
        <v>0</v>
      </c>
      <c r="N80" s="95">
        <v>0</v>
      </c>
      <c r="O80" s="95">
        <v>72.693915483939506</v>
      </c>
      <c r="P80" s="95">
        <v>0</v>
      </c>
      <c r="Q80" s="95">
        <v>507.81700000000018</v>
      </c>
      <c r="R80" s="96">
        <v>580.5109154839397</v>
      </c>
    </row>
    <row r="81" spans="1:18" outlineLevel="2" x14ac:dyDescent="0.25">
      <c r="A81" s="99" t="s">
        <v>1529</v>
      </c>
      <c r="B81" s="99" t="s">
        <v>1529</v>
      </c>
      <c r="C81" s="91" t="s">
        <v>3578</v>
      </c>
      <c r="D81" s="91" t="s">
        <v>4199</v>
      </c>
      <c r="E81" s="99" t="s">
        <v>3579</v>
      </c>
      <c r="F81" s="99" t="s">
        <v>3580</v>
      </c>
      <c r="G81" s="99" t="s">
        <v>2745</v>
      </c>
      <c r="H81" s="99" t="s">
        <v>2310</v>
      </c>
      <c r="I81" s="99" t="s">
        <v>3581</v>
      </c>
      <c r="J81" s="95">
        <v>29790.13</v>
      </c>
      <c r="K81" s="95">
        <v>27218.129999999997</v>
      </c>
      <c r="L81" s="95">
        <v>2572.0000000000036</v>
      </c>
      <c r="M81" s="95">
        <v>0</v>
      </c>
      <c r="N81" s="95">
        <v>0</v>
      </c>
      <c r="O81" s="95">
        <v>209.65551154199838</v>
      </c>
      <c r="P81" s="95">
        <v>0</v>
      </c>
      <c r="Q81" s="95">
        <v>257.20000000000061</v>
      </c>
      <c r="R81" s="96">
        <v>466.85551154199902</v>
      </c>
    </row>
    <row r="82" spans="1:18" outlineLevel="2" x14ac:dyDescent="0.25">
      <c r="A82" s="99" t="s">
        <v>1529</v>
      </c>
      <c r="B82" s="99" t="s">
        <v>1529</v>
      </c>
      <c r="C82" s="91" t="s">
        <v>3300</v>
      </c>
      <c r="D82" s="91" t="s">
        <v>4199</v>
      </c>
      <c r="E82" s="99" t="s">
        <v>3301</v>
      </c>
      <c r="F82" s="99" t="s">
        <v>3302</v>
      </c>
      <c r="G82" s="99" t="s">
        <v>2745</v>
      </c>
      <c r="H82" s="99" t="s">
        <v>2310</v>
      </c>
      <c r="I82" s="99" t="s">
        <v>3303</v>
      </c>
      <c r="J82" s="95">
        <v>40845.549999999996</v>
      </c>
      <c r="K82" s="95">
        <v>27056.729999999996</v>
      </c>
      <c r="L82" s="95">
        <v>13788.82</v>
      </c>
      <c r="M82" s="95">
        <v>0</v>
      </c>
      <c r="N82" s="95">
        <v>0</v>
      </c>
      <c r="O82" s="95">
        <v>208.41228140227611</v>
      </c>
      <c r="P82" s="95">
        <v>0</v>
      </c>
      <c r="Q82" s="95">
        <v>1378.8820000000001</v>
      </c>
      <c r="R82" s="96">
        <v>1587.2942814022763</v>
      </c>
    </row>
    <row r="83" spans="1:18" outlineLevel="2" x14ac:dyDescent="0.25">
      <c r="A83" s="99" t="s">
        <v>1529</v>
      </c>
      <c r="B83" s="99" t="s">
        <v>1529</v>
      </c>
      <c r="C83" s="91" t="s">
        <v>4105</v>
      </c>
      <c r="D83" s="91" t="s">
        <v>4199</v>
      </c>
      <c r="E83" s="99" t="s">
        <v>4106</v>
      </c>
      <c r="F83" s="99" t="s">
        <v>4107</v>
      </c>
      <c r="G83" s="99" t="s">
        <v>4108</v>
      </c>
      <c r="H83" s="99" t="s">
        <v>2310</v>
      </c>
      <c r="I83" s="99" t="s">
        <v>4109</v>
      </c>
      <c r="J83" s="95">
        <v>2588.84</v>
      </c>
      <c r="K83" s="95">
        <v>3206.9099999999994</v>
      </c>
      <c r="L83" s="95">
        <v>-618.06999999999925</v>
      </c>
      <c r="M83" s="95">
        <v>0</v>
      </c>
      <c r="N83" s="95">
        <v>0</v>
      </c>
      <c r="O83" s="95">
        <v>24.702150975072495</v>
      </c>
      <c r="P83" s="95">
        <v>0</v>
      </c>
      <c r="Q83" s="95">
        <v>-61.806999999999967</v>
      </c>
      <c r="R83" s="96">
        <v>-37.104849024927475</v>
      </c>
    </row>
    <row r="84" spans="1:18" outlineLevel="2" x14ac:dyDescent="0.25">
      <c r="A84" s="99" t="s">
        <v>1529</v>
      </c>
      <c r="B84" s="99" t="s">
        <v>1529</v>
      </c>
      <c r="C84" s="91" t="s">
        <v>3658</v>
      </c>
      <c r="D84" s="91" t="s">
        <v>4199</v>
      </c>
      <c r="E84" s="99" t="s">
        <v>3659</v>
      </c>
      <c r="F84" s="99" t="s">
        <v>3660</v>
      </c>
      <c r="G84" s="99" t="s">
        <v>2745</v>
      </c>
      <c r="H84" s="99" t="s">
        <v>2310</v>
      </c>
      <c r="I84" s="99" t="s">
        <v>3065</v>
      </c>
      <c r="J84" s="95">
        <v>11945.939999999999</v>
      </c>
      <c r="K84" s="95">
        <v>6748.35</v>
      </c>
      <c r="L84" s="95">
        <v>5197.5899999999983</v>
      </c>
      <c r="M84" s="95">
        <v>0</v>
      </c>
      <c r="N84" s="95">
        <v>0</v>
      </c>
      <c r="O84" s="95">
        <v>51.981115944205008</v>
      </c>
      <c r="P84" s="95">
        <v>0</v>
      </c>
      <c r="Q84" s="95">
        <v>519.7589999999999</v>
      </c>
      <c r="R84" s="96">
        <v>571.74011594420494</v>
      </c>
    </row>
    <row r="85" spans="1:18" outlineLevel="2" x14ac:dyDescent="0.25">
      <c r="A85" s="99" t="s">
        <v>1529</v>
      </c>
      <c r="B85" s="99" t="s">
        <v>1529</v>
      </c>
      <c r="C85" s="91" t="s">
        <v>3644</v>
      </c>
      <c r="D85" s="91" t="s">
        <v>4199</v>
      </c>
      <c r="E85" s="99" t="s">
        <v>3645</v>
      </c>
      <c r="F85" s="99" t="s">
        <v>3271</v>
      </c>
      <c r="G85" s="99" t="s">
        <v>2745</v>
      </c>
      <c r="H85" s="99" t="s">
        <v>2310</v>
      </c>
      <c r="I85" s="99" t="s">
        <v>3065</v>
      </c>
      <c r="J85" s="95">
        <v>21998.370000000006</v>
      </c>
      <c r="K85" s="95">
        <v>13743.740000000003</v>
      </c>
      <c r="L85" s="95">
        <v>8254.6300000000028</v>
      </c>
      <c r="M85" s="95">
        <v>0</v>
      </c>
      <c r="N85" s="95">
        <v>0</v>
      </c>
      <c r="O85" s="95">
        <v>105.86512887550413</v>
      </c>
      <c r="P85" s="95">
        <v>0</v>
      </c>
      <c r="Q85" s="95">
        <v>825.46300000000008</v>
      </c>
      <c r="R85" s="96">
        <v>931.32812887550426</v>
      </c>
    </row>
    <row r="86" spans="1:18" outlineLevel="2" x14ac:dyDescent="0.25">
      <c r="A86" s="99" t="s">
        <v>1529</v>
      </c>
      <c r="B86" s="99" t="s">
        <v>1529</v>
      </c>
      <c r="C86" s="91" t="s">
        <v>3325</v>
      </c>
      <c r="D86" s="91" t="s">
        <v>4199</v>
      </c>
      <c r="E86" s="99" t="s">
        <v>3326</v>
      </c>
      <c r="F86" s="99" t="s">
        <v>3327</v>
      </c>
      <c r="G86" s="99" t="s">
        <v>3124</v>
      </c>
      <c r="H86" s="99" t="s">
        <v>2310</v>
      </c>
      <c r="I86" s="99" t="s">
        <v>3125</v>
      </c>
      <c r="J86" s="95">
        <v>15532</v>
      </c>
      <c r="K86" s="95">
        <v>13234.26</v>
      </c>
      <c r="L86" s="95">
        <v>2297.7399999999998</v>
      </c>
      <c r="M86" s="95">
        <v>0</v>
      </c>
      <c r="N86" s="95">
        <v>0</v>
      </c>
      <c r="O86" s="95">
        <v>101.94071195118133</v>
      </c>
      <c r="P86" s="95">
        <v>0</v>
      </c>
      <c r="Q86" s="95">
        <v>229.774</v>
      </c>
      <c r="R86" s="96">
        <v>331.71471195118136</v>
      </c>
    </row>
    <row r="87" spans="1:18" outlineLevel="2" x14ac:dyDescent="0.25">
      <c r="A87" s="99" t="s">
        <v>1529</v>
      </c>
      <c r="B87" s="99" t="s">
        <v>1529</v>
      </c>
      <c r="C87" s="91" t="s">
        <v>3414</v>
      </c>
      <c r="D87" s="91" t="s">
        <v>4199</v>
      </c>
      <c r="E87" s="99" t="s">
        <v>3415</v>
      </c>
      <c r="F87" s="99" t="s">
        <v>3416</v>
      </c>
      <c r="G87" s="99" t="s">
        <v>2745</v>
      </c>
      <c r="H87" s="99" t="s">
        <v>2310</v>
      </c>
      <c r="I87" s="99" t="s">
        <v>3296</v>
      </c>
      <c r="J87" s="95">
        <v>478.42000000000007</v>
      </c>
      <c r="K87" s="95">
        <v>431.06000000000006</v>
      </c>
      <c r="L87" s="95">
        <v>47.360000000000014</v>
      </c>
      <c r="M87" s="95">
        <v>0</v>
      </c>
      <c r="N87" s="95">
        <v>0</v>
      </c>
      <c r="O87" s="95">
        <v>3.3203642133127373</v>
      </c>
      <c r="P87" s="95">
        <v>0</v>
      </c>
      <c r="Q87" s="95">
        <v>4.7360000000000015</v>
      </c>
      <c r="R87" s="96">
        <v>8.0563642133127384</v>
      </c>
    </row>
    <row r="88" spans="1:18" outlineLevel="2" x14ac:dyDescent="0.25">
      <c r="A88" s="99" t="s">
        <v>1529</v>
      </c>
      <c r="B88" s="99" t="s">
        <v>1529</v>
      </c>
      <c r="C88" s="91" t="s">
        <v>3004</v>
      </c>
      <c r="D88" s="91" t="s">
        <v>4199</v>
      </c>
      <c r="E88" s="99" t="s">
        <v>3005</v>
      </c>
      <c r="F88" s="99" t="s">
        <v>3006</v>
      </c>
      <c r="G88" s="99" t="s">
        <v>2745</v>
      </c>
      <c r="H88" s="99" t="s">
        <v>2310</v>
      </c>
      <c r="I88" s="99" t="s">
        <v>3007</v>
      </c>
      <c r="J88" s="95">
        <v>173624.11000000016</v>
      </c>
      <c r="K88" s="95">
        <v>187194.50000000003</v>
      </c>
      <c r="L88" s="95">
        <v>-13570.389999999868</v>
      </c>
      <c r="M88" s="95">
        <v>0</v>
      </c>
      <c r="N88" s="95">
        <v>0</v>
      </c>
      <c r="O88" s="95">
        <v>1441.9197298032093</v>
      </c>
      <c r="P88" s="95">
        <v>0</v>
      </c>
      <c r="Q88" s="95">
        <v>-1357.0390000000009</v>
      </c>
      <c r="R88" s="96">
        <v>84.880729803208396</v>
      </c>
    </row>
    <row r="89" spans="1:18" outlineLevel="2" x14ac:dyDescent="0.25">
      <c r="A89" s="99" t="s">
        <v>1529</v>
      </c>
      <c r="B89" s="99" t="s">
        <v>1529</v>
      </c>
      <c r="C89" s="91" t="s">
        <v>3611</v>
      </c>
      <c r="D89" s="91" t="s">
        <v>4199</v>
      </c>
      <c r="E89" s="99" t="s">
        <v>3612</v>
      </c>
      <c r="F89" s="99" t="s">
        <v>3613</v>
      </c>
      <c r="G89" s="99" t="s">
        <v>3614</v>
      </c>
      <c r="H89" s="99" t="s">
        <v>2310</v>
      </c>
      <c r="I89" s="99" t="s">
        <v>3615</v>
      </c>
      <c r="J89" s="95">
        <v>53594.799999999996</v>
      </c>
      <c r="K89" s="95">
        <v>50194.450000000004</v>
      </c>
      <c r="L89" s="95">
        <v>3400.3499999999913</v>
      </c>
      <c r="M89" s="95">
        <v>0</v>
      </c>
      <c r="N89" s="95">
        <v>0</v>
      </c>
      <c r="O89" s="95">
        <v>386.63725580410073</v>
      </c>
      <c r="P89" s="95">
        <v>0</v>
      </c>
      <c r="Q89" s="95">
        <v>340.03500000000065</v>
      </c>
      <c r="R89" s="96">
        <v>726.67225580410138</v>
      </c>
    </row>
    <row r="90" spans="1:18" outlineLevel="2" x14ac:dyDescent="0.25">
      <c r="A90" s="99" t="s">
        <v>1529</v>
      </c>
      <c r="B90" s="99" t="s">
        <v>1529</v>
      </c>
      <c r="C90" s="91" t="s">
        <v>3407</v>
      </c>
      <c r="D90" s="91" t="s">
        <v>4199</v>
      </c>
      <c r="E90" s="99" t="s">
        <v>3408</v>
      </c>
      <c r="F90" s="99" t="s">
        <v>3308</v>
      </c>
      <c r="G90" s="99" t="s">
        <v>2745</v>
      </c>
      <c r="H90" s="99" t="s">
        <v>2310</v>
      </c>
      <c r="I90" s="99" t="s">
        <v>3065</v>
      </c>
      <c r="J90" s="95">
        <v>0</v>
      </c>
      <c r="K90" s="95">
        <v>40</v>
      </c>
      <c r="L90" s="95">
        <v>-40</v>
      </c>
      <c r="M90" s="95">
        <v>0</v>
      </c>
      <c r="N90" s="95">
        <v>0</v>
      </c>
      <c r="O90" s="95">
        <v>0.3081115587911416</v>
      </c>
      <c r="P90" s="95">
        <v>0</v>
      </c>
      <c r="Q90" s="95">
        <v>-4</v>
      </c>
      <c r="R90" s="96">
        <v>-3.6918884412088584</v>
      </c>
    </row>
    <row r="91" spans="1:18" outlineLevel="2" x14ac:dyDescent="0.25">
      <c r="A91" s="99" t="s">
        <v>1529</v>
      </c>
      <c r="B91" s="99" t="s">
        <v>1529</v>
      </c>
      <c r="C91" s="91" t="s">
        <v>3366</v>
      </c>
      <c r="D91" s="91" t="s">
        <v>4199</v>
      </c>
      <c r="E91" s="99" t="s">
        <v>3367</v>
      </c>
      <c r="F91" s="99" t="s">
        <v>3368</v>
      </c>
      <c r="G91" s="99" t="s">
        <v>2745</v>
      </c>
      <c r="H91" s="99" t="s">
        <v>2310</v>
      </c>
      <c r="I91" s="99" t="s">
        <v>3353</v>
      </c>
      <c r="J91" s="95">
        <v>5992.4000000000005</v>
      </c>
      <c r="K91" s="95">
        <v>7409.7800000000007</v>
      </c>
      <c r="L91" s="95">
        <v>-1417.38</v>
      </c>
      <c r="M91" s="95">
        <v>0</v>
      </c>
      <c r="N91" s="95">
        <v>0</v>
      </c>
      <c r="O91" s="95">
        <v>57.075971652485642</v>
      </c>
      <c r="P91" s="95">
        <v>0</v>
      </c>
      <c r="Q91" s="95">
        <v>-141.738</v>
      </c>
      <c r="R91" s="96">
        <v>-84.662028347514365</v>
      </c>
    </row>
    <row r="92" spans="1:18" outlineLevel="2" x14ac:dyDescent="0.25">
      <c r="A92" s="99" t="s">
        <v>1529</v>
      </c>
      <c r="B92" s="99" t="s">
        <v>1529</v>
      </c>
      <c r="C92" s="91" t="s">
        <v>3425</v>
      </c>
      <c r="D92" s="91" t="s">
        <v>4199</v>
      </c>
      <c r="E92" s="99" t="s">
        <v>3426</v>
      </c>
      <c r="F92" s="99" t="s">
        <v>3427</v>
      </c>
      <c r="G92" s="99" t="s">
        <v>2745</v>
      </c>
      <c r="H92" s="99" t="s">
        <v>2310</v>
      </c>
      <c r="I92" s="99" t="s">
        <v>3353</v>
      </c>
      <c r="J92" s="95">
        <v>11065.95</v>
      </c>
      <c r="K92" s="95">
        <v>12134.529999999999</v>
      </c>
      <c r="L92" s="95">
        <v>-1068.5799999999981</v>
      </c>
      <c r="M92" s="95">
        <v>0</v>
      </c>
      <c r="N92" s="95">
        <v>0</v>
      </c>
      <c r="O92" s="95">
        <v>93.469723837446779</v>
      </c>
      <c r="P92" s="95">
        <v>0</v>
      </c>
      <c r="Q92" s="95">
        <v>-106.85799999999999</v>
      </c>
      <c r="R92" s="96">
        <v>-13.388276162553211</v>
      </c>
    </row>
    <row r="93" spans="1:18" outlineLevel="2" x14ac:dyDescent="0.25">
      <c r="A93" s="99" t="s">
        <v>1529</v>
      </c>
      <c r="B93" s="99" t="s">
        <v>1529</v>
      </c>
      <c r="C93" s="91" t="s">
        <v>3668</v>
      </c>
      <c r="D93" s="91" t="s">
        <v>4199</v>
      </c>
      <c r="E93" s="99" t="s">
        <v>3669</v>
      </c>
      <c r="F93" s="99" t="s">
        <v>3670</v>
      </c>
      <c r="G93" s="99" t="s">
        <v>2745</v>
      </c>
      <c r="H93" s="99" t="s">
        <v>2310</v>
      </c>
      <c r="I93" s="99" t="s">
        <v>3490</v>
      </c>
      <c r="J93" s="95">
        <v>477.59999999999997</v>
      </c>
      <c r="K93" s="95">
        <v>515</v>
      </c>
      <c r="L93" s="95">
        <v>-37.400000000000034</v>
      </c>
      <c r="M93" s="95">
        <v>0</v>
      </c>
      <c r="N93" s="95">
        <v>0</v>
      </c>
      <c r="O93" s="95">
        <v>3.9669363194359479</v>
      </c>
      <c r="P93" s="95">
        <v>0</v>
      </c>
      <c r="Q93" s="95">
        <v>-3.74</v>
      </c>
      <c r="R93" s="96">
        <v>0.22693631943594772</v>
      </c>
    </row>
    <row r="94" spans="1:18" outlineLevel="2" x14ac:dyDescent="0.25">
      <c r="A94" s="99" t="s">
        <v>1529</v>
      </c>
      <c r="B94" s="99" t="s">
        <v>1529</v>
      </c>
      <c r="C94" s="91" t="s">
        <v>4112</v>
      </c>
      <c r="D94" s="91" t="s">
        <v>4199</v>
      </c>
      <c r="E94" s="99" t="s">
        <v>4113</v>
      </c>
      <c r="F94" s="99" t="s">
        <v>4114</v>
      </c>
      <c r="G94" s="99" t="s">
        <v>2745</v>
      </c>
      <c r="H94" s="99" t="s">
        <v>2310</v>
      </c>
      <c r="I94" s="99" t="s">
        <v>4115</v>
      </c>
      <c r="J94" s="95">
        <v>4378.49</v>
      </c>
      <c r="K94" s="95">
        <v>2020.6199999999997</v>
      </c>
      <c r="L94" s="95">
        <v>2357.87</v>
      </c>
      <c r="M94" s="95">
        <v>0</v>
      </c>
      <c r="N94" s="95">
        <v>0</v>
      </c>
      <c r="O94" s="95">
        <v>15.564409448113915</v>
      </c>
      <c r="P94" s="95">
        <v>0</v>
      </c>
      <c r="Q94" s="95">
        <v>235.78700000000003</v>
      </c>
      <c r="R94" s="96">
        <v>251.35140944811394</v>
      </c>
    </row>
    <row r="95" spans="1:18" outlineLevel="2" x14ac:dyDescent="0.25">
      <c r="A95" s="99" t="s">
        <v>1529</v>
      </c>
      <c r="B95" s="99" t="s">
        <v>1529</v>
      </c>
      <c r="C95" s="91" t="s">
        <v>3309</v>
      </c>
      <c r="D95" s="91" t="s">
        <v>4199</v>
      </c>
      <c r="E95" s="99" t="s">
        <v>3310</v>
      </c>
      <c r="F95" s="99" t="s">
        <v>3311</v>
      </c>
      <c r="G95" s="99" t="s">
        <v>2926</v>
      </c>
      <c r="H95" s="99" t="s">
        <v>2310</v>
      </c>
      <c r="I95" s="99" t="s">
        <v>3312</v>
      </c>
      <c r="J95" s="95">
        <v>26527.440000000002</v>
      </c>
      <c r="K95" s="95">
        <v>10603.45</v>
      </c>
      <c r="L95" s="95">
        <v>15923.990000000002</v>
      </c>
      <c r="M95" s="95">
        <v>0</v>
      </c>
      <c r="N95" s="95">
        <v>0</v>
      </c>
      <c r="O95" s="95">
        <v>81.676137701598265</v>
      </c>
      <c r="P95" s="95">
        <v>0</v>
      </c>
      <c r="Q95" s="95">
        <v>1592.3989999999999</v>
      </c>
      <c r="R95" s="96">
        <v>1674.0751377015981</v>
      </c>
    </row>
    <row r="96" spans="1:18" outlineLevel="2" x14ac:dyDescent="0.25">
      <c r="A96" s="99" t="s">
        <v>1529</v>
      </c>
      <c r="B96" s="99" t="s">
        <v>1529</v>
      </c>
      <c r="C96" s="91" t="s">
        <v>3252</v>
      </c>
      <c r="D96" s="91" t="s">
        <v>4199</v>
      </c>
      <c r="E96" s="99" t="s">
        <v>3253</v>
      </c>
      <c r="F96" s="99" t="s">
        <v>3254</v>
      </c>
      <c r="G96" s="99" t="s">
        <v>2745</v>
      </c>
      <c r="H96" s="99" t="s">
        <v>2310</v>
      </c>
      <c r="I96" s="99" t="s">
        <v>3065</v>
      </c>
      <c r="J96" s="95">
        <v>9019.2000000000007</v>
      </c>
      <c r="K96" s="95">
        <v>3652.15</v>
      </c>
      <c r="L96" s="95">
        <v>5367.0500000000011</v>
      </c>
      <c r="M96" s="95">
        <v>0</v>
      </c>
      <c r="N96" s="95">
        <v>0</v>
      </c>
      <c r="O96" s="95">
        <v>28.131740735976692</v>
      </c>
      <c r="P96" s="95">
        <v>0</v>
      </c>
      <c r="Q96" s="95">
        <v>536.70500000000004</v>
      </c>
      <c r="R96" s="96">
        <v>564.83674073597672</v>
      </c>
    </row>
    <row r="97" spans="1:18" outlineLevel="1" x14ac:dyDescent="0.25">
      <c r="A97" s="99"/>
      <c r="B97" s="99"/>
      <c r="C97" s="91"/>
      <c r="D97" s="167" t="s">
        <v>4206</v>
      </c>
      <c r="E97" s="99"/>
      <c r="F97" s="99"/>
      <c r="G97" s="99"/>
      <c r="H97" s="99"/>
      <c r="I97" s="99"/>
      <c r="J97" s="95"/>
      <c r="K97" s="95"/>
      <c r="L97" s="95"/>
      <c r="M97" s="95"/>
      <c r="N97" s="95"/>
      <c r="O97" s="95"/>
      <c r="P97" s="95"/>
      <c r="Q97" s="95"/>
      <c r="R97" s="96">
        <f>SUBTOTAL(9,R13:R96)</f>
        <v>319726.34087048151</v>
      </c>
    </row>
    <row r="98" spans="1:18" outlineLevel="2" x14ac:dyDescent="0.25">
      <c r="A98" s="99" t="s">
        <v>1529</v>
      </c>
      <c r="B98" s="99" t="s">
        <v>1529</v>
      </c>
      <c r="C98" s="91" t="s">
        <v>3409</v>
      </c>
      <c r="D98" s="91" t="s">
        <v>2992</v>
      </c>
      <c r="E98" s="99" t="s">
        <v>3410</v>
      </c>
      <c r="F98" s="99" t="s">
        <v>2991</v>
      </c>
      <c r="G98" s="99" t="s">
        <v>2992</v>
      </c>
      <c r="H98" s="99" t="s">
        <v>2310</v>
      </c>
      <c r="I98" s="99" t="s">
        <v>2993</v>
      </c>
      <c r="J98" s="95">
        <v>502.4</v>
      </c>
      <c r="K98" s="95">
        <v>474.25000000000011</v>
      </c>
      <c r="L98" s="95">
        <v>28.149999999999864</v>
      </c>
      <c r="M98" s="95">
        <v>0</v>
      </c>
      <c r="N98" s="95">
        <v>0</v>
      </c>
      <c r="O98" s="95">
        <v>3.6530476689174733</v>
      </c>
      <c r="P98" s="95">
        <v>0</v>
      </c>
      <c r="Q98" s="95">
        <v>2.8149999999999906</v>
      </c>
      <c r="R98" s="96">
        <v>6.468047668917464</v>
      </c>
    </row>
    <row r="99" spans="1:18" outlineLevel="2" x14ac:dyDescent="0.25">
      <c r="A99" s="99" t="s">
        <v>1529</v>
      </c>
      <c r="B99" s="99" t="s">
        <v>1529</v>
      </c>
      <c r="C99" s="91" t="s">
        <v>2989</v>
      </c>
      <c r="D99" s="91" t="s">
        <v>2992</v>
      </c>
      <c r="E99" s="99" t="s">
        <v>2990</v>
      </c>
      <c r="F99" s="99" t="s">
        <v>2991</v>
      </c>
      <c r="G99" s="99" t="s">
        <v>2992</v>
      </c>
      <c r="H99" s="99" t="s">
        <v>2310</v>
      </c>
      <c r="I99" s="99" t="s">
        <v>2993</v>
      </c>
      <c r="J99" s="95">
        <v>231200.43999999997</v>
      </c>
      <c r="K99" s="95">
        <v>197298.68000000005</v>
      </c>
      <c r="L99" s="95">
        <v>33901.759999999922</v>
      </c>
      <c r="M99" s="95">
        <v>0</v>
      </c>
      <c r="N99" s="95">
        <v>0</v>
      </c>
      <c r="O99" s="95">
        <v>1519.7500960558664</v>
      </c>
      <c r="P99" s="95">
        <v>0</v>
      </c>
      <c r="Q99" s="95">
        <v>3390.1760000000045</v>
      </c>
      <c r="R99" s="96">
        <v>4909.9260960558713</v>
      </c>
    </row>
    <row r="100" spans="1:18" outlineLevel="2" x14ac:dyDescent="0.25">
      <c r="A100" s="99" t="s">
        <v>1529</v>
      </c>
      <c r="B100" s="99" t="s">
        <v>1529</v>
      </c>
      <c r="C100" s="91" t="s">
        <v>3280</v>
      </c>
      <c r="D100" s="91" t="s">
        <v>2992</v>
      </c>
      <c r="E100" s="99" t="s">
        <v>2990</v>
      </c>
      <c r="F100" s="99" t="s">
        <v>3281</v>
      </c>
      <c r="G100" s="99" t="s">
        <v>2992</v>
      </c>
      <c r="H100" s="99" t="s">
        <v>2310</v>
      </c>
      <c r="I100" s="99" t="s">
        <v>2993</v>
      </c>
      <c r="J100" s="95">
        <v>54969.3</v>
      </c>
      <c r="K100" s="95">
        <v>63864.800000000003</v>
      </c>
      <c r="L100" s="95">
        <v>-8895.5</v>
      </c>
      <c r="M100" s="95">
        <v>0</v>
      </c>
      <c r="N100" s="95">
        <v>0</v>
      </c>
      <c r="O100" s="95">
        <v>491.93707699711257</v>
      </c>
      <c r="P100" s="95">
        <v>0</v>
      </c>
      <c r="Q100" s="95">
        <v>-889.55000000000018</v>
      </c>
      <c r="R100" s="96">
        <v>-397.61292300288761</v>
      </c>
    </row>
    <row r="101" spans="1:18" outlineLevel="1" x14ac:dyDescent="0.25">
      <c r="A101" s="99"/>
      <c r="B101" s="99"/>
      <c r="C101" s="91"/>
      <c r="D101" s="167" t="s">
        <v>4207</v>
      </c>
      <c r="E101" s="99"/>
      <c r="F101" s="99"/>
      <c r="G101" s="99"/>
      <c r="H101" s="99"/>
      <c r="I101" s="99"/>
      <c r="J101" s="95"/>
      <c r="K101" s="95"/>
      <c r="L101" s="95"/>
      <c r="M101" s="95"/>
      <c r="N101" s="95"/>
      <c r="O101" s="95"/>
      <c r="P101" s="95"/>
      <c r="Q101" s="95"/>
      <c r="R101" s="96">
        <f>SUBTOTAL(9,R98:R100)</f>
        <v>4518.7812207219013</v>
      </c>
    </row>
    <row r="102" spans="1:18" outlineLevel="2" x14ac:dyDescent="0.25">
      <c r="A102" s="99" t="s">
        <v>1529</v>
      </c>
      <c r="B102" s="99" t="s">
        <v>1529</v>
      </c>
      <c r="C102" s="91" t="s">
        <v>3558</v>
      </c>
      <c r="D102" s="91" t="s">
        <v>2309</v>
      </c>
      <c r="E102" s="99" t="s">
        <v>3559</v>
      </c>
      <c r="F102" s="99" t="s">
        <v>3560</v>
      </c>
      <c r="G102" s="99" t="s">
        <v>2309</v>
      </c>
      <c r="H102" s="99" t="s">
        <v>2310</v>
      </c>
      <c r="I102" s="99" t="s">
        <v>2311</v>
      </c>
      <c r="J102" s="95">
        <v>14367.980000000001</v>
      </c>
      <c r="K102" s="95">
        <v>16997.91</v>
      </c>
      <c r="L102" s="95">
        <v>-2629.9299999999985</v>
      </c>
      <c r="M102" s="95">
        <v>0</v>
      </c>
      <c r="N102" s="95">
        <v>0</v>
      </c>
      <c r="O102" s="95">
        <v>130.93131365728834</v>
      </c>
      <c r="P102" s="95">
        <v>0</v>
      </c>
      <c r="Q102" s="95">
        <v>-262.99299999999994</v>
      </c>
      <c r="R102" s="96">
        <v>-132.0616863427116</v>
      </c>
    </row>
    <row r="103" spans="1:18" outlineLevel="2" x14ac:dyDescent="0.25">
      <c r="A103" s="99" t="s">
        <v>1529</v>
      </c>
      <c r="B103" s="99" t="s">
        <v>1529</v>
      </c>
      <c r="C103" s="91" t="s">
        <v>3372</v>
      </c>
      <c r="D103" s="91" t="s">
        <v>2309</v>
      </c>
      <c r="E103" s="99" t="s">
        <v>3373</v>
      </c>
      <c r="F103" s="99" t="s">
        <v>3374</v>
      </c>
      <c r="G103" s="99" t="s">
        <v>2309</v>
      </c>
      <c r="H103" s="99" t="s">
        <v>2310</v>
      </c>
      <c r="I103" s="99" t="s">
        <v>2311</v>
      </c>
      <c r="J103" s="95">
        <v>734004.28000000026</v>
      </c>
      <c r="K103" s="95">
        <v>728164.62</v>
      </c>
      <c r="L103" s="95">
        <v>5839.6600000002654</v>
      </c>
      <c r="M103" s="95">
        <v>0</v>
      </c>
      <c r="N103" s="95">
        <v>0</v>
      </c>
      <c r="O103" s="95">
        <v>5608.8984031189812</v>
      </c>
      <c r="P103" s="95">
        <v>0</v>
      </c>
      <c r="Q103" s="95">
        <v>583.96599999999751</v>
      </c>
      <c r="R103" s="96">
        <v>6192.8644031189788</v>
      </c>
    </row>
    <row r="104" spans="1:18" outlineLevel="1" x14ac:dyDescent="0.25">
      <c r="A104" s="99"/>
      <c r="B104" s="99"/>
      <c r="C104" s="91"/>
      <c r="D104" s="167" t="s">
        <v>4208</v>
      </c>
      <c r="E104" s="99"/>
      <c r="F104" s="99"/>
      <c r="G104" s="99"/>
      <c r="H104" s="99"/>
      <c r="I104" s="99"/>
      <c r="J104" s="95"/>
      <c r="K104" s="95"/>
      <c r="L104" s="95"/>
      <c r="M104" s="95"/>
      <c r="N104" s="95"/>
      <c r="O104" s="95"/>
      <c r="P104" s="95"/>
      <c r="Q104" s="95"/>
      <c r="R104" s="96">
        <f>SUBTOTAL(9,R102:R103)</f>
        <v>6060.8027167762675</v>
      </c>
    </row>
    <row r="105" spans="1:18" outlineLevel="2" x14ac:dyDescent="0.25">
      <c r="A105" s="99" t="s">
        <v>1529</v>
      </c>
      <c r="B105" s="99" t="s">
        <v>1529</v>
      </c>
      <c r="C105" s="91" t="s">
        <v>3418</v>
      </c>
      <c r="D105" s="91" t="s">
        <v>3015</v>
      </c>
      <c r="E105" s="99" t="s">
        <v>3419</v>
      </c>
      <c r="F105" s="99" t="s">
        <v>3420</v>
      </c>
      <c r="G105" s="99" t="s">
        <v>2585</v>
      </c>
      <c r="H105" s="99" t="s">
        <v>2310</v>
      </c>
      <c r="I105" s="99" t="s">
        <v>3421</v>
      </c>
      <c r="J105" s="95">
        <v>570.87</v>
      </c>
      <c r="K105" s="95">
        <v>407.37</v>
      </c>
      <c r="L105" s="95">
        <v>163.5</v>
      </c>
      <c r="M105" s="95">
        <v>0</v>
      </c>
      <c r="N105" s="95">
        <v>0</v>
      </c>
      <c r="O105" s="95">
        <v>3.1378851426186833</v>
      </c>
      <c r="P105" s="95">
        <v>0</v>
      </c>
      <c r="Q105" s="95">
        <v>16.350000000000001</v>
      </c>
      <c r="R105" s="96">
        <v>19.487885142618683</v>
      </c>
    </row>
    <row r="106" spans="1:18" outlineLevel="2" x14ac:dyDescent="0.25">
      <c r="A106" s="99" t="s">
        <v>1529</v>
      </c>
      <c r="B106" s="99" t="s">
        <v>1529</v>
      </c>
      <c r="C106" s="91" t="s">
        <v>3491</v>
      </c>
      <c r="D106" s="91" t="s">
        <v>3015</v>
      </c>
      <c r="E106" s="99" t="s">
        <v>3492</v>
      </c>
      <c r="F106" s="99" t="s">
        <v>3493</v>
      </c>
      <c r="G106" s="99" t="s">
        <v>3494</v>
      </c>
      <c r="H106" s="99" t="s">
        <v>2310</v>
      </c>
      <c r="I106" s="99" t="s">
        <v>3495</v>
      </c>
      <c r="J106" s="95">
        <v>0</v>
      </c>
      <c r="K106" s="95">
        <v>236.4</v>
      </c>
      <c r="L106" s="95">
        <v>-236.4</v>
      </c>
      <c r="M106" s="95">
        <v>0</v>
      </c>
      <c r="N106" s="95">
        <v>0</v>
      </c>
      <c r="O106" s="95">
        <v>1.820939312455647</v>
      </c>
      <c r="P106" s="95">
        <v>0</v>
      </c>
      <c r="Q106" s="95">
        <v>-23.64</v>
      </c>
      <c r="R106" s="96">
        <v>-21.819060687544354</v>
      </c>
    </row>
    <row r="107" spans="1:18" outlineLevel="2" x14ac:dyDescent="0.25">
      <c r="A107" s="99" t="s">
        <v>1529</v>
      </c>
      <c r="B107" s="99" t="s">
        <v>1529</v>
      </c>
      <c r="C107" s="91" t="s">
        <v>3012</v>
      </c>
      <c r="D107" s="91" t="s">
        <v>3015</v>
      </c>
      <c r="E107" s="99" t="s">
        <v>3013</v>
      </c>
      <c r="F107" s="99" t="s">
        <v>3014</v>
      </c>
      <c r="G107" s="99" t="s">
        <v>3015</v>
      </c>
      <c r="H107" s="99" t="s">
        <v>2310</v>
      </c>
      <c r="I107" s="99" t="s">
        <v>3016</v>
      </c>
      <c r="J107" s="95">
        <v>2053060.9999999998</v>
      </c>
      <c r="K107" s="95">
        <v>1676179.1299999997</v>
      </c>
      <c r="L107" s="95">
        <v>376881.87000000011</v>
      </c>
      <c r="M107" s="95">
        <v>0</v>
      </c>
      <c r="N107" s="95">
        <v>0</v>
      </c>
      <c r="O107" s="95">
        <v>12911.25411393699</v>
      </c>
      <c r="P107" s="95">
        <v>0</v>
      </c>
      <c r="Q107" s="95">
        <v>37688.186999999969</v>
      </c>
      <c r="R107" s="96">
        <v>50599.441113936962</v>
      </c>
    </row>
    <row r="108" spans="1:18" outlineLevel="2" x14ac:dyDescent="0.25">
      <c r="A108" s="99" t="s">
        <v>1529</v>
      </c>
      <c r="B108" s="99" t="s">
        <v>1529</v>
      </c>
      <c r="C108" s="91" t="s">
        <v>3358</v>
      </c>
      <c r="D108" s="91" t="s">
        <v>3015</v>
      </c>
      <c r="E108" s="99" t="s">
        <v>3359</v>
      </c>
      <c r="F108" s="99" t="s">
        <v>3014</v>
      </c>
      <c r="G108" s="99" t="s">
        <v>3015</v>
      </c>
      <c r="H108" s="99" t="s">
        <v>2310</v>
      </c>
      <c r="I108" s="99" t="s">
        <v>3016</v>
      </c>
      <c r="J108" s="95">
        <v>7295.25</v>
      </c>
      <c r="K108" s="95">
        <v>0</v>
      </c>
      <c r="L108" s="95">
        <v>7295.25</v>
      </c>
      <c r="M108" s="95">
        <v>0</v>
      </c>
      <c r="N108" s="95">
        <v>0</v>
      </c>
      <c r="O108" s="95">
        <v>0</v>
      </c>
      <c r="P108" s="95">
        <v>0</v>
      </c>
      <c r="Q108" s="95">
        <v>729.52500000000009</v>
      </c>
      <c r="R108" s="96">
        <v>729.52500000000009</v>
      </c>
    </row>
    <row r="109" spans="1:18" outlineLevel="1" x14ac:dyDescent="0.25">
      <c r="A109" s="99"/>
      <c r="B109" s="99"/>
      <c r="C109" s="91"/>
      <c r="D109" s="167" t="s">
        <v>4209</v>
      </c>
      <c r="E109" s="99"/>
      <c r="F109" s="99"/>
      <c r="G109" s="99"/>
      <c r="H109" s="99"/>
      <c r="I109" s="99"/>
      <c r="J109" s="95"/>
      <c r="K109" s="95"/>
      <c r="L109" s="95"/>
      <c r="M109" s="95"/>
      <c r="N109" s="95"/>
      <c r="O109" s="95"/>
      <c r="P109" s="95"/>
      <c r="Q109" s="95"/>
      <c r="R109" s="96">
        <f>SUBTOTAL(9,R105:R108)</f>
        <v>51326.634938392039</v>
      </c>
    </row>
    <row r="110" spans="1:18" outlineLevel="2" x14ac:dyDescent="0.25">
      <c r="A110" s="91" t="s">
        <v>1529</v>
      </c>
      <c r="B110" s="91" t="s">
        <v>1529</v>
      </c>
      <c r="C110" s="91" t="s">
        <v>2724</v>
      </c>
      <c r="D110" s="91" t="s">
        <v>4202</v>
      </c>
      <c r="E110" s="99" t="s">
        <v>2725</v>
      </c>
      <c r="F110" s="99" t="s">
        <v>2726</v>
      </c>
      <c r="G110" s="99" t="s">
        <v>2727</v>
      </c>
      <c r="H110" s="99" t="s">
        <v>2310</v>
      </c>
      <c r="I110" s="99" t="s">
        <v>2728</v>
      </c>
      <c r="J110" s="95">
        <v>22385.049999999996</v>
      </c>
      <c r="K110" s="95">
        <v>16818.07</v>
      </c>
      <c r="L110" s="95">
        <v>5566.9799999999959</v>
      </c>
      <c r="M110" s="95">
        <v>0</v>
      </c>
      <c r="N110" s="95">
        <v>0</v>
      </c>
      <c r="O110" s="95">
        <v>129.54604408896336</v>
      </c>
      <c r="P110" s="95">
        <v>0</v>
      </c>
      <c r="Q110" s="95">
        <v>556.69799999999987</v>
      </c>
      <c r="R110" s="96">
        <v>686.24404408896316</v>
      </c>
    </row>
    <row r="111" spans="1:18" outlineLevel="2" x14ac:dyDescent="0.25">
      <c r="A111" s="99" t="s">
        <v>1529</v>
      </c>
      <c r="B111" s="99" t="s">
        <v>1529</v>
      </c>
      <c r="C111" s="91" t="s">
        <v>3315</v>
      </c>
      <c r="D111" s="91" t="s">
        <v>4202</v>
      </c>
      <c r="E111" s="99" t="s">
        <v>3316</v>
      </c>
      <c r="F111" s="99" t="s">
        <v>3317</v>
      </c>
      <c r="G111" s="99" t="s">
        <v>2727</v>
      </c>
      <c r="H111" s="99" t="s">
        <v>2310</v>
      </c>
      <c r="I111" s="99" t="s">
        <v>2728</v>
      </c>
      <c r="J111" s="95">
        <v>4934.58</v>
      </c>
      <c r="K111" s="95">
        <v>10439.239999999998</v>
      </c>
      <c r="L111" s="95">
        <v>-5504.659999999998</v>
      </c>
      <c r="M111" s="95">
        <v>0</v>
      </c>
      <c r="N111" s="95">
        <v>0</v>
      </c>
      <c r="O111" s="95">
        <v>80.411262724870937</v>
      </c>
      <c r="P111" s="95">
        <v>0</v>
      </c>
      <c r="Q111" s="95">
        <v>-550.46599999999989</v>
      </c>
      <c r="R111" s="96">
        <v>-470.05473727512896</v>
      </c>
    </row>
    <row r="112" spans="1:18" outlineLevel="2" x14ac:dyDescent="0.25">
      <c r="A112" s="99" t="s">
        <v>1529</v>
      </c>
      <c r="B112" s="99" t="s">
        <v>1529</v>
      </c>
      <c r="C112" s="91" t="s">
        <v>3652</v>
      </c>
      <c r="D112" s="91" t="s">
        <v>4202</v>
      </c>
      <c r="E112" s="99" t="s">
        <v>3412</v>
      </c>
      <c r="F112" s="99" t="s">
        <v>2822</v>
      </c>
      <c r="G112" s="99" t="s">
        <v>2823</v>
      </c>
      <c r="H112" s="99" t="s">
        <v>2310</v>
      </c>
      <c r="I112" s="99" t="s">
        <v>2824</v>
      </c>
      <c r="J112" s="95">
        <v>348.2</v>
      </c>
      <c r="K112" s="95">
        <v>0</v>
      </c>
      <c r="L112" s="95">
        <v>348.2</v>
      </c>
      <c r="M112" s="95">
        <v>0</v>
      </c>
      <c r="N112" s="95">
        <v>0</v>
      </c>
      <c r="O112" s="95">
        <v>0</v>
      </c>
      <c r="P112" s="95">
        <v>0</v>
      </c>
      <c r="Q112" s="95">
        <v>34.82</v>
      </c>
      <c r="R112" s="96">
        <v>34.82</v>
      </c>
    </row>
    <row r="113" spans="1:18" outlineLevel="2" x14ac:dyDescent="0.25">
      <c r="A113" s="99" t="s">
        <v>1529</v>
      </c>
      <c r="B113" s="91" t="s">
        <v>1529</v>
      </c>
      <c r="C113" s="91" t="s">
        <v>2820</v>
      </c>
      <c r="D113" s="91" t="s">
        <v>4202</v>
      </c>
      <c r="E113" s="99" t="s">
        <v>2821</v>
      </c>
      <c r="F113" s="99" t="s">
        <v>2822</v>
      </c>
      <c r="G113" s="99" t="s">
        <v>2823</v>
      </c>
      <c r="H113" s="99" t="s">
        <v>2310</v>
      </c>
      <c r="I113" s="99" t="s">
        <v>2824</v>
      </c>
      <c r="J113" s="95">
        <v>1818878.3199999994</v>
      </c>
      <c r="K113" s="95">
        <v>1796223.9499999995</v>
      </c>
      <c r="L113" s="95">
        <v>22654.369999999879</v>
      </c>
      <c r="M113" s="95">
        <v>0</v>
      </c>
      <c r="N113" s="95">
        <v>0</v>
      </c>
      <c r="O113" s="95">
        <v>13835.93402931204</v>
      </c>
      <c r="P113" s="95">
        <v>0</v>
      </c>
      <c r="Q113" s="95">
        <v>2265.4370000000004</v>
      </c>
      <c r="R113" s="96">
        <v>16101.37102931204</v>
      </c>
    </row>
    <row r="114" spans="1:18" outlineLevel="1" x14ac:dyDescent="0.25">
      <c r="A114" s="99"/>
      <c r="B114" s="91"/>
      <c r="C114" s="91"/>
      <c r="D114" s="167" t="s">
        <v>4210</v>
      </c>
      <c r="E114" s="99"/>
      <c r="F114" s="99"/>
      <c r="G114" s="99"/>
      <c r="H114" s="99"/>
      <c r="I114" s="99"/>
      <c r="J114" s="95"/>
      <c r="K114" s="95"/>
      <c r="L114" s="95"/>
      <c r="M114" s="95"/>
      <c r="N114" s="95"/>
      <c r="O114" s="95"/>
      <c r="P114" s="95"/>
      <c r="Q114" s="95"/>
      <c r="R114" s="96">
        <f>SUBTOTAL(9,R110:R113)</f>
        <v>16352.380336125874</v>
      </c>
    </row>
    <row r="115" spans="1:18" outlineLevel="2" x14ac:dyDescent="0.25">
      <c r="A115" s="99" t="s">
        <v>1529</v>
      </c>
      <c r="B115" s="99" t="s">
        <v>1529</v>
      </c>
      <c r="C115" s="91" t="s">
        <v>4139</v>
      </c>
      <c r="D115" s="91" t="s">
        <v>4201</v>
      </c>
      <c r="E115" s="99" t="s">
        <v>4140</v>
      </c>
      <c r="F115" s="99" t="s">
        <v>3563</v>
      </c>
      <c r="G115" s="99" t="s">
        <v>2926</v>
      </c>
      <c r="H115" s="99" t="s">
        <v>2310</v>
      </c>
      <c r="I115" s="99" t="s">
        <v>2927</v>
      </c>
      <c r="J115" s="95">
        <v>10347.950000000001</v>
      </c>
      <c r="K115" s="95">
        <v>5792.4699999999993</v>
      </c>
      <c r="L115" s="95">
        <v>4555.4800000000014</v>
      </c>
      <c r="M115" s="95">
        <v>0</v>
      </c>
      <c r="N115" s="95">
        <v>0</v>
      </c>
      <c r="O115" s="95">
        <v>44.618174023773101</v>
      </c>
      <c r="P115" s="95">
        <v>0</v>
      </c>
      <c r="Q115" s="95">
        <v>455.54800000000017</v>
      </c>
      <c r="R115" s="96">
        <v>500.16617402377329</v>
      </c>
    </row>
    <row r="116" spans="1:18" outlineLevel="2" x14ac:dyDescent="0.25">
      <c r="A116" s="99" t="s">
        <v>1529</v>
      </c>
      <c r="B116" s="99" t="s">
        <v>1529</v>
      </c>
      <c r="C116" s="91" t="s">
        <v>3653</v>
      </c>
      <c r="D116" s="91" t="s">
        <v>4201</v>
      </c>
      <c r="E116" s="99" t="s">
        <v>3654</v>
      </c>
      <c r="F116" s="99" t="s">
        <v>3625</v>
      </c>
      <c r="G116" s="99" t="s">
        <v>2926</v>
      </c>
      <c r="H116" s="99" t="s">
        <v>2310</v>
      </c>
      <c r="I116" s="99" t="s">
        <v>2927</v>
      </c>
      <c r="J116" s="95">
        <v>170791.52000000005</v>
      </c>
      <c r="K116" s="95">
        <v>161637.7000000001</v>
      </c>
      <c r="L116" s="95">
        <v>9153.8199999999488</v>
      </c>
      <c r="M116" s="95">
        <v>0</v>
      </c>
      <c r="N116" s="95">
        <v>0</v>
      </c>
      <c r="O116" s="95">
        <v>1245.0610926603727</v>
      </c>
      <c r="P116" s="95">
        <v>0</v>
      </c>
      <c r="Q116" s="95">
        <v>915.38200000000006</v>
      </c>
      <c r="R116" s="96">
        <v>2160.4430926603727</v>
      </c>
    </row>
    <row r="117" spans="1:18" outlineLevel="2" x14ac:dyDescent="0.25">
      <c r="A117" s="99" t="s">
        <v>1529</v>
      </c>
      <c r="B117" s="99" t="s">
        <v>1529</v>
      </c>
      <c r="C117" s="91" t="s">
        <v>3445</v>
      </c>
      <c r="D117" s="91" t="s">
        <v>4201</v>
      </c>
      <c r="E117" s="99" t="s">
        <v>3446</v>
      </c>
      <c r="F117" s="99" t="s">
        <v>3447</v>
      </c>
      <c r="G117" s="99" t="s">
        <v>3448</v>
      </c>
      <c r="H117" s="99" t="s">
        <v>2310</v>
      </c>
      <c r="I117" s="99" t="s">
        <v>3449</v>
      </c>
      <c r="J117" s="95">
        <v>1525.25</v>
      </c>
      <c r="K117" s="95">
        <v>1061.2</v>
      </c>
      <c r="L117" s="95">
        <v>464.04999999999995</v>
      </c>
      <c r="M117" s="95">
        <v>0</v>
      </c>
      <c r="N117" s="95">
        <v>0</v>
      </c>
      <c r="O117" s="95">
        <v>8.1741996547289855</v>
      </c>
      <c r="P117" s="95">
        <v>0</v>
      </c>
      <c r="Q117" s="95">
        <v>46.405000000000015</v>
      </c>
      <c r="R117" s="96">
        <v>54.579199654729003</v>
      </c>
    </row>
    <row r="118" spans="1:18" outlineLevel="2" x14ac:dyDescent="0.25">
      <c r="A118" s="99" t="s">
        <v>1529</v>
      </c>
      <c r="B118" s="99" t="s">
        <v>1529</v>
      </c>
      <c r="C118" s="91" t="s">
        <v>4110</v>
      </c>
      <c r="D118" s="91" t="s">
        <v>4201</v>
      </c>
      <c r="E118" s="99" t="s">
        <v>4111</v>
      </c>
      <c r="F118" s="99" t="s">
        <v>3563</v>
      </c>
      <c r="G118" s="99" t="s">
        <v>2926</v>
      </c>
      <c r="H118" s="99" t="s">
        <v>2310</v>
      </c>
      <c r="I118" s="99" t="s">
        <v>2927</v>
      </c>
      <c r="J118" s="95">
        <v>14613.39</v>
      </c>
      <c r="K118" s="95">
        <v>5008</v>
      </c>
      <c r="L118" s="95">
        <v>9605.39</v>
      </c>
      <c r="M118" s="95">
        <v>0</v>
      </c>
      <c r="N118" s="95">
        <v>0</v>
      </c>
      <c r="O118" s="95">
        <v>38.575567160650927</v>
      </c>
      <c r="P118" s="95">
        <v>0</v>
      </c>
      <c r="Q118" s="95">
        <v>960.53900000000021</v>
      </c>
      <c r="R118" s="96">
        <v>999.11456716065118</v>
      </c>
    </row>
    <row r="119" spans="1:18" outlineLevel="2" x14ac:dyDescent="0.25">
      <c r="A119" s="99" t="s">
        <v>1529</v>
      </c>
      <c r="B119" s="99" t="s">
        <v>1529</v>
      </c>
      <c r="C119" s="91" t="s">
        <v>3664</v>
      </c>
      <c r="D119" s="91" t="s">
        <v>4201</v>
      </c>
      <c r="E119" s="99" t="s">
        <v>3665</v>
      </c>
      <c r="F119" s="99" t="s">
        <v>3666</v>
      </c>
      <c r="G119" s="99" t="s">
        <v>2309</v>
      </c>
      <c r="H119" s="99" t="s">
        <v>2310</v>
      </c>
      <c r="I119" s="99" t="s">
        <v>3667</v>
      </c>
      <c r="J119" s="95">
        <v>23623.5</v>
      </c>
      <c r="K119" s="95">
        <v>18883.39</v>
      </c>
      <c r="L119" s="95">
        <v>4740.1100000000006</v>
      </c>
      <c r="M119" s="95">
        <v>0</v>
      </c>
      <c r="N119" s="95">
        <v>0</v>
      </c>
      <c r="O119" s="95">
        <v>145.45476820402638</v>
      </c>
      <c r="P119" s="95">
        <v>0</v>
      </c>
      <c r="Q119" s="95">
        <v>474.01100000000002</v>
      </c>
      <c r="R119" s="96">
        <v>619.4657682040264</v>
      </c>
    </row>
    <row r="120" spans="1:18" outlineLevel="2" x14ac:dyDescent="0.25">
      <c r="A120" s="99" t="s">
        <v>1529</v>
      </c>
      <c r="B120" s="99" t="s">
        <v>1529</v>
      </c>
      <c r="C120" s="91" t="s">
        <v>3121</v>
      </c>
      <c r="D120" s="91" t="s">
        <v>4201</v>
      </c>
      <c r="E120" s="99" t="s">
        <v>3122</v>
      </c>
      <c r="F120" s="99" t="s">
        <v>3123</v>
      </c>
      <c r="G120" s="99" t="s">
        <v>3124</v>
      </c>
      <c r="H120" s="99" t="s">
        <v>2310</v>
      </c>
      <c r="I120" s="99" t="s">
        <v>3125</v>
      </c>
      <c r="J120" s="95">
        <v>9974.7799999999988</v>
      </c>
      <c r="K120" s="95">
        <v>5676.27</v>
      </c>
      <c r="L120" s="95">
        <v>4298.5099999999984</v>
      </c>
      <c r="M120" s="95">
        <v>0</v>
      </c>
      <c r="N120" s="95">
        <v>0</v>
      </c>
      <c r="O120" s="95">
        <v>43.723109945484829</v>
      </c>
      <c r="P120" s="95">
        <v>0</v>
      </c>
      <c r="Q120" s="95">
        <v>429.85099999999994</v>
      </c>
      <c r="R120" s="96">
        <v>473.57410994548479</v>
      </c>
    </row>
    <row r="121" spans="1:18" outlineLevel="2" x14ac:dyDescent="0.25">
      <c r="A121" s="99" t="s">
        <v>1529</v>
      </c>
      <c r="B121" s="99" t="s">
        <v>1529</v>
      </c>
      <c r="C121" s="91" t="s">
        <v>3223</v>
      </c>
      <c r="D121" s="91" t="s">
        <v>4201</v>
      </c>
      <c r="E121" s="99" t="s">
        <v>3122</v>
      </c>
      <c r="F121" s="99" t="s">
        <v>3224</v>
      </c>
      <c r="G121" s="99" t="s">
        <v>3225</v>
      </c>
      <c r="H121" s="99" t="s">
        <v>2310</v>
      </c>
      <c r="I121" s="99" t="s">
        <v>3226</v>
      </c>
      <c r="J121" s="95">
        <v>2381.7999999999997</v>
      </c>
      <c r="K121" s="95">
        <v>1135.3600000000001</v>
      </c>
      <c r="L121" s="95">
        <v>1246.4399999999996</v>
      </c>
      <c r="M121" s="95">
        <v>0</v>
      </c>
      <c r="N121" s="95">
        <v>0</v>
      </c>
      <c r="O121" s="95">
        <v>8.7454384847277638</v>
      </c>
      <c r="P121" s="95">
        <v>0</v>
      </c>
      <c r="Q121" s="95">
        <v>124.64400000000001</v>
      </c>
      <c r="R121" s="96">
        <v>133.38943848472778</v>
      </c>
    </row>
    <row r="122" spans="1:18" outlineLevel="2" x14ac:dyDescent="0.25">
      <c r="A122" s="99" t="s">
        <v>1529</v>
      </c>
      <c r="B122" s="99" t="s">
        <v>1529</v>
      </c>
      <c r="C122" s="91" t="s">
        <v>3313</v>
      </c>
      <c r="D122" s="91" t="s">
        <v>4201</v>
      </c>
      <c r="E122" s="99" t="s">
        <v>3122</v>
      </c>
      <c r="F122" s="99" t="s">
        <v>3314</v>
      </c>
      <c r="G122" s="99" t="s">
        <v>3225</v>
      </c>
      <c r="H122" s="99" t="s">
        <v>2310</v>
      </c>
      <c r="I122" s="99" t="s">
        <v>3226</v>
      </c>
      <c r="J122" s="95">
        <v>81787.27</v>
      </c>
      <c r="K122" s="95">
        <v>330.3</v>
      </c>
      <c r="L122" s="95">
        <v>81456.97</v>
      </c>
      <c r="M122" s="95">
        <v>0</v>
      </c>
      <c r="N122" s="95">
        <v>0</v>
      </c>
      <c r="O122" s="95">
        <v>2.5442311967178521</v>
      </c>
      <c r="P122" s="95">
        <v>0</v>
      </c>
      <c r="Q122" s="95">
        <v>8145.6970000000001</v>
      </c>
      <c r="R122" s="96">
        <v>8148.2412311967182</v>
      </c>
    </row>
    <row r="123" spans="1:18" outlineLevel="2" x14ac:dyDescent="0.25">
      <c r="A123" s="99" t="s">
        <v>1529</v>
      </c>
      <c r="B123" s="99" t="s">
        <v>1529</v>
      </c>
      <c r="C123" s="91" t="s">
        <v>3594</v>
      </c>
      <c r="D123" s="91" t="s">
        <v>4201</v>
      </c>
      <c r="E123" s="99" t="s">
        <v>3122</v>
      </c>
      <c r="F123" s="99" t="s">
        <v>3314</v>
      </c>
      <c r="G123" s="99" t="s">
        <v>3225</v>
      </c>
      <c r="H123" s="99" t="s">
        <v>2310</v>
      </c>
      <c r="I123" s="99" t="s">
        <v>3226</v>
      </c>
      <c r="J123" s="95">
        <v>21764.279999999995</v>
      </c>
      <c r="K123" s="95">
        <v>90089.1</v>
      </c>
      <c r="L123" s="95">
        <v>-68324.820000000007</v>
      </c>
      <c r="M123" s="95">
        <v>0</v>
      </c>
      <c r="N123" s="95">
        <v>0</v>
      </c>
      <c r="O123" s="95">
        <v>693.93732577727576</v>
      </c>
      <c r="P123" s="95">
        <v>0</v>
      </c>
      <c r="Q123" s="95">
        <v>-6832.4820000000009</v>
      </c>
      <c r="R123" s="96">
        <v>-6138.544674222725</v>
      </c>
    </row>
    <row r="124" spans="1:18" outlineLevel="2" x14ac:dyDescent="0.25">
      <c r="A124" s="99" t="s">
        <v>1529</v>
      </c>
      <c r="B124" s="99" t="s">
        <v>1529</v>
      </c>
      <c r="C124" s="91" t="s">
        <v>3435</v>
      </c>
      <c r="D124" s="91" t="s">
        <v>4201</v>
      </c>
      <c r="E124" s="99" t="s">
        <v>3436</v>
      </c>
      <c r="F124" s="99" t="s">
        <v>3437</v>
      </c>
      <c r="G124" s="99" t="s">
        <v>3438</v>
      </c>
      <c r="H124" s="99" t="s">
        <v>2310</v>
      </c>
      <c r="I124" s="99" t="s">
        <v>3439</v>
      </c>
      <c r="J124" s="95">
        <v>0</v>
      </c>
      <c r="K124" s="95">
        <v>534.6</v>
      </c>
      <c r="L124" s="95">
        <v>-534.6</v>
      </c>
      <c r="M124" s="95">
        <v>0</v>
      </c>
      <c r="N124" s="95">
        <v>0</v>
      </c>
      <c r="O124" s="95">
        <v>4.1179109832436076</v>
      </c>
      <c r="P124" s="95">
        <v>0</v>
      </c>
      <c r="Q124" s="95">
        <v>-53.460000000000008</v>
      </c>
      <c r="R124" s="96">
        <v>-49.342089016756404</v>
      </c>
    </row>
    <row r="125" spans="1:18" outlineLevel="2" x14ac:dyDescent="0.25">
      <c r="A125" s="99" t="s">
        <v>1529</v>
      </c>
      <c r="B125" s="99" t="s">
        <v>1529</v>
      </c>
      <c r="C125" s="91" t="s">
        <v>3556</v>
      </c>
      <c r="D125" s="91" t="s">
        <v>4201</v>
      </c>
      <c r="E125" s="99" t="s">
        <v>3557</v>
      </c>
      <c r="F125" s="99" t="s">
        <v>3437</v>
      </c>
      <c r="G125" s="99" t="s">
        <v>3438</v>
      </c>
      <c r="H125" s="99" t="s">
        <v>2310</v>
      </c>
      <c r="I125" s="99" t="s">
        <v>3439</v>
      </c>
      <c r="J125" s="95">
        <v>486</v>
      </c>
      <c r="K125" s="95">
        <v>460.37</v>
      </c>
      <c r="L125" s="95">
        <v>25.629999999999995</v>
      </c>
      <c r="M125" s="95">
        <v>0</v>
      </c>
      <c r="N125" s="95">
        <v>0</v>
      </c>
      <c r="O125" s="95">
        <v>3.5461329580169458</v>
      </c>
      <c r="P125" s="95">
        <v>0</v>
      </c>
      <c r="Q125" s="95">
        <v>2.5629999999999988</v>
      </c>
      <c r="R125" s="96">
        <v>6.1091329580169447</v>
      </c>
    </row>
    <row r="126" spans="1:18" outlineLevel="2" x14ac:dyDescent="0.25">
      <c r="A126" s="99" t="s">
        <v>1529</v>
      </c>
      <c r="B126" s="99" t="s">
        <v>1529</v>
      </c>
      <c r="C126" s="91" t="s">
        <v>2923</v>
      </c>
      <c r="D126" s="91" t="s">
        <v>4201</v>
      </c>
      <c r="E126" s="99" t="s">
        <v>2924</v>
      </c>
      <c r="F126" s="99" t="s">
        <v>2925</v>
      </c>
      <c r="G126" s="99" t="s">
        <v>2926</v>
      </c>
      <c r="H126" s="99" t="s">
        <v>2310</v>
      </c>
      <c r="I126" s="99" t="s">
        <v>2927</v>
      </c>
      <c r="J126" s="95">
        <v>4621477.3200000012</v>
      </c>
      <c r="K126" s="95">
        <v>4058024.1699999995</v>
      </c>
      <c r="L126" s="95">
        <v>563453.15000000177</v>
      </c>
      <c r="M126" s="95">
        <v>0</v>
      </c>
      <c r="N126" s="95">
        <v>0</v>
      </c>
      <c r="O126" s="95">
        <v>31258.103815770715</v>
      </c>
      <c r="P126" s="95">
        <v>0</v>
      </c>
      <c r="Q126" s="95">
        <v>56345.315000000512</v>
      </c>
      <c r="R126" s="96">
        <v>87603.418815771234</v>
      </c>
    </row>
    <row r="127" spans="1:18" outlineLevel="2" x14ac:dyDescent="0.25">
      <c r="A127" s="99" t="s">
        <v>1529</v>
      </c>
      <c r="B127" s="99" t="s">
        <v>1529</v>
      </c>
      <c r="C127" s="91" t="s">
        <v>4193</v>
      </c>
      <c r="D127" s="91" t="s">
        <v>4201</v>
      </c>
      <c r="E127" s="99" t="s">
        <v>2924</v>
      </c>
      <c r="F127" s="99" t="s">
        <v>4194</v>
      </c>
      <c r="G127" s="99" t="s">
        <v>3124</v>
      </c>
      <c r="H127" s="99" t="s">
        <v>2310</v>
      </c>
      <c r="I127" s="99" t="s">
        <v>3125</v>
      </c>
      <c r="J127" s="95">
        <v>44100</v>
      </c>
      <c r="K127" s="95">
        <v>0</v>
      </c>
      <c r="L127" s="95">
        <v>44100</v>
      </c>
      <c r="M127" s="95">
        <v>0</v>
      </c>
      <c r="N127" s="95">
        <v>0</v>
      </c>
      <c r="O127" s="95">
        <v>0</v>
      </c>
      <c r="P127" s="95">
        <v>0</v>
      </c>
      <c r="Q127" s="95">
        <v>4410</v>
      </c>
      <c r="R127" s="96">
        <v>4410</v>
      </c>
    </row>
    <row r="128" spans="1:18" outlineLevel="2" x14ac:dyDescent="0.25">
      <c r="A128" s="99" t="s">
        <v>1529</v>
      </c>
      <c r="B128" s="99" t="s">
        <v>1529</v>
      </c>
      <c r="C128" s="91" t="s">
        <v>3582</v>
      </c>
      <c r="D128" s="91" t="s">
        <v>4201</v>
      </c>
      <c r="E128" s="99" t="s">
        <v>3583</v>
      </c>
      <c r="F128" s="99" t="s">
        <v>2925</v>
      </c>
      <c r="G128" s="99" t="s">
        <v>2926</v>
      </c>
      <c r="H128" s="99" t="s">
        <v>2310</v>
      </c>
      <c r="I128" s="99" t="s">
        <v>2927</v>
      </c>
      <c r="J128" s="95">
        <v>491753.83999999997</v>
      </c>
      <c r="K128" s="95">
        <v>497013.99999999994</v>
      </c>
      <c r="L128" s="95">
        <v>-5260.1599999999744</v>
      </c>
      <c r="M128" s="95">
        <v>0</v>
      </c>
      <c r="N128" s="95">
        <v>0</v>
      </c>
      <c r="O128" s="95">
        <v>3828.3939570255116</v>
      </c>
      <c r="P128" s="95">
        <v>0</v>
      </c>
      <c r="Q128" s="95">
        <v>-526.01599999999894</v>
      </c>
      <c r="R128" s="96">
        <v>3302.3779570255128</v>
      </c>
    </row>
    <row r="129" spans="1:18" outlineLevel="2" x14ac:dyDescent="0.25">
      <c r="A129" s="99" t="s">
        <v>1529</v>
      </c>
      <c r="B129" s="99" t="s">
        <v>1529</v>
      </c>
      <c r="C129" s="91" t="s">
        <v>3496</v>
      </c>
      <c r="D129" s="91" t="s">
        <v>4201</v>
      </c>
      <c r="E129" s="99" t="s">
        <v>3497</v>
      </c>
      <c r="F129" s="99" t="s">
        <v>3498</v>
      </c>
      <c r="G129" s="99" t="s">
        <v>3499</v>
      </c>
      <c r="H129" s="99" t="s">
        <v>2310</v>
      </c>
      <c r="I129" s="99" t="s">
        <v>3500</v>
      </c>
      <c r="J129" s="95">
        <v>50403.140000000007</v>
      </c>
      <c r="K129" s="95">
        <v>31221.660000000003</v>
      </c>
      <c r="L129" s="95">
        <v>19181.480000000003</v>
      </c>
      <c r="M129" s="95">
        <v>0</v>
      </c>
      <c r="N129" s="95">
        <v>0</v>
      </c>
      <c r="O129" s="95">
        <v>240.49385826617575</v>
      </c>
      <c r="P129" s="95">
        <v>0</v>
      </c>
      <c r="Q129" s="95">
        <v>1918.1480000000004</v>
      </c>
      <c r="R129" s="96">
        <v>2158.6418582661763</v>
      </c>
    </row>
    <row r="130" spans="1:18" outlineLevel="2" x14ac:dyDescent="0.25">
      <c r="A130" s="99" t="s">
        <v>1529</v>
      </c>
      <c r="B130" s="99" t="s">
        <v>1529</v>
      </c>
      <c r="C130" s="91" t="s">
        <v>3569</v>
      </c>
      <c r="D130" s="91" t="s">
        <v>4201</v>
      </c>
      <c r="E130" s="99" t="s">
        <v>3570</v>
      </c>
      <c r="F130" s="99" t="s">
        <v>3571</v>
      </c>
      <c r="G130" s="99" t="s">
        <v>3504</v>
      </c>
      <c r="H130" s="99" t="s">
        <v>2310</v>
      </c>
      <c r="I130" s="99" t="s">
        <v>3505</v>
      </c>
      <c r="J130" s="95">
        <v>3566.3600000000006</v>
      </c>
      <c r="K130" s="95">
        <v>1155.5</v>
      </c>
      <c r="L130" s="95">
        <v>2410.8600000000006</v>
      </c>
      <c r="M130" s="95">
        <v>0</v>
      </c>
      <c r="N130" s="95">
        <v>0</v>
      </c>
      <c r="O130" s="95">
        <v>8.9005726545791024</v>
      </c>
      <c r="P130" s="95">
        <v>0</v>
      </c>
      <c r="Q130" s="95">
        <v>241.08600000000004</v>
      </c>
      <c r="R130" s="96">
        <v>249.98657265457913</v>
      </c>
    </row>
    <row r="131" spans="1:18" outlineLevel="2" x14ac:dyDescent="0.25">
      <c r="A131" s="99" t="s">
        <v>1529</v>
      </c>
      <c r="B131" s="99" t="s">
        <v>1529</v>
      </c>
      <c r="C131" s="91" t="s">
        <v>3572</v>
      </c>
      <c r="D131" s="91" t="s">
        <v>4201</v>
      </c>
      <c r="E131" s="99" t="s">
        <v>3573</v>
      </c>
      <c r="F131" s="99" t="s">
        <v>3563</v>
      </c>
      <c r="G131" s="99" t="s">
        <v>2926</v>
      </c>
      <c r="H131" s="99" t="s">
        <v>2310</v>
      </c>
      <c r="I131" s="99" t="s">
        <v>2927</v>
      </c>
      <c r="J131" s="95">
        <v>3031.47</v>
      </c>
      <c r="K131" s="95">
        <v>873.83</v>
      </c>
      <c r="L131" s="95">
        <v>2157.64</v>
      </c>
      <c r="M131" s="95">
        <v>0</v>
      </c>
      <c r="N131" s="95">
        <v>0</v>
      </c>
      <c r="O131" s="95">
        <v>6.7309280854615814</v>
      </c>
      <c r="P131" s="95">
        <v>0</v>
      </c>
      <c r="Q131" s="95">
        <v>215.76399999999998</v>
      </c>
      <c r="R131" s="96">
        <v>222.49492808546157</v>
      </c>
    </row>
    <row r="132" spans="1:18" outlineLevel="2" x14ac:dyDescent="0.25">
      <c r="A132" s="99" t="s">
        <v>1529</v>
      </c>
      <c r="B132" s="99" t="s">
        <v>1529</v>
      </c>
      <c r="C132" s="91" t="s">
        <v>4195</v>
      </c>
      <c r="D132" s="91" t="s">
        <v>4201</v>
      </c>
      <c r="E132" s="99" t="s">
        <v>3573</v>
      </c>
      <c r="F132" s="99" t="s">
        <v>4196</v>
      </c>
      <c r="G132" s="99" t="s">
        <v>3124</v>
      </c>
      <c r="H132" s="99" t="s">
        <v>2310</v>
      </c>
      <c r="I132" s="99" t="s">
        <v>3125</v>
      </c>
      <c r="J132" s="95">
        <v>8.1</v>
      </c>
      <c r="K132" s="95">
        <v>0</v>
      </c>
      <c r="L132" s="95">
        <v>8.1</v>
      </c>
      <c r="M132" s="95">
        <v>0</v>
      </c>
      <c r="N132" s="95">
        <v>0</v>
      </c>
      <c r="O132" s="95">
        <v>0</v>
      </c>
      <c r="P132" s="95">
        <v>0</v>
      </c>
      <c r="Q132" s="95">
        <v>0.81</v>
      </c>
      <c r="R132" s="96">
        <v>0.81</v>
      </c>
    </row>
    <row r="133" spans="1:18" outlineLevel="2" x14ac:dyDescent="0.25">
      <c r="A133" s="99" t="s">
        <v>1529</v>
      </c>
      <c r="B133" s="99" t="s">
        <v>1529</v>
      </c>
      <c r="C133" s="91" t="s">
        <v>3631</v>
      </c>
      <c r="D133" s="91" t="s">
        <v>4201</v>
      </c>
      <c r="E133" s="99" t="s">
        <v>3632</v>
      </c>
      <c r="F133" s="99" t="s">
        <v>3633</v>
      </c>
      <c r="G133" s="99" t="s">
        <v>3634</v>
      </c>
      <c r="H133" s="99" t="s">
        <v>2310</v>
      </c>
      <c r="I133" s="99" t="s">
        <v>3635</v>
      </c>
      <c r="J133" s="95">
        <v>3583.7600000000007</v>
      </c>
      <c r="K133" s="95">
        <v>2053.7000000000003</v>
      </c>
      <c r="L133" s="95">
        <v>1530.0600000000004</v>
      </c>
      <c r="M133" s="95">
        <v>0</v>
      </c>
      <c r="N133" s="95">
        <v>0</v>
      </c>
      <c r="O133" s="95">
        <v>15.819217707234186</v>
      </c>
      <c r="P133" s="95">
        <v>0</v>
      </c>
      <c r="Q133" s="95">
        <v>153.00600000000003</v>
      </c>
      <c r="R133" s="96">
        <v>168.8252177072342</v>
      </c>
    </row>
    <row r="134" spans="1:18" outlineLevel="2" x14ac:dyDescent="0.25">
      <c r="A134" s="99" t="s">
        <v>1529</v>
      </c>
      <c r="B134" s="99" t="s">
        <v>1529</v>
      </c>
      <c r="C134" s="91" t="s">
        <v>4187</v>
      </c>
      <c r="D134" s="91" t="s">
        <v>4201</v>
      </c>
      <c r="E134" s="99" t="s">
        <v>3632</v>
      </c>
      <c r="F134" s="99" t="s">
        <v>4186</v>
      </c>
      <c r="G134" s="99" t="s">
        <v>3124</v>
      </c>
      <c r="H134" s="99" t="s">
        <v>2310</v>
      </c>
      <c r="I134" s="99" t="s">
        <v>3125</v>
      </c>
      <c r="J134" s="95">
        <v>13132.409999999998</v>
      </c>
      <c r="K134" s="95">
        <v>0</v>
      </c>
      <c r="L134" s="95">
        <v>13132.409999999998</v>
      </c>
      <c r="M134" s="95">
        <v>0</v>
      </c>
      <c r="N134" s="95">
        <v>0</v>
      </c>
      <c r="O134" s="95">
        <v>0</v>
      </c>
      <c r="P134" s="95">
        <v>0</v>
      </c>
      <c r="Q134" s="95">
        <v>1313.2409999999998</v>
      </c>
      <c r="R134" s="96">
        <v>1313.2409999999998</v>
      </c>
    </row>
    <row r="135" spans="1:18" outlineLevel="2" x14ac:dyDescent="0.25">
      <c r="A135" s="99" t="s">
        <v>1529</v>
      </c>
      <c r="B135" s="99" t="s">
        <v>1529</v>
      </c>
      <c r="C135" s="91" t="s">
        <v>3595</v>
      </c>
      <c r="D135" s="91" t="s">
        <v>4201</v>
      </c>
      <c r="E135" s="99" t="s">
        <v>3596</v>
      </c>
      <c r="F135" s="99" t="s">
        <v>3597</v>
      </c>
      <c r="G135" s="99" t="s">
        <v>2926</v>
      </c>
      <c r="H135" s="99" t="s">
        <v>2310</v>
      </c>
      <c r="I135" s="99" t="s">
        <v>3266</v>
      </c>
      <c r="J135" s="95">
        <v>1997.7299999999998</v>
      </c>
      <c r="K135" s="95">
        <v>231.07000000000002</v>
      </c>
      <c r="L135" s="95">
        <v>1766.6599999999999</v>
      </c>
      <c r="M135" s="95">
        <v>0</v>
      </c>
      <c r="N135" s="95">
        <v>0</v>
      </c>
      <c r="O135" s="95">
        <v>1.7798834472467273</v>
      </c>
      <c r="P135" s="95">
        <v>0</v>
      </c>
      <c r="Q135" s="95">
        <v>176.666</v>
      </c>
      <c r="R135" s="96">
        <v>178.44588344724673</v>
      </c>
    </row>
    <row r="136" spans="1:18" outlineLevel="2" x14ac:dyDescent="0.25">
      <c r="A136" s="99" t="s">
        <v>1529</v>
      </c>
      <c r="B136" s="99" t="s">
        <v>1529</v>
      </c>
      <c r="C136" s="91" t="s">
        <v>4116</v>
      </c>
      <c r="D136" s="91" t="s">
        <v>4201</v>
      </c>
      <c r="E136" s="99" t="s">
        <v>4117</v>
      </c>
      <c r="F136" s="99" t="s">
        <v>4118</v>
      </c>
      <c r="G136" s="99" t="s">
        <v>2926</v>
      </c>
      <c r="H136" s="99" t="s">
        <v>2310</v>
      </c>
      <c r="I136" s="99" t="s">
        <v>3312</v>
      </c>
      <c r="J136" s="95">
        <v>246</v>
      </c>
      <c r="K136" s="95">
        <v>0</v>
      </c>
      <c r="L136" s="95">
        <v>246</v>
      </c>
      <c r="M136" s="95">
        <v>0</v>
      </c>
      <c r="N136" s="95">
        <v>0</v>
      </c>
      <c r="O136" s="95">
        <v>0</v>
      </c>
      <c r="P136" s="95">
        <v>0</v>
      </c>
      <c r="Q136" s="95">
        <v>24.6</v>
      </c>
      <c r="R136" s="96">
        <v>24.6</v>
      </c>
    </row>
    <row r="137" spans="1:18" outlineLevel="2" x14ac:dyDescent="0.25">
      <c r="A137" s="99" t="s">
        <v>1529</v>
      </c>
      <c r="B137" s="99" t="s">
        <v>1529</v>
      </c>
      <c r="C137" s="91" t="s">
        <v>4191</v>
      </c>
      <c r="D137" s="91" t="s">
        <v>4201</v>
      </c>
      <c r="E137" s="99" t="s">
        <v>4192</v>
      </c>
      <c r="F137" s="99" t="s">
        <v>3563</v>
      </c>
      <c r="G137" s="99" t="s">
        <v>2926</v>
      </c>
      <c r="H137" s="99" t="s">
        <v>2310</v>
      </c>
      <c r="I137" s="99" t="s">
        <v>2927</v>
      </c>
      <c r="J137" s="95">
        <v>380.15999999999997</v>
      </c>
      <c r="K137" s="95">
        <v>0</v>
      </c>
      <c r="L137" s="95">
        <v>380.15999999999997</v>
      </c>
      <c r="M137" s="95">
        <v>0</v>
      </c>
      <c r="N137" s="95">
        <v>0</v>
      </c>
      <c r="O137" s="95">
        <v>0</v>
      </c>
      <c r="P137" s="95">
        <v>0</v>
      </c>
      <c r="Q137" s="95">
        <v>38.016000000000005</v>
      </c>
      <c r="R137" s="96">
        <v>38.016000000000005</v>
      </c>
    </row>
    <row r="138" spans="1:18" outlineLevel="2" x14ac:dyDescent="0.25">
      <c r="A138" s="99" t="s">
        <v>1529</v>
      </c>
      <c r="B138" s="99" t="s">
        <v>1529</v>
      </c>
      <c r="C138" s="91" t="s">
        <v>3501</v>
      </c>
      <c r="D138" s="91" t="s">
        <v>4201</v>
      </c>
      <c r="E138" s="99" t="s">
        <v>3502</v>
      </c>
      <c r="F138" s="99" t="s">
        <v>3503</v>
      </c>
      <c r="G138" s="99" t="s">
        <v>3504</v>
      </c>
      <c r="H138" s="99" t="s">
        <v>2310</v>
      </c>
      <c r="I138" s="99" t="s">
        <v>3505</v>
      </c>
      <c r="J138" s="95">
        <v>5368.91</v>
      </c>
      <c r="K138" s="95">
        <v>7588.36</v>
      </c>
      <c r="L138" s="95">
        <v>-2219.4499999999998</v>
      </c>
      <c r="M138" s="95">
        <v>0</v>
      </c>
      <c r="N138" s="95">
        <v>0</v>
      </c>
      <c r="O138" s="95">
        <v>58.451535706708682</v>
      </c>
      <c r="P138" s="95">
        <v>0</v>
      </c>
      <c r="Q138" s="95">
        <v>-221.94499999999999</v>
      </c>
      <c r="R138" s="96">
        <v>-163.49346429329131</v>
      </c>
    </row>
    <row r="139" spans="1:18" outlineLevel="2" x14ac:dyDescent="0.25">
      <c r="A139" s="99" t="s">
        <v>1529</v>
      </c>
      <c r="B139" s="99" t="s">
        <v>1529</v>
      </c>
      <c r="C139" s="91" t="s">
        <v>3561</v>
      </c>
      <c r="D139" s="91" t="s">
        <v>4201</v>
      </c>
      <c r="E139" s="99" t="s">
        <v>3562</v>
      </c>
      <c r="F139" s="99" t="s">
        <v>3563</v>
      </c>
      <c r="G139" s="99" t="s">
        <v>2926</v>
      </c>
      <c r="H139" s="99" t="s">
        <v>2310</v>
      </c>
      <c r="I139" s="99" t="s">
        <v>2927</v>
      </c>
      <c r="J139" s="95">
        <v>1550.32</v>
      </c>
      <c r="K139" s="95">
        <v>1554.8000000000002</v>
      </c>
      <c r="L139" s="95">
        <v>-4.4800000000002456</v>
      </c>
      <c r="M139" s="95">
        <v>0</v>
      </c>
      <c r="N139" s="95">
        <v>0</v>
      </c>
      <c r="O139" s="95">
        <v>11.976296290211677</v>
      </c>
      <c r="P139" s="95">
        <v>0</v>
      </c>
      <c r="Q139" s="95">
        <v>-0.44799999999999685</v>
      </c>
      <c r="R139" s="96">
        <v>11.52829629021168</v>
      </c>
    </row>
    <row r="140" spans="1:18" outlineLevel="2" x14ac:dyDescent="0.25">
      <c r="A140" s="99" t="s">
        <v>1529</v>
      </c>
      <c r="B140" s="99" t="s">
        <v>1529</v>
      </c>
      <c r="C140" s="91" t="s">
        <v>3650</v>
      </c>
      <c r="D140" s="91" t="s">
        <v>4201</v>
      </c>
      <c r="E140" s="99" t="s">
        <v>3651</v>
      </c>
      <c r="F140" s="99" t="s">
        <v>3630</v>
      </c>
      <c r="G140" s="99" t="s">
        <v>2926</v>
      </c>
      <c r="H140" s="99" t="s">
        <v>2310</v>
      </c>
      <c r="I140" s="99" t="s">
        <v>2927</v>
      </c>
      <c r="J140" s="95">
        <v>3500.5599999999995</v>
      </c>
      <c r="K140" s="95">
        <v>2244.54</v>
      </c>
      <c r="L140" s="95">
        <v>1256.0199999999995</v>
      </c>
      <c r="M140" s="95">
        <v>0</v>
      </c>
      <c r="N140" s="95">
        <v>0</v>
      </c>
      <c r="O140" s="95">
        <v>17.289217954226725</v>
      </c>
      <c r="P140" s="95">
        <v>0</v>
      </c>
      <c r="Q140" s="95">
        <v>125.60200000000003</v>
      </c>
      <c r="R140" s="96">
        <v>142.89121795422676</v>
      </c>
    </row>
    <row r="141" spans="1:18" outlineLevel="2" x14ac:dyDescent="0.25">
      <c r="A141" s="99" t="s">
        <v>1529</v>
      </c>
      <c r="B141" s="99" t="s">
        <v>1529</v>
      </c>
      <c r="C141" s="99" t="s">
        <v>3623</v>
      </c>
      <c r="D141" s="91" t="s">
        <v>4201</v>
      </c>
      <c r="E141" s="99" t="s">
        <v>3624</v>
      </c>
      <c r="F141" s="99" t="s">
        <v>3625</v>
      </c>
      <c r="G141" s="99" t="s">
        <v>2926</v>
      </c>
      <c r="H141" s="99" t="s">
        <v>2310</v>
      </c>
      <c r="I141" s="99" t="s">
        <v>2927</v>
      </c>
      <c r="J141" s="95">
        <v>16012.210000000001</v>
      </c>
      <c r="K141" s="95">
        <v>4482.3500000000004</v>
      </c>
      <c r="L141" s="95">
        <v>11529.86</v>
      </c>
      <c r="M141" s="95">
        <v>0</v>
      </c>
      <c r="N141" s="95">
        <v>0</v>
      </c>
      <c r="O141" s="95">
        <v>34.526596138686834</v>
      </c>
      <c r="P141" s="95">
        <v>0</v>
      </c>
      <c r="Q141" s="95">
        <v>1152.9860000000001</v>
      </c>
      <c r="R141" s="96">
        <v>1187.5125961386868</v>
      </c>
    </row>
    <row r="142" spans="1:18" outlineLevel="2" x14ac:dyDescent="0.25">
      <c r="A142" s="99" t="s">
        <v>1529</v>
      </c>
      <c r="B142" s="99" t="s">
        <v>1529</v>
      </c>
      <c r="C142" s="91" t="s">
        <v>3564</v>
      </c>
      <c r="D142" s="91" t="s">
        <v>4201</v>
      </c>
      <c r="E142" s="99" t="s">
        <v>3565</v>
      </c>
      <c r="F142" s="99" t="s">
        <v>3566</v>
      </c>
      <c r="G142" s="99" t="s">
        <v>2926</v>
      </c>
      <c r="H142" s="99" t="s">
        <v>2310</v>
      </c>
      <c r="I142" s="99" t="s">
        <v>2927</v>
      </c>
      <c r="J142" s="95">
        <v>18767.04</v>
      </c>
      <c r="K142" s="95">
        <v>0</v>
      </c>
      <c r="L142" s="95">
        <v>18767.04</v>
      </c>
      <c r="M142" s="95">
        <v>0</v>
      </c>
      <c r="N142" s="95">
        <v>0</v>
      </c>
      <c r="O142" s="95">
        <v>0</v>
      </c>
      <c r="P142" s="95">
        <v>0</v>
      </c>
      <c r="Q142" s="95">
        <v>1876.7040000000002</v>
      </c>
      <c r="R142" s="96">
        <v>1876.7040000000002</v>
      </c>
    </row>
    <row r="143" spans="1:18" outlineLevel="2" x14ac:dyDescent="0.25">
      <c r="A143" s="99" t="s">
        <v>1529</v>
      </c>
      <c r="B143" s="99" t="s">
        <v>1529</v>
      </c>
      <c r="C143" s="91" t="s">
        <v>3628</v>
      </c>
      <c r="D143" s="91" t="s">
        <v>4201</v>
      </c>
      <c r="E143" s="99" t="s">
        <v>3629</v>
      </c>
      <c r="F143" s="99" t="s">
        <v>3630</v>
      </c>
      <c r="G143" s="99" t="s">
        <v>2926</v>
      </c>
      <c r="H143" s="99" t="s">
        <v>2310</v>
      </c>
      <c r="I143" s="99" t="s">
        <v>2927</v>
      </c>
      <c r="J143" s="95">
        <v>4662.2300000000005</v>
      </c>
      <c r="K143" s="95">
        <v>3148.73</v>
      </c>
      <c r="L143" s="95">
        <v>1513.5000000000005</v>
      </c>
      <c r="M143" s="95">
        <v>0</v>
      </c>
      <c r="N143" s="95">
        <v>0</v>
      </c>
      <c r="O143" s="95">
        <v>24.254002712810777</v>
      </c>
      <c r="P143" s="95">
        <v>0</v>
      </c>
      <c r="Q143" s="95">
        <v>151.35</v>
      </c>
      <c r="R143" s="96">
        <v>175.60400271281077</v>
      </c>
    </row>
    <row r="144" spans="1:18" outlineLevel="2" x14ac:dyDescent="0.25">
      <c r="A144" s="99" t="s">
        <v>1529</v>
      </c>
      <c r="B144" s="99" t="s">
        <v>1529</v>
      </c>
      <c r="C144" s="91" t="s">
        <v>4184</v>
      </c>
      <c r="D144" s="91" t="s">
        <v>4201</v>
      </c>
      <c r="E144" s="99" t="s">
        <v>4185</v>
      </c>
      <c r="F144" s="99" t="s">
        <v>4186</v>
      </c>
      <c r="G144" s="99" t="s">
        <v>3124</v>
      </c>
      <c r="H144" s="99" t="s">
        <v>2310</v>
      </c>
      <c r="I144" s="99" t="s">
        <v>3125</v>
      </c>
      <c r="J144" s="95">
        <v>11203.99</v>
      </c>
      <c r="K144" s="95">
        <v>0</v>
      </c>
      <c r="L144" s="95">
        <v>11203.99</v>
      </c>
      <c r="M144" s="95">
        <v>0</v>
      </c>
      <c r="N144" s="95">
        <v>0</v>
      </c>
      <c r="O144" s="95">
        <v>0</v>
      </c>
      <c r="P144" s="95">
        <v>0</v>
      </c>
      <c r="Q144" s="95">
        <v>1120.3989999999999</v>
      </c>
      <c r="R144" s="96">
        <v>1120.3989999999999</v>
      </c>
    </row>
    <row r="145" spans="1:18" outlineLevel="2" x14ac:dyDescent="0.25">
      <c r="A145" s="99" t="s">
        <v>1529</v>
      </c>
      <c r="B145" s="99" t="s">
        <v>1529</v>
      </c>
      <c r="C145" s="91" t="s">
        <v>3567</v>
      </c>
      <c r="D145" s="91" t="s">
        <v>4201</v>
      </c>
      <c r="E145" s="99" t="s">
        <v>3568</v>
      </c>
      <c r="F145" s="99" t="s">
        <v>3563</v>
      </c>
      <c r="G145" s="99" t="s">
        <v>2926</v>
      </c>
      <c r="H145" s="99" t="s">
        <v>2310</v>
      </c>
      <c r="I145" s="99" t="s">
        <v>2927</v>
      </c>
      <c r="J145" s="95">
        <v>1860.88</v>
      </c>
      <c r="K145" s="95">
        <v>16.18</v>
      </c>
      <c r="L145" s="95">
        <v>1844.7</v>
      </c>
      <c r="M145" s="95">
        <v>0</v>
      </c>
      <c r="N145" s="95">
        <v>0</v>
      </c>
      <c r="O145" s="95">
        <v>0.12463112553101678</v>
      </c>
      <c r="P145" s="95">
        <v>0</v>
      </c>
      <c r="Q145" s="95">
        <v>184.47000000000003</v>
      </c>
      <c r="R145" s="96">
        <v>184.59463112553104</v>
      </c>
    </row>
    <row r="146" spans="1:18" outlineLevel="2" x14ac:dyDescent="0.25">
      <c r="A146" s="99" t="s">
        <v>1529</v>
      </c>
      <c r="B146" s="99" t="s">
        <v>1529</v>
      </c>
      <c r="C146" s="91" t="s">
        <v>3400</v>
      </c>
      <c r="D146" s="91" t="s">
        <v>4201</v>
      </c>
      <c r="E146" s="99" t="s">
        <v>3401</v>
      </c>
      <c r="F146" s="99" t="s">
        <v>3402</v>
      </c>
      <c r="G146" s="99" t="s">
        <v>3403</v>
      </c>
      <c r="H146" s="99" t="s">
        <v>2310</v>
      </c>
      <c r="I146" s="99" t="s">
        <v>3404</v>
      </c>
      <c r="J146" s="95">
        <v>5210.25</v>
      </c>
      <c r="K146" s="95">
        <v>691.63</v>
      </c>
      <c r="L146" s="95">
        <v>4518.62</v>
      </c>
      <c r="M146" s="95">
        <v>0</v>
      </c>
      <c r="N146" s="95">
        <v>0</v>
      </c>
      <c r="O146" s="95">
        <v>5.3274799351679318</v>
      </c>
      <c r="P146" s="95">
        <v>0</v>
      </c>
      <c r="Q146" s="95">
        <v>451.86199999999997</v>
      </c>
      <c r="R146" s="96">
        <v>457.18947993516792</v>
      </c>
    </row>
    <row r="147" spans="1:18" outlineLevel="1" x14ac:dyDescent="0.25">
      <c r="A147" s="99"/>
      <c r="B147" s="99"/>
      <c r="C147" s="91"/>
      <c r="D147" s="167" t="s">
        <v>4211</v>
      </c>
      <c r="E147" s="99"/>
      <c r="F147" s="99"/>
      <c r="G147" s="99"/>
      <c r="H147" s="99"/>
      <c r="I147" s="99"/>
      <c r="J147" s="95"/>
      <c r="K147" s="95"/>
      <c r="L147" s="95"/>
      <c r="M147" s="95"/>
      <c r="N147" s="95"/>
      <c r="O147" s="95"/>
      <c r="P147" s="95"/>
      <c r="Q147" s="95"/>
      <c r="R147" s="96">
        <f>SUBTOTAL(9,R115:R146)</f>
        <v>111570.98394386978</v>
      </c>
    </row>
    <row r="148" spans="1:18" outlineLevel="1" x14ac:dyDescent="0.25">
      <c r="A148" s="99"/>
      <c r="B148" s="99"/>
      <c r="C148" s="91"/>
      <c r="D148" s="167"/>
      <c r="E148" s="99"/>
      <c r="F148" s="99"/>
      <c r="G148" s="99"/>
      <c r="H148" s="99"/>
      <c r="I148" s="99"/>
      <c r="J148" s="95"/>
      <c r="K148" s="95"/>
      <c r="L148" s="95"/>
      <c r="M148" s="95"/>
      <c r="N148" s="95"/>
      <c r="O148" s="95"/>
      <c r="P148" s="95"/>
      <c r="Q148" s="95"/>
      <c r="R148" s="96"/>
    </row>
    <row r="149" spans="1:18" x14ac:dyDescent="0.25">
      <c r="A149" s="99"/>
      <c r="B149" s="99"/>
      <c r="C149" s="91"/>
      <c r="D149" s="167" t="s">
        <v>16</v>
      </c>
      <c r="E149" s="99"/>
      <c r="F149" s="99"/>
      <c r="G149" s="99"/>
      <c r="H149" s="99"/>
      <c r="I149" s="99"/>
      <c r="J149" s="95"/>
      <c r="K149" s="95"/>
      <c r="L149" s="95"/>
      <c r="M149" s="95"/>
      <c r="N149" s="95"/>
      <c r="O149" s="95"/>
      <c r="P149" s="95"/>
      <c r="Q149" s="95"/>
      <c r="R149" s="96">
        <f>SUBTOTAL(9,R6:R146)</f>
        <v>510027.47815000109</v>
      </c>
    </row>
  </sheetData>
  <sortState xmlns:xlrd2="http://schemas.microsoft.com/office/spreadsheetml/2017/richdata2" ref="A6:R146">
    <sortCondition ref="D6:D146"/>
  </sortState>
  <conditionalFormatting sqref="R4">
    <cfRule type="duplicateValues" dxfId="0" priority="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BAF2-A008-4308-939E-1CDB5C215458}">
  <sheetPr>
    <tabColor theme="9" tint="0.79998168889431442"/>
  </sheetPr>
  <dimension ref="A1:B17"/>
  <sheetViews>
    <sheetView workbookViewId="0">
      <selection activeCell="A2" sqref="A2"/>
    </sheetView>
  </sheetViews>
  <sheetFormatPr defaultRowHeight="13.2" x14ac:dyDescent="0.25"/>
  <cols>
    <col min="1" max="1" width="15.5546875" bestFit="1" customWidth="1"/>
    <col min="2" max="2" width="9.21875" style="172" bestFit="1" customWidth="1"/>
  </cols>
  <sheetData>
    <row r="1" spans="1:2" x14ac:dyDescent="0.25">
      <c r="A1" s="1" t="s">
        <v>4214</v>
      </c>
    </row>
    <row r="3" spans="1:2" s="168" customFormat="1" ht="26.4" x14ac:dyDescent="0.25">
      <c r="A3" s="173" t="s">
        <v>4212</v>
      </c>
      <c r="B3" s="174" t="s">
        <v>4213</v>
      </c>
    </row>
    <row r="4" spans="1:2" x14ac:dyDescent="0.25">
      <c r="A4" s="175" t="s">
        <v>4198</v>
      </c>
      <c r="B4" s="176">
        <v>-699</v>
      </c>
    </row>
    <row r="5" spans="1:2" x14ac:dyDescent="0.25">
      <c r="A5" s="175" t="s">
        <v>4200</v>
      </c>
      <c r="B5" s="176">
        <v>1171</v>
      </c>
    </row>
    <row r="6" spans="1:2" x14ac:dyDescent="0.25">
      <c r="A6" s="175" t="s">
        <v>4199</v>
      </c>
      <c r="B6" s="176">
        <v>319726</v>
      </c>
    </row>
    <row r="7" spans="1:2" x14ac:dyDescent="0.25">
      <c r="A7" s="175" t="s">
        <v>2992</v>
      </c>
      <c r="B7" s="176">
        <v>4519</v>
      </c>
    </row>
    <row r="8" spans="1:2" x14ac:dyDescent="0.25">
      <c r="A8" s="175" t="s">
        <v>2309</v>
      </c>
      <c r="B8" s="176">
        <v>6061</v>
      </c>
    </row>
    <row r="9" spans="1:2" x14ac:dyDescent="0.25">
      <c r="A9" s="175" t="s">
        <v>3015</v>
      </c>
      <c r="B9" s="176">
        <v>51326</v>
      </c>
    </row>
    <row r="10" spans="1:2" x14ac:dyDescent="0.25">
      <c r="A10" s="175" t="s">
        <v>4202</v>
      </c>
      <c r="B10" s="176">
        <v>16352</v>
      </c>
    </row>
    <row r="11" spans="1:2" x14ac:dyDescent="0.25">
      <c r="A11" s="175" t="s">
        <v>2926</v>
      </c>
      <c r="B11" s="176">
        <v>111571</v>
      </c>
    </row>
    <row r="13" spans="1:2" x14ac:dyDescent="0.25">
      <c r="B13" s="172">
        <f>SUM(B4:B12)</f>
        <v>510027</v>
      </c>
    </row>
    <row r="16" spans="1:2" x14ac:dyDescent="0.25">
      <c r="A16" s="179" t="s">
        <v>4215</v>
      </c>
      <c r="B16" s="177">
        <v>46073</v>
      </c>
    </row>
    <row r="17" spans="1:2" x14ac:dyDescent="0.25">
      <c r="A17" s="179" t="s">
        <v>4216</v>
      </c>
      <c r="B17" s="178" t="s">
        <v>4217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2164-5A16-4BB7-A4BB-14A605CF49D2}">
  <sheetPr>
    <tabColor theme="9" tint="0.79998168889431442"/>
  </sheetPr>
  <dimension ref="A1:S2250"/>
  <sheetViews>
    <sheetView showGridLines="0" topLeftCell="D5" zoomScaleNormal="100" workbookViewId="0">
      <selection activeCell="M2201" sqref="M5:M2201"/>
    </sheetView>
  </sheetViews>
  <sheetFormatPr defaultRowHeight="13.2" x14ac:dyDescent="0.25"/>
  <cols>
    <col min="1" max="2" width="17" style="91" customWidth="1"/>
    <col min="3" max="3" width="7" style="91" customWidth="1"/>
    <col min="4" max="4" width="17" style="91" customWidth="1"/>
    <col min="5" max="5" width="10.88671875" style="91" customWidth="1"/>
    <col min="6" max="6" width="13" style="91" customWidth="1"/>
    <col min="7" max="7" width="14" style="91" customWidth="1"/>
    <col min="8" max="8" width="11.5546875" style="91" customWidth="1"/>
    <col min="9" max="9" width="12.6640625" style="91" customWidth="1"/>
    <col min="10" max="10" width="9" style="91" customWidth="1"/>
    <col min="11" max="11" width="14" style="95" customWidth="1"/>
    <col min="12" max="12" width="13.6640625" style="95" customWidth="1"/>
    <col min="13" max="13" width="13" style="95" customWidth="1"/>
    <col min="14" max="14" width="13.33203125" style="95" customWidth="1"/>
    <col min="15" max="15" width="15.33203125" style="95" customWidth="1"/>
    <col min="16" max="16" width="13.33203125" style="95" customWidth="1"/>
    <col min="17" max="17" width="14.44140625" style="95" customWidth="1"/>
    <col min="18" max="18" width="12" style="95" customWidth="1"/>
    <col min="19" max="19" width="10.88671875" style="91" bestFit="1" customWidth="1"/>
  </cols>
  <sheetData>
    <row r="1" spans="1:19" x14ac:dyDescent="0.25">
      <c r="A1" s="91" t="str">
        <f>'Executive Summary'!B3</f>
        <v>Strategic Collaboration Agreement</v>
      </c>
    </row>
    <row r="2" spans="1:19" x14ac:dyDescent="0.25">
      <c r="A2" s="91" t="str">
        <f>beneficiary</f>
        <v>MONTEFIORE HEALTH SYSTEM</v>
      </c>
      <c r="C2" s="93"/>
    </row>
    <row r="3" spans="1:19" x14ac:dyDescent="0.25">
      <c r="A3" s="92" t="s">
        <v>121</v>
      </c>
      <c r="B3" s="100" t="e" cm="1">
        <f t="array" ref="B3">TRANSPOSE(_xlfn.ANCHORARRAY('Executive Summary'!C8))</f>
        <v>#REF!</v>
      </c>
    </row>
    <row r="4" spans="1:19" x14ac:dyDescent="0.25">
      <c r="A4" s="92" t="s">
        <v>122</v>
      </c>
      <c r="B4" s="100"/>
    </row>
    <row r="5" spans="1:19" x14ac:dyDescent="0.25">
      <c r="K5" s="96" cm="1">
        <f t="array" ref="K5:M5">'Executive Summary'!D36:F36</f>
        <v>29583190.060000032</v>
      </c>
      <c r="L5" s="96">
        <v>26526170.189999994</v>
      </c>
      <c r="M5" s="96">
        <v>3057019.8700000383</v>
      </c>
      <c r="N5" s="96">
        <f>IF(MONTH(EndMonth)=12,0,'Executive Summary'!H36)</f>
        <v>0</v>
      </c>
      <c r="O5" s="96">
        <f>IF(MONTH(EndMonth)=12,0,'Executive Summary'!I36)</f>
        <v>0</v>
      </c>
      <c r="P5" s="96" cm="1">
        <f t="array" ref="P5:R5">'Executive Summary'!J36:L36</f>
        <v>204325.4911499999</v>
      </c>
      <c r="Q5" s="96">
        <v>0</v>
      </c>
      <c r="R5" s="96">
        <v>305701.98700000386</v>
      </c>
      <c r="S5" s="96">
        <f>ROUND(SUM(N5:R5),2)</f>
        <v>510027.48</v>
      </c>
    </row>
    <row r="6" spans="1:19" x14ac:dyDescent="0.25">
      <c r="K6" s="96">
        <f>SUM(K8:K4762)</f>
        <v>29583190.059999984</v>
      </c>
      <c r="L6" s="96">
        <f>SUM(L7:L4761)</f>
        <v>26526170.190000013</v>
      </c>
      <c r="M6" s="96">
        <f t="shared" ref="M6:R6" si="0">SUM(M7:M4761)</f>
        <v>3057019.8700000066</v>
      </c>
      <c r="N6" s="96">
        <f t="shared" si="0"/>
        <v>0</v>
      </c>
      <c r="O6" s="96">
        <f t="shared" si="0"/>
        <v>0</v>
      </c>
      <c r="P6" s="96">
        <f t="shared" si="0"/>
        <v>204325.49115000031</v>
      </c>
      <c r="Q6" s="96">
        <f t="shared" si="0"/>
        <v>0</v>
      </c>
      <c r="R6" s="96">
        <f t="shared" si="0"/>
        <v>305701.98700000095</v>
      </c>
      <c r="S6" s="96">
        <f>ROUND(SUM(S7:S4761),2)</f>
        <v>510027.48</v>
      </c>
    </row>
    <row r="7" spans="1:19" ht="24" x14ac:dyDescent="0.25">
      <c r="A7" s="97" t="s">
        <v>36</v>
      </c>
      <c r="B7" s="97" t="s">
        <v>13</v>
      </c>
      <c r="C7" s="97" t="s">
        <v>1528</v>
      </c>
      <c r="D7" s="97" t="s">
        <v>37</v>
      </c>
      <c r="E7" s="97" t="s">
        <v>38</v>
      </c>
      <c r="F7" s="97" t="s">
        <v>39</v>
      </c>
      <c r="G7" s="97" t="s">
        <v>40</v>
      </c>
      <c r="H7" s="97" t="s">
        <v>41</v>
      </c>
      <c r="I7" s="97" t="s">
        <v>42</v>
      </c>
      <c r="J7" s="97" t="s">
        <v>43</v>
      </c>
      <c r="K7" s="98" t="s">
        <v>30</v>
      </c>
      <c r="L7" s="98" t="s">
        <v>19</v>
      </c>
      <c r="M7" s="98" t="s">
        <v>49</v>
      </c>
      <c r="N7" s="98" t="s">
        <v>1518</v>
      </c>
      <c r="O7" s="98" t="s">
        <v>1534</v>
      </c>
      <c r="P7" s="98" t="s">
        <v>48</v>
      </c>
      <c r="Q7" s="98" t="s">
        <v>1545</v>
      </c>
      <c r="R7" s="98" t="s">
        <v>26</v>
      </c>
      <c r="S7" s="98" t="s">
        <v>23</v>
      </c>
    </row>
    <row r="8" spans="1:19" x14ac:dyDescent="0.25">
      <c r="A8" s="91" t="str" cm="1">
        <f t="array" ref="A8:J1719">_xlfn._xlws.SORT(_xlfn.UNIQUE(MasterData[[Business Segment]:[Legacy Business]]),2)</f>
        <v>BD LIFE SCIENCES</v>
      </c>
      <c r="B8" s="91" t="str">
        <v>Diagnostic Solutions</v>
      </c>
      <c r="C8" s="91" t="str">
        <v>127</v>
      </c>
      <c r="D8" s="99" t="str">
        <v>Infection Prevention and Management</v>
      </c>
      <c r="E8" s="99" t="str">
        <v>Core Micro</v>
      </c>
      <c r="F8" s="99" t="str">
        <v>Transport</v>
      </c>
      <c r="G8" s="99" t="str">
        <v>OEM Swabs</v>
      </c>
      <c r="H8" s="99" t="str">
        <v>220116</v>
      </c>
      <c r="I8" s="99" t="str">
        <v>Cultureswab Plus Amies W/O Charc Single</v>
      </c>
      <c r="J8" s="99" t="str">
        <v>BD</v>
      </c>
      <c r="K8" s="95">
        <f>SUMIFS(MasterData[Curr Sales],MasterData[Material'#],H8,MasterData[Material],I8,MasterData[WWB ID],C8)</f>
        <v>5586.1699999999992</v>
      </c>
      <c r="L8" s="95">
        <f>SUMIFS(MasterData[Prior Sales],MasterData[Material'#],H8,MasterData[Material],I8,MasterData[WWB ID],C8)</f>
        <v>5237.17</v>
      </c>
      <c r="M8" s="95">
        <f>K8-L8</f>
        <v>348.99999999999909</v>
      </c>
      <c r="N8" s="95">
        <f>SUMIFS(MasterData[Semi-Annual Base],MasterData[Material'#],H8,MasterData[Material],I8,MasterData[WWB ID],C8)</f>
        <v>0</v>
      </c>
      <c r="O8" s="95">
        <f>SUMIFS(MasterData[Semi-Annual Focus],MasterData[Material'#],H8,MasterData[Material],I8,MasterData[WWB ID],C8)</f>
        <v>0</v>
      </c>
      <c r="P8" s="95">
        <f>SUMIFS(MasterData[Base Rebate],MasterData[Material'#],H8,MasterData[Material],I8,MasterData[WWB ID],C8)</f>
        <v>40.340815308855078</v>
      </c>
      <c r="Q8" s="95">
        <f>SUMIFS(MasterData[Annual Focus],MasterData[Material'#],H8,MasterData[Material],I8,MasterData[WWB ID],C8)</f>
        <v>0</v>
      </c>
      <c r="R8" s="95">
        <f>SUMIFS(MasterData[Growth Rebate],MasterData[Material'#],H8,MasterData[Material],I8,MasterData[WWB ID],C8)</f>
        <v>34.900000000000027</v>
      </c>
      <c r="S8" s="95">
        <f>SUM(N8:R8)</f>
        <v>75.240815308855105</v>
      </c>
    </row>
    <row r="9" spans="1:19" x14ac:dyDescent="0.25">
      <c r="A9" s="99" t="str">
        <v>BD LIFE SCIENCES</v>
      </c>
      <c r="B9" s="91" t="str">
        <v>Diagnostic Solutions</v>
      </c>
      <c r="C9" s="91" t="str">
        <v>127</v>
      </c>
      <c r="D9" s="99" t="str">
        <v>Infection Prevention and Management</v>
      </c>
      <c r="E9" s="99" t="str">
        <v>Core Micro</v>
      </c>
      <c r="F9" s="99" t="str">
        <v>Lab Reagents</v>
      </c>
      <c r="G9" s="99" t="str">
        <v>Droppers</v>
      </c>
      <c r="H9" s="99" t="str">
        <v>261203</v>
      </c>
      <c r="I9" s="99" t="str">
        <v>Dropper Catalase Reagent</v>
      </c>
      <c r="J9" s="99" t="str">
        <v>BD</v>
      </c>
      <c r="K9" s="95">
        <f>SUMIFS(MasterData[Curr Sales],MasterData[Material'#],H9,MasterData[Material],I9,MasterData[WWB ID],C9)</f>
        <v>984.94</v>
      </c>
      <c r="L9" s="95">
        <f>SUMIFS(MasterData[Prior Sales],MasterData[Material'#],H9,MasterData[Material],I9,MasterData[WWB ID],C9)</f>
        <v>1283.5</v>
      </c>
      <c r="M9" s="95">
        <f t="shared" ref="M9:M72" si="1">K9-L9</f>
        <v>-298.55999999999995</v>
      </c>
      <c r="N9" s="95">
        <f>SUMIFS(MasterData[Semi-Annual Base],MasterData[Material'#],H9,MasterData[Material],I9,MasterData[WWB ID],C9)</f>
        <v>0</v>
      </c>
      <c r="O9" s="95">
        <f>SUMIFS(MasterData[Semi-Annual Focus],MasterData[Material'#],H9,MasterData[Material],I9,MasterData[WWB ID],C9)</f>
        <v>0</v>
      </c>
      <c r="P9" s="95">
        <f>SUMIFS(MasterData[Base Rebate],MasterData[Material'#],H9,MasterData[Material],I9,MasterData[WWB ID],C9)</f>
        <v>9.8865296427107552</v>
      </c>
      <c r="Q9" s="95">
        <f>SUMIFS(MasterData[Annual Focus],MasterData[Material'#],H9,MasterData[Material],I9,MasterData[WWB ID],C9)</f>
        <v>0</v>
      </c>
      <c r="R9" s="95">
        <f>SUMIFS(MasterData[Growth Rebate],MasterData[Material'#],H9,MasterData[Material],I9,MasterData[WWB ID],C9)</f>
        <v>-29.855999999999998</v>
      </c>
      <c r="S9" s="95">
        <f t="shared" ref="S9:S72" si="2">SUM(N9:R9)</f>
        <v>-19.969470357289243</v>
      </c>
    </row>
    <row r="10" spans="1:19" x14ac:dyDescent="0.25">
      <c r="A10" s="99" t="str">
        <v>BD LIFE SCIENCES</v>
      </c>
      <c r="B10" s="91" t="str">
        <v>Diagnostic Solutions</v>
      </c>
      <c r="C10" s="91" t="str">
        <v>127</v>
      </c>
      <c r="D10" s="99" t="str">
        <v>Infection Prevention and Management</v>
      </c>
      <c r="E10" s="99" t="str">
        <v>Core Micro</v>
      </c>
      <c r="F10" s="99" t="str">
        <v>Lab Reagents</v>
      </c>
      <c r="G10" s="99" t="str">
        <v>Stain Kits</v>
      </c>
      <c r="H10" s="99" t="str">
        <v>212542</v>
      </c>
      <c r="I10" s="99" t="str">
        <v>Bottle Gram Iodine Stabilized 250ml</v>
      </c>
      <c r="J10" s="99" t="str">
        <v>BD</v>
      </c>
      <c r="K10" s="95">
        <f>SUMIFS(MasterData[Curr Sales],MasterData[Material'#],H10,MasterData[Material],I10,MasterData[WWB ID],C10)</f>
        <v>4001.4400000000005</v>
      </c>
      <c r="L10" s="95">
        <f>SUMIFS(MasterData[Prior Sales],MasterData[Material'#],H10,MasterData[Material],I10,MasterData[WWB ID],C10)</f>
        <v>3213.96</v>
      </c>
      <c r="M10" s="95">
        <f t="shared" si="1"/>
        <v>787.48000000000047</v>
      </c>
      <c r="N10" s="95">
        <f>SUMIFS(MasterData[Semi-Annual Base],MasterData[Material'#],H10,MasterData[Material],I10,MasterData[WWB ID],C10)</f>
        <v>0</v>
      </c>
      <c r="O10" s="95">
        <f>SUMIFS(MasterData[Semi-Annual Focus],MasterData[Material'#],H10,MasterData[Material],I10,MasterData[WWB ID],C10)</f>
        <v>0</v>
      </c>
      <c r="P10" s="95">
        <f>SUMIFS(MasterData[Base Rebate],MasterData[Material'#],H10,MasterData[Material],I10,MasterData[WWB ID],C10)</f>
        <v>24.756455637309436</v>
      </c>
      <c r="Q10" s="95">
        <f>SUMIFS(MasterData[Annual Focus],MasterData[Material'#],H10,MasterData[Material],I10,MasterData[WWB ID],C10)</f>
        <v>0</v>
      </c>
      <c r="R10" s="95">
        <f>SUMIFS(MasterData[Growth Rebate],MasterData[Material'#],H10,MasterData[Material],I10,MasterData[WWB ID],C10)</f>
        <v>78.747999999999976</v>
      </c>
      <c r="S10" s="95">
        <f t="shared" si="2"/>
        <v>103.50445563730941</v>
      </c>
    </row>
    <row r="11" spans="1:19" x14ac:dyDescent="0.25">
      <c r="A11" s="99" t="str">
        <v>BD LIFE SCIENCES</v>
      </c>
      <c r="B11" s="99" t="str">
        <v>Diagnostic Solutions</v>
      </c>
      <c r="C11" s="91" t="str">
        <v>127</v>
      </c>
      <c r="D11" s="99" t="str">
        <v>Infection Prevention and Management</v>
      </c>
      <c r="E11" s="99" t="str">
        <v>Core Micro</v>
      </c>
      <c r="F11" s="99" t="str">
        <v>Lab Reagents</v>
      </c>
      <c r="G11" s="99" t="str">
        <v>Stain Kits</v>
      </c>
      <c r="H11" s="99" t="str">
        <v>212527</v>
      </c>
      <c r="I11" s="99" t="str">
        <v>Bottle Gram Decolorizer 250ml</v>
      </c>
      <c r="J11" s="99" t="str">
        <v>BD</v>
      </c>
      <c r="K11" s="95">
        <f>SUMIFS(MasterData[Curr Sales],MasterData[Material'#],H11,MasterData[Material],I11,MasterData[WWB ID],C11)</f>
        <v>5003.7999999999993</v>
      </c>
      <c r="L11" s="95">
        <f>SUMIFS(MasterData[Prior Sales],MasterData[Material'#],H11,MasterData[Material],I11,MasterData[WWB ID],C11)</f>
        <v>3833.72</v>
      </c>
      <c r="M11" s="95">
        <f t="shared" si="1"/>
        <v>1170.0799999999995</v>
      </c>
      <c r="N11" s="95">
        <f>SUMIFS(MasterData[Semi-Annual Base],MasterData[Material'#],H11,MasterData[Material],I11,MasterData[WWB ID],C11)</f>
        <v>0</v>
      </c>
      <c r="O11" s="95">
        <f>SUMIFS(MasterData[Semi-Annual Focus],MasterData[Material'#],H11,MasterData[Material],I11,MasterData[WWB ID],C11)</f>
        <v>0</v>
      </c>
      <c r="P11" s="95">
        <f>SUMIFS(MasterData[Base Rebate],MasterData[Material'#],H11,MasterData[Material],I11,MasterData[WWB ID],C11)</f>
        <v>29.530336129219386</v>
      </c>
      <c r="Q11" s="95">
        <f>SUMIFS(MasterData[Annual Focus],MasterData[Material'#],H11,MasterData[Material],I11,MasterData[WWB ID],C11)</f>
        <v>0</v>
      </c>
      <c r="R11" s="95">
        <f>SUMIFS(MasterData[Growth Rebate],MasterData[Material'#],H11,MasterData[Material],I11,MasterData[WWB ID],C11)</f>
        <v>117.00799999999997</v>
      </c>
      <c r="S11" s="95">
        <f t="shared" si="2"/>
        <v>146.53833612921935</v>
      </c>
    </row>
    <row r="12" spans="1:19" x14ac:dyDescent="0.25">
      <c r="A12" s="99" t="str">
        <v>BD LIFE SCIENCES</v>
      </c>
      <c r="B12" s="99" t="str">
        <v>Diagnostic Solutions</v>
      </c>
      <c r="C12" s="91" t="str">
        <v>127</v>
      </c>
      <c r="D12" s="99" t="str">
        <v>Infection Prevention and Management</v>
      </c>
      <c r="E12" s="99" t="str">
        <v>Core Micro</v>
      </c>
      <c r="F12" s="99" t="str">
        <v>Lab Reagents</v>
      </c>
      <c r="G12" s="99" t="str">
        <v>Stain Kits</v>
      </c>
      <c r="H12" s="99" t="str">
        <v>212525</v>
      </c>
      <c r="I12" s="99" t="str">
        <v>Bottle Gram Crystal Violet 250ml</v>
      </c>
      <c r="J12" s="99" t="str">
        <v>BD</v>
      </c>
      <c r="K12" s="95">
        <f>SUMIFS(MasterData[Curr Sales],MasterData[Material'#],H12,MasterData[Material],I12,MasterData[WWB ID],C12)</f>
        <v>2400.3199999999997</v>
      </c>
      <c r="L12" s="95">
        <f>SUMIFS(MasterData[Prior Sales],MasterData[Material'#],H12,MasterData[Material],I12,MasterData[WWB ID],C12)</f>
        <v>1480.8000000000002</v>
      </c>
      <c r="M12" s="95">
        <f t="shared" si="1"/>
        <v>919.51999999999953</v>
      </c>
      <c r="N12" s="95">
        <f>SUMIFS(MasterData[Semi-Annual Base],MasterData[Material'#],H12,MasterData[Material],I12,MasterData[WWB ID],C12)</f>
        <v>0</v>
      </c>
      <c r="O12" s="95">
        <f>SUMIFS(MasterData[Semi-Annual Focus],MasterData[Material'#],H12,MasterData[Material],I12,MasterData[WWB ID],C12)</f>
        <v>0</v>
      </c>
      <c r="P12" s="95">
        <f>SUMIFS(MasterData[Base Rebate],MasterData[Material'#],H12,MasterData[Material],I12,MasterData[WWB ID],C12)</f>
        <v>11.406289906448063</v>
      </c>
      <c r="Q12" s="95">
        <f>SUMIFS(MasterData[Annual Focus],MasterData[Material'#],H12,MasterData[Material],I12,MasterData[WWB ID],C12)</f>
        <v>0</v>
      </c>
      <c r="R12" s="95">
        <f>SUMIFS(MasterData[Growth Rebate],MasterData[Material'#],H12,MasterData[Material],I12,MasterData[WWB ID],C12)</f>
        <v>91.951999999999984</v>
      </c>
      <c r="S12" s="95">
        <f t="shared" si="2"/>
        <v>103.35828990644805</v>
      </c>
    </row>
    <row r="13" spans="1:19" x14ac:dyDescent="0.25">
      <c r="A13" s="99" t="str">
        <v>BD LIFE SCIENCES</v>
      </c>
      <c r="B13" s="99" t="str">
        <v>Diagnostic Solutions</v>
      </c>
      <c r="C13" s="91" t="str">
        <v>127</v>
      </c>
      <c r="D13" s="99" t="str">
        <v>Infection Prevention and Management</v>
      </c>
      <c r="E13" s="99" t="str">
        <v>Core Micro</v>
      </c>
      <c r="F13" s="99" t="str">
        <v>Lab Reagents</v>
      </c>
      <c r="G13" s="99" t="str">
        <v>Stain Kits</v>
      </c>
      <c r="H13" s="99" t="str">
        <v>212531</v>
      </c>
      <c r="I13" s="99" t="str">
        <v>Bottle Gram Safranin 250ml</v>
      </c>
      <c r="J13" s="99" t="str">
        <v>BD</v>
      </c>
      <c r="K13" s="95">
        <f>SUMIFS(MasterData[Curr Sales],MasterData[Material'#],H13,MasterData[Material],I13,MasterData[WWB ID],C13)</f>
        <v>2290</v>
      </c>
      <c r="L13" s="95">
        <f>SUMIFS(MasterData[Prior Sales],MasterData[Material'#],H13,MasterData[Material],I13,MasterData[WWB ID],C13)</f>
        <v>1558.88</v>
      </c>
      <c r="M13" s="95">
        <f t="shared" si="1"/>
        <v>731.11999999999989</v>
      </c>
      <c r="N13" s="95">
        <f>SUMIFS(MasterData[Semi-Annual Base],MasterData[Material'#],H13,MasterData[Material],I13,MasterData[WWB ID],C13)</f>
        <v>0</v>
      </c>
      <c r="O13" s="95">
        <f>SUMIFS(MasterData[Semi-Annual Focus],MasterData[Material'#],H13,MasterData[Material],I13,MasterData[WWB ID],C13)</f>
        <v>0</v>
      </c>
      <c r="P13" s="95">
        <f>SUMIFS(MasterData[Base Rebate],MasterData[Material'#],H13,MasterData[Material],I13,MasterData[WWB ID],C13)</f>
        <v>12.007723669208371</v>
      </c>
      <c r="Q13" s="95">
        <f>SUMIFS(MasterData[Annual Focus],MasterData[Material'#],H13,MasterData[Material],I13,MasterData[WWB ID],C13)</f>
        <v>0</v>
      </c>
      <c r="R13" s="95">
        <f>SUMIFS(MasterData[Growth Rebate],MasterData[Material'#],H13,MasterData[Material],I13,MasterData[WWB ID],C13)</f>
        <v>73.111999999999995</v>
      </c>
      <c r="S13" s="95">
        <f t="shared" si="2"/>
        <v>85.119723669208369</v>
      </c>
    </row>
    <row r="14" spans="1:19" x14ac:dyDescent="0.25">
      <c r="A14" s="99" t="str">
        <v>BD LIFE SCIENCES</v>
      </c>
      <c r="B14" s="99" t="str">
        <v>Diagnostic Solutions</v>
      </c>
      <c r="C14" s="91" t="str">
        <v>127</v>
      </c>
      <c r="D14" s="99" t="str">
        <v>Infection Prevention and Management</v>
      </c>
      <c r="E14" s="99" t="str">
        <v>Core Micro</v>
      </c>
      <c r="F14" s="99" t="str">
        <v>Lab Reagents</v>
      </c>
      <c r="G14" s="99" t="str">
        <v>Stain Kits</v>
      </c>
      <c r="H14" s="99" t="str">
        <v>212515</v>
      </c>
      <c r="I14" s="99" t="str">
        <v>Bottle Tb Auramine-Rhodamine T 250Ml</v>
      </c>
      <c r="J14" s="99" t="str">
        <v>BD</v>
      </c>
      <c r="K14" s="95">
        <f>SUMIFS(MasterData[Curr Sales],MasterData[Material'#],H14,MasterData[Material],I14,MasterData[WWB ID],C14)</f>
        <v>280.8</v>
      </c>
      <c r="L14" s="95">
        <f>SUMIFS(MasterData[Prior Sales],MasterData[Material'#],H14,MasterData[Material],I14,MasterData[WWB ID],C14)</f>
        <v>1068.2399999999998</v>
      </c>
      <c r="M14" s="95">
        <f t="shared" si="1"/>
        <v>-787.43999999999983</v>
      </c>
      <c r="N14" s="95">
        <f>SUMIFS(MasterData[Semi-Annual Base],MasterData[Material'#],H14,MasterData[Material],I14,MasterData[WWB ID],C14)</f>
        <v>0</v>
      </c>
      <c r="O14" s="95">
        <f>SUMIFS(MasterData[Semi-Annual Focus],MasterData[Material'#],H14,MasterData[Material],I14,MasterData[WWB ID],C14)</f>
        <v>0</v>
      </c>
      <c r="P14" s="95">
        <f>SUMIFS(MasterData[Base Rebate],MasterData[Material'#],H14,MasterData[Material],I14,MasterData[WWB ID],C14)</f>
        <v>8.228427289076226</v>
      </c>
      <c r="Q14" s="95">
        <f>SUMIFS(MasterData[Annual Focus],MasterData[Material'#],H14,MasterData[Material],I14,MasterData[WWB ID],C14)</f>
        <v>0</v>
      </c>
      <c r="R14" s="95">
        <f>SUMIFS(MasterData[Growth Rebate],MasterData[Material'#],H14,MasterData[Material],I14,MasterData[WWB ID],C14)</f>
        <v>-78.744</v>
      </c>
      <c r="S14" s="95">
        <f t="shared" si="2"/>
        <v>-70.515572710923777</v>
      </c>
    </row>
    <row r="15" spans="1:19" x14ac:dyDescent="0.25">
      <c r="A15" s="99" t="str">
        <v>BD LIFE SCIENCES</v>
      </c>
      <c r="B15" s="99" t="str">
        <v>Diagnostic Solutions</v>
      </c>
      <c r="C15" s="91" t="str">
        <v>127</v>
      </c>
      <c r="D15" s="99" t="str">
        <v>Infection Prevention and Management</v>
      </c>
      <c r="E15" s="99" t="str">
        <v>Core Micro</v>
      </c>
      <c r="F15" s="99" t="str">
        <v>Lab Reagents</v>
      </c>
      <c r="G15" s="99" t="str">
        <v>Stain Kits</v>
      </c>
      <c r="H15" s="99" t="str">
        <v>212522</v>
      </c>
      <c r="I15" s="99" t="str">
        <v>Kit Tb Stain Kit K</v>
      </c>
      <c r="J15" s="99" t="str">
        <v>BD</v>
      </c>
      <c r="K15" s="95">
        <f>SUMIFS(MasterData[Curr Sales],MasterData[Material'#],H15,MasterData[Material],I15,MasterData[WWB ID],C15)</f>
        <v>943.31999999999982</v>
      </c>
      <c r="L15" s="95">
        <f>SUMIFS(MasterData[Prior Sales],MasterData[Material'#],H15,MasterData[Material],I15,MasterData[WWB ID],C15)</f>
        <v>1017.3599999999999</v>
      </c>
      <c r="M15" s="95">
        <f t="shared" si="1"/>
        <v>-74.040000000000077</v>
      </c>
      <c r="N15" s="95">
        <f>SUMIFS(MasterData[Semi-Annual Base],MasterData[Material'#],H15,MasterData[Material],I15,MasterData[WWB ID],C15)</f>
        <v>0</v>
      </c>
      <c r="O15" s="95">
        <f>SUMIFS(MasterData[Semi-Annual Focus],MasterData[Material'#],H15,MasterData[Material],I15,MasterData[WWB ID],C15)</f>
        <v>0</v>
      </c>
      <c r="P15" s="95">
        <f>SUMIFS(MasterData[Base Rebate],MasterData[Material'#],H15,MasterData[Material],I15,MasterData[WWB ID],C15)</f>
        <v>7.8365093862938942</v>
      </c>
      <c r="Q15" s="95">
        <f>SUMIFS(MasterData[Annual Focus],MasterData[Material'#],H15,MasterData[Material],I15,MasterData[WWB ID],C15)</f>
        <v>0</v>
      </c>
      <c r="R15" s="95">
        <f>SUMIFS(MasterData[Growth Rebate],MasterData[Material'#],H15,MasterData[Material],I15,MasterData[WWB ID],C15)</f>
        <v>-7.4039999999999973</v>
      </c>
      <c r="S15" s="95">
        <f t="shared" si="2"/>
        <v>0.4325093862938969</v>
      </c>
    </row>
    <row r="16" spans="1:19" x14ac:dyDescent="0.25">
      <c r="A16" s="99" t="str">
        <v>BD LIFE SCIENCES</v>
      </c>
      <c r="B16" s="99" t="str">
        <v>Diagnostic Solutions</v>
      </c>
      <c r="C16" s="91" t="str">
        <v>127</v>
      </c>
      <c r="D16" s="99" t="str">
        <v>Infection Prevention and Management</v>
      </c>
      <c r="E16" s="99" t="str">
        <v>Core Micro</v>
      </c>
      <c r="F16" s="99" t="str">
        <v>Transport</v>
      </c>
      <c r="G16" s="99" t="str">
        <v>OEM Swabs</v>
      </c>
      <c r="H16" s="99" t="str">
        <v>220220</v>
      </c>
      <c r="I16" s="99" t="str">
        <v>Vial Universal Viral Transport</v>
      </c>
      <c r="J16" s="99" t="str">
        <v>BD</v>
      </c>
      <c r="K16" s="95">
        <f>SUMIFS(MasterData[Curr Sales],MasterData[Material'#],H16,MasterData[Material],I16,MasterData[WWB ID],C16)</f>
        <v>25689.75</v>
      </c>
      <c r="L16" s="95">
        <f>SUMIFS(MasterData[Prior Sales],MasterData[Material'#],H16,MasterData[Material],I16,MasterData[WWB ID],C16)</f>
        <v>35113.430000000008</v>
      </c>
      <c r="M16" s="95">
        <f t="shared" si="1"/>
        <v>-9423.6800000000076</v>
      </c>
      <c r="N16" s="95">
        <f>SUMIFS(MasterData[Semi-Annual Base],MasterData[Material'#],H16,MasterData[Material],I16,MasterData[WWB ID],C16)</f>
        <v>0</v>
      </c>
      <c r="O16" s="95">
        <f>SUMIFS(MasterData[Semi-Annual Focus],MasterData[Material'#],H16,MasterData[Material],I16,MasterData[WWB ID],C16)</f>
        <v>0</v>
      </c>
      <c r="P16" s="95">
        <f>SUMIFS(MasterData[Base Rebate],MasterData[Material'#],H16,MasterData[Material],I16,MasterData[WWB ID],C16)</f>
        <v>270.47134129509084</v>
      </c>
      <c r="Q16" s="95">
        <f>SUMIFS(MasterData[Annual Focus],MasterData[Material'#],H16,MasterData[Material],I16,MasterData[WWB ID],C16)</f>
        <v>0</v>
      </c>
      <c r="R16" s="95">
        <f>SUMIFS(MasterData[Growth Rebate],MasterData[Material'#],H16,MasterData[Material],I16,MasterData[WWB ID],C16)</f>
        <v>-942.36800000000039</v>
      </c>
      <c r="S16" s="95">
        <f t="shared" si="2"/>
        <v>-671.89665870490956</v>
      </c>
    </row>
    <row r="17" spans="1:19" x14ac:dyDescent="0.25">
      <c r="A17" s="99" t="str">
        <v>BD LIFE SCIENCES</v>
      </c>
      <c r="B17" s="99" t="str">
        <v>Diagnostic Solutions</v>
      </c>
      <c r="C17" s="91" t="str">
        <v>127</v>
      </c>
      <c r="D17" s="99" t="str">
        <v>Infection Prevention and Management</v>
      </c>
      <c r="E17" s="99" t="str">
        <v>Core Micro</v>
      </c>
      <c r="F17" s="99" t="str">
        <v>Transport</v>
      </c>
      <c r="G17" s="99" t="str">
        <v>OEM Swabs</v>
      </c>
      <c r="H17" s="99" t="str">
        <v>220531</v>
      </c>
      <c r="I17" s="99" t="str">
        <v>Kit Uvt 3Ml With Flocked Flex Minitip</v>
      </c>
      <c r="J17" s="99" t="str">
        <v>BD</v>
      </c>
      <c r="K17" s="95">
        <f>SUMIFS(MasterData[Curr Sales],MasterData[Material'#],H17,MasterData[Material],I17,MasterData[WWB ID],C17)</f>
        <v>232088.64000000004</v>
      </c>
      <c r="L17" s="95">
        <f>SUMIFS(MasterData[Prior Sales],MasterData[Material'#],H17,MasterData[Material],I17,MasterData[WWB ID],C17)</f>
        <v>266978.64000000013</v>
      </c>
      <c r="M17" s="95">
        <f t="shared" si="1"/>
        <v>-34890.000000000087</v>
      </c>
      <c r="N17" s="95">
        <f>SUMIFS(MasterData[Semi-Annual Base],MasterData[Material'#],H17,MasterData[Material],I17,MasterData[WWB ID],C17)</f>
        <v>0</v>
      </c>
      <c r="O17" s="95">
        <f>SUMIFS(MasterData[Semi-Annual Focus],MasterData[Material'#],H17,MasterData[Material],I17,MasterData[WWB ID],C17)</f>
        <v>0</v>
      </c>
      <c r="P17" s="95">
        <f>SUMIFS(MasterData[Base Rebate],MasterData[Material'#],H17,MasterData[Material],I17,MasterData[WWB ID],C17)</f>
        <v>2056.4801233584762</v>
      </c>
      <c r="Q17" s="95">
        <f>SUMIFS(MasterData[Annual Focus],MasterData[Material'#],H17,MasterData[Material],I17,MasterData[WWB ID],C17)</f>
        <v>0</v>
      </c>
      <c r="R17" s="95">
        <f>SUMIFS(MasterData[Growth Rebate],MasterData[Material'#],H17,MasterData[Material],I17,MasterData[WWB ID],C17)</f>
        <v>-3489.0000000000014</v>
      </c>
      <c r="S17" s="95">
        <f t="shared" si="2"/>
        <v>-1432.5198766415251</v>
      </c>
    </row>
    <row r="18" spans="1:19" x14ac:dyDescent="0.25">
      <c r="A18" s="99" t="str">
        <v>BD LIFE SCIENCES</v>
      </c>
      <c r="B18" s="99" t="str">
        <v>Diagnostic Solutions</v>
      </c>
      <c r="C18" s="91" t="str">
        <v>127</v>
      </c>
      <c r="D18" s="99" t="str">
        <v>Infection Prevention and Management</v>
      </c>
      <c r="E18" s="99" t="str">
        <v>Core Micro</v>
      </c>
      <c r="F18" s="99" t="str">
        <v>Transport</v>
      </c>
      <c r="G18" s="99" t="str">
        <v>OEM Swabs</v>
      </c>
      <c r="H18" s="99" t="str">
        <v>220109</v>
      </c>
      <c r="I18" s="99" t="str">
        <v>Cultureswab Liquid Stuart Double Swab</v>
      </c>
      <c r="J18" s="99" t="str">
        <v>BD</v>
      </c>
      <c r="K18" s="95">
        <f>SUMIFS(MasterData[Curr Sales],MasterData[Material'#],H18,MasterData[Material],I18,MasterData[WWB ID],C18)</f>
        <v>10316.490000000002</v>
      </c>
      <c r="L18" s="95">
        <f>SUMIFS(MasterData[Prior Sales],MasterData[Material'#],H18,MasterData[Material],I18,MasterData[WWB ID],C18)</f>
        <v>13667.959999999997</v>
      </c>
      <c r="M18" s="95">
        <f t="shared" si="1"/>
        <v>-3351.4699999999957</v>
      </c>
      <c r="N18" s="95">
        <f>SUMIFS(MasterData[Semi-Annual Base],MasterData[Material'#],H18,MasterData[Material],I18,MasterData[WWB ID],C18)</f>
        <v>0</v>
      </c>
      <c r="O18" s="95">
        <f>SUMIFS(MasterData[Semi-Annual Focus],MasterData[Material'#],H18,MasterData[Material],I18,MasterData[WWB ID],C18)</f>
        <v>0</v>
      </c>
      <c r="P18" s="95">
        <f>SUMIFS(MasterData[Base Rebate],MasterData[Material'#],H18,MasterData[Material],I18,MasterData[WWB ID],C18)</f>
        <v>105.2814115273743</v>
      </c>
      <c r="Q18" s="95">
        <f>SUMIFS(MasterData[Annual Focus],MasterData[Material'#],H18,MasterData[Material],I18,MasterData[WWB ID],C18)</f>
        <v>0</v>
      </c>
      <c r="R18" s="95">
        <f>SUMIFS(MasterData[Growth Rebate],MasterData[Material'#],H18,MasterData[Material],I18,MasterData[WWB ID],C18)</f>
        <v>-335.14700000000011</v>
      </c>
      <c r="S18" s="95">
        <f t="shared" si="2"/>
        <v>-229.8655884726258</v>
      </c>
    </row>
    <row r="19" spans="1:19" x14ac:dyDescent="0.25">
      <c r="A19" s="99" t="str">
        <v>BD LIFE SCIENCES</v>
      </c>
      <c r="B19" s="99" t="str">
        <v>Diagnostic Solutions</v>
      </c>
      <c r="C19" s="91" t="str">
        <v>127</v>
      </c>
      <c r="D19" s="99" t="str">
        <v>Infection Prevention and Management</v>
      </c>
      <c r="E19" s="99" t="str">
        <v>Core Micro</v>
      </c>
      <c r="F19" s="99" t="str">
        <v>Transport</v>
      </c>
      <c r="G19" s="99" t="str">
        <v>OEM Swabs</v>
      </c>
      <c r="H19" s="99" t="str">
        <v>220246</v>
      </c>
      <c r="I19" s="99" t="str">
        <v>Kit Collection E Swab Minitip</v>
      </c>
      <c r="J19" s="99" t="str">
        <v>BD</v>
      </c>
      <c r="K19" s="95">
        <f>SUMIFS(MasterData[Curr Sales],MasterData[Material'#],H19,MasterData[Material],I19,MasterData[WWB ID],C19)</f>
        <v>435.84</v>
      </c>
      <c r="L19" s="95">
        <f>SUMIFS(MasterData[Prior Sales],MasterData[Material'#],H19,MasterData[Material],I19,MasterData[WWB ID],C19)</f>
        <v>504.7</v>
      </c>
      <c r="M19" s="95">
        <f t="shared" si="1"/>
        <v>-68.860000000000014</v>
      </c>
      <c r="N19" s="95">
        <f>SUMIFS(MasterData[Semi-Annual Base],MasterData[Material'#],H19,MasterData[Material],I19,MasterData[WWB ID],C19)</f>
        <v>0</v>
      </c>
      <c r="O19" s="95">
        <f>SUMIFS(MasterData[Semi-Annual Focus],MasterData[Material'#],H19,MasterData[Material],I19,MasterData[WWB ID],C19)</f>
        <v>0</v>
      </c>
      <c r="P19" s="95">
        <f>SUMIFS(MasterData[Base Rebate],MasterData[Material'#],H19,MasterData[Material],I19,MasterData[WWB ID],C19)</f>
        <v>3.8875975930472291</v>
      </c>
      <c r="Q19" s="95">
        <f>SUMIFS(MasterData[Annual Focus],MasterData[Material'#],H19,MasterData[Material],I19,MasterData[WWB ID],C19)</f>
        <v>0</v>
      </c>
      <c r="R19" s="95">
        <f>SUMIFS(MasterData[Growth Rebate],MasterData[Material'#],H19,MasterData[Material],I19,MasterData[WWB ID],C19)</f>
        <v>-6.8859999999999975</v>
      </c>
      <c r="S19" s="95">
        <f t="shared" si="2"/>
        <v>-2.9984024069527684</v>
      </c>
    </row>
    <row r="20" spans="1:19" x14ac:dyDescent="0.25">
      <c r="A20" s="99" t="str">
        <v>BD LIFE SCIENCES</v>
      </c>
      <c r="B20" s="99" t="str">
        <v>Diagnostic Solutions</v>
      </c>
      <c r="C20" s="91" t="str">
        <v>127</v>
      </c>
      <c r="D20" s="99" t="str">
        <v>Infection Prevention and Management</v>
      </c>
      <c r="E20" s="99" t="str">
        <v>Core Micro</v>
      </c>
      <c r="F20" s="99" t="str">
        <v>Transport</v>
      </c>
      <c r="G20" s="99" t="str">
        <v>OEM Swabs</v>
      </c>
      <c r="H20" s="99" t="str">
        <v>220529</v>
      </c>
      <c r="I20" s="99" t="str">
        <v>Kit Uvt 3Ml With Flocked Minitip</v>
      </c>
      <c r="J20" s="99" t="str">
        <v>BD</v>
      </c>
      <c r="K20" s="95">
        <f>SUMIFS(MasterData[Curr Sales],MasterData[Material'#],H20,MasterData[Material],I20,MasterData[WWB ID],C20)</f>
        <v>7111.2499999999982</v>
      </c>
      <c r="L20" s="95">
        <f>SUMIFS(MasterData[Prior Sales],MasterData[Material'#],H20,MasterData[Material],I20,MasterData[WWB ID],C20)</f>
        <v>10424.820000000002</v>
      </c>
      <c r="M20" s="95">
        <f t="shared" si="1"/>
        <v>-3313.5700000000033</v>
      </c>
      <c r="N20" s="95">
        <f>SUMIFS(MasterData[Semi-Annual Base],MasterData[Material'#],H20,MasterData[Material],I20,MasterData[WWB ID],C20)</f>
        <v>0</v>
      </c>
      <c r="O20" s="95">
        <f>SUMIFS(MasterData[Semi-Annual Focus],MasterData[Material'#],H20,MasterData[Material],I20,MasterData[WWB ID],C20)</f>
        <v>0</v>
      </c>
      <c r="P20" s="95">
        <f>SUMIFS(MasterData[Base Rebate],MasterData[Material'#],H20,MasterData[Material],I20,MasterData[WWB ID],C20)</f>
        <v>80.30018850792672</v>
      </c>
      <c r="Q20" s="95">
        <f>SUMIFS(MasterData[Annual Focus],MasterData[Material'#],H20,MasterData[Material],I20,MasterData[WWB ID],C20)</f>
        <v>0</v>
      </c>
      <c r="R20" s="95">
        <f>SUMIFS(MasterData[Growth Rebate],MasterData[Material'#],H20,MasterData[Material],I20,MasterData[WWB ID],C20)</f>
        <v>-331.35700000000008</v>
      </c>
      <c r="S20" s="95">
        <f t="shared" si="2"/>
        <v>-251.05681149207336</v>
      </c>
    </row>
    <row r="21" spans="1:19" x14ac:dyDescent="0.25">
      <c r="A21" s="99" t="str">
        <v>BD LIFE SCIENCES</v>
      </c>
      <c r="B21" s="99" t="str">
        <v>Diagnostic Solutions</v>
      </c>
      <c r="C21" s="91" t="str">
        <v>127</v>
      </c>
      <c r="D21" s="99" t="str">
        <v>Infection Prevention and Management</v>
      </c>
      <c r="E21" s="99" t="str">
        <v>Core Micro</v>
      </c>
      <c r="F21" s="99" t="str">
        <v>Transport</v>
      </c>
      <c r="G21" s="99" t="str">
        <v>OEM Swabs</v>
      </c>
      <c r="H21" s="99" t="str">
        <v>220135</v>
      </c>
      <c r="I21" s="99" t="str">
        <v>Cultureswab Double</v>
      </c>
      <c r="J21" s="99" t="str">
        <v>BD</v>
      </c>
      <c r="K21" s="95">
        <f>SUMIFS(MasterData[Curr Sales],MasterData[Material'#],H21,MasterData[Material],I21,MasterData[WWB ID],C21)</f>
        <v>301.7</v>
      </c>
      <c r="L21" s="95">
        <f>SUMIFS(MasterData[Prior Sales],MasterData[Material'#],H21,MasterData[Material],I21,MasterData[WWB ID],C21)</f>
        <v>77.539999999999992</v>
      </c>
      <c r="M21" s="95">
        <f t="shared" si="1"/>
        <v>224.16</v>
      </c>
      <c r="N21" s="95">
        <f>SUMIFS(MasterData[Semi-Annual Base],MasterData[Material'#],H21,MasterData[Material],I21,MasterData[WWB ID],C21)</f>
        <v>0</v>
      </c>
      <c r="O21" s="95">
        <f>SUMIFS(MasterData[Semi-Annual Focus],MasterData[Material'#],H21,MasterData[Material],I21,MasterData[WWB ID],C21)</f>
        <v>0</v>
      </c>
      <c r="P21" s="95">
        <f>SUMIFS(MasterData[Base Rebate],MasterData[Material'#],H21,MasterData[Material],I21,MasterData[WWB ID],C21)</f>
        <v>0.59727425671662793</v>
      </c>
      <c r="Q21" s="95">
        <f>SUMIFS(MasterData[Annual Focus],MasterData[Material'#],H21,MasterData[Material],I21,MasterData[WWB ID],C21)</f>
        <v>0</v>
      </c>
      <c r="R21" s="95">
        <f>SUMIFS(MasterData[Growth Rebate],MasterData[Material'#],H21,MasterData[Material],I21,MasterData[WWB ID],C21)</f>
        <v>22.416000000000004</v>
      </c>
      <c r="S21" s="95">
        <f t="shared" si="2"/>
        <v>23.013274256716631</v>
      </c>
    </row>
    <row r="22" spans="1:19" x14ac:dyDescent="0.25">
      <c r="A22" s="99" t="str">
        <v>BD LIFE SCIENCES</v>
      </c>
      <c r="B22" s="99" t="str">
        <v>Diagnostic Solutions</v>
      </c>
      <c r="C22" s="91" t="str">
        <v>127</v>
      </c>
      <c r="D22" s="99" t="str">
        <v>Infection Prevention and Management</v>
      </c>
      <c r="E22" s="99" t="str">
        <v>Core Micro</v>
      </c>
      <c r="F22" s="99" t="str">
        <v>Transport</v>
      </c>
      <c r="G22" s="99" t="str">
        <v>OEM Swabs</v>
      </c>
      <c r="H22" s="99" t="str">
        <v>220252</v>
      </c>
      <c r="I22" s="99" t="str">
        <v>Swab Flock Minitip Flexible</v>
      </c>
      <c r="J22" s="99" t="str">
        <v>BD</v>
      </c>
      <c r="K22" s="95">
        <f>SUMIFS(MasterData[Curr Sales],MasterData[Material'#],H22,MasterData[Material],I22,MasterData[WWB ID],C22)</f>
        <v>16722.05</v>
      </c>
      <c r="L22" s="95">
        <f>SUMIFS(MasterData[Prior Sales],MasterData[Material'#],H22,MasterData[Material],I22,MasterData[WWB ID],C22)</f>
        <v>27875.75</v>
      </c>
      <c r="M22" s="95">
        <f t="shared" si="1"/>
        <v>-11153.7</v>
      </c>
      <c r="N22" s="95">
        <f>SUMIFS(MasterData[Semi-Annual Base],MasterData[Material'#],H22,MasterData[Material],I22,MasterData[WWB ID],C22)</f>
        <v>0</v>
      </c>
      <c r="O22" s="95">
        <f>SUMIFS(MasterData[Semi-Annual Focus],MasterData[Material'#],H22,MasterData[Material],I22,MasterData[WWB ID],C22)</f>
        <v>0</v>
      </c>
      <c r="P22" s="95">
        <f>SUMIFS(MasterData[Base Rebate],MasterData[Material'#],H22,MasterData[Material],I22,MasterData[WWB ID],C22)</f>
        <v>214.72101962430412</v>
      </c>
      <c r="Q22" s="95">
        <f>SUMIFS(MasterData[Annual Focus],MasterData[Material'#],H22,MasterData[Material],I22,MasterData[WWB ID],C22)</f>
        <v>0</v>
      </c>
      <c r="R22" s="95">
        <f>SUMIFS(MasterData[Growth Rebate],MasterData[Material'#],H22,MasterData[Material],I22,MasterData[WWB ID],C22)</f>
        <v>-1115.3699999999994</v>
      </c>
      <c r="S22" s="95">
        <f t="shared" si="2"/>
        <v>-900.64898037569537</v>
      </c>
    </row>
    <row r="23" spans="1:19" x14ac:dyDescent="0.25">
      <c r="A23" s="99" t="str">
        <v>BD LIFE SCIENCES</v>
      </c>
      <c r="B23" s="99" t="str">
        <v>Diagnostic Solutions</v>
      </c>
      <c r="C23" s="91" t="str">
        <v>127</v>
      </c>
      <c r="D23" s="99" t="str">
        <v>Infection Prevention and Management</v>
      </c>
      <c r="E23" s="99" t="str">
        <v>Core Micro</v>
      </c>
      <c r="F23" s="99" t="str">
        <v>Transport</v>
      </c>
      <c r="G23" s="99" t="str">
        <v>OEM Swabs</v>
      </c>
      <c r="H23" s="99" t="str">
        <v>220245</v>
      </c>
      <c r="I23" s="99" t="str">
        <v>Kit Collection E Swab Regular</v>
      </c>
      <c r="J23" s="99" t="str">
        <v>BD</v>
      </c>
      <c r="K23" s="95">
        <f>SUMIFS(MasterData[Curr Sales],MasterData[Material'#],H23,MasterData[Material],I23,MasterData[WWB ID],C23)</f>
        <v>57250.200000000004</v>
      </c>
      <c r="L23" s="95">
        <f>SUMIFS(MasterData[Prior Sales],MasterData[Material'#],H23,MasterData[Material],I23,MasterData[WWB ID],C23)</f>
        <v>50533.439999999988</v>
      </c>
      <c r="M23" s="95">
        <f t="shared" si="1"/>
        <v>6716.7600000000166</v>
      </c>
      <c r="N23" s="95">
        <f>SUMIFS(MasterData[Semi-Annual Base],MasterData[Material'#],H23,MasterData[Material],I23,MasterData[WWB ID],C23)</f>
        <v>0</v>
      </c>
      <c r="O23" s="95">
        <f>SUMIFS(MasterData[Semi-Annual Focus],MasterData[Material'#],H23,MasterData[Material],I23,MasterData[WWB ID],C23)</f>
        <v>0</v>
      </c>
      <c r="P23" s="95">
        <f>SUMIFS(MasterData[Base Rebate],MasterData[Material'#],H23,MasterData[Material],I23,MasterData[WWB ID],C23)</f>
        <v>389.24842423696577</v>
      </c>
      <c r="Q23" s="95">
        <f>SUMIFS(MasterData[Annual Focus],MasterData[Material'#],H23,MasterData[Material],I23,MasterData[WWB ID],C23)</f>
        <v>0</v>
      </c>
      <c r="R23" s="95">
        <f>SUMIFS(MasterData[Growth Rebate],MasterData[Material'#],H23,MasterData[Material],I23,MasterData[WWB ID],C23)</f>
        <v>671.67599999999993</v>
      </c>
      <c r="S23" s="95">
        <f t="shared" si="2"/>
        <v>1060.9244242369657</v>
      </c>
    </row>
    <row r="24" spans="1:19" x14ac:dyDescent="0.25">
      <c r="A24" s="99" t="str">
        <v>BD LIFE SCIENCES</v>
      </c>
      <c r="B24" s="99" t="str">
        <v>Diagnostic Solutions</v>
      </c>
      <c r="C24" s="91" t="str">
        <v>127</v>
      </c>
      <c r="D24" s="99" t="str">
        <v>Infection Prevention and Management</v>
      </c>
      <c r="E24" s="99" t="str">
        <v>Core Micro</v>
      </c>
      <c r="F24" s="99" t="str">
        <v>Transport</v>
      </c>
      <c r="G24" s="99" t="str">
        <v>OEM Swabs</v>
      </c>
      <c r="H24" s="99" t="str">
        <v>220122</v>
      </c>
      <c r="I24" s="99" t="str">
        <v>Cultureswab Plus Amies Charcoal Double</v>
      </c>
      <c r="J24" s="99" t="str">
        <v>BD</v>
      </c>
      <c r="K24" s="95">
        <f>SUMIFS(MasterData[Curr Sales],MasterData[Material'#],H24,MasterData[Material],I24,MasterData[WWB ID],C24)</f>
        <v>0</v>
      </c>
      <c r="L24" s="95">
        <f>SUMIFS(MasterData[Prior Sales],MasterData[Material'#],H24,MasterData[Material],I24,MasterData[WWB ID],C24)</f>
        <v>339.9</v>
      </c>
      <c r="M24" s="95">
        <f t="shared" si="1"/>
        <v>-339.9</v>
      </c>
      <c r="N24" s="95">
        <f>SUMIFS(MasterData[Semi-Annual Base],MasterData[Material'#],H24,MasterData[Material],I24,MasterData[WWB ID],C24)</f>
        <v>0</v>
      </c>
      <c r="O24" s="95">
        <f>SUMIFS(MasterData[Semi-Annual Focus],MasterData[Material'#],H24,MasterData[Material],I24,MasterData[WWB ID],C24)</f>
        <v>0</v>
      </c>
      <c r="P24" s="95">
        <f>SUMIFS(MasterData[Base Rebate],MasterData[Material'#],H24,MasterData[Material],I24,MasterData[WWB ID],C24)</f>
        <v>2.618177970827726</v>
      </c>
      <c r="Q24" s="95">
        <f>SUMIFS(MasterData[Annual Focus],MasterData[Material'#],H24,MasterData[Material],I24,MasterData[WWB ID],C24)</f>
        <v>0</v>
      </c>
      <c r="R24" s="95">
        <f>SUMIFS(MasterData[Growth Rebate],MasterData[Material'#],H24,MasterData[Material],I24,MasterData[WWB ID],C24)</f>
        <v>-33.99</v>
      </c>
      <c r="S24" s="95">
        <f t="shared" si="2"/>
        <v>-31.371822029172275</v>
      </c>
    </row>
    <row r="25" spans="1:19" x14ac:dyDescent="0.25">
      <c r="A25" s="99" t="str">
        <v>BD LIFE SCIENCES</v>
      </c>
      <c r="B25" s="99" t="str">
        <v>Diagnostic Solutions</v>
      </c>
      <c r="C25" s="91" t="str">
        <v>127</v>
      </c>
      <c r="D25" s="99" t="str">
        <v>Infection Prevention and Management</v>
      </c>
      <c r="E25" s="99" t="str">
        <v>Core Micro</v>
      </c>
      <c r="F25" s="99" t="str">
        <v>Transport</v>
      </c>
      <c r="G25" s="99" t="str">
        <v>OEM Swabs</v>
      </c>
      <c r="H25" s="99" t="str">
        <v>220526</v>
      </c>
      <c r="I25" s="99" t="str">
        <v>Kit Uvt 1Ml With Flocked Flex Minitip</v>
      </c>
      <c r="J25" s="99" t="str">
        <v>BD</v>
      </c>
      <c r="K25" s="95">
        <f>SUMIFS(MasterData[Curr Sales],MasterData[Material'#],H25,MasterData[Material],I25,MasterData[WWB ID],C25)</f>
        <v>5018.8</v>
      </c>
      <c r="L25" s="95">
        <f>SUMIFS(MasterData[Prior Sales],MasterData[Material'#],H25,MasterData[Material],I25,MasterData[WWB ID],C25)</f>
        <v>2909.84</v>
      </c>
      <c r="M25" s="95">
        <f t="shared" si="1"/>
        <v>2108.96</v>
      </c>
      <c r="N25" s="95">
        <f>SUMIFS(MasterData[Semi-Annual Base],MasterData[Material'#],H25,MasterData[Material],I25,MasterData[WWB ID],C25)</f>
        <v>0</v>
      </c>
      <c r="O25" s="95">
        <f>SUMIFS(MasterData[Semi-Annual Focus],MasterData[Material'#],H25,MasterData[Material],I25,MasterData[WWB ID],C25)</f>
        <v>0</v>
      </c>
      <c r="P25" s="95">
        <f>SUMIFS(MasterData[Base Rebate],MasterData[Material'#],H25,MasterData[Material],I25,MasterData[WWB ID],C25)</f>
        <v>22.41388345582039</v>
      </c>
      <c r="Q25" s="95">
        <f>SUMIFS(MasterData[Annual Focus],MasterData[Material'#],H25,MasterData[Material],I25,MasterData[WWB ID],C25)</f>
        <v>0</v>
      </c>
      <c r="R25" s="95">
        <f>SUMIFS(MasterData[Growth Rebate],MasterData[Material'#],H25,MasterData[Material],I25,MasterData[WWB ID],C25)</f>
        <v>210.89600000000002</v>
      </c>
      <c r="S25" s="95">
        <f t="shared" si="2"/>
        <v>233.3098834558204</v>
      </c>
    </row>
    <row r="26" spans="1:19" x14ac:dyDescent="0.25">
      <c r="A26" s="99" t="str">
        <v>BD LIFE SCIENCES</v>
      </c>
      <c r="B26" s="99" t="str">
        <v>Diagnostic Solutions</v>
      </c>
      <c r="C26" s="91" t="str">
        <v>127</v>
      </c>
      <c r="D26" s="99" t="str">
        <v>Infection Prevention and Management</v>
      </c>
      <c r="E26" s="99" t="str">
        <v>Core Micro</v>
      </c>
      <c r="F26" s="99" t="str">
        <v>Transport</v>
      </c>
      <c r="G26" s="99" t="str">
        <v>OEM Swabs</v>
      </c>
      <c r="H26" s="99" t="str">
        <v>220528</v>
      </c>
      <c r="I26" s="99" t="str">
        <v>Kit Uvt 3Ml With Flocked Regular</v>
      </c>
      <c r="J26" s="99" t="str">
        <v>BD</v>
      </c>
      <c r="K26" s="95">
        <f>SUMIFS(MasterData[Curr Sales],MasterData[Material'#],H26,MasterData[Material],I26,MasterData[WWB ID],C26)</f>
        <v>0</v>
      </c>
      <c r="L26" s="95">
        <f>SUMIFS(MasterData[Prior Sales],MasterData[Material'#],H26,MasterData[Material],I26,MasterData[WWB ID],C26)</f>
        <v>984.00000000000011</v>
      </c>
      <c r="M26" s="95">
        <f t="shared" si="1"/>
        <v>-984.00000000000011</v>
      </c>
      <c r="N26" s="95">
        <f>SUMIFS(MasterData[Semi-Annual Base],MasterData[Material'#],H26,MasterData[Material],I26,MasterData[WWB ID],C26)</f>
        <v>0</v>
      </c>
      <c r="O26" s="95">
        <f>SUMIFS(MasterData[Semi-Annual Focus],MasterData[Material'#],H26,MasterData[Material],I26,MasterData[WWB ID],C26)</f>
        <v>0</v>
      </c>
      <c r="P26" s="95">
        <f>SUMIFS(MasterData[Base Rebate],MasterData[Material'#],H26,MasterData[Material],I26,MasterData[WWB ID],C26)</f>
        <v>7.5795443462620833</v>
      </c>
      <c r="Q26" s="95">
        <f>SUMIFS(MasterData[Annual Focus],MasterData[Material'#],H26,MasterData[Material],I26,MasterData[WWB ID],C26)</f>
        <v>0</v>
      </c>
      <c r="R26" s="95">
        <f>SUMIFS(MasterData[Growth Rebate],MasterData[Material'#],H26,MasterData[Material],I26,MasterData[WWB ID],C26)</f>
        <v>-98.4</v>
      </c>
      <c r="S26" s="95">
        <f t="shared" si="2"/>
        <v>-90.820455653737923</v>
      </c>
    </row>
    <row r="27" spans="1:19" x14ac:dyDescent="0.25">
      <c r="A27" s="99" t="str">
        <v>BD LIFE SCIENCES</v>
      </c>
      <c r="B27" s="99" t="str">
        <v>Diagnostic Solutions</v>
      </c>
      <c r="C27" s="91" t="str">
        <v>127</v>
      </c>
      <c r="D27" s="99" t="str">
        <v>Infection Prevention and Management</v>
      </c>
      <c r="E27" s="99" t="str">
        <v>Core Micro</v>
      </c>
      <c r="F27" s="99" t="str">
        <v>Transport</v>
      </c>
      <c r="G27" s="99" t="str">
        <v>Culturette</v>
      </c>
      <c r="H27" s="99" t="str">
        <v>220144</v>
      </c>
      <c r="I27" s="99" t="str">
        <v>Cultureswab Easy Swabs Single</v>
      </c>
      <c r="J27" s="99" t="str">
        <v>BD</v>
      </c>
      <c r="K27" s="95">
        <f>SUMIFS(MasterData[Curr Sales],MasterData[Material'#],H27,MasterData[Material],I27,MasterData[WWB ID],C27)</f>
        <v>46.97</v>
      </c>
      <c r="L27" s="95">
        <f>SUMIFS(MasterData[Prior Sales],MasterData[Material'#],H27,MasterData[Material],I27,MasterData[WWB ID],C27)</f>
        <v>76</v>
      </c>
      <c r="M27" s="95">
        <f t="shared" si="1"/>
        <v>-29.03</v>
      </c>
      <c r="N27" s="95">
        <f>SUMIFS(MasterData[Semi-Annual Base],MasterData[Material'#],H27,MasterData[Material],I27,MasterData[WWB ID],C27)</f>
        <v>0</v>
      </c>
      <c r="O27" s="95">
        <f>SUMIFS(MasterData[Semi-Annual Focus],MasterData[Material'#],H27,MasterData[Material],I27,MasterData[WWB ID],C27)</f>
        <v>0</v>
      </c>
      <c r="P27" s="95">
        <f>SUMIFS(MasterData[Base Rebate],MasterData[Material'#],H27,MasterData[Material],I27,MasterData[WWB ID],C27)</f>
        <v>0.585411961703169</v>
      </c>
      <c r="Q27" s="95">
        <f>SUMIFS(MasterData[Annual Focus],MasterData[Material'#],H27,MasterData[Material],I27,MasterData[WWB ID],C27)</f>
        <v>0</v>
      </c>
      <c r="R27" s="95">
        <f>SUMIFS(MasterData[Growth Rebate],MasterData[Material'#],H27,MasterData[Material],I27,MasterData[WWB ID],C27)</f>
        <v>-2.9030000000000005</v>
      </c>
      <c r="S27" s="95">
        <f t="shared" si="2"/>
        <v>-2.3175880382968312</v>
      </c>
    </row>
    <row r="28" spans="1:19" x14ac:dyDescent="0.25">
      <c r="A28" s="99" t="str">
        <v>BD LIFE SCIENCES</v>
      </c>
      <c r="B28" s="99" t="str">
        <v>Diagnostic Solutions</v>
      </c>
      <c r="C28" s="91" t="str">
        <v>127</v>
      </c>
      <c r="D28" s="99" t="str">
        <v>Infection Prevention and Management</v>
      </c>
      <c r="E28" s="99" t="str">
        <v>Blood Culture</v>
      </c>
      <c r="F28" s="99" t="str">
        <v>Blood Culture Reagents</v>
      </c>
      <c r="G28" s="99" t="str">
        <v>Bactec 9000 Plus</v>
      </c>
      <c r="H28" s="99" t="str">
        <v>442023</v>
      </c>
      <c r="I28" s="99" t="str">
        <v>Bottle Plastic Bactec Plus Aerob/F 50/Pk</v>
      </c>
      <c r="J28" s="99" t="str">
        <v>BD</v>
      </c>
      <c r="K28" s="95">
        <f>SUMIFS(MasterData[Curr Sales],MasterData[Material'#],H28,MasterData[Material],I28,MasterData[WWB ID],C28)</f>
        <v>213881.46999999997</v>
      </c>
      <c r="L28" s="95">
        <f>SUMIFS(MasterData[Prior Sales],MasterData[Material'#],H28,MasterData[Material],I28,MasterData[WWB ID],C28)</f>
        <v>381202.6100000001</v>
      </c>
      <c r="M28" s="95">
        <f t="shared" si="1"/>
        <v>-167321.14000000013</v>
      </c>
      <c r="N28" s="95">
        <f>SUMIFS(MasterData[Semi-Annual Base],MasterData[Material'#],H28,MasterData[Material],I28,MasterData[WWB ID],C28)</f>
        <v>0</v>
      </c>
      <c r="O28" s="95">
        <f>SUMIFS(MasterData[Semi-Annual Focus],MasterData[Material'#],H28,MasterData[Material],I28,MasterData[WWB ID],C28)</f>
        <v>0</v>
      </c>
      <c r="P28" s="95">
        <f>SUMIFS(MasterData[Base Rebate],MasterData[Material'#],H28,MasterData[Material],I28,MasterData[WWB ID],C28)</f>
        <v>2936.3232595587911</v>
      </c>
      <c r="Q28" s="95">
        <f>SUMIFS(MasterData[Annual Focus],MasterData[Material'#],H28,MasterData[Material],I28,MasterData[WWB ID],C28)</f>
        <v>0</v>
      </c>
      <c r="R28" s="95">
        <f>SUMIFS(MasterData[Growth Rebate],MasterData[Material'#],H28,MasterData[Material],I28,MasterData[WWB ID],C28)</f>
        <v>-16732.114000000005</v>
      </c>
      <c r="S28" s="95">
        <f t="shared" si="2"/>
        <v>-13795.790740441214</v>
      </c>
    </row>
    <row r="29" spans="1:19" x14ac:dyDescent="0.25">
      <c r="A29" s="99" t="str">
        <v>BD LIFE SCIENCES</v>
      </c>
      <c r="B29" s="99" t="str">
        <v>Diagnostic Solutions</v>
      </c>
      <c r="C29" s="91" t="str">
        <v>127</v>
      </c>
      <c r="D29" s="99" t="str">
        <v>Infection Prevention and Management</v>
      </c>
      <c r="E29" s="99" t="str">
        <v>Blood Culture</v>
      </c>
      <c r="F29" s="99" t="str">
        <v>Blood Culture Reagents</v>
      </c>
      <c r="G29" s="99" t="str">
        <v>Bactec 9000 Peds</v>
      </c>
      <c r="H29" s="99" t="str">
        <v>442020</v>
      </c>
      <c r="I29" s="99" t="str">
        <v>Bottle Plastic Bactec Peds Plus/F 50/Pk</v>
      </c>
      <c r="J29" s="99" t="str">
        <v>BD</v>
      </c>
      <c r="K29" s="95">
        <f>SUMIFS(MasterData[Curr Sales],MasterData[Material'#],H29,MasterData[Material],I29,MasterData[WWB ID],C29)</f>
        <v>47035.100000000006</v>
      </c>
      <c r="L29" s="95">
        <f>SUMIFS(MasterData[Prior Sales],MasterData[Material'#],H29,MasterData[Material],I29,MasterData[WWB ID],C29)</f>
        <v>58607.460000000006</v>
      </c>
      <c r="M29" s="95">
        <f t="shared" si="1"/>
        <v>-11572.36</v>
      </c>
      <c r="N29" s="95">
        <f>SUMIFS(MasterData[Semi-Annual Base],MasterData[Material'#],H29,MasterData[Material],I29,MasterData[WWB ID],C29)</f>
        <v>0</v>
      </c>
      <c r="O29" s="95">
        <f>SUMIFS(MasterData[Semi-Annual Focus],MasterData[Material'#],H29,MasterData[Material],I29,MasterData[WWB ID],C29)</f>
        <v>0</v>
      </c>
      <c r="P29" s="95">
        <f>SUMIFS(MasterData[Base Rebate],MasterData[Material'#],H29,MasterData[Material],I29,MasterData[WWB ID],C29)</f>
        <v>451.44089643473711</v>
      </c>
      <c r="Q29" s="95">
        <f>SUMIFS(MasterData[Annual Focus],MasterData[Material'#],H29,MasterData[Material],I29,MasterData[WWB ID],C29)</f>
        <v>0</v>
      </c>
      <c r="R29" s="95">
        <f>SUMIFS(MasterData[Growth Rebate],MasterData[Material'#],H29,MasterData[Material],I29,MasterData[WWB ID],C29)</f>
        <v>-1157.2360000000006</v>
      </c>
      <c r="S29" s="95">
        <f t="shared" si="2"/>
        <v>-705.79510356526339</v>
      </c>
    </row>
    <row r="30" spans="1:19" x14ac:dyDescent="0.25">
      <c r="A30" s="99" t="str">
        <v>BD LIFE SCIENCES</v>
      </c>
      <c r="B30" s="99" t="str">
        <v>Diagnostic Solutions</v>
      </c>
      <c r="C30" s="91" t="str">
        <v>127</v>
      </c>
      <c r="D30" s="99" t="str">
        <v>Infection Prevention and Management</v>
      </c>
      <c r="E30" s="99" t="str">
        <v>Blood Culture</v>
      </c>
      <c r="F30" s="99" t="str">
        <v>Blood Culture Reagents</v>
      </c>
      <c r="G30" s="99" t="str">
        <v>Bactec 9000 Lytic</v>
      </c>
      <c r="H30" s="99" t="str">
        <v>442021</v>
      </c>
      <c r="I30" s="99" t="str">
        <v>Bottle Plastic Bactec Lytic/10 Anaer/F</v>
      </c>
      <c r="J30" s="99" t="str">
        <v>BD</v>
      </c>
      <c r="K30" s="95">
        <f>SUMIFS(MasterData[Curr Sales],MasterData[Material'#],H30,MasterData[Material],I30,MasterData[WWB ID],C30)</f>
        <v>162229.51999999996</v>
      </c>
      <c r="L30" s="95">
        <f>SUMIFS(MasterData[Prior Sales],MasterData[Material'#],H30,MasterData[Material],I30,MasterData[WWB ID],C30)</f>
        <v>282661.44999999995</v>
      </c>
      <c r="M30" s="95">
        <f t="shared" si="1"/>
        <v>-120431.93</v>
      </c>
      <c r="N30" s="95">
        <f>SUMIFS(MasterData[Semi-Annual Base],MasterData[Material'#],H30,MasterData[Material],I30,MasterData[WWB ID],C30)</f>
        <v>0</v>
      </c>
      <c r="O30" s="95">
        <f>SUMIFS(MasterData[Semi-Annual Focus],MasterData[Material'#],H30,MasterData[Material],I30,MasterData[WWB ID],C30)</f>
        <v>0</v>
      </c>
      <c r="P30" s="95">
        <f>SUMIFS(MasterData[Base Rebate],MasterData[Material'#],H30,MasterData[Material],I30,MasterData[WWB ID],C30)</f>
        <v>2177.2814992416083</v>
      </c>
      <c r="Q30" s="95">
        <f>SUMIFS(MasterData[Annual Focus],MasterData[Material'#],H30,MasterData[Material],I30,MasterData[WWB ID],C30)</f>
        <v>0</v>
      </c>
      <c r="R30" s="95">
        <f>SUMIFS(MasterData[Growth Rebate],MasterData[Material'#],H30,MasterData[Material],I30,MasterData[WWB ID],C30)</f>
        <v>-12043.192999999999</v>
      </c>
      <c r="S30" s="95">
        <f t="shared" si="2"/>
        <v>-9865.9115007583914</v>
      </c>
    </row>
    <row r="31" spans="1:19" x14ac:dyDescent="0.25">
      <c r="A31" s="99" t="str">
        <v>BD LIFE SCIENCES</v>
      </c>
      <c r="B31" s="99" t="str">
        <v>Diagnostic Solutions</v>
      </c>
      <c r="C31" s="91" t="str">
        <v>127</v>
      </c>
      <c r="D31" s="99" t="str">
        <v>Infection Prevention and Management</v>
      </c>
      <c r="E31" s="99" t="str">
        <v>Core Micro</v>
      </c>
      <c r="F31" s="99" t="str">
        <v>Anaerobics</v>
      </c>
      <c r="G31" s="99" t="str">
        <v>Gaspak EZ Pouch</v>
      </c>
      <c r="H31" s="99" t="str">
        <v>260683</v>
      </c>
      <c r="I31" s="99" t="str">
        <v>Pouch Gaspak EZ Anaerobe System</v>
      </c>
      <c r="J31" s="99" t="str">
        <v>BD</v>
      </c>
      <c r="K31" s="95">
        <f>SUMIFS(MasterData[Curr Sales],MasterData[Material'#],H31,MasterData[Material],I31,MasterData[WWB ID],C31)</f>
        <v>7752.7199999999993</v>
      </c>
      <c r="L31" s="95">
        <f>SUMIFS(MasterData[Prior Sales],MasterData[Material'#],H31,MasterData[Material],I31,MasterData[WWB ID],C31)</f>
        <v>7618.92</v>
      </c>
      <c r="M31" s="95">
        <f t="shared" si="1"/>
        <v>133.79999999999927</v>
      </c>
      <c r="N31" s="95">
        <f>SUMIFS(MasterData[Semi-Annual Base],MasterData[Material'#],H31,MasterData[Material],I31,MasterData[WWB ID],C31)</f>
        <v>0</v>
      </c>
      <c r="O31" s="95">
        <f>SUMIFS(MasterData[Semi-Annual Focus],MasterData[Material'#],H31,MasterData[Material],I31,MasterData[WWB ID],C31)</f>
        <v>0</v>
      </c>
      <c r="P31" s="95">
        <f>SUMIFS(MasterData[Base Rebate],MasterData[Material'#],H31,MasterData[Material],I31,MasterData[WWB ID],C31)</f>
        <v>58.686932937625102</v>
      </c>
      <c r="Q31" s="95">
        <f>SUMIFS(MasterData[Annual Focus],MasterData[Material'#],H31,MasterData[Material],I31,MasterData[WWB ID],C31)</f>
        <v>0</v>
      </c>
      <c r="R31" s="95">
        <f>SUMIFS(MasterData[Growth Rebate],MasterData[Material'#],H31,MasterData[Material],I31,MasterData[WWB ID],C31)</f>
        <v>13.380000000000031</v>
      </c>
      <c r="S31" s="95">
        <f t="shared" si="2"/>
        <v>72.066932937625126</v>
      </c>
    </row>
    <row r="32" spans="1:19" x14ac:dyDescent="0.25">
      <c r="A32" s="99" t="str">
        <v>BD LIFE SCIENCES</v>
      </c>
      <c r="B32" s="99" t="str">
        <v>Diagnostic Solutions</v>
      </c>
      <c r="C32" s="91" t="str">
        <v>127</v>
      </c>
      <c r="D32" s="99" t="str">
        <v>Infection Prevention and Management</v>
      </c>
      <c r="E32" s="99" t="str">
        <v>Core Micro</v>
      </c>
      <c r="F32" s="99" t="str">
        <v>Anaerobics</v>
      </c>
      <c r="G32" s="99" t="str">
        <v>Gaspak EZ Pouch</v>
      </c>
      <c r="H32" s="99" t="str">
        <v>260685</v>
      </c>
      <c r="I32" s="99" t="str">
        <v>Gaspak EZ Campy System</v>
      </c>
      <c r="J32" s="99" t="str">
        <v>BD</v>
      </c>
      <c r="K32" s="95">
        <f>SUMIFS(MasterData[Curr Sales],MasterData[Material'#],H32,MasterData[Material],I32,MasterData[WWB ID],C32)</f>
        <v>2344.8000000000002</v>
      </c>
      <c r="L32" s="95">
        <f>SUMIFS(MasterData[Prior Sales],MasterData[Material'#],H32,MasterData[Material],I32,MasterData[WWB ID],C32)</f>
        <v>1933.04</v>
      </c>
      <c r="M32" s="95">
        <f t="shared" si="1"/>
        <v>411.76000000000022</v>
      </c>
      <c r="N32" s="95">
        <f>SUMIFS(MasterData[Semi-Annual Base],MasterData[Material'#],H32,MasterData[Material],I32,MasterData[WWB ID],C32)</f>
        <v>0</v>
      </c>
      <c r="O32" s="95">
        <f>SUMIFS(MasterData[Semi-Annual Focus],MasterData[Material'#],H32,MasterData[Material],I32,MasterData[WWB ID],C32)</f>
        <v>0</v>
      </c>
      <c r="P32" s="95">
        <f>SUMIFS(MasterData[Base Rebate],MasterData[Material'#],H32,MasterData[Material],I32,MasterData[WWB ID],C32)</f>
        <v>14.889799190140709</v>
      </c>
      <c r="Q32" s="95">
        <f>SUMIFS(MasterData[Annual Focus],MasterData[Material'#],H32,MasterData[Material],I32,MasterData[WWB ID],C32)</f>
        <v>0</v>
      </c>
      <c r="R32" s="95">
        <f>SUMIFS(MasterData[Growth Rebate],MasterData[Material'#],H32,MasterData[Material],I32,MasterData[WWB ID],C32)</f>
        <v>41.176000000000009</v>
      </c>
      <c r="S32" s="95">
        <f t="shared" si="2"/>
        <v>56.065799190140716</v>
      </c>
    </row>
    <row r="33" spans="1:19" x14ac:dyDescent="0.25">
      <c r="A33" s="99" t="str">
        <v>BD LIFE SCIENCES</v>
      </c>
      <c r="B33" s="99" t="str">
        <v>Diagnostic Solutions</v>
      </c>
      <c r="C33" s="91" t="str">
        <v>127</v>
      </c>
      <c r="D33" s="99" t="str">
        <v>Infection Prevention and Management</v>
      </c>
      <c r="E33" s="99" t="str">
        <v>Core Micro</v>
      </c>
      <c r="F33" s="99" t="str">
        <v>Anaerobics</v>
      </c>
      <c r="G33" s="99" t="str">
        <v>Supplies</v>
      </c>
      <c r="H33" s="99" t="str">
        <v>271051</v>
      </c>
      <c r="I33" s="99" t="str">
        <v>Indicator Strips Gaspak Dry Anaerobic</v>
      </c>
      <c r="J33" s="99" t="str">
        <v>BD</v>
      </c>
      <c r="K33" s="95">
        <f>SUMIFS(MasterData[Curr Sales],MasterData[Material'#],H33,MasterData[Material],I33,MasterData[WWB ID],C33)</f>
        <v>448.22</v>
      </c>
      <c r="L33" s="95">
        <f>SUMIFS(MasterData[Prior Sales],MasterData[Material'#],H33,MasterData[Material],I33,MasterData[WWB ID],C33)</f>
        <v>889.52</v>
      </c>
      <c r="M33" s="95">
        <f t="shared" si="1"/>
        <v>-441.29999999999995</v>
      </c>
      <c r="N33" s="95">
        <f>SUMIFS(MasterData[Semi-Annual Base],MasterData[Material'#],H33,MasterData[Material],I33,MasterData[WWB ID],C33)</f>
        <v>0</v>
      </c>
      <c r="O33" s="95">
        <f>SUMIFS(MasterData[Semi-Annual Focus],MasterData[Material'#],H33,MasterData[Material],I33,MasterData[WWB ID],C33)</f>
        <v>0</v>
      </c>
      <c r="P33" s="95">
        <f>SUMIFS(MasterData[Base Rebate],MasterData[Material'#],H33,MasterData[Material],I33,MasterData[WWB ID],C33)</f>
        <v>6.8517848443974074</v>
      </c>
      <c r="Q33" s="95">
        <f>SUMIFS(MasterData[Annual Focus],MasterData[Material'#],H33,MasterData[Material],I33,MasterData[WWB ID],C33)</f>
        <v>0</v>
      </c>
      <c r="R33" s="95">
        <f>SUMIFS(MasterData[Growth Rebate],MasterData[Material'#],H33,MasterData[Material],I33,MasterData[WWB ID],C33)</f>
        <v>-44.129999999999995</v>
      </c>
      <c r="S33" s="95">
        <f t="shared" si="2"/>
        <v>-37.278215155602588</v>
      </c>
    </row>
    <row r="34" spans="1:19" x14ac:dyDescent="0.25">
      <c r="A34" s="99" t="str">
        <v>BD LIFE SCIENCES</v>
      </c>
      <c r="B34" s="99" t="str">
        <v>Diagnostic Solutions</v>
      </c>
      <c r="C34" s="91" t="str">
        <v>127</v>
      </c>
      <c r="D34" s="99" t="str">
        <v>Infection Prevention and Management</v>
      </c>
      <c r="E34" s="99" t="str">
        <v>Core Micro</v>
      </c>
      <c r="F34" s="99" t="str">
        <v>Anaerobics</v>
      </c>
      <c r="G34" s="99" t="str">
        <v>Gaspak EZ</v>
      </c>
      <c r="H34" s="99" t="str">
        <v>260678</v>
      </c>
      <c r="I34" s="99" t="str">
        <v>Sachet Gaspak EZ Anaerobe Container</v>
      </c>
      <c r="J34" s="99" t="str">
        <v>BD</v>
      </c>
      <c r="K34" s="95">
        <f>SUMIFS(MasterData[Curr Sales],MasterData[Material'#],H34,MasterData[Material],I34,MasterData[WWB ID],C34)</f>
        <v>2947.08</v>
      </c>
      <c r="L34" s="95">
        <f>SUMIFS(MasterData[Prior Sales],MasterData[Material'#],H34,MasterData[Material],I34,MasterData[WWB ID],C34)</f>
        <v>2114.98</v>
      </c>
      <c r="M34" s="95">
        <f t="shared" si="1"/>
        <v>832.09999999999991</v>
      </c>
      <c r="N34" s="95">
        <f>SUMIFS(MasterData[Semi-Annual Base],MasterData[Material'#],H34,MasterData[Material],I34,MasterData[WWB ID],C34)</f>
        <v>0</v>
      </c>
      <c r="O34" s="95">
        <f>SUMIFS(MasterData[Semi-Annual Focus],MasterData[Material'#],H34,MasterData[Material],I34,MasterData[WWB ID],C34)</f>
        <v>0</v>
      </c>
      <c r="P34" s="95">
        <f>SUMIFS(MasterData[Base Rebate],MasterData[Material'#],H34,MasterData[Material],I34,MasterData[WWB ID],C34)</f>
        <v>16.291244615302215</v>
      </c>
      <c r="Q34" s="95">
        <f>SUMIFS(MasterData[Annual Focus],MasterData[Material'#],H34,MasterData[Material],I34,MasterData[WWB ID],C34)</f>
        <v>0</v>
      </c>
      <c r="R34" s="95">
        <f>SUMIFS(MasterData[Growth Rebate],MasterData[Material'#],H34,MasterData[Material],I34,MasterData[WWB ID],C34)</f>
        <v>83.210000000000022</v>
      </c>
      <c r="S34" s="95">
        <f t="shared" si="2"/>
        <v>99.501244615302241</v>
      </c>
    </row>
    <row r="35" spans="1:19" x14ac:dyDescent="0.25">
      <c r="A35" s="99" t="str">
        <v>BD LIFE SCIENCES</v>
      </c>
      <c r="B35" s="99" t="str">
        <v>Diagnostic Solutions</v>
      </c>
      <c r="C35" s="91" t="str">
        <v>127</v>
      </c>
      <c r="D35" s="99" t="str">
        <v>Infection Prevention and Management</v>
      </c>
      <c r="E35" s="99" t="str">
        <v>Core Micro</v>
      </c>
      <c r="F35" s="99" t="str">
        <v>Lab Reagents</v>
      </c>
      <c r="G35" s="99" t="str">
        <v>Droppers</v>
      </c>
      <c r="H35" s="99" t="str">
        <v>261189</v>
      </c>
      <c r="I35" s="99" t="str">
        <v>Dropper Dobell And OConnors Iodine</v>
      </c>
      <c r="J35" s="99" t="str">
        <v>BD</v>
      </c>
      <c r="K35" s="95">
        <f>SUMIFS(MasterData[Curr Sales],MasterData[Material'#],H35,MasterData[Material],I35,MasterData[WWB ID],C35)</f>
        <v>0</v>
      </c>
      <c r="L35" s="95">
        <f>SUMIFS(MasterData[Prior Sales],MasterData[Material'#],H35,MasterData[Material],I35,MasterData[WWB ID],C35)</f>
        <v>26.42</v>
      </c>
      <c r="M35" s="95">
        <f t="shared" si="1"/>
        <v>-26.42</v>
      </c>
      <c r="N35" s="95">
        <f>SUMIFS(MasterData[Semi-Annual Base],MasterData[Material'#],H35,MasterData[Material],I35,MasterData[WWB ID],C35)</f>
        <v>0</v>
      </c>
      <c r="O35" s="95">
        <f>SUMIFS(MasterData[Semi-Annual Focus],MasterData[Material'#],H35,MasterData[Material],I35,MasterData[WWB ID],C35)</f>
        <v>0</v>
      </c>
      <c r="P35" s="95">
        <f>SUMIFS(MasterData[Base Rebate],MasterData[Material'#],H35,MasterData[Material],I35,MasterData[WWB ID],C35)</f>
        <v>0.20350768458154903</v>
      </c>
      <c r="Q35" s="95">
        <f>SUMIFS(MasterData[Annual Focus],MasterData[Material'#],H35,MasterData[Material],I35,MasterData[WWB ID],C35)</f>
        <v>0</v>
      </c>
      <c r="R35" s="95">
        <f>SUMIFS(MasterData[Growth Rebate],MasterData[Material'#],H35,MasterData[Material],I35,MasterData[WWB ID],C35)</f>
        <v>-2.6420000000000003</v>
      </c>
      <c r="S35" s="95">
        <f t="shared" si="2"/>
        <v>-2.4384923154184515</v>
      </c>
    </row>
    <row r="36" spans="1:19" x14ac:dyDescent="0.25">
      <c r="A36" s="99" t="str">
        <v>BD LIFE SCIENCES</v>
      </c>
      <c r="B36" s="99" t="str">
        <v>Diagnostic Solutions</v>
      </c>
      <c r="C36" s="91" t="str">
        <v>127</v>
      </c>
      <c r="D36" s="99" t="str">
        <v>Infection Prevention and Management</v>
      </c>
      <c r="E36" s="99" t="str">
        <v>Core Micro</v>
      </c>
      <c r="F36" s="99" t="str">
        <v>Lab Reagents</v>
      </c>
      <c r="G36" s="99" t="str">
        <v>Droppers</v>
      </c>
      <c r="H36" s="99" t="str">
        <v>261181</v>
      </c>
      <c r="I36" s="99" t="str">
        <v>Dropper Oxidase</v>
      </c>
      <c r="J36" s="99" t="str">
        <v>BD</v>
      </c>
      <c r="K36" s="95">
        <f>SUMIFS(MasterData[Curr Sales],MasterData[Material'#],H36,MasterData[Material],I36,MasterData[WWB ID],C36)</f>
        <v>1115.18</v>
      </c>
      <c r="L36" s="95">
        <f>SUMIFS(MasterData[Prior Sales],MasterData[Material'#],H36,MasterData[Material],I36,MasterData[WWB ID],C36)</f>
        <v>357.27000000000004</v>
      </c>
      <c r="M36" s="95">
        <f t="shared" si="1"/>
        <v>757.91000000000008</v>
      </c>
      <c r="N36" s="95">
        <f>SUMIFS(MasterData[Semi-Annual Base],MasterData[Material'#],H36,MasterData[Material],I36,MasterData[WWB ID],C36)</f>
        <v>0</v>
      </c>
      <c r="O36" s="95">
        <f>SUMIFS(MasterData[Semi-Annual Focus],MasterData[Material'#],H36,MasterData[Material],I36,MasterData[WWB ID],C36)</f>
        <v>0</v>
      </c>
      <c r="P36" s="95">
        <f>SUMIFS(MasterData[Base Rebate],MasterData[Material'#],H36,MasterData[Material],I36,MasterData[WWB ID],C36)</f>
        <v>2.7519754152327787</v>
      </c>
      <c r="Q36" s="95">
        <f>SUMIFS(MasterData[Annual Focus],MasterData[Material'#],H36,MasterData[Material],I36,MasterData[WWB ID],C36)</f>
        <v>0</v>
      </c>
      <c r="R36" s="95">
        <f>SUMIFS(MasterData[Growth Rebate],MasterData[Material'#],H36,MasterData[Material],I36,MasterData[WWB ID],C36)</f>
        <v>75.790999999999997</v>
      </c>
      <c r="S36" s="95">
        <f t="shared" si="2"/>
        <v>78.542975415232775</v>
      </c>
    </row>
    <row r="37" spans="1:19" x14ac:dyDescent="0.25">
      <c r="A37" s="99" t="str">
        <v>BD LIFE SCIENCES</v>
      </c>
      <c r="B37" s="99" t="str">
        <v>Diagnostic Solutions</v>
      </c>
      <c r="C37" s="91" t="str">
        <v>127</v>
      </c>
      <c r="D37" s="99" t="str">
        <v>Infection Prevention and Management</v>
      </c>
      <c r="E37" s="99" t="str">
        <v>Core Micro</v>
      </c>
      <c r="F37" s="99" t="str">
        <v>Lab Reagents</v>
      </c>
      <c r="G37" s="99" t="str">
        <v>Droppers</v>
      </c>
      <c r="H37" s="99" t="str">
        <v>261187</v>
      </c>
      <c r="I37" s="99" t="str">
        <v>Dropper Dmaca Indole</v>
      </c>
      <c r="J37" s="99" t="str">
        <v>BD</v>
      </c>
      <c r="K37" s="95">
        <f>SUMIFS(MasterData[Curr Sales],MasterData[Material'#],H37,MasterData[Material],I37,MasterData[WWB ID],C37)</f>
        <v>89.38</v>
      </c>
      <c r="L37" s="95">
        <f>SUMIFS(MasterData[Prior Sales],MasterData[Material'#],H37,MasterData[Material],I37,MasterData[WWB ID],C37)</f>
        <v>57.68</v>
      </c>
      <c r="M37" s="95">
        <f t="shared" si="1"/>
        <v>31.699999999999996</v>
      </c>
      <c r="N37" s="95">
        <f>SUMIFS(MasterData[Semi-Annual Base],MasterData[Material'#],H37,MasterData[Material],I37,MasterData[WWB ID],C37)</f>
        <v>0</v>
      </c>
      <c r="O37" s="95">
        <f>SUMIFS(MasterData[Semi-Annual Focus],MasterData[Material'#],H37,MasterData[Material],I37,MasterData[WWB ID],C37)</f>
        <v>0</v>
      </c>
      <c r="P37" s="95">
        <f>SUMIFS(MasterData[Base Rebate],MasterData[Material'#],H37,MasterData[Material],I37,MasterData[WWB ID],C37)</f>
        <v>0.4442968677768262</v>
      </c>
      <c r="Q37" s="95">
        <f>SUMIFS(MasterData[Annual Focus],MasterData[Material'#],H37,MasterData[Material],I37,MasterData[WWB ID],C37)</f>
        <v>0</v>
      </c>
      <c r="R37" s="95">
        <f>SUMIFS(MasterData[Growth Rebate],MasterData[Material'#],H37,MasterData[Material],I37,MasterData[WWB ID],C37)</f>
        <v>3.17</v>
      </c>
      <c r="S37" s="95">
        <f t="shared" si="2"/>
        <v>3.6142968677768259</v>
      </c>
    </row>
    <row r="38" spans="1:19" x14ac:dyDescent="0.25">
      <c r="A38" s="99" t="str">
        <v>BD LIFE SCIENCES</v>
      </c>
      <c r="B38" s="99" t="str">
        <v>Diagnostic Solutions</v>
      </c>
      <c r="C38" s="91" t="str">
        <v>127</v>
      </c>
      <c r="D38" s="99" t="str">
        <v>Infection Prevention and Management</v>
      </c>
      <c r="E38" s="99" t="str">
        <v>Core Micro</v>
      </c>
      <c r="F38" s="99" t="str">
        <v>Lab Reagents</v>
      </c>
      <c r="G38" s="99" t="str">
        <v>Droppers</v>
      </c>
      <c r="H38" s="99" t="str">
        <v>261201</v>
      </c>
      <c r="I38" s="99" t="str">
        <v>Dropper Ninhydrin</v>
      </c>
      <c r="J38" s="99" t="str">
        <v>BD</v>
      </c>
      <c r="K38" s="95">
        <f>SUMIFS(MasterData[Curr Sales],MasterData[Material'#],H38,MasterData[Material],I38,MasterData[WWB ID],C38)</f>
        <v>0</v>
      </c>
      <c r="L38" s="95">
        <f>SUMIFS(MasterData[Prior Sales],MasterData[Material'#],H38,MasterData[Material],I38,MasterData[WWB ID],C38)</f>
        <v>297.52000000000004</v>
      </c>
      <c r="M38" s="95">
        <f t="shared" si="1"/>
        <v>-297.52000000000004</v>
      </c>
      <c r="N38" s="95">
        <f>SUMIFS(MasterData[Semi-Annual Base],MasterData[Material'#],H38,MasterData[Material],I38,MasterData[WWB ID],C38)</f>
        <v>0</v>
      </c>
      <c r="O38" s="95">
        <f>SUMIFS(MasterData[Semi-Annual Focus],MasterData[Material'#],H38,MasterData[Material],I38,MasterData[WWB ID],C38)</f>
        <v>0</v>
      </c>
      <c r="P38" s="95">
        <f>SUMIFS(MasterData[Base Rebate],MasterData[Material'#],H38,MasterData[Material],I38,MasterData[WWB ID],C38)</f>
        <v>2.2917337742885113</v>
      </c>
      <c r="Q38" s="95">
        <f>SUMIFS(MasterData[Annual Focus],MasterData[Material'#],H38,MasterData[Material],I38,MasterData[WWB ID],C38)</f>
        <v>0</v>
      </c>
      <c r="R38" s="95">
        <f>SUMIFS(MasterData[Growth Rebate],MasterData[Material'#],H38,MasterData[Material],I38,MasterData[WWB ID],C38)</f>
        <v>-29.752000000000002</v>
      </c>
      <c r="S38" s="95">
        <f t="shared" si="2"/>
        <v>-27.460266225711493</v>
      </c>
    </row>
    <row r="39" spans="1:19" x14ac:dyDescent="0.25">
      <c r="A39" s="99" t="str">
        <v>BD LIFE SCIENCES</v>
      </c>
      <c r="B39" s="99" t="str">
        <v>Diagnostic Solutions</v>
      </c>
      <c r="C39" s="91" t="str">
        <v>127</v>
      </c>
      <c r="D39" s="99" t="str">
        <v>Infection Prevention and Management</v>
      </c>
      <c r="E39" s="99" t="str">
        <v>Core Micro</v>
      </c>
      <c r="F39" s="99" t="str">
        <v>Lab Reagents</v>
      </c>
      <c r="G39" s="99" t="str">
        <v>Stain Kits</v>
      </c>
      <c r="H39" s="99" t="str">
        <v>212518</v>
      </c>
      <c r="I39" s="99" t="str">
        <v>Bottle Tb Carbolfuchsin Kf 250Ml</v>
      </c>
      <c r="J39" s="99" t="str">
        <v>BD</v>
      </c>
      <c r="K39" s="95">
        <f>SUMIFS(MasterData[Curr Sales],MasterData[Material'#],H39,MasterData[Material],I39,MasterData[WWB ID],C39)</f>
        <v>62.08</v>
      </c>
      <c r="L39" s="95">
        <f>SUMIFS(MasterData[Prior Sales],MasterData[Material'#],H39,MasterData[Material],I39,MasterData[WWB ID],C39)</f>
        <v>62.08</v>
      </c>
      <c r="M39" s="95">
        <f t="shared" si="1"/>
        <v>0</v>
      </c>
      <c r="N39" s="95">
        <f>SUMIFS(MasterData[Semi-Annual Base],MasterData[Material'#],H39,MasterData[Material],I39,MasterData[WWB ID],C39)</f>
        <v>0</v>
      </c>
      <c r="O39" s="95">
        <f>SUMIFS(MasterData[Semi-Annual Focus],MasterData[Material'#],H39,MasterData[Material],I39,MasterData[WWB ID],C39)</f>
        <v>0</v>
      </c>
      <c r="P39" s="95">
        <f>SUMIFS(MasterData[Base Rebate],MasterData[Material'#],H39,MasterData[Material],I39,MasterData[WWB ID],C39)</f>
        <v>0.4781891392438517</v>
      </c>
      <c r="Q39" s="95">
        <f>SUMIFS(MasterData[Annual Focus],MasterData[Material'#],H39,MasterData[Material],I39,MasterData[WWB ID],C39)</f>
        <v>0</v>
      </c>
      <c r="R39" s="95">
        <f>SUMIFS(MasterData[Growth Rebate],MasterData[Material'#],H39,MasterData[Material],I39,MasterData[WWB ID],C39)</f>
        <v>0</v>
      </c>
      <c r="S39" s="95">
        <f t="shared" si="2"/>
        <v>0.4781891392438517</v>
      </c>
    </row>
    <row r="40" spans="1:19" x14ac:dyDescent="0.25">
      <c r="A40" s="99" t="str">
        <v>BD LIFE SCIENCES</v>
      </c>
      <c r="B40" s="99" t="str">
        <v>Diagnostic Solutions</v>
      </c>
      <c r="C40" s="91" t="str">
        <v>127</v>
      </c>
      <c r="D40" s="99" t="str">
        <v>Infection Prevention and Management</v>
      </c>
      <c r="E40" s="99" t="str">
        <v>Core Micro</v>
      </c>
      <c r="F40" s="99" t="str">
        <v>Lab Reagents</v>
      </c>
      <c r="G40" s="99" t="str">
        <v>Stain Kits</v>
      </c>
      <c r="H40" s="99" t="str">
        <v>212532</v>
      </c>
      <c r="I40" s="99" t="str">
        <v>Bottle Gram Safranin 3.8L</v>
      </c>
      <c r="J40" s="99" t="str">
        <v>BD</v>
      </c>
      <c r="K40" s="95">
        <f>SUMIFS(MasterData[Curr Sales],MasterData[Material'#],H40,MasterData[Material],I40,MasterData[WWB ID],C40)</f>
        <v>429.68</v>
      </c>
      <c r="L40" s="95">
        <f>SUMIFS(MasterData[Prior Sales],MasterData[Material'#],H40,MasterData[Material],I40,MasterData[WWB ID],C40)</f>
        <v>537.1</v>
      </c>
      <c r="M40" s="95">
        <f t="shared" si="1"/>
        <v>-107.42000000000002</v>
      </c>
      <c r="N40" s="95">
        <f>SUMIFS(MasterData[Semi-Annual Base],MasterData[Material'#],H40,MasterData[Material],I40,MasterData[WWB ID],C40)</f>
        <v>0</v>
      </c>
      <c r="O40" s="95">
        <f>SUMIFS(MasterData[Semi-Annual Focus],MasterData[Material'#],H40,MasterData[Material],I40,MasterData[WWB ID],C40)</f>
        <v>0</v>
      </c>
      <c r="P40" s="95">
        <f>SUMIFS(MasterData[Base Rebate],MasterData[Material'#],H40,MasterData[Material],I40,MasterData[WWB ID],C40)</f>
        <v>4.1371679556680538</v>
      </c>
      <c r="Q40" s="95">
        <f>SUMIFS(MasterData[Annual Focus],MasterData[Material'#],H40,MasterData[Material],I40,MasterData[WWB ID],C40)</f>
        <v>0</v>
      </c>
      <c r="R40" s="95">
        <f>SUMIFS(MasterData[Growth Rebate],MasterData[Material'#],H40,MasterData[Material],I40,MasterData[WWB ID],C40)</f>
        <v>-10.742000000000004</v>
      </c>
      <c r="S40" s="95">
        <f t="shared" si="2"/>
        <v>-6.6048320443319506</v>
      </c>
    </row>
    <row r="41" spans="1:19" x14ac:dyDescent="0.25">
      <c r="A41" s="99" t="str">
        <v>BD LIFE SCIENCES</v>
      </c>
      <c r="B41" s="99" t="str">
        <v>Diagnostic Solutions</v>
      </c>
      <c r="C41" s="91" t="str">
        <v>127</v>
      </c>
      <c r="D41" s="99" t="str">
        <v>Infection Prevention and Management</v>
      </c>
      <c r="E41" s="99" t="str">
        <v>Core Micro</v>
      </c>
      <c r="F41" s="99" t="str">
        <v>Lab Reagents</v>
      </c>
      <c r="G41" s="99" t="str">
        <v>Stain Kits</v>
      </c>
      <c r="H41" s="99" t="str">
        <v>212512</v>
      </c>
      <c r="I41" s="99" t="str">
        <v>Bottle Tb Decolorizer Tm 250Ml</v>
      </c>
      <c r="J41" s="99" t="str">
        <v>BD</v>
      </c>
      <c r="K41" s="95">
        <f>SUMIFS(MasterData[Curr Sales],MasterData[Material'#],H41,MasterData[Material],I41,MasterData[WWB ID],C41)</f>
        <v>998.95999999999992</v>
      </c>
      <c r="L41" s="95">
        <f>SUMIFS(MasterData[Prior Sales],MasterData[Material'#],H41,MasterData[Material],I41,MasterData[WWB ID],C41)</f>
        <v>1174.7199999999998</v>
      </c>
      <c r="M41" s="95">
        <f t="shared" si="1"/>
        <v>-175.75999999999988</v>
      </c>
      <c r="N41" s="95">
        <f>SUMIFS(MasterData[Semi-Annual Base],MasterData[Material'#],H41,MasterData[Material],I41,MasterData[WWB ID],C41)</f>
        <v>0</v>
      </c>
      <c r="O41" s="95">
        <f>SUMIFS(MasterData[Semi-Annual Focus],MasterData[Material'#],H41,MasterData[Material],I41,MasterData[WWB ID],C41)</f>
        <v>0</v>
      </c>
      <c r="P41" s="95">
        <f>SUMIFS(MasterData[Base Rebate],MasterData[Material'#],H41,MasterData[Material],I41,MasterData[WWB ID],C41)</f>
        <v>9.0486202585782465</v>
      </c>
      <c r="Q41" s="95">
        <f>SUMIFS(MasterData[Annual Focus],MasterData[Material'#],H41,MasterData[Material],I41,MasterData[WWB ID],C41)</f>
        <v>0</v>
      </c>
      <c r="R41" s="95">
        <f>SUMIFS(MasterData[Growth Rebate],MasterData[Material'#],H41,MasterData[Material],I41,MasterData[WWB ID],C41)</f>
        <v>-17.576000000000008</v>
      </c>
      <c r="S41" s="95">
        <f t="shared" si="2"/>
        <v>-8.5273797414217611</v>
      </c>
    </row>
    <row r="42" spans="1:19" x14ac:dyDescent="0.25">
      <c r="A42" s="99" t="str">
        <v>BD LIFE SCIENCES</v>
      </c>
      <c r="B42" s="99" t="str">
        <v>Diagnostic Solutions</v>
      </c>
      <c r="C42" s="91" t="str">
        <v>127</v>
      </c>
      <c r="D42" s="99" t="str">
        <v>Infection Prevention and Management</v>
      </c>
      <c r="E42" s="99" t="str">
        <v>Core Micro</v>
      </c>
      <c r="F42" s="99" t="str">
        <v>Lab Reagents</v>
      </c>
      <c r="G42" s="99" t="str">
        <v>Stain Kits</v>
      </c>
      <c r="H42" s="99" t="str">
        <v>212513</v>
      </c>
      <c r="I42" s="99" t="str">
        <v>Bottle Tb Potassium Permanganate 250Ml</v>
      </c>
      <c r="J42" s="99" t="str">
        <v>BD</v>
      </c>
      <c r="K42" s="95">
        <f>SUMIFS(MasterData[Curr Sales],MasterData[Material'#],H42,MasterData[Material],I42,MasterData[WWB ID],C42)</f>
        <v>699.6</v>
      </c>
      <c r="L42" s="95">
        <f>SUMIFS(MasterData[Prior Sales],MasterData[Material'#],H42,MasterData[Material],I42,MasterData[WWB ID],C42)</f>
        <v>1109.8799999999999</v>
      </c>
      <c r="M42" s="95">
        <f t="shared" si="1"/>
        <v>-410.27999999999986</v>
      </c>
      <c r="N42" s="95">
        <f>SUMIFS(MasterData[Semi-Annual Base],MasterData[Material'#],H42,MasterData[Material],I42,MasterData[WWB ID],C42)</f>
        <v>0</v>
      </c>
      <c r="O42" s="95">
        <f>SUMIFS(MasterData[Semi-Annual Focus],MasterData[Material'#],H42,MasterData[Material],I42,MasterData[WWB ID],C42)</f>
        <v>0</v>
      </c>
      <c r="P42" s="95">
        <f>SUMIFS(MasterData[Base Rebate],MasterData[Material'#],H42,MasterData[Material],I42,MasterData[WWB ID],C42)</f>
        <v>8.549171421777805</v>
      </c>
      <c r="Q42" s="95">
        <f>SUMIFS(MasterData[Annual Focus],MasterData[Material'#],H42,MasterData[Material],I42,MasterData[WWB ID],C42)</f>
        <v>0</v>
      </c>
      <c r="R42" s="95">
        <f>SUMIFS(MasterData[Growth Rebate],MasterData[Material'#],H42,MasterData[Material],I42,MasterData[WWB ID],C42)</f>
        <v>-41.027999999999992</v>
      </c>
      <c r="S42" s="95">
        <f t="shared" si="2"/>
        <v>-32.478828578222185</v>
      </c>
    </row>
    <row r="43" spans="1:19" x14ac:dyDescent="0.25">
      <c r="A43" s="99" t="str">
        <v>BD LIFE SCIENCES</v>
      </c>
      <c r="B43" s="99" t="str">
        <v>Diagnostic Solutions</v>
      </c>
      <c r="C43" s="91" t="str">
        <v>127</v>
      </c>
      <c r="D43" s="99" t="str">
        <v>Infection Prevention and Management</v>
      </c>
      <c r="E43" s="99" t="str">
        <v>Core Micro</v>
      </c>
      <c r="F43" s="99" t="str">
        <v>Lab Reagents</v>
      </c>
      <c r="G43" s="99" t="str">
        <v>Stain Kits</v>
      </c>
      <c r="H43" s="99" t="str">
        <v>212514</v>
      </c>
      <c r="I43" s="99" t="str">
        <v>Bottle Tb Auramine M 250Ml</v>
      </c>
      <c r="J43" s="99" t="str">
        <v>BD</v>
      </c>
      <c r="K43" s="95">
        <f>SUMIFS(MasterData[Curr Sales],MasterData[Material'#],H43,MasterData[Material],I43,MasterData[WWB ID],C43)</f>
        <v>310.24</v>
      </c>
      <c r="L43" s="95">
        <f>SUMIFS(MasterData[Prior Sales],MasterData[Material'#],H43,MasterData[Material],I43,MasterData[WWB ID],C43)</f>
        <v>653.28</v>
      </c>
      <c r="M43" s="95">
        <f t="shared" si="1"/>
        <v>-343.03999999999996</v>
      </c>
      <c r="N43" s="95">
        <f>SUMIFS(MasterData[Semi-Annual Base],MasterData[Material'#],H43,MasterData[Material],I43,MasterData[WWB ID],C43)</f>
        <v>0</v>
      </c>
      <c r="O43" s="95">
        <f>SUMIFS(MasterData[Semi-Annual Focus],MasterData[Material'#],H43,MasterData[Material],I43,MasterData[WWB ID],C43)</f>
        <v>0</v>
      </c>
      <c r="P43" s="95">
        <f>SUMIFS(MasterData[Base Rebate],MasterData[Material'#],H43,MasterData[Material],I43,MasterData[WWB ID],C43)</f>
        <v>5.0320779781769245</v>
      </c>
      <c r="Q43" s="95">
        <f>SUMIFS(MasterData[Annual Focus],MasterData[Material'#],H43,MasterData[Material],I43,MasterData[WWB ID],C43)</f>
        <v>0</v>
      </c>
      <c r="R43" s="95">
        <f>SUMIFS(MasterData[Growth Rebate],MasterData[Material'#],H43,MasterData[Material],I43,MasterData[WWB ID],C43)</f>
        <v>-34.304000000000002</v>
      </c>
      <c r="S43" s="95">
        <f t="shared" si="2"/>
        <v>-29.271922021823077</v>
      </c>
    </row>
    <row r="44" spans="1:19" x14ac:dyDescent="0.25">
      <c r="A44" s="99" t="str">
        <v>BD LIFE SCIENCES</v>
      </c>
      <c r="B44" s="99" t="str">
        <v>Diagnostic Solutions</v>
      </c>
      <c r="C44" s="91" t="str">
        <v>127</v>
      </c>
      <c r="D44" s="99" t="str">
        <v>Infection Prevention and Management</v>
      </c>
      <c r="E44" s="99" t="str">
        <v>Core Micro</v>
      </c>
      <c r="F44" s="99" t="str">
        <v>Lab Reagents</v>
      </c>
      <c r="G44" s="99" t="str">
        <v>Stain Kits</v>
      </c>
      <c r="H44" s="99" t="str">
        <v>212517</v>
      </c>
      <c r="I44" s="99" t="str">
        <v>Bottle Tb Decolorizer 250Ml</v>
      </c>
      <c r="J44" s="99" t="str">
        <v>BD</v>
      </c>
      <c r="K44" s="95">
        <f>SUMIFS(MasterData[Curr Sales],MasterData[Material'#],H44,MasterData[Material],I44,MasterData[WWB ID],C44)</f>
        <v>762.64</v>
      </c>
      <c r="L44" s="95">
        <f>SUMIFS(MasterData[Prior Sales],MasterData[Material'#],H44,MasterData[Material],I44,MasterData[WWB ID],C44)</f>
        <v>204.24</v>
      </c>
      <c r="M44" s="95">
        <f t="shared" si="1"/>
        <v>558.4</v>
      </c>
      <c r="N44" s="95">
        <f>SUMIFS(MasterData[Semi-Annual Base],MasterData[Material'#],H44,MasterData[Material],I44,MasterData[WWB ID],C44)</f>
        <v>0</v>
      </c>
      <c r="O44" s="95">
        <f>SUMIFS(MasterData[Semi-Annual Focus],MasterData[Material'#],H44,MasterData[Material],I44,MasterData[WWB ID],C44)</f>
        <v>0</v>
      </c>
      <c r="P44" s="95">
        <f>SUMIFS(MasterData[Base Rebate],MasterData[Material'#],H44,MasterData[Material],I44,MasterData[WWB ID],C44)</f>
        <v>1.5732176191875691</v>
      </c>
      <c r="Q44" s="95">
        <f>SUMIFS(MasterData[Annual Focus],MasterData[Material'#],H44,MasterData[Material],I44,MasterData[WWB ID],C44)</f>
        <v>0</v>
      </c>
      <c r="R44" s="95">
        <f>SUMIFS(MasterData[Growth Rebate],MasterData[Material'#],H44,MasterData[Material],I44,MasterData[WWB ID],C44)</f>
        <v>55.839999999999996</v>
      </c>
      <c r="S44" s="95">
        <f t="shared" si="2"/>
        <v>57.413217619187563</v>
      </c>
    </row>
    <row r="45" spans="1:19" x14ac:dyDescent="0.25">
      <c r="A45" s="99" t="str">
        <v>BD LIFE SCIENCES</v>
      </c>
      <c r="B45" s="99" t="str">
        <v>Diagnostic Solutions</v>
      </c>
      <c r="C45" s="91" t="str">
        <v>127</v>
      </c>
      <c r="D45" s="99" t="str">
        <v>Infection Prevention and Management</v>
      </c>
      <c r="E45" s="99" t="str">
        <v>Core Micro</v>
      </c>
      <c r="F45" s="99" t="str">
        <v>Lab Reagents</v>
      </c>
      <c r="G45" s="99" t="str">
        <v>Stain Kits</v>
      </c>
      <c r="H45" s="99" t="str">
        <v>212523</v>
      </c>
      <c r="I45" s="99" t="str">
        <v>Bottle Tb Brilliant Green K 250Ml</v>
      </c>
      <c r="J45" s="99" t="str">
        <v>BD</v>
      </c>
      <c r="K45" s="95">
        <f>SUMIFS(MasterData[Curr Sales],MasterData[Material'#],H45,MasterData[Material],I45,MasterData[WWB ID],C45)</f>
        <v>30.76</v>
      </c>
      <c r="L45" s="95">
        <f>SUMIFS(MasterData[Prior Sales],MasterData[Material'#],H45,MasterData[Material],I45,MasterData[WWB ID],C45)</f>
        <v>0</v>
      </c>
      <c r="M45" s="95">
        <f t="shared" si="1"/>
        <v>30.76</v>
      </c>
      <c r="N45" s="95">
        <f>SUMIFS(MasterData[Semi-Annual Base],MasterData[Material'#],H45,MasterData[Material],I45,MasterData[WWB ID],C45)</f>
        <v>0</v>
      </c>
      <c r="O45" s="95">
        <f>SUMIFS(MasterData[Semi-Annual Focus],MasterData[Material'#],H45,MasterData[Material],I45,MasterData[WWB ID],C45)</f>
        <v>0</v>
      </c>
      <c r="P45" s="95">
        <f>SUMIFS(MasterData[Base Rebate],MasterData[Material'#],H45,MasterData[Material],I45,MasterData[WWB ID],C45)</f>
        <v>0</v>
      </c>
      <c r="Q45" s="95">
        <f>SUMIFS(MasterData[Annual Focus],MasterData[Material'#],H45,MasterData[Material],I45,MasterData[WWB ID],C45)</f>
        <v>0</v>
      </c>
      <c r="R45" s="95">
        <f>SUMIFS(MasterData[Growth Rebate],MasterData[Material'#],H45,MasterData[Material],I45,MasterData[WWB ID],C45)</f>
        <v>3.0760000000000005</v>
      </c>
      <c r="S45" s="95">
        <f t="shared" si="2"/>
        <v>3.0760000000000005</v>
      </c>
    </row>
    <row r="46" spans="1:19" x14ac:dyDescent="0.25">
      <c r="A46" s="99" t="str">
        <v>BD LIFE SCIENCES</v>
      </c>
      <c r="B46" s="99" t="str">
        <v>Diagnostic Solutions</v>
      </c>
      <c r="C46" s="91" t="str">
        <v>127</v>
      </c>
      <c r="D46" s="99" t="str">
        <v>Infection Prevention and Management</v>
      </c>
      <c r="E46" s="99" t="str">
        <v>Core Micro</v>
      </c>
      <c r="F46" s="99" t="str">
        <v>Lab Reagents</v>
      </c>
      <c r="G46" s="99" t="str">
        <v>Stain Kits</v>
      </c>
      <c r="H46" s="99" t="str">
        <v>212543</v>
      </c>
      <c r="I46" s="99" t="str">
        <v>Bottle Gram Iodine Stabilized 3.8L</v>
      </c>
      <c r="J46" s="99" t="str">
        <v>BD</v>
      </c>
      <c r="K46" s="95">
        <f>SUMIFS(MasterData[Curr Sales],MasterData[Material'#],H46,MasterData[Material],I46,MasterData[WWB ID],C46)</f>
        <v>782.1</v>
      </c>
      <c r="L46" s="95">
        <f>SUMIFS(MasterData[Prior Sales],MasterData[Material'#],H46,MasterData[Material],I46,MasterData[WWB ID],C46)</f>
        <v>1016.7299999999999</v>
      </c>
      <c r="M46" s="95">
        <f t="shared" si="1"/>
        <v>-234.62999999999988</v>
      </c>
      <c r="N46" s="95">
        <f>SUMIFS(MasterData[Semi-Annual Base],MasterData[Material'#],H46,MasterData[Material],I46,MasterData[WWB ID],C46)</f>
        <v>0</v>
      </c>
      <c r="O46" s="95">
        <f>SUMIFS(MasterData[Semi-Annual Focus],MasterData[Material'#],H46,MasterData[Material],I46,MasterData[WWB ID],C46)</f>
        <v>0</v>
      </c>
      <c r="P46" s="95">
        <f>SUMIFS(MasterData[Base Rebate],MasterData[Material'#],H46,MasterData[Material],I46,MasterData[WWB ID],C46)</f>
        <v>7.8316566292429339</v>
      </c>
      <c r="Q46" s="95">
        <f>SUMIFS(MasterData[Annual Focus],MasterData[Material'#],H46,MasterData[Material],I46,MasterData[WWB ID],C46)</f>
        <v>0</v>
      </c>
      <c r="R46" s="95">
        <f>SUMIFS(MasterData[Growth Rebate],MasterData[Material'#],H46,MasterData[Material],I46,MasterData[WWB ID],C46)</f>
        <v>-23.462999999999987</v>
      </c>
      <c r="S46" s="95">
        <f t="shared" si="2"/>
        <v>-15.631343370757053</v>
      </c>
    </row>
    <row r="47" spans="1:19" x14ac:dyDescent="0.25">
      <c r="A47" s="99" t="str">
        <v>BD LIFE SCIENCES</v>
      </c>
      <c r="B47" s="99" t="str">
        <v>Diagnostic Solutions</v>
      </c>
      <c r="C47" s="91" t="str">
        <v>127</v>
      </c>
      <c r="D47" s="99" t="str">
        <v>Infection Prevention and Management</v>
      </c>
      <c r="E47" s="99" t="str">
        <v>Core Micro</v>
      </c>
      <c r="F47" s="99" t="str">
        <v>Lab Reagents</v>
      </c>
      <c r="G47" s="99" t="str">
        <v>Stain Kits</v>
      </c>
      <c r="H47" s="99" t="str">
        <v>212519</v>
      </c>
      <c r="I47" s="99" t="str">
        <v>Kit Tb Fluorescent Stain Kit M</v>
      </c>
      <c r="J47" s="99" t="str">
        <v>BD</v>
      </c>
      <c r="K47" s="95">
        <f>SUMIFS(MasterData[Curr Sales],MasterData[Material'#],H47,MasterData[Material],I47,MasterData[WWB ID],C47)</f>
        <v>55.55</v>
      </c>
      <c r="L47" s="95">
        <f>SUMIFS(MasterData[Prior Sales],MasterData[Material'#],H47,MasterData[Material],I47,MasterData[WWB ID],C47)</f>
        <v>46.29</v>
      </c>
      <c r="M47" s="95">
        <f t="shared" si="1"/>
        <v>9.259999999999998</v>
      </c>
      <c r="N47" s="95">
        <f>SUMIFS(MasterData[Semi-Annual Base],MasterData[Material'#],H47,MasterData[Material],I47,MasterData[WWB ID],C47)</f>
        <v>0</v>
      </c>
      <c r="O47" s="95">
        <f>SUMIFS(MasterData[Semi-Annual Focus],MasterData[Material'#],H47,MasterData[Material],I47,MasterData[WWB ID],C47)</f>
        <v>0</v>
      </c>
      <c r="P47" s="95">
        <f>SUMIFS(MasterData[Base Rebate],MasterData[Material'#],H47,MasterData[Material],I47,MasterData[WWB ID],C47)</f>
        <v>0.35656210141104855</v>
      </c>
      <c r="Q47" s="95">
        <f>SUMIFS(MasterData[Annual Focus],MasterData[Material'#],H47,MasterData[Material],I47,MasterData[WWB ID],C47)</f>
        <v>0</v>
      </c>
      <c r="R47" s="95">
        <f>SUMIFS(MasterData[Growth Rebate],MasterData[Material'#],H47,MasterData[Material],I47,MasterData[WWB ID],C47)</f>
        <v>0.92599999999999927</v>
      </c>
      <c r="S47" s="95">
        <f t="shared" si="2"/>
        <v>1.2825621014110478</v>
      </c>
    </row>
    <row r="48" spans="1:19" x14ac:dyDescent="0.25">
      <c r="A48" s="99" t="str">
        <v>BD LIFE SCIENCES</v>
      </c>
      <c r="B48" s="99" t="str">
        <v>Diagnostic Solutions</v>
      </c>
      <c r="C48" s="91" t="str">
        <v>127</v>
      </c>
      <c r="D48" s="99" t="str">
        <v>Infection Prevention and Management</v>
      </c>
      <c r="E48" s="99" t="str">
        <v>Core Micro</v>
      </c>
      <c r="F48" s="99" t="str">
        <v>Lab Reagents</v>
      </c>
      <c r="G48" s="99" t="str">
        <v>Coagulase Tests</v>
      </c>
      <c r="H48" s="99" t="str">
        <v>240827</v>
      </c>
      <c r="I48" s="99" t="str">
        <v>Vial Coag Plasma Rabbit Edta 10X3Ml</v>
      </c>
      <c r="J48" s="99" t="str">
        <v>BD</v>
      </c>
      <c r="K48" s="95">
        <f>SUMIFS(MasterData[Curr Sales],MasterData[Material'#],H48,MasterData[Material],I48,MasterData[WWB ID],C48)</f>
        <v>38.299999999999997</v>
      </c>
      <c r="L48" s="95">
        <f>SUMIFS(MasterData[Prior Sales],MasterData[Material'#],H48,MasterData[Material],I48,MasterData[WWB ID],C48)</f>
        <v>148.80000000000001</v>
      </c>
      <c r="M48" s="95">
        <f t="shared" si="1"/>
        <v>-110.50000000000001</v>
      </c>
      <c r="N48" s="95">
        <f>SUMIFS(MasterData[Semi-Annual Base],MasterData[Material'#],H48,MasterData[Material],I48,MasterData[WWB ID],C48)</f>
        <v>0</v>
      </c>
      <c r="O48" s="95">
        <f>SUMIFS(MasterData[Semi-Annual Focus],MasterData[Material'#],H48,MasterData[Material],I48,MasterData[WWB ID],C48)</f>
        <v>0</v>
      </c>
      <c r="P48" s="95">
        <f>SUMIFS(MasterData[Base Rebate],MasterData[Material'#],H48,MasterData[Material],I48,MasterData[WWB ID],C48)</f>
        <v>1.1461749987030467</v>
      </c>
      <c r="Q48" s="95">
        <f>SUMIFS(MasterData[Annual Focus],MasterData[Material'#],H48,MasterData[Material],I48,MasterData[WWB ID],C48)</f>
        <v>0</v>
      </c>
      <c r="R48" s="95">
        <f>SUMIFS(MasterData[Growth Rebate],MasterData[Material'#],H48,MasterData[Material],I48,MasterData[WWB ID],C48)</f>
        <v>-11.05</v>
      </c>
      <c r="S48" s="95">
        <f t="shared" si="2"/>
        <v>-9.9038250012969549</v>
      </c>
    </row>
    <row r="49" spans="1:19" x14ac:dyDescent="0.25">
      <c r="A49" s="99" t="str">
        <v>BD LIFE SCIENCES</v>
      </c>
      <c r="B49" s="99" t="str">
        <v>Diagnostic Solutions</v>
      </c>
      <c r="C49" s="91" t="str">
        <v>127</v>
      </c>
      <c r="D49" s="99" t="str">
        <v>Infection Prevention and Management</v>
      </c>
      <c r="E49" s="99" t="str">
        <v>Core Micro</v>
      </c>
      <c r="F49" s="99" t="str">
        <v>Lab Reagents</v>
      </c>
      <c r="G49" s="99" t="str">
        <v>Antigens and Antisera</v>
      </c>
      <c r="H49" s="99" t="str">
        <v>222641</v>
      </c>
      <c r="I49" s="99" t="str">
        <v>Vial Sal O Antis Poly Grp A-I &amp; Vi Lyo</v>
      </c>
      <c r="J49" s="99" t="str">
        <v>BD</v>
      </c>
      <c r="K49" s="95">
        <f>SUMIFS(MasterData[Curr Sales],MasterData[Material'#],H49,MasterData[Material],I49,MasterData[WWB ID],C49)</f>
        <v>294.06</v>
      </c>
      <c r="L49" s="95">
        <f>SUMIFS(MasterData[Prior Sales],MasterData[Material'#],H49,MasterData[Material],I49,MasterData[WWB ID],C49)</f>
        <v>333.06</v>
      </c>
      <c r="M49" s="95">
        <f t="shared" si="1"/>
        <v>-39</v>
      </c>
      <c r="N49" s="95">
        <f>SUMIFS(MasterData[Semi-Annual Base],MasterData[Material'#],H49,MasterData[Material],I49,MasterData[WWB ID],C49)</f>
        <v>0</v>
      </c>
      <c r="O49" s="95">
        <f>SUMIFS(MasterData[Semi-Annual Focus],MasterData[Material'#],H49,MasterData[Material],I49,MasterData[WWB ID],C49)</f>
        <v>0</v>
      </c>
      <c r="P49" s="95">
        <f>SUMIFS(MasterData[Base Rebate],MasterData[Material'#],H49,MasterData[Material],I49,MasterData[WWB ID],C49)</f>
        <v>2.5654908942744408</v>
      </c>
      <c r="Q49" s="95">
        <f>SUMIFS(MasterData[Annual Focus],MasterData[Material'#],H49,MasterData[Material],I49,MasterData[WWB ID],C49)</f>
        <v>0</v>
      </c>
      <c r="R49" s="95">
        <f>SUMIFS(MasterData[Growth Rebate],MasterData[Material'#],H49,MasterData[Material],I49,MasterData[WWB ID],C49)</f>
        <v>-3.8999999999999986</v>
      </c>
      <c r="S49" s="95">
        <f t="shared" si="2"/>
        <v>-1.3345091057255578</v>
      </c>
    </row>
    <row r="50" spans="1:19" x14ac:dyDescent="0.25">
      <c r="A50" s="99" t="str">
        <v>BD LIFE SCIENCES</v>
      </c>
      <c r="B50" s="99" t="str">
        <v>Diagnostic Solutions</v>
      </c>
      <c r="C50" s="91" t="str">
        <v>127</v>
      </c>
      <c r="D50" s="99" t="str">
        <v>Infection Prevention and Management</v>
      </c>
      <c r="E50" s="99" t="str">
        <v>Core Micro</v>
      </c>
      <c r="F50" s="99" t="str">
        <v>Lab Reagents</v>
      </c>
      <c r="G50" s="99" t="str">
        <v>Antigens and Antisera</v>
      </c>
      <c r="H50" s="99" t="str">
        <v>228361</v>
      </c>
      <c r="I50" s="99" t="str">
        <v>Vial Shigella Antis Poly C Lyophilized</v>
      </c>
      <c r="J50" s="99" t="str">
        <v>BD</v>
      </c>
      <c r="K50" s="95">
        <f>SUMIFS(MasterData[Curr Sales],MasterData[Material'#],H50,MasterData[Material],I50,MasterData[WWB ID],C50)</f>
        <v>310.14999999999998</v>
      </c>
      <c r="L50" s="95">
        <f>SUMIFS(MasterData[Prior Sales],MasterData[Material'#],H50,MasterData[Material],I50,MasterData[WWB ID],C50)</f>
        <v>492.62</v>
      </c>
      <c r="M50" s="95">
        <f t="shared" si="1"/>
        <v>-182.47000000000003</v>
      </c>
      <c r="N50" s="95">
        <f>SUMIFS(MasterData[Semi-Annual Base],MasterData[Material'#],H50,MasterData[Material],I50,MasterData[WWB ID],C50)</f>
        <v>0</v>
      </c>
      <c r="O50" s="95">
        <f>SUMIFS(MasterData[Semi-Annual Focus],MasterData[Material'#],H50,MasterData[Material],I50,MasterData[WWB ID],C50)</f>
        <v>0</v>
      </c>
      <c r="P50" s="95">
        <f>SUMIFS(MasterData[Base Rebate],MasterData[Material'#],H50,MasterData[Material],I50,MasterData[WWB ID],C50)</f>
        <v>3.7945479022923041</v>
      </c>
      <c r="Q50" s="95">
        <f>SUMIFS(MasterData[Annual Focus],MasterData[Material'#],H50,MasterData[Material],I50,MasterData[WWB ID],C50)</f>
        <v>0</v>
      </c>
      <c r="R50" s="95">
        <f>SUMIFS(MasterData[Growth Rebate],MasterData[Material'#],H50,MasterData[Material],I50,MasterData[WWB ID],C50)</f>
        <v>-18.247</v>
      </c>
      <c r="S50" s="95">
        <f t="shared" si="2"/>
        <v>-14.452452097707695</v>
      </c>
    </row>
    <row r="51" spans="1:19" x14ac:dyDescent="0.25">
      <c r="A51" s="99" t="str">
        <v>BD LIFE SCIENCES</v>
      </c>
      <c r="B51" s="99" t="str">
        <v>Diagnostic Solutions</v>
      </c>
      <c r="C51" s="91" t="str">
        <v>127</v>
      </c>
      <c r="D51" s="99" t="str">
        <v>Infection Prevention and Management</v>
      </c>
      <c r="E51" s="99" t="str">
        <v>Core Micro</v>
      </c>
      <c r="F51" s="99" t="str">
        <v>Lab Reagents</v>
      </c>
      <c r="G51" s="99" t="str">
        <v>Antigens and Antisera</v>
      </c>
      <c r="H51" s="99" t="str">
        <v>228371</v>
      </c>
      <c r="I51" s="99" t="str">
        <v>Vial Shigella Antis Poly D Lyophilize</v>
      </c>
      <c r="J51" s="99" t="str">
        <v>BD</v>
      </c>
      <c r="K51" s="95">
        <f>SUMIFS(MasterData[Curr Sales],MasterData[Material'#],H51,MasterData[Material],I51,MasterData[WWB ID],C51)</f>
        <v>248.08</v>
      </c>
      <c r="L51" s="95">
        <f>SUMIFS(MasterData[Prior Sales],MasterData[Material'#],H51,MasterData[Material],I51,MasterData[WWB ID],C51)</f>
        <v>673.17000000000007</v>
      </c>
      <c r="M51" s="95">
        <f t="shared" si="1"/>
        <v>-425.09000000000003</v>
      </c>
      <c r="N51" s="95">
        <f>SUMIFS(MasterData[Semi-Annual Base],MasterData[Material'#],H51,MasterData[Material],I51,MasterData[WWB ID],C51)</f>
        <v>0</v>
      </c>
      <c r="O51" s="95">
        <f>SUMIFS(MasterData[Semi-Annual Focus],MasterData[Material'#],H51,MasterData[Material],I51,MasterData[WWB ID],C51)</f>
        <v>0</v>
      </c>
      <c r="P51" s="95">
        <f>SUMIFS(MasterData[Base Rebate],MasterData[Material'#],H51,MasterData[Material],I51,MasterData[WWB ID],C51)</f>
        <v>5.1852864507858198</v>
      </c>
      <c r="Q51" s="95">
        <f>SUMIFS(MasterData[Annual Focus],MasterData[Material'#],H51,MasterData[Material],I51,MasterData[WWB ID],C51)</f>
        <v>0</v>
      </c>
      <c r="R51" s="95">
        <f>SUMIFS(MasterData[Growth Rebate],MasterData[Material'#],H51,MasterData[Material],I51,MasterData[WWB ID],C51)</f>
        <v>-42.509</v>
      </c>
      <c r="S51" s="95">
        <f t="shared" si="2"/>
        <v>-37.323713549214183</v>
      </c>
    </row>
    <row r="52" spans="1:19" x14ac:dyDescent="0.25">
      <c r="A52" s="99" t="str">
        <v>BD LIFE SCIENCES</v>
      </c>
      <c r="B52" s="99" t="str">
        <v>Diagnostic Solutions</v>
      </c>
      <c r="C52" s="91" t="str">
        <v>127</v>
      </c>
      <c r="D52" s="99" t="str">
        <v>Infection Prevention and Management</v>
      </c>
      <c r="E52" s="99" t="str">
        <v>Core Micro</v>
      </c>
      <c r="F52" s="99" t="str">
        <v>Lab Reagents</v>
      </c>
      <c r="G52" s="99" t="str">
        <v>Antigens and Antisera</v>
      </c>
      <c r="H52" s="99" t="str">
        <v>228271</v>
      </c>
      <c r="I52" s="99" t="str">
        <v>Vial Sal Vi Antiserum Lyophilized</v>
      </c>
      <c r="J52" s="99" t="str">
        <v>BD</v>
      </c>
      <c r="K52" s="95">
        <f>SUMIFS(MasterData[Curr Sales],MasterData[Material'#],H52,MasterData[Material],I52,MasterData[WWB ID],C52)</f>
        <v>750</v>
      </c>
      <c r="L52" s="95">
        <f>SUMIFS(MasterData[Prior Sales],MasterData[Material'#],H52,MasterData[Material],I52,MasterData[WWB ID],C52)</f>
        <v>500</v>
      </c>
      <c r="M52" s="95">
        <f t="shared" si="1"/>
        <v>250</v>
      </c>
      <c r="N52" s="95">
        <f>SUMIFS(MasterData[Semi-Annual Base],MasterData[Material'#],H52,MasterData[Material],I52,MasterData[WWB ID],C52)</f>
        <v>0</v>
      </c>
      <c r="O52" s="95">
        <f>SUMIFS(MasterData[Semi-Annual Focus],MasterData[Material'#],H52,MasterData[Material],I52,MasterData[WWB ID],C52)</f>
        <v>0</v>
      </c>
      <c r="P52" s="95">
        <f>SUMIFS(MasterData[Base Rebate],MasterData[Material'#],H52,MasterData[Material],I52,MasterData[WWB ID],C52)</f>
        <v>3.8513944848892701</v>
      </c>
      <c r="Q52" s="95">
        <f>SUMIFS(MasterData[Annual Focus],MasterData[Material'#],H52,MasterData[Material],I52,MasterData[WWB ID],C52)</f>
        <v>0</v>
      </c>
      <c r="R52" s="95">
        <f>SUMIFS(MasterData[Growth Rebate],MasterData[Material'#],H52,MasterData[Material],I52,MasterData[WWB ID],C52)</f>
        <v>25</v>
      </c>
      <c r="S52" s="95">
        <f t="shared" si="2"/>
        <v>28.851394484889269</v>
      </c>
    </row>
    <row r="53" spans="1:19" x14ac:dyDescent="0.25">
      <c r="A53" s="99" t="str">
        <v>BD LIFE SCIENCES</v>
      </c>
      <c r="B53" s="99" t="str">
        <v>Diagnostic Solutions</v>
      </c>
      <c r="C53" s="91" t="str">
        <v>127</v>
      </c>
      <c r="D53" s="99" t="str">
        <v>Infection Prevention and Management</v>
      </c>
      <c r="E53" s="99" t="str">
        <v>Core Micro</v>
      </c>
      <c r="F53" s="99" t="str">
        <v>Lab Reagents</v>
      </c>
      <c r="G53" s="99" t="str">
        <v>Antigens and Antisera</v>
      </c>
      <c r="H53" s="99" t="str">
        <v>228351</v>
      </c>
      <c r="I53" s="99" t="str">
        <v>Vial Shigella Antis Poly B Lyophilized</v>
      </c>
      <c r="J53" s="99" t="str">
        <v>BD</v>
      </c>
      <c r="K53" s="95">
        <f>SUMIFS(MasterData[Curr Sales],MasterData[Material'#],H53,MasterData[Material],I53,MasterData[WWB ID],C53)</f>
        <v>319.10000000000002</v>
      </c>
      <c r="L53" s="95">
        <f>SUMIFS(MasterData[Prior Sales],MasterData[Material'#],H53,MasterData[Material],I53,MasterData[WWB ID],C53)</f>
        <v>698.30000000000007</v>
      </c>
      <c r="M53" s="95">
        <f t="shared" si="1"/>
        <v>-379.20000000000005</v>
      </c>
      <c r="N53" s="95">
        <f>SUMIFS(MasterData[Semi-Annual Base],MasterData[Material'#],H53,MasterData[Material],I53,MasterData[WWB ID],C53)</f>
        <v>0</v>
      </c>
      <c r="O53" s="95">
        <f>SUMIFS(MasterData[Semi-Annual Focus],MasterData[Material'#],H53,MasterData[Material],I53,MasterData[WWB ID],C53)</f>
        <v>0</v>
      </c>
      <c r="P53" s="95">
        <f>SUMIFS(MasterData[Base Rebate],MasterData[Material'#],H53,MasterData[Material],I53,MasterData[WWB ID],C53)</f>
        <v>5.378857537596355</v>
      </c>
      <c r="Q53" s="95">
        <f>SUMIFS(MasterData[Annual Focus],MasterData[Material'#],H53,MasterData[Material],I53,MasterData[WWB ID],C53)</f>
        <v>0</v>
      </c>
      <c r="R53" s="95">
        <f>SUMIFS(MasterData[Growth Rebate],MasterData[Material'#],H53,MasterData[Material],I53,MasterData[WWB ID],C53)</f>
        <v>-37.92</v>
      </c>
      <c r="S53" s="95">
        <f t="shared" si="2"/>
        <v>-32.541142462403648</v>
      </c>
    </row>
    <row r="54" spans="1:19" x14ac:dyDescent="0.25">
      <c r="A54" s="99" t="str">
        <v>BD LIFE SCIENCES</v>
      </c>
      <c r="B54" s="99" t="str">
        <v>Diagnostic Solutions</v>
      </c>
      <c r="C54" s="91" t="str">
        <v>127</v>
      </c>
      <c r="D54" s="99" t="str">
        <v>Infection Prevention and Management</v>
      </c>
      <c r="E54" s="99" t="str">
        <v>Core Micro</v>
      </c>
      <c r="F54" s="99" t="str">
        <v>Lab Reagents</v>
      </c>
      <c r="G54" s="99" t="str">
        <v>Strep Group/Pneumo</v>
      </c>
      <c r="H54" s="99" t="str">
        <v>240922</v>
      </c>
      <c r="I54" s="99" t="str">
        <v>Reagent Streptocard Group B - ACID</v>
      </c>
      <c r="J54" s="99" t="str">
        <v>BD</v>
      </c>
      <c r="K54" s="95">
        <f>SUMIFS(MasterData[Curr Sales],MasterData[Material'#],H54,MasterData[Material],I54,MasterData[WWB ID],C54)</f>
        <v>253.98000000000002</v>
      </c>
      <c r="L54" s="95">
        <f>SUMIFS(MasterData[Prior Sales],MasterData[Material'#],H54,MasterData[Material],I54,MasterData[WWB ID],C54)</f>
        <v>207.5</v>
      </c>
      <c r="M54" s="95">
        <f t="shared" si="1"/>
        <v>46.480000000000018</v>
      </c>
      <c r="N54" s="95">
        <f>SUMIFS(MasterData[Semi-Annual Base],MasterData[Material'#],H54,MasterData[Material],I54,MasterData[WWB ID],C54)</f>
        <v>0</v>
      </c>
      <c r="O54" s="95">
        <f>SUMIFS(MasterData[Semi-Annual Focus],MasterData[Material'#],H54,MasterData[Material],I54,MasterData[WWB ID],C54)</f>
        <v>0</v>
      </c>
      <c r="P54" s="95">
        <f>SUMIFS(MasterData[Base Rebate],MasterData[Material'#],H54,MasterData[Material],I54,MasterData[WWB ID],C54)</f>
        <v>1.598328711229047</v>
      </c>
      <c r="Q54" s="95">
        <f>SUMIFS(MasterData[Annual Focus],MasterData[Material'#],H54,MasterData[Material],I54,MasterData[WWB ID],C54)</f>
        <v>0</v>
      </c>
      <c r="R54" s="95">
        <f>SUMIFS(MasterData[Growth Rebate],MasterData[Material'#],H54,MasterData[Material],I54,MasterData[WWB ID],C54)</f>
        <v>4.6480000000000015</v>
      </c>
      <c r="S54" s="95">
        <f t="shared" si="2"/>
        <v>6.2463287112290482</v>
      </c>
    </row>
    <row r="55" spans="1:19" x14ac:dyDescent="0.25">
      <c r="A55" s="99" t="str">
        <v>BD LIFE SCIENCES</v>
      </c>
      <c r="B55" s="99" t="str">
        <v>Diagnostic Solutions</v>
      </c>
      <c r="C55" s="91" t="str">
        <v>127</v>
      </c>
      <c r="D55" s="99" t="str">
        <v>Infection Prevention and Management</v>
      </c>
      <c r="E55" s="99" t="str">
        <v>Core Micro</v>
      </c>
      <c r="F55" s="99" t="str">
        <v>Lab Reagents</v>
      </c>
      <c r="G55" s="99" t="str">
        <v>Strep Group/Pneumo</v>
      </c>
      <c r="H55" s="99" t="str">
        <v>240925</v>
      </c>
      <c r="I55" s="99" t="str">
        <v>Extraction Set Streptocard - ACID</v>
      </c>
      <c r="J55" s="99" t="str">
        <v>BD</v>
      </c>
      <c r="K55" s="95">
        <f>SUMIFS(MasterData[Curr Sales],MasterData[Material'#],H55,MasterData[Material],I55,MasterData[WWB ID],C55)</f>
        <v>544.96</v>
      </c>
      <c r="L55" s="95">
        <f>SUMIFS(MasterData[Prior Sales],MasterData[Material'#],H55,MasterData[Material],I55,MasterData[WWB ID],C55)</f>
        <v>469.45000000000005</v>
      </c>
      <c r="M55" s="95">
        <f t="shared" si="1"/>
        <v>75.509999999999991</v>
      </c>
      <c r="N55" s="95">
        <f>SUMIFS(MasterData[Semi-Annual Base],MasterData[Material'#],H55,MasterData[Material],I55,MasterData[WWB ID],C55)</f>
        <v>0</v>
      </c>
      <c r="O55" s="95">
        <f>SUMIFS(MasterData[Semi-Annual Focus],MasterData[Material'#],H55,MasterData[Material],I55,MasterData[WWB ID],C55)</f>
        <v>0</v>
      </c>
      <c r="P55" s="95">
        <f>SUMIFS(MasterData[Base Rebate],MasterData[Material'#],H55,MasterData[Material],I55,MasterData[WWB ID],C55)</f>
        <v>3.6160742818625358</v>
      </c>
      <c r="Q55" s="95">
        <f>SUMIFS(MasterData[Annual Focus],MasterData[Material'#],H55,MasterData[Material],I55,MasterData[WWB ID],C55)</f>
        <v>0</v>
      </c>
      <c r="R55" s="95">
        <f>SUMIFS(MasterData[Growth Rebate],MasterData[Material'#],H55,MasterData[Material],I55,MasterData[WWB ID],C55)</f>
        <v>7.5509999999999948</v>
      </c>
      <c r="S55" s="95">
        <f t="shared" si="2"/>
        <v>11.167074281862531</v>
      </c>
    </row>
    <row r="56" spans="1:19" x14ac:dyDescent="0.25">
      <c r="A56" s="99" t="str">
        <v>BD LIFE SCIENCES</v>
      </c>
      <c r="B56" s="99" t="str">
        <v>Diagnostic Solutions</v>
      </c>
      <c r="C56" s="91" t="str">
        <v>127</v>
      </c>
      <c r="D56" s="99" t="str">
        <v>Infection Prevention and Management</v>
      </c>
      <c r="E56" s="99" t="str">
        <v>Core Micro</v>
      </c>
      <c r="F56" s="99" t="str">
        <v>Lab Reagents</v>
      </c>
      <c r="G56" s="99" t="str">
        <v>Strep Group/Pneumo</v>
      </c>
      <c r="H56" s="99" t="str">
        <v>240926</v>
      </c>
      <c r="I56" s="99" t="str">
        <v>Reagent Streptocard Group C - ACID</v>
      </c>
      <c r="J56" s="99" t="str">
        <v>BD</v>
      </c>
      <c r="K56" s="95">
        <f>SUMIFS(MasterData[Curr Sales],MasterData[Material'#],H56,MasterData[Material],I56,MasterData[WWB ID],C56)</f>
        <v>89.2</v>
      </c>
      <c r="L56" s="95">
        <f>SUMIFS(MasterData[Prior Sales],MasterData[Material'#],H56,MasterData[Material],I56,MasterData[WWB ID],C56)</f>
        <v>263.70000000000005</v>
      </c>
      <c r="M56" s="95">
        <f t="shared" si="1"/>
        <v>-174.50000000000006</v>
      </c>
      <c r="N56" s="95">
        <f>SUMIFS(MasterData[Semi-Annual Base],MasterData[Material'#],H56,MasterData[Material],I56,MasterData[WWB ID],C56)</f>
        <v>0</v>
      </c>
      <c r="O56" s="95">
        <f>SUMIFS(MasterData[Semi-Annual Focus],MasterData[Material'#],H56,MasterData[Material],I56,MasterData[WWB ID],C56)</f>
        <v>0</v>
      </c>
      <c r="P56" s="95">
        <f>SUMIFS(MasterData[Base Rebate],MasterData[Material'#],H56,MasterData[Material],I56,MasterData[WWB ID],C56)</f>
        <v>2.0312254513306014</v>
      </c>
      <c r="Q56" s="95">
        <f>SUMIFS(MasterData[Annual Focus],MasterData[Material'#],H56,MasterData[Material],I56,MasterData[WWB ID],C56)</f>
        <v>0</v>
      </c>
      <c r="R56" s="95">
        <f>SUMIFS(MasterData[Growth Rebate],MasterData[Material'#],H56,MasterData[Material],I56,MasterData[WWB ID],C56)</f>
        <v>-17.450000000000003</v>
      </c>
      <c r="S56" s="95">
        <f t="shared" si="2"/>
        <v>-15.418774548669401</v>
      </c>
    </row>
    <row r="57" spans="1:19" x14ac:dyDescent="0.25">
      <c r="A57" s="99" t="str">
        <v>BD LIFE SCIENCES</v>
      </c>
      <c r="B57" s="99" t="str">
        <v>Diagnostic Solutions</v>
      </c>
      <c r="C57" s="91" t="str">
        <v>127</v>
      </c>
      <c r="D57" s="99" t="str">
        <v>Infection Prevention and Management</v>
      </c>
      <c r="E57" s="99" t="str">
        <v>Core Micro</v>
      </c>
      <c r="F57" s="99" t="str">
        <v>Lab Reagents</v>
      </c>
      <c r="G57" s="99" t="str">
        <v>Strep Group/Pneumo</v>
      </c>
      <c r="H57" s="99" t="str">
        <v>240927</v>
      </c>
      <c r="I57" s="99" t="str">
        <v>Reagent Streptocard Group G - ACID</v>
      </c>
      <c r="J57" s="99" t="str">
        <v>BD</v>
      </c>
      <c r="K57" s="95">
        <f>SUMIFS(MasterData[Curr Sales],MasterData[Material'#],H57,MasterData[Material],I57,MasterData[WWB ID],C57)</f>
        <v>37.229999999999997</v>
      </c>
      <c r="L57" s="95">
        <f>SUMIFS(MasterData[Prior Sales],MasterData[Material'#],H57,MasterData[Material],I57,MasterData[WWB ID],C57)</f>
        <v>182.91</v>
      </c>
      <c r="M57" s="95">
        <f t="shared" si="1"/>
        <v>-145.68</v>
      </c>
      <c r="N57" s="95">
        <f>SUMIFS(MasterData[Semi-Annual Base],MasterData[Material'#],H57,MasterData[Material],I57,MasterData[WWB ID],C57)</f>
        <v>0</v>
      </c>
      <c r="O57" s="95">
        <f>SUMIFS(MasterData[Semi-Annual Focus],MasterData[Material'#],H57,MasterData[Material],I57,MasterData[WWB ID],C57)</f>
        <v>0</v>
      </c>
      <c r="P57" s="95">
        <f>SUMIFS(MasterData[Base Rebate],MasterData[Material'#],H57,MasterData[Material],I57,MasterData[WWB ID],C57)</f>
        <v>1.4089171304621926</v>
      </c>
      <c r="Q57" s="95">
        <f>SUMIFS(MasterData[Annual Focus],MasterData[Material'#],H57,MasterData[Material],I57,MasterData[WWB ID],C57)</f>
        <v>0</v>
      </c>
      <c r="R57" s="95">
        <f>SUMIFS(MasterData[Growth Rebate],MasterData[Material'#],H57,MasterData[Material],I57,MasterData[WWB ID],C57)</f>
        <v>-14.568000000000001</v>
      </c>
      <c r="S57" s="95">
        <f t="shared" si="2"/>
        <v>-13.159082869537809</v>
      </c>
    </row>
    <row r="58" spans="1:19" x14ac:dyDescent="0.25">
      <c r="A58" s="99" t="str">
        <v>BD LIFE SCIENCES</v>
      </c>
      <c r="B58" s="99" t="str">
        <v>Diagnostic Solutions</v>
      </c>
      <c r="C58" s="91" t="str">
        <v>127</v>
      </c>
      <c r="D58" s="99" t="str">
        <v>Infection Prevention and Management</v>
      </c>
      <c r="E58" s="99" t="str">
        <v>Core Micro</v>
      </c>
      <c r="F58" s="99" t="str">
        <v>Lab Reagents</v>
      </c>
      <c r="G58" s="99" t="str">
        <v>Strep Group/Pneumo</v>
      </c>
      <c r="H58" s="99" t="str">
        <v>240928</v>
      </c>
      <c r="I58" s="99" t="str">
        <v>Test Card Streptocard Box of 48</v>
      </c>
      <c r="J58" s="99" t="str">
        <v>BD</v>
      </c>
      <c r="K58" s="95">
        <f>SUMIFS(MasterData[Curr Sales],MasterData[Material'#],H58,MasterData[Material],I58,MasterData[WWB ID],C58)</f>
        <v>61.230000000000004</v>
      </c>
      <c r="L58" s="95">
        <f>SUMIFS(MasterData[Prior Sales],MasterData[Material'#],H58,MasterData[Material],I58,MasterData[WWB ID],C58)</f>
        <v>54.03</v>
      </c>
      <c r="M58" s="95">
        <f t="shared" si="1"/>
        <v>7.2000000000000028</v>
      </c>
      <c r="N58" s="95">
        <f>SUMIFS(MasterData[Semi-Annual Base],MasterData[Material'#],H58,MasterData[Material],I58,MasterData[WWB ID],C58)</f>
        <v>0</v>
      </c>
      <c r="O58" s="95">
        <f>SUMIFS(MasterData[Semi-Annual Focus],MasterData[Material'#],H58,MasterData[Material],I58,MasterData[WWB ID],C58)</f>
        <v>0</v>
      </c>
      <c r="P58" s="95">
        <f>SUMIFS(MasterData[Base Rebate],MasterData[Material'#],H58,MasterData[Material],I58,MasterData[WWB ID],C58)</f>
        <v>0.41618168803713451</v>
      </c>
      <c r="Q58" s="95">
        <f>SUMIFS(MasterData[Annual Focus],MasterData[Material'#],H58,MasterData[Material],I58,MasterData[WWB ID],C58)</f>
        <v>0</v>
      </c>
      <c r="R58" s="95">
        <f>SUMIFS(MasterData[Growth Rebate],MasterData[Material'#],H58,MasterData[Material],I58,MasterData[WWB ID],C58)</f>
        <v>0.71999999999999975</v>
      </c>
      <c r="S58" s="95">
        <f t="shared" si="2"/>
        <v>1.1361816880371343</v>
      </c>
    </row>
    <row r="59" spans="1:19" x14ac:dyDescent="0.25">
      <c r="A59" s="99" t="str">
        <v>BD LIFE SCIENCES</v>
      </c>
      <c r="B59" s="99" t="str">
        <v>Diagnostic Solutions</v>
      </c>
      <c r="C59" s="91" t="str">
        <v>127</v>
      </c>
      <c r="D59" s="99" t="str">
        <v>Infection Prevention and Management</v>
      </c>
      <c r="E59" s="99" t="str">
        <v>Core Micro</v>
      </c>
      <c r="F59" s="99" t="str">
        <v>Lab Reagents</v>
      </c>
      <c r="G59" s="99" t="str">
        <v>Strep Group/Pneumo</v>
      </c>
      <c r="H59" s="99" t="str">
        <v>240930</v>
      </c>
      <c r="I59" s="99" t="str">
        <v>Reagent Streptocard Group F - ACID</v>
      </c>
      <c r="J59" s="99" t="str">
        <v>BD</v>
      </c>
      <c r="K59" s="95">
        <f>SUMIFS(MasterData[Curr Sales],MasterData[Material'#],H59,MasterData[Material],I59,MasterData[WWB ID],C59)</f>
        <v>244.72</v>
      </c>
      <c r="L59" s="95">
        <f>SUMIFS(MasterData[Prior Sales],MasterData[Material'#],H59,MasterData[Material],I59,MasterData[WWB ID],C59)</f>
        <v>178.2</v>
      </c>
      <c r="M59" s="95">
        <f t="shared" si="1"/>
        <v>66.52000000000001</v>
      </c>
      <c r="N59" s="95">
        <f>SUMIFS(MasterData[Semi-Annual Base],MasterData[Material'#],H59,MasterData[Material],I59,MasterData[WWB ID],C59)</f>
        <v>0</v>
      </c>
      <c r="O59" s="95">
        <f>SUMIFS(MasterData[Semi-Annual Focus],MasterData[Material'#],H59,MasterData[Material],I59,MasterData[WWB ID],C59)</f>
        <v>0</v>
      </c>
      <c r="P59" s="95">
        <f>SUMIFS(MasterData[Base Rebate],MasterData[Material'#],H59,MasterData[Material],I59,MasterData[WWB ID],C59)</f>
        <v>1.3726369944145356</v>
      </c>
      <c r="Q59" s="95">
        <f>SUMIFS(MasterData[Annual Focus],MasterData[Material'#],H59,MasterData[Material],I59,MasterData[WWB ID],C59)</f>
        <v>0</v>
      </c>
      <c r="R59" s="95">
        <f>SUMIFS(MasterData[Growth Rebate],MasterData[Material'#],H59,MasterData[Material],I59,MasterData[WWB ID],C59)</f>
        <v>6.652000000000001</v>
      </c>
      <c r="S59" s="95">
        <f t="shared" si="2"/>
        <v>8.0246369944145357</v>
      </c>
    </row>
    <row r="60" spans="1:19" x14ac:dyDescent="0.25">
      <c r="A60" s="99" t="str">
        <v>BD LIFE SCIENCES</v>
      </c>
      <c r="B60" s="99" t="str">
        <v>Diagnostic Solutions</v>
      </c>
      <c r="C60" s="91" t="str">
        <v>127</v>
      </c>
      <c r="D60" s="99" t="str">
        <v>Infection Prevention and Management</v>
      </c>
      <c r="E60" s="99" t="str">
        <v>Core Micro</v>
      </c>
      <c r="F60" s="99" t="str">
        <v>Lab Reagents</v>
      </c>
      <c r="G60" s="99" t="str">
        <v>Strep Group/Pneumo</v>
      </c>
      <c r="H60" s="99" t="str">
        <v>240931</v>
      </c>
      <c r="I60" s="99" t="str">
        <v>Positive Control Streptocard - ACID</v>
      </c>
      <c r="J60" s="99" t="str">
        <v>BD</v>
      </c>
      <c r="K60" s="95">
        <f>SUMIFS(MasterData[Curr Sales],MasterData[Material'#],H60,MasterData[Material],I60,MasterData[WWB ID],C60)</f>
        <v>80.400000000000006</v>
      </c>
      <c r="L60" s="95">
        <f>SUMIFS(MasterData[Prior Sales],MasterData[Material'#],H60,MasterData[Material],I60,MasterData[WWB ID],C60)</f>
        <v>118.26</v>
      </c>
      <c r="M60" s="95">
        <f t="shared" si="1"/>
        <v>-37.86</v>
      </c>
      <c r="N60" s="95">
        <f>SUMIFS(MasterData[Semi-Annual Base],MasterData[Material'#],H60,MasterData[Material],I60,MasterData[WWB ID],C60)</f>
        <v>0</v>
      </c>
      <c r="O60" s="95">
        <f>SUMIFS(MasterData[Semi-Annual Focus],MasterData[Material'#],H60,MasterData[Material],I60,MasterData[WWB ID],C60)</f>
        <v>0</v>
      </c>
      <c r="P60" s="95">
        <f>SUMIFS(MasterData[Base Rebate],MasterData[Material'#],H60,MasterData[Material],I60,MasterData[WWB ID],C60)</f>
        <v>0.91093182356601021</v>
      </c>
      <c r="Q60" s="95">
        <f>SUMIFS(MasterData[Annual Focus],MasterData[Material'#],H60,MasterData[Material],I60,MasterData[WWB ID],C60)</f>
        <v>0</v>
      </c>
      <c r="R60" s="95">
        <f>SUMIFS(MasterData[Growth Rebate],MasterData[Material'#],H60,MasterData[Material],I60,MasterData[WWB ID],C60)</f>
        <v>-3.7859999999999996</v>
      </c>
      <c r="S60" s="95">
        <f t="shared" si="2"/>
        <v>-2.8750681764339894</v>
      </c>
    </row>
    <row r="61" spans="1:19" x14ac:dyDescent="0.25">
      <c r="A61" s="99" t="str">
        <v>BD LIFE SCIENCES</v>
      </c>
      <c r="B61" s="99" t="str">
        <v>Diagnostic Solutions</v>
      </c>
      <c r="C61" s="91" t="str">
        <v>127</v>
      </c>
      <c r="D61" s="99" t="str">
        <v>Infection Prevention and Management</v>
      </c>
      <c r="E61" s="99" t="str">
        <v>Core Micro</v>
      </c>
      <c r="F61" s="99" t="str">
        <v>Lab Reagents</v>
      </c>
      <c r="G61" s="99" t="str">
        <v>Strep Group/Pneumo</v>
      </c>
      <c r="H61" s="99" t="str">
        <v>240923</v>
      </c>
      <c r="I61" s="99" t="str">
        <v>Reagent Streptocard Group A - ACID</v>
      </c>
      <c r="J61" s="99" t="str">
        <v>BD</v>
      </c>
      <c r="K61" s="95">
        <f>SUMIFS(MasterData[Curr Sales],MasterData[Material'#],H61,MasterData[Material],I61,MasterData[WWB ID],C61)</f>
        <v>135.14999999999998</v>
      </c>
      <c r="L61" s="95">
        <f>SUMIFS(MasterData[Prior Sales],MasterData[Material'#],H61,MasterData[Material],I61,MasterData[WWB ID],C61)</f>
        <v>212.5</v>
      </c>
      <c r="M61" s="95">
        <f t="shared" si="1"/>
        <v>-77.350000000000023</v>
      </c>
      <c r="N61" s="95">
        <f>SUMIFS(MasterData[Semi-Annual Base],MasterData[Material'#],H61,MasterData[Material],I61,MasterData[WWB ID],C61)</f>
        <v>0</v>
      </c>
      <c r="O61" s="95">
        <f>SUMIFS(MasterData[Semi-Annual Focus],MasterData[Material'#],H61,MasterData[Material],I61,MasterData[WWB ID],C61)</f>
        <v>0</v>
      </c>
      <c r="P61" s="95">
        <f>SUMIFS(MasterData[Base Rebate],MasterData[Material'#],H61,MasterData[Material],I61,MasterData[WWB ID],C61)</f>
        <v>1.6368426560779397</v>
      </c>
      <c r="Q61" s="95">
        <f>SUMIFS(MasterData[Annual Focus],MasterData[Material'#],H61,MasterData[Material],I61,MasterData[WWB ID],C61)</f>
        <v>0</v>
      </c>
      <c r="R61" s="95">
        <f>SUMIFS(MasterData[Growth Rebate],MasterData[Material'#],H61,MasterData[Material],I61,MasterData[WWB ID],C61)</f>
        <v>-7.7350000000000012</v>
      </c>
      <c r="S61" s="95">
        <f t="shared" si="2"/>
        <v>-6.0981573439220611</v>
      </c>
    </row>
    <row r="62" spans="1:19" x14ac:dyDescent="0.25">
      <c r="A62" s="99" t="str">
        <v>BD LIFE SCIENCES</v>
      </c>
      <c r="B62" s="99" t="str">
        <v>Diagnostic Solutions</v>
      </c>
      <c r="C62" s="91" t="str">
        <v>127</v>
      </c>
      <c r="D62" s="99" t="str">
        <v>Infection Prevention and Management</v>
      </c>
      <c r="E62" s="99" t="str">
        <v>Core Micro</v>
      </c>
      <c r="F62" s="99" t="str">
        <v>Plated Media - Clinical</v>
      </c>
      <c r="G62" s="99" t="str">
        <v>Plated Media</v>
      </c>
      <c r="H62" s="99" t="str">
        <v>221261</v>
      </c>
      <c r="I62" s="99" t="str">
        <v>Plate Trypticase Soy Agar 5% SB 100 Ea</v>
      </c>
      <c r="J62" s="99" t="str">
        <v>BD</v>
      </c>
      <c r="K62" s="95">
        <f>SUMIFS(MasterData[Curr Sales],MasterData[Material'#],H62,MasterData[Material],I62,MasterData[WWB ID],C62)</f>
        <v>99397.28</v>
      </c>
      <c r="L62" s="95">
        <f>SUMIFS(MasterData[Prior Sales],MasterData[Material'#],H62,MasterData[Material],I62,MasterData[WWB ID],C62)</f>
        <v>95189.039999999979</v>
      </c>
      <c r="M62" s="95">
        <f t="shared" si="1"/>
        <v>4208.2400000000198</v>
      </c>
      <c r="N62" s="95">
        <f>SUMIFS(MasterData[Semi-Annual Base],MasterData[Material'#],H62,MasterData[Material],I62,MasterData[WWB ID],C62)</f>
        <v>0</v>
      </c>
      <c r="O62" s="95">
        <f>SUMIFS(MasterData[Semi-Annual Focus],MasterData[Material'#],H62,MasterData[Material],I62,MasterData[WWB ID],C62)</f>
        <v>0</v>
      </c>
      <c r="P62" s="95">
        <f>SUMIFS(MasterData[Base Rebate],MasterData[Material'#],H62,MasterData[Material],I62,MasterData[WWB ID],C62)</f>
        <v>733.22108735580809</v>
      </c>
      <c r="Q62" s="95">
        <f>SUMIFS(MasterData[Annual Focus],MasterData[Material'#],H62,MasterData[Material],I62,MasterData[WWB ID],C62)</f>
        <v>0</v>
      </c>
      <c r="R62" s="95">
        <f>SUMIFS(MasterData[Growth Rebate],MasterData[Material'#],H62,MasterData[Material],I62,MasterData[WWB ID],C62)</f>
        <v>420.82400000000098</v>
      </c>
      <c r="S62" s="95">
        <f t="shared" si="2"/>
        <v>1154.0450873558091</v>
      </c>
    </row>
    <row r="63" spans="1:19" x14ac:dyDescent="0.25">
      <c r="A63" s="99" t="str">
        <v>BD LIFE SCIENCES</v>
      </c>
      <c r="B63" s="99" t="str">
        <v>Diagnostic Solutions</v>
      </c>
      <c r="C63" s="91" t="str">
        <v>127</v>
      </c>
      <c r="D63" s="99" t="str">
        <v>Infection Prevention and Management</v>
      </c>
      <c r="E63" s="99" t="str">
        <v>Core Micro</v>
      </c>
      <c r="F63" s="99" t="str">
        <v>Plated Media - Clinical</v>
      </c>
      <c r="G63" s="99" t="str">
        <v>Plated Media</v>
      </c>
      <c r="H63" s="99" t="str">
        <v>221270</v>
      </c>
      <c r="I63" s="99" t="str">
        <v>Plate Macconkey II Agar 100 Ea</v>
      </c>
      <c r="J63" s="99" t="str">
        <v>BD</v>
      </c>
      <c r="K63" s="95">
        <f>SUMIFS(MasterData[Curr Sales],MasterData[Material'#],H63,MasterData[Material],I63,MasterData[WWB ID],C63)</f>
        <v>35028.740000000005</v>
      </c>
      <c r="L63" s="95">
        <f>SUMIFS(MasterData[Prior Sales],MasterData[Material'#],H63,MasterData[Material],I63,MasterData[WWB ID],C63)</f>
        <v>29987.359999999997</v>
      </c>
      <c r="M63" s="95">
        <f t="shared" si="1"/>
        <v>5041.3800000000083</v>
      </c>
      <c r="N63" s="95">
        <f>SUMIFS(MasterData[Semi-Annual Base],MasterData[Material'#],H63,MasterData[Material],I63,MasterData[WWB ID],C63)</f>
        <v>0</v>
      </c>
      <c r="O63" s="95">
        <f>SUMIFS(MasterData[Semi-Annual Focus],MasterData[Material'#],H63,MasterData[Material],I63,MasterData[WWB ID],C63)</f>
        <v>0</v>
      </c>
      <c r="P63" s="95">
        <f>SUMIFS(MasterData[Base Rebate],MasterData[Material'#],H63,MasterData[Material],I63,MasterData[WWB ID],C63)</f>
        <v>230.98630584077819</v>
      </c>
      <c r="Q63" s="95">
        <f>SUMIFS(MasterData[Annual Focus],MasterData[Material'#],H63,MasterData[Material],I63,MasterData[WWB ID],C63)</f>
        <v>0</v>
      </c>
      <c r="R63" s="95">
        <f>SUMIFS(MasterData[Growth Rebate],MasterData[Material'#],H63,MasterData[Material],I63,MasterData[WWB ID],C63)</f>
        <v>504.13800000000003</v>
      </c>
      <c r="S63" s="95">
        <f t="shared" si="2"/>
        <v>735.12430584077822</v>
      </c>
    </row>
    <row r="64" spans="1:19" x14ac:dyDescent="0.25">
      <c r="A64" s="99" t="str">
        <v>BD LIFE SCIENCES</v>
      </c>
      <c r="B64" s="99" t="str">
        <v>Diagnostic Solutions</v>
      </c>
      <c r="C64" s="91" t="str">
        <v>127</v>
      </c>
      <c r="D64" s="99" t="str">
        <v>Infection Prevention and Management</v>
      </c>
      <c r="E64" s="99" t="str">
        <v>Core Micro</v>
      </c>
      <c r="F64" s="99" t="str">
        <v>Plated Media - Clinical</v>
      </c>
      <c r="G64" s="99" t="str">
        <v>Plated Media</v>
      </c>
      <c r="H64" s="99" t="str">
        <v>221267</v>
      </c>
      <c r="I64" s="99" t="str">
        <v>Plate Chocolate II Agar 100 Ea</v>
      </c>
      <c r="J64" s="99" t="str">
        <v>BD</v>
      </c>
      <c r="K64" s="95">
        <f>SUMIFS(MasterData[Curr Sales],MasterData[Material'#],H64,MasterData[Material],I64,MasterData[WWB ID],C64)</f>
        <v>19683.159999999996</v>
      </c>
      <c r="L64" s="95">
        <f>SUMIFS(MasterData[Prior Sales],MasterData[Material'#],H64,MasterData[Material],I64,MasterData[WWB ID],C64)</f>
        <v>19852.839999999997</v>
      </c>
      <c r="M64" s="95">
        <f t="shared" si="1"/>
        <v>-169.68000000000029</v>
      </c>
      <c r="N64" s="95">
        <f>SUMIFS(MasterData[Semi-Annual Base],MasterData[Material'#],H64,MasterData[Material],I64,MasterData[WWB ID],C64)</f>
        <v>0</v>
      </c>
      <c r="O64" s="95">
        <f>SUMIFS(MasterData[Semi-Annual Focus],MasterData[Material'#],H64,MasterData[Material],I64,MasterData[WWB ID],C64)</f>
        <v>0</v>
      </c>
      <c r="P64" s="95">
        <f>SUMIFS(MasterData[Base Rebate],MasterData[Material'#],H64,MasterData[Material],I64,MasterData[WWB ID],C64)</f>
        <v>152.92223697077819</v>
      </c>
      <c r="Q64" s="95">
        <f>SUMIFS(MasterData[Annual Focus],MasterData[Material'#],H64,MasterData[Material],I64,MasterData[WWB ID],C64)</f>
        <v>0</v>
      </c>
      <c r="R64" s="95">
        <f>SUMIFS(MasterData[Growth Rebate],MasterData[Material'#],H64,MasterData[Material],I64,MasterData[WWB ID],C64)</f>
        <v>-16.967999999999975</v>
      </c>
      <c r="S64" s="95">
        <f t="shared" si="2"/>
        <v>135.9542369707782</v>
      </c>
    </row>
    <row r="65" spans="1:19" x14ac:dyDescent="0.25">
      <c r="A65" s="99" t="str">
        <v>BD LIFE SCIENCES</v>
      </c>
      <c r="B65" s="99" t="str">
        <v>Diagnostic Solutions</v>
      </c>
      <c r="C65" s="91" t="str">
        <v>127</v>
      </c>
      <c r="D65" s="99" t="str">
        <v>Infection Prevention and Management</v>
      </c>
      <c r="E65" s="99" t="str">
        <v>Core Micro</v>
      </c>
      <c r="F65" s="99" t="str">
        <v>Plated Media - Clinical</v>
      </c>
      <c r="G65" s="99" t="str">
        <v>Plated Media</v>
      </c>
      <c r="H65" s="99" t="str">
        <v>221353</v>
      </c>
      <c r="I65" s="99" t="str">
        <v>Plate Columbia Cna Agar 5% SB 100 Ea</v>
      </c>
      <c r="J65" s="99" t="str">
        <v>BD</v>
      </c>
      <c r="K65" s="95">
        <f>SUMIFS(MasterData[Curr Sales],MasterData[Material'#],H65,MasterData[Material],I65,MasterData[WWB ID],C65)</f>
        <v>28841.799999999996</v>
      </c>
      <c r="L65" s="95">
        <f>SUMIFS(MasterData[Prior Sales],MasterData[Material'#],H65,MasterData[Material],I65,MasterData[WWB ID],C65)</f>
        <v>27008.799999999996</v>
      </c>
      <c r="M65" s="95">
        <f t="shared" si="1"/>
        <v>1833</v>
      </c>
      <c r="N65" s="95">
        <f>SUMIFS(MasterData[Semi-Annual Base],MasterData[Material'#],H65,MasterData[Material],I65,MasterData[WWB ID],C65)</f>
        <v>0</v>
      </c>
      <c r="O65" s="95">
        <f>SUMIFS(MasterData[Semi-Annual Focus],MasterData[Material'#],H65,MasterData[Material],I65,MasterData[WWB ID],C65)</f>
        <v>0</v>
      </c>
      <c r="P65" s="95">
        <f>SUMIFS(MasterData[Base Rebate],MasterData[Material'#],H65,MasterData[Material],I65,MasterData[WWB ID],C65)</f>
        <v>208.04308672695458</v>
      </c>
      <c r="Q65" s="95">
        <f>SUMIFS(MasterData[Annual Focus],MasterData[Material'#],H65,MasterData[Material],I65,MasterData[WWB ID],C65)</f>
        <v>0</v>
      </c>
      <c r="R65" s="95">
        <f>SUMIFS(MasterData[Growth Rebate],MasterData[Material'#],H65,MasterData[Material],I65,MasterData[WWB ID],C65)</f>
        <v>183.30000000000044</v>
      </c>
      <c r="S65" s="95">
        <f t="shared" si="2"/>
        <v>391.34308672695499</v>
      </c>
    </row>
    <row r="66" spans="1:19" x14ac:dyDescent="0.25">
      <c r="A66" s="99" t="str">
        <v>BD LIFE SCIENCES</v>
      </c>
      <c r="B66" s="99" t="str">
        <v>Diagnostic Solutions</v>
      </c>
      <c r="C66" s="91" t="str">
        <v>127</v>
      </c>
      <c r="D66" s="99" t="str">
        <v>Infection Prevention and Management</v>
      </c>
      <c r="E66" s="99" t="str">
        <v>Core Micro</v>
      </c>
      <c r="F66" s="99" t="str">
        <v>Plated Media - Clinical</v>
      </c>
      <c r="G66" s="99" t="str">
        <v>Plated Media</v>
      </c>
      <c r="H66" s="99" t="str">
        <v>221601</v>
      </c>
      <c r="I66" s="99" t="str">
        <v>Plate Col Cna//Mac II 100 Ea</v>
      </c>
      <c r="J66" s="99" t="str">
        <v>BD</v>
      </c>
      <c r="K66" s="95">
        <f>SUMIFS(MasterData[Curr Sales],MasterData[Material'#],H66,MasterData[Material],I66,MasterData[WWB ID],C66)</f>
        <v>36778.980000000003</v>
      </c>
      <c r="L66" s="95">
        <f>SUMIFS(MasterData[Prior Sales],MasterData[Material'#],H66,MasterData[Material],I66,MasterData[WWB ID],C66)</f>
        <v>35497.040000000001</v>
      </c>
      <c r="M66" s="95">
        <f t="shared" si="1"/>
        <v>1281.9400000000023</v>
      </c>
      <c r="N66" s="95">
        <f>SUMIFS(MasterData[Semi-Annual Base],MasterData[Material'#],H66,MasterData[Material],I66,MasterData[WWB ID],C66)</f>
        <v>0</v>
      </c>
      <c r="O66" s="95">
        <f>SUMIFS(MasterData[Semi-Annual Focus],MasterData[Material'#],H66,MasterData[Material],I66,MasterData[WWB ID],C66)</f>
        <v>0</v>
      </c>
      <c r="P66" s="95">
        <f>SUMIFS(MasterData[Base Rebate],MasterData[Material'#],H66,MasterData[Material],I66,MasterData[WWB ID],C66)</f>
        <v>273.42620817178761</v>
      </c>
      <c r="Q66" s="95">
        <f>SUMIFS(MasterData[Annual Focus],MasterData[Material'#],H66,MasterData[Material],I66,MasterData[WWB ID],C66)</f>
        <v>0</v>
      </c>
      <c r="R66" s="95">
        <f>SUMIFS(MasterData[Growth Rebate],MasterData[Material'#],H66,MasterData[Material],I66,MasterData[WWB ID],C66)</f>
        <v>128.1940000000003</v>
      </c>
      <c r="S66" s="95">
        <f t="shared" si="2"/>
        <v>401.62020817178791</v>
      </c>
    </row>
    <row r="67" spans="1:19" x14ac:dyDescent="0.25">
      <c r="A67" s="99" t="str">
        <v>BD LIFE SCIENCES</v>
      </c>
      <c r="B67" s="99" t="str">
        <v>Diagnostic Solutions</v>
      </c>
      <c r="C67" s="91" t="str">
        <v>127</v>
      </c>
      <c r="D67" s="99" t="str">
        <v>Infection Prevention and Management</v>
      </c>
      <c r="E67" s="99" t="str">
        <v>Core Micro</v>
      </c>
      <c r="F67" s="99" t="str">
        <v>Plated Media - Clinical</v>
      </c>
      <c r="G67" s="99" t="str">
        <v>Plated Media</v>
      </c>
      <c r="H67" s="99" t="str">
        <v>221800</v>
      </c>
      <c r="I67" s="99" t="str">
        <v>Plate Mueller Hinton II Agar 24 Ea</v>
      </c>
      <c r="J67" s="99" t="str">
        <v>BD</v>
      </c>
      <c r="K67" s="95">
        <f>SUMIFS(MasterData[Curr Sales],MasterData[Material'#],H67,MasterData[Material],I67,MasterData[WWB ID],C67)</f>
        <v>2514.96</v>
      </c>
      <c r="L67" s="95">
        <f>SUMIFS(MasterData[Prior Sales],MasterData[Material'#],H67,MasterData[Material],I67,MasterData[WWB ID],C67)</f>
        <v>4976.6400000000003</v>
      </c>
      <c r="M67" s="95">
        <f t="shared" si="1"/>
        <v>-2461.6800000000003</v>
      </c>
      <c r="N67" s="95">
        <f>SUMIFS(MasterData[Semi-Annual Base],MasterData[Material'#],H67,MasterData[Material],I67,MasterData[WWB ID],C67)</f>
        <v>0</v>
      </c>
      <c r="O67" s="95">
        <f>SUMIFS(MasterData[Semi-Annual Focus],MasterData[Material'#],H67,MasterData[Material],I67,MasterData[WWB ID],C67)</f>
        <v>0</v>
      </c>
      <c r="P67" s="95">
        <f>SUMIFS(MasterData[Base Rebate],MasterData[Material'#],H67,MasterData[Material],I67,MasterData[WWB ID],C67)</f>
        <v>38.334007698558672</v>
      </c>
      <c r="Q67" s="95">
        <f>SUMIFS(MasterData[Annual Focus],MasterData[Material'#],H67,MasterData[Material],I67,MasterData[WWB ID],C67)</f>
        <v>0</v>
      </c>
      <c r="R67" s="95">
        <f>SUMIFS(MasterData[Growth Rebate],MasterData[Material'#],H67,MasterData[Material],I67,MasterData[WWB ID],C67)</f>
        <v>-246.16800000000003</v>
      </c>
      <c r="S67" s="95">
        <f t="shared" si="2"/>
        <v>-207.83399230144136</v>
      </c>
    </row>
    <row r="68" spans="1:19" x14ac:dyDescent="0.25">
      <c r="A68" s="99" t="str">
        <v>BD LIFE SCIENCES</v>
      </c>
      <c r="B68" s="99" t="str">
        <v>Diagnostic Solutions</v>
      </c>
      <c r="C68" s="91" t="str">
        <v>127</v>
      </c>
      <c r="D68" s="99" t="str">
        <v>Infection Prevention and Management</v>
      </c>
      <c r="E68" s="99" t="str">
        <v>Core Micro</v>
      </c>
      <c r="F68" s="99" t="str">
        <v>Plated Media - Clinical</v>
      </c>
      <c r="G68" s="99" t="str">
        <v>Plated Media</v>
      </c>
      <c r="H68" s="99" t="str">
        <v>221801</v>
      </c>
      <c r="I68" s="99" t="str">
        <v>Plate Mueller Hinton Agar 5% SB 24 Ea</v>
      </c>
      <c r="J68" s="99" t="str">
        <v>BD</v>
      </c>
      <c r="K68" s="95">
        <f>SUMIFS(MasterData[Curr Sales],MasterData[Material'#],H68,MasterData[Material],I68,MasterData[WWB ID],C68)</f>
        <v>1249.68</v>
      </c>
      <c r="L68" s="95">
        <f>SUMIFS(MasterData[Prior Sales],MasterData[Material'#],H68,MasterData[Material],I68,MasterData[WWB ID],C68)</f>
        <v>926.63999999999987</v>
      </c>
      <c r="M68" s="95">
        <f t="shared" si="1"/>
        <v>323.04000000000019</v>
      </c>
      <c r="N68" s="95">
        <f>SUMIFS(MasterData[Semi-Annual Base],MasterData[Material'#],H68,MasterData[Material],I68,MasterData[WWB ID],C68)</f>
        <v>0</v>
      </c>
      <c r="O68" s="95">
        <f>SUMIFS(MasterData[Semi-Annual Focus],MasterData[Material'#],H68,MasterData[Material],I68,MasterData[WWB ID],C68)</f>
        <v>0</v>
      </c>
      <c r="P68" s="95">
        <f>SUMIFS(MasterData[Base Rebate],MasterData[Material'#],H68,MasterData[Material],I68,MasterData[WWB ID],C68)</f>
        <v>7.137712370955585</v>
      </c>
      <c r="Q68" s="95">
        <f>SUMIFS(MasterData[Annual Focus],MasterData[Material'#],H68,MasterData[Material],I68,MasterData[WWB ID],C68)</f>
        <v>0</v>
      </c>
      <c r="R68" s="95">
        <f>SUMIFS(MasterData[Growth Rebate],MasterData[Material'#],H68,MasterData[Material],I68,MasterData[WWB ID],C68)</f>
        <v>32.304000000000023</v>
      </c>
      <c r="S68" s="95">
        <f t="shared" si="2"/>
        <v>39.441712370955607</v>
      </c>
    </row>
    <row r="69" spans="1:19" x14ac:dyDescent="0.25">
      <c r="A69" s="99" t="str">
        <v>BD LIFE SCIENCES</v>
      </c>
      <c r="B69" s="99" t="str">
        <v>Diagnostic Solutions</v>
      </c>
      <c r="C69" s="91" t="str">
        <v>127</v>
      </c>
      <c r="D69" s="99" t="str">
        <v>Infection Prevention and Management</v>
      </c>
      <c r="E69" s="99" t="str">
        <v>Core Micro</v>
      </c>
      <c r="F69" s="99" t="str">
        <v>Plated Media - Clinical</v>
      </c>
      <c r="G69" s="99" t="str">
        <v>Plated Media</v>
      </c>
      <c r="H69" s="99" t="str">
        <v>221176</v>
      </c>
      <c r="I69" s="99" t="str">
        <v>Plate Mueller Hinton Agar SB 100Mm 20 Ea</v>
      </c>
      <c r="J69" s="99" t="str">
        <v>BD</v>
      </c>
      <c r="K69" s="95">
        <f>SUMIFS(MasterData[Curr Sales],MasterData[Material'#],H69,MasterData[Material],I69,MasterData[WWB ID],C69)</f>
        <v>1108.8999999999999</v>
      </c>
      <c r="L69" s="95">
        <f>SUMIFS(MasterData[Prior Sales],MasterData[Material'#],H69,MasterData[Material],I69,MasterData[WWB ID],C69)</f>
        <v>875.16</v>
      </c>
      <c r="M69" s="95">
        <f t="shared" si="1"/>
        <v>233.7399999999999</v>
      </c>
      <c r="N69" s="95">
        <f>SUMIFS(MasterData[Semi-Annual Base],MasterData[Material'#],H69,MasterData[Material],I69,MasterData[WWB ID],C69)</f>
        <v>0</v>
      </c>
      <c r="O69" s="95">
        <f>SUMIFS(MasterData[Semi-Annual Focus],MasterData[Material'#],H69,MasterData[Material],I69,MasterData[WWB ID],C69)</f>
        <v>0</v>
      </c>
      <c r="P69" s="95">
        <f>SUMIFS(MasterData[Base Rebate],MasterData[Material'#],H69,MasterData[Material],I69,MasterData[WWB ID],C69)</f>
        <v>6.7411727947913871</v>
      </c>
      <c r="Q69" s="95">
        <f>SUMIFS(MasterData[Annual Focus],MasterData[Material'#],H69,MasterData[Material],I69,MasterData[WWB ID],C69)</f>
        <v>0</v>
      </c>
      <c r="R69" s="95">
        <f>SUMIFS(MasterData[Growth Rebate],MasterData[Material'#],H69,MasterData[Material],I69,MasterData[WWB ID],C69)</f>
        <v>23.373999999999995</v>
      </c>
      <c r="S69" s="95">
        <f t="shared" si="2"/>
        <v>30.115172794791384</v>
      </c>
    </row>
    <row r="70" spans="1:19" x14ac:dyDescent="0.25">
      <c r="A70" s="99" t="str">
        <v>BD LIFE SCIENCES</v>
      </c>
      <c r="B70" s="99" t="str">
        <v>Diagnostic Solutions</v>
      </c>
      <c r="C70" s="91" t="str">
        <v>127</v>
      </c>
      <c r="D70" s="99" t="str">
        <v>Infection Prevention and Management</v>
      </c>
      <c r="E70" s="99" t="str">
        <v>Core Micro</v>
      </c>
      <c r="F70" s="99" t="str">
        <v>Transport</v>
      </c>
      <c r="G70" s="99" t="str">
        <v>OEM Swabs</v>
      </c>
      <c r="H70" s="99" t="str">
        <v>220117</v>
      </c>
      <c r="I70" s="99" t="str">
        <v>Cultureswab Plus Amies W/O Charc Double</v>
      </c>
      <c r="J70" s="99" t="str">
        <v>BD</v>
      </c>
      <c r="K70" s="95">
        <f>SUMIFS(MasterData[Curr Sales],MasterData[Material'#],H70,MasterData[Material],I70,MasterData[WWB ID],C70)</f>
        <v>30.3</v>
      </c>
      <c r="L70" s="95">
        <f>SUMIFS(MasterData[Prior Sales],MasterData[Material'#],H70,MasterData[Material],I70,MasterData[WWB ID],C70)</f>
        <v>202</v>
      </c>
      <c r="M70" s="95">
        <f t="shared" si="1"/>
        <v>-171.7</v>
      </c>
      <c r="N70" s="95">
        <f>SUMIFS(MasterData[Semi-Annual Base],MasterData[Material'#],H70,MasterData[Material],I70,MasterData[WWB ID],C70)</f>
        <v>0</v>
      </c>
      <c r="O70" s="95">
        <f>SUMIFS(MasterData[Semi-Annual Focus],MasterData[Material'#],H70,MasterData[Material],I70,MasterData[WWB ID],C70)</f>
        <v>0</v>
      </c>
      <c r="P70" s="95">
        <f>SUMIFS(MasterData[Base Rebate],MasterData[Material'#],H70,MasterData[Material],I70,MasterData[WWB ID],C70)</f>
        <v>1.555963371895265</v>
      </c>
      <c r="Q70" s="95">
        <f>SUMIFS(MasterData[Annual Focus],MasterData[Material'#],H70,MasterData[Material],I70,MasterData[WWB ID],C70)</f>
        <v>0</v>
      </c>
      <c r="R70" s="95">
        <f>SUMIFS(MasterData[Growth Rebate],MasterData[Material'#],H70,MasterData[Material],I70,MasterData[WWB ID],C70)</f>
        <v>-17.169999999999998</v>
      </c>
      <c r="S70" s="95">
        <f t="shared" si="2"/>
        <v>-15.614036628104733</v>
      </c>
    </row>
    <row r="71" spans="1:19" x14ac:dyDescent="0.25">
      <c r="A71" s="99" t="str">
        <v>BD LIFE SCIENCES</v>
      </c>
      <c r="B71" s="99" t="str">
        <v>Diagnostic Solutions</v>
      </c>
      <c r="C71" s="91" t="str">
        <v>127</v>
      </c>
      <c r="D71" s="99" t="str">
        <v>Infection Prevention and Management</v>
      </c>
      <c r="E71" s="99" t="str">
        <v>Core Micro</v>
      </c>
      <c r="F71" s="99" t="str">
        <v>Transport</v>
      </c>
      <c r="G71" s="99" t="str">
        <v>Culturette</v>
      </c>
      <c r="H71" s="99" t="str">
        <v>220145</v>
      </c>
      <c r="I71" s="99" t="str">
        <v>Cultureswab EZ Double</v>
      </c>
      <c r="J71" s="99" t="str">
        <v>BD</v>
      </c>
      <c r="K71" s="95">
        <f>SUMIFS(MasterData[Curr Sales],MasterData[Material'#],H71,MasterData[Material],I71,MasterData[WWB ID],C71)</f>
        <v>0</v>
      </c>
      <c r="L71" s="95">
        <f>SUMIFS(MasterData[Prior Sales],MasterData[Material'#],H71,MasterData[Material],I71,MasterData[WWB ID],C71)</f>
        <v>201.88</v>
      </c>
      <c r="M71" s="95">
        <f t="shared" si="1"/>
        <v>-201.88</v>
      </c>
      <c r="N71" s="95">
        <f>SUMIFS(MasterData[Semi-Annual Base],MasterData[Material'#],H71,MasterData[Material],I71,MasterData[WWB ID],C71)</f>
        <v>0</v>
      </c>
      <c r="O71" s="95">
        <f>SUMIFS(MasterData[Semi-Annual Focus],MasterData[Material'#],H71,MasterData[Material],I71,MasterData[WWB ID],C71)</f>
        <v>0</v>
      </c>
      <c r="P71" s="95">
        <f>SUMIFS(MasterData[Base Rebate],MasterData[Material'#],H71,MasterData[Material],I71,MasterData[WWB ID],C71)</f>
        <v>1.5550390372188916</v>
      </c>
      <c r="Q71" s="95">
        <f>SUMIFS(MasterData[Annual Focus],MasterData[Material'#],H71,MasterData[Material],I71,MasterData[WWB ID],C71)</f>
        <v>0</v>
      </c>
      <c r="R71" s="95">
        <f>SUMIFS(MasterData[Growth Rebate],MasterData[Material'#],H71,MasterData[Material],I71,MasterData[WWB ID],C71)</f>
        <v>-20.188000000000002</v>
      </c>
      <c r="S71" s="95">
        <f t="shared" si="2"/>
        <v>-18.632960962781112</v>
      </c>
    </row>
    <row r="72" spans="1:19" x14ac:dyDescent="0.25">
      <c r="A72" s="99" t="str">
        <v>BD LIFE SCIENCES</v>
      </c>
      <c r="B72" s="99" t="str">
        <v>Diagnostic Solutions</v>
      </c>
      <c r="C72" s="91" t="str">
        <v>127</v>
      </c>
      <c r="D72" s="99" t="str">
        <v>Infection Prevention and Management</v>
      </c>
      <c r="E72" s="99" t="str">
        <v>Core Micro</v>
      </c>
      <c r="F72" s="99" t="str">
        <v>Tubed Media - Clinical</v>
      </c>
      <c r="G72" s="99" t="str">
        <v>Tubed/Bottled Media</v>
      </c>
      <c r="H72" s="99" t="str">
        <v>221200</v>
      </c>
      <c r="I72" s="99" t="str">
        <v>Tube Thio Med W/O 135C 8Ml-K 100 Ea</v>
      </c>
      <c r="J72" s="99" t="str">
        <v>BD</v>
      </c>
      <c r="K72" s="95">
        <f>SUMIFS(MasterData[Curr Sales],MasterData[Material'#],H72,MasterData[Material],I72,MasterData[WWB ID],C72)</f>
        <v>6024.73</v>
      </c>
      <c r="L72" s="95">
        <f>SUMIFS(MasterData[Prior Sales],MasterData[Material'#],H72,MasterData[Material],I72,MasterData[WWB ID],C72)</f>
        <v>6037.9599999999991</v>
      </c>
      <c r="M72" s="95">
        <f t="shared" si="1"/>
        <v>-13.229999999999563</v>
      </c>
      <c r="N72" s="95">
        <f>SUMIFS(MasterData[Semi-Annual Base],MasterData[Material'#],H72,MasterData[Material],I72,MasterData[WWB ID],C72)</f>
        <v>0</v>
      </c>
      <c r="O72" s="95">
        <f>SUMIFS(MasterData[Semi-Annual Focus],MasterData[Material'#],H72,MasterData[Material],I72,MasterData[WWB ID],C72)</f>
        <v>0</v>
      </c>
      <c r="P72" s="95">
        <f>SUMIFS(MasterData[Base Rebate],MasterData[Material'#],H72,MasterData[Material],I72,MasterData[WWB ID],C72)</f>
        <v>46.509131687964029</v>
      </c>
      <c r="Q72" s="95">
        <f>SUMIFS(MasterData[Annual Focus],MasterData[Material'#],H72,MasterData[Material],I72,MasterData[WWB ID],C72)</f>
        <v>0</v>
      </c>
      <c r="R72" s="95">
        <f>SUMIFS(MasterData[Growth Rebate],MasterData[Material'#],H72,MasterData[Material],I72,MasterData[WWB ID],C72)</f>
        <v>-1.3230000000000715</v>
      </c>
      <c r="S72" s="95">
        <f t="shared" si="2"/>
        <v>45.186131687963957</v>
      </c>
    </row>
    <row r="73" spans="1:19" x14ac:dyDescent="0.25">
      <c r="A73" s="99" t="str">
        <v>BD LIFE SCIENCES</v>
      </c>
      <c r="B73" s="99" t="str">
        <v>Diagnostic Solutions</v>
      </c>
      <c r="C73" s="91" t="str">
        <v>127</v>
      </c>
      <c r="D73" s="99" t="str">
        <v>Infection Prevention and Management</v>
      </c>
      <c r="E73" s="99" t="str">
        <v>Core Micro</v>
      </c>
      <c r="F73" s="99" t="str">
        <v>Tubed Media - Clinical</v>
      </c>
      <c r="G73" s="99" t="str">
        <v>Tubed/Bottled Media</v>
      </c>
      <c r="H73" s="99" t="str">
        <v>221351</v>
      </c>
      <c r="I73" s="99" t="str">
        <v>Tube Trypticase Soy Br 6.5% Nacl 100 Ea</v>
      </c>
      <c r="J73" s="99" t="str">
        <v>BD</v>
      </c>
      <c r="K73" s="95">
        <f>SUMIFS(MasterData[Curr Sales],MasterData[Material'#],H73,MasterData[Material],I73,MasterData[WWB ID],C73)</f>
        <v>123.48</v>
      </c>
      <c r="L73" s="95">
        <f>SUMIFS(MasterData[Prior Sales],MasterData[Material'#],H73,MasterData[Material],I73,MasterData[WWB ID],C73)</f>
        <v>61.13</v>
      </c>
      <c r="M73" s="95">
        <f t="shared" ref="M73:M136" si="3">K73-L73</f>
        <v>62.35</v>
      </c>
      <c r="N73" s="95">
        <f>SUMIFS(MasterData[Semi-Annual Base],MasterData[Material'#],H73,MasterData[Material],I73,MasterData[WWB ID],C73)</f>
        <v>0</v>
      </c>
      <c r="O73" s="95">
        <f>SUMIFS(MasterData[Semi-Annual Focus],MasterData[Material'#],H73,MasterData[Material],I73,MasterData[WWB ID],C73)</f>
        <v>0</v>
      </c>
      <c r="P73" s="95">
        <f>SUMIFS(MasterData[Base Rebate],MasterData[Material'#],H73,MasterData[Material],I73,MasterData[WWB ID],C73)</f>
        <v>0.47087148972256215</v>
      </c>
      <c r="Q73" s="95">
        <f>SUMIFS(MasterData[Annual Focus],MasterData[Material'#],H73,MasterData[Material],I73,MasterData[WWB ID],C73)</f>
        <v>0</v>
      </c>
      <c r="R73" s="95">
        <f>SUMIFS(MasterData[Growth Rebate],MasterData[Material'#],H73,MasterData[Material],I73,MasterData[WWB ID],C73)</f>
        <v>6.2350000000000003</v>
      </c>
      <c r="S73" s="95">
        <f t="shared" ref="S73:S136" si="4">SUM(N73:R73)</f>
        <v>6.7058714897225622</v>
      </c>
    </row>
    <row r="74" spans="1:19" x14ac:dyDescent="0.25">
      <c r="A74" s="99" t="str">
        <v>BD LIFE SCIENCES</v>
      </c>
      <c r="B74" s="99" t="str">
        <v>Diagnostic Solutions</v>
      </c>
      <c r="C74" s="91" t="str">
        <v>127</v>
      </c>
      <c r="D74" s="99" t="str">
        <v>Infection Prevention and Management</v>
      </c>
      <c r="E74" s="99" t="str">
        <v>Core Micro</v>
      </c>
      <c r="F74" s="99" t="str">
        <v>Tubed Media - Clinical</v>
      </c>
      <c r="G74" s="99" t="str">
        <v>Tubed/Bottled Media</v>
      </c>
      <c r="H74" s="99" t="str">
        <v>221730</v>
      </c>
      <c r="I74" s="99" t="str">
        <v>Tube Gn Broth 8Ml 100 Ea</v>
      </c>
      <c r="J74" s="99" t="str">
        <v>BD</v>
      </c>
      <c r="K74" s="95">
        <f>SUMIFS(MasterData[Curr Sales],MasterData[Material'#],H74,MasterData[Material],I74,MasterData[WWB ID],C74)</f>
        <v>0</v>
      </c>
      <c r="L74" s="95">
        <f>SUMIFS(MasterData[Prior Sales],MasterData[Material'#],H74,MasterData[Material],I74,MasterData[WWB ID],C74)</f>
        <v>49.96</v>
      </c>
      <c r="M74" s="95">
        <f t="shared" si="3"/>
        <v>-49.96</v>
      </c>
      <c r="N74" s="95">
        <f>SUMIFS(MasterData[Semi-Annual Base],MasterData[Material'#],H74,MasterData[Material],I74,MasterData[WWB ID],C74)</f>
        <v>0</v>
      </c>
      <c r="O74" s="95">
        <f>SUMIFS(MasterData[Semi-Annual Focus],MasterData[Material'#],H74,MasterData[Material],I74,MasterData[WWB ID],C74)</f>
        <v>0</v>
      </c>
      <c r="P74" s="95">
        <f>SUMIFS(MasterData[Base Rebate],MasterData[Material'#],H74,MasterData[Material],I74,MasterData[WWB ID],C74)</f>
        <v>0.38483133693013583</v>
      </c>
      <c r="Q74" s="95">
        <f>SUMIFS(MasterData[Annual Focus],MasterData[Material'#],H74,MasterData[Material],I74,MasterData[WWB ID],C74)</f>
        <v>0</v>
      </c>
      <c r="R74" s="95">
        <f>SUMIFS(MasterData[Growth Rebate],MasterData[Material'#],H74,MasterData[Material],I74,MasterData[WWB ID],C74)</f>
        <v>-4.9960000000000004</v>
      </c>
      <c r="S74" s="95">
        <f t="shared" si="4"/>
        <v>-4.6111686630698649</v>
      </c>
    </row>
    <row r="75" spans="1:19" x14ac:dyDescent="0.25">
      <c r="A75" s="99" t="str">
        <v>BD LIFE SCIENCES</v>
      </c>
      <c r="B75" s="99" t="str">
        <v>Diagnostic Solutions</v>
      </c>
      <c r="C75" s="91" t="str">
        <v>127</v>
      </c>
      <c r="D75" s="99" t="str">
        <v>Infection Prevention and Management</v>
      </c>
      <c r="E75" s="99" t="str">
        <v>Core Micro</v>
      </c>
      <c r="F75" s="99" t="str">
        <v>Tubed Media - Clinical</v>
      </c>
      <c r="G75" s="99" t="str">
        <v>Tubed/Bottled Media</v>
      </c>
      <c r="H75" s="99" t="str">
        <v>296266</v>
      </c>
      <c r="I75" s="99" t="str">
        <v>Tube Lim Broth 5Ml K 100 Ea</v>
      </c>
      <c r="J75" s="99" t="str">
        <v>BD</v>
      </c>
      <c r="K75" s="95">
        <f>SUMIFS(MasterData[Curr Sales],MasterData[Material'#],H75,MasterData[Material],I75,MasterData[WWB ID],C75)</f>
        <v>5876.87</v>
      </c>
      <c r="L75" s="95">
        <f>SUMIFS(MasterData[Prior Sales],MasterData[Material'#],H75,MasterData[Material],I75,MasterData[WWB ID],C75)</f>
        <v>3387.2</v>
      </c>
      <c r="M75" s="95">
        <f t="shared" si="3"/>
        <v>2489.67</v>
      </c>
      <c r="N75" s="95">
        <f>SUMIFS(MasterData[Semi-Annual Base],MasterData[Material'#],H75,MasterData[Material],I75,MasterData[WWB ID],C75)</f>
        <v>0</v>
      </c>
      <c r="O75" s="95">
        <f>SUMIFS(MasterData[Semi-Annual Focus],MasterData[Material'#],H75,MasterData[Material],I75,MasterData[WWB ID],C75)</f>
        <v>0</v>
      </c>
      <c r="P75" s="95">
        <f>SUMIFS(MasterData[Base Rebate],MasterData[Material'#],H75,MasterData[Material],I75,MasterData[WWB ID],C75)</f>
        <v>26.090886798433871</v>
      </c>
      <c r="Q75" s="95">
        <f>SUMIFS(MasterData[Annual Focus],MasterData[Material'#],H75,MasterData[Material],I75,MasterData[WWB ID],C75)</f>
        <v>0</v>
      </c>
      <c r="R75" s="95">
        <f>SUMIFS(MasterData[Growth Rebate],MasterData[Material'#],H75,MasterData[Material],I75,MasterData[WWB ID],C75)</f>
        <v>248.96700000000004</v>
      </c>
      <c r="S75" s="95">
        <f t="shared" si="4"/>
        <v>275.05788679843391</v>
      </c>
    </row>
    <row r="76" spans="1:19" x14ac:dyDescent="0.25">
      <c r="A76" s="99" t="str">
        <v>BD LIFE SCIENCES</v>
      </c>
      <c r="B76" s="99" t="str">
        <v>Diagnostic Solutions</v>
      </c>
      <c r="C76" s="91" t="str">
        <v>127</v>
      </c>
      <c r="D76" s="99" t="str">
        <v>Infection Prevention and Management</v>
      </c>
      <c r="E76" s="99" t="str">
        <v>Core Micro</v>
      </c>
      <c r="F76" s="99" t="str">
        <v>Tubed Media - Clinical</v>
      </c>
      <c r="G76" s="99" t="str">
        <v>Tubed/Bottled Media</v>
      </c>
      <c r="H76" s="99" t="str">
        <v>221716</v>
      </c>
      <c r="I76" s="99" t="str">
        <v>Tube Trypticase Soy Broth 5Ml-K 100 Ea</v>
      </c>
      <c r="J76" s="99" t="str">
        <v>BD</v>
      </c>
      <c r="K76" s="95">
        <f>SUMIFS(MasterData[Curr Sales],MasterData[Material'#],H76,MasterData[Material],I76,MasterData[WWB ID],C76)</f>
        <v>390.65</v>
      </c>
      <c r="L76" s="95">
        <f>SUMIFS(MasterData[Prior Sales],MasterData[Material'#],H76,MasterData[Material],I76,MasterData[WWB ID],C76)</f>
        <v>459.6</v>
      </c>
      <c r="M76" s="95">
        <f t="shared" si="3"/>
        <v>-68.950000000000045</v>
      </c>
      <c r="N76" s="95">
        <f>SUMIFS(MasterData[Semi-Annual Base],MasterData[Material'#],H76,MasterData[Material],I76,MasterData[WWB ID],C76)</f>
        <v>0</v>
      </c>
      <c r="O76" s="95">
        <f>SUMIFS(MasterData[Semi-Annual Focus],MasterData[Material'#],H76,MasterData[Material],I76,MasterData[WWB ID],C76)</f>
        <v>0</v>
      </c>
      <c r="P76" s="95">
        <f>SUMIFS(MasterData[Base Rebate],MasterData[Material'#],H76,MasterData[Material],I76,MasterData[WWB ID],C76)</f>
        <v>3.5402018105102169</v>
      </c>
      <c r="Q76" s="95">
        <f>SUMIFS(MasterData[Annual Focus],MasterData[Material'#],H76,MasterData[Material],I76,MasterData[WWB ID],C76)</f>
        <v>0</v>
      </c>
      <c r="R76" s="95">
        <f>SUMIFS(MasterData[Growth Rebate],MasterData[Material'#],H76,MasterData[Material],I76,MasterData[WWB ID],C76)</f>
        <v>-6.8950000000000067</v>
      </c>
      <c r="S76" s="95">
        <f t="shared" si="4"/>
        <v>-3.3547981894897898</v>
      </c>
    </row>
    <row r="77" spans="1:19" x14ac:dyDescent="0.25">
      <c r="A77" s="99" t="str">
        <v>BD LIFE SCIENCES</v>
      </c>
      <c r="B77" s="99" t="str">
        <v>Diagnostic Solutions</v>
      </c>
      <c r="C77" s="91" t="str">
        <v>127</v>
      </c>
      <c r="D77" s="99" t="str">
        <v>Infection Prevention and Management</v>
      </c>
      <c r="E77" s="99" t="str">
        <v>Core Micro</v>
      </c>
      <c r="F77" s="99" t="str">
        <v>Tubed Media - Clinical</v>
      </c>
      <c r="G77" s="99" t="str">
        <v>Tubed/Bottled Media</v>
      </c>
      <c r="H77" s="99" t="str">
        <v>220971</v>
      </c>
      <c r="I77" s="99" t="str">
        <v>Tube Nutrient Agar Slant K Tube 100 Ea</v>
      </c>
      <c r="J77" s="99" t="str">
        <v>BD</v>
      </c>
      <c r="K77" s="95">
        <f>SUMIFS(MasterData[Curr Sales],MasterData[Material'#],H77,MasterData[Material],I77,MasterData[WWB ID],C77)</f>
        <v>0</v>
      </c>
      <c r="L77" s="95">
        <f>SUMIFS(MasterData[Prior Sales],MasterData[Material'#],H77,MasterData[Material],I77,MasterData[WWB ID],C77)</f>
        <v>66.400000000000006</v>
      </c>
      <c r="M77" s="95">
        <f t="shared" si="3"/>
        <v>-66.400000000000006</v>
      </c>
      <c r="N77" s="95">
        <f>SUMIFS(MasterData[Semi-Annual Base],MasterData[Material'#],H77,MasterData[Material],I77,MasterData[WWB ID],C77)</f>
        <v>0</v>
      </c>
      <c r="O77" s="95">
        <f>SUMIFS(MasterData[Semi-Annual Focus],MasterData[Material'#],H77,MasterData[Material],I77,MasterData[WWB ID],C77)</f>
        <v>0</v>
      </c>
      <c r="P77" s="95">
        <f>SUMIFS(MasterData[Base Rebate],MasterData[Material'#],H77,MasterData[Material],I77,MasterData[WWB ID],C77)</f>
        <v>0.51146518759329507</v>
      </c>
      <c r="Q77" s="95">
        <f>SUMIFS(MasterData[Annual Focus],MasterData[Material'#],H77,MasterData[Material],I77,MasterData[WWB ID],C77)</f>
        <v>0</v>
      </c>
      <c r="R77" s="95">
        <f>SUMIFS(MasterData[Growth Rebate],MasterData[Material'#],H77,MasterData[Material],I77,MasterData[WWB ID],C77)</f>
        <v>-6.6400000000000006</v>
      </c>
      <c r="S77" s="95">
        <f t="shared" si="4"/>
        <v>-6.1285348124067056</v>
      </c>
    </row>
    <row r="78" spans="1:19" x14ac:dyDescent="0.25">
      <c r="A78" s="99" t="str">
        <v>BD LIFE SCIENCES</v>
      </c>
      <c r="B78" s="99" t="str">
        <v>Diagnostic Solutions</v>
      </c>
      <c r="C78" s="91" t="str">
        <v>127</v>
      </c>
      <c r="D78" s="99" t="str">
        <v>Infection Prevention and Management</v>
      </c>
      <c r="E78" s="99" t="str">
        <v>Core Micro</v>
      </c>
      <c r="F78" s="99" t="str">
        <v>Tubed Media - Clinical</v>
      </c>
      <c r="G78" s="99" t="str">
        <v>Tubed/Bottled Media</v>
      </c>
      <c r="H78" s="99" t="str">
        <v>299486</v>
      </c>
      <c r="I78" s="99" t="str">
        <v>Tube Todd Hewitt Gent Nalidix Acid 100Ea</v>
      </c>
      <c r="J78" s="99" t="str">
        <v>BD</v>
      </c>
      <c r="K78" s="95">
        <f>SUMIFS(MasterData[Curr Sales],MasterData[Material'#],H78,MasterData[Material],I78,MasterData[WWB ID],C78)</f>
        <v>0</v>
      </c>
      <c r="L78" s="95">
        <f>SUMIFS(MasterData[Prior Sales],MasterData[Material'#],H78,MasterData[Material],I78,MasterData[WWB ID],C78)</f>
        <v>137.16</v>
      </c>
      <c r="M78" s="95">
        <f t="shared" si="3"/>
        <v>-137.16</v>
      </c>
      <c r="N78" s="95">
        <f>SUMIFS(MasterData[Semi-Annual Base],MasterData[Material'#],H78,MasterData[Material],I78,MasterData[WWB ID],C78)</f>
        <v>0</v>
      </c>
      <c r="O78" s="95">
        <f>SUMIFS(MasterData[Semi-Annual Focus],MasterData[Material'#],H78,MasterData[Material],I78,MasterData[WWB ID],C78)</f>
        <v>0</v>
      </c>
      <c r="P78" s="95">
        <f>SUMIFS(MasterData[Base Rebate],MasterData[Material'#],H78,MasterData[Material],I78,MasterData[WWB ID],C78)</f>
        <v>1.0565145350948244</v>
      </c>
      <c r="Q78" s="95">
        <f>SUMIFS(MasterData[Annual Focus],MasterData[Material'#],H78,MasterData[Material],I78,MasterData[WWB ID],C78)</f>
        <v>0</v>
      </c>
      <c r="R78" s="95">
        <f>SUMIFS(MasterData[Growth Rebate],MasterData[Material'#],H78,MasterData[Material],I78,MasterData[WWB ID],C78)</f>
        <v>-13.716000000000001</v>
      </c>
      <c r="S78" s="95">
        <f t="shared" si="4"/>
        <v>-12.659485464905178</v>
      </c>
    </row>
    <row r="79" spans="1:19" x14ac:dyDescent="0.25">
      <c r="A79" s="99" t="str">
        <v>BD LIFE SCIENCES</v>
      </c>
      <c r="B79" s="99" t="str">
        <v>Diagnostic Solutions</v>
      </c>
      <c r="C79" s="91" t="str">
        <v>127</v>
      </c>
      <c r="D79" s="99" t="str">
        <v>Infection Prevention and Management</v>
      </c>
      <c r="E79" s="99" t="str">
        <v>Core Micro</v>
      </c>
      <c r="F79" s="99" t="str">
        <v>Tubed Media - Clinical</v>
      </c>
      <c r="G79" s="99" t="str">
        <v>Special Tube Media</v>
      </c>
      <c r="H79" s="99" t="str">
        <v>295872</v>
      </c>
      <c r="I79" s="99" t="str">
        <v>Tube Choc Ag Slants</v>
      </c>
      <c r="J79" s="99" t="str">
        <v>BD</v>
      </c>
      <c r="K79" s="95">
        <f>SUMIFS(MasterData[Curr Sales],MasterData[Material'#],H79,MasterData[Material],I79,MasterData[WWB ID],C79)</f>
        <v>1914.1999999999998</v>
      </c>
      <c r="L79" s="95">
        <f>SUMIFS(MasterData[Prior Sales],MasterData[Material'#],H79,MasterData[Material],I79,MasterData[WWB ID],C79)</f>
        <v>2020.2000000000003</v>
      </c>
      <c r="M79" s="95">
        <f t="shared" si="3"/>
        <v>-106.00000000000045</v>
      </c>
      <c r="N79" s="95">
        <f>SUMIFS(MasterData[Semi-Annual Base],MasterData[Material'#],H79,MasterData[Material],I79,MasterData[WWB ID],C79)</f>
        <v>0</v>
      </c>
      <c r="O79" s="95">
        <f>SUMIFS(MasterData[Semi-Annual Focus],MasterData[Material'#],H79,MasterData[Material],I79,MasterData[WWB ID],C79)</f>
        <v>0</v>
      </c>
      <c r="P79" s="95">
        <f>SUMIFS(MasterData[Base Rebate],MasterData[Material'#],H79,MasterData[Material],I79,MasterData[WWB ID],C79)</f>
        <v>15.561174276746607</v>
      </c>
      <c r="Q79" s="95">
        <f>SUMIFS(MasterData[Annual Focus],MasterData[Material'#],H79,MasterData[Material],I79,MasterData[WWB ID],C79)</f>
        <v>0</v>
      </c>
      <c r="R79" s="95">
        <f>SUMIFS(MasterData[Growth Rebate],MasterData[Material'#],H79,MasterData[Material],I79,MasterData[WWB ID],C79)</f>
        <v>-10.600000000000023</v>
      </c>
      <c r="S79" s="95">
        <f t="shared" si="4"/>
        <v>4.9611742767465845</v>
      </c>
    </row>
    <row r="80" spans="1:19" x14ac:dyDescent="0.25">
      <c r="A80" s="99" t="str">
        <v>BD LIFE SCIENCES</v>
      </c>
      <c r="B80" s="99" t="str">
        <v>Diagnostic Solutions</v>
      </c>
      <c r="C80" s="91" t="str">
        <v>127</v>
      </c>
      <c r="D80" s="99" t="str">
        <v>Infection Prevention and Management</v>
      </c>
      <c r="E80" s="99" t="str">
        <v>Core Micro</v>
      </c>
      <c r="F80" s="99" t="str">
        <v>Misc Core Micro Clin</v>
      </c>
      <c r="G80" s="99" t="str">
        <v>QC Slides</v>
      </c>
      <c r="H80" s="99" t="str">
        <v>231391</v>
      </c>
      <c r="I80" s="99" t="str">
        <v>BBL AFB Slide</v>
      </c>
      <c r="J80" s="99" t="str">
        <v>BD</v>
      </c>
      <c r="K80" s="95">
        <f>SUMIFS(MasterData[Curr Sales],MasterData[Material'#],H80,MasterData[Material],I80,MasterData[WWB ID],C80)</f>
        <v>649.89</v>
      </c>
      <c r="L80" s="95">
        <f>SUMIFS(MasterData[Prior Sales],MasterData[Material'#],H80,MasterData[Material],I80,MasterData[WWB ID],C80)</f>
        <v>259.52999999999997</v>
      </c>
      <c r="M80" s="95">
        <f t="shared" si="3"/>
        <v>390.36</v>
      </c>
      <c r="N80" s="95">
        <f>SUMIFS(MasterData[Semi-Annual Base],MasterData[Material'#],H80,MasterData[Material],I80,MasterData[WWB ID],C80)</f>
        <v>0</v>
      </c>
      <c r="O80" s="95">
        <f>SUMIFS(MasterData[Semi-Annual Focus],MasterData[Material'#],H80,MasterData[Material],I80,MasterData[WWB ID],C80)</f>
        <v>0</v>
      </c>
      <c r="P80" s="95">
        <f>SUMIFS(MasterData[Base Rebate],MasterData[Material'#],H80,MasterData[Material],I80,MasterData[WWB ID],C80)</f>
        <v>1.9991048213266243</v>
      </c>
      <c r="Q80" s="95">
        <f>SUMIFS(MasterData[Annual Focus],MasterData[Material'#],H80,MasterData[Material],I80,MasterData[WWB ID],C80)</f>
        <v>0</v>
      </c>
      <c r="R80" s="95">
        <f>SUMIFS(MasterData[Growth Rebate],MasterData[Material'#],H80,MasterData[Material],I80,MasterData[WWB ID],C80)</f>
        <v>39.036000000000001</v>
      </c>
      <c r="S80" s="95">
        <f t="shared" si="4"/>
        <v>41.035104821326627</v>
      </c>
    </row>
    <row r="81" spans="1:19" x14ac:dyDescent="0.25">
      <c r="A81" s="99" t="str">
        <v>BD LIFE SCIENCES</v>
      </c>
      <c r="B81" s="99" t="str">
        <v>Diagnostic Solutions</v>
      </c>
      <c r="C81" s="91" t="str">
        <v>127</v>
      </c>
      <c r="D81" s="99" t="str">
        <v>Infection Prevention and Management</v>
      </c>
      <c r="E81" s="99" t="str">
        <v>Core Micro</v>
      </c>
      <c r="F81" s="99" t="str">
        <v>Misc Core Micro Clin</v>
      </c>
      <c r="G81" s="99" t="str">
        <v>Calibrated Loops</v>
      </c>
      <c r="H81" s="99" t="str">
        <v>220214</v>
      </c>
      <c r="I81" s="99" t="str">
        <v>Loops Inoculating 10/Tube 1 Microliter</v>
      </c>
      <c r="J81" s="99" t="str">
        <v>BD</v>
      </c>
      <c r="K81" s="95">
        <f>SUMIFS(MasterData[Curr Sales],MasterData[Material'#],H81,MasterData[Material],I81,MasterData[WWB ID],C81)</f>
        <v>0</v>
      </c>
      <c r="L81" s="95">
        <f>SUMIFS(MasterData[Prior Sales],MasterData[Material'#],H81,MasterData[Material],I81,MasterData[WWB ID],C81)</f>
        <v>23.25</v>
      </c>
      <c r="M81" s="95">
        <f t="shared" si="3"/>
        <v>-23.25</v>
      </c>
      <c r="N81" s="95">
        <f>SUMIFS(MasterData[Semi-Annual Base],MasterData[Material'#],H81,MasterData[Material],I81,MasterData[WWB ID],C81)</f>
        <v>0</v>
      </c>
      <c r="O81" s="95">
        <f>SUMIFS(MasterData[Semi-Annual Focus],MasterData[Material'#],H81,MasterData[Material],I81,MasterData[WWB ID],C81)</f>
        <v>0</v>
      </c>
      <c r="P81" s="95">
        <f>SUMIFS(MasterData[Base Rebate],MasterData[Material'#],H81,MasterData[Material],I81,MasterData[WWB ID],C81)</f>
        <v>0.17908984354735105</v>
      </c>
      <c r="Q81" s="95">
        <f>SUMIFS(MasterData[Annual Focus],MasterData[Material'#],H81,MasterData[Material],I81,MasterData[WWB ID],C81)</f>
        <v>0</v>
      </c>
      <c r="R81" s="95">
        <f>SUMIFS(MasterData[Growth Rebate],MasterData[Material'#],H81,MasterData[Material],I81,MasterData[WWB ID],C81)</f>
        <v>-2.3250000000000002</v>
      </c>
      <c r="S81" s="95">
        <f t="shared" si="4"/>
        <v>-2.1459101564526493</v>
      </c>
    </row>
    <row r="82" spans="1:19" x14ac:dyDescent="0.25">
      <c r="A82" s="99" t="str">
        <v>BD LIFE SCIENCES</v>
      </c>
      <c r="B82" s="99" t="str">
        <v>Diagnostic Solutions</v>
      </c>
      <c r="C82" s="91" t="str">
        <v>127</v>
      </c>
      <c r="D82" s="99" t="str">
        <v>Infection Prevention and Management</v>
      </c>
      <c r="E82" s="99" t="str">
        <v>Core Micro</v>
      </c>
      <c r="F82" s="99" t="str">
        <v>Misc Core Micro Clin</v>
      </c>
      <c r="G82" s="99" t="str">
        <v>Calibrated Loops</v>
      </c>
      <c r="H82" s="99" t="str">
        <v>220215</v>
      </c>
      <c r="I82" s="99" t="str">
        <v>Loops Inoculating 50/Tube 1 Microliter</v>
      </c>
      <c r="J82" s="99" t="str">
        <v>BD</v>
      </c>
      <c r="K82" s="95">
        <f>SUMIFS(MasterData[Curr Sales],MasterData[Material'#],H82,MasterData[Material],I82,MasterData[WWB ID],C82)</f>
        <v>1079</v>
      </c>
      <c r="L82" s="95">
        <f>SUMIFS(MasterData[Prior Sales],MasterData[Material'#],H82,MasterData[Material],I82,MasterData[WWB ID],C82)</f>
        <v>1318.4</v>
      </c>
      <c r="M82" s="95">
        <f t="shared" si="3"/>
        <v>-239.40000000000009</v>
      </c>
      <c r="N82" s="95">
        <f>SUMIFS(MasterData[Semi-Annual Base],MasterData[Material'#],H82,MasterData[Material],I82,MasterData[WWB ID],C82)</f>
        <v>0</v>
      </c>
      <c r="O82" s="95">
        <f>SUMIFS(MasterData[Semi-Annual Focus],MasterData[Material'#],H82,MasterData[Material],I82,MasterData[WWB ID],C82)</f>
        <v>0</v>
      </c>
      <c r="P82" s="95">
        <f>SUMIFS(MasterData[Base Rebate],MasterData[Material'#],H82,MasterData[Material],I82,MasterData[WWB ID],C82)</f>
        <v>10.155356977756027</v>
      </c>
      <c r="Q82" s="95">
        <f>SUMIFS(MasterData[Annual Focus],MasterData[Material'#],H82,MasterData[Material],I82,MasterData[WWB ID],C82)</f>
        <v>0</v>
      </c>
      <c r="R82" s="95">
        <f>SUMIFS(MasterData[Growth Rebate],MasterData[Material'#],H82,MasterData[Material],I82,MasterData[WWB ID],C82)</f>
        <v>-23.939999999999984</v>
      </c>
      <c r="S82" s="95">
        <f t="shared" si="4"/>
        <v>-13.784643022243957</v>
      </c>
    </row>
    <row r="83" spans="1:19" x14ac:dyDescent="0.25">
      <c r="A83" s="99" t="str">
        <v>BD LIFE SCIENCES</v>
      </c>
      <c r="B83" s="99" t="str">
        <v>Diagnostic Solutions</v>
      </c>
      <c r="C83" s="91" t="str">
        <v>127</v>
      </c>
      <c r="D83" s="99" t="str">
        <v>Infection Prevention and Management</v>
      </c>
      <c r="E83" s="99" t="str">
        <v>ID/AST</v>
      </c>
      <c r="F83" s="99" t="str">
        <v>Sensi Disc</v>
      </c>
      <c r="G83" s="99" t="str">
        <v>Sensi Disc Cartridges</v>
      </c>
      <c r="H83" s="99" t="str">
        <v>231264</v>
      </c>
      <c r="I83" s="99" t="str">
        <v>Disc Ampicillin Am-10 10 Ea</v>
      </c>
      <c r="J83" s="99" t="str">
        <v>BD</v>
      </c>
      <c r="K83" s="95">
        <f>SUMIFS(MasterData[Curr Sales],MasterData[Material'#],H83,MasterData[Material],I83,MasterData[WWB ID],C83)</f>
        <v>275.40000000000003</v>
      </c>
      <c r="L83" s="95">
        <f>SUMIFS(MasterData[Prior Sales],MasterData[Material'#],H83,MasterData[Material],I83,MasterData[WWB ID],C83)</f>
        <v>148.5</v>
      </c>
      <c r="M83" s="95">
        <f t="shared" si="3"/>
        <v>126.90000000000003</v>
      </c>
      <c r="N83" s="95">
        <f>SUMIFS(MasterData[Semi-Annual Base],MasterData[Material'#],H83,MasterData[Material],I83,MasterData[WWB ID],C83)</f>
        <v>0</v>
      </c>
      <c r="O83" s="95">
        <f>SUMIFS(MasterData[Semi-Annual Focus],MasterData[Material'#],H83,MasterData[Material],I83,MasterData[WWB ID],C83)</f>
        <v>0</v>
      </c>
      <c r="P83" s="95">
        <f>SUMIFS(MasterData[Base Rebate],MasterData[Material'#],H83,MasterData[Material],I83,MasterData[WWB ID],C83)</f>
        <v>1.1438641620121131</v>
      </c>
      <c r="Q83" s="95">
        <f>SUMIFS(MasterData[Annual Focus],MasterData[Material'#],H83,MasterData[Material],I83,MasterData[WWB ID],C83)</f>
        <v>0</v>
      </c>
      <c r="R83" s="95">
        <f>SUMIFS(MasterData[Growth Rebate],MasterData[Material'#],H83,MasterData[Material],I83,MasterData[WWB ID],C83)</f>
        <v>12.690000000000003</v>
      </c>
      <c r="S83" s="95">
        <f t="shared" si="4"/>
        <v>13.833864162012116</v>
      </c>
    </row>
    <row r="84" spans="1:19" x14ac:dyDescent="0.25">
      <c r="A84" s="99" t="str">
        <v>BD LIFE SCIENCES</v>
      </c>
      <c r="B84" s="99" t="str">
        <v>Diagnostic Solutions</v>
      </c>
      <c r="C84" s="91" t="str">
        <v>127</v>
      </c>
      <c r="D84" s="99" t="str">
        <v>Infection Prevention and Management</v>
      </c>
      <c r="E84" s="99" t="str">
        <v>ID/AST</v>
      </c>
      <c r="F84" s="99" t="str">
        <v>Sensi Disc</v>
      </c>
      <c r="G84" s="99" t="str">
        <v>Sensi Disc Cartridges</v>
      </c>
      <c r="H84" s="99" t="str">
        <v>231319</v>
      </c>
      <c r="I84" s="99" t="str">
        <v>Disc Oxacillin Ox-1 10 Ea</v>
      </c>
      <c r="J84" s="99" t="str">
        <v>BD</v>
      </c>
      <c r="K84" s="95">
        <f>SUMIFS(MasterData[Curr Sales],MasterData[Material'#],H84,MasterData[Material],I84,MasterData[WWB ID],C84)</f>
        <v>89.1</v>
      </c>
      <c r="L84" s="95">
        <f>SUMIFS(MasterData[Prior Sales],MasterData[Material'#],H84,MasterData[Material],I84,MasterData[WWB ID],C84)</f>
        <v>147.78</v>
      </c>
      <c r="M84" s="95">
        <f t="shared" si="3"/>
        <v>-58.680000000000007</v>
      </c>
      <c r="N84" s="95">
        <f>SUMIFS(MasterData[Semi-Annual Base],MasterData[Material'#],H84,MasterData[Material],I84,MasterData[WWB ID],C84)</f>
        <v>0</v>
      </c>
      <c r="O84" s="95">
        <f>SUMIFS(MasterData[Semi-Annual Focus],MasterData[Material'#],H84,MasterData[Material],I84,MasterData[WWB ID],C84)</f>
        <v>0</v>
      </c>
      <c r="P84" s="95">
        <f>SUMIFS(MasterData[Base Rebate],MasterData[Material'#],H84,MasterData[Material],I84,MasterData[WWB ID],C84)</f>
        <v>1.1383181539538725</v>
      </c>
      <c r="Q84" s="95">
        <f>SUMIFS(MasterData[Annual Focus],MasterData[Material'#],H84,MasterData[Material],I84,MasterData[WWB ID],C84)</f>
        <v>0</v>
      </c>
      <c r="R84" s="95">
        <f>SUMIFS(MasterData[Growth Rebate],MasterData[Material'#],H84,MasterData[Material],I84,MasterData[WWB ID],C84)</f>
        <v>-5.8680000000000012</v>
      </c>
      <c r="S84" s="95">
        <f t="shared" si="4"/>
        <v>-4.7296818460461285</v>
      </c>
    </row>
    <row r="85" spans="1:19" x14ac:dyDescent="0.25">
      <c r="A85" s="99" t="str">
        <v>BD LIFE SCIENCES</v>
      </c>
      <c r="B85" s="99" t="str">
        <v>Diagnostic Solutions</v>
      </c>
      <c r="C85" s="91" t="str">
        <v>127</v>
      </c>
      <c r="D85" s="99" t="str">
        <v>Infection Prevention and Management</v>
      </c>
      <c r="E85" s="99" t="str">
        <v>ID/AST</v>
      </c>
      <c r="F85" s="99" t="str">
        <v>Sensi Disc</v>
      </c>
      <c r="G85" s="99" t="str">
        <v>Sensi Disc Cartridges</v>
      </c>
      <c r="H85" s="99" t="str">
        <v>231593</v>
      </c>
      <c r="I85" s="99" t="str">
        <v>Disc Cefazolin Cz-30 10 Ea</v>
      </c>
      <c r="J85" s="99" t="str">
        <v>BD</v>
      </c>
      <c r="K85" s="95">
        <f>SUMIFS(MasterData[Curr Sales],MasterData[Material'#],H85,MasterData[Material],I85,MasterData[WWB ID],C85)</f>
        <v>30.7</v>
      </c>
      <c r="L85" s="95">
        <f>SUMIFS(MasterData[Prior Sales],MasterData[Material'#],H85,MasterData[Material],I85,MasterData[WWB ID],C85)</f>
        <v>208.60000000000002</v>
      </c>
      <c r="M85" s="95">
        <f t="shared" si="3"/>
        <v>-177.90000000000003</v>
      </c>
      <c r="N85" s="95">
        <f>SUMIFS(MasterData[Semi-Annual Base],MasterData[Material'#],H85,MasterData[Material],I85,MasterData[WWB ID],C85)</f>
        <v>0</v>
      </c>
      <c r="O85" s="95">
        <f>SUMIFS(MasterData[Semi-Annual Focus],MasterData[Material'#],H85,MasterData[Material],I85,MasterData[WWB ID],C85)</f>
        <v>0</v>
      </c>
      <c r="P85" s="95">
        <f>SUMIFS(MasterData[Base Rebate],MasterData[Material'#],H85,MasterData[Material],I85,MasterData[WWB ID],C85)</f>
        <v>1.6068017790958034</v>
      </c>
      <c r="Q85" s="95">
        <f>SUMIFS(MasterData[Annual Focus],MasterData[Material'#],H85,MasterData[Material],I85,MasterData[WWB ID],C85)</f>
        <v>0</v>
      </c>
      <c r="R85" s="95">
        <f>SUMIFS(MasterData[Growth Rebate],MasterData[Material'#],H85,MasterData[Material],I85,MasterData[WWB ID],C85)</f>
        <v>-17.790000000000003</v>
      </c>
      <c r="S85" s="95">
        <f t="shared" si="4"/>
        <v>-16.183198220904199</v>
      </c>
    </row>
    <row r="86" spans="1:19" x14ac:dyDescent="0.25">
      <c r="A86" s="99" t="str">
        <v>BD LIFE SCIENCES</v>
      </c>
      <c r="B86" s="99" t="str">
        <v>Diagnostic Solutions</v>
      </c>
      <c r="C86" s="91" t="str">
        <v>127</v>
      </c>
      <c r="D86" s="99" t="str">
        <v>Infection Prevention and Management</v>
      </c>
      <c r="E86" s="99" t="str">
        <v>ID/AST</v>
      </c>
      <c r="F86" s="99" t="str">
        <v>Sensi Disc</v>
      </c>
      <c r="G86" s="99" t="str">
        <v>Sensi Disc Cartridges</v>
      </c>
      <c r="H86" s="99" t="str">
        <v>231321</v>
      </c>
      <c r="I86" s="99" t="str">
        <v>Disc Penicillin P-10 10 Ea</v>
      </c>
      <c r="J86" s="99" t="str">
        <v>BD</v>
      </c>
      <c r="K86" s="95">
        <f>SUMIFS(MasterData[Curr Sales],MasterData[Material'#],H86,MasterData[Material],I86,MasterData[WWB ID],C86)</f>
        <v>156.1</v>
      </c>
      <c r="L86" s="95">
        <f>SUMIFS(MasterData[Prior Sales],MasterData[Material'#],H86,MasterData[Material],I86,MasterData[WWB ID],C86)</f>
        <v>151.6</v>
      </c>
      <c r="M86" s="95">
        <f t="shared" si="3"/>
        <v>4.5</v>
      </c>
      <c r="N86" s="95">
        <f>SUMIFS(MasterData[Semi-Annual Base],MasterData[Material'#],H86,MasterData[Material],I86,MasterData[WWB ID],C86)</f>
        <v>0</v>
      </c>
      <c r="O86" s="95">
        <f>SUMIFS(MasterData[Semi-Annual Focus],MasterData[Material'#],H86,MasterData[Material],I86,MasterData[WWB ID],C86)</f>
        <v>0</v>
      </c>
      <c r="P86" s="95">
        <f>SUMIFS(MasterData[Base Rebate],MasterData[Material'#],H86,MasterData[Material],I86,MasterData[WWB ID],C86)</f>
        <v>1.1677428078184267</v>
      </c>
      <c r="Q86" s="95">
        <f>SUMIFS(MasterData[Annual Focus],MasterData[Material'#],H86,MasterData[Material],I86,MasterData[WWB ID],C86)</f>
        <v>0</v>
      </c>
      <c r="R86" s="95">
        <f>SUMIFS(MasterData[Growth Rebate],MasterData[Material'#],H86,MasterData[Material],I86,MasterData[WWB ID],C86)</f>
        <v>0.44999999999999885</v>
      </c>
      <c r="S86" s="95">
        <f t="shared" si="4"/>
        <v>1.6177428078184255</v>
      </c>
    </row>
    <row r="87" spans="1:19" x14ac:dyDescent="0.25">
      <c r="A87" s="99" t="str">
        <v>BD LIFE SCIENCES</v>
      </c>
      <c r="B87" s="99" t="str">
        <v>Diagnostic Solutions</v>
      </c>
      <c r="C87" s="91" t="str">
        <v>127</v>
      </c>
      <c r="D87" s="99" t="str">
        <v>Infection Prevention and Management</v>
      </c>
      <c r="E87" s="99" t="str">
        <v>ID/AST</v>
      </c>
      <c r="F87" s="99" t="str">
        <v>Sensi Disc</v>
      </c>
      <c r="G87" s="99" t="str">
        <v>Sensi Disc Cartridges</v>
      </c>
      <c r="H87" s="99" t="str">
        <v>231607</v>
      </c>
      <c r="I87" s="99" t="str">
        <v>Disc Cefotaxime Ctx-30 10 Ea</v>
      </c>
      <c r="J87" s="99" t="str">
        <v>BD</v>
      </c>
      <c r="K87" s="95">
        <f>SUMIFS(MasterData[Curr Sales],MasterData[Material'#],H87,MasterData[Material],I87,MasterData[WWB ID],C87)</f>
        <v>36.799999999999997</v>
      </c>
      <c r="L87" s="95">
        <f>SUMIFS(MasterData[Prior Sales],MasterData[Material'#],H87,MasterData[Material],I87,MasterData[WWB ID],C87)</f>
        <v>169.5</v>
      </c>
      <c r="M87" s="95">
        <f t="shared" si="3"/>
        <v>-132.69999999999999</v>
      </c>
      <c r="N87" s="95">
        <f>SUMIFS(MasterData[Semi-Annual Base],MasterData[Material'#],H87,MasterData[Material],I87,MasterData[WWB ID],C87)</f>
        <v>0</v>
      </c>
      <c r="O87" s="95">
        <f>SUMIFS(MasterData[Semi-Annual Focus],MasterData[Material'#],H87,MasterData[Material],I87,MasterData[WWB ID],C87)</f>
        <v>0</v>
      </c>
      <c r="P87" s="95">
        <f>SUMIFS(MasterData[Base Rebate],MasterData[Material'#],H87,MasterData[Material],I87,MasterData[WWB ID],C87)</f>
        <v>1.3056227303774626</v>
      </c>
      <c r="Q87" s="95">
        <f>SUMIFS(MasterData[Annual Focus],MasterData[Material'#],H87,MasterData[Material],I87,MasterData[WWB ID],C87)</f>
        <v>0</v>
      </c>
      <c r="R87" s="95">
        <f>SUMIFS(MasterData[Growth Rebate],MasterData[Material'#],H87,MasterData[Material],I87,MasterData[WWB ID],C87)</f>
        <v>-13.270000000000001</v>
      </c>
      <c r="S87" s="95">
        <f t="shared" si="4"/>
        <v>-11.964377269622538</v>
      </c>
    </row>
    <row r="88" spans="1:19" x14ac:dyDescent="0.25">
      <c r="A88" s="99" t="str">
        <v>BD LIFE SCIENCES</v>
      </c>
      <c r="B88" s="99" t="str">
        <v>Diagnostic Solutions</v>
      </c>
      <c r="C88" s="91" t="str">
        <v>127</v>
      </c>
      <c r="D88" s="99" t="str">
        <v>Infection Prevention and Management</v>
      </c>
      <c r="E88" s="99" t="str">
        <v>ID/AST</v>
      </c>
      <c r="F88" s="99" t="str">
        <v>Sensi Disc</v>
      </c>
      <c r="G88" s="99" t="str">
        <v>Sensi Disc Cartridges</v>
      </c>
      <c r="H88" s="99" t="str">
        <v>231751</v>
      </c>
      <c r="I88" s="99" t="str">
        <v>Disc Cefotaxime/Clavulanic Acid 30/10Mcg</v>
      </c>
      <c r="J88" s="99" t="str">
        <v>BD</v>
      </c>
      <c r="K88" s="95">
        <f>SUMIFS(MasterData[Curr Sales],MasterData[Material'#],H88,MasterData[Material],I88,MasterData[WWB ID],C88)</f>
        <v>0</v>
      </c>
      <c r="L88" s="95">
        <f>SUMIFS(MasterData[Prior Sales],MasterData[Material'#],H88,MasterData[Material],I88,MasterData[WWB ID],C88)</f>
        <v>5.82</v>
      </c>
      <c r="M88" s="95">
        <f t="shared" si="3"/>
        <v>-5.82</v>
      </c>
      <c r="N88" s="95">
        <f>SUMIFS(MasterData[Semi-Annual Base],MasterData[Material'#],H88,MasterData[Material],I88,MasterData[WWB ID],C88)</f>
        <v>0</v>
      </c>
      <c r="O88" s="95">
        <f>SUMIFS(MasterData[Semi-Annual Focus],MasterData[Material'#],H88,MasterData[Material],I88,MasterData[WWB ID],C88)</f>
        <v>0</v>
      </c>
      <c r="P88" s="95">
        <f>SUMIFS(MasterData[Base Rebate],MasterData[Material'#],H88,MasterData[Material],I88,MasterData[WWB ID],C88)</f>
        <v>4.4830231804111102E-2</v>
      </c>
      <c r="Q88" s="95">
        <f>SUMIFS(MasterData[Annual Focus],MasterData[Material'#],H88,MasterData[Material],I88,MasterData[WWB ID],C88)</f>
        <v>0</v>
      </c>
      <c r="R88" s="95">
        <f>SUMIFS(MasterData[Growth Rebate],MasterData[Material'#],H88,MasterData[Material],I88,MasterData[WWB ID],C88)</f>
        <v>-0.58200000000000007</v>
      </c>
      <c r="S88" s="95">
        <f t="shared" si="4"/>
        <v>-0.53716976819588902</v>
      </c>
    </row>
    <row r="89" spans="1:19" x14ac:dyDescent="0.25">
      <c r="A89" s="99" t="str">
        <v>BD LIFE SCIENCES</v>
      </c>
      <c r="B89" s="99" t="str">
        <v>Diagnostic Solutions</v>
      </c>
      <c r="C89" s="91" t="str">
        <v>127</v>
      </c>
      <c r="D89" s="99" t="str">
        <v>Infection Prevention and Management</v>
      </c>
      <c r="E89" s="99" t="str">
        <v>ID/AST</v>
      </c>
      <c r="F89" s="99" t="str">
        <v>Sensi Disc</v>
      </c>
      <c r="G89" s="99" t="str">
        <v>Sensi Disc Cartridges</v>
      </c>
      <c r="H89" s="99" t="str">
        <v>231632</v>
      </c>
      <c r="I89" s="99" t="str">
        <v>Disc Ceftazidime Caz-30 1 Ea</v>
      </c>
      <c r="J89" s="99" t="str">
        <v>BD</v>
      </c>
      <c r="K89" s="95">
        <f>SUMIFS(MasterData[Curr Sales],MasterData[Material'#],H89,MasterData[Material],I89,MasterData[WWB ID],C89)</f>
        <v>0</v>
      </c>
      <c r="L89" s="95">
        <f>SUMIFS(MasterData[Prior Sales],MasterData[Material'#],H89,MasterData[Material],I89,MasterData[WWB ID],C89)</f>
        <v>8.43</v>
      </c>
      <c r="M89" s="95">
        <f t="shared" si="3"/>
        <v>-8.43</v>
      </c>
      <c r="N89" s="95">
        <f>SUMIFS(MasterData[Semi-Annual Base],MasterData[Material'#],H89,MasterData[Material],I89,MasterData[WWB ID],C89)</f>
        <v>0</v>
      </c>
      <c r="O89" s="95">
        <f>SUMIFS(MasterData[Semi-Annual Focus],MasterData[Material'#],H89,MasterData[Material],I89,MasterData[WWB ID],C89)</f>
        <v>0</v>
      </c>
      <c r="P89" s="95">
        <f>SUMIFS(MasterData[Base Rebate],MasterData[Material'#],H89,MasterData[Material],I89,MasterData[WWB ID],C89)</f>
        <v>6.4934511015233079E-2</v>
      </c>
      <c r="Q89" s="95">
        <f>SUMIFS(MasterData[Annual Focus],MasterData[Material'#],H89,MasterData[Material],I89,MasterData[WWB ID],C89)</f>
        <v>0</v>
      </c>
      <c r="R89" s="95">
        <f>SUMIFS(MasterData[Growth Rebate],MasterData[Material'#],H89,MasterData[Material],I89,MasterData[WWB ID],C89)</f>
        <v>-0.84299999999999997</v>
      </c>
      <c r="S89" s="95">
        <f t="shared" si="4"/>
        <v>-0.77806548898476691</v>
      </c>
    </row>
    <row r="90" spans="1:19" x14ac:dyDescent="0.25">
      <c r="A90" s="99" t="str">
        <v>BD LIFE SCIENCES</v>
      </c>
      <c r="B90" s="99" t="str">
        <v>Diagnostic Solutions</v>
      </c>
      <c r="C90" s="91" t="str">
        <v>127</v>
      </c>
      <c r="D90" s="99" t="str">
        <v>Infection Prevention and Management</v>
      </c>
      <c r="E90" s="99" t="str">
        <v>ID/AST</v>
      </c>
      <c r="F90" s="99" t="str">
        <v>Sensi Disc</v>
      </c>
      <c r="G90" s="99" t="str">
        <v>Sensi Disc Cartridges</v>
      </c>
      <c r="H90" s="99" t="str">
        <v>231640</v>
      </c>
      <c r="I90" s="99" t="str">
        <v>Disc Aztreonam Atm-30 1 Ea</v>
      </c>
      <c r="J90" s="99" t="str">
        <v>BD</v>
      </c>
      <c r="K90" s="95">
        <f>SUMIFS(MasterData[Curr Sales],MasterData[Material'#],H90,MasterData[Material],I90,MasterData[WWB ID],C90)</f>
        <v>0</v>
      </c>
      <c r="L90" s="95">
        <f>SUMIFS(MasterData[Prior Sales],MasterData[Material'#],H90,MasterData[Material],I90,MasterData[WWB ID],C90)</f>
        <v>6.69</v>
      </c>
      <c r="M90" s="95">
        <f t="shared" si="3"/>
        <v>-6.69</v>
      </c>
      <c r="N90" s="95">
        <f>SUMIFS(MasterData[Semi-Annual Base],MasterData[Material'#],H90,MasterData[Material],I90,MasterData[WWB ID],C90)</f>
        <v>0</v>
      </c>
      <c r="O90" s="95">
        <f>SUMIFS(MasterData[Semi-Annual Focus],MasterData[Material'#],H90,MasterData[Material],I90,MasterData[WWB ID],C90)</f>
        <v>0</v>
      </c>
      <c r="P90" s="95">
        <f>SUMIFS(MasterData[Base Rebate],MasterData[Material'#],H90,MasterData[Material],I90,MasterData[WWB ID],C90)</f>
        <v>5.1531658207818437E-2</v>
      </c>
      <c r="Q90" s="95">
        <f>SUMIFS(MasterData[Annual Focus],MasterData[Material'#],H90,MasterData[Material],I90,MasterData[WWB ID],C90)</f>
        <v>0</v>
      </c>
      <c r="R90" s="95">
        <f>SUMIFS(MasterData[Growth Rebate],MasterData[Material'#],H90,MasterData[Material],I90,MasterData[WWB ID],C90)</f>
        <v>-0.66900000000000004</v>
      </c>
      <c r="S90" s="95">
        <f t="shared" si="4"/>
        <v>-0.61746834179218157</v>
      </c>
    </row>
    <row r="91" spans="1:19" x14ac:dyDescent="0.25">
      <c r="A91" s="99" t="str">
        <v>BD LIFE SCIENCES</v>
      </c>
      <c r="B91" s="99" t="str">
        <v>Diagnostic Solutions</v>
      </c>
      <c r="C91" s="91" t="str">
        <v>127</v>
      </c>
      <c r="D91" s="99" t="str">
        <v>Infection Prevention and Management</v>
      </c>
      <c r="E91" s="99" t="str">
        <v>ID/AST</v>
      </c>
      <c r="F91" s="99" t="str">
        <v>Sensi Disc</v>
      </c>
      <c r="G91" s="99" t="str">
        <v>Sensi Disc Cartridges</v>
      </c>
      <c r="H91" s="99" t="str">
        <v>231691</v>
      </c>
      <c r="I91" s="99" t="str">
        <v>Disc Piperacillin/Tazobactam Tzp-110 1Ea</v>
      </c>
      <c r="J91" s="99" t="str">
        <v>BD</v>
      </c>
      <c r="K91" s="95">
        <f>SUMIFS(MasterData[Curr Sales],MasterData[Material'#],H91,MasterData[Material],I91,MasterData[WWB ID],C91)</f>
        <v>0</v>
      </c>
      <c r="L91" s="95">
        <f>SUMIFS(MasterData[Prior Sales],MasterData[Material'#],H91,MasterData[Material],I91,MasterData[WWB ID],C91)</f>
        <v>7.17</v>
      </c>
      <c r="M91" s="95">
        <f t="shared" si="3"/>
        <v>-7.17</v>
      </c>
      <c r="N91" s="95">
        <f>SUMIFS(MasterData[Semi-Annual Base],MasterData[Material'#],H91,MasterData[Material],I91,MasterData[WWB ID],C91)</f>
        <v>0</v>
      </c>
      <c r="O91" s="95">
        <f>SUMIFS(MasterData[Semi-Annual Focus],MasterData[Material'#],H91,MasterData[Material],I91,MasterData[WWB ID],C91)</f>
        <v>0</v>
      </c>
      <c r="P91" s="95">
        <f>SUMIFS(MasterData[Base Rebate],MasterData[Material'#],H91,MasterData[Material],I91,MasterData[WWB ID],C91)</f>
        <v>5.522899691331213E-2</v>
      </c>
      <c r="Q91" s="95">
        <f>SUMIFS(MasterData[Annual Focus],MasterData[Material'#],H91,MasterData[Material],I91,MasterData[WWB ID],C91)</f>
        <v>0</v>
      </c>
      <c r="R91" s="95">
        <f>SUMIFS(MasterData[Growth Rebate],MasterData[Material'#],H91,MasterData[Material],I91,MasterData[WWB ID],C91)</f>
        <v>-0.71700000000000008</v>
      </c>
      <c r="S91" s="95">
        <f t="shared" si="4"/>
        <v>-0.6617710030866879</v>
      </c>
    </row>
    <row r="92" spans="1:19" x14ac:dyDescent="0.25">
      <c r="A92" s="99" t="str">
        <v>BD LIFE SCIENCES</v>
      </c>
      <c r="B92" s="99" t="str">
        <v>Diagnostic Solutions</v>
      </c>
      <c r="C92" s="91" t="str">
        <v>127</v>
      </c>
      <c r="D92" s="99" t="str">
        <v>Infection Prevention and Management</v>
      </c>
      <c r="E92" s="99" t="str">
        <v>ID/AST</v>
      </c>
      <c r="F92" s="99" t="str">
        <v>Sensi Disc</v>
      </c>
      <c r="G92" s="99" t="str">
        <v>Sensi Disc Cartridges</v>
      </c>
      <c r="H92" s="99" t="str">
        <v>232174</v>
      </c>
      <c r="I92" s="99" t="str">
        <v>Disc Ertapenem Etp-10 232174</v>
      </c>
      <c r="J92" s="99" t="str">
        <v>BD</v>
      </c>
      <c r="K92" s="95">
        <f>SUMIFS(MasterData[Curr Sales],MasterData[Material'#],H92,MasterData[Material],I92,MasterData[WWB ID],C92)</f>
        <v>0</v>
      </c>
      <c r="L92" s="95">
        <f>SUMIFS(MasterData[Prior Sales],MasterData[Material'#],H92,MasterData[Material],I92,MasterData[WWB ID],C92)</f>
        <v>12.75</v>
      </c>
      <c r="M92" s="95">
        <f t="shared" si="3"/>
        <v>-12.75</v>
      </c>
      <c r="N92" s="95">
        <f>SUMIFS(MasterData[Semi-Annual Base],MasterData[Material'#],H92,MasterData[Material],I92,MasterData[WWB ID],C92)</f>
        <v>0</v>
      </c>
      <c r="O92" s="95">
        <f>SUMIFS(MasterData[Semi-Annual Focus],MasterData[Material'#],H92,MasterData[Material],I92,MasterData[WWB ID],C92)</f>
        <v>0</v>
      </c>
      <c r="P92" s="95">
        <f>SUMIFS(MasterData[Base Rebate],MasterData[Material'#],H92,MasterData[Material],I92,MasterData[WWB ID],C92)</f>
        <v>9.8210559364676389E-2</v>
      </c>
      <c r="Q92" s="95">
        <f>SUMIFS(MasterData[Annual Focus],MasterData[Material'#],H92,MasterData[Material],I92,MasterData[WWB ID],C92)</f>
        <v>0</v>
      </c>
      <c r="R92" s="95">
        <f>SUMIFS(MasterData[Growth Rebate],MasterData[Material'#],H92,MasterData[Material],I92,MasterData[WWB ID],C92)</f>
        <v>-1.2750000000000001</v>
      </c>
      <c r="S92" s="95">
        <f t="shared" si="4"/>
        <v>-1.1767894406353236</v>
      </c>
    </row>
    <row r="93" spans="1:19" x14ac:dyDescent="0.25">
      <c r="A93" s="99" t="str">
        <v>BD LIFE SCIENCES</v>
      </c>
      <c r="B93" s="99" t="str">
        <v>Diagnostic Solutions</v>
      </c>
      <c r="C93" s="91" t="str">
        <v>127</v>
      </c>
      <c r="D93" s="99" t="str">
        <v>Infection Prevention and Management</v>
      </c>
      <c r="E93" s="99" t="str">
        <v>ID/AST</v>
      </c>
      <c r="F93" s="99" t="str">
        <v>Sensi Disc</v>
      </c>
      <c r="G93" s="99" t="str">
        <v>Sensi Disc Cartridges</v>
      </c>
      <c r="H93" s="99" t="str">
        <v>231645</v>
      </c>
      <c r="I93" s="99" t="str">
        <v>Disc Imipenem Ipm-10 10 Ea</v>
      </c>
      <c r="J93" s="99" t="str">
        <v>BD</v>
      </c>
      <c r="K93" s="95">
        <f>SUMIFS(MasterData[Curr Sales],MasterData[Material'#],H93,MasterData[Material],I93,MasterData[WWB ID],C93)</f>
        <v>94.5</v>
      </c>
      <c r="L93" s="95">
        <f>SUMIFS(MasterData[Prior Sales],MasterData[Material'#],H93,MasterData[Material],I93,MasterData[WWB ID],C93)</f>
        <v>117</v>
      </c>
      <c r="M93" s="95">
        <f t="shared" si="3"/>
        <v>-22.5</v>
      </c>
      <c r="N93" s="95">
        <f>SUMIFS(MasterData[Semi-Annual Base],MasterData[Material'#],H93,MasterData[Material],I93,MasterData[WWB ID],C93)</f>
        <v>0</v>
      </c>
      <c r="O93" s="95">
        <f>SUMIFS(MasterData[Semi-Annual Focus],MasterData[Material'#],H93,MasterData[Material],I93,MasterData[WWB ID],C93)</f>
        <v>0</v>
      </c>
      <c r="P93" s="95">
        <f>SUMIFS(MasterData[Base Rebate],MasterData[Material'#],H93,MasterData[Material],I93,MasterData[WWB ID],C93)</f>
        <v>0.9012263094640891</v>
      </c>
      <c r="Q93" s="95">
        <f>SUMIFS(MasterData[Annual Focus],MasterData[Material'#],H93,MasterData[Material],I93,MasterData[WWB ID],C93)</f>
        <v>0</v>
      </c>
      <c r="R93" s="95">
        <f>SUMIFS(MasterData[Growth Rebate],MasterData[Material'#],H93,MasterData[Material],I93,MasterData[WWB ID],C93)</f>
        <v>-2.2499999999999996</v>
      </c>
      <c r="S93" s="95">
        <f t="shared" si="4"/>
        <v>-1.3487736905359105</v>
      </c>
    </row>
    <row r="94" spans="1:19" x14ac:dyDescent="0.25">
      <c r="A94" s="99" t="str">
        <v>BD LIFE SCIENCES</v>
      </c>
      <c r="B94" s="99" t="str">
        <v>Diagnostic Solutions</v>
      </c>
      <c r="C94" s="91" t="str">
        <v>127</v>
      </c>
      <c r="D94" s="99" t="str">
        <v>Infection Prevention and Management</v>
      </c>
      <c r="E94" s="99" t="str">
        <v>ID/AST</v>
      </c>
      <c r="F94" s="99" t="str">
        <v>Sensi Disc</v>
      </c>
      <c r="G94" s="99" t="str">
        <v>Sensi Disc Cartridges</v>
      </c>
      <c r="H94" s="99" t="str">
        <v>231314</v>
      </c>
      <c r="I94" s="99" t="str">
        <v>Disc Novobiocin Nb-5 10 Ea</v>
      </c>
      <c r="J94" s="99" t="str">
        <v>BD</v>
      </c>
      <c r="K94" s="95">
        <f>SUMIFS(MasterData[Curr Sales],MasterData[Material'#],H94,MasterData[Material],I94,MasterData[WWB ID],C94)</f>
        <v>105.89999999999999</v>
      </c>
      <c r="L94" s="95">
        <f>SUMIFS(MasterData[Prior Sales],MasterData[Material'#],H94,MasterData[Material],I94,MasterData[WWB ID],C94)</f>
        <v>139.19999999999999</v>
      </c>
      <c r="M94" s="95">
        <f t="shared" si="3"/>
        <v>-33.299999999999997</v>
      </c>
      <c r="N94" s="95">
        <f>SUMIFS(MasterData[Semi-Annual Base],MasterData[Material'#],H94,MasterData[Material],I94,MasterData[WWB ID],C94)</f>
        <v>0</v>
      </c>
      <c r="O94" s="95">
        <f>SUMIFS(MasterData[Semi-Annual Focus],MasterData[Material'#],H94,MasterData[Material],I94,MasterData[WWB ID],C94)</f>
        <v>0</v>
      </c>
      <c r="P94" s="95">
        <f>SUMIFS(MasterData[Base Rebate],MasterData[Material'#],H94,MasterData[Material],I94,MasterData[WWB ID],C94)</f>
        <v>1.0722282245931727</v>
      </c>
      <c r="Q94" s="95">
        <f>SUMIFS(MasterData[Annual Focus],MasterData[Material'#],H94,MasterData[Material],I94,MasterData[WWB ID],C94)</f>
        <v>0</v>
      </c>
      <c r="R94" s="95">
        <f>SUMIFS(MasterData[Growth Rebate],MasterData[Material'#],H94,MasterData[Material],I94,MasterData[WWB ID],C94)</f>
        <v>-3.330000000000001</v>
      </c>
      <c r="S94" s="95">
        <f t="shared" si="4"/>
        <v>-2.2577717754068285</v>
      </c>
    </row>
    <row r="95" spans="1:19" x14ac:dyDescent="0.25">
      <c r="A95" s="99" t="str">
        <v>BD LIFE SCIENCES</v>
      </c>
      <c r="B95" s="99" t="str">
        <v>Diagnostic Solutions</v>
      </c>
      <c r="C95" s="91" t="str">
        <v>127</v>
      </c>
      <c r="D95" s="99" t="str">
        <v>Infection Prevention and Management</v>
      </c>
      <c r="E95" s="99" t="str">
        <v>ID/AST</v>
      </c>
      <c r="F95" s="99" t="str">
        <v>Sensi Disc</v>
      </c>
      <c r="G95" s="99" t="str">
        <v>Sensi Disc Cefinase</v>
      </c>
      <c r="H95" s="99" t="str">
        <v>231650</v>
      </c>
      <c r="I95" s="99" t="str">
        <v>Disc Cefinase Paper 1 Ea</v>
      </c>
      <c r="J95" s="99" t="str">
        <v>BD</v>
      </c>
      <c r="K95" s="95">
        <f>SUMIFS(MasterData[Curr Sales],MasterData[Material'#],H95,MasterData[Material],I95,MasterData[WWB ID],C95)</f>
        <v>3587.0999999999995</v>
      </c>
      <c r="L95" s="95">
        <f>SUMIFS(MasterData[Prior Sales],MasterData[Material'#],H95,MasterData[Material],I95,MasterData[WWB ID],C95)</f>
        <v>1613.15</v>
      </c>
      <c r="M95" s="95">
        <f t="shared" si="3"/>
        <v>1973.9499999999994</v>
      </c>
      <c r="N95" s="95">
        <f>SUMIFS(MasterData[Semi-Annual Base],MasterData[Material'#],H95,MasterData[Material],I95,MasterData[WWB ID],C95)</f>
        <v>0</v>
      </c>
      <c r="O95" s="95">
        <f>SUMIFS(MasterData[Semi-Annual Focus],MasterData[Material'#],H95,MasterData[Material],I95,MasterData[WWB ID],C95)</f>
        <v>0</v>
      </c>
      <c r="P95" s="95">
        <f>SUMIFS(MasterData[Base Rebate],MasterData[Material'#],H95,MasterData[Material],I95,MasterData[WWB ID],C95)</f>
        <v>12.425754026598254</v>
      </c>
      <c r="Q95" s="95">
        <f>SUMIFS(MasterData[Annual Focus],MasterData[Material'#],H95,MasterData[Material],I95,MasterData[WWB ID],C95)</f>
        <v>0</v>
      </c>
      <c r="R95" s="95">
        <f>SUMIFS(MasterData[Growth Rebate],MasterData[Material'#],H95,MasterData[Material],I95,MasterData[WWB ID],C95)</f>
        <v>197.39500000000001</v>
      </c>
      <c r="S95" s="95">
        <f t="shared" si="4"/>
        <v>209.82075402659825</v>
      </c>
    </row>
    <row r="96" spans="1:19" x14ac:dyDescent="0.25">
      <c r="A96" s="99" t="str">
        <v>BD LIFE SCIENCES</v>
      </c>
      <c r="B96" s="99" t="str">
        <v>Diagnostic Solutions</v>
      </c>
      <c r="C96" s="91" t="str">
        <v>127</v>
      </c>
      <c r="D96" s="99" t="str">
        <v>Infection Prevention and Management</v>
      </c>
      <c r="E96" s="99" t="str">
        <v>ID/AST</v>
      </c>
      <c r="F96" s="99" t="str">
        <v>Sensi Disc</v>
      </c>
      <c r="G96" s="99" t="str">
        <v>Sensi Disc Taxo Vials</v>
      </c>
      <c r="H96" s="99" t="str">
        <v>231554</v>
      </c>
      <c r="I96" s="99" t="str">
        <v>Disc Ethyl Hydrocupreine Taxo P 10 Cart</v>
      </c>
      <c r="J96" s="99" t="str">
        <v>BD</v>
      </c>
      <c r="K96" s="95">
        <f>SUMIFS(MasterData[Curr Sales],MasterData[Material'#],H96,MasterData[Material],I96,MasterData[WWB ID],C96)</f>
        <v>401.5</v>
      </c>
      <c r="L96" s="95">
        <f>SUMIFS(MasterData[Prior Sales],MasterData[Material'#],H96,MasterData[Material],I96,MasterData[WWB ID],C96)</f>
        <v>105</v>
      </c>
      <c r="M96" s="95">
        <f t="shared" si="3"/>
        <v>296.5</v>
      </c>
      <c r="N96" s="95">
        <f>SUMIFS(MasterData[Semi-Annual Base],MasterData[Material'#],H96,MasterData[Material],I96,MasterData[WWB ID],C96)</f>
        <v>0</v>
      </c>
      <c r="O96" s="95">
        <f>SUMIFS(MasterData[Semi-Annual Focus],MasterData[Material'#],H96,MasterData[Material],I96,MasterData[WWB ID],C96)</f>
        <v>0</v>
      </c>
      <c r="P96" s="95">
        <f>SUMIFS(MasterData[Base Rebate],MasterData[Material'#],H96,MasterData[Material],I96,MasterData[WWB ID],C96)</f>
        <v>0.80879284182674671</v>
      </c>
      <c r="Q96" s="95">
        <f>SUMIFS(MasterData[Annual Focus],MasterData[Material'#],H96,MasterData[Material],I96,MasterData[WWB ID],C96)</f>
        <v>0</v>
      </c>
      <c r="R96" s="95">
        <f>SUMIFS(MasterData[Growth Rebate],MasterData[Material'#],H96,MasterData[Material],I96,MasterData[WWB ID],C96)</f>
        <v>29.650000000000002</v>
      </c>
      <c r="S96" s="95">
        <f t="shared" si="4"/>
        <v>30.45879284182675</v>
      </c>
    </row>
    <row r="97" spans="1:19" x14ac:dyDescent="0.25">
      <c r="A97" s="99" t="str">
        <v>BD LIFE SCIENCES</v>
      </c>
      <c r="B97" s="99" t="str">
        <v>Diagnostic Solutions</v>
      </c>
      <c r="C97" s="91" t="str">
        <v>127</v>
      </c>
      <c r="D97" s="99" t="str">
        <v>Infection Prevention and Management</v>
      </c>
      <c r="E97" s="99" t="str">
        <v>ID/AST</v>
      </c>
      <c r="F97" s="99" t="str">
        <v>Sensi Disc</v>
      </c>
      <c r="G97" s="99" t="str">
        <v>Sensi Disc Taxo Vials</v>
      </c>
      <c r="H97" s="99" t="str">
        <v>231042</v>
      </c>
      <c r="I97" s="99" t="str">
        <v>Disc Bacitracin Taxo A 1 Cart</v>
      </c>
      <c r="J97" s="99" t="str">
        <v>BD</v>
      </c>
      <c r="K97" s="95">
        <f>SUMIFS(MasterData[Curr Sales],MasterData[Material'#],H97,MasterData[Material],I97,MasterData[WWB ID],C97)</f>
        <v>45.3</v>
      </c>
      <c r="L97" s="95">
        <f>SUMIFS(MasterData[Prior Sales],MasterData[Material'#],H97,MasterData[Material],I97,MasterData[WWB ID],C97)</f>
        <v>0</v>
      </c>
      <c r="M97" s="95">
        <f t="shared" si="3"/>
        <v>45.3</v>
      </c>
      <c r="N97" s="95">
        <f>SUMIFS(MasterData[Semi-Annual Base],MasterData[Material'#],H97,MasterData[Material],I97,MasterData[WWB ID],C97)</f>
        <v>0</v>
      </c>
      <c r="O97" s="95">
        <f>SUMIFS(MasterData[Semi-Annual Focus],MasterData[Material'#],H97,MasterData[Material],I97,MasterData[WWB ID],C97)</f>
        <v>0</v>
      </c>
      <c r="P97" s="95">
        <f>SUMIFS(MasterData[Base Rebate],MasterData[Material'#],H97,MasterData[Material],I97,MasterData[WWB ID],C97)</f>
        <v>0</v>
      </c>
      <c r="Q97" s="95">
        <f>SUMIFS(MasterData[Annual Focus],MasterData[Material'#],H97,MasterData[Material],I97,MasterData[WWB ID],C97)</f>
        <v>0</v>
      </c>
      <c r="R97" s="95">
        <f>SUMIFS(MasterData[Growth Rebate],MasterData[Material'#],H97,MasterData[Material],I97,MasterData[WWB ID],C97)</f>
        <v>4.53</v>
      </c>
      <c r="S97" s="95">
        <f t="shared" si="4"/>
        <v>4.53</v>
      </c>
    </row>
    <row r="98" spans="1:19" x14ac:dyDescent="0.25">
      <c r="A98" s="99" t="str">
        <v>BD LIFE SCIENCES</v>
      </c>
      <c r="B98" s="99" t="str">
        <v>Diagnostic Solutions</v>
      </c>
      <c r="C98" s="91" t="str">
        <v>127</v>
      </c>
      <c r="D98" s="99" t="str">
        <v>Infection Prevention and Management</v>
      </c>
      <c r="E98" s="99" t="str">
        <v>ID/AST</v>
      </c>
      <c r="F98" s="99" t="str">
        <v>Sensi Disc</v>
      </c>
      <c r="G98" s="99" t="str">
        <v>Sensi Disc Taxo Vials</v>
      </c>
      <c r="H98" s="99" t="str">
        <v>231048</v>
      </c>
      <c r="I98" s="99" t="str">
        <v>Disc Taxo Ethyl Hydrocupreine P 1Car</v>
      </c>
      <c r="J98" s="99" t="str">
        <v>BD</v>
      </c>
      <c r="K98" s="95">
        <f>SUMIFS(MasterData[Curr Sales],MasterData[Material'#],H98,MasterData[Material],I98,MasterData[WWB ID],C98)</f>
        <v>212.42000000000002</v>
      </c>
      <c r="L98" s="95">
        <f>SUMIFS(MasterData[Prior Sales],MasterData[Material'#],H98,MasterData[Material],I98,MasterData[WWB ID],C98)</f>
        <v>190.32</v>
      </c>
      <c r="M98" s="95">
        <f t="shared" si="3"/>
        <v>22.100000000000023</v>
      </c>
      <c r="N98" s="95">
        <f>SUMIFS(MasterData[Semi-Annual Base],MasterData[Material'#],H98,MasterData[Material],I98,MasterData[WWB ID],C98)</f>
        <v>0</v>
      </c>
      <c r="O98" s="95">
        <f>SUMIFS(MasterData[Semi-Annual Focus],MasterData[Material'#],H98,MasterData[Material],I98,MasterData[WWB ID],C98)</f>
        <v>0</v>
      </c>
      <c r="P98" s="95">
        <f>SUMIFS(MasterData[Base Rebate],MasterData[Material'#],H98,MasterData[Material],I98,MasterData[WWB ID],C98)</f>
        <v>1.4659947967282518</v>
      </c>
      <c r="Q98" s="95">
        <f>SUMIFS(MasterData[Annual Focus],MasterData[Material'#],H98,MasterData[Material],I98,MasterData[WWB ID],C98)</f>
        <v>0</v>
      </c>
      <c r="R98" s="95">
        <f>SUMIFS(MasterData[Growth Rebate],MasterData[Material'#],H98,MasterData[Material],I98,MasterData[WWB ID],C98)</f>
        <v>2.2100000000000044</v>
      </c>
      <c r="S98" s="95">
        <f t="shared" si="4"/>
        <v>3.675994796728256</v>
      </c>
    </row>
    <row r="99" spans="1:19" x14ac:dyDescent="0.25">
      <c r="A99" s="99" t="str">
        <v>BD LIFE SCIENCES</v>
      </c>
      <c r="B99" s="99" t="str">
        <v>Diagnostic Solutions</v>
      </c>
      <c r="C99" s="91" t="str">
        <v>127</v>
      </c>
      <c r="D99" s="99" t="str">
        <v>Infection Prevention and Management</v>
      </c>
      <c r="E99" s="99" t="str">
        <v>ID/AST</v>
      </c>
      <c r="F99" s="99" t="str">
        <v>Sensi Disc</v>
      </c>
      <c r="G99" s="99" t="str">
        <v>Sensi Disc Taxo Vials</v>
      </c>
      <c r="H99" s="99" t="str">
        <v>231552</v>
      </c>
      <c r="I99" s="99" t="str">
        <v>Disc Bacitracin Taxo A 10 Cart</v>
      </c>
      <c r="J99" s="99" t="str">
        <v>BD</v>
      </c>
      <c r="K99" s="95">
        <f>SUMIFS(MasterData[Curr Sales],MasterData[Material'#],H99,MasterData[Material],I99,MasterData[WWB ID],C99)</f>
        <v>329.3</v>
      </c>
      <c r="L99" s="95">
        <f>SUMIFS(MasterData[Prior Sales],MasterData[Material'#],H99,MasterData[Material],I99,MasterData[WWB ID],C99)</f>
        <v>143.30000000000001</v>
      </c>
      <c r="M99" s="95">
        <f t="shared" si="3"/>
        <v>186</v>
      </c>
      <c r="N99" s="95">
        <f>SUMIFS(MasterData[Semi-Annual Base],MasterData[Material'#],H99,MasterData[Material],I99,MasterData[WWB ID],C99)</f>
        <v>0</v>
      </c>
      <c r="O99" s="95">
        <f>SUMIFS(MasterData[Semi-Annual Focus],MasterData[Material'#],H99,MasterData[Material],I99,MasterData[WWB ID],C99)</f>
        <v>0</v>
      </c>
      <c r="P99" s="95">
        <f>SUMIFS(MasterData[Base Rebate],MasterData[Material'#],H99,MasterData[Material],I99,MasterData[WWB ID],C99)</f>
        <v>1.1038096593692646</v>
      </c>
      <c r="Q99" s="95">
        <f>SUMIFS(MasterData[Annual Focus],MasterData[Material'#],H99,MasterData[Material],I99,MasterData[WWB ID],C99)</f>
        <v>0</v>
      </c>
      <c r="R99" s="95">
        <f>SUMIFS(MasterData[Growth Rebate],MasterData[Material'#],H99,MasterData[Material],I99,MasterData[WWB ID],C99)</f>
        <v>18.600000000000001</v>
      </c>
      <c r="S99" s="95">
        <f t="shared" si="4"/>
        <v>19.703809659369266</v>
      </c>
    </row>
    <row r="100" spans="1:19" x14ac:dyDescent="0.25">
      <c r="A100" s="99" t="str">
        <v>BD LIFE SCIENCES</v>
      </c>
      <c r="B100" s="99" t="str">
        <v>Diagnostic Solutions</v>
      </c>
      <c r="C100" s="91" t="str">
        <v>127</v>
      </c>
      <c r="D100" s="99" t="str">
        <v>Infection Prevention and Management</v>
      </c>
      <c r="E100" s="99" t="str">
        <v>ID/AST</v>
      </c>
      <c r="F100" s="99" t="str">
        <v>Sensi Disc</v>
      </c>
      <c r="G100" s="99" t="str">
        <v>Sensi Disc Taxo Vials</v>
      </c>
      <c r="H100" s="99" t="str">
        <v>231046</v>
      </c>
      <c r="I100" s="99" t="str">
        <v>Disc Taxo Ethyl Hydrocupreine Taxo P 1V</v>
      </c>
      <c r="J100" s="99" t="str">
        <v>BD</v>
      </c>
      <c r="K100" s="95">
        <f>SUMIFS(MasterData[Curr Sales],MasterData[Material'#],H100,MasterData[Material],I100,MasterData[WWB ID],C100)</f>
        <v>43.53</v>
      </c>
      <c r="L100" s="95">
        <f>SUMIFS(MasterData[Prior Sales],MasterData[Material'#],H100,MasterData[Material],I100,MasterData[WWB ID],C100)</f>
        <v>0</v>
      </c>
      <c r="M100" s="95">
        <f t="shared" si="3"/>
        <v>43.53</v>
      </c>
      <c r="N100" s="95">
        <f>SUMIFS(MasterData[Semi-Annual Base],MasterData[Material'#],H100,MasterData[Material],I100,MasterData[WWB ID],C100)</f>
        <v>0</v>
      </c>
      <c r="O100" s="95">
        <f>SUMIFS(MasterData[Semi-Annual Focus],MasterData[Material'#],H100,MasterData[Material],I100,MasterData[WWB ID],C100)</f>
        <v>0</v>
      </c>
      <c r="P100" s="95">
        <f>SUMIFS(MasterData[Base Rebate],MasterData[Material'#],H100,MasterData[Material],I100,MasterData[WWB ID],C100)</f>
        <v>0</v>
      </c>
      <c r="Q100" s="95">
        <f>SUMIFS(MasterData[Annual Focus],MasterData[Material'#],H100,MasterData[Material],I100,MasterData[WWB ID],C100)</f>
        <v>0</v>
      </c>
      <c r="R100" s="95">
        <f>SUMIFS(MasterData[Growth Rebate],MasterData[Material'#],H100,MasterData[Material],I100,MasterData[WWB ID],C100)</f>
        <v>4.3530000000000006</v>
      </c>
      <c r="S100" s="95">
        <f t="shared" si="4"/>
        <v>4.3530000000000006</v>
      </c>
    </row>
    <row r="101" spans="1:19" x14ac:dyDescent="0.25">
      <c r="A101" s="99" t="str">
        <v>BD LIFE SCIENCES</v>
      </c>
      <c r="B101" s="99" t="str">
        <v>Diagnostic Solutions</v>
      </c>
      <c r="C101" s="91" t="str">
        <v>127</v>
      </c>
      <c r="D101" s="99" t="str">
        <v>Infection Prevention and Management</v>
      </c>
      <c r="E101" s="99" t="str">
        <v>ID/AST</v>
      </c>
      <c r="F101" s="99" t="str">
        <v>Sensi Disc</v>
      </c>
      <c r="G101" s="99" t="str">
        <v>Sensi Disc Taxo Cartridges</v>
      </c>
      <c r="H101" s="99" t="str">
        <v>231723</v>
      </c>
      <c r="I101" s="99" t="str">
        <v>Disc Taxo Hippurate 1 Ea</v>
      </c>
      <c r="J101" s="99" t="str">
        <v>BD</v>
      </c>
      <c r="K101" s="95">
        <f>SUMIFS(MasterData[Curr Sales],MasterData[Material'#],H101,MasterData[Material],I101,MasterData[WWB ID],C101)</f>
        <v>0</v>
      </c>
      <c r="L101" s="95">
        <f>SUMIFS(MasterData[Prior Sales],MasterData[Material'#],H101,MasterData[Material],I101,MasterData[WWB ID],C101)</f>
        <v>31.43</v>
      </c>
      <c r="M101" s="95">
        <f t="shared" si="3"/>
        <v>-31.43</v>
      </c>
      <c r="N101" s="95">
        <f>SUMIFS(MasterData[Semi-Annual Base],MasterData[Material'#],H101,MasterData[Material],I101,MasterData[WWB ID],C101)</f>
        <v>0</v>
      </c>
      <c r="O101" s="95">
        <f>SUMIFS(MasterData[Semi-Annual Focus],MasterData[Material'#],H101,MasterData[Material],I101,MasterData[WWB ID],C101)</f>
        <v>0</v>
      </c>
      <c r="P101" s="95">
        <f>SUMIFS(MasterData[Base Rebate],MasterData[Material'#],H101,MasterData[Material],I101,MasterData[WWB ID],C101)</f>
        <v>0.24209865732013949</v>
      </c>
      <c r="Q101" s="95">
        <f>SUMIFS(MasterData[Annual Focus],MasterData[Material'#],H101,MasterData[Material],I101,MasterData[WWB ID],C101)</f>
        <v>0</v>
      </c>
      <c r="R101" s="95">
        <f>SUMIFS(MasterData[Growth Rebate],MasterData[Material'#],H101,MasterData[Material],I101,MasterData[WWB ID],C101)</f>
        <v>-3.1430000000000002</v>
      </c>
      <c r="S101" s="95">
        <f t="shared" si="4"/>
        <v>-2.9009013426798607</v>
      </c>
    </row>
    <row r="102" spans="1:19" x14ac:dyDescent="0.25">
      <c r="A102" s="99" t="str">
        <v>BD LIFE SCIENCES</v>
      </c>
      <c r="B102" s="99" t="str">
        <v>Diagnostic Solutions</v>
      </c>
      <c r="C102" s="91" t="str">
        <v>125</v>
      </c>
      <c r="D102" s="99" t="str">
        <v>Molecular Diagnostics</v>
      </c>
      <c r="E102" s="99" t="str">
        <v>Molecular - BD Viper/ProbeTec/Affirm</v>
      </c>
      <c r="F102" s="99" t="str">
        <v>Affirm Reagents</v>
      </c>
      <c r="G102" s="99" t="str">
        <v>Affirm Transport</v>
      </c>
      <c r="H102" s="99" t="str">
        <v>446255</v>
      </c>
      <c r="I102" s="99" t="str">
        <v>Kit Affirm Att System 100 Ea</v>
      </c>
      <c r="J102" s="99" t="str">
        <v>BD</v>
      </c>
      <c r="K102" s="95">
        <f>SUMIFS(MasterData[Curr Sales],MasterData[Material'#],H102,MasterData[Material],I102,MasterData[WWB ID],C102)</f>
        <v>2456.9400000000005</v>
      </c>
      <c r="L102" s="95">
        <f>SUMIFS(MasterData[Prior Sales],MasterData[Material'#],H102,MasterData[Material],I102,MasterData[WWB ID],C102)</f>
        <v>4482.2699999999995</v>
      </c>
      <c r="M102" s="95">
        <f t="shared" si="3"/>
        <v>-2025.329999999999</v>
      </c>
      <c r="N102" s="95">
        <f>SUMIFS(MasterData[Semi-Annual Base],MasterData[Material'#],H102,MasterData[Material],I102,MasterData[WWB ID],C102)</f>
        <v>0</v>
      </c>
      <c r="O102" s="95">
        <f>SUMIFS(MasterData[Semi-Annual Focus],MasterData[Material'#],H102,MasterData[Material],I102,MasterData[WWB ID],C102)</f>
        <v>0</v>
      </c>
      <c r="P102" s="95">
        <f>SUMIFS(MasterData[Base Rebate],MasterData[Material'#],H102,MasterData[Material],I102,MasterData[WWB ID],C102)</f>
        <v>34.525979915569252</v>
      </c>
      <c r="Q102" s="95">
        <f>SUMIFS(MasterData[Annual Focus],MasterData[Material'#],H102,MasterData[Material],I102,MasterData[WWB ID],C102)</f>
        <v>0</v>
      </c>
      <c r="R102" s="95">
        <f>SUMIFS(MasterData[Growth Rebate],MasterData[Material'#],H102,MasterData[Material],I102,MasterData[WWB ID],C102)</f>
        <v>-202.53299999999996</v>
      </c>
      <c r="S102" s="95">
        <f t="shared" si="4"/>
        <v>-168.00702008443071</v>
      </c>
    </row>
    <row r="103" spans="1:19" x14ac:dyDescent="0.25">
      <c r="A103" s="99" t="str">
        <v>BD LIFE SCIENCES</v>
      </c>
      <c r="B103" s="99" t="str">
        <v>Diagnostic Solutions</v>
      </c>
      <c r="C103" s="91" t="str">
        <v>127</v>
      </c>
      <c r="D103" s="99" t="str">
        <v>Infection Prevention and Management</v>
      </c>
      <c r="E103" s="99" t="str">
        <v>Core Micro</v>
      </c>
      <c r="F103" s="99" t="str">
        <v>Plated Media - Clinical</v>
      </c>
      <c r="G103" s="99" t="str">
        <v>Plated Media</v>
      </c>
      <c r="H103" s="99" t="str">
        <v>221275</v>
      </c>
      <c r="I103" s="99" t="str">
        <v>Plate Mueller Hinton II Agar 100 Ea</v>
      </c>
      <c r="J103" s="99" t="str">
        <v>BD</v>
      </c>
      <c r="K103" s="95">
        <f>SUMIFS(MasterData[Curr Sales],MasterData[Material'#],H103,MasterData[Material],I103,MasterData[WWB ID],C103)</f>
        <v>4456.6799999999994</v>
      </c>
      <c r="L103" s="95">
        <f>SUMIFS(MasterData[Prior Sales],MasterData[Material'#],H103,MasterData[Material],I103,MasterData[WWB ID],C103)</f>
        <v>5011</v>
      </c>
      <c r="M103" s="95">
        <f t="shared" si="3"/>
        <v>-554.32000000000062</v>
      </c>
      <c r="N103" s="95">
        <f>SUMIFS(MasterData[Semi-Annual Base],MasterData[Material'#],H103,MasterData[Material],I103,MasterData[WWB ID],C103)</f>
        <v>0</v>
      </c>
      <c r="O103" s="95">
        <f>SUMIFS(MasterData[Semi-Annual Focus],MasterData[Material'#],H103,MasterData[Material],I103,MasterData[WWB ID],C103)</f>
        <v>0</v>
      </c>
      <c r="P103" s="95">
        <f>SUMIFS(MasterData[Base Rebate],MasterData[Material'#],H103,MasterData[Material],I103,MasterData[WWB ID],C103)</f>
        <v>38.598675527560268</v>
      </c>
      <c r="Q103" s="95">
        <f>SUMIFS(MasterData[Annual Focus],MasterData[Material'#],H103,MasterData[Material],I103,MasterData[WWB ID],C103)</f>
        <v>0</v>
      </c>
      <c r="R103" s="95">
        <f>SUMIFS(MasterData[Growth Rebate],MasterData[Material'#],H103,MasterData[Material],I103,MasterData[WWB ID],C103)</f>
        <v>-55.432000000000102</v>
      </c>
      <c r="S103" s="95">
        <f t="shared" si="4"/>
        <v>-16.833324472439834</v>
      </c>
    </row>
    <row r="104" spans="1:19" x14ac:dyDescent="0.25">
      <c r="A104" s="99" t="str">
        <v>BD LIFE SCIENCES</v>
      </c>
      <c r="B104" s="99" t="str">
        <v>Diagnostic Solutions</v>
      </c>
      <c r="C104" s="91" t="str">
        <v>127</v>
      </c>
      <c r="D104" s="99" t="str">
        <v>Infection Prevention and Management</v>
      </c>
      <c r="E104" s="99" t="str">
        <v>Core Micro</v>
      </c>
      <c r="F104" s="99" t="str">
        <v>Plated Media - Clinical</v>
      </c>
      <c r="G104" s="99" t="str">
        <v>Plated Media</v>
      </c>
      <c r="H104" s="99" t="str">
        <v>221283</v>
      </c>
      <c r="I104" s="99" t="str">
        <v>Plate Trypticase Soy Agar 100 Ea</v>
      </c>
      <c r="J104" s="99" t="str">
        <v>BD</v>
      </c>
      <c r="K104" s="95">
        <f>SUMIFS(MasterData[Curr Sales],MasterData[Material'#],H104,MasterData[Material],I104,MasterData[WWB ID],C104)</f>
        <v>748.52</v>
      </c>
      <c r="L104" s="95">
        <f>SUMIFS(MasterData[Prior Sales],MasterData[Material'#],H104,MasterData[Material],I104,MasterData[WWB ID],C104)</f>
        <v>474.6</v>
      </c>
      <c r="M104" s="95">
        <f t="shared" si="3"/>
        <v>273.91999999999996</v>
      </c>
      <c r="N104" s="95">
        <f>SUMIFS(MasterData[Semi-Annual Base],MasterData[Material'#],H104,MasterData[Material],I104,MasterData[WWB ID],C104)</f>
        <v>0</v>
      </c>
      <c r="O104" s="95">
        <f>SUMIFS(MasterData[Semi-Annual Focus],MasterData[Material'#],H104,MasterData[Material],I104,MasterData[WWB ID],C104)</f>
        <v>0</v>
      </c>
      <c r="P104" s="95">
        <f>SUMIFS(MasterData[Base Rebate],MasterData[Material'#],H104,MasterData[Material],I104,MasterData[WWB ID],C104)</f>
        <v>3.6557436450568952</v>
      </c>
      <c r="Q104" s="95">
        <f>SUMIFS(MasterData[Annual Focus],MasterData[Material'#],H104,MasterData[Material],I104,MasterData[WWB ID],C104)</f>
        <v>0</v>
      </c>
      <c r="R104" s="95">
        <f>SUMIFS(MasterData[Growth Rebate],MasterData[Material'#],H104,MasterData[Material],I104,MasterData[WWB ID],C104)</f>
        <v>27.391999999999989</v>
      </c>
      <c r="S104" s="95">
        <f t="shared" si="4"/>
        <v>31.047743645056883</v>
      </c>
    </row>
    <row r="105" spans="1:19" x14ac:dyDescent="0.25">
      <c r="A105" s="99" t="str">
        <v>BD LIFE SCIENCES</v>
      </c>
      <c r="B105" s="99" t="str">
        <v>Diagnostic Solutions</v>
      </c>
      <c r="C105" s="91" t="str">
        <v>127</v>
      </c>
      <c r="D105" s="99" t="str">
        <v>Infection Prevention and Management</v>
      </c>
      <c r="E105" s="99" t="str">
        <v>Core Micro</v>
      </c>
      <c r="F105" s="99" t="str">
        <v>Transport</v>
      </c>
      <c r="G105" s="99" t="str">
        <v>OEM Swabs</v>
      </c>
      <c r="H105" s="99" t="str">
        <v>220093</v>
      </c>
      <c r="I105" s="99" t="str">
        <v>Cultureswab Liquid Amies Single Swab</v>
      </c>
      <c r="J105" s="99" t="str">
        <v>BD</v>
      </c>
      <c r="K105" s="95">
        <f>SUMIFS(MasterData[Curr Sales],MasterData[Material'#],H105,MasterData[Material],I105,MasterData[WWB ID],C105)</f>
        <v>546.93000000000006</v>
      </c>
      <c r="L105" s="95">
        <f>SUMIFS(MasterData[Prior Sales],MasterData[Material'#],H105,MasterData[Material],I105,MasterData[WWB ID],C105)</f>
        <v>867.45</v>
      </c>
      <c r="M105" s="95">
        <f t="shared" si="3"/>
        <v>-320.52</v>
      </c>
      <c r="N105" s="95">
        <f>SUMIFS(MasterData[Semi-Annual Base],MasterData[Material'#],H105,MasterData[Material],I105,MasterData[WWB ID],C105)</f>
        <v>0</v>
      </c>
      <c r="O105" s="95">
        <f>SUMIFS(MasterData[Semi-Annual Focus],MasterData[Material'#],H105,MasterData[Material],I105,MasterData[WWB ID],C105)</f>
        <v>0</v>
      </c>
      <c r="P105" s="95">
        <f>SUMIFS(MasterData[Base Rebate],MasterData[Material'#],H105,MasterData[Material],I105,MasterData[WWB ID],C105)</f>
        <v>6.6817842918343944</v>
      </c>
      <c r="Q105" s="95">
        <f>SUMIFS(MasterData[Annual Focus],MasterData[Material'#],H105,MasterData[Material],I105,MasterData[WWB ID],C105)</f>
        <v>0</v>
      </c>
      <c r="R105" s="95">
        <f>SUMIFS(MasterData[Growth Rebate],MasterData[Material'#],H105,MasterData[Material],I105,MasterData[WWB ID],C105)</f>
        <v>-32.052</v>
      </c>
      <c r="S105" s="95">
        <f t="shared" si="4"/>
        <v>-25.370215708165606</v>
      </c>
    </row>
    <row r="106" spans="1:19" x14ac:dyDescent="0.25">
      <c r="A106" s="99" t="str">
        <v>BD LIFE SCIENCES</v>
      </c>
      <c r="B106" s="99" t="str">
        <v>Diagnostic Solutions</v>
      </c>
      <c r="C106" s="91" t="str">
        <v>127</v>
      </c>
      <c r="D106" s="99" t="str">
        <v>Infection Prevention and Management</v>
      </c>
      <c r="E106" s="99" t="str">
        <v>Core Micro</v>
      </c>
      <c r="F106" s="99" t="str">
        <v>Transport</v>
      </c>
      <c r="G106" s="99" t="str">
        <v>OEM Swabs</v>
      </c>
      <c r="H106" s="99" t="str">
        <v>220244</v>
      </c>
      <c r="I106" s="99" t="str">
        <v>Vial Universal Viral Transport 1 Ml</v>
      </c>
      <c r="J106" s="99" t="str">
        <v>BD</v>
      </c>
      <c r="K106" s="95">
        <f>SUMIFS(MasterData[Curr Sales],MasterData[Material'#],H106,MasterData[Material],I106,MasterData[WWB ID],C106)</f>
        <v>111.4</v>
      </c>
      <c r="L106" s="95">
        <f>SUMIFS(MasterData[Prior Sales],MasterData[Material'#],H106,MasterData[Material],I106,MasterData[WWB ID],C106)</f>
        <v>1468.9</v>
      </c>
      <c r="M106" s="95">
        <f t="shared" si="3"/>
        <v>-1357.5</v>
      </c>
      <c r="N106" s="95">
        <f>SUMIFS(MasterData[Semi-Annual Base],MasterData[Material'#],H106,MasterData[Material],I106,MasterData[WWB ID],C106)</f>
        <v>0</v>
      </c>
      <c r="O106" s="95">
        <f>SUMIFS(MasterData[Semi-Annual Focus],MasterData[Material'#],H106,MasterData[Material],I106,MasterData[WWB ID],C106)</f>
        <v>0</v>
      </c>
      <c r="P106" s="95">
        <f>SUMIFS(MasterData[Base Rebate],MasterData[Material'#],H106,MasterData[Material],I106,MasterData[WWB ID],C106)</f>
        <v>11.314626717707696</v>
      </c>
      <c r="Q106" s="95">
        <f>SUMIFS(MasterData[Annual Focus],MasterData[Material'#],H106,MasterData[Material],I106,MasterData[WWB ID],C106)</f>
        <v>0</v>
      </c>
      <c r="R106" s="95">
        <f>SUMIFS(MasterData[Growth Rebate],MasterData[Material'#],H106,MasterData[Material],I106,MasterData[WWB ID],C106)</f>
        <v>-135.75</v>
      </c>
      <c r="S106" s="95">
        <f t="shared" si="4"/>
        <v>-124.4353732822923</v>
      </c>
    </row>
    <row r="107" spans="1:19" x14ac:dyDescent="0.25">
      <c r="A107" s="99" t="str">
        <v>BD LIFE SCIENCES</v>
      </c>
      <c r="B107" s="99" t="str">
        <v>Diagnostic Solutions</v>
      </c>
      <c r="C107" s="91" t="str">
        <v>127</v>
      </c>
      <c r="D107" s="99" t="str">
        <v>Infection Prevention and Management</v>
      </c>
      <c r="E107" s="99" t="str">
        <v>Core Micro</v>
      </c>
      <c r="F107" s="99" t="str">
        <v>Tubed Media - Clinical</v>
      </c>
      <c r="G107" s="99" t="str">
        <v>Tubed/Bottled Media</v>
      </c>
      <c r="H107" s="99" t="str">
        <v>221819</v>
      </c>
      <c r="I107" s="99" t="str">
        <v>Tube Saline Normal 5Ml K 100 Ea</v>
      </c>
      <c r="J107" s="99" t="str">
        <v>BD</v>
      </c>
      <c r="K107" s="95">
        <f>SUMIFS(MasterData[Curr Sales],MasterData[Material'#],H107,MasterData[Material],I107,MasterData[WWB ID],C107)</f>
        <v>3678.24</v>
      </c>
      <c r="L107" s="95">
        <f>SUMIFS(MasterData[Prior Sales],MasterData[Material'#],H107,MasterData[Material],I107,MasterData[WWB ID],C107)</f>
        <v>2731.3199999999997</v>
      </c>
      <c r="M107" s="95">
        <f t="shared" si="3"/>
        <v>946.92000000000007</v>
      </c>
      <c r="N107" s="95">
        <f>SUMIFS(MasterData[Semi-Annual Base],MasterData[Material'#],H107,MasterData[Material],I107,MasterData[WWB ID],C107)</f>
        <v>0</v>
      </c>
      <c r="O107" s="95">
        <f>SUMIFS(MasterData[Semi-Annual Focus],MasterData[Material'#],H107,MasterData[Material],I107,MasterData[WWB ID],C107)</f>
        <v>0</v>
      </c>
      <c r="P107" s="95">
        <f>SUMIFS(MasterData[Base Rebate],MasterData[Material'#],H107,MasterData[Material],I107,MasterData[WWB ID],C107)</f>
        <v>21.038781568935519</v>
      </c>
      <c r="Q107" s="95">
        <f>SUMIFS(MasterData[Annual Focus],MasterData[Material'#],H107,MasterData[Material],I107,MasterData[WWB ID],C107)</f>
        <v>0</v>
      </c>
      <c r="R107" s="95">
        <f>SUMIFS(MasterData[Growth Rebate],MasterData[Material'#],H107,MasterData[Material],I107,MasterData[WWB ID],C107)</f>
        <v>94.691999999999979</v>
      </c>
      <c r="S107" s="95">
        <f t="shared" si="4"/>
        <v>115.7307815689355</v>
      </c>
    </row>
    <row r="108" spans="1:19" x14ac:dyDescent="0.25">
      <c r="A108" s="99" t="str">
        <v>BD LIFE SCIENCES</v>
      </c>
      <c r="B108" s="99" t="str">
        <v>Diagnostic Solutions</v>
      </c>
      <c r="C108" s="91" t="str">
        <v>127</v>
      </c>
      <c r="D108" s="99" t="str">
        <v>Infection Prevention and Management</v>
      </c>
      <c r="E108" s="99" t="str">
        <v>Core Micro</v>
      </c>
      <c r="F108" s="99" t="str">
        <v>Tubed Media - Clinical</v>
      </c>
      <c r="G108" s="99" t="str">
        <v>Special Tube Media</v>
      </c>
      <c r="H108" s="99" t="str">
        <v>296286</v>
      </c>
      <c r="I108" s="99" t="str">
        <v>Tube Inhibitory Mold Agar Slant 100 Ea</v>
      </c>
      <c r="J108" s="99" t="str">
        <v>BD</v>
      </c>
      <c r="K108" s="95">
        <f>SUMIFS(MasterData[Curr Sales],MasterData[Material'#],H108,MasterData[Material],I108,MasterData[WWB ID],C108)</f>
        <v>3020.5799999999995</v>
      </c>
      <c r="L108" s="95">
        <f>SUMIFS(MasterData[Prior Sales],MasterData[Material'#],H108,MasterData[Material],I108,MasterData[WWB ID],C108)</f>
        <v>3157.38</v>
      </c>
      <c r="M108" s="95">
        <f t="shared" si="3"/>
        <v>-136.80000000000064</v>
      </c>
      <c r="N108" s="95">
        <f>SUMIFS(MasterData[Semi-Annual Base],MasterData[Material'#],H108,MasterData[Material],I108,MasterData[WWB ID],C108)</f>
        <v>0</v>
      </c>
      <c r="O108" s="95">
        <f>SUMIFS(MasterData[Semi-Annual Focus],MasterData[Material'#],H108,MasterData[Material],I108,MasterData[WWB ID],C108)</f>
        <v>0</v>
      </c>
      <c r="P108" s="95">
        <f>SUMIFS(MasterData[Base Rebate],MasterData[Material'#],H108,MasterData[Material],I108,MasterData[WWB ID],C108)</f>
        <v>24.320631837399368</v>
      </c>
      <c r="Q108" s="95">
        <f>SUMIFS(MasterData[Annual Focus],MasterData[Material'#],H108,MasterData[Material],I108,MasterData[WWB ID],C108)</f>
        <v>0</v>
      </c>
      <c r="R108" s="95">
        <f>SUMIFS(MasterData[Growth Rebate],MasterData[Material'#],H108,MasterData[Material],I108,MasterData[WWB ID],C108)</f>
        <v>-13.680000000000121</v>
      </c>
      <c r="S108" s="95">
        <f t="shared" si="4"/>
        <v>10.640631837399248</v>
      </c>
    </row>
    <row r="109" spans="1:19" x14ac:dyDescent="0.25">
      <c r="A109" s="99" t="str">
        <v>BD LIFE SCIENCES</v>
      </c>
      <c r="B109" s="99" t="str">
        <v>Diagnostic Solutions</v>
      </c>
      <c r="C109" s="91" t="str">
        <v>127</v>
      </c>
      <c r="D109" s="99" t="str">
        <v>Infection Prevention and Management</v>
      </c>
      <c r="E109" s="99" t="str">
        <v>ID/AST</v>
      </c>
      <c r="F109" s="99" t="str">
        <v>Misc ID and AST</v>
      </c>
      <c r="G109" s="99" t="str">
        <v>ID Test Dryslide</v>
      </c>
      <c r="H109" s="99" t="str">
        <v>231748</v>
      </c>
      <c r="I109" s="99" t="str">
        <v>Slide Dryslide Indole</v>
      </c>
      <c r="J109" s="99" t="str">
        <v>BD</v>
      </c>
      <c r="K109" s="95">
        <f>SUMIFS(MasterData[Curr Sales],MasterData[Material'#],H109,MasterData[Material],I109,MasterData[WWB ID],C109)</f>
        <v>0</v>
      </c>
      <c r="L109" s="95">
        <f>SUMIFS(MasterData[Prior Sales],MasterData[Material'#],H109,MasterData[Material],I109,MasterData[WWB ID],C109)</f>
        <v>299.7</v>
      </c>
      <c r="M109" s="95">
        <f t="shared" si="3"/>
        <v>-299.7</v>
      </c>
      <c r="N109" s="95">
        <f>SUMIFS(MasterData[Semi-Annual Base],MasterData[Material'#],H109,MasterData[Material],I109,MasterData[WWB ID],C109)</f>
        <v>0</v>
      </c>
      <c r="O109" s="95">
        <f>SUMIFS(MasterData[Semi-Annual Focus],MasterData[Material'#],H109,MasterData[Material],I109,MasterData[WWB ID],C109)</f>
        <v>0</v>
      </c>
      <c r="P109" s="95">
        <f>SUMIFS(MasterData[Base Rebate],MasterData[Material'#],H109,MasterData[Material],I109,MasterData[WWB ID],C109)</f>
        <v>2.3085258542426286</v>
      </c>
      <c r="Q109" s="95">
        <f>SUMIFS(MasterData[Annual Focus],MasterData[Material'#],H109,MasterData[Material],I109,MasterData[WWB ID],C109)</f>
        <v>0</v>
      </c>
      <c r="R109" s="95">
        <f>SUMIFS(MasterData[Growth Rebate],MasterData[Material'#],H109,MasterData[Material],I109,MasterData[WWB ID],C109)</f>
        <v>-29.97</v>
      </c>
      <c r="S109" s="95">
        <f t="shared" si="4"/>
        <v>-27.661474145757371</v>
      </c>
    </row>
    <row r="110" spans="1:19" x14ac:dyDescent="0.25">
      <c r="A110" s="99" t="str">
        <v>BD LIFE SCIENCES</v>
      </c>
      <c r="B110" s="99" t="str">
        <v>Diagnostic Solutions</v>
      </c>
      <c r="C110" s="91" t="str">
        <v>127</v>
      </c>
      <c r="D110" s="99" t="str">
        <v>Infection Prevention and Management</v>
      </c>
      <c r="E110" s="99" t="str">
        <v>ID/AST</v>
      </c>
      <c r="F110" s="99" t="str">
        <v>Misc ID and AST</v>
      </c>
      <c r="G110" s="99" t="str">
        <v>ID Test Dryslide</v>
      </c>
      <c r="H110" s="99" t="str">
        <v>231746</v>
      </c>
      <c r="I110" s="99" t="str">
        <v>Slide Dryslide Oxidase</v>
      </c>
      <c r="J110" s="99" t="str">
        <v>BD</v>
      </c>
      <c r="K110" s="95">
        <f>SUMIFS(MasterData[Curr Sales],MasterData[Material'#],H110,MasterData[Material],I110,MasterData[WWB ID],C110)</f>
        <v>1386</v>
      </c>
      <c r="L110" s="95">
        <f>SUMIFS(MasterData[Prior Sales],MasterData[Material'#],H110,MasterData[Material],I110,MasterData[WWB ID],C110)</f>
        <v>494.4</v>
      </c>
      <c r="M110" s="95">
        <f t="shared" si="3"/>
        <v>891.6</v>
      </c>
      <c r="N110" s="95">
        <f>SUMIFS(MasterData[Semi-Annual Base],MasterData[Material'#],H110,MasterData[Material],I110,MasterData[WWB ID],C110)</f>
        <v>0</v>
      </c>
      <c r="O110" s="95">
        <f>SUMIFS(MasterData[Semi-Annual Focus],MasterData[Material'#],H110,MasterData[Material],I110,MasterData[WWB ID],C110)</f>
        <v>0</v>
      </c>
      <c r="P110" s="95">
        <f>SUMIFS(MasterData[Base Rebate],MasterData[Material'#],H110,MasterData[Material],I110,MasterData[WWB ID],C110)</f>
        <v>3.8082588666585098</v>
      </c>
      <c r="Q110" s="95">
        <f>SUMIFS(MasterData[Annual Focus],MasterData[Material'#],H110,MasterData[Material],I110,MasterData[WWB ID],C110)</f>
        <v>0</v>
      </c>
      <c r="R110" s="95">
        <f>SUMIFS(MasterData[Growth Rebate],MasterData[Material'#],H110,MasterData[Material],I110,MasterData[WWB ID],C110)</f>
        <v>89.16</v>
      </c>
      <c r="S110" s="95">
        <f t="shared" si="4"/>
        <v>92.968258866658502</v>
      </c>
    </row>
    <row r="111" spans="1:19" x14ac:dyDescent="0.25">
      <c r="A111" s="99" t="str">
        <v>BD LIFE SCIENCES</v>
      </c>
      <c r="B111" s="99" t="str">
        <v>Diagnostic Solutions</v>
      </c>
      <c r="C111" s="91" t="str">
        <v>127</v>
      </c>
      <c r="D111" s="99" t="str">
        <v>Infection Prevention and Management</v>
      </c>
      <c r="E111" s="99" t="str">
        <v>Core Micro</v>
      </c>
      <c r="F111" s="99" t="str">
        <v>Anaerobics</v>
      </c>
      <c r="G111" s="99" t="str">
        <v>Gaspak EZ</v>
      </c>
      <c r="H111" s="99" t="str">
        <v>260001</v>
      </c>
      <c r="I111" s="99" t="str">
        <v>Sachet Gaspak EZ Anaerobe w/Indicator</v>
      </c>
      <c r="J111" s="99" t="str">
        <v>BD</v>
      </c>
      <c r="K111" s="95">
        <f>SUMIFS(MasterData[Curr Sales],MasterData[Material'#],H111,MasterData[Material],I111,MasterData[WWB ID],C111)</f>
        <v>175</v>
      </c>
      <c r="L111" s="95">
        <f>SUMIFS(MasterData[Prior Sales],MasterData[Material'#],H111,MasterData[Material],I111,MasterData[WWB ID],C111)</f>
        <v>87.5</v>
      </c>
      <c r="M111" s="95">
        <f t="shared" si="3"/>
        <v>87.5</v>
      </c>
      <c r="N111" s="95">
        <f>SUMIFS(MasterData[Semi-Annual Base],MasterData[Material'#],H111,MasterData[Material],I111,MasterData[WWB ID],C111)</f>
        <v>0</v>
      </c>
      <c r="O111" s="95">
        <f>SUMIFS(MasterData[Semi-Annual Focus],MasterData[Material'#],H111,MasterData[Material],I111,MasterData[WWB ID],C111)</f>
        <v>0</v>
      </c>
      <c r="P111" s="95">
        <f>SUMIFS(MasterData[Base Rebate],MasterData[Material'#],H111,MasterData[Material],I111,MasterData[WWB ID],C111)</f>
        <v>0.67399403485562226</v>
      </c>
      <c r="Q111" s="95">
        <f>SUMIFS(MasterData[Annual Focus],MasterData[Material'#],H111,MasterData[Material],I111,MasterData[WWB ID],C111)</f>
        <v>0</v>
      </c>
      <c r="R111" s="95">
        <f>SUMIFS(MasterData[Growth Rebate],MasterData[Material'#],H111,MasterData[Material],I111,MasterData[WWB ID],C111)</f>
        <v>8.75</v>
      </c>
      <c r="S111" s="95">
        <f t="shared" si="4"/>
        <v>9.4239940348556228</v>
      </c>
    </row>
    <row r="112" spans="1:19" x14ac:dyDescent="0.25">
      <c r="A112" s="99" t="str">
        <v>BD LIFE SCIENCES</v>
      </c>
      <c r="B112" s="99" t="str">
        <v>Diagnostic Solutions</v>
      </c>
      <c r="C112" s="99" t="str">
        <v>127</v>
      </c>
      <c r="D112" s="99" t="str">
        <v>Infection Prevention and Management</v>
      </c>
      <c r="E112" s="99" t="str">
        <v>Core Micro</v>
      </c>
      <c r="F112" s="99" t="str">
        <v>Anaerobics</v>
      </c>
      <c r="G112" s="99" t="str">
        <v>Gaspak EZ Supplies</v>
      </c>
      <c r="H112" s="99" t="str">
        <v>260002</v>
      </c>
      <c r="I112" s="99" t="str">
        <v>Gaspak EZ Small Incubation Container</v>
      </c>
      <c r="J112" s="99" t="str">
        <v>BD</v>
      </c>
      <c r="K112" s="95">
        <f>SUMIFS(MasterData[Curr Sales],MasterData[Material'#],H112,MasterData[Material],I112,MasterData[WWB ID],C112)</f>
        <v>95</v>
      </c>
      <c r="L112" s="95">
        <f>SUMIFS(MasterData[Prior Sales],MasterData[Material'#],H112,MasterData[Material],I112,MasterData[WWB ID],C112)</f>
        <v>0</v>
      </c>
      <c r="M112" s="95">
        <f t="shared" si="3"/>
        <v>95</v>
      </c>
      <c r="N112" s="95">
        <f>SUMIFS(MasterData[Semi-Annual Base],MasterData[Material'#],H112,MasterData[Material],I112,MasterData[WWB ID],C112)</f>
        <v>0</v>
      </c>
      <c r="O112" s="95">
        <f>SUMIFS(MasterData[Semi-Annual Focus],MasterData[Material'#],H112,MasterData[Material],I112,MasterData[WWB ID],C112)</f>
        <v>0</v>
      </c>
      <c r="P112" s="95">
        <f>SUMIFS(MasterData[Base Rebate],MasterData[Material'#],H112,MasterData[Material],I112,MasterData[WWB ID],C112)</f>
        <v>0</v>
      </c>
      <c r="Q112" s="95">
        <f>SUMIFS(MasterData[Annual Focus],MasterData[Material'#],H112,MasterData[Material],I112,MasterData[WWB ID],C112)</f>
        <v>0</v>
      </c>
      <c r="R112" s="95">
        <f>SUMIFS(MasterData[Growth Rebate],MasterData[Material'#],H112,MasterData[Material],I112,MasterData[WWB ID],C112)</f>
        <v>9.5</v>
      </c>
      <c r="S112" s="95">
        <f t="shared" si="4"/>
        <v>9.5</v>
      </c>
    </row>
    <row r="113" spans="1:19" x14ac:dyDescent="0.25">
      <c r="A113" s="99" t="str">
        <v>BD LIFE SCIENCES</v>
      </c>
      <c r="B113" s="99" t="str">
        <v>Diagnostic Solutions</v>
      </c>
      <c r="C113" s="91" t="str">
        <v>127</v>
      </c>
      <c r="D113" s="99" t="str">
        <v>Infection Prevention and Management</v>
      </c>
      <c r="E113" s="99" t="str">
        <v>Core Micro</v>
      </c>
      <c r="F113" s="99" t="str">
        <v>Anaerobics</v>
      </c>
      <c r="G113" s="99" t="str">
        <v>Gaspak EZ Supplies</v>
      </c>
      <c r="H113" s="99" t="str">
        <v>260671</v>
      </c>
      <c r="I113" s="99" t="str">
        <v>Gaspak EZ Standard Incubation Container</v>
      </c>
      <c r="J113" s="99" t="str">
        <v>BD</v>
      </c>
      <c r="K113" s="95">
        <f>SUMIFS(MasterData[Curr Sales],MasterData[Material'#],H113,MasterData[Material],I113,MasterData[WWB ID],C113)</f>
        <v>0</v>
      </c>
      <c r="L113" s="95">
        <f>SUMIFS(MasterData[Prior Sales],MasterData[Material'#],H113,MasterData[Material],I113,MasterData[WWB ID],C113)</f>
        <v>125</v>
      </c>
      <c r="M113" s="95">
        <f t="shared" si="3"/>
        <v>-125</v>
      </c>
      <c r="N113" s="95">
        <f>SUMIFS(MasterData[Semi-Annual Base],MasterData[Material'#],H113,MasterData[Material],I113,MasterData[WWB ID],C113)</f>
        <v>0</v>
      </c>
      <c r="O113" s="95">
        <f>SUMIFS(MasterData[Semi-Annual Focus],MasterData[Material'#],H113,MasterData[Material],I113,MasterData[WWB ID],C113)</f>
        <v>0</v>
      </c>
      <c r="P113" s="95">
        <f>SUMIFS(MasterData[Base Rebate],MasterData[Material'#],H113,MasterData[Material],I113,MasterData[WWB ID],C113)</f>
        <v>0.96284862122231751</v>
      </c>
      <c r="Q113" s="95">
        <f>SUMIFS(MasterData[Annual Focus],MasterData[Material'#],H113,MasterData[Material],I113,MasterData[WWB ID],C113)</f>
        <v>0</v>
      </c>
      <c r="R113" s="95">
        <f>SUMIFS(MasterData[Growth Rebate],MasterData[Material'#],H113,MasterData[Material],I113,MasterData[WWB ID],C113)</f>
        <v>-12.5</v>
      </c>
      <c r="S113" s="95">
        <f t="shared" si="4"/>
        <v>-11.537151378777683</v>
      </c>
    </row>
    <row r="114" spans="1:19" x14ac:dyDescent="0.25">
      <c r="A114" s="99" t="str">
        <v>BD LIFE SCIENCES</v>
      </c>
      <c r="B114" s="99" t="str">
        <v>Diagnostic Solutions</v>
      </c>
      <c r="C114" s="91" t="str">
        <v>127</v>
      </c>
      <c r="D114" s="99" t="str">
        <v>Infection Prevention and Management</v>
      </c>
      <c r="E114" s="99" t="str">
        <v>Core Micro</v>
      </c>
      <c r="F114" s="99" t="str">
        <v>Lab Reagents</v>
      </c>
      <c r="G114" s="99" t="str">
        <v>Antigens and Antisera</v>
      </c>
      <c r="H114" s="99" t="str">
        <v>223021</v>
      </c>
      <c r="I114" s="99" t="str">
        <v>Vial Listeria O Antis Poly Types 1 &amp; 4</v>
      </c>
      <c r="J114" s="99" t="str">
        <v>BD</v>
      </c>
      <c r="K114" s="95">
        <f>SUMIFS(MasterData[Curr Sales],MasterData[Material'#],H114,MasterData[Material],I114,MasterData[WWB ID],C114)</f>
        <v>235.76</v>
      </c>
      <c r="L114" s="95">
        <f>SUMIFS(MasterData[Prior Sales],MasterData[Material'#],H114,MasterData[Material],I114,MasterData[WWB ID],C114)</f>
        <v>0</v>
      </c>
      <c r="M114" s="95">
        <f t="shared" si="3"/>
        <v>235.76</v>
      </c>
      <c r="N114" s="95">
        <f>SUMIFS(MasterData[Semi-Annual Base],MasterData[Material'#],H114,MasterData[Material],I114,MasterData[WWB ID],C114)</f>
        <v>0</v>
      </c>
      <c r="O114" s="95">
        <f>SUMIFS(MasterData[Semi-Annual Focus],MasterData[Material'#],H114,MasterData[Material],I114,MasterData[WWB ID],C114)</f>
        <v>0</v>
      </c>
      <c r="P114" s="95">
        <f>SUMIFS(MasterData[Base Rebate],MasterData[Material'#],H114,MasterData[Material],I114,MasterData[WWB ID],C114)</f>
        <v>0</v>
      </c>
      <c r="Q114" s="95">
        <f>SUMIFS(MasterData[Annual Focus],MasterData[Material'#],H114,MasterData[Material],I114,MasterData[WWB ID],C114)</f>
        <v>0</v>
      </c>
      <c r="R114" s="95">
        <f>SUMIFS(MasterData[Growth Rebate],MasterData[Material'#],H114,MasterData[Material],I114,MasterData[WWB ID],C114)</f>
        <v>23.576000000000001</v>
      </c>
      <c r="S114" s="95">
        <f t="shared" si="4"/>
        <v>23.576000000000001</v>
      </c>
    </row>
    <row r="115" spans="1:19" x14ac:dyDescent="0.25">
      <c r="A115" s="99" t="str">
        <v>BD LIFE SCIENCES</v>
      </c>
      <c r="B115" s="99" t="str">
        <v>Diagnostic Solutions</v>
      </c>
      <c r="C115" s="91" t="str">
        <v>127</v>
      </c>
      <c r="D115" s="99" t="str">
        <v>Infection Prevention and Management</v>
      </c>
      <c r="E115" s="99" t="str">
        <v>Core Micro</v>
      </c>
      <c r="F115" s="99" t="str">
        <v>Lab Reagents</v>
      </c>
      <c r="G115" s="99" t="str">
        <v>Misc Lab Reagents</v>
      </c>
      <c r="H115" s="99" t="str">
        <v>231141</v>
      </c>
      <c r="I115" s="99" t="str">
        <v>Bottle M Tuberculosis H37Ra Dessicated</v>
      </c>
      <c r="J115" s="99" t="str">
        <v>BD</v>
      </c>
      <c r="K115" s="95">
        <f>SUMIFS(MasterData[Curr Sales],MasterData[Material'#],H115,MasterData[Material],I115,MasterData[WWB ID],C115)</f>
        <v>360</v>
      </c>
      <c r="L115" s="95">
        <f>SUMIFS(MasterData[Prior Sales],MasterData[Material'#],H115,MasterData[Material],I115,MasterData[WWB ID],C115)</f>
        <v>360</v>
      </c>
      <c r="M115" s="95">
        <f t="shared" si="3"/>
        <v>0</v>
      </c>
      <c r="N115" s="95">
        <f>SUMIFS(MasterData[Semi-Annual Base],MasterData[Material'#],H115,MasterData[Material],I115,MasterData[WWB ID],C115)</f>
        <v>0</v>
      </c>
      <c r="O115" s="95">
        <f>SUMIFS(MasterData[Semi-Annual Focus],MasterData[Material'#],H115,MasterData[Material],I115,MasterData[WWB ID],C115)</f>
        <v>0</v>
      </c>
      <c r="P115" s="95">
        <f>SUMIFS(MasterData[Base Rebate],MasterData[Material'#],H115,MasterData[Material],I115,MasterData[WWB ID],C115)</f>
        <v>2.773004029120274</v>
      </c>
      <c r="Q115" s="95">
        <f>SUMIFS(MasterData[Annual Focus],MasterData[Material'#],H115,MasterData[Material],I115,MasterData[WWB ID],C115)</f>
        <v>0</v>
      </c>
      <c r="R115" s="95">
        <f>SUMIFS(MasterData[Growth Rebate],MasterData[Material'#],H115,MasterData[Material],I115,MasterData[WWB ID],C115)</f>
        <v>0</v>
      </c>
      <c r="S115" s="95">
        <f t="shared" si="4"/>
        <v>2.773004029120274</v>
      </c>
    </row>
    <row r="116" spans="1:19" x14ac:dyDescent="0.25">
      <c r="A116" s="99" t="str">
        <v>BD LIFE SCIENCES</v>
      </c>
      <c r="B116" s="99" t="str">
        <v>Diagnostic Solutions</v>
      </c>
      <c r="C116" s="91" t="str">
        <v>127</v>
      </c>
      <c r="D116" s="99" t="str">
        <v>Infection Prevention and Management</v>
      </c>
      <c r="E116" s="99" t="str">
        <v>TB</v>
      </c>
      <c r="F116" s="99" t="str">
        <v>TB Reagents</v>
      </c>
      <c r="G116" s="99" t="str">
        <v>Manual MGIT</v>
      </c>
      <c r="H116" s="99" t="str">
        <v>245111</v>
      </c>
      <c r="I116" s="99" t="str">
        <v>Tube Mgit 25 Ea</v>
      </c>
      <c r="J116" s="99" t="str">
        <v>BD</v>
      </c>
      <c r="K116" s="95">
        <f>SUMIFS(MasterData[Curr Sales],MasterData[Material'#],H116,MasterData[Material],I116,MasterData[WWB ID],C116)</f>
        <v>0</v>
      </c>
      <c r="L116" s="95">
        <f>SUMIFS(MasterData[Prior Sales],MasterData[Material'#],H116,MasterData[Material],I116,MasterData[WWB ID],C116)</f>
        <v>369.28</v>
      </c>
      <c r="M116" s="95">
        <f t="shared" si="3"/>
        <v>-369.28</v>
      </c>
      <c r="N116" s="95">
        <f>SUMIFS(MasterData[Semi-Annual Base],MasterData[Material'#],H116,MasterData[Material],I116,MasterData[WWB ID],C116)</f>
        <v>0</v>
      </c>
      <c r="O116" s="95">
        <f>SUMIFS(MasterData[Semi-Annual Focus],MasterData[Material'#],H116,MasterData[Material],I116,MasterData[WWB ID],C116)</f>
        <v>0</v>
      </c>
      <c r="P116" s="95">
        <f>SUMIFS(MasterData[Base Rebate],MasterData[Material'#],H116,MasterData[Material],I116,MasterData[WWB ID],C116)</f>
        <v>2.8444859107598188</v>
      </c>
      <c r="Q116" s="95">
        <f>SUMIFS(MasterData[Annual Focus],MasterData[Material'#],H116,MasterData[Material],I116,MasterData[WWB ID],C116)</f>
        <v>0</v>
      </c>
      <c r="R116" s="95">
        <f>SUMIFS(MasterData[Growth Rebate],MasterData[Material'#],H116,MasterData[Material],I116,MasterData[WWB ID],C116)</f>
        <v>-36.927999999999997</v>
      </c>
      <c r="S116" s="95">
        <f t="shared" si="4"/>
        <v>-34.083514089240175</v>
      </c>
    </row>
    <row r="117" spans="1:19" x14ac:dyDescent="0.25">
      <c r="A117" s="99" t="str">
        <v>BD LIFE SCIENCES</v>
      </c>
      <c r="B117" s="99" t="str">
        <v>Diagnostic Solutions</v>
      </c>
      <c r="C117" s="91" t="str">
        <v>127</v>
      </c>
      <c r="D117" s="99" t="str">
        <v>Infection Prevention and Management</v>
      </c>
      <c r="E117" s="99" t="str">
        <v>Industrial Microbiology</v>
      </c>
      <c r="F117" s="99" t="str">
        <v>DCM</v>
      </c>
      <c r="G117" s="99" t="str">
        <v>Mycological</v>
      </c>
      <c r="H117" s="99" t="str">
        <v>237500</v>
      </c>
      <c r="I117" s="99" t="str">
        <v>Bottle Brain Heart Infusion 500G</v>
      </c>
      <c r="J117" s="99" t="str">
        <v>BD</v>
      </c>
      <c r="K117" s="95">
        <f>SUMIFS(MasterData[Curr Sales],MasterData[Material'#],H117,MasterData[Material],I117,MasterData[WWB ID],C117)</f>
        <v>0</v>
      </c>
      <c r="L117" s="95">
        <f>SUMIFS(MasterData[Prior Sales],MasterData[Material'#],H117,MasterData[Material],I117,MasterData[WWB ID],C117)</f>
        <v>114.12</v>
      </c>
      <c r="M117" s="95">
        <f t="shared" si="3"/>
        <v>-114.12</v>
      </c>
      <c r="N117" s="95">
        <f>SUMIFS(MasterData[Semi-Annual Base],MasterData[Material'#],H117,MasterData[Material],I117,MasterData[WWB ID],C117)</f>
        <v>0</v>
      </c>
      <c r="O117" s="95">
        <f>SUMIFS(MasterData[Semi-Annual Focus],MasterData[Material'#],H117,MasterData[Material],I117,MasterData[WWB ID],C117)</f>
        <v>0</v>
      </c>
      <c r="P117" s="95">
        <f>SUMIFS(MasterData[Base Rebate],MasterData[Material'#],H117,MasterData[Material],I117,MasterData[WWB ID],C117)</f>
        <v>0.87904227723112704</v>
      </c>
      <c r="Q117" s="95">
        <f>SUMIFS(MasterData[Annual Focus],MasterData[Material'#],H117,MasterData[Material],I117,MasterData[WWB ID],C117)</f>
        <v>0</v>
      </c>
      <c r="R117" s="95">
        <f>SUMIFS(MasterData[Growth Rebate],MasterData[Material'#],H117,MasterData[Material],I117,MasterData[WWB ID],C117)</f>
        <v>-11.412000000000001</v>
      </c>
      <c r="S117" s="95">
        <f t="shared" si="4"/>
        <v>-10.532957722768874</v>
      </c>
    </row>
    <row r="118" spans="1:19" x14ac:dyDescent="0.25">
      <c r="A118" s="99" t="str">
        <v>BD LIFE SCIENCES</v>
      </c>
      <c r="B118" s="99" t="str">
        <v>Diagnostic Solutions</v>
      </c>
      <c r="C118" s="91" t="str">
        <v>127</v>
      </c>
      <c r="D118" s="99" t="str">
        <v>Infection Prevention and Management</v>
      </c>
      <c r="E118" s="99" t="str">
        <v>Industrial Microbiology</v>
      </c>
      <c r="F118" s="99" t="str">
        <v>DCM</v>
      </c>
      <c r="G118" s="99" t="str">
        <v>Mycological</v>
      </c>
      <c r="H118" s="99" t="str">
        <v>210950</v>
      </c>
      <c r="I118" s="99" t="str">
        <v>Bottle Sabouraud Dextrose Agar 500G</v>
      </c>
      <c r="J118" s="99" t="str">
        <v>BD</v>
      </c>
      <c r="K118" s="95">
        <f>SUMIFS(MasterData[Curr Sales],MasterData[Material'#],H118,MasterData[Material],I118,MasterData[WWB ID],C118)</f>
        <v>74.78</v>
      </c>
      <c r="L118" s="95">
        <f>SUMIFS(MasterData[Prior Sales],MasterData[Material'#],H118,MasterData[Material],I118,MasterData[WWB ID],C118)</f>
        <v>74.78</v>
      </c>
      <c r="M118" s="95">
        <f t="shared" si="3"/>
        <v>0</v>
      </c>
      <c r="N118" s="95">
        <f>SUMIFS(MasterData[Semi-Annual Base],MasterData[Material'#],H118,MasterData[Material],I118,MasterData[WWB ID],C118)</f>
        <v>0</v>
      </c>
      <c r="O118" s="95">
        <f>SUMIFS(MasterData[Semi-Annual Focus],MasterData[Material'#],H118,MasterData[Material],I118,MasterData[WWB ID],C118)</f>
        <v>0</v>
      </c>
      <c r="P118" s="95">
        <f>SUMIFS(MasterData[Base Rebate],MasterData[Material'#],H118,MasterData[Material],I118,MasterData[WWB ID],C118)</f>
        <v>0.57601455916003919</v>
      </c>
      <c r="Q118" s="95">
        <f>SUMIFS(MasterData[Annual Focus],MasterData[Material'#],H118,MasterData[Material],I118,MasterData[WWB ID],C118)</f>
        <v>0</v>
      </c>
      <c r="R118" s="95">
        <f>SUMIFS(MasterData[Growth Rebate],MasterData[Material'#],H118,MasterData[Material],I118,MasterData[WWB ID],C118)</f>
        <v>0</v>
      </c>
      <c r="S118" s="95">
        <f t="shared" si="4"/>
        <v>0.57601455916003919</v>
      </c>
    </row>
    <row r="119" spans="1:19" x14ac:dyDescent="0.25">
      <c r="A119" s="99" t="str">
        <v>BD LIFE SCIENCES</v>
      </c>
      <c r="B119" s="99" t="str">
        <v>Diagnostic Solutions</v>
      </c>
      <c r="C119" s="91" t="str">
        <v>127</v>
      </c>
      <c r="D119" s="99" t="str">
        <v>Infection Prevention and Management</v>
      </c>
      <c r="E119" s="99" t="str">
        <v>Industrial Microbiology</v>
      </c>
      <c r="F119" s="99" t="str">
        <v>DCM</v>
      </c>
      <c r="G119" s="99" t="str">
        <v>Mycological</v>
      </c>
      <c r="H119" s="99" t="str">
        <v>211059</v>
      </c>
      <c r="I119" s="99" t="str">
        <v>Bottle Brain Heart Infusion BBL 500G</v>
      </c>
      <c r="J119" s="99" t="str">
        <v>BD</v>
      </c>
      <c r="K119" s="95">
        <f>SUMIFS(MasterData[Curr Sales],MasterData[Material'#],H119,MasterData[Material],I119,MasterData[WWB ID],C119)</f>
        <v>0</v>
      </c>
      <c r="L119" s="95">
        <f>SUMIFS(MasterData[Prior Sales],MasterData[Material'#],H119,MasterData[Material],I119,MasterData[WWB ID],C119)</f>
        <v>235.98</v>
      </c>
      <c r="M119" s="95">
        <f t="shared" si="3"/>
        <v>-235.98</v>
      </c>
      <c r="N119" s="95">
        <f>SUMIFS(MasterData[Semi-Annual Base],MasterData[Material'#],H119,MasterData[Material],I119,MasterData[WWB ID],C119)</f>
        <v>0</v>
      </c>
      <c r="O119" s="95">
        <f>SUMIFS(MasterData[Semi-Annual Focus],MasterData[Material'#],H119,MasterData[Material],I119,MasterData[WWB ID],C119)</f>
        <v>0</v>
      </c>
      <c r="P119" s="95">
        <f>SUMIFS(MasterData[Base Rebate],MasterData[Material'#],H119,MasterData[Material],I119,MasterData[WWB ID],C119)</f>
        <v>1.8177041410883399</v>
      </c>
      <c r="Q119" s="95">
        <f>SUMIFS(MasterData[Annual Focus],MasterData[Material'#],H119,MasterData[Material],I119,MasterData[WWB ID],C119)</f>
        <v>0</v>
      </c>
      <c r="R119" s="95">
        <f>SUMIFS(MasterData[Growth Rebate],MasterData[Material'#],H119,MasterData[Material],I119,MasterData[WWB ID],C119)</f>
        <v>-23.597999999999999</v>
      </c>
      <c r="S119" s="95">
        <f t="shared" si="4"/>
        <v>-21.780295858911661</v>
      </c>
    </row>
    <row r="120" spans="1:19" x14ac:dyDescent="0.25">
      <c r="A120" s="99" t="str">
        <v>BD LIFE SCIENCES</v>
      </c>
      <c r="B120" s="99" t="str">
        <v>Diagnostic Solutions</v>
      </c>
      <c r="C120" s="91" t="str">
        <v>127</v>
      </c>
      <c r="D120" s="99" t="str">
        <v>Infection Prevention and Management</v>
      </c>
      <c r="E120" s="99" t="str">
        <v>Industrial Microbiology</v>
      </c>
      <c r="F120" s="99" t="str">
        <v>DCM</v>
      </c>
      <c r="G120" s="99" t="str">
        <v>Mycological</v>
      </c>
      <c r="H120" s="99" t="str">
        <v>238230</v>
      </c>
      <c r="I120" s="99" t="str">
        <v>Bottle Sabouraud Dextrose Broth 500G</v>
      </c>
      <c r="J120" s="99" t="str">
        <v>BD</v>
      </c>
      <c r="K120" s="95">
        <f>SUMIFS(MasterData[Curr Sales],MasterData[Material'#],H120,MasterData[Material],I120,MasterData[WWB ID],C120)</f>
        <v>184.10999999999999</v>
      </c>
      <c r="L120" s="95">
        <f>SUMIFS(MasterData[Prior Sales],MasterData[Material'#],H120,MasterData[Material],I120,MasterData[WWB ID],C120)</f>
        <v>0</v>
      </c>
      <c r="M120" s="95">
        <f t="shared" si="3"/>
        <v>184.10999999999999</v>
      </c>
      <c r="N120" s="95">
        <f>SUMIFS(MasterData[Semi-Annual Base],MasterData[Material'#],H120,MasterData[Material],I120,MasterData[WWB ID],C120)</f>
        <v>0</v>
      </c>
      <c r="O120" s="95">
        <f>SUMIFS(MasterData[Semi-Annual Focus],MasterData[Material'#],H120,MasterData[Material],I120,MasterData[WWB ID],C120)</f>
        <v>0</v>
      </c>
      <c r="P120" s="95">
        <f>SUMIFS(MasterData[Base Rebate],MasterData[Material'#],H120,MasterData[Material],I120,MasterData[WWB ID],C120)</f>
        <v>0</v>
      </c>
      <c r="Q120" s="95">
        <f>SUMIFS(MasterData[Annual Focus],MasterData[Material'#],H120,MasterData[Material],I120,MasterData[WWB ID],C120)</f>
        <v>0</v>
      </c>
      <c r="R120" s="95">
        <f>SUMIFS(MasterData[Growth Rebate],MasterData[Material'#],H120,MasterData[Material],I120,MasterData[WWB ID],C120)</f>
        <v>18.410999999999998</v>
      </c>
      <c r="S120" s="95">
        <f t="shared" si="4"/>
        <v>18.410999999999998</v>
      </c>
    </row>
    <row r="121" spans="1:19" x14ac:dyDescent="0.25">
      <c r="A121" s="99" t="str">
        <v>BD LIFE SCIENCES</v>
      </c>
      <c r="B121" s="99" t="str">
        <v>Diagnostic Solutions</v>
      </c>
      <c r="C121" s="91" t="str">
        <v>127</v>
      </c>
      <c r="D121" s="99" t="str">
        <v>Infection Prevention and Management</v>
      </c>
      <c r="E121" s="99" t="str">
        <v>Industrial Microbiology</v>
      </c>
      <c r="F121" s="99" t="str">
        <v>DCM</v>
      </c>
      <c r="G121" s="99" t="str">
        <v>Mycological</v>
      </c>
      <c r="H121" s="99" t="str">
        <v>213400</v>
      </c>
      <c r="I121" s="99" t="str">
        <v>Bottle Potato Dextrose Agar 500G</v>
      </c>
      <c r="J121" s="99" t="str">
        <v>BD</v>
      </c>
      <c r="K121" s="95">
        <f>SUMIFS(MasterData[Curr Sales],MasterData[Material'#],H121,MasterData[Material],I121,MasterData[WWB ID],C121)</f>
        <v>0</v>
      </c>
      <c r="L121" s="95">
        <f>SUMIFS(MasterData[Prior Sales],MasterData[Material'#],H121,MasterData[Material],I121,MasterData[WWB ID],C121)</f>
        <v>110.94</v>
      </c>
      <c r="M121" s="95">
        <f t="shared" si="3"/>
        <v>-110.94</v>
      </c>
      <c r="N121" s="95">
        <f>SUMIFS(MasterData[Semi-Annual Base],MasterData[Material'#],H121,MasterData[Material],I121,MasterData[WWB ID],C121)</f>
        <v>0</v>
      </c>
      <c r="O121" s="95">
        <f>SUMIFS(MasterData[Semi-Annual Focus],MasterData[Material'#],H121,MasterData[Material],I121,MasterData[WWB ID],C121)</f>
        <v>0</v>
      </c>
      <c r="P121" s="95">
        <f>SUMIFS(MasterData[Base Rebate],MasterData[Material'#],H121,MasterData[Material],I121,MasterData[WWB ID],C121)</f>
        <v>0.85454740830723119</v>
      </c>
      <c r="Q121" s="95">
        <f>SUMIFS(MasterData[Annual Focus],MasterData[Material'#],H121,MasterData[Material],I121,MasterData[WWB ID],C121)</f>
        <v>0</v>
      </c>
      <c r="R121" s="95">
        <f>SUMIFS(MasterData[Growth Rebate],MasterData[Material'#],H121,MasterData[Material],I121,MasterData[WWB ID],C121)</f>
        <v>-11.094000000000001</v>
      </c>
      <c r="S121" s="95">
        <f t="shared" si="4"/>
        <v>-10.239452591692769</v>
      </c>
    </row>
    <row r="122" spans="1:19" x14ac:dyDescent="0.25">
      <c r="A122" s="99" t="str">
        <v>BD LIFE SCIENCES</v>
      </c>
      <c r="B122" s="99" t="str">
        <v>Diagnostic Solutions</v>
      </c>
      <c r="C122" s="91" t="str">
        <v>127</v>
      </c>
      <c r="D122" s="99" t="str">
        <v>Infection Prevention and Management</v>
      </c>
      <c r="E122" s="99" t="str">
        <v>Industrial Microbiology</v>
      </c>
      <c r="F122" s="99" t="str">
        <v>DCM</v>
      </c>
      <c r="G122" s="99" t="str">
        <v>Molecular Genetic Media</v>
      </c>
      <c r="H122" s="99" t="str">
        <v>242820</v>
      </c>
      <c r="I122" s="99" t="str">
        <v>Bottle YPD Broth 500G</v>
      </c>
      <c r="J122" s="99" t="str">
        <v>BD</v>
      </c>
      <c r="K122" s="95">
        <f>SUMIFS(MasterData[Curr Sales],MasterData[Material'#],H122,MasterData[Material],I122,MasterData[WWB ID],C122)</f>
        <v>458.01000000000005</v>
      </c>
      <c r="L122" s="95">
        <f>SUMIFS(MasterData[Prior Sales],MasterData[Material'#],H122,MasterData[Material],I122,MasterData[WWB ID],C122)</f>
        <v>0</v>
      </c>
      <c r="M122" s="95">
        <f t="shared" si="3"/>
        <v>458.01000000000005</v>
      </c>
      <c r="N122" s="95">
        <f>SUMIFS(MasterData[Semi-Annual Base],MasterData[Material'#],H122,MasterData[Material],I122,MasterData[WWB ID],C122)</f>
        <v>0</v>
      </c>
      <c r="O122" s="95">
        <f>SUMIFS(MasterData[Semi-Annual Focus],MasterData[Material'#],H122,MasterData[Material],I122,MasterData[WWB ID],C122)</f>
        <v>0</v>
      </c>
      <c r="P122" s="95">
        <f>SUMIFS(MasterData[Base Rebate],MasterData[Material'#],H122,MasterData[Material],I122,MasterData[WWB ID],C122)</f>
        <v>0</v>
      </c>
      <c r="Q122" s="95">
        <f>SUMIFS(MasterData[Annual Focus],MasterData[Material'#],H122,MasterData[Material],I122,MasterData[WWB ID],C122)</f>
        <v>0</v>
      </c>
      <c r="R122" s="95">
        <f>SUMIFS(MasterData[Growth Rebate],MasterData[Material'#],H122,MasterData[Material],I122,MasterData[WWB ID],C122)</f>
        <v>45.801000000000009</v>
      </c>
      <c r="S122" s="95">
        <f t="shared" si="4"/>
        <v>45.801000000000009</v>
      </c>
    </row>
    <row r="123" spans="1:19" x14ac:dyDescent="0.25">
      <c r="A123" s="99" t="str">
        <v>BD LIFE SCIENCES</v>
      </c>
      <c r="B123" s="99" t="str">
        <v>Diagnostic Solutions</v>
      </c>
      <c r="C123" s="91" t="str">
        <v>127</v>
      </c>
      <c r="D123" s="99" t="str">
        <v>Infection Prevention and Management</v>
      </c>
      <c r="E123" s="99" t="str">
        <v>Industrial Microbiology</v>
      </c>
      <c r="F123" s="99" t="str">
        <v>DCM</v>
      </c>
      <c r="G123" s="99" t="str">
        <v>Molecular Genetic Media</v>
      </c>
      <c r="H123" s="99" t="str">
        <v>243820</v>
      </c>
      <c r="I123" s="99" t="str">
        <v>Bottle Terrific Broth 500G</v>
      </c>
      <c r="J123" s="99" t="str">
        <v>BD</v>
      </c>
      <c r="K123" s="95">
        <f>SUMIFS(MasterData[Curr Sales],MasterData[Material'#],H123,MasterData[Material],I123,MasterData[WWB ID],C123)</f>
        <v>241.64</v>
      </c>
      <c r="L123" s="95">
        <f>SUMIFS(MasterData[Prior Sales],MasterData[Material'#],H123,MasterData[Material],I123,MasterData[WWB ID],C123)</f>
        <v>0</v>
      </c>
      <c r="M123" s="95">
        <f t="shared" si="3"/>
        <v>241.64</v>
      </c>
      <c r="N123" s="95">
        <f>SUMIFS(MasterData[Semi-Annual Base],MasterData[Material'#],H123,MasterData[Material],I123,MasterData[WWB ID],C123)</f>
        <v>0</v>
      </c>
      <c r="O123" s="95">
        <f>SUMIFS(MasterData[Semi-Annual Focus],MasterData[Material'#],H123,MasterData[Material],I123,MasterData[WWB ID],C123)</f>
        <v>0</v>
      </c>
      <c r="P123" s="95">
        <f>SUMIFS(MasterData[Base Rebate],MasterData[Material'#],H123,MasterData[Material],I123,MasterData[WWB ID],C123)</f>
        <v>0</v>
      </c>
      <c r="Q123" s="95">
        <f>SUMIFS(MasterData[Annual Focus],MasterData[Material'#],H123,MasterData[Material],I123,MasterData[WWB ID],C123)</f>
        <v>0</v>
      </c>
      <c r="R123" s="95">
        <f>SUMIFS(MasterData[Growth Rebate],MasterData[Material'#],H123,MasterData[Material],I123,MasterData[WWB ID],C123)</f>
        <v>24.164000000000001</v>
      </c>
      <c r="S123" s="95">
        <f t="shared" si="4"/>
        <v>24.164000000000001</v>
      </c>
    </row>
    <row r="124" spans="1:19" x14ac:dyDescent="0.25">
      <c r="A124" s="99" t="str">
        <v>BD LIFE SCIENCES</v>
      </c>
      <c r="B124" s="99" t="str">
        <v>Diagnostic Solutions</v>
      </c>
      <c r="C124" s="91" t="str">
        <v>127</v>
      </c>
      <c r="D124" s="99" t="str">
        <v>Infection Prevention and Management</v>
      </c>
      <c r="E124" s="99" t="str">
        <v>Industrial Microbiology</v>
      </c>
      <c r="F124" s="99" t="str">
        <v>DCM</v>
      </c>
      <c r="G124" s="99" t="str">
        <v>Molecular Genetic Media</v>
      </c>
      <c r="H124" s="99" t="str">
        <v>244620</v>
      </c>
      <c r="I124" s="99" t="str">
        <v>Bottle LB Broth Miller 500G</v>
      </c>
      <c r="J124" s="99" t="str">
        <v>BD</v>
      </c>
      <c r="K124" s="95">
        <f>SUMIFS(MasterData[Curr Sales],MasterData[Material'#],H124,MasterData[Material],I124,MasterData[WWB ID],C124)</f>
        <v>568.20000000000005</v>
      </c>
      <c r="L124" s="95">
        <f>SUMIFS(MasterData[Prior Sales],MasterData[Material'#],H124,MasterData[Material],I124,MasterData[WWB ID],C124)</f>
        <v>1037.54</v>
      </c>
      <c r="M124" s="95">
        <f t="shared" si="3"/>
        <v>-469.33999999999992</v>
      </c>
      <c r="N124" s="95">
        <f>SUMIFS(MasterData[Semi-Annual Base],MasterData[Material'#],H124,MasterData[Material],I124,MasterData[WWB ID],C124)</f>
        <v>0</v>
      </c>
      <c r="O124" s="95">
        <f>SUMIFS(MasterData[Semi-Annual Focus],MasterData[Material'#],H124,MasterData[Material],I124,MasterData[WWB ID],C124)</f>
        <v>0</v>
      </c>
      <c r="P124" s="95">
        <f>SUMIFS(MasterData[Base Rebate],MasterData[Material'#],H124,MasterData[Material],I124,MasterData[WWB ID],C124)</f>
        <v>7.9919516677040257</v>
      </c>
      <c r="Q124" s="95">
        <f>SUMIFS(MasterData[Annual Focus],MasterData[Material'#],H124,MasterData[Material],I124,MasterData[WWB ID],C124)</f>
        <v>0</v>
      </c>
      <c r="R124" s="95">
        <f>SUMIFS(MasterData[Growth Rebate],MasterData[Material'#],H124,MasterData[Material],I124,MasterData[WWB ID],C124)</f>
        <v>-46.933999999999997</v>
      </c>
      <c r="S124" s="95">
        <f t="shared" si="4"/>
        <v>-38.942048332295968</v>
      </c>
    </row>
    <row r="125" spans="1:19" x14ac:dyDescent="0.25">
      <c r="A125" s="99" t="str">
        <v>BD LIFE SCIENCES</v>
      </c>
      <c r="B125" s="99" t="str">
        <v>Diagnostic Solutions</v>
      </c>
      <c r="C125" s="91" t="str">
        <v>127</v>
      </c>
      <c r="D125" s="99" t="str">
        <v>Infection Prevention and Management</v>
      </c>
      <c r="E125" s="99" t="str">
        <v>Industrial Microbiology</v>
      </c>
      <c r="F125" s="99" t="str">
        <v>DCM</v>
      </c>
      <c r="G125" s="99" t="str">
        <v>Molecular Genetic Media</v>
      </c>
      <c r="H125" s="99" t="str">
        <v>242720</v>
      </c>
      <c r="I125" s="99" t="str">
        <v>Bottle YPD Agar 500G</v>
      </c>
      <c r="J125" s="99" t="str">
        <v>BD</v>
      </c>
      <c r="K125" s="95">
        <f>SUMIFS(MasterData[Curr Sales],MasterData[Material'#],H125,MasterData[Material],I125,MasterData[WWB ID],C125)</f>
        <v>115.35</v>
      </c>
      <c r="L125" s="95">
        <f>SUMIFS(MasterData[Prior Sales],MasterData[Material'#],H125,MasterData[Material],I125,MasterData[WWB ID],C125)</f>
        <v>0</v>
      </c>
      <c r="M125" s="95">
        <f t="shared" si="3"/>
        <v>115.35</v>
      </c>
      <c r="N125" s="95">
        <f>SUMIFS(MasterData[Semi-Annual Base],MasterData[Material'#],H125,MasterData[Material],I125,MasterData[WWB ID],C125)</f>
        <v>0</v>
      </c>
      <c r="O125" s="95">
        <f>SUMIFS(MasterData[Semi-Annual Focus],MasterData[Material'#],H125,MasterData[Material],I125,MasterData[WWB ID],C125)</f>
        <v>0</v>
      </c>
      <c r="P125" s="95">
        <f>SUMIFS(MasterData[Base Rebate],MasterData[Material'#],H125,MasterData[Material],I125,MasterData[WWB ID],C125)</f>
        <v>0</v>
      </c>
      <c r="Q125" s="95">
        <f>SUMIFS(MasterData[Annual Focus],MasterData[Material'#],H125,MasterData[Material],I125,MasterData[WWB ID],C125)</f>
        <v>0</v>
      </c>
      <c r="R125" s="95">
        <f>SUMIFS(MasterData[Growth Rebate],MasterData[Material'#],H125,MasterData[Material],I125,MasterData[WWB ID],C125)</f>
        <v>11.535</v>
      </c>
      <c r="S125" s="95">
        <f t="shared" si="4"/>
        <v>11.535</v>
      </c>
    </row>
    <row r="126" spans="1:19" x14ac:dyDescent="0.25">
      <c r="A126" s="99" t="str">
        <v>BD LIFE SCIENCES</v>
      </c>
      <c r="B126" s="99" t="str">
        <v>Diagnostic Solutions</v>
      </c>
      <c r="C126" s="91" t="str">
        <v>127</v>
      </c>
      <c r="D126" s="99" t="str">
        <v>Infection Prevention and Management</v>
      </c>
      <c r="E126" s="99" t="str">
        <v>Industrial Microbiology</v>
      </c>
      <c r="F126" s="99" t="str">
        <v>DCM</v>
      </c>
      <c r="G126" s="99" t="str">
        <v>Molecular Genetic Media</v>
      </c>
      <c r="H126" s="99" t="str">
        <v>244520</v>
      </c>
      <c r="I126" s="99" t="str">
        <v>Bottle LB Agar Miller 500G</v>
      </c>
      <c r="J126" s="99" t="str">
        <v>BD</v>
      </c>
      <c r="K126" s="95">
        <f>SUMIFS(MasterData[Curr Sales],MasterData[Material'#],H126,MasterData[Material],I126,MasterData[WWB ID],C126)</f>
        <v>0</v>
      </c>
      <c r="L126" s="95">
        <f>SUMIFS(MasterData[Prior Sales],MasterData[Material'#],H126,MasterData[Material],I126,MasterData[WWB ID],C126)</f>
        <v>97.21</v>
      </c>
      <c r="M126" s="95">
        <f t="shared" si="3"/>
        <v>-97.21</v>
      </c>
      <c r="N126" s="95">
        <f>SUMIFS(MasterData[Semi-Annual Base],MasterData[Material'#],H126,MasterData[Material],I126,MasterData[WWB ID],C126)</f>
        <v>0</v>
      </c>
      <c r="O126" s="95">
        <f>SUMIFS(MasterData[Semi-Annual Focus],MasterData[Material'#],H126,MasterData[Material],I126,MasterData[WWB ID],C126)</f>
        <v>0</v>
      </c>
      <c r="P126" s="95">
        <f>SUMIFS(MasterData[Base Rebate],MasterData[Material'#],H126,MasterData[Material],I126,MasterData[WWB ID],C126)</f>
        <v>0.74878811575217175</v>
      </c>
      <c r="Q126" s="95">
        <f>SUMIFS(MasterData[Annual Focus],MasterData[Material'#],H126,MasterData[Material],I126,MasterData[WWB ID],C126)</f>
        <v>0</v>
      </c>
      <c r="R126" s="95">
        <f>SUMIFS(MasterData[Growth Rebate],MasterData[Material'#],H126,MasterData[Material],I126,MasterData[WWB ID],C126)</f>
        <v>-9.7210000000000001</v>
      </c>
      <c r="S126" s="95">
        <f t="shared" si="4"/>
        <v>-8.9722118842478285</v>
      </c>
    </row>
    <row r="127" spans="1:19" x14ac:dyDescent="0.25">
      <c r="A127" s="99" t="str">
        <v>BD LIFE SCIENCES</v>
      </c>
      <c r="B127" s="99" t="str">
        <v>Diagnostic Solutions</v>
      </c>
      <c r="C127" s="91" t="str">
        <v>127</v>
      </c>
      <c r="D127" s="99" t="str">
        <v>Infection Prevention and Management</v>
      </c>
      <c r="E127" s="99" t="str">
        <v>Industrial Microbiology</v>
      </c>
      <c r="F127" s="99" t="str">
        <v>DCM</v>
      </c>
      <c r="G127" s="99" t="str">
        <v>Molecular Genetic Media</v>
      </c>
      <c r="H127" s="99" t="str">
        <v>244610</v>
      </c>
      <c r="I127" s="99" t="str">
        <v>Pail LB Broth Miller Luria B 2Kg</v>
      </c>
      <c r="J127" s="99" t="str">
        <v>BD</v>
      </c>
      <c r="K127" s="95">
        <f>SUMIFS(MasterData[Curr Sales],MasterData[Material'#],H127,MasterData[Material],I127,MasterData[WWB ID],C127)</f>
        <v>177.56</v>
      </c>
      <c r="L127" s="95">
        <f>SUMIFS(MasterData[Prior Sales],MasterData[Material'#],H127,MasterData[Material],I127,MasterData[WWB ID],C127)</f>
        <v>0</v>
      </c>
      <c r="M127" s="95">
        <f t="shared" si="3"/>
        <v>177.56</v>
      </c>
      <c r="N127" s="95">
        <f>SUMIFS(MasterData[Semi-Annual Base],MasterData[Material'#],H127,MasterData[Material],I127,MasterData[WWB ID],C127)</f>
        <v>0</v>
      </c>
      <c r="O127" s="95">
        <f>SUMIFS(MasterData[Semi-Annual Focus],MasterData[Material'#],H127,MasterData[Material],I127,MasterData[WWB ID],C127)</f>
        <v>0</v>
      </c>
      <c r="P127" s="95">
        <f>SUMIFS(MasterData[Base Rebate],MasterData[Material'#],H127,MasterData[Material],I127,MasterData[WWB ID],C127)</f>
        <v>0</v>
      </c>
      <c r="Q127" s="95">
        <f>SUMIFS(MasterData[Annual Focus],MasterData[Material'#],H127,MasterData[Material],I127,MasterData[WWB ID],C127)</f>
        <v>0</v>
      </c>
      <c r="R127" s="95">
        <f>SUMIFS(MasterData[Growth Rebate],MasterData[Material'#],H127,MasterData[Material],I127,MasterData[WWB ID],C127)</f>
        <v>17.756</v>
      </c>
      <c r="S127" s="95">
        <f t="shared" si="4"/>
        <v>17.756</v>
      </c>
    </row>
    <row r="128" spans="1:19" x14ac:dyDescent="0.25">
      <c r="A128" s="99" t="str">
        <v>BD LIFE SCIENCES</v>
      </c>
      <c r="B128" s="99" t="str">
        <v>Diagnostic Solutions</v>
      </c>
      <c r="C128" s="91" t="str">
        <v>127</v>
      </c>
      <c r="D128" s="99" t="str">
        <v>Infection Prevention and Management</v>
      </c>
      <c r="E128" s="99" t="str">
        <v>Industrial Microbiology</v>
      </c>
      <c r="F128" s="99" t="str">
        <v>DCM</v>
      </c>
      <c r="G128" s="99" t="str">
        <v>Selective &amp; Diff Media</v>
      </c>
      <c r="H128" s="99" t="str">
        <v>262710</v>
      </c>
      <c r="I128" s="99" t="str">
        <v>Bottle Middlebrook 7H10 Agar 500G</v>
      </c>
      <c r="J128" s="99" t="str">
        <v>BD</v>
      </c>
      <c r="K128" s="95">
        <f>SUMIFS(MasterData[Curr Sales],MasterData[Material'#],H128,MasterData[Material],I128,MasterData[WWB ID],C128)</f>
        <v>3521.0699999999997</v>
      </c>
      <c r="L128" s="95">
        <f>SUMIFS(MasterData[Prior Sales],MasterData[Material'#],H128,MasterData[Material],I128,MasterData[WWB ID],C128)</f>
        <v>5358.15</v>
      </c>
      <c r="M128" s="95">
        <f t="shared" si="3"/>
        <v>-1837.08</v>
      </c>
      <c r="N128" s="95">
        <f>SUMIFS(MasterData[Semi-Annual Base],MasterData[Material'#],H128,MasterData[Material],I128,MasterData[WWB ID],C128)</f>
        <v>0</v>
      </c>
      <c r="O128" s="95">
        <f>SUMIFS(MasterData[Semi-Annual Focus],MasterData[Material'#],H128,MasterData[Material],I128,MasterData[WWB ID],C128)</f>
        <v>0</v>
      </c>
      <c r="P128" s="95">
        <f>SUMIFS(MasterData[Base Rebate],MasterData[Material'#],H128,MasterData[Material],I128,MasterData[WWB ID],C128)</f>
        <v>41.27269871841888</v>
      </c>
      <c r="Q128" s="95">
        <f>SUMIFS(MasterData[Annual Focus],MasterData[Material'#],H128,MasterData[Material],I128,MasterData[WWB ID],C128)</f>
        <v>0</v>
      </c>
      <c r="R128" s="95">
        <f>SUMIFS(MasterData[Growth Rebate],MasterData[Material'#],H128,MasterData[Material],I128,MasterData[WWB ID],C128)</f>
        <v>-183.70799999999994</v>
      </c>
      <c r="S128" s="95">
        <f t="shared" si="4"/>
        <v>-142.43530128158108</v>
      </c>
    </row>
    <row r="129" spans="1:19" x14ac:dyDescent="0.25">
      <c r="A129" s="99" t="str">
        <v>BD LIFE SCIENCES</v>
      </c>
      <c r="B129" s="99" t="str">
        <v>Diagnostic Solutions</v>
      </c>
      <c r="C129" s="91" t="str">
        <v>127</v>
      </c>
      <c r="D129" s="99" t="str">
        <v>Infection Prevention and Management</v>
      </c>
      <c r="E129" s="99" t="str">
        <v>Industrial Microbiology</v>
      </c>
      <c r="F129" s="99" t="str">
        <v>DCM</v>
      </c>
      <c r="G129" s="99" t="str">
        <v>Selective &amp; Diff Media</v>
      </c>
      <c r="H129" s="99" t="str">
        <v>271310</v>
      </c>
      <c r="I129" s="99" t="str">
        <v>Bottle Middlebrook 7H9 Broth 500 G</v>
      </c>
      <c r="J129" s="99" t="str">
        <v>BD</v>
      </c>
      <c r="K129" s="95">
        <f>SUMIFS(MasterData[Curr Sales],MasterData[Material'#],H129,MasterData[Material],I129,MasterData[WWB ID],C129)</f>
        <v>1350.5</v>
      </c>
      <c r="L129" s="95">
        <f>SUMIFS(MasterData[Prior Sales],MasterData[Material'#],H129,MasterData[Material],I129,MasterData[WWB ID],C129)</f>
        <v>945.34999999999991</v>
      </c>
      <c r="M129" s="95">
        <f t="shared" si="3"/>
        <v>405.15000000000009</v>
      </c>
      <c r="N129" s="95">
        <f>SUMIFS(MasterData[Semi-Annual Base],MasterData[Material'#],H129,MasterData[Material],I129,MasterData[WWB ID],C129)</f>
        <v>0</v>
      </c>
      <c r="O129" s="95">
        <f>SUMIFS(MasterData[Semi-Annual Focus],MasterData[Material'#],H129,MasterData[Material],I129,MasterData[WWB ID],C129)</f>
        <v>0</v>
      </c>
      <c r="P129" s="95">
        <f>SUMIFS(MasterData[Base Rebate],MasterData[Material'#],H129,MasterData[Material],I129,MasterData[WWB ID],C129)</f>
        <v>7.2818315525801411</v>
      </c>
      <c r="Q129" s="95">
        <f>SUMIFS(MasterData[Annual Focus],MasterData[Material'#],H129,MasterData[Material],I129,MasterData[WWB ID],C129)</f>
        <v>0</v>
      </c>
      <c r="R129" s="95">
        <f>SUMIFS(MasterData[Growth Rebate],MasterData[Material'#],H129,MasterData[Material],I129,MasterData[WWB ID],C129)</f>
        <v>40.515000000000015</v>
      </c>
      <c r="S129" s="95">
        <f t="shared" si="4"/>
        <v>47.796831552580159</v>
      </c>
    </row>
    <row r="130" spans="1:19" x14ac:dyDescent="0.25">
      <c r="A130" s="99" t="str">
        <v>BD LIFE SCIENCES</v>
      </c>
      <c r="B130" s="99" t="str">
        <v>Diagnostic Solutions</v>
      </c>
      <c r="C130" s="91" t="str">
        <v>127</v>
      </c>
      <c r="D130" s="99" t="str">
        <v>Infection Prevention and Management</v>
      </c>
      <c r="E130" s="99" t="str">
        <v>Industrial Microbiology</v>
      </c>
      <c r="F130" s="99" t="str">
        <v>DCM</v>
      </c>
      <c r="G130" s="99" t="str">
        <v>Non-Selective Media</v>
      </c>
      <c r="H130" s="99" t="str">
        <v>211248</v>
      </c>
      <c r="I130" s="99" t="str">
        <v>Bottle FTA Hemagglutination Buffer 500G</v>
      </c>
      <c r="J130" s="99" t="str">
        <v>BD</v>
      </c>
      <c r="K130" s="95">
        <f>SUMIFS(MasterData[Curr Sales],MasterData[Material'#],H130,MasterData[Material],I130,MasterData[WWB ID],C130)</f>
        <v>556.56000000000006</v>
      </c>
      <c r="L130" s="95">
        <f>SUMIFS(MasterData[Prior Sales],MasterData[Material'#],H130,MasterData[Material],I130,MasterData[WWB ID],C130)</f>
        <v>903.3599999999999</v>
      </c>
      <c r="M130" s="95">
        <f t="shared" si="3"/>
        <v>-346.79999999999984</v>
      </c>
      <c r="N130" s="95">
        <f>SUMIFS(MasterData[Semi-Annual Base],MasterData[Material'#],H130,MasterData[Material],I130,MasterData[WWB ID],C130)</f>
        <v>0</v>
      </c>
      <c r="O130" s="95">
        <f>SUMIFS(MasterData[Semi-Annual Focus],MasterData[Material'#],H130,MasterData[Material],I130,MasterData[WWB ID],C130)</f>
        <v>0</v>
      </c>
      <c r="P130" s="95">
        <f>SUMIFS(MasterData[Base Rebate],MasterData[Material'#],H130,MasterData[Material],I130,MasterData[WWB ID],C130)</f>
        <v>6.9583914437391421</v>
      </c>
      <c r="Q130" s="95">
        <f>SUMIFS(MasterData[Annual Focus],MasterData[Material'#],H130,MasterData[Material],I130,MasterData[WWB ID],C130)</f>
        <v>0</v>
      </c>
      <c r="R130" s="95">
        <f>SUMIFS(MasterData[Growth Rebate],MasterData[Material'#],H130,MasterData[Material],I130,MasterData[WWB ID],C130)</f>
        <v>-34.68</v>
      </c>
      <c r="S130" s="95">
        <f t="shared" si="4"/>
        <v>-27.721608556260858</v>
      </c>
    </row>
    <row r="131" spans="1:19" x14ac:dyDescent="0.25">
      <c r="A131" s="99" t="str">
        <v>BD LIFE SCIENCES</v>
      </c>
      <c r="B131" s="99" t="str">
        <v>Diagnostic Solutions</v>
      </c>
      <c r="C131" s="91" t="str">
        <v>127</v>
      </c>
      <c r="D131" s="99" t="str">
        <v>Infection Prevention and Management</v>
      </c>
      <c r="E131" s="99" t="str">
        <v>Industrial Microbiology</v>
      </c>
      <c r="F131" s="99" t="str">
        <v>DCM</v>
      </c>
      <c r="G131" s="99" t="str">
        <v>Non-Selective Media</v>
      </c>
      <c r="H131" s="99" t="str">
        <v>213000</v>
      </c>
      <c r="I131" s="99" t="str">
        <v>Bottle Nutrient Agar 500G</v>
      </c>
      <c r="J131" s="99" t="str">
        <v>BD</v>
      </c>
      <c r="K131" s="95">
        <f>SUMIFS(MasterData[Curr Sales],MasterData[Material'#],H131,MasterData[Material],I131,MasterData[WWB ID],C131)</f>
        <v>131.78</v>
      </c>
      <c r="L131" s="95">
        <f>SUMIFS(MasterData[Prior Sales],MasterData[Material'#],H131,MasterData[Material],I131,MasterData[WWB ID],C131)</f>
        <v>131.78</v>
      </c>
      <c r="M131" s="95">
        <f t="shared" si="3"/>
        <v>0</v>
      </c>
      <c r="N131" s="95">
        <f>SUMIFS(MasterData[Semi-Annual Base],MasterData[Material'#],H131,MasterData[Material],I131,MasterData[WWB ID],C131)</f>
        <v>0</v>
      </c>
      <c r="O131" s="95">
        <f>SUMIFS(MasterData[Semi-Annual Focus],MasterData[Material'#],H131,MasterData[Material],I131,MasterData[WWB ID],C131)</f>
        <v>0</v>
      </c>
      <c r="P131" s="95">
        <f>SUMIFS(MasterData[Base Rebate],MasterData[Material'#],H131,MasterData[Material],I131,MasterData[WWB ID],C131)</f>
        <v>1.0150735304374159</v>
      </c>
      <c r="Q131" s="95">
        <f>SUMIFS(MasterData[Annual Focus],MasterData[Material'#],H131,MasterData[Material],I131,MasterData[WWB ID],C131)</f>
        <v>0</v>
      </c>
      <c r="R131" s="95">
        <f>SUMIFS(MasterData[Growth Rebate],MasterData[Material'#],H131,MasterData[Material],I131,MasterData[WWB ID],C131)</f>
        <v>0</v>
      </c>
      <c r="S131" s="95">
        <f t="shared" si="4"/>
        <v>1.0150735304374159</v>
      </c>
    </row>
    <row r="132" spans="1:19" x14ac:dyDescent="0.25">
      <c r="A132" s="99" t="str">
        <v>BD LIFE SCIENCES</v>
      </c>
      <c r="B132" s="99" t="str">
        <v>Diagnostic Solutions</v>
      </c>
      <c r="C132" s="91" t="str">
        <v>127</v>
      </c>
      <c r="D132" s="99" t="str">
        <v>Infection Prevention and Management</v>
      </c>
      <c r="E132" s="99" t="str">
        <v>Industrial Microbiology</v>
      </c>
      <c r="F132" s="99" t="str">
        <v>DCM</v>
      </c>
      <c r="G132" s="99" t="str">
        <v>Non-Selective Media</v>
      </c>
      <c r="H132" s="99" t="str">
        <v>211825</v>
      </c>
      <c r="I132" s="99" t="str">
        <v>Bottle TSB Casein Med 500G</v>
      </c>
      <c r="J132" s="99" t="str">
        <v>BD</v>
      </c>
      <c r="K132" s="95">
        <f>SUMIFS(MasterData[Curr Sales],MasterData[Material'#],H132,MasterData[Material],I132,MasterData[WWB ID],C132)</f>
        <v>67.73</v>
      </c>
      <c r="L132" s="95">
        <f>SUMIFS(MasterData[Prior Sales],MasterData[Material'#],H132,MasterData[Material],I132,MasterData[WWB ID],C132)</f>
        <v>0</v>
      </c>
      <c r="M132" s="95">
        <f t="shared" si="3"/>
        <v>67.73</v>
      </c>
      <c r="N132" s="95">
        <f>SUMIFS(MasterData[Semi-Annual Base],MasterData[Material'#],H132,MasterData[Material],I132,MasterData[WWB ID],C132)</f>
        <v>0</v>
      </c>
      <c r="O132" s="95">
        <f>SUMIFS(MasterData[Semi-Annual Focus],MasterData[Material'#],H132,MasterData[Material],I132,MasterData[WWB ID],C132)</f>
        <v>0</v>
      </c>
      <c r="P132" s="95">
        <f>SUMIFS(MasterData[Base Rebate],MasterData[Material'#],H132,MasterData[Material],I132,MasterData[WWB ID],C132)</f>
        <v>0</v>
      </c>
      <c r="Q132" s="95">
        <f>SUMIFS(MasterData[Annual Focus],MasterData[Material'#],H132,MasterData[Material],I132,MasterData[WWB ID],C132)</f>
        <v>0</v>
      </c>
      <c r="R132" s="95">
        <f>SUMIFS(MasterData[Growth Rebate],MasterData[Material'#],H132,MasterData[Material],I132,MasterData[WWB ID],C132)</f>
        <v>6.7730000000000006</v>
      </c>
      <c r="S132" s="95">
        <f t="shared" si="4"/>
        <v>6.7730000000000006</v>
      </c>
    </row>
    <row r="133" spans="1:19" x14ac:dyDescent="0.25">
      <c r="A133" s="99" t="str">
        <v>BD LIFE SCIENCES</v>
      </c>
      <c r="B133" s="99" t="str">
        <v>Diagnostic Solutions</v>
      </c>
      <c r="C133" s="91" t="str">
        <v>127</v>
      </c>
      <c r="D133" s="99" t="str">
        <v>Infection Prevention and Management</v>
      </c>
      <c r="E133" s="99" t="str">
        <v>Industrial Microbiology</v>
      </c>
      <c r="F133" s="99" t="str">
        <v>DCM</v>
      </c>
      <c r="G133" s="99" t="str">
        <v>Food/Dairy/Bev Media</v>
      </c>
      <c r="H133" s="99" t="str">
        <v>288130</v>
      </c>
      <c r="I133" s="99" t="str">
        <v>Bottle Lactobacilli MRS Broth 500G</v>
      </c>
      <c r="J133" s="99" t="str">
        <v>BD</v>
      </c>
      <c r="K133" s="95">
        <f>SUMIFS(MasterData[Curr Sales],MasterData[Material'#],H133,MasterData[Material],I133,MasterData[WWB ID],C133)</f>
        <v>0</v>
      </c>
      <c r="L133" s="95">
        <f>SUMIFS(MasterData[Prior Sales],MasterData[Material'#],H133,MasterData[Material],I133,MasterData[WWB ID],C133)</f>
        <v>97.86</v>
      </c>
      <c r="M133" s="95">
        <f t="shared" si="3"/>
        <v>-97.86</v>
      </c>
      <c r="N133" s="95">
        <f>SUMIFS(MasterData[Semi-Annual Base],MasterData[Material'#],H133,MasterData[Material],I133,MasterData[WWB ID],C133)</f>
        <v>0</v>
      </c>
      <c r="O133" s="95">
        <f>SUMIFS(MasterData[Semi-Annual Focus],MasterData[Material'#],H133,MasterData[Material],I133,MasterData[WWB ID],C133)</f>
        <v>0</v>
      </c>
      <c r="P133" s="95">
        <f>SUMIFS(MasterData[Base Rebate],MasterData[Material'#],H133,MasterData[Material],I133,MasterData[WWB ID],C133)</f>
        <v>0.75379492858252795</v>
      </c>
      <c r="Q133" s="95">
        <f>SUMIFS(MasterData[Annual Focus],MasterData[Material'#],H133,MasterData[Material],I133,MasterData[WWB ID],C133)</f>
        <v>0</v>
      </c>
      <c r="R133" s="95">
        <f>SUMIFS(MasterData[Growth Rebate],MasterData[Material'#],H133,MasterData[Material],I133,MasterData[WWB ID],C133)</f>
        <v>-9.7860000000000014</v>
      </c>
      <c r="S133" s="95">
        <f t="shared" si="4"/>
        <v>-9.032205071417474</v>
      </c>
    </row>
    <row r="134" spans="1:19" x14ac:dyDescent="0.25">
      <c r="A134" s="99" t="str">
        <v>BD LIFE SCIENCES</v>
      </c>
      <c r="B134" s="99" t="str">
        <v>Diagnostic Solutions</v>
      </c>
      <c r="C134" s="91" t="str">
        <v>127</v>
      </c>
      <c r="D134" s="99" t="str">
        <v>Infection Prevention and Management</v>
      </c>
      <c r="E134" s="99" t="str">
        <v>Industrial Microbiology</v>
      </c>
      <c r="F134" s="99" t="str">
        <v>DCM</v>
      </c>
      <c r="G134" s="99" t="str">
        <v>Assay Media</v>
      </c>
      <c r="H134" s="99" t="str">
        <v>233520</v>
      </c>
      <c r="I134" s="99" t="str">
        <v>Bottle Yeast Nitrogen w/o AA &amp; AS 100G</v>
      </c>
      <c r="J134" s="99" t="str">
        <v>BD</v>
      </c>
      <c r="K134" s="95">
        <f>SUMIFS(MasterData[Curr Sales],MasterData[Material'#],H134,MasterData[Material],I134,MasterData[WWB ID],C134)</f>
        <v>308.58</v>
      </c>
      <c r="L134" s="95">
        <f>SUMIFS(MasterData[Prior Sales],MasterData[Material'#],H134,MasterData[Material],I134,MasterData[WWB ID],C134)</f>
        <v>0</v>
      </c>
      <c r="M134" s="95">
        <f t="shared" si="3"/>
        <v>308.58</v>
      </c>
      <c r="N134" s="95">
        <f>SUMIFS(MasterData[Semi-Annual Base],MasterData[Material'#],H134,MasterData[Material],I134,MasterData[WWB ID],C134)</f>
        <v>0</v>
      </c>
      <c r="O134" s="95">
        <f>SUMIFS(MasterData[Semi-Annual Focus],MasterData[Material'#],H134,MasterData[Material],I134,MasterData[WWB ID],C134)</f>
        <v>0</v>
      </c>
      <c r="P134" s="95">
        <f>SUMIFS(MasterData[Base Rebate],MasterData[Material'#],H134,MasterData[Material],I134,MasterData[WWB ID],C134)</f>
        <v>0</v>
      </c>
      <c r="Q134" s="95">
        <f>SUMIFS(MasterData[Annual Focus],MasterData[Material'#],H134,MasterData[Material],I134,MasterData[WWB ID],C134)</f>
        <v>0</v>
      </c>
      <c r="R134" s="95">
        <f>SUMIFS(MasterData[Growth Rebate],MasterData[Material'#],H134,MasterData[Material],I134,MasterData[WWB ID],C134)</f>
        <v>30.858000000000001</v>
      </c>
      <c r="S134" s="95">
        <f t="shared" si="4"/>
        <v>30.858000000000001</v>
      </c>
    </row>
    <row r="135" spans="1:19" x14ac:dyDescent="0.25">
      <c r="A135" s="99" t="str">
        <v>BD LIFE SCIENCES</v>
      </c>
      <c r="B135" s="99" t="str">
        <v>Diagnostic Solutions</v>
      </c>
      <c r="C135" s="91" t="str">
        <v>127</v>
      </c>
      <c r="D135" s="99" t="str">
        <v>Infection Prevention and Management</v>
      </c>
      <c r="E135" s="99" t="str">
        <v>Industrial Microbiology</v>
      </c>
      <c r="F135" s="99" t="str">
        <v>Additives</v>
      </c>
      <c r="G135" s="99" t="str">
        <v>Solidifying Agents</v>
      </c>
      <c r="H135" s="99" t="str">
        <v>214010</v>
      </c>
      <c r="I135" s="99" t="str">
        <v>Bottle Difco Agar 454G</v>
      </c>
      <c r="J135" s="99" t="str">
        <v>BD</v>
      </c>
      <c r="K135" s="95">
        <f>SUMIFS(MasterData[Curr Sales],MasterData[Material'#],H135,MasterData[Material],I135,MasterData[WWB ID],C135)</f>
        <v>224.05</v>
      </c>
      <c r="L135" s="95">
        <f>SUMIFS(MasterData[Prior Sales],MasterData[Material'#],H135,MasterData[Material],I135,MasterData[WWB ID],C135)</f>
        <v>672.15000000000009</v>
      </c>
      <c r="M135" s="95">
        <f t="shared" si="3"/>
        <v>-448.10000000000008</v>
      </c>
      <c r="N135" s="95">
        <f>SUMIFS(MasterData[Semi-Annual Base],MasterData[Material'#],H135,MasterData[Material],I135,MasterData[WWB ID],C135)</f>
        <v>0</v>
      </c>
      <c r="O135" s="95">
        <f>SUMIFS(MasterData[Semi-Annual Focus],MasterData[Material'#],H135,MasterData[Material],I135,MasterData[WWB ID],C135)</f>
        <v>0</v>
      </c>
      <c r="P135" s="95">
        <f>SUMIFS(MasterData[Base Rebate],MasterData[Material'#],H135,MasterData[Material],I135,MasterData[WWB ID],C135)</f>
        <v>5.1774296060366458</v>
      </c>
      <c r="Q135" s="95">
        <f>SUMIFS(MasterData[Annual Focus],MasterData[Material'#],H135,MasterData[Material],I135,MasterData[WWB ID],C135)</f>
        <v>0</v>
      </c>
      <c r="R135" s="95">
        <f>SUMIFS(MasterData[Growth Rebate],MasterData[Material'#],H135,MasterData[Material],I135,MasterData[WWB ID],C135)</f>
        <v>-44.810000000000016</v>
      </c>
      <c r="S135" s="95">
        <f t="shared" si="4"/>
        <v>-39.63257039396337</v>
      </c>
    </row>
    <row r="136" spans="1:19" x14ac:dyDescent="0.25">
      <c r="A136" s="99" t="str">
        <v>BD LIFE SCIENCES</v>
      </c>
      <c r="B136" s="99" t="str">
        <v>Diagnostic Solutions</v>
      </c>
      <c r="C136" s="91" t="str">
        <v>127</v>
      </c>
      <c r="D136" s="99" t="str">
        <v>Infection Prevention and Management</v>
      </c>
      <c r="E136" s="99" t="str">
        <v>Industrial Microbiology</v>
      </c>
      <c r="F136" s="99" t="str">
        <v>Additives</v>
      </c>
      <c r="G136" s="99" t="str">
        <v>Solidifying Agents</v>
      </c>
      <c r="H136" s="99" t="str">
        <v>214030</v>
      </c>
      <c r="I136" s="99" t="str">
        <v>PAIL Difco Agar 2KG</v>
      </c>
      <c r="J136" s="99" t="str">
        <v>BD</v>
      </c>
      <c r="K136" s="95">
        <f>SUMIFS(MasterData[Curr Sales],MasterData[Material'#],H136,MasterData[Material],I136,MasterData[WWB ID],C136)</f>
        <v>0</v>
      </c>
      <c r="L136" s="95">
        <f>SUMIFS(MasterData[Prior Sales],MasterData[Material'#],H136,MasterData[Material],I136,MasterData[WWB ID],C136)</f>
        <v>933.84</v>
      </c>
      <c r="M136" s="95">
        <f t="shared" si="3"/>
        <v>-933.84</v>
      </c>
      <c r="N136" s="95">
        <f>SUMIFS(MasterData[Semi-Annual Base],MasterData[Material'#],H136,MasterData[Material],I136,MasterData[WWB ID],C136)</f>
        <v>0</v>
      </c>
      <c r="O136" s="95">
        <f>SUMIFS(MasterData[Semi-Annual Focus],MasterData[Material'#],H136,MasterData[Material],I136,MasterData[WWB ID],C136)</f>
        <v>0</v>
      </c>
      <c r="P136" s="95">
        <f>SUMIFS(MasterData[Base Rebate],MasterData[Material'#],H136,MasterData[Material],I136,MasterData[WWB ID],C136)</f>
        <v>7.1931724515379916</v>
      </c>
      <c r="Q136" s="95">
        <f>SUMIFS(MasterData[Annual Focus],MasterData[Material'#],H136,MasterData[Material],I136,MasterData[WWB ID],C136)</f>
        <v>0</v>
      </c>
      <c r="R136" s="95">
        <f>SUMIFS(MasterData[Growth Rebate],MasterData[Material'#],H136,MasterData[Material],I136,MasterData[WWB ID],C136)</f>
        <v>-93.384000000000015</v>
      </c>
      <c r="S136" s="95">
        <f t="shared" si="4"/>
        <v>-86.190827548462025</v>
      </c>
    </row>
    <row r="137" spans="1:19" x14ac:dyDescent="0.25">
      <c r="A137" s="99" t="str">
        <v>BD LIFE SCIENCES</v>
      </c>
      <c r="B137" s="99" t="str">
        <v>Diagnostic Solutions</v>
      </c>
      <c r="C137" s="91" t="str">
        <v>127</v>
      </c>
      <c r="D137" s="99" t="str">
        <v>Infection Prevention and Management</v>
      </c>
      <c r="E137" s="99" t="str">
        <v>Industrial Microbiology</v>
      </c>
      <c r="F137" s="99" t="str">
        <v>Additives</v>
      </c>
      <c r="G137" s="99" t="str">
        <v>Solidifying Agents</v>
      </c>
      <c r="H137" s="99" t="str">
        <v>214050</v>
      </c>
      <c r="I137" s="99" t="str">
        <v>Bottle Difco Agar 100G</v>
      </c>
      <c r="J137" s="99" t="str">
        <v>BD</v>
      </c>
      <c r="K137" s="95">
        <f>SUMIFS(MasterData[Curr Sales],MasterData[Material'#],H137,MasterData[Material],I137,MasterData[WWB ID],C137)</f>
        <v>0</v>
      </c>
      <c r="L137" s="95">
        <f>SUMIFS(MasterData[Prior Sales],MasterData[Material'#],H137,MasterData[Material],I137,MasterData[WWB ID],C137)</f>
        <v>108.32</v>
      </c>
      <c r="M137" s="95">
        <f t="shared" ref="M137:M200" si="5">K137-L137</f>
        <v>-108.32</v>
      </c>
      <c r="N137" s="95">
        <f>SUMIFS(MasterData[Semi-Annual Base],MasterData[Material'#],H137,MasterData[Material],I137,MasterData[WWB ID],C137)</f>
        <v>0</v>
      </c>
      <c r="O137" s="95">
        <f>SUMIFS(MasterData[Semi-Annual Focus],MasterData[Material'#],H137,MasterData[Material],I137,MasterData[WWB ID],C137)</f>
        <v>0</v>
      </c>
      <c r="P137" s="95">
        <f>SUMIFS(MasterData[Base Rebate],MasterData[Material'#],H137,MasterData[Material],I137,MasterData[WWB ID],C137)</f>
        <v>0.83436610120641141</v>
      </c>
      <c r="Q137" s="95">
        <f>SUMIFS(MasterData[Annual Focus],MasterData[Material'#],H137,MasterData[Material],I137,MasterData[WWB ID],C137)</f>
        <v>0</v>
      </c>
      <c r="R137" s="95">
        <f>SUMIFS(MasterData[Growth Rebate],MasterData[Material'#],H137,MasterData[Material],I137,MasterData[WWB ID],C137)</f>
        <v>-10.832000000000001</v>
      </c>
      <c r="S137" s="95">
        <f t="shared" ref="S137:S200" si="6">SUM(N137:R137)</f>
        <v>-9.9976338987935893</v>
      </c>
    </row>
    <row r="138" spans="1:19" x14ac:dyDescent="0.25">
      <c r="A138" s="99" t="str">
        <v>BD LIFE SCIENCES</v>
      </c>
      <c r="B138" s="99" t="str">
        <v>Diagnostic Solutions</v>
      </c>
      <c r="C138" s="91" t="str">
        <v>127</v>
      </c>
      <c r="D138" s="99" t="str">
        <v>Infection Prevention and Management</v>
      </c>
      <c r="E138" s="99" t="str">
        <v>Industrial Microbiology</v>
      </c>
      <c r="F138" s="99" t="str">
        <v>Additives</v>
      </c>
      <c r="G138" s="99" t="str">
        <v>Solidifying Agents</v>
      </c>
      <c r="H138" s="99" t="str">
        <v>214530</v>
      </c>
      <c r="I138" s="99" t="str">
        <v>Bottle Agar Bacteriological 500G</v>
      </c>
      <c r="J138" s="99" t="str">
        <v>BD</v>
      </c>
      <c r="K138" s="95">
        <f>SUMIFS(MasterData[Curr Sales],MasterData[Material'#],H138,MasterData[Material],I138,MasterData[WWB ID],C138)</f>
        <v>294.14</v>
      </c>
      <c r="L138" s="95">
        <f>SUMIFS(MasterData[Prior Sales],MasterData[Material'#],H138,MasterData[Material],I138,MasterData[WWB ID],C138)</f>
        <v>0</v>
      </c>
      <c r="M138" s="95">
        <f t="shared" si="5"/>
        <v>294.14</v>
      </c>
      <c r="N138" s="95">
        <f>SUMIFS(MasterData[Semi-Annual Base],MasterData[Material'#],H138,MasterData[Material],I138,MasterData[WWB ID],C138)</f>
        <v>0</v>
      </c>
      <c r="O138" s="95">
        <f>SUMIFS(MasterData[Semi-Annual Focus],MasterData[Material'#],H138,MasterData[Material],I138,MasterData[WWB ID],C138)</f>
        <v>0</v>
      </c>
      <c r="P138" s="95">
        <f>SUMIFS(MasterData[Base Rebate],MasterData[Material'#],H138,MasterData[Material],I138,MasterData[WWB ID],C138)</f>
        <v>0</v>
      </c>
      <c r="Q138" s="95">
        <f>SUMIFS(MasterData[Annual Focus],MasterData[Material'#],H138,MasterData[Material],I138,MasterData[WWB ID],C138)</f>
        <v>0</v>
      </c>
      <c r="R138" s="95">
        <f>SUMIFS(MasterData[Growth Rebate],MasterData[Material'#],H138,MasterData[Material],I138,MasterData[WWB ID],C138)</f>
        <v>29.414000000000001</v>
      </c>
      <c r="S138" s="95">
        <f t="shared" si="6"/>
        <v>29.414000000000001</v>
      </c>
    </row>
    <row r="139" spans="1:19" x14ac:dyDescent="0.25">
      <c r="A139" s="99" t="str">
        <v>BD LIFE SCIENCES</v>
      </c>
      <c r="B139" s="99" t="str">
        <v>Diagnostic Solutions</v>
      </c>
      <c r="C139" s="91" t="str">
        <v>127</v>
      </c>
      <c r="D139" s="99" t="str">
        <v>Infection Prevention and Management</v>
      </c>
      <c r="E139" s="99" t="str">
        <v>Industrial Microbiology</v>
      </c>
      <c r="F139" s="99" t="str">
        <v>Additives</v>
      </c>
      <c r="G139" s="99" t="str">
        <v>Solidifying Agents</v>
      </c>
      <c r="H139" s="99" t="str">
        <v>232100</v>
      </c>
      <c r="I139" s="99" t="str">
        <v>Bottle Skim Milk 500G</v>
      </c>
      <c r="J139" s="99" t="str">
        <v>BD</v>
      </c>
      <c r="K139" s="95">
        <f>SUMIFS(MasterData[Curr Sales],MasterData[Material'#],H139,MasterData[Material],I139,MasterData[WWB ID],C139)</f>
        <v>0</v>
      </c>
      <c r="L139" s="95">
        <f>SUMIFS(MasterData[Prior Sales],MasterData[Material'#],H139,MasterData[Material],I139,MasterData[WWB ID],C139)</f>
        <v>38.03</v>
      </c>
      <c r="M139" s="95">
        <f t="shared" si="5"/>
        <v>-38.03</v>
      </c>
      <c r="N139" s="95">
        <f>SUMIFS(MasterData[Semi-Annual Base],MasterData[Material'#],H139,MasterData[Material],I139,MasterData[WWB ID],C139)</f>
        <v>0</v>
      </c>
      <c r="O139" s="95">
        <f>SUMIFS(MasterData[Semi-Annual Focus],MasterData[Material'#],H139,MasterData[Material],I139,MasterData[WWB ID],C139)</f>
        <v>0</v>
      </c>
      <c r="P139" s="95">
        <f>SUMIFS(MasterData[Base Rebate],MasterData[Material'#],H139,MasterData[Material],I139,MasterData[WWB ID],C139)</f>
        <v>0.29293706452067791</v>
      </c>
      <c r="Q139" s="95">
        <f>SUMIFS(MasterData[Annual Focus],MasterData[Material'#],H139,MasterData[Material],I139,MasterData[WWB ID],C139)</f>
        <v>0</v>
      </c>
      <c r="R139" s="95">
        <f>SUMIFS(MasterData[Growth Rebate],MasterData[Material'#],H139,MasterData[Material],I139,MasterData[WWB ID],C139)</f>
        <v>-3.8030000000000004</v>
      </c>
      <c r="S139" s="95">
        <f t="shared" si="6"/>
        <v>-3.5100629354793225</v>
      </c>
    </row>
    <row r="140" spans="1:19" x14ac:dyDescent="0.25">
      <c r="A140" s="99" t="str">
        <v>BD LIFE SCIENCES</v>
      </c>
      <c r="B140" s="99" t="str">
        <v>Diagnostic Solutions</v>
      </c>
      <c r="C140" s="91" t="str">
        <v>127</v>
      </c>
      <c r="D140" s="99" t="str">
        <v>Infection Prevention and Management</v>
      </c>
      <c r="E140" s="99" t="str">
        <v>Industrial Microbiology</v>
      </c>
      <c r="F140" s="99" t="str">
        <v>Additives</v>
      </c>
      <c r="G140" s="99" t="str">
        <v>Media Additives</v>
      </c>
      <c r="H140" s="99" t="str">
        <v>212351</v>
      </c>
      <c r="I140" s="99" t="str">
        <v>Bottle Middlebrook OADC 500ml 1 Ea</v>
      </c>
      <c r="J140" s="99" t="str">
        <v>BD</v>
      </c>
      <c r="K140" s="95">
        <f>SUMIFS(MasterData[Curr Sales],MasterData[Material'#],H140,MasterData[Material],I140,MasterData[WWB ID],C140)</f>
        <v>1323.3000000000002</v>
      </c>
      <c r="L140" s="95">
        <f>SUMIFS(MasterData[Prior Sales],MasterData[Material'#],H140,MasterData[Material],I140,MasterData[WWB ID],C140)</f>
        <v>4805.1499999999996</v>
      </c>
      <c r="M140" s="95">
        <f t="shared" si="5"/>
        <v>-3481.8499999999995</v>
      </c>
      <c r="N140" s="95">
        <f>SUMIFS(MasterData[Semi-Annual Base],MasterData[Material'#],H140,MasterData[Material],I140,MasterData[WWB ID],C140)</f>
        <v>0</v>
      </c>
      <c r="O140" s="95">
        <f>SUMIFS(MasterData[Semi-Annual Focus],MasterData[Material'#],H140,MasterData[Material],I140,MasterData[WWB ID],C140)</f>
        <v>0</v>
      </c>
      <c r="P140" s="95">
        <f>SUMIFS(MasterData[Base Rebate],MasterData[Material'#],H140,MasterData[Material],I140,MasterData[WWB ID],C140)</f>
        <v>37.013056418131349</v>
      </c>
      <c r="Q140" s="95">
        <f>SUMIFS(MasterData[Annual Focus],MasterData[Material'#],H140,MasterData[Material],I140,MasterData[WWB ID],C140)</f>
        <v>0</v>
      </c>
      <c r="R140" s="95">
        <f>SUMIFS(MasterData[Growth Rebate],MasterData[Material'#],H140,MasterData[Material],I140,MasterData[WWB ID],C140)</f>
        <v>-348.185</v>
      </c>
      <c r="S140" s="95">
        <f t="shared" si="6"/>
        <v>-311.17194358186867</v>
      </c>
    </row>
    <row r="141" spans="1:19" x14ac:dyDescent="0.25">
      <c r="A141" s="99" t="str">
        <v>BD LIFE SCIENCES</v>
      </c>
      <c r="B141" s="99" t="str">
        <v>Diagnostic Solutions</v>
      </c>
      <c r="C141" s="91" t="str">
        <v>127</v>
      </c>
      <c r="D141" s="99" t="str">
        <v>Infection Prevention and Management</v>
      </c>
      <c r="E141" s="99" t="str">
        <v>Industrial Microbiology</v>
      </c>
      <c r="F141" s="99" t="str">
        <v>Additives</v>
      </c>
      <c r="G141" s="99" t="str">
        <v>Media Additives</v>
      </c>
      <c r="H141" s="99" t="str">
        <v>211887</v>
      </c>
      <c r="I141" s="99" t="str">
        <v>Tube Middlebrook ADC Enrich 20ml 10 Ea</v>
      </c>
      <c r="J141" s="99" t="str">
        <v>BD</v>
      </c>
      <c r="K141" s="95">
        <f>SUMIFS(MasterData[Curr Sales],MasterData[Material'#],H141,MasterData[Material],I141,MasterData[WWB ID],C141)</f>
        <v>0</v>
      </c>
      <c r="L141" s="95">
        <f>SUMIFS(MasterData[Prior Sales],MasterData[Material'#],H141,MasterData[Material],I141,MasterData[WWB ID],C141)</f>
        <v>337.32</v>
      </c>
      <c r="M141" s="95">
        <f t="shared" si="5"/>
        <v>-337.32</v>
      </c>
      <c r="N141" s="95">
        <f>SUMIFS(MasterData[Semi-Annual Base],MasterData[Material'#],H141,MasterData[Material],I141,MasterData[WWB ID],C141)</f>
        <v>0</v>
      </c>
      <c r="O141" s="95">
        <f>SUMIFS(MasterData[Semi-Annual Focus],MasterData[Material'#],H141,MasterData[Material],I141,MasterData[WWB ID],C141)</f>
        <v>0</v>
      </c>
      <c r="P141" s="95">
        <f>SUMIFS(MasterData[Base Rebate],MasterData[Material'#],H141,MasterData[Material],I141,MasterData[WWB ID],C141)</f>
        <v>2.5983047752856971</v>
      </c>
      <c r="Q141" s="95">
        <f>SUMIFS(MasterData[Annual Focus],MasterData[Material'#],H141,MasterData[Material],I141,MasterData[WWB ID],C141)</f>
        <v>0</v>
      </c>
      <c r="R141" s="95">
        <f>SUMIFS(MasterData[Growth Rebate],MasterData[Material'#],H141,MasterData[Material],I141,MasterData[WWB ID],C141)</f>
        <v>-33.731999999999999</v>
      </c>
      <c r="S141" s="95">
        <f t="shared" si="6"/>
        <v>-31.133695224714302</v>
      </c>
    </row>
    <row r="142" spans="1:19" x14ac:dyDescent="0.25">
      <c r="A142" s="99" t="str">
        <v>BD LIFE SCIENCES</v>
      </c>
      <c r="B142" s="99" t="str">
        <v>Diagnostic Solutions</v>
      </c>
      <c r="C142" s="91" t="str">
        <v>127</v>
      </c>
      <c r="D142" s="99" t="str">
        <v>Infection Prevention and Management</v>
      </c>
      <c r="E142" s="99" t="str">
        <v>Industrial Microbiology</v>
      </c>
      <c r="F142" s="99" t="str">
        <v>Additives</v>
      </c>
      <c r="G142" s="99" t="str">
        <v>Media Additives</v>
      </c>
      <c r="H142" s="99" t="str">
        <v>211968</v>
      </c>
      <c r="I142" s="99" t="str">
        <v>Tube Bovine Albumin Fraction V 10 Ea</v>
      </c>
      <c r="J142" s="99" t="str">
        <v>BD</v>
      </c>
      <c r="K142" s="95">
        <f>SUMIFS(MasterData[Curr Sales],MasterData[Material'#],H142,MasterData[Material],I142,MasterData[WWB ID],C142)</f>
        <v>0</v>
      </c>
      <c r="L142" s="95">
        <f>SUMIFS(MasterData[Prior Sales],MasterData[Material'#],H142,MasterData[Material],I142,MasterData[WWB ID],C142)</f>
        <v>196.24</v>
      </c>
      <c r="M142" s="95">
        <f t="shared" si="5"/>
        <v>-196.24</v>
      </c>
      <c r="N142" s="95">
        <f>SUMIFS(MasterData[Semi-Annual Base],MasterData[Material'#],H142,MasterData[Material],I142,MasterData[WWB ID],C142)</f>
        <v>0</v>
      </c>
      <c r="O142" s="95">
        <f>SUMIFS(MasterData[Semi-Annual Focus],MasterData[Material'#],H142,MasterData[Material],I142,MasterData[WWB ID],C142)</f>
        <v>0</v>
      </c>
      <c r="P142" s="95">
        <f>SUMIFS(MasterData[Base Rebate],MasterData[Material'#],H142,MasterData[Material],I142,MasterData[WWB ID],C142)</f>
        <v>1.5115953074293407</v>
      </c>
      <c r="Q142" s="95">
        <f>SUMIFS(MasterData[Annual Focus],MasterData[Material'#],H142,MasterData[Material],I142,MasterData[WWB ID],C142)</f>
        <v>0</v>
      </c>
      <c r="R142" s="95">
        <f>SUMIFS(MasterData[Growth Rebate],MasterData[Material'#],H142,MasterData[Material],I142,MasterData[WWB ID],C142)</f>
        <v>-19.624000000000002</v>
      </c>
      <c r="S142" s="95">
        <f t="shared" si="6"/>
        <v>-18.11240469257066</v>
      </c>
    </row>
    <row r="143" spans="1:19" x14ac:dyDescent="0.25">
      <c r="A143" s="99" t="str">
        <v>BD LIFE SCIENCES</v>
      </c>
      <c r="B143" s="99" t="str">
        <v>Diagnostic Solutions</v>
      </c>
      <c r="C143" s="91" t="str">
        <v>127</v>
      </c>
      <c r="D143" s="99" t="str">
        <v>Infection Prevention and Management</v>
      </c>
      <c r="E143" s="99" t="str">
        <v>Industrial Microbiology</v>
      </c>
      <c r="F143" s="99" t="str">
        <v>Additives</v>
      </c>
      <c r="G143" s="99" t="str">
        <v>Media Additives</v>
      </c>
      <c r="H143" s="99" t="str">
        <v>215530</v>
      </c>
      <c r="I143" s="99" t="str">
        <v>Bottle Dextrose 500G</v>
      </c>
      <c r="J143" s="99" t="str">
        <v>BD</v>
      </c>
      <c r="K143" s="95">
        <f>SUMIFS(MasterData[Curr Sales],MasterData[Material'#],H143,MasterData[Material],I143,MasterData[WWB ID],C143)</f>
        <v>0</v>
      </c>
      <c r="L143" s="95">
        <f>SUMIFS(MasterData[Prior Sales],MasterData[Material'#],H143,MasterData[Material],I143,MasterData[WWB ID],C143)</f>
        <v>40.46</v>
      </c>
      <c r="M143" s="95">
        <f t="shared" si="5"/>
        <v>-40.46</v>
      </c>
      <c r="N143" s="95">
        <f>SUMIFS(MasterData[Semi-Annual Base],MasterData[Material'#],H143,MasterData[Material],I143,MasterData[WWB ID],C143)</f>
        <v>0</v>
      </c>
      <c r="O143" s="95">
        <f>SUMIFS(MasterData[Semi-Annual Focus],MasterData[Material'#],H143,MasterData[Material],I143,MasterData[WWB ID],C143)</f>
        <v>0</v>
      </c>
      <c r="P143" s="95">
        <f>SUMIFS(MasterData[Base Rebate],MasterData[Material'#],H143,MasterData[Material],I143,MasterData[WWB ID],C143)</f>
        <v>0.31165484171723973</v>
      </c>
      <c r="Q143" s="95">
        <f>SUMIFS(MasterData[Annual Focus],MasterData[Material'#],H143,MasterData[Material],I143,MasterData[WWB ID],C143)</f>
        <v>0</v>
      </c>
      <c r="R143" s="95">
        <f>SUMIFS(MasterData[Growth Rebate],MasterData[Material'#],H143,MasterData[Material],I143,MasterData[WWB ID],C143)</f>
        <v>-4.0460000000000003</v>
      </c>
      <c r="S143" s="95">
        <f t="shared" si="6"/>
        <v>-3.7343451582827605</v>
      </c>
    </row>
    <row r="144" spans="1:19" x14ac:dyDescent="0.25">
      <c r="A144" s="99" t="str">
        <v>BD LIFE SCIENCES</v>
      </c>
      <c r="B144" s="99" t="str">
        <v>Diagnostic Solutions</v>
      </c>
      <c r="C144" s="91" t="str">
        <v>127</v>
      </c>
      <c r="D144" s="99" t="str">
        <v>Infection Prevention and Management</v>
      </c>
      <c r="E144" s="99" t="str">
        <v>Blood Culture</v>
      </c>
      <c r="F144" s="99" t="str">
        <v>Blood Culture Reagents</v>
      </c>
      <c r="G144" s="99" t="str">
        <v>Bactec 9000 Lytic</v>
      </c>
      <c r="H144" s="99" t="str">
        <v>442265</v>
      </c>
      <c r="I144" s="99" t="str">
        <v>Bactec Lytic/10 Anaer/F F/G</v>
      </c>
      <c r="J144" s="99" t="str">
        <v>BD</v>
      </c>
      <c r="K144" s="95">
        <f>SUMIFS(MasterData[Curr Sales],MasterData[Material'#],H144,MasterData[Material],I144,MasterData[WWB ID],C144)</f>
        <v>0</v>
      </c>
      <c r="L144" s="95">
        <f>SUMIFS(MasterData[Prior Sales],MasterData[Material'#],H144,MasterData[Material],I144,MasterData[WWB ID],C144)</f>
        <v>9714.41</v>
      </c>
      <c r="M144" s="95">
        <f t="shared" si="5"/>
        <v>-9714.41</v>
      </c>
      <c r="N144" s="95">
        <f>SUMIFS(MasterData[Semi-Annual Base],MasterData[Material'#],H144,MasterData[Material],I144,MasterData[WWB ID],C144)</f>
        <v>0</v>
      </c>
      <c r="O144" s="95">
        <f>SUMIFS(MasterData[Semi-Annual Focus],MasterData[Material'#],H144,MasterData[Material],I144,MasterData[WWB ID],C144)</f>
        <v>0</v>
      </c>
      <c r="P144" s="95">
        <f>SUMIFS(MasterData[Base Rebate],MasterData[Material'#],H144,MasterData[Material],I144,MasterData[WWB ID],C144)</f>
        <v>74.828050195906343</v>
      </c>
      <c r="Q144" s="95">
        <f>SUMIFS(MasterData[Annual Focus],MasterData[Material'#],H144,MasterData[Material],I144,MasterData[WWB ID],C144)</f>
        <v>0</v>
      </c>
      <c r="R144" s="95">
        <f>SUMIFS(MasterData[Growth Rebate],MasterData[Material'#],H144,MasterData[Material],I144,MasterData[WWB ID],C144)</f>
        <v>-971.44100000000003</v>
      </c>
      <c r="S144" s="95">
        <f t="shared" si="6"/>
        <v>-896.61294980409366</v>
      </c>
    </row>
    <row r="145" spans="1:19" x14ac:dyDescent="0.25">
      <c r="A145" s="99" t="str">
        <v>BD LIFE SCIENCES</v>
      </c>
      <c r="B145" s="99" t="str">
        <v>Diagnostic Solutions</v>
      </c>
      <c r="C145" s="91" t="str">
        <v>127</v>
      </c>
      <c r="D145" s="99" t="str">
        <v>Infection Prevention and Management</v>
      </c>
      <c r="E145" s="99" t="str">
        <v>Core Micro</v>
      </c>
      <c r="F145" s="99" t="str">
        <v>Lab Reagents</v>
      </c>
      <c r="G145" s="99" t="str">
        <v>Droppers</v>
      </c>
      <c r="H145" s="99" t="str">
        <v>261195</v>
      </c>
      <c r="I145" s="99" t="str">
        <v>Dropper Calcofluor White</v>
      </c>
      <c r="J145" s="99" t="str">
        <v>BD</v>
      </c>
      <c r="K145" s="95">
        <f>SUMIFS(MasterData[Curr Sales],MasterData[Material'#],H145,MasterData[Material],I145,MasterData[WWB ID],C145)</f>
        <v>424.4</v>
      </c>
      <c r="L145" s="95">
        <f>SUMIFS(MasterData[Prior Sales],MasterData[Material'#],H145,MasterData[Material],I145,MasterData[WWB ID],C145)</f>
        <v>626.28</v>
      </c>
      <c r="M145" s="95">
        <f t="shared" si="5"/>
        <v>-201.88</v>
      </c>
      <c r="N145" s="95">
        <f>SUMIFS(MasterData[Semi-Annual Base],MasterData[Material'#],H145,MasterData[Material],I145,MasterData[WWB ID],C145)</f>
        <v>0</v>
      </c>
      <c r="O145" s="95">
        <f>SUMIFS(MasterData[Semi-Annual Focus],MasterData[Material'#],H145,MasterData[Material],I145,MasterData[WWB ID],C145)</f>
        <v>0</v>
      </c>
      <c r="P145" s="95">
        <f>SUMIFS(MasterData[Base Rebate],MasterData[Material'#],H145,MasterData[Material],I145,MasterData[WWB ID],C145)</f>
        <v>4.8241026759929042</v>
      </c>
      <c r="Q145" s="95">
        <f>SUMIFS(MasterData[Annual Focus],MasterData[Material'#],H145,MasterData[Material],I145,MasterData[WWB ID],C145)</f>
        <v>0</v>
      </c>
      <c r="R145" s="95">
        <f>SUMIFS(MasterData[Growth Rebate],MasterData[Material'#],H145,MasterData[Material],I145,MasterData[WWB ID],C145)</f>
        <v>-20.188000000000002</v>
      </c>
      <c r="S145" s="95">
        <f t="shared" si="6"/>
        <v>-15.363897324007098</v>
      </c>
    </row>
    <row r="146" spans="1:19" x14ac:dyDescent="0.25">
      <c r="A146" s="99" t="str">
        <v>BD LIFE SCIENCES</v>
      </c>
      <c r="B146" s="99" t="str">
        <v>Diagnostic Solutions</v>
      </c>
      <c r="C146" s="91" t="str">
        <v>127</v>
      </c>
      <c r="D146" s="99" t="str">
        <v>Infection Prevention and Management</v>
      </c>
      <c r="E146" s="99" t="str">
        <v>Core Micro</v>
      </c>
      <c r="F146" s="99" t="str">
        <v>Lab Reagents</v>
      </c>
      <c r="G146" s="99" t="str">
        <v>Droppers</v>
      </c>
      <c r="H146" s="99" t="str">
        <v>261188</v>
      </c>
      <c r="I146" s="99" t="str">
        <v>Dropper Lactophenol Cotton Blue Stain</v>
      </c>
      <c r="J146" s="99" t="str">
        <v>BD</v>
      </c>
      <c r="K146" s="95">
        <f>SUMIFS(MasterData[Curr Sales],MasterData[Material'#],H146,MasterData[Material],I146,MasterData[WWB ID],C146)</f>
        <v>0</v>
      </c>
      <c r="L146" s="95">
        <f>SUMIFS(MasterData[Prior Sales],MasterData[Material'#],H146,MasterData[Material],I146,MasterData[WWB ID],C146)</f>
        <v>154.5</v>
      </c>
      <c r="M146" s="95">
        <f t="shared" si="5"/>
        <v>-154.5</v>
      </c>
      <c r="N146" s="95">
        <f>SUMIFS(MasterData[Semi-Annual Base],MasterData[Material'#],H146,MasterData[Material],I146,MasterData[WWB ID],C146)</f>
        <v>0</v>
      </c>
      <c r="O146" s="95">
        <f>SUMIFS(MasterData[Semi-Annual Focus],MasterData[Material'#],H146,MasterData[Material],I146,MasterData[WWB ID],C146)</f>
        <v>0</v>
      </c>
      <c r="P146" s="95">
        <f>SUMIFS(MasterData[Base Rebate],MasterData[Material'#],H146,MasterData[Material],I146,MasterData[WWB ID],C146)</f>
        <v>1.1900808958307845</v>
      </c>
      <c r="Q146" s="95">
        <f>SUMIFS(MasterData[Annual Focus],MasterData[Material'#],H146,MasterData[Material],I146,MasterData[WWB ID],C146)</f>
        <v>0</v>
      </c>
      <c r="R146" s="95">
        <f>SUMIFS(MasterData[Growth Rebate],MasterData[Material'#],H146,MasterData[Material],I146,MasterData[WWB ID],C146)</f>
        <v>-15.450000000000001</v>
      </c>
      <c r="S146" s="95">
        <f t="shared" si="6"/>
        <v>-14.259919104169217</v>
      </c>
    </row>
    <row r="147" spans="1:19" x14ac:dyDescent="0.25">
      <c r="A147" s="99" t="str">
        <v>BD LIFE SCIENCES</v>
      </c>
      <c r="B147" s="99" t="str">
        <v>Diagnostic Solutions</v>
      </c>
      <c r="C147" s="91" t="str">
        <v>127</v>
      </c>
      <c r="D147" s="99" t="str">
        <v>Infection Prevention and Management</v>
      </c>
      <c r="E147" s="99" t="str">
        <v>Core Micro</v>
      </c>
      <c r="F147" s="99" t="str">
        <v>Lab Reagents</v>
      </c>
      <c r="G147" s="99" t="str">
        <v>Antigens and Antisera</v>
      </c>
      <c r="H147" s="99" t="str">
        <v>221341</v>
      </c>
      <c r="I147" s="99" t="str">
        <v>Vial Qc Antigen Salmonella O Grp D 1Ml</v>
      </c>
      <c r="J147" s="99" t="str">
        <v>BD</v>
      </c>
      <c r="K147" s="95">
        <f>SUMIFS(MasterData[Curr Sales],MasterData[Material'#],H147,MasterData[Material],I147,MasterData[WWB ID],C147)</f>
        <v>0</v>
      </c>
      <c r="L147" s="95">
        <f>SUMIFS(MasterData[Prior Sales],MasterData[Material'#],H147,MasterData[Material],I147,MasterData[WWB ID],C147)</f>
        <v>250</v>
      </c>
      <c r="M147" s="95">
        <f t="shared" si="5"/>
        <v>-250</v>
      </c>
      <c r="N147" s="95">
        <f>SUMIFS(MasterData[Semi-Annual Base],MasterData[Material'#],H147,MasterData[Material],I147,MasterData[WWB ID],C147)</f>
        <v>0</v>
      </c>
      <c r="O147" s="95">
        <f>SUMIFS(MasterData[Semi-Annual Focus],MasterData[Material'#],H147,MasterData[Material],I147,MasterData[WWB ID],C147)</f>
        <v>0</v>
      </c>
      <c r="P147" s="95">
        <f>SUMIFS(MasterData[Base Rebate],MasterData[Material'#],H147,MasterData[Material],I147,MasterData[WWB ID],C147)</f>
        <v>1.925697242444635</v>
      </c>
      <c r="Q147" s="95">
        <f>SUMIFS(MasterData[Annual Focus],MasterData[Material'#],H147,MasterData[Material],I147,MasterData[WWB ID],C147)</f>
        <v>0</v>
      </c>
      <c r="R147" s="95">
        <f>SUMIFS(MasterData[Growth Rebate],MasterData[Material'#],H147,MasterData[Material],I147,MasterData[WWB ID],C147)</f>
        <v>-25</v>
      </c>
      <c r="S147" s="95">
        <f t="shared" si="6"/>
        <v>-23.074302757555365</v>
      </c>
    </row>
    <row r="148" spans="1:19" x14ac:dyDescent="0.25">
      <c r="A148" s="99" t="str">
        <v>BD LIFE SCIENCES</v>
      </c>
      <c r="B148" s="99" t="str">
        <v>Diagnostic Solutions</v>
      </c>
      <c r="C148" s="91" t="str">
        <v>127</v>
      </c>
      <c r="D148" s="99" t="str">
        <v>Infection Prevention and Management</v>
      </c>
      <c r="E148" s="99" t="str">
        <v>Core Micro</v>
      </c>
      <c r="F148" s="99" t="str">
        <v>Lab Reagents</v>
      </c>
      <c r="G148" s="99" t="str">
        <v>Antigens and Antisera</v>
      </c>
      <c r="H148" s="99" t="str">
        <v>222361</v>
      </c>
      <c r="I148" s="99" t="str">
        <v>Vial H Influenzae Antiserum Type B</v>
      </c>
      <c r="J148" s="99" t="str">
        <v>BD</v>
      </c>
      <c r="K148" s="95">
        <f>SUMIFS(MasterData[Curr Sales],MasterData[Material'#],H148,MasterData[Material],I148,MasterData[WWB ID],C148)</f>
        <v>124</v>
      </c>
      <c r="L148" s="95">
        <f>SUMIFS(MasterData[Prior Sales],MasterData[Material'#],H148,MasterData[Material],I148,MasterData[WWB ID],C148)</f>
        <v>124</v>
      </c>
      <c r="M148" s="95">
        <f t="shared" si="5"/>
        <v>0</v>
      </c>
      <c r="N148" s="95">
        <f>SUMIFS(MasterData[Semi-Annual Base],MasterData[Material'#],H148,MasterData[Material],I148,MasterData[WWB ID],C148)</f>
        <v>0</v>
      </c>
      <c r="O148" s="95">
        <f>SUMIFS(MasterData[Semi-Annual Focus],MasterData[Material'#],H148,MasterData[Material],I148,MasterData[WWB ID],C148)</f>
        <v>0</v>
      </c>
      <c r="P148" s="95">
        <f>SUMIFS(MasterData[Base Rebate],MasterData[Material'#],H148,MasterData[Material],I148,MasterData[WWB ID],C148)</f>
        <v>0.95514583225253891</v>
      </c>
      <c r="Q148" s="95">
        <f>SUMIFS(MasterData[Annual Focus],MasterData[Material'#],H148,MasterData[Material],I148,MasterData[WWB ID],C148)</f>
        <v>0</v>
      </c>
      <c r="R148" s="95">
        <f>SUMIFS(MasterData[Growth Rebate],MasterData[Material'#],H148,MasterData[Material],I148,MasterData[WWB ID],C148)</f>
        <v>0</v>
      </c>
      <c r="S148" s="95">
        <f t="shared" si="6"/>
        <v>0.95514583225253891</v>
      </c>
    </row>
    <row r="149" spans="1:19" x14ac:dyDescent="0.25">
      <c r="A149" s="99" t="str">
        <v>BD LIFE SCIENCES</v>
      </c>
      <c r="B149" s="99" t="str">
        <v>Diagnostic Solutions</v>
      </c>
      <c r="C149" s="91" t="str">
        <v>127</v>
      </c>
      <c r="D149" s="99" t="str">
        <v>Infection Prevention and Management</v>
      </c>
      <c r="E149" s="99" t="str">
        <v>Core Micro</v>
      </c>
      <c r="F149" s="99" t="str">
        <v>Lab Reagents</v>
      </c>
      <c r="G149" s="99" t="str">
        <v>Antigens and Antisera</v>
      </c>
      <c r="H149" s="99" t="str">
        <v>222501</v>
      </c>
      <c r="I149" s="99" t="str">
        <v>Vial H. Influenzae Antiserum Type A 1Ml</v>
      </c>
      <c r="J149" s="99" t="str">
        <v>BD</v>
      </c>
      <c r="K149" s="95">
        <f>SUMIFS(MasterData[Curr Sales],MasterData[Material'#],H149,MasterData[Material],I149,MasterData[WWB ID],C149)</f>
        <v>167.1</v>
      </c>
      <c r="L149" s="95">
        <f>SUMIFS(MasterData[Prior Sales],MasterData[Material'#],H149,MasterData[Material],I149,MasterData[WWB ID],C149)</f>
        <v>0</v>
      </c>
      <c r="M149" s="95">
        <f t="shared" si="5"/>
        <v>167.1</v>
      </c>
      <c r="N149" s="95">
        <f>SUMIFS(MasterData[Semi-Annual Base],MasterData[Material'#],H149,MasterData[Material],I149,MasterData[WWB ID],C149)</f>
        <v>0</v>
      </c>
      <c r="O149" s="95">
        <f>SUMIFS(MasterData[Semi-Annual Focus],MasterData[Material'#],H149,MasterData[Material],I149,MasterData[WWB ID],C149)</f>
        <v>0</v>
      </c>
      <c r="P149" s="95">
        <f>SUMIFS(MasterData[Base Rebate],MasterData[Material'#],H149,MasterData[Material],I149,MasterData[WWB ID],C149)</f>
        <v>0</v>
      </c>
      <c r="Q149" s="95">
        <f>SUMIFS(MasterData[Annual Focus],MasterData[Material'#],H149,MasterData[Material],I149,MasterData[WWB ID],C149)</f>
        <v>0</v>
      </c>
      <c r="R149" s="95">
        <f>SUMIFS(MasterData[Growth Rebate],MasterData[Material'#],H149,MasterData[Material],I149,MasterData[WWB ID],C149)</f>
        <v>16.71</v>
      </c>
      <c r="S149" s="95">
        <f t="shared" si="6"/>
        <v>16.71</v>
      </c>
    </row>
    <row r="150" spans="1:19" x14ac:dyDescent="0.25">
      <c r="A150" s="99" t="str">
        <v>BD LIFE SCIENCES</v>
      </c>
      <c r="B150" s="99" t="str">
        <v>Diagnostic Solutions</v>
      </c>
      <c r="C150" s="91" t="str">
        <v>127</v>
      </c>
      <c r="D150" s="99" t="str">
        <v>Infection Prevention and Management</v>
      </c>
      <c r="E150" s="99" t="str">
        <v>Core Micro</v>
      </c>
      <c r="F150" s="99" t="str">
        <v>Lab Reagents</v>
      </c>
      <c r="G150" s="99" t="str">
        <v>Antigens and Antisera</v>
      </c>
      <c r="H150" s="99" t="str">
        <v>227901</v>
      </c>
      <c r="I150" s="99" t="str">
        <v>Vial H. Influenzae Antiserum Type D</v>
      </c>
      <c r="J150" s="99" t="str">
        <v>BD</v>
      </c>
      <c r="K150" s="95">
        <f>SUMIFS(MasterData[Curr Sales],MasterData[Material'#],H150,MasterData[Material],I150,MasterData[WWB ID],C150)</f>
        <v>0</v>
      </c>
      <c r="L150" s="95">
        <f>SUMIFS(MasterData[Prior Sales],MasterData[Material'#],H150,MasterData[Material],I150,MasterData[WWB ID],C150)</f>
        <v>351.03</v>
      </c>
      <c r="M150" s="95">
        <f t="shared" si="5"/>
        <v>-351.03</v>
      </c>
      <c r="N150" s="95">
        <f>SUMIFS(MasterData[Semi-Annual Base],MasterData[Material'#],H150,MasterData[Material],I150,MasterData[WWB ID],C150)</f>
        <v>0</v>
      </c>
      <c r="O150" s="95">
        <f>SUMIFS(MasterData[Semi-Annual Focus],MasterData[Material'#],H150,MasterData[Material],I150,MasterData[WWB ID],C150)</f>
        <v>0</v>
      </c>
      <c r="P150" s="95">
        <f>SUMIFS(MasterData[Base Rebate],MasterData[Material'#],H150,MasterData[Material],I150,MasterData[WWB ID],C150)</f>
        <v>2.7039100120613608</v>
      </c>
      <c r="Q150" s="95">
        <f>SUMIFS(MasterData[Annual Focus],MasterData[Material'#],H150,MasterData[Material],I150,MasterData[WWB ID],C150)</f>
        <v>0</v>
      </c>
      <c r="R150" s="95">
        <f>SUMIFS(MasterData[Growth Rebate],MasterData[Material'#],H150,MasterData[Material],I150,MasterData[WWB ID],C150)</f>
        <v>-35.103000000000002</v>
      </c>
      <c r="S150" s="95">
        <f t="shared" si="6"/>
        <v>-32.399089987938638</v>
      </c>
    </row>
    <row r="151" spans="1:19" x14ac:dyDescent="0.25">
      <c r="A151" s="99" t="str">
        <v>BD LIFE SCIENCES</v>
      </c>
      <c r="B151" s="99" t="str">
        <v>Diagnostic Solutions</v>
      </c>
      <c r="C151" s="91" t="str">
        <v>127</v>
      </c>
      <c r="D151" s="99" t="str">
        <v>Infection Prevention and Management</v>
      </c>
      <c r="E151" s="99" t="str">
        <v>Core Micro</v>
      </c>
      <c r="F151" s="99" t="str">
        <v>Lab Reagents</v>
      </c>
      <c r="G151" s="99" t="str">
        <v>Antigens and Antisera</v>
      </c>
      <c r="H151" s="99" t="str">
        <v>228341</v>
      </c>
      <c r="I151" s="99" t="str">
        <v>Vial Shigella Antis Poly A Lyophilized</v>
      </c>
      <c r="J151" s="99" t="str">
        <v>BD</v>
      </c>
      <c r="K151" s="95">
        <f>SUMIFS(MasterData[Curr Sales],MasterData[Material'#],H151,MasterData[Material],I151,MasterData[WWB ID],C151)</f>
        <v>248.6</v>
      </c>
      <c r="L151" s="95">
        <f>SUMIFS(MasterData[Prior Sales],MasterData[Material'#],H151,MasterData[Material],I151,MasterData[WWB ID],C151)</f>
        <v>307.13</v>
      </c>
      <c r="M151" s="95">
        <f t="shared" si="5"/>
        <v>-58.53</v>
      </c>
      <c r="N151" s="95">
        <f>SUMIFS(MasterData[Semi-Annual Base],MasterData[Material'#],H151,MasterData[Material],I151,MasterData[WWB ID],C151)</f>
        <v>0</v>
      </c>
      <c r="O151" s="95">
        <f>SUMIFS(MasterData[Semi-Annual Focus],MasterData[Material'#],H151,MasterData[Material],I151,MasterData[WWB ID],C151)</f>
        <v>0</v>
      </c>
      <c r="P151" s="95">
        <f>SUMIFS(MasterData[Base Rebate],MasterData[Material'#],H151,MasterData[Material],I151,MasterData[WWB ID],C151)</f>
        <v>2.3657575762880829</v>
      </c>
      <c r="Q151" s="95">
        <f>SUMIFS(MasterData[Annual Focus],MasterData[Material'#],H151,MasterData[Material],I151,MasterData[WWB ID],C151)</f>
        <v>0</v>
      </c>
      <c r="R151" s="95">
        <f>SUMIFS(MasterData[Growth Rebate],MasterData[Material'#],H151,MasterData[Material],I151,MasterData[WWB ID],C151)</f>
        <v>-5.8530000000000015</v>
      </c>
      <c r="S151" s="95">
        <f t="shared" si="6"/>
        <v>-3.4872424237119186</v>
      </c>
    </row>
    <row r="152" spans="1:19" x14ac:dyDescent="0.25">
      <c r="A152" s="99" t="str">
        <v>BD LIFE SCIENCES</v>
      </c>
      <c r="B152" s="99" t="str">
        <v>Diagnostic Solutions</v>
      </c>
      <c r="C152" s="91" t="str">
        <v>127</v>
      </c>
      <c r="D152" s="99" t="str">
        <v>Infection Prevention and Management</v>
      </c>
      <c r="E152" s="99" t="str">
        <v>Core Micro</v>
      </c>
      <c r="F152" s="99" t="str">
        <v>Lab Reagents</v>
      </c>
      <c r="G152" s="99" t="str">
        <v>Antigens and Antisera</v>
      </c>
      <c r="H152" s="99" t="str">
        <v>228381</v>
      </c>
      <c r="I152" s="99" t="str">
        <v>Vial Alkalescens-Dispar Antiserum Poly</v>
      </c>
      <c r="J152" s="99" t="str">
        <v>BD</v>
      </c>
      <c r="K152" s="95">
        <f>SUMIFS(MasterData[Curr Sales],MasterData[Material'#],H152,MasterData[Material],I152,MasterData[WWB ID],C152)</f>
        <v>0</v>
      </c>
      <c r="L152" s="95">
        <f>SUMIFS(MasterData[Prior Sales],MasterData[Material'#],H152,MasterData[Material],I152,MasterData[WWB ID],C152)</f>
        <v>625</v>
      </c>
      <c r="M152" s="95">
        <f t="shared" si="5"/>
        <v>-625</v>
      </c>
      <c r="N152" s="95">
        <f>SUMIFS(MasterData[Semi-Annual Base],MasterData[Material'#],H152,MasterData[Material],I152,MasterData[WWB ID],C152)</f>
        <v>0</v>
      </c>
      <c r="O152" s="95">
        <f>SUMIFS(MasterData[Semi-Annual Focus],MasterData[Material'#],H152,MasterData[Material],I152,MasterData[WWB ID],C152)</f>
        <v>0</v>
      </c>
      <c r="P152" s="95">
        <f>SUMIFS(MasterData[Base Rebate],MasterData[Material'#],H152,MasterData[Material],I152,MasterData[WWB ID],C152)</f>
        <v>4.8142431061115873</v>
      </c>
      <c r="Q152" s="95">
        <f>SUMIFS(MasterData[Annual Focus],MasterData[Material'#],H152,MasterData[Material],I152,MasterData[WWB ID],C152)</f>
        <v>0</v>
      </c>
      <c r="R152" s="95">
        <f>SUMIFS(MasterData[Growth Rebate],MasterData[Material'#],H152,MasterData[Material],I152,MasterData[WWB ID],C152)</f>
        <v>-62.5</v>
      </c>
      <c r="S152" s="95">
        <f t="shared" si="6"/>
        <v>-57.68575689388841</v>
      </c>
    </row>
    <row r="153" spans="1:19" x14ac:dyDescent="0.25">
      <c r="A153" s="99" t="str">
        <v>BD LIFE SCIENCES</v>
      </c>
      <c r="B153" s="99" t="str">
        <v>Diagnostic Solutions</v>
      </c>
      <c r="C153" s="91" t="str">
        <v>127</v>
      </c>
      <c r="D153" s="99" t="str">
        <v>Infection Prevention and Management</v>
      </c>
      <c r="E153" s="99" t="str">
        <v>Core Micro</v>
      </c>
      <c r="F153" s="99" t="str">
        <v>Lab Reagents</v>
      </c>
      <c r="G153" s="99" t="str">
        <v>Antigens and Antisera</v>
      </c>
      <c r="H153" s="99" t="str">
        <v>229481</v>
      </c>
      <c r="I153" s="99" t="str">
        <v>Vial Sal O Antis Grp B Ftr 1/4/5/12 Lyo</v>
      </c>
      <c r="J153" s="99" t="str">
        <v>BD</v>
      </c>
      <c r="K153" s="95">
        <f>SUMIFS(MasterData[Curr Sales],MasterData[Material'#],H153,MasterData[Material],I153,MasterData[WWB ID],C153)</f>
        <v>807.78</v>
      </c>
      <c r="L153" s="95">
        <f>SUMIFS(MasterData[Prior Sales],MasterData[Material'#],H153,MasterData[Material],I153,MasterData[WWB ID],C153)</f>
        <v>779</v>
      </c>
      <c r="M153" s="95">
        <f t="shared" si="5"/>
        <v>28.779999999999973</v>
      </c>
      <c r="N153" s="95">
        <f>SUMIFS(MasterData[Semi-Annual Base],MasterData[Material'#],H153,MasterData[Material],I153,MasterData[WWB ID],C153)</f>
        <v>0</v>
      </c>
      <c r="O153" s="95">
        <f>SUMIFS(MasterData[Semi-Annual Focus],MasterData[Material'#],H153,MasterData[Material],I153,MasterData[WWB ID],C153)</f>
        <v>0</v>
      </c>
      <c r="P153" s="95">
        <f>SUMIFS(MasterData[Base Rebate],MasterData[Material'#],H153,MasterData[Material],I153,MasterData[WWB ID],C153)</f>
        <v>6.0004726074574819</v>
      </c>
      <c r="Q153" s="95">
        <f>SUMIFS(MasterData[Annual Focus],MasterData[Material'#],H153,MasterData[Material],I153,MasterData[WWB ID],C153)</f>
        <v>0</v>
      </c>
      <c r="R153" s="95">
        <f>SUMIFS(MasterData[Growth Rebate],MasterData[Material'#],H153,MasterData[Material],I153,MasterData[WWB ID],C153)</f>
        <v>2.8780000000000001</v>
      </c>
      <c r="S153" s="95">
        <f t="shared" si="6"/>
        <v>8.878472607457482</v>
      </c>
    </row>
    <row r="154" spans="1:19" x14ac:dyDescent="0.25">
      <c r="A154" s="99" t="str">
        <v>BD LIFE SCIENCES</v>
      </c>
      <c r="B154" s="99" t="str">
        <v>Diagnostic Solutions</v>
      </c>
      <c r="C154" s="91" t="str">
        <v>127</v>
      </c>
      <c r="D154" s="99" t="str">
        <v>Infection Prevention and Management</v>
      </c>
      <c r="E154" s="99" t="str">
        <v>Core Micro</v>
      </c>
      <c r="F154" s="99" t="str">
        <v>Lab Reagents</v>
      </c>
      <c r="G154" s="99" t="str">
        <v>Antigens and Antisera</v>
      </c>
      <c r="H154" s="99" t="str">
        <v>229491</v>
      </c>
      <c r="I154" s="99" t="str">
        <v>Vial Sal O Antiserum Grp C1 Ftr 6/7 Lyo</v>
      </c>
      <c r="J154" s="99" t="str">
        <v>BD</v>
      </c>
      <c r="K154" s="95">
        <f>SUMIFS(MasterData[Curr Sales],MasterData[Material'#],H154,MasterData[Material],I154,MasterData[WWB ID],C154)</f>
        <v>670.65</v>
      </c>
      <c r="L154" s="95">
        <f>SUMIFS(MasterData[Prior Sales],MasterData[Material'#],H154,MasterData[Material],I154,MasterData[WWB ID],C154)</f>
        <v>536.52</v>
      </c>
      <c r="M154" s="95">
        <f t="shared" si="5"/>
        <v>134.13</v>
      </c>
      <c r="N154" s="95">
        <f>SUMIFS(MasterData[Semi-Annual Base],MasterData[Material'#],H154,MasterData[Material],I154,MasterData[WWB ID],C154)</f>
        <v>0</v>
      </c>
      <c r="O154" s="95">
        <f>SUMIFS(MasterData[Semi-Annual Focus],MasterData[Material'#],H154,MasterData[Material],I154,MasterData[WWB ID],C154)</f>
        <v>0</v>
      </c>
      <c r="P154" s="95">
        <f>SUMIFS(MasterData[Base Rebate],MasterData[Material'#],H154,MasterData[Material],I154,MasterData[WWB ID],C154)</f>
        <v>4.1327003380655816</v>
      </c>
      <c r="Q154" s="95">
        <f>SUMIFS(MasterData[Annual Focus],MasterData[Material'#],H154,MasterData[Material],I154,MasterData[WWB ID],C154)</f>
        <v>0</v>
      </c>
      <c r="R154" s="95">
        <f>SUMIFS(MasterData[Growth Rebate],MasterData[Material'#],H154,MasterData[Material],I154,MasterData[WWB ID],C154)</f>
        <v>13.412999999999997</v>
      </c>
      <c r="S154" s="95">
        <f t="shared" si="6"/>
        <v>17.545700338065579</v>
      </c>
    </row>
    <row r="155" spans="1:19" x14ac:dyDescent="0.25">
      <c r="A155" s="99" t="str">
        <v>BD LIFE SCIENCES</v>
      </c>
      <c r="B155" s="99" t="str">
        <v>Diagnostic Solutions</v>
      </c>
      <c r="C155" s="91" t="str">
        <v>127</v>
      </c>
      <c r="D155" s="99" t="str">
        <v>Infection Prevention and Management</v>
      </c>
      <c r="E155" s="99" t="str">
        <v>Core Micro</v>
      </c>
      <c r="F155" s="99" t="str">
        <v>Lab Reagents</v>
      </c>
      <c r="G155" s="99" t="str">
        <v>Antigens and Antisera</v>
      </c>
      <c r="H155" s="99" t="str">
        <v>229501</v>
      </c>
      <c r="I155" s="99" t="str">
        <v>Vial Sal O Antis Group C2 Factor 6/8 Lyo</v>
      </c>
      <c r="J155" s="99" t="str">
        <v>BD</v>
      </c>
      <c r="K155" s="95">
        <f>SUMIFS(MasterData[Curr Sales],MasterData[Material'#],H155,MasterData[Material],I155,MasterData[WWB ID],C155)</f>
        <v>450</v>
      </c>
      <c r="L155" s="95">
        <f>SUMIFS(MasterData[Prior Sales],MasterData[Material'#],H155,MasterData[Material],I155,MasterData[WWB ID],C155)</f>
        <v>450</v>
      </c>
      <c r="M155" s="95">
        <f t="shared" si="5"/>
        <v>0</v>
      </c>
      <c r="N155" s="95">
        <f>SUMIFS(MasterData[Semi-Annual Base],MasterData[Material'#],H155,MasterData[Material],I155,MasterData[WWB ID],C155)</f>
        <v>0</v>
      </c>
      <c r="O155" s="95">
        <f>SUMIFS(MasterData[Semi-Annual Focus],MasterData[Material'#],H155,MasterData[Material],I155,MasterData[WWB ID],C155)</f>
        <v>0</v>
      </c>
      <c r="P155" s="95">
        <f>SUMIFS(MasterData[Base Rebate],MasterData[Material'#],H155,MasterData[Material],I155,MasterData[WWB ID],C155)</f>
        <v>3.466255036400343</v>
      </c>
      <c r="Q155" s="95">
        <f>SUMIFS(MasterData[Annual Focus],MasterData[Material'#],H155,MasterData[Material],I155,MasterData[WWB ID],C155)</f>
        <v>0</v>
      </c>
      <c r="R155" s="95">
        <f>SUMIFS(MasterData[Growth Rebate],MasterData[Material'#],H155,MasterData[Material],I155,MasterData[WWB ID],C155)</f>
        <v>0</v>
      </c>
      <c r="S155" s="95">
        <f t="shared" si="6"/>
        <v>3.466255036400343</v>
      </c>
    </row>
    <row r="156" spans="1:19" x14ac:dyDescent="0.25">
      <c r="A156" s="99" t="str">
        <v>BD LIFE SCIENCES</v>
      </c>
      <c r="B156" s="99" t="str">
        <v>Diagnostic Solutions</v>
      </c>
      <c r="C156" s="91" t="str">
        <v>127</v>
      </c>
      <c r="D156" s="99" t="str">
        <v>Infection Prevention and Management</v>
      </c>
      <c r="E156" s="99" t="str">
        <v>Core Micro</v>
      </c>
      <c r="F156" s="99" t="str">
        <v>Lab Reagents</v>
      </c>
      <c r="G156" s="99" t="str">
        <v>Antigens and Antisera</v>
      </c>
      <c r="H156" s="99" t="str">
        <v>230171</v>
      </c>
      <c r="I156" s="99" t="str">
        <v>Vial Sal O Antiserum Grp D2 Ftr 9/46 Lyo</v>
      </c>
      <c r="J156" s="99" t="str">
        <v>BD</v>
      </c>
      <c r="K156" s="95">
        <f>SUMIFS(MasterData[Curr Sales],MasterData[Material'#],H156,MasterData[Material],I156,MasterData[WWB ID],C156)</f>
        <v>3191.5</v>
      </c>
      <c r="L156" s="95">
        <f>SUMIFS(MasterData[Prior Sales],MasterData[Material'#],H156,MasterData[Material],I156,MasterData[WWB ID],C156)</f>
        <v>0</v>
      </c>
      <c r="M156" s="95">
        <f t="shared" si="5"/>
        <v>3191.5</v>
      </c>
      <c r="N156" s="95">
        <f>SUMIFS(MasterData[Semi-Annual Base],MasterData[Material'#],H156,MasterData[Material],I156,MasterData[WWB ID],C156)</f>
        <v>0</v>
      </c>
      <c r="O156" s="95">
        <f>SUMIFS(MasterData[Semi-Annual Focus],MasterData[Material'#],H156,MasterData[Material],I156,MasterData[WWB ID],C156)</f>
        <v>0</v>
      </c>
      <c r="P156" s="95">
        <f>SUMIFS(MasterData[Base Rebate],MasterData[Material'#],H156,MasterData[Material],I156,MasterData[WWB ID],C156)</f>
        <v>0</v>
      </c>
      <c r="Q156" s="95">
        <f>SUMIFS(MasterData[Annual Focus],MasterData[Material'#],H156,MasterData[Material],I156,MasterData[WWB ID],C156)</f>
        <v>0</v>
      </c>
      <c r="R156" s="95">
        <f>SUMIFS(MasterData[Growth Rebate],MasterData[Material'#],H156,MasterData[Material],I156,MasterData[WWB ID],C156)</f>
        <v>319.14999999999998</v>
      </c>
      <c r="S156" s="95">
        <f t="shared" si="6"/>
        <v>319.14999999999998</v>
      </c>
    </row>
    <row r="157" spans="1:19" x14ac:dyDescent="0.25">
      <c r="A157" s="99" t="str">
        <v>BD LIFE SCIENCES</v>
      </c>
      <c r="B157" s="99" t="str">
        <v>Diagnostic Solutions</v>
      </c>
      <c r="C157" s="91" t="str">
        <v>127</v>
      </c>
      <c r="D157" s="99" t="str">
        <v>Infection Prevention and Management</v>
      </c>
      <c r="E157" s="99" t="str">
        <v>Core Micro</v>
      </c>
      <c r="F157" s="99" t="str">
        <v>Lab Reagents</v>
      </c>
      <c r="G157" s="99" t="str">
        <v>Antigens and Antisera</v>
      </c>
      <c r="H157" s="99" t="str">
        <v>222371</v>
      </c>
      <c r="I157" s="99" t="str">
        <v>Vial H Influenzae Antiserum Poly 1Ml</v>
      </c>
      <c r="J157" s="99" t="str">
        <v>BD</v>
      </c>
      <c r="K157" s="95">
        <f>SUMIFS(MasterData[Curr Sales],MasterData[Material'#],H157,MasterData[Material],I157,MasterData[WWB ID],C157)</f>
        <v>198</v>
      </c>
      <c r="L157" s="95">
        <f>SUMIFS(MasterData[Prior Sales],MasterData[Material'#],H157,MasterData[Material],I157,MasterData[WWB ID],C157)</f>
        <v>0</v>
      </c>
      <c r="M157" s="95">
        <f t="shared" si="5"/>
        <v>198</v>
      </c>
      <c r="N157" s="95">
        <f>SUMIFS(MasterData[Semi-Annual Base],MasterData[Material'#],H157,MasterData[Material],I157,MasterData[WWB ID],C157)</f>
        <v>0</v>
      </c>
      <c r="O157" s="95">
        <f>SUMIFS(MasterData[Semi-Annual Focus],MasterData[Material'#],H157,MasterData[Material],I157,MasterData[WWB ID],C157)</f>
        <v>0</v>
      </c>
      <c r="P157" s="95">
        <f>SUMIFS(MasterData[Base Rebate],MasterData[Material'#],H157,MasterData[Material],I157,MasterData[WWB ID],C157)</f>
        <v>0</v>
      </c>
      <c r="Q157" s="95">
        <f>SUMIFS(MasterData[Annual Focus],MasterData[Material'#],H157,MasterData[Material],I157,MasterData[WWB ID],C157)</f>
        <v>0</v>
      </c>
      <c r="R157" s="95">
        <f>SUMIFS(MasterData[Growth Rebate],MasterData[Material'#],H157,MasterData[Material],I157,MasterData[WWB ID],C157)</f>
        <v>19.8</v>
      </c>
      <c r="S157" s="95">
        <f t="shared" si="6"/>
        <v>19.8</v>
      </c>
    </row>
    <row r="158" spans="1:19" x14ac:dyDescent="0.25">
      <c r="A158" s="99" t="str">
        <v>BD LIFE SCIENCES</v>
      </c>
      <c r="B158" s="99" t="str">
        <v>Diagnostic Solutions</v>
      </c>
      <c r="C158" s="91" t="str">
        <v>127</v>
      </c>
      <c r="D158" s="99" t="str">
        <v>Infection Prevention and Management</v>
      </c>
      <c r="E158" s="99" t="str">
        <v>Core Micro</v>
      </c>
      <c r="F158" s="99" t="str">
        <v>Lab Reagents</v>
      </c>
      <c r="G158" s="99" t="str">
        <v>Antigens and Antisera</v>
      </c>
      <c r="H158" s="99" t="str">
        <v>227911</v>
      </c>
      <c r="I158" s="99" t="str">
        <v>Vial H. Influenzae Antiserum Type E</v>
      </c>
      <c r="J158" s="99" t="str">
        <v>BD</v>
      </c>
      <c r="K158" s="95">
        <f>SUMIFS(MasterData[Curr Sales],MasterData[Material'#],H158,MasterData[Material],I158,MasterData[WWB ID],C158)</f>
        <v>374.76</v>
      </c>
      <c r="L158" s="95">
        <f>SUMIFS(MasterData[Prior Sales],MasterData[Material'#],H158,MasterData[Material],I158,MasterData[WWB ID],C158)</f>
        <v>678.26</v>
      </c>
      <c r="M158" s="95">
        <f t="shared" si="5"/>
        <v>-303.5</v>
      </c>
      <c r="N158" s="95">
        <f>SUMIFS(MasterData[Semi-Annual Base],MasterData[Material'#],H158,MasterData[Material],I158,MasterData[WWB ID],C158)</f>
        <v>0</v>
      </c>
      <c r="O158" s="95">
        <f>SUMIFS(MasterData[Semi-Annual Focus],MasterData[Material'#],H158,MasterData[Material],I158,MasterData[WWB ID],C158)</f>
        <v>0</v>
      </c>
      <c r="P158" s="95">
        <f>SUMIFS(MasterData[Base Rebate],MasterData[Material'#],H158,MasterData[Material],I158,MasterData[WWB ID],C158)</f>
        <v>5.2244936466419922</v>
      </c>
      <c r="Q158" s="95">
        <f>SUMIFS(MasterData[Annual Focus],MasterData[Material'#],H158,MasterData[Material],I158,MasterData[WWB ID],C158)</f>
        <v>0</v>
      </c>
      <c r="R158" s="95">
        <f>SUMIFS(MasterData[Growth Rebate],MasterData[Material'#],H158,MasterData[Material],I158,MasterData[WWB ID],C158)</f>
        <v>-30.350000000000009</v>
      </c>
      <c r="S158" s="95">
        <f t="shared" si="6"/>
        <v>-25.125506353358016</v>
      </c>
    </row>
    <row r="159" spans="1:19" x14ac:dyDescent="0.25">
      <c r="A159" s="99" t="str">
        <v>BD LIFE SCIENCES</v>
      </c>
      <c r="B159" s="99" t="str">
        <v>Diagnostic Solutions</v>
      </c>
      <c r="C159" s="91" t="str">
        <v>127</v>
      </c>
      <c r="D159" s="99" t="str">
        <v>Infection Prevention and Management</v>
      </c>
      <c r="E159" s="99" t="str">
        <v>Core Micro</v>
      </c>
      <c r="F159" s="99" t="str">
        <v>Lab Reagents</v>
      </c>
      <c r="G159" s="99" t="str">
        <v>Antigens and Antisera</v>
      </c>
      <c r="H159" s="99" t="str">
        <v>229521</v>
      </c>
      <c r="I159" s="99" t="str">
        <v>Vial Sal O Antis Group E1 Ftr 3/10 Lyo</v>
      </c>
      <c r="J159" s="99" t="str">
        <v>BD</v>
      </c>
      <c r="K159" s="95">
        <f>SUMIFS(MasterData[Curr Sales],MasterData[Material'#],H159,MasterData[Material],I159,MasterData[WWB ID],C159)</f>
        <v>0</v>
      </c>
      <c r="L159" s="95">
        <f>SUMIFS(MasterData[Prior Sales],MasterData[Material'#],H159,MasterData[Material],I159,MasterData[WWB ID],C159)</f>
        <v>6353.75</v>
      </c>
      <c r="M159" s="95">
        <f t="shared" si="5"/>
        <v>-6353.75</v>
      </c>
      <c r="N159" s="95">
        <f>SUMIFS(MasterData[Semi-Annual Base],MasterData[Material'#],H159,MasterData[Material],I159,MasterData[WWB ID],C159)</f>
        <v>0</v>
      </c>
      <c r="O159" s="95">
        <f>SUMIFS(MasterData[Semi-Annual Focus],MasterData[Material'#],H159,MasterData[Material],I159,MasterData[WWB ID],C159)</f>
        <v>0</v>
      </c>
      <c r="P159" s="95">
        <f>SUMIFS(MasterData[Base Rebate],MasterData[Material'#],H159,MasterData[Material],I159,MasterData[WWB ID],C159)</f>
        <v>48.941595416730401</v>
      </c>
      <c r="Q159" s="95">
        <f>SUMIFS(MasterData[Annual Focus],MasterData[Material'#],H159,MasterData[Material],I159,MasterData[WWB ID],C159)</f>
        <v>0</v>
      </c>
      <c r="R159" s="95">
        <f>SUMIFS(MasterData[Growth Rebate],MasterData[Material'#],H159,MasterData[Material],I159,MasterData[WWB ID],C159)</f>
        <v>-635.375</v>
      </c>
      <c r="S159" s="95">
        <f t="shared" si="6"/>
        <v>-586.43340458326963</v>
      </c>
    </row>
    <row r="160" spans="1:19" x14ac:dyDescent="0.25">
      <c r="A160" s="99" t="str">
        <v>BD LIFE SCIENCES</v>
      </c>
      <c r="B160" s="99" t="str">
        <v>Diagnostic Solutions</v>
      </c>
      <c r="C160" s="91" t="str">
        <v>127</v>
      </c>
      <c r="D160" s="99" t="str">
        <v>Infection Prevention and Management</v>
      </c>
      <c r="E160" s="99" t="str">
        <v>Core Micro</v>
      </c>
      <c r="F160" s="99" t="str">
        <v>Plated Media - Clinical</v>
      </c>
      <c r="G160" s="99" t="str">
        <v>Plated Media</v>
      </c>
      <c r="H160" s="99" t="str">
        <v>221263</v>
      </c>
      <c r="I160" s="99" t="str">
        <v>Plate Columbia Agar 5% SB 100 Ea</v>
      </c>
      <c r="J160" s="99" t="str">
        <v>BD</v>
      </c>
      <c r="K160" s="95">
        <f>SUMIFS(MasterData[Curr Sales],MasterData[Material'#],H160,MasterData[Material],I160,MasterData[WWB ID],C160)</f>
        <v>0</v>
      </c>
      <c r="L160" s="95">
        <f>SUMIFS(MasterData[Prior Sales],MasterData[Material'#],H160,MasterData[Material],I160,MasterData[WWB ID],C160)</f>
        <v>274.76</v>
      </c>
      <c r="M160" s="95">
        <f t="shared" si="5"/>
        <v>-274.76</v>
      </c>
      <c r="N160" s="95">
        <f>SUMIFS(MasterData[Semi-Annual Base],MasterData[Material'#],H160,MasterData[Material],I160,MasterData[WWB ID],C160)</f>
        <v>0</v>
      </c>
      <c r="O160" s="95">
        <f>SUMIFS(MasterData[Semi-Annual Focus],MasterData[Material'#],H160,MasterData[Material],I160,MasterData[WWB ID],C160)</f>
        <v>0</v>
      </c>
      <c r="P160" s="95">
        <f>SUMIFS(MasterData[Base Rebate],MasterData[Material'#],H160,MasterData[Material],I160,MasterData[WWB ID],C160)</f>
        <v>2.1164182973363515</v>
      </c>
      <c r="Q160" s="95">
        <f>SUMIFS(MasterData[Annual Focus],MasterData[Material'#],H160,MasterData[Material],I160,MasterData[WWB ID],C160)</f>
        <v>0</v>
      </c>
      <c r="R160" s="95">
        <f>SUMIFS(MasterData[Growth Rebate],MasterData[Material'#],H160,MasterData[Material],I160,MasterData[WWB ID],C160)</f>
        <v>-27.475999999999999</v>
      </c>
      <c r="S160" s="95">
        <f t="shared" si="6"/>
        <v>-25.359581702663647</v>
      </c>
    </row>
    <row r="161" spans="1:19" x14ac:dyDescent="0.25">
      <c r="A161" s="99" t="str">
        <v>BD LIFE SCIENCES</v>
      </c>
      <c r="B161" s="99" t="str">
        <v>Diagnostic Solutions</v>
      </c>
      <c r="C161" s="91" t="str">
        <v>127</v>
      </c>
      <c r="D161" s="99" t="str">
        <v>Infection Prevention and Management</v>
      </c>
      <c r="E161" s="99" t="str">
        <v>Core Micro</v>
      </c>
      <c r="F161" s="99" t="str">
        <v>Plated Media - Clinical</v>
      </c>
      <c r="G161" s="99" t="str">
        <v>Plated Media</v>
      </c>
      <c r="H161" s="99" t="str">
        <v>221278</v>
      </c>
      <c r="I161" s="99" t="str">
        <v>Plate Sabouraud Dextrose Agar 100 Ea</v>
      </c>
      <c r="J161" s="99" t="str">
        <v>BD</v>
      </c>
      <c r="K161" s="95">
        <f>SUMIFS(MasterData[Curr Sales],MasterData[Material'#],H161,MasterData[Material],I161,MasterData[WWB ID],C161)</f>
        <v>5595.9400000000005</v>
      </c>
      <c r="L161" s="95">
        <f>SUMIFS(MasterData[Prior Sales],MasterData[Material'#],H161,MasterData[Material],I161,MasterData[WWB ID],C161)</f>
        <v>4189.3600000000006</v>
      </c>
      <c r="M161" s="95">
        <f t="shared" si="5"/>
        <v>1406.58</v>
      </c>
      <c r="N161" s="95">
        <f>SUMIFS(MasterData[Semi-Annual Base],MasterData[Material'#],H161,MasterData[Material],I161,MasterData[WWB ID],C161)</f>
        <v>0</v>
      </c>
      <c r="O161" s="95">
        <f>SUMIFS(MasterData[Semi-Annual Focus],MasterData[Material'#],H161,MasterData[Material],I161,MasterData[WWB ID],C161)</f>
        <v>0</v>
      </c>
      <c r="P161" s="95">
        <f>SUMIFS(MasterData[Base Rebate],MasterData[Material'#],H161,MasterData[Material],I161,MasterData[WWB ID],C161)</f>
        <v>32.269755998431428</v>
      </c>
      <c r="Q161" s="95">
        <f>SUMIFS(MasterData[Annual Focus],MasterData[Material'#],H161,MasterData[Material],I161,MasterData[WWB ID],C161)</f>
        <v>0</v>
      </c>
      <c r="R161" s="95">
        <f>SUMIFS(MasterData[Growth Rebate],MasterData[Material'#],H161,MasterData[Material],I161,MasterData[WWB ID],C161)</f>
        <v>140.65799999999996</v>
      </c>
      <c r="S161" s="95">
        <f t="shared" si="6"/>
        <v>172.92775599843139</v>
      </c>
    </row>
    <row r="162" spans="1:19" x14ac:dyDescent="0.25">
      <c r="A162" s="99" t="str">
        <v>BD LIFE SCIENCES</v>
      </c>
      <c r="B162" s="99" t="str">
        <v>Diagnostic Solutions</v>
      </c>
      <c r="C162" s="91" t="str">
        <v>127</v>
      </c>
      <c r="D162" s="99" t="str">
        <v>Infection Prevention and Management</v>
      </c>
      <c r="E162" s="99" t="str">
        <v>Core Micro</v>
      </c>
      <c r="F162" s="99" t="str">
        <v>Plated Media - Clinical</v>
      </c>
      <c r="G162" s="99" t="str">
        <v>Plated Media</v>
      </c>
      <c r="H162" s="99" t="str">
        <v>221734</v>
      </c>
      <c r="I162" s="99" t="str">
        <v>Plate CDC Anaerobe 5% SB 100 Ea</v>
      </c>
      <c r="J162" s="99" t="str">
        <v>BD</v>
      </c>
      <c r="K162" s="95">
        <f>SUMIFS(MasterData[Curr Sales],MasterData[Material'#],H162,MasterData[Material],I162,MasterData[WWB ID],C162)</f>
        <v>13625.440000000002</v>
      </c>
      <c r="L162" s="95">
        <f>SUMIFS(MasterData[Prior Sales],MasterData[Material'#],H162,MasterData[Material],I162,MasterData[WWB ID],C162)</f>
        <v>11961.89</v>
      </c>
      <c r="M162" s="95">
        <f t="shared" si="5"/>
        <v>1663.5500000000029</v>
      </c>
      <c r="N162" s="95">
        <f>SUMIFS(MasterData[Semi-Annual Base],MasterData[Material'#],H162,MasterData[Material],I162,MasterData[WWB ID],C162)</f>
        <v>0</v>
      </c>
      <c r="O162" s="95">
        <f>SUMIFS(MasterData[Semi-Annual Focus],MasterData[Material'#],H162,MasterData[Material],I162,MasterData[WWB ID],C162)</f>
        <v>0</v>
      </c>
      <c r="P162" s="95">
        <f>SUMIFS(MasterData[Base Rebate],MasterData[Material'#],H162,MasterData[Material],I162,MasterData[WWB ID],C162)</f>
        <v>92.139914349704213</v>
      </c>
      <c r="Q162" s="95">
        <f>SUMIFS(MasterData[Annual Focus],MasterData[Material'#],H162,MasterData[Material],I162,MasterData[WWB ID],C162)</f>
        <v>0</v>
      </c>
      <c r="R162" s="95">
        <f>SUMIFS(MasterData[Growth Rebate],MasterData[Material'#],H162,MasterData[Material],I162,MasterData[WWB ID],C162)</f>
        <v>166.35500000000025</v>
      </c>
      <c r="S162" s="95">
        <f t="shared" si="6"/>
        <v>258.49491434970446</v>
      </c>
    </row>
    <row r="163" spans="1:19" x14ac:dyDescent="0.25">
      <c r="A163" s="99" t="str">
        <v>BD LIFE SCIENCES</v>
      </c>
      <c r="B163" s="99" t="str">
        <v>Diagnostic Solutions</v>
      </c>
      <c r="C163" s="91" t="str">
        <v>127</v>
      </c>
      <c r="D163" s="99" t="str">
        <v>Infection Prevention and Management</v>
      </c>
      <c r="E163" s="99" t="str">
        <v>Core Micro</v>
      </c>
      <c r="F163" s="99" t="str">
        <v>Plated Media - Clinical</v>
      </c>
      <c r="G163" s="99" t="str">
        <v>Plated Media</v>
      </c>
      <c r="H163" s="99" t="str">
        <v>221808</v>
      </c>
      <c r="I163" s="99" t="str">
        <v>Plate Bcye Agar 10 Ea</v>
      </c>
      <c r="J163" s="99" t="str">
        <v>BD</v>
      </c>
      <c r="K163" s="95">
        <f>SUMIFS(MasterData[Curr Sales],MasterData[Material'#],H163,MasterData[Material],I163,MasterData[WWB ID],C163)</f>
        <v>869.94</v>
      </c>
      <c r="L163" s="95">
        <f>SUMIFS(MasterData[Prior Sales],MasterData[Material'#],H163,MasterData[Material],I163,MasterData[WWB ID],C163)</f>
        <v>1038.96</v>
      </c>
      <c r="M163" s="95">
        <f t="shared" si="5"/>
        <v>-169.01999999999998</v>
      </c>
      <c r="N163" s="95">
        <f>SUMIFS(MasterData[Semi-Annual Base],MasterData[Material'#],H163,MasterData[Material],I163,MasterData[WWB ID],C163)</f>
        <v>0</v>
      </c>
      <c r="O163" s="95">
        <f>SUMIFS(MasterData[Semi-Annual Focus],MasterData[Material'#],H163,MasterData[Material],I163,MasterData[WWB ID],C163)</f>
        <v>0</v>
      </c>
      <c r="P163" s="95">
        <f>SUMIFS(MasterData[Base Rebate],MasterData[Material'#],H163,MasterData[Material],I163,MasterData[WWB ID],C163)</f>
        <v>8.0028896280411121</v>
      </c>
      <c r="Q163" s="95">
        <f>SUMIFS(MasterData[Annual Focus],MasterData[Material'#],H163,MasterData[Material],I163,MasterData[WWB ID],C163)</f>
        <v>0</v>
      </c>
      <c r="R163" s="95">
        <f>SUMIFS(MasterData[Growth Rebate],MasterData[Material'#],H163,MasterData[Material],I163,MasterData[WWB ID],C163)</f>
        <v>-16.902000000000001</v>
      </c>
      <c r="S163" s="95">
        <f t="shared" si="6"/>
        <v>-8.8991103719588889</v>
      </c>
    </row>
    <row r="164" spans="1:19" x14ac:dyDescent="0.25">
      <c r="A164" s="99" t="str">
        <v>BD LIFE SCIENCES</v>
      </c>
      <c r="B164" s="99" t="str">
        <v>Diagnostic Solutions</v>
      </c>
      <c r="C164" s="91" t="str">
        <v>127</v>
      </c>
      <c r="D164" s="99" t="str">
        <v>Infection Prevention and Management</v>
      </c>
      <c r="E164" s="99" t="str">
        <v>Core Micro</v>
      </c>
      <c r="F164" s="99" t="str">
        <v>Transport</v>
      </c>
      <c r="G164" s="99" t="str">
        <v>OEM Swabs</v>
      </c>
      <c r="H164" s="99" t="str">
        <v>220099</v>
      </c>
      <c r="I164" s="99" t="str">
        <v>Cultureswab Liquid Stuart Single Swab</v>
      </c>
      <c r="J164" s="99" t="str">
        <v>BD</v>
      </c>
      <c r="K164" s="95">
        <f>SUMIFS(MasterData[Curr Sales],MasterData[Material'#],H164,MasterData[Material],I164,MasterData[WWB ID],C164)</f>
        <v>35.700000000000003</v>
      </c>
      <c r="L164" s="95">
        <f>SUMIFS(MasterData[Prior Sales],MasterData[Material'#],H164,MasterData[Material],I164,MasterData[WWB ID],C164)</f>
        <v>34</v>
      </c>
      <c r="M164" s="95">
        <f t="shared" si="5"/>
        <v>1.7000000000000028</v>
      </c>
      <c r="N164" s="95">
        <f>SUMIFS(MasterData[Semi-Annual Base],MasterData[Material'#],H164,MasterData[Material],I164,MasterData[WWB ID],C164)</f>
        <v>0</v>
      </c>
      <c r="O164" s="95">
        <f>SUMIFS(MasterData[Semi-Annual Focus],MasterData[Material'#],H164,MasterData[Material],I164,MasterData[WWB ID],C164)</f>
        <v>0</v>
      </c>
      <c r="P164" s="95">
        <f>SUMIFS(MasterData[Base Rebate],MasterData[Material'#],H164,MasterData[Material],I164,MasterData[WWB ID],C164)</f>
        <v>0.26189482497247035</v>
      </c>
      <c r="Q164" s="95">
        <f>SUMIFS(MasterData[Annual Focus],MasterData[Material'#],H164,MasterData[Material],I164,MasterData[WWB ID],C164)</f>
        <v>0</v>
      </c>
      <c r="R164" s="95">
        <f>SUMIFS(MasterData[Growth Rebate],MasterData[Material'#],H164,MasterData[Material],I164,MasterData[WWB ID],C164)</f>
        <v>0.17</v>
      </c>
      <c r="S164" s="95">
        <f t="shared" si="6"/>
        <v>0.43189482497247034</v>
      </c>
    </row>
    <row r="165" spans="1:19" x14ac:dyDescent="0.25">
      <c r="A165" s="99" t="str">
        <v>BD LIFE SCIENCES</v>
      </c>
      <c r="B165" s="99" t="str">
        <v>Diagnostic Solutions</v>
      </c>
      <c r="C165" s="91" t="str">
        <v>127</v>
      </c>
      <c r="D165" s="99" t="str">
        <v>Infection Prevention and Management</v>
      </c>
      <c r="E165" s="99" t="str">
        <v>Core Micro</v>
      </c>
      <c r="F165" s="99" t="str">
        <v>Transport</v>
      </c>
      <c r="G165" s="99" t="str">
        <v>OEM Swabs</v>
      </c>
      <c r="H165" s="99" t="str">
        <v>220258</v>
      </c>
      <c r="I165" s="99" t="str">
        <v>Kit Collection Fecal Swab Regular</v>
      </c>
      <c r="J165" s="99" t="str">
        <v>BD</v>
      </c>
      <c r="K165" s="95">
        <f>SUMIFS(MasterData[Curr Sales],MasterData[Material'#],H165,MasterData[Material],I165,MasterData[WWB ID],C165)</f>
        <v>487.79999999999995</v>
      </c>
      <c r="L165" s="95">
        <f>SUMIFS(MasterData[Prior Sales],MasterData[Material'#],H165,MasterData[Material],I165,MasterData[WWB ID],C165)</f>
        <v>0</v>
      </c>
      <c r="M165" s="95">
        <f t="shared" si="5"/>
        <v>487.79999999999995</v>
      </c>
      <c r="N165" s="95">
        <f>SUMIFS(MasterData[Semi-Annual Base],MasterData[Material'#],H165,MasterData[Material],I165,MasterData[WWB ID],C165)</f>
        <v>0</v>
      </c>
      <c r="O165" s="95">
        <f>SUMIFS(MasterData[Semi-Annual Focus],MasterData[Material'#],H165,MasterData[Material],I165,MasterData[WWB ID],C165)</f>
        <v>0</v>
      </c>
      <c r="P165" s="95">
        <f>SUMIFS(MasterData[Base Rebate],MasterData[Material'#],H165,MasterData[Material],I165,MasterData[WWB ID],C165)</f>
        <v>0</v>
      </c>
      <c r="Q165" s="95">
        <f>SUMIFS(MasterData[Annual Focus],MasterData[Material'#],H165,MasterData[Material],I165,MasterData[WWB ID],C165)</f>
        <v>0</v>
      </c>
      <c r="R165" s="95">
        <f>SUMIFS(MasterData[Growth Rebate],MasterData[Material'#],H165,MasterData[Material],I165,MasterData[WWB ID],C165)</f>
        <v>48.78</v>
      </c>
      <c r="S165" s="95">
        <f t="shared" si="6"/>
        <v>48.78</v>
      </c>
    </row>
    <row r="166" spans="1:19" x14ac:dyDescent="0.25">
      <c r="A166" s="99" t="str">
        <v>BD LIFE SCIENCES</v>
      </c>
      <c r="B166" s="99" t="str">
        <v>Diagnostic Solutions</v>
      </c>
      <c r="C166" s="91" t="str">
        <v>127</v>
      </c>
      <c r="D166" s="99" t="str">
        <v>Infection Prevention and Management</v>
      </c>
      <c r="E166" s="99" t="str">
        <v>Core Micro</v>
      </c>
      <c r="F166" s="99" t="str">
        <v>Tubed Media - Clinical</v>
      </c>
      <c r="G166" s="99" t="str">
        <v>Tubed/Bottled Media</v>
      </c>
      <c r="H166" s="99" t="str">
        <v>220830</v>
      </c>
      <c r="I166" s="99" t="str">
        <v>Tube Blood Agar Slants 10Ea</v>
      </c>
      <c r="J166" s="99" t="str">
        <v>BD</v>
      </c>
      <c r="K166" s="95">
        <f>SUMIFS(MasterData[Curr Sales],MasterData[Material'#],H166,MasterData[Material],I166,MasterData[WWB ID],C166)</f>
        <v>412.20000000000005</v>
      </c>
      <c r="L166" s="95">
        <f>SUMIFS(MasterData[Prior Sales],MasterData[Material'#],H166,MasterData[Material],I166,MasterData[WWB ID],C166)</f>
        <v>1190.8000000000002</v>
      </c>
      <c r="M166" s="95">
        <f t="shared" si="5"/>
        <v>-778.60000000000014</v>
      </c>
      <c r="N166" s="95">
        <f>SUMIFS(MasterData[Semi-Annual Base],MasterData[Material'#],H166,MasterData[Material],I166,MasterData[WWB ID],C166)</f>
        <v>0</v>
      </c>
      <c r="O166" s="95">
        <f>SUMIFS(MasterData[Semi-Annual Focus],MasterData[Material'#],H166,MasterData[Material],I166,MasterData[WWB ID],C166)</f>
        <v>0</v>
      </c>
      <c r="P166" s="95">
        <f>SUMIFS(MasterData[Base Rebate],MasterData[Material'#],H166,MasterData[Material],I166,MasterData[WWB ID],C166)</f>
        <v>9.1724811052122863</v>
      </c>
      <c r="Q166" s="95">
        <f>SUMIFS(MasterData[Annual Focus],MasterData[Material'#],H166,MasterData[Material],I166,MasterData[WWB ID],C166)</f>
        <v>0</v>
      </c>
      <c r="R166" s="95">
        <f>SUMIFS(MasterData[Growth Rebate],MasterData[Material'#],H166,MasterData[Material],I166,MasterData[WWB ID],C166)</f>
        <v>-77.860000000000014</v>
      </c>
      <c r="S166" s="95">
        <f t="shared" si="6"/>
        <v>-68.687518894787729</v>
      </c>
    </row>
    <row r="167" spans="1:19" x14ac:dyDescent="0.25">
      <c r="A167" s="99" t="str">
        <v>BD LIFE SCIENCES</v>
      </c>
      <c r="B167" s="99" t="str">
        <v>Diagnostic Solutions</v>
      </c>
      <c r="C167" s="91" t="str">
        <v>127</v>
      </c>
      <c r="D167" s="99" t="str">
        <v>Infection Prevention and Management</v>
      </c>
      <c r="E167" s="99" t="str">
        <v>Core Micro</v>
      </c>
      <c r="F167" s="99" t="str">
        <v>Tubed Media - Clinical</v>
      </c>
      <c r="G167" s="99" t="str">
        <v>Tubed/Bottled Media</v>
      </c>
      <c r="H167" s="99" t="str">
        <v>220909</v>
      </c>
      <c r="I167" s="99" t="str">
        <v>Tube Lowenstein-Jensen Med Sl A 100 Ea</v>
      </c>
      <c r="J167" s="99" t="str">
        <v>BD</v>
      </c>
      <c r="K167" s="95">
        <f>SUMIFS(MasterData[Curr Sales],MasterData[Material'#],H167,MasterData[Material],I167,MasterData[WWB ID],C167)</f>
        <v>0</v>
      </c>
      <c r="L167" s="95">
        <f>SUMIFS(MasterData[Prior Sales],MasterData[Material'#],H167,MasterData[Material],I167,MasterData[WWB ID],C167)</f>
        <v>648</v>
      </c>
      <c r="M167" s="95">
        <f t="shared" si="5"/>
        <v>-648</v>
      </c>
      <c r="N167" s="95">
        <f>SUMIFS(MasterData[Semi-Annual Base],MasterData[Material'#],H167,MasterData[Material],I167,MasterData[WWB ID],C167)</f>
        <v>0</v>
      </c>
      <c r="O167" s="95">
        <f>SUMIFS(MasterData[Semi-Annual Focus],MasterData[Material'#],H167,MasterData[Material],I167,MasterData[WWB ID],C167)</f>
        <v>0</v>
      </c>
      <c r="P167" s="95">
        <f>SUMIFS(MasterData[Base Rebate],MasterData[Material'#],H167,MasterData[Material],I167,MasterData[WWB ID],C167)</f>
        <v>4.9914072524164936</v>
      </c>
      <c r="Q167" s="95">
        <f>SUMIFS(MasterData[Annual Focus],MasterData[Material'#],H167,MasterData[Material],I167,MasterData[WWB ID],C167)</f>
        <v>0</v>
      </c>
      <c r="R167" s="95">
        <f>SUMIFS(MasterData[Growth Rebate],MasterData[Material'#],H167,MasterData[Material],I167,MasterData[WWB ID],C167)</f>
        <v>-64.8</v>
      </c>
      <c r="S167" s="95">
        <f t="shared" si="6"/>
        <v>-59.808592747583504</v>
      </c>
    </row>
    <row r="168" spans="1:19" x14ac:dyDescent="0.25">
      <c r="A168" s="99" t="str">
        <v>BD LIFE SCIENCES</v>
      </c>
      <c r="B168" s="99" t="str">
        <v>Diagnostic Solutions</v>
      </c>
      <c r="C168" s="91" t="str">
        <v>127</v>
      </c>
      <c r="D168" s="99" t="str">
        <v>Infection Prevention and Management</v>
      </c>
      <c r="E168" s="99" t="str">
        <v>Core Micro</v>
      </c>
      <c r="F168" s="99" t="str">
        <v>Tubed Media - Clinical</v>
      </c>
      <c r="G168" s="99" t="str">
        <v>Tubed/Bottled Media</v>
      </c>
      <c r="H168" s="99" t="str">
        <v>220953</v>
      </c>
      <c r="I168" s="99" t="str">
        <v>Tube Lysine Iron Agar Sl K Tube 100 Ea</v>
      </c>
      <c r="J168" s="99" t="str">
        <v>BD</v>
      </c>
      <c r="K168" s="95">
        <f>SUMIFS(MasterData[Curr Sales],MasterData[Material'#],H168,MasterData[Material],I168,MasterData[WWB ID],C168)</f>
        <v>0</v>
      </c>
      <c r="L168" s="95">
        <f>SUMIFS(MasterData[Prior Sales],MasterData[Material'#],H168,MasterData[Material],I168,MasterData[WWB ID],C168)</f>
        <v>106.89</v>
      </c>
      <c r="M168" s="95">
        <f t="shared" si="5"/>
        <v>-106.89</v>
      </c>
      <c r="N168" s="95">
        <f>SUMIFS(MasterData[Semi-Annual Base],MasterData[Material'#],H168,MasterData[Material],I168,MasterData[WWB ID],C168)</f>
        <v>0</v>
      </c>
      <c r="O168" s="95">
        <f>SUMIFS(MasterData[Semi-Annual Focus],MasterData[Material'#],H168,MasterData[Material],I168,MasterData[WWB ID],C168)</f>
        <v>0</v>
      </c>
      <c r="P168" s="95">
        <f>SUMIFS(MasterData[Base Rebate],MasterData[Material'#],H168,MasterData[Material],I168,MasterData[WWB ID],C168)</f>
        <v>0.82335111297962815</v>
      </c>
      <c r="Q168" s="95">
        <f>SUMIFS(MasterData[Annual Focus],MasterData[Material'#],H168,MasterData[Material],I168,MasterData[WWB ID],C168)</f>
        <v>0</v>
      </c>
      <c r="R168" s="95">
        <f>SUMIFS(MasterData[Growth Rebate],MasterData[Material'#],H168,MasterData[Material],I168,MasterData[WWB ID],C168)</f>
        <v>-10.689</v>
      </c>
      <c r="S168" s="95">
        <f t="shared" si="6"/>
        <v>-9.865648887020372</v>
      </c>
    </row>
    <row r="169" spans="1:19" x14ac:dyDescent="0.25">
      <c r="A169" s="99" t="str">
        <v>BD LIFE SCIENCES</v>
      </c>
      <c r="B169" s="99" t="str">
        <v>Diagnostic Solutions</v>
      </c>
      <c r="C169" s="91" t="str">
        <v>127</v>
      </c>
      <c r="D169" s="99" t="str">
        <v>Infection Prevention and Management</v>
      </c>
      <c r="E169" s="99" t="str">
        <v>Core Micro</v>
      </c>
      <c r="F169" s="99" t="str">
        <v>Tubed Media - Clinical</v>
      </c>
      <c r="G169" s="99" t="str">
        <v>Tubed/Bottled Media</v>
      </c>
      <c r="H169" s="99" t="str">
        <v>221010</v>
      </c>
      <c r="I169" s="99" t="str">
        <v>Tube Sim Medium 10 Ea</v>
      </c>
      <c r="J169" s="99" t="str">
        <v>BD</v>
      </c>
      <c r="K169" s="95">
        <f>SUMIFS(MasterData[Curr Sales],MasterData[Material'#],H169,MasterData[Material],I169,MasterData[WWB ID],C169)</f>
        <v>29.42</v>
      </c>
      <c r="L169" s="95">
        <f>SUMIFS(MasterData[Prior Sales],MasterData[Material'#],H169,MasterData[Material],I169,MasterData[WWB ID],C169)</f>
        <v>44.13</v>
      </c>
      <c r="M169" s="95">
        <f t="shared" si="5"/>
        <v>-14.71</v>
      </c>
      <c r="N169" s="95">
        <f>SUMIFS(MasterData[Semi-Annual Base],MasterData[Material'#],H169,MasterData[Material],I169,MasterData[WWB ID],C169)</f>
        <v>0</v>
      </c>
      <c r="O169" s="95">
        <f>SUMIFS(MasterData[Semi-Annual Focus],MasterData[Material'#],H169,MasterData[Material],I169,MasterData[WWB ID],C169)</f>
        <v>0</v>
      </c>
      <c r="P169" s="95">
        <f>SUMIFS(MasterData[Base Rebate],MasterData[Material'#],H169,MasterData[Material],I169,MasterData[WWB ID],C169)</f>
        <v>0.339924077236327</v>
      </c>
      <c r="Q169" s="95">
        <f>SUMIFS(MasterData[Annual Focus],MasterData[Material'#],H169,MasterData[Material],I169,MasterData[WWB ID],C169)</f>
        <v>0</v>
      </c>
      <c r="R169" s="95">
        <f>SUMIFS(MasterData[Growth Rebate],MasterData[Material'#],H169,MasterData[Material],I169,MasterData[WWB ID],C169)</f>
        <v>-1.4710000000000001</v>
      </c>
      <c r="S169" s="95">
        <f t="shared" si="6"/>
        <v>-1.1310759227636731</v>
      </c>
    </row>
    <row r="170" spans="1:19" x14ac:dyDescent="0.25">
      <c r="A170" s="99" t="str">
        <v>BD LIFE SCIENCES</v>
      </c>
      <c r="B170" s="99" t="str">
        <v>Diagnostic Solutions</v>
      </c>
      <c r="C170" s="91" t="str">
        <v>127</v>
      </c>
      <c r="D170" s="99" t="str">
        <v>Infection Prevention and Management</v>
      </c>
      <c r="E170" s="99" t="str">
        <v>Core Micro</v>
      </c>
      <c r="F170" s="99" t="str">
        <v>Tubed Media - Clinical</v>
      </c>
      <c r="G170" s="99" t="str">
        <v>Tubed/Bottled Media</v>
      </c>
      <c r="H170" s="99" t="str">
        <v>221021</v>
      </c>
      <c r="I170" s="99" t="str">
        <v>Tube Selenite-F Broth 8 Ml 100 Ea</v>
      </c>
      <c r="J170" s="99" t="str">
        <v>BD</v>
      </c>
      <c r="K170" s="95">
        <f>SUMIFS(MasterData[Curr Sales],MasterData[Material'#],H170,MasterData[Material],I170,MasterData[WWB ID],C170)</f>
        <v>293.02999999999997</v>
      </c>
      <c r="L170" s="95">
        <f>SUMIFS(MasterData[Prior Sales],MasterData[Material'#],H170,MasterData[Material],I170,MasterData[WWB ID],C170)</f>
        <v>385.56</v>
      </c>
      <c r="M170" s="95">
        <f t="shared" si="5"/>
        <v>-92.53000000000003</v>
      </c>
      <c r="N170" s="95">
        <f>SUMIFS(MasterData[Semi-Annual Base],MasterData[Material'#],H170,MasterData[Material],I170,MasterData[WWB ID],C170)</f>
        <v>0</v>
      </c>
      <c r="O170" s="95">
        <f>SUMIFS(MasterData[Semi-Annual Focus],MasterData[Material'#],H170,MasterData[Material],I170,MasterData[WWB ID],C170)</f>
        <v>0</v>
      </c>
      <c r="P170" s="95">
        <f>SUMIFS(MasterData[Base Rebate],MasterData[Material'#],H170,MasterData[Material],I170,MasterData[WWB ID],C170)</f>
        <v>2.9698873151878136</v>
      </c>
      <c r="Q170" s="95">
        <f>SUMIFS(MasterData[Annual Focus],MasterData[Material'#],H170,MasterData[Material],I170,MasterData[WWB ID],C170)</f>
        <v>0</v>
      </c>
      <c r="R170" s="95">
        <f>SUMIFS(MasterData[Growth Rebate],MasterData[Material'#],H170,MasterData[Material],I170,MasterData[WWB ID],C170)</f>
        <v>-9.2530000000000072</v>
      </c>
      <c r="S170" s="95">
        <f t="shared" si="6"/>
        <v>-6.2831126848121936</v>
      </c>
    </row>
    <row r="171" spans="1:19" x14ac:dyDescent="0.25">
      <c r="A171" s="99" t="str">
        <v>BD LIFE SCIENCES</v>
      </c>
      <c r="B171" s="99" t="str">
        <v>Diagnostic Solutions</v>
      </c>
      <c r="C171" s="91" t="str">
        <v>127</v>
      </c>
      <c r="D171" s="99" t="str">
        <v>Infection Prevention and Management</v>
      </c>
      <c r="E171" s="99" t="str">
        <v>Core Micro</v>
      </c>
      <c r="F171" s="99" t="str">
        <v>Tubed Media - Clinical</v>
      </c>
      <c r="G171" s="99" t="str">
        <v>Tubed/Bottled Media</v>
      </c>
      <c r="H171" s="99" t="str">
        <v>221087</v>
      </c>
      <c r="I171" s="99" t="str">
        <v>Tube Trypticase Soy Agar Slant 100 Ea</v>
      </c>
      <c r="J171" s="99" t="str">
        <v>BD</v>
      </c>
      <c r="K171" s="95">
        <f>SUMIFS(MasterData[Curr Sales],MasterData[Material'#],H171,MasterData[Material],I171,MasterData[WWB ID],C171)</f>
        <v>5824.76</v>
      </c>
      <c r="L171" s="95">
        <f>SUMIFS(MasterData[Prior Sales],MasterData[Material'#],H171,MasterData[Material],I171,MasterData[WWB ID],C171)</f>
        <v>7710.4399999999987</v>
      </c>
      <c r="M171" s="95">
        <f t="shared" si="5"/>
        <v>-1885.6799999999985</v>
      </c>
      <c r="N171" s="95">
        <f>SUMIFS(MasterData[Semi-Annual Base],MasterData[Material'#],H171,MasterData[Material],I171,MasterData[WWB ID],C171)</f>
        <v>0</v>
      </c>
      <c r="O171" s="95">
        <f>SUMIFS(MasterData[Semi-Annual Focus],MasterData[Material'#],H171,MasterData[Material],I171,MasterData[WWB ID],C171)</f>
        <v>0</v>
      </c>
      <c r="P171" s="95">
        <f>SUMIFS(MasterData[Base Rebate],MasterData[Material'#],H171,MasterData[Material],I171,MasterData[WWB ID],C171)</f>
        <v>59.39189218413923</v>
      </c>
      <c r="Q171" s="95">
        <f>SUMIFS(MasterData[Annual Focus],MasterData[Material'#],H171,MasterData[Material],I171,MasterData[WWB ID],C171)</f>
        <v>0</v>
      </c>
      <c r="R171" s="95">
        <f>SUMIFS(MasterData[Growth Rebate],MasterData[Material'#],H171,MasterData[Material],I171,MasterData[WWB ID],C171)</f>
        <v>-188.56799999999987</v>
      </c>
      <c r="S171" s="95">
        <f t="shared" si="6"/>
        <v>-129.17610781586063</v>
      </c>
    </row>
    <row r="172" spans="1:19" x14ac:dyDescent="0.25">
      <c r="A172" s="99" t="str">
        <v>BD LIFE SCIENCES</v>
      </c>
      <c r="B172" s="99" t="str">
        <v>Diagnostic Solutions</v>
      </c>
      <c r="C172" s="91" t="str">
        <v>127</v>
      </c>
      <c r="D172" s="99" t="str">
        <v>Infection Prevention and Management</v>
      </c>
      <c r="E172" s="99" t="str">
        <v>Core Micro</v>
      </c>
      <c r="F172" s="99" t="str">
        <v>Tubed Media - Clinical</v>
      </c>
      <c r="G172" s="99" t="str">
        <v>Tubed/Bottled Media</v>
      </c>
      <c r="H172" s="99" t="str">
        <v>221097</v>
      </c>
      <c r="I172" s="99" t="str">
        <v>Tube Urea Agar Slants Complete 100 Ea</v>
      </c>
      <c r="J172" s="99" t="str">
        <v>BD</v>
      </c>
      <c r="K172" s="95">
        <f>SUMIFS(MasterData[Curr Sales],MasterData[Material'#],H172,MasterData[Material],I172,MasterData[WWB ID],C172)</f>
        <v>0</v>
      </c>
      <c r="L172" s="95">
        <f>SUMIFS(MasterData[Prior Sales],MasterData[Material'#],H172,MasterData[Material],I172,MasterData[WWB ID],C172)</f>
        <v>333.51</v>
      </c>
      <c r="M172" s="95">
        <f t="shared" si="5"/>
        <v>-333.51</v>
      </c>
      <c r="N172" s="95">
        <f>SUMIFS(MasterData[Semi-Annual Base],MasterData[Material'#],H172,MasterData[Material],I172,MasterData[WWB ID],C172)</f>
        <v>0</v>
      </c>
      <c r="O172" s="95">
        <f>SUMIFS(MasterData[Semi-Annual Focus],MasterData[Material'#],H172,MasterData[Material],I172,MasterData[WWB ID],C172)</f>
        <v>0</v>
      </c>
      <c r="P172" s="95">
        <f>SUMIFS(MasterData[Base Rebate],MasterData[Material'#],H172,MasterData[Material],I172,MasterData[WWB ID],C172)</f>
        <v>2.5689571493108407</v>
      </c>
      <c r="Q172" s="95">
        <f>SUMIFS(MasterData[Annual Focus],MasterData[Material'#],H172,MasterData[Material],I172,MasterData[WWB ID],C172)</f>
        <v>0</v>
      </c>
      <c r="R172" s="95">
        <f>SUMIFS(MasterData[Growth Rebate],MasterData[Material'#],H172,MasterData[Material],I172,MasterData[WWB ID],C172)</f>
        <v>-33.350999999999999</v>
      </c>
      <c r="S172" s="95">
        <f t="shared" si="6"/>
        <v>-30.782042850689159</v>
      </c>
    </row>
    <row r="173" spans="1:19" x14ac:dyDescent="0.25">
      <c r="A173" s="99" t="str">
        <v>BD LIFE SCIENCES</v>
      </c>
      <c r="B173" s="99" t="str">
        <v>Diagnostic Solutions</v>
      </c>
      <c r="C173" s="91" t="str">
        <v>127</v>
      </c>
      <c r="D173" s="99" t="str">
        <v>Infection Prevention and Management</v>
      </c>
      <c r="E173" s="99" t="str">
        <v>Core Micro</v>
      </c>
      <c r="F173" s="99" t="str">
        <v>Tubed Media - Clinical</v>
      </c>
      <c r="G173" s="99" t="str">
        <v>Tubed/Bottled Media</v>
      </c>
      <c r="H173" s="99" t="str">
        <v>221392</v>
      </c>
      <c r="I173" s="99" t="str">
        <v>Tube 7H11 Ag Sl 100 Ea</v>
      </c>
      <c r="J173" s="99" t="str">
        <v>BD</v>
      </c>
      <c r="K173" s="95">
        <f>SUMIFS(MasterData[Curr Sales],MasterData[Material'#],H173,MasterData[Material],I173,MasterData[WWB ID],C173)</f>
        <v>2535</v>
      </c>
      <c r="L173" s="95">
        <f>SUMIFS(MasterData[Prior Sales],MasterData[Material'#],H173,MasterData[Material],I173,MasterData[WWB ID],C173)</f>
        <v>2493</v>
      </c>
      <c r="M173" s="95">
        <f t="shared" si="5"/>
        <v>42</v>
      </c>
      <c r="N173" s="95">
        <f>SUMIFS(MasterData[Semi-Annual Base],MasterData[Material'#],H173,MasterData[Material],I173,MasterData[WWB ID],C173)</f>
        <v>0</v>
      </c>
      <c r="O173" s="95">
        <f>SUMIFS(MasterData[Semi-Annual Focus],MasterData[Material'#],H173,MasterData[Material],I173,MasterData[WWB ID],C173)</f>
        <v>0</v>
      </c>
      <c r="P173" s="95">
        <f>SUMIFS(MasterData[Base Rebate],MasterData[Material'#],H173,MasterData[Material],I173,MasterData[WWB ID],C173)</f>
        <v>19.203052901657898</v>
      </c>
      <c r="Q173" s="95">
        <f>SUMIFS(MasterData[Annual Focus],MasterData[Material'#],H173,MasterData[Material],I173,MasterData[WWB ID],C173)</f>
        <v>0</v>
      </c>
      <c r="R173" s="95">
        <f>SUMIFS(MasterData[Growth Rebate],MasterData[Material'#],H173,MasterData[Material],I173,MasterData[WWB ID],C173)</f>
        <v>4.1999999999999886</v>
      </c>
      <c r="S173" s="95">
        <f t="shared" si="6"/>
        <v>23.403052901657887</v>
      </c>
    </row>
    <row r="174" spans="1:19" x14ac:dyDescent="0.25">
      <c r="A174" s="99" t="str">
        <v>BD LIFE SCIENCES</v>
      </c>
      <c r="B174" s="99" t="str">
        <v>Diagnostic Solutions</v>
      </c>
      <c r="C174" s="91" t="str">
        <v>127</v>
      </c>
      <c r="D174" s="99" t="str">
        <v>Infection Prevention and Management</v>
      </c>
      <c r="E174" s="99" t="str">
        <v>Core Micro</v>
      </c>
      <c r="F174" s="99" t="str">
        <v>Tubed Media - Clinical</v>
      </c>
      <c r="G174" s="99" t="str">
        <v>Tubed/Bottled Media</v>
      </c>
      <c r="H174" s="99" t="str">
        <v>221508</v>
      </c>
      <c r="I174" s="99" t="str">
        <v>Tube Cooked Meat Medium 8Ml-K 100 Ea</v>
      </c>
      <c r="J174" s="99" t="str">
        <v>BD</v>
      </c>
      <c r="K174" s="95">
        <f>SUMIFS(MasterData[Curr Sales],MasterData[Material'#],H174,MasterData[Material],I174,MasterData[WWB ID],C174)</f>
        <v>11464.46</v>
      </c>
      <c r="L174" s="95">
        <f>SUMIFS(MasterData[Prior Sales],MasterData[Material'#],H174,MasterData[Material],I174,MasterData[WWB ID],C174)</f>
        <v>14599.599999999999</v>
      </c>
      <c r="M174" s="95">
        <f t="shared" si="5"/>
        <v>-3135.1399999999994</v>
      </c>
      <c r="N174" s="95">
        <f>SUMIFS(MasterData[Semi-Annual Base],MasterData[Material'#],H174,MasterData[Material],I174,MasterData[WWB ID],C174)</f>
        <v>0</v>
      </c>
      <c r="O174" s="95">
        <f>SUMIFS(MasterData[Semi-Annual Focus],MasterData[Material'#],H174,MasterData[Material],I174,MasterData[WWB ID],C174)</f>
        <v>0</v>
      </c>
      <c r="P174" s="95">
        <f>SUMIFS(MasterData[Base Rebate],MasterData[Material'#],H174,MasterData[Material],I174,MasterData[WWB ID],C174)</f>
        <v>112.45763784317877</v>
      </c>
      <c r="Q174" s="95">
        <f>SUMIFS(MasterData[Annual Focus],MasterData[Material'#],H174,MasterData[Material],I174,MasterData[WWB ID],C174)</f>
        <v>0</v>
      </c>
      <c r="R174" s="95">
        <f>SUMIFS(MasterData[Growth Rebate],MasterData[Material'#],H174,MasterData[Material],I174,MasterData[WWB ID],C174)</f>
        <v>-313.51400000000001</v>
      </c>
      <c r="S174" s="95">
        <f t="shared" si="6"/>
        <v>-201.05636215682125</v>
      </c>
    </row>
    <row r="175" spans="1:19" x14ac:dyDescent="0.25">
      <c r="A175" s="99" t="str">
        <v>BD LIFE SCIENCES</v>
      </c>
      <c r="B175" s="99" t="str">
        <v>Diagnostic Solutions</v>
      </c>
      <c r="C175" s="91" t="str">
        <v>127</v>
      </c>
      <c r="D175" s="99" t="str">
        <v>Infection Prevention and Management</v>
      </c>
      <c r="E175" s="99" t="str">
        <v>Core Micro</v>
      </c>
      <c r="F175" s="99" t="str">
        <v>Tubed Media - Clinical</v>
      </c>
      <c r="G175" s="99" t="str">
        <v>Tubed/Bottled Media</v>
      </c>
      <c r="H175" s="99" t="str">
        <v>221742</v>
      </c>
      <c r="I175" s="99" t="str">
        <v>Tube Thioglycollate Vit K Hem 5Ml 100 Ea</v>
      </c>
      <c r="J175" s="99" t="str">
        <v>BD</v>
      </c>
      <c r="K175" s="95">
        <f>SUMIFS(MasterData[Curr Sales],MasterData[Material'#],H175,MasterData[Material],I175,MasterData[WWB ID],C175)</f>
        <v>950.93999999999994</v>
      </c>
      <c r="L175" s="95">
        <f>SUMIFS(MasterData[Prior Sales],MasterData[Material'#],H175,MasterData[Material],I175,MasterData[WWB ID],C175)</f>
        <v>682.24</v>
      </c>
      <c r="M175" s="95">
        <f t="shared" si="5"/>
        <v>268.69999999999993</v>
      </c>
      <c r="N175" s="95">
        <f>SUMIFS(MasterData[Semi-Annual Base],MasterData[Material'#],H175,MasterData[Material],I175,MasterData[WWB ID],C175)</f>
        <v>0</v>
      </c>
      <c r="O175" s="95">
        <f>SUMIFS(MasterData[Semi-Annual Focus],MasterData[Material'#],H175,MasterData[Material],I175,MasterData[WWB ID],C175)</f>
        <v>0</v>
      </c>
      <c r="P175" s="95">
        <f>SUMIFS(MasterData[Base Rebate],MasterData[Material'#],H175,MasterData[Material],I175,MasterData[WWB ID],C175)</f>
        <v>5.2551507467417107</v>
      </c>
      <c r="Q175" s="95">
        <f>SUMIFS(MasterData[Annual Focus],MasterData[Material'#],H175,MasterData[Material],I175,MasterData[WWB ID],C175)</f>
        <v>0</v>
      </c>
      <c r="R175" s="95">
        <f>SUMIFS(MasterData[Growth Rebate],MasterData[Material'#],H175,MasterData[Material],I175,MasterData[WWB ID],C175)</f>
        <v>26.86999999999999</v>
      </c>
      <c r="S175" s="95">
        <f t="shared" si="6"/>
        <v>32.125150746741703</v>
      </c>
    </row>
    <row r="176" spans="1:19" x14ac:dyDescent="0.25">
      <c r="A176" s="99" t="str">
        <v>BD LIFE SCIENCES</v>
      </c>
      <c r="B176" s="99" t="str">
        <v>Diagnostic Solutions</v>
      </c>
      <c r="C176" s="91" t="str">
        <v>127</v>
      </c>
      <c r="D176" s="99" t="str">
        <v>Infection Prevention and Management</v>
      </c>
      <c r="E176" s="99" t="str">
        <v>Core Micro</v>
      </c>
      <c r="F176" s="99" t="str">
        <v>Tubed Media - Clinical</v>
      </c>
      <c r="G176" s="99" t="str">
        <v>Tubed/Bottled Media</v>
      </c>
      <c r="H176" s="99" t="str">
        <v>221815</v>
      </c>
      <c r="I176" s="99" t="str">
        <v>Tube Trypticase Soy Broth 2Ml 100 Ea</v>
      </c>
      <c r="J176" s="99" t="str">
        <v>BD</v>
      </c>
      <c r="K176" s="95">
        <f>SUMIFS(MasterData[Curr Sales],MasterData[Material'#],H176,MasterData[Material],I176,MasterData[WWB ID],C176)</f>
        <v>426.29</v>
      </c>
      <c r="L176" s="95">
        <f>SUMIFS(MasterData[Prior Sales],MasterData[Material'#],H176,MasterData[Material],I176,MasterData[WWB ID],C176)</f>
        <v>241.52</v>
      </c>
      <c r="M176" s="95">
        <f t="shared" si="5"/>
        <v>184.77</v>
      </c>
      <c r="N176" s="95">
        <f>SUMIFS(MasterData[Semi-Annual Base],MasterData[Material'#],H176,MasterData[Material],I176,MasterData[WWB ID],C176)</f>
        <v>0</v>
      </c>
      <c r="O176" s="95">
        <f>SUMIFS(MasterData[Semi-Annual Focus],MasterData[Material'#],H176,MasterData[Material],I176,MasterData[WWB ID],C176)</f>
        <v>0</v>
      </c>
      <c r="P176" s="95">
        <f>SUMIFS(MasterData[Base Rebate],MasterData[Material'#],H176,MasterData[Material],I176,MasterData[WWB ID],C176)</f>
        <v>1.8603775919809129</v>
      </c>
      <c r="Q176" s="95">
        <f>SUMIFS(MasterData[Annual Focus],MasterData[Material'#],H176,MasterData[Material],I176,MasterData[WWB ID],C176)</f>
        <v>0</v>
      </c>
      <c r="R176" s="95">
        <f>SUMIFS(MasterData[Growth Rebate],MasterData[Material'#],H176,MasterData[Material],I176,MasterData[WWB ID],C176)</f>
        <v>18.477000000000004</v>
      </c>
      <c r="S176" s="95">
        <f t="shared" si="6"/>
        <v>20.337377591980918</v>
      </c>
    </row>
    <row r="177" spans="1:19" x14ac:dyDescent="0.25">
      <c r="A177" s="99" t="str">
        <v>BD LIFE SCIENCES</v>
      </c>
      <c r="B177" s="99" t="str">
        <v>Diagnostic Solutions</v>
      </c>
      <c r="C177" s="91" t="str">
        <v>127</v>
      </c>
      <c r="D177" s="99" t="str">
        <v>Infection Prevention and Management</v>
      </c>
      <c r="E177" s="99" t="str">
        <v>Core Micro</v>
      </c>
      <c r="F177" s="99" t="str">
        <v>Tubed Media - Clinical</v>
      </c>
      <c r="G177" s="99" t="str">
        <v>Tubed/Bottled Media</v>
      </c>
      <c r="H177" s="99" t="str">
        <v>221832</v>
      </c>
      <c r="I177" s="99" t="str">
        <v>Tube Middlebrook 7H9 Glycerol 5Ml 10 Ea</v>
      </c>
      <c r="J177" s="99" t="str">
        <v>BD</v>
      </c>
      <c r="K177" s="95">
        <f>SUMIFS(MasterData[Curr Sales],MasterData[Material'#],H177,MasterData[Material],I177,MasterData[WWB ID],C177)</f>
        <v>65.7</v>
      </c>
      <c r="L177" s="95">
        <f>SUMIFS(MasterData[Prior Sales],MasterData[Material'#],H177,MasterData[Material],I177,MasterData[WWB ID],C177)</f>
        <v>215</v>
      </c>
      <c r="M177" s="95">
        <f t="shared" si="5"/>
        <v>-149.30000000000001</v>
      </c>
      <c r="N177" s="95">
        <f>SUMIFS(MasterData[Semi-Annual Base],MasterData[Material'#],H177,MasterData[Material],I177,MasterData[WWB ID],C177)</f>
        <v>0</v>
      </c>
      <c r="O177" s="95">
        <f>SUMIFS(MasterData[Semi-Annual Focus],MasterData[Material'#],H177,MasterData[Material],I177,MasterData[WWB ID],C177)</f>
        <v>0</v>
      </c>
      <c r="P177" s="95">
        <f>SUMIFS(MasterData[Base Rebate],MasterData[Material'#],H177,MasterData[Material],I177,MasterData[WWB ID],C177)</f>
        <v>1.6560996285023861</v>
      </c>
      <c r="Q177" s="95">
        <f>SUMIFS(MasterData[Annual Focus],MasterData[Material'#],H177,MasterData[Material],I177,MasterData[WWB ID],C177)</f>
        <v>0</v>
      </c>
      <c r="R177" s="95">
        <f>SUMIFS(MasterData[Growth Rebate],MasterData[Material'#],H177,MasterData[Material],I177,MasterData[WWB ID],C177)</f>
        <v>-14.93</v>
      </c>
      <c r="S177" s="95">
        <f t="shared" si="6"/>
        <v>-13.273900371497614</v>
      </c>
    </row>
    <row r="178" spans="1:19" x14ac:dyDescent="0.25">
      <c r="A178" s="99" t="str">
        <v>BD LIFE SCIENCES</v>
      </c>
      <c r="B178" s="99" t="str">
        <v>Diagnostic Solutions</v>
      </c>
      <c r="C178" s="91" t="str">
        <v>127</v>
      </c>
      <c r="D178" s="99" t="str">
        <v>Infection Prevention and Management</v>
      </c>
      <c r="E178" s="99" t="str">
        <v>Core Micro</v>
      </c>
      <c r="F178" s="99" t="str">
        <v>Tubed Media - Clinical</v>
      </c>
      <c r="G178" s="99" t="str">
        <v>Tubed/Bottled Media</v>
      </c>
      <c r="H178" s="99" t="str">
        <v>295982</v>
      </c>
      <c r="I178" s="99" t="str">
        <v>Tube Cooked Meat Glucose Hem K1 9Ml 10Ea</v>
      </c>
      <c r="J178" s="99" t="str">
        <v>BD</v>
      </c>
      <c r="K178" s="95">
        <f>SUMIFS(MasterData[Curr Sales],MasterData[Material'#],H178,MasterData[Material],I178,MasterData[WWB ID],C178)</f>
        <v>12252</v>
      </c>
      <c r="L178" s="95">
        <f>SUMIFS(MasterData[Prior Sales],MasterData[Material'#],H178,MasterData[Material],I178,MasterData[WWB ID],C178)</f>
        <v>15680</v>
      </c>
      <c r="M178" s="95">
        <f t="shared" si="5"/>
        <v>-3428</v>
      </c>
      <c r="N178" s="95">
        <f>SUMIFS(MasterData[Semi-Annual Base],MasterData[Material'#],H178,MasterData[Material],I178,MasterData[WWB ID],C178)</f>
        <v>0</v>
      </c>
      <c r="O178" s="95">
        <f>SUMIFS(MasterData[Semi-Annual Focus],MasterData[Material'#],H178,MasterData[Material],I178,MasterData[WWB ID],C178)</f>
        <v>0</v>
      </c>
      <c r="P178" s="95">
        <f>SUMIFS(MasterData[Base Rebate],MasterData[Material'#],H178,MasterData[Material],I178,MasterData[WWB ID],C178)</f>
        <v>120.77973104612751</v>
      </c>
      <c r="Q178" s="95">
        <f>SUMIFS(MasterData[Annual Focus],MasterData[Material'#],H178,MasterData[Material],I178,MasterData[WWB ID],C178)</f>
        <v>0</v>
      </c>
      <c r="R178" s="95">
        <f>SUMIFS(MasterData[Growth Rebate],MasterData[Material'#],H178,MasterData[Material],I178,MasterData[WWB ID],C178)</f>
        <v>-342.79999999999995</v>
      </c>
      <c r="S178" s="95">
        <f t="shared" si="6"/>
        <v>-222.02026895387246</v>
      </c>
    </row>
    <row r="179" spans="1:19" x14ac:dyDescent="0.25">
      <c r="A179" s="99" t="str">
        <v>BD LIFE SCIENCES</v>
      </c>
      <c r="B179" s="99" t="str">
        <v>Diagnostic Solutions</v>
      </c>
      <c r="C179" s="91" t="str">
        <v>127</v>
      </c>
      <c r="D179" s="99" t="str">
        <v>Infection Prevention and Management</v>
      </c>
      <c r="E179" s="99" t="str">
        <v>Core Micro</v>
      </c>
      <c r="F179" s="99" t="str">
        <v>Tubed Media - Clinical</v>
      </c>
      <c r="G179" s="99" t="str">
        <v>Tubed/Bottled Media</v>
      </c>
      <c r="H179" s="99" t="str">
        <v>298330</v>
      </c>
      <c r="I179" s="99" t="str">
        <v>Tube Rapid Urea Broth 10 Ea</v>
      </c>
      <c r="J179" s="99" t="str">
        <v>BD</v>
      </c>
      <c r="K179" s="95">
        <f>SUMIFS(MasterData[Curr Sales],MasterData[Material'#],H179,MasterData[Material],I179,MasterData[WWB ID],C179)</f>
        <v>0</v>
      </c>
      <c r="L179" s="95">
        <f>SUMIFS(MasterData[Prior Sales],MasterData[Material'#],H179,MasterData[Material],I179,MasterData[WWB ID],C179)</f>
        <v>107.1</v>
      </c>
      <c r="M179" s="95">
        <f t="shared" si="5"/>
        <v>-107.1</v>
      </c>
      <c r="N179" s="95">
        <f>SUMIFS(MasterData[Semi-Annual Base],MasterData[Material'#],H179,MasterData[Material],I179,MasterData[WWB ID],C179)</f>
        <v>0</v>
      </c>
      <c r="O179" s="95">
        <f>SUMIFS(MasterData[Semi-Annual Focus],MasterData[Material'#],H179,MasterData[Material],I179,MasterData[WWB ID],C179)</f>
        <v>0</v>
      </c>
      <c r="P179" s="95">
        <f>SUMIFS(MasterData[Base Rebate],MasterData[Material'#],H179,MasterData[Material],I179,MasterData[WWB ID],C179)</f>
        <v>0.8249686986632816</v>
      </c>
      <c r="Q179" s="95">
        <f>SUMIFS(MasterData[Annual Focus],MasterData[Material'#],H179,MasterData[Material],I179,MasterData[WWB ID],C179)</f>
        <v>0</v>
      </c>
      <c r="R179" s="95">
        <f>SUMIFS(MasterData[Growth Rebate],MasterData[Material'#],H179,MasterData[Material],I179,MasterData[WWB ID],C179)</f>
        <v>-10.71</v>
      </c>
      <c r="S179" s="95">
        <f t="shared" si="6"/>
        <v>-9.8850313013367188</v>
      </c>
    </row>
    <row r="180" spans="1:19" x14ac:dyDescent="0.25">
      <c r="A180" s="99" t="str">
        <v>BD LIFE SCIENCES</v>
      </c>
      <c r="B180" s="99" t="str">
        <v>Diagnostic Solutions</v>
      </c>
      <c r="C180" s="91" t="str">
        <v>127</v>
      </c>
      <c r="D180" s="99" t="str">
        <v>Infection Prevention and Management</v>
      </c>
      <c r="E180" s="99" t="str">
        <v>Core Micro</v>
      </c>
      <c r="F180" s="99" t="str">
        <v>Chromagar PM</v>
      </c>
      <c r="G180" s="99" t="str">
        <v>CHROMagar Media</v>
      </c>
      <c r="H180" s="99" t="str">
        <v>215228</v>
      </c>
      <c r="I180" s="99" t="str">
        <v>Plate Chromagar MRSA II 100Mm 20 Ea</v>
      </c>
      <c r="J180" s="99" t="str">
        <v>BD</v>
      </c>
      <c r="K180" s="95">
        <f>SUMIFS(MasterData[Curr Sales],MasterData[Material'#],H180,MasterData[Material],I180,MasterData[WWB ID],C180)</f>
        <v>5619.6</v>
      </c>
      <c r="L180" s="95">
        <f>SUMIFS(MasterData[Prior Sales],MasterData[Material'#],H180,MasterData[Material],I180,MasterData[WWB ID],C180)</f>
        <v>5192</v>
      </c>
      <c r="M180" s="95">
        <f t="shared" si="5"/>
        <v>427.60000000000036</v>
      </c>
      <c r="N180" s="95">
        <f>SUMIFS(MasterData[Semi-Annual Base],MasterData[Material'#],H180,MasterData[Material],I180,MasterData[WWB ID],C180)</f>
        <v>0</v>
      </c>
      <c r="O180" s="95">
        <f>SUMIFS(MasterData[Semi-Annual Focus],MasterData[Material'#],H180,MasterData[Material],I180,MasterData[WWB ID],C180)</f>
        <v>0</v>
      </c>
      <c r="P180" s="95">
        <f>SUMIFS(MasterData[Base Rebate],MasterData[Material'#],H180,MasterData[Material],I180,MasterData[WWB ID],C180)</f>
        <v>39.992880331090177</v>
      </c>
      <c r="Q180" s="95">
        <f>SUMIFS(MasterData[Annual Focus],MasterData[Material'#],H180,MasterData[Material],I180,MasterData[WWB ID],C180)</f>
        <v>0</v>
      </c>
      <c r="R180" s="95">
        <f>SUMIFS(MasterData[Growth Rebate],MasterData[Material'#],H180,MasterData[Material],I180,MasterData[WWB ID],C180)</f>
        <v>42.759999999999991</v>
      </c>
      <c r="S180" s="95">
        <f t="shared" si="6"/>
        <v>82.752880331090168</v>
      </c>
    </row>
    <row r="181" spans="1:19" x14ac:dyDescent="0.25">
      <c r="A181" s="99" t="str">
        <v>BD LIFE SCIENCES</v>
      </c>
      <c r="B181" s="99" t="str">
        <v>Diagnostic Solutions</v>
      </c>
      <c r="C181" s="91" t="str">
        <v>127</v>
      </c>
      <c r="D181" s="99" t="str">
        <v>Infection Prevention and Management</v>
      </c>
      <c r="E181" s="99" t="str">
        <v>ID/AST</v>
      </c>
      <c r="F181" s="99" t="str">
        <v>Sensi Disc</v>
      </c>
      <c r="G181" s="99" t="str">
        <v>Sensi Disc Cartridges</v>
      </c>
      <c r="H181" s="99" t="str">
        <v>231299</v>
      </c>
      <c r="I181" s="99" t="str">
        <v>Disc Gentamicin Gm-10 10 Ea</v>
      </c>
      <c r="J181" s="99" t="str">
        <v>BD</v>
      </c>
      <c r="K181" s="95">
        <f>SUMIFS(MasterData[Curr Sales],MasterData[Material'#],H181,MasterData[Material],I181,MasterData[WWB ID],C181)</f>
        <v>0</v>
      </c>
      <c r="L181" s="95">
        <f>SUMIFS(MasterData[Prior Sales],MasterData[Material'#],H181,MasterData[Material],I181,MasterData[WWB ID],C181)</f>
        <v>251.70000000000002</v>
      </c>
      <c r="M181" s="95">
        <f t="shared" si="5"/>
        <v>-251.70000000000002</v>
      </c>
      <c r="N181" s="95">
        <f>SUMIFS(MasterData[Semi-Annual Base],MasterData[Material'#],H181,MasterData[Material],I181,MasterData[WWB ID],C181)</f>
        <v>0</v>
      </c>
      <c r="O181" s="95">
        <f>SUMIFS(MasterData[Semi-Annual Focus],MasterData[Material'#],H181,MasterData[Material],I181,MasterData[WWB ID],C181)</f>
        <v>0</v>
      </c>
      <c r="P181" s="95">
        <f>SUMIFS(MasterData[Base Rebate],MasterData[Material'#],H181,MasterData[Material],I181,MasterData[WWB ID],C181)</f>
        <v>1.9387919836932586</v>
      </c>
      <c r="Q181" s="95">
        <f>SUMIFS(MasterData[Annual Focus],MasterData[Material'#],H181,MasterData[Material],I181,MasterData[WWB ID],C181)</f>
        <v>0</v>
      </c>
      <c r="R181" s="95">
        <f>SUMIFS(MasterData[Growth Rebate],MasterData[Material'#],H181,MasterData[Material],I181,MasterData[WWB ID],C181)</f>
        <v>-25.17</v>
      </c>
      <c r="S181" s="95">
        <f t="shared" si="6"/>
        <v>-23.231208016306745</v>
      </c>
    </row>
    <row r="182" spans="1:19" x14ac:dyDescent="0.25">
      <c r="A182" s="99" t="str">
        <v>BD LIFE SCIENCES</v>
      </c>
      <c r="B182" s="99" t="str">
        <v>Diagnostic Solutions</v>
      </c>
      <c r="C182" s="91" t="str">
        <v>127</v>
      </c>
      <c r="D182" s="99" t="str">
        <v>Infection Prevention and Management</v>
      </c>
      <c r="E182" s="99" t="str">
        <v>ID/AST</v>
      </c>
      <c r="F182" s="99" t="str">
        <v>Sensi Disc</v>
      </c>
      <c r="G182" s="99" t="str">
        <v>Sensi Disc Cartridges</v>
      </c>
      <c r="H182" s="99" t="str">
        <v>231539</v>
      </c>
      <c r="I182" s="99" t="str">
        <v>Disc Sulfamethoxazole W/Trim Sxt 10Ea</v>
      </c>
      <c r="J182" s="99" t="str">
        <v>BD</v>
      </c>
      <c r="K182" s="95">
        <f>SUMIFS(MasterData[Curr Sales],MasterData[Material'#],H182,MasterData[Material],I182,MasterData[WWB ID],C182)</f>
        <v>0</v>
      </c>
      <c r="L182" s="95">
        <f>SUMIFS(MasterData[Prior Sales],MasterData[Material'#],H182,MasterData[Material],I182,MasterData[WWB ID],C182)</f>
        <v>406.2</v>
      </c>
      <c r="M182" s="95">
        <f t="shared" si="5"/>
        <v>-406.2</v>
      </c>
      <c r="N182" s="95">
        <f>SUMIFS(MasterData[Semi-Annual Base],MasterData[Material'#],H182,MasterData[Material],I182,MasterData[WWB ID],C182)</f>
        <v>0</v>
      </c>
      <c r="O182" s="95">
        <f>SUMIFS(MasterData[Semi-Annual Focus],MasterData[Material'#],H182,MasterData[Material],I182,MasterData[WWB ID],C182)</f>
        <v>0</v>
      </c>
      <c r="P182" s="95">
        <f>SUMIFS(MasterData[Base Rebate],MasterData[Material'#],H182,MasterData[Material],I182,MasterData[WWB ID],C182)</f>
        <v>3.1288728795240428</v>
      </c>
      <c r="Q182" s="95">
        <f>SUMIFS(MasterData[Annual Focus],MasterData[Material'#],H182,MasterData[Material],I182,MasterData[WWB ID],C182)</f>
        <v>0</v>
      </c>
      <c r="R182" s="95">
        <f>SUMIFS(MasterData[Growth Rebate],MasterData[Material'#],H182,MasterData[Material],I182,MasterData[WWB ID],C182)</f>
        <v>-40.619999999999997</v>
      </c>
      <c r="S182" s="95">
        <f t="shared" si="6"/>
        <v>-37.491127120475952</v>
      </c>
    </row>
    <row r="183" spans="1:19" x14ac:dyDescent="0.25">
      <c r="A183" s="99" t="str">
        <v>BD LIFE SCIENCES</v>
      </c>
      <c r="B183" s="99" t="str">
        <v>Diagnostic Solutions</v>
      </c>
      <c r="C183" s="91" t="str">
        <v>127</v>
      </c>
      <c r="D183" s="99" t="str">
        <v>Infection Prevention and Management</v>
      </c>
      <c r="E183" s="99" t="str">
        <v>ID/AST</v>
      </c>
      <c r="F183" s="99" t="str">
        <v>Sensi Disc</v>
      </c>
      <c r="G183" s="99" t="str">
        <v>Sensi Disc Cartridges</v>
      </c>
      <c r="H183" s="99" t="str">
        <v>231569</v>
      </c>
      <c r="I183" s="99" t="str">
        <v>Disc Tobramycin Nn-10 10 Ea</v>
      </c>
      <c r="J183" s="99" t="str">
        <v>BD</v>
      </c>
      <c r="K183" s="95">
        <f>SUMIFS(MasterData[Curr Sales],MasterData[Material'#],H183,MasterData[Material],I183,MasterData[WWB ID],C183)</f>
        <v>29.7</v>
      </c>
      <c r="L183" s="95">
        <f>SUMIFS(MasterData[Prior Sales],MasterData[Material'#],H183,MasterData[Material],I183,MasterData[WWB ID],C183)</f>
        <v>115.2</v>
      </c>
      <c r="M183" s="95">
        <f t="shared" si="5"/>
        <v>-85.5</v>
      </c>
      <c r="N183" s="95">
        <f>SUMIFS(MasterData[Semi-Annual Base],MasterData[Material'#],H183,MasterData[Material],I183,MasterData[WWB ID],C183)</f>
        <v>0</v>
      </c>
      <c r="O183" s="95">
        <f>SUMIFS(MasterData[Semi-Annual Focus],MasterData[Material'#],H183,MasterData[Material],I183,MasterData[WWB ID],C183)</f>
        <v>0</v>
      </c>
      <c r="P183" s="95">
        <f>SUMIFS(MasterData[Base Rebate],MasterData[Material'#],H183,MasterData[Material],I183,MasterData[WWB ID],C183)</f>
        <v>0.88736128931848779</v>
      </c>
      <c r="Q183" s="95">
        <f>SUMIFS(MasterData[Annual Focus],MasterData[Material'#],H183,MasterData[Material],I183,MasterData[WWB ID],C183)</f>
        <v>0</v>
      </c>
      <c r="R183" s="95">
        <f>SUMIFS(MasterData[Growth Rebate],MasterData[Material'#],H183,MasterData[Material],I183,MasterData[WWB ID],C183)</f>
        <v>-8.5500000000000007</v>
      </c>
      <c r="S183" s="95">
        <f t="shared" si="6"/>
        <v>-7.662638710681513</v>
      </c>
    </row>
    <row r="184" spans="1:19" x14ac:dyDescent="0.25">
      <c r="A184" s="99" t="str">
        <v>BD LIFE SCIENCES</v>
      </c>
      <c r="B184" s="99" t="str">
        <v>Diagnostic Solutions</v>
      </c>
      <c r="C184" s="91" t="str">
        <v>127</v>
      </c>
      <c r="D184" s="99" t="str">
        <v>Infection Prevention and Management</v>
      </c>
      <c r="E184" s="99" t="str">
        <v>ID/AST</v>
      </c>
      <c r="F184" s="99" t="str">
        <v>Sensi Disc</v>
      </c>
      <c r="G184" s="99" t="str">
        <v>Sensi Disc Cartridges</v>
      </c>
      <c r="H184" s="99" t="str">
        <v>231591</v>
      </c>
      <c r="I184" s="99" t="str">
        <v>Disc Cefoxitin Fox-30 10 Ea</v>
      </c>
      <c r="J184" s="99" t="str">
        <v>BD</v>
      </c>
      <c r="K184" s="95">
        <f>SUMIFS(MasterData[Curr Sales],MasterData[Material'#],H184,MasterData[Material],I184,MasterData[WWB ID],C184)</f>
        <v>250.2</v>
      </c>
      <c r="L184" s="95">
        <f>SUMIFS(MasterData[Prior Sales],MasterData[Material'#],H184,MasterData[Material],I184,MasterData[WWB ID],C184)</f>
        <v>349.2</v>
      </c>
      <c r="M184" s="95">
        <f t="shared" si="5"/>
        <v>-99</v>
      </c>
      <c r="N184" s="95">
        <f>SUMIFS(MasterData[Semi-Annual Base],MasterData[Material'#],H184,MasterData[Material],I184,MasterData[WWB ID],C184)</f>
        <v>0</v>
      </c>
      <c r="O184" s="95">
        <f>SUMIFS(MasterData[Semi-Annual Focus],MasterData[Material'#],H184,MasterData[Material],I184,MasterData[WWB ID],C184)</f>
        <v>0</v>
      </c>
      <c r="P184" s="95">
        <f>SUMIFS(MasterData[Base Rebate],MasterData[Material'#],H184,MasterData[Material],I184,MasterData[WWB ID],C184)</f>
        <v>2.6898139082466659</v>
      </c>
      <c r="Q184" s="95">
        <f>SUMIFS(MasterData[Annual Focus],MasterData[Material'#],H184,MasterData[Material],I184,MasterData[WWB ID],C184)</f>
        <v>0</v>
      </c>
      <c r="R184" s="95">
        <f>SUMIFS(MasterData[Growth Rebate],MasterData[Material'#],H184,MasterData[Material],I184,MasterData[WWB ID],C184)</f>
        <v>-9.9</v>
      </c>
      <c r="S184" s="95">
        <f t="shared" si="6"/>
        <v>-7.210186091753334</v>
      </c>
    </row>
    <row r="185" spans="1:19" x14ac:dyDescent="0.25">
      <c r="A185" s="99" t="str">
        <v>BD LIFE SCIENCES</v>
      </c>
      <c r="B185" s="99" t="str">
        <v>Diagnostic Solutions</v>
      </c>
      <c r="C185" s="91" t="str">
        <v>127</v>
      </c>
      <c r="D185" s="99" t="str">
        <v>Infection Prevention and Management</v>
      </c>
      <c r="E185" s="99" t="str">
        <v>ID/AST</v>
      </c>
      <c r="F185" s="99" t="str">
        <v>Sensi Disc</v>
      </c>
      <c r="G185" s="99" t="str">
        <v>Sensi Disc Cartridges</v>
      </c>
      <c r="H185" s="99" t="str">
        <v>231597</v>
      </c>
      <c r="I185" s="99" t="str">
        <v>Disc Amikacin An-30 10 Ea</v>
      </c>
      <c r="J185" s="99" t="str">
        <v>BD</v>
      </c>
      <c r="K185" s="95">
        <f>SUMIFS(MasterData[Curr Sales],MasterData[Material'#],H185,MasterData[Material],I185,MasterData[WWB ID],C185)</f>
        <v>29.7</v>
      </c>
      <c r="L185" s="95">
        <f>SUMIFS(MasterData[Prior Sales],MasterData[Material'#],H185,MasterData[Material],I185,MasterData[WWB ID],C185)</f>
        <v>230.4</v>
      </c>
      <c r="M185" s="95">
        <f t="shared" si="5"/>
        <v>-200.70000000000002</v>
      </c>
      <c r="N185" s="95">
        <f>SUMIFS(MasterData[Semi-Annual Base],MasterData[Material'#],H185,MasterData[Material],I185,MasterData[WWB ID],C185)</f>
        <v>0</v>
      </c>
      <c r="O185" s="95">
        <f>SUMIFS(MasterData[Semi-Annual Focus],MasterData[Material'#],H185,MasterData[Material],I185,MasterData[WWB ID],C185)</f>
        <v>0</v>
      </c>
      <c r="P185" s="95">
        <f>SUMIFS(MasterData[Base Rebate],MasterData[Material'#],H185,MasterData[Material],I185,MasterData[WWB ID],C185)</f>
        <v>1.7747225786369756</v>
      </c>
      <c r="Q185" s="95">
        <f>SUMIFS(MasterData[Annual Focus],MasterData[Material'#],H185,MasterData[Material],I185,MasterData[WWB ID],C185)</f>
        <v>0</v>
      </c>
      <c r="R185" s="95">
        <f>SUMIFS(MasterData[Growth Rebate],MasterData[Material'#],H185,MasterData[Material],I185,MasterData[WWB ID],C185)</f>
        <v>-20.070000000000004</v>
      </c>
      <c r="S185" s="95">
        <f t="shared" si="6"/>
        <v>-18.295277421363028</v>
      </c>
    </row>
    <row r="186" spans="1:19" x14ac:dyDescent="0.25">
      <c r="A186" s="99" t="str">
        <v>BD LIFE SCIENCES</v>
      </c>
      <c r="B186" s="99" t="str">
        <v>Diagnostic Solutions</v>
      </c>
      <c r="C186" s="91" t="str">
        <v>127</v>
      </c>
      <c r="D186" s="99" t="str">
        <v>Infection Prevention and Management</v>
      </c>
      <c r="E186" s="99" t="str">
        <v>ID/AST</v>
      </c>
      <c r="F186" s="99" t="str">
        <v>Sensi Disc</v>
      </c>
      <c r="G186" s="99" t="str">
        <v>Sensi Disc Cartridges</v>
      </c>
      <c r="H186" s="99" t="str">
        <v>231633</v>
      </c>
      <c r="I186" s="99" t="str">
        <v>Disc Ceftazidime Caz-30 10 Ea</v>
      </c>
      <c r="J186" s="99" t="str">
        <v>BD</v>
      </c>
      <c r="K186" s="95">
        <f>SUMIFS(MasterData[Curr Sales],MasterData[Material'#],H186,MasterData[Material],I186,MasterData[WWB ID],C186)</f>
        <v>34.700000000000003</v>
      </c>
      <c r="L186" s="95">
        <f>SUMIFS(MasterData[Prior Sales],MasterData[Material'#],H186,MasterData[Material],I186,MasterData[WWB ID],C186)</f>
        <v>237.9</v>
      </c>
      <c r="M186" s="95">
        <f t="shared" si="5"/>
        <v>-203.2</v>
      </c>
      <c r="N186" s="95">
        <f>SUMIFS(MasterData[Semi-Annual Base],MasterData[Material'#],H186,MasterData[Material],I186,MasterData[WWB ID],C186)</f>
        <v>0</v>
      </c>
      <c r="O186" s="95">
        <f>SUMIFS(MasterData[Semi-Annual Focus],MasterData[Material'#],H186,MasterData[Material],I186,MasterData[WWB ID],C186)</f>
        <v>0</v>
      </c>
      <c r="P186" s="95">
        <f>SUMIFS(MasterData[Base Rebate],MasterData[Material'#],H186,MasterData[Material],I186,MasterData[WWB ID],C186)</f>
        <v>1.8324934959103147</v>
      </c>
      <c r="Q186" s="95">
        <f>SUMIFS(MasterData[Annual Focus],MasterData[Material'#],H186,MasterData[Material],I186,MasterData[WWB ID],C186)</f>
        <v>0</v>
      </c>
      <c r="R186" s="95">
        <f>SUMIFS(MasterData[Growth Rebate],MasterData[Material'#],H186,MasterData[Material],I186,MasterData[WWB ID],C186)</f>
        <v>-20.32</v>
      </c>
      <c r="S186" s="95">
        <f t="shared" si="6"/>
        <v>-18.487506504089687</v>
      </c>
    </row>
    <row r="187" spans="1:19" x14ac:dyDescent="0.25">
      <c r="A187" s="99" t="str">
        <v>BD LIFE SCIENCES</v>
      </c>
      <c r="B187" s="99" t="str">
        <v>Diagnostic Solutions</v>
      </c>
      <c r="C187" s="91" t="str">
        <v>127</v>
      </c>
      <c r="D187" s="99" t="str">
        <v>Infection Prevention and Management</v>
      </c>
      <c r="E187" s="99" t="str">
        <v>ID/AST</v>
      </c>
      <c r="F187" s="99" t="str">
        <v>Sensi Disc</v>
      </c>
      <c r="G187" s="99" t="str">
        <v>Sensi Disc Cartridges</v>
      </c>
      <c r="H187" s="99" t="str">
        <v>231635</v>
      </c>
      <c r="I187" s="99" t="str">
        <v>Disc Ceftriaxone Cro-30 10 Ea</v>
      </c>
      <c r="J187" s="99" t="str">
        <v>BD</v>
      </c>
      <c r="K187" s="95">
        <f>SUMIFS(MasterData[Curr Sales],MasterData[Material'#],H187,MasterData[Material],I187,MasterData[WWB ID],C187)</f>
        <v>31.5</v>
      </c>
      <c r="L187" s="95">
        <f>SUMIFS(MasterData[Prior Sales],MasterData[Material'#],H187,MasterData[Material],I187,MasterData[WWB ID],C187)</f>
        <v>320.39999999999998</v>
      </c>
      <c r="M187" s="95">
        <f t="shared" si="5"/>
        <v>-288.89999999999998</v>
      </c>
      <c r="N187" s="95">
        <f>SUMIFS(MasterData[Semi-Annual Base],MasterData[Material'#],H187,MasterData[Material],I187,MasterData[WWB ID],C187)</f>
        <v>0</v>
      </c>
      <c r="O187" s="95">
        <f>SUMIFS(MasterData[Semi-Annual Focus],MasterData[Material'#],H187,MasterData[Material],I187,MasterData[WWB ID],C187)</f>
        <v>0</v>
      </c>
      <c r="P187" s="95">
        <f>SUMIFS(MasterData[Base Rebate],MasterData[Material'#],H187,MasterData[Material],I187,MasterData[WWB ID],C187)</f>
        <v>2.467973585917044</v>
      </c>
      <c r="Q187" s="95">
        <f>SUMIFS(MasterData[Annual Focus],MasterData[Material'#],H187,MasterData[Material],I187,MasterData[WWB ID],C187)</f>
        <v>0</v>
      </c>
      <c r="R187" s="95">
        <f>SUMIFS(MasterData[Growth Rebate],MasterData[Material'#],H187,MasterData[Material],I187,MasterData[WWB ID],C187)</f>
        <v>-28.89</v>
      </c>
      <c r="S187" s="95">
        <f t="shared" si="6"/>
        <v>-26.422026414082957</v>
      </c>
    </row>
    <row r="188" spans="1:19" x14ac:dyDescent="0.25">
      <c r="A188" s="99" t="str">
        <v>BD LIFE SCIENCES</v>
      </c>
      <c r="B188" s="99" t="str">
        <v>Diagnostic Solutions</v>
      </c>
      <c r="C188" s="91" t="str">
        <v>127</v>
      </c>
      <c r="D188" s="99" t="str">
        <v>Infection Prevention and Management</v>
      </c>
      <c r="E188" s="99" t="str">
        <v>ID/AST</v>
      </c>
      <c r="F188" s="99" t="str">
        <v>Sensi Disc</v>
      </c>
      <c r="G188" s="99" t="str">
        <v>Sensi Disc Cartridges</v>
      </c>
      <c r="H188" s="99" t="str">
        <v>231641</v>
      </c>
      <c r="I188" s="99" t="str">
        <v>Disc Aztreonam Atm-30 10 Ea</v>
      </c>
      <c r="J188" s="99" t="str">
        <v>BD</v>
      </c>
      <c r="K188" s="95">
        <f>SUMIFS(MasterData[Curr Sales],MasterData[Material'#],H188,MasterData[Material],I188,MasterData[WWB ID],C188)</f>
        <v>59.4</v>
      </c>
      <c r="L188" s="95">
        <f>SUMIFS(MasterData[Prior Sales],MasterData[Material'#],H188,MasterData[Material],I188,MasterData[WWB ID],C188)</f>
        <v>234</v>
      </c>
      <c r="M188" s="95">
        <f t="shared" si="5"/>
        <v>-174.6</v>
      </c>
      <c r="N188" s="95">
        <f>SUMIFS(MasterData[Semi-Annual Base],MasterData[Material'#],H188,MasterData[Material],I188,MasterData[WWB ID],C188)</f>
        <v>0</v>
      </c>
      <c r="O188" s="95">
        <f>SUMIFS(MasterData[Semi-Annual Focus],MasterData[Material'#],H188,MasterData[Material],I188,MasterData[WWB ID],C188)</f>
        <v>0</v>
      </c>
      <c r="P188" s="95">
        <f>SUMIFS(MasterData[Base Rebate],MasterData[Material'#],H188,MasterData[Material],I188,MasterData[WWB ID],C188)</f>
        <v>1.8024526189281782</v>
      </c>
      <c r="Q188" s="95">
        <f>SUMIFS(MasterData[Annual Focus],MasterData[Material'#],H188,MasterData[Material],I188,MasterData[WWB ID],C188)</f>
        <v>0</v>
      </c>
      <c r="R188" s="95">
        <f>SUMIFS(MasterData[Growth Rebate],MasterData[Material'#],H188,MasterData[Material],I188,MasterData[WWB ID],C188)</f>
        <v>-17.46</v>
      </c>
      <c r="S188" s="95">
        <f t="shared" si="6"/>
        <v>-15.657547381071822</v>
      </c>
    </row>
    <row r="189" spans="1:19" x14ac:dyDescent="0.25">
      <c r="A189" s="99" t="str">
        <v>BD LIFE SCIENCES</v>
      </c>
      <c r="B189" s="99" t="str">
        <v>Diagnostic Solutions</v>
      </c>
      <c r="C189" s="91" t="str">
        <v>127</v>
      </c>
      <c r="D189" s="99" t="str">
        <v>Infection Prevention and Management</v>
      </c>
      <c r="E189" s="99" t="str">
        <v>ID/AST</v>
      </c>
      <c r="F189" s="99" t="str">
        <v>Sensi Disc</v>
      </c>
      <c r="G189" s="99" t="str">
        <v>Sensi Disc Cartridges</v>
      </c>
      <c r="H189" s="99" t="str">
        <v>231658</v>
      </c>
      <c r="I189" s="99" t="str">
        <v>Disc Ciprofloxacin Cip-5 10 Ea</v>
      </c>
      <c r="J189" s="99" t="str">
        <v>BD</v>
      </c>
      <c r="K189" s="95">
        <f>SUMIFS(MasterData[Curr Sales],MasterData[Material'#],H189,MasterData[Material],I189,MasterData[WWB ID],C189)</f>
        <v>0</v>
      </c>
      <c r="L189" s="95">
        <f>SUMIFS(MasterData[Prior Sales],MasterData[Material'#],H189,MasterData[Material],I189,MasterData[WWB ID],C189)</f>
        <v>159.5</v>
      </c>
      <c r="M189" s="95">
        <f t="shared" si="5"/>
        <v>-159.5</v>
      </c>
      <c r="N189" s="95">
        <f>SUMIFS(MasterData[Semi-Annual Base],MasterData[Material'#],H189,MasterData[Material],I189,MasterData[WWB ID],C189)</f>
        <v>0</v>
      </c>
      <c r="O189" s="95">
        <f>SUMIFS(MasterData[Semi-Annual Focus],MasterData[Material'#],H189,MasterData[Material],I189,MasterData[WWB ID],C189)</f>
        <v>0</v>
      </c>
      <c r="P189" s="95">
        <f>SUMIFS(MasterData[Base Rebate],MasterData[Material'#],H189,MasterData[Material],I189,MasterData[WWB ID],C189)</f>
        <v>1.2285948406796772</v>
      </c>
      <c r="Q189" s="95">
        <f>SUMIFS(MasterData[Annual Focus],MasterData[Material'#],H189,MasterData[Material],I189,MasterData[WWB ID],C189)</f>
        <v>0</v>
      </c>
      <c r="R189" s="95">
        <f>SUMIFS(MasterData[Growth Rebate],MasterData[Material'#],H189,MasterData[Material],I189,MasterData[WWB ID],C189)</f>
        <v>-15.95</v>
      </c>
      <c r="S189" s="95">
        <f t="shared" si="6"/>
        <v>-14.721405159320323</v>
      </c>
    </row>
    <row r="190" spans="1:19" x14ac:dyDescent="0.25">
      <c r="A190" s="99" t="str">
        <v>BD LIFE SCIENCES</v>
      </c>
      <c r="B190" s="99" t="str">
        <v>Diagnostic Solutions</v>
      </c>
      <c r="C190" s="91" t="str">
        <v>127</v>
      </c>
      <c r="D190" s="99" t="str">
        <v>Infection Prevention and Management</v>
      </c>
      <c r="E190" s="99" t="str">
        <v>ID/AST</v>
      </c>
      <c r="F190" s="99" t="str">
        <v>Sensi Disc</v>
      </c>
      <c r="G190" s="99" t="str">
        <v>Sensi Disc Cartridges</v>
      </c>
      <c r="H190" s="99" t="str">
        <v>231692</v>
      </c>
      <c r="I190" s="99" t="str">
        <v>Disc Piperacillin/Tazobactam Tzp110 10Ea</v>
      </c>
      <c r="J190" s="99" t="str">
        <v>BD</v>
      </c>
      <c r="K190" s="95">
        <f>SUMIFS(MasterData[Curr Sales],MasterData[Material'#],H190,MasterData[Material],I190,MasterData[WWB ID],C190)</f>
        <v>121.8</v>
      </c>
      <c r="L190" s="95">
        <f>SUMIFS(MasterData[Prior Sales],MasterData[Material'#],H190,MasterData[Material],I190,MasterData[WWB ID],C190)</f>
        <v>262.8</v>
      </c>
      <c r="M190" s="95">
        <f t="shared" si="5"/>
        <v>-141</v>
      </c>
      <c r="N190" s="95">
        <f>SUMIFS(MasterData[Semi-Annual Base],MasterData[Material'#],H190,MasterData[Material],I190,MasterData[WWB ID],C190)</f>
        <v>0</v>
      </c>
      <c r="O190" s="95">
        <f>SUMIFS(MasterData[Semi-Annual Focus],MasterData[Material'#],H190,MasterData[Material],I190,MasterData[WWB ID],C190)</f>
        <v>0</v>
      </c>
      <c r="P190" s="95">
        <f>SUMIFS(MasterData[Base Rebate],MasterData[Material'#],H190,MasterData[Material],I190,MasterData[WWB ID],C190)</f>
        <v>2.0242929412578001</v>
      </c>
      <c r="Q190" s="95">
        <f>SUMIFS(MasterData[Annual Focus],MasterData[Material'#],H190,MasterData[Material],I190,MasterData[WWB ID],C190)</f>
        <v>0</v>
      </c>
      <c r="R190" s="95">
        <f>SUMIFS(MasterData[Growth Rebate],MasterData[Material'#],H190,MasterData[Material],I190,MasterData[WWB ID],C190)</f>
        <v>-14.100000000000001</v>
      </c>
      <c r="S190" s="95">
        <f t="shared" si="6"/>
        <v>-12.075707058742202</v>
      </c>
    </row>
    <row r="191" spans="1:19" x14ac:dyDescent="0.25">
      <c r="A191" s="99" t="str">
        <v>BD LIFE SCIENCES</v>
      </c>
      <c r="B191" s="99" t="str">
        <v>Diagnostic Solutions</v>
      </c>
      <c r="C191" s="91" t="str">
        <v>127</v>
      </c>
      <c r="D191" s="99" t="str">
        <v>Infection Prevention and Management</v>
      </c>
      <c r="E191" s="99" t="str">
        <v>ID/AST</v>
      </c>
      <c r="F191" s="99" t="str">
        <v>Sensi Disc</v>
      </c>
      <c r="G191" s="99" t="str">
        <v>Sensi Disc Cartridges</v>
      </c>
      <c r="H191" s="99" t="str">
        <v>231696</v>
      </c>
      <c r="I191" s="99" t="str">
        <v>Disc Cefepime Fep-30 10 Ea</v>
      </c>
      <c r="J191" s="99" t="str">
        <v>BD</v>
      </c>
      <c r="K191" s="95">
        <f>SUMIFS(MasterData[Curr Sales],MasterData[Material'#],H191,MasterData[Material],I191,MasterData[WWB ID],C191)</f>
        <v>218.7</v>
      </c>
      <c r="L191" s="95">
        <f>SUMIFS(MasterData[Prior Sales],MasterData[Material'#],H191,MasterData[Material],I191,MasterData[WWB ID],C191)</f>
        <v>267.3</v>
      </c>
      <c r="M191" s="95">
        <f t="shared" si="5"/>
        <v>-48.600000000000023</v>
      </c>
      <c r="N191" s="95">
        <f>SUMIFS(MasterData[Semi-Annual Base],MasterData[Material'#],H191,MasterData[Material],I191,MasterData[WWB ID],C191)</f>
        <v>0</v>
      </c>
      <c r="O191" s="95">
        <f>SUMIFS(MasterData[Semi-Annual Focus],MasterData[Material'#],H191,MasterData[Material],I191,MasterData[WWB ID],C191)</f>
        <v>0</v>
      </c>
      <c r="P191" s="95">
        <f>SUMIFS(MasterData[Base Rebate],MasterData[Material'#],H191,MasterData[Material],I191,MasterData[WWB ID],C191)</f>
        <v>2.0589554916218034</v>
      </c>
      <c r="Q191" s="95">
        <f>SUMIFS(MasterData[Annual Focus],MasterData[Material'#],H191,MasterData[Material],I191,MasterData[WWB ID],C191)</f>
        <v>0</v>
      </c>
      <c r="R191" s="95">
        <f>SUMIFS(MasterData[Growth Rebate],MasterData[Material'#],H191,MasterData[Material],I191,MasterData[WWB ID],C191)</f>
        <v>-4.8599999999999994</v>
      </c>
      <c r="S191" s="95">
        <f t="shared" si="6"/>
        <v>-2.8010445083781961</v>
      </c>
    </row>
    <row r="192" spans="1:19" x14ac:dyDescent="0.25">
      <c r="A192" s="99" t="str">
        <v>BD LIFE SCIENCES</v>
      </c>
      <c r="B192" s="99" t="str">
        <v>Diagnostic Solutions</v>
      </c>
      <c r="C192" s="91" t="str">
        <v>127</v>
      </c>
      <c r="D192" s="99" t="str">
        <v>Infection Prevention and Management</v>
      </c>
      <c r="E192" s="99" t="str">
        <v>ID/AST</v>
      </c>
      <c r="F192" s="99" t="str">
        <v>Sensi Disc</v>
      </c>
      <c r="G192" s="99" t="str">
        <v>Sensi Disc Cartridges</v>
      </c>
      <c r="H192" s="99" t="str">
        <v>231704</v>
      </c>
      <c r="I192" s="99" t="str">
        <v>Disc Meropenem Mem-10 10 Ea</v>
      </c>
      <c r="J192" s="99" t="str">
        <v>BD</v>
      </c>
      <c r="K192" s="95">
        <f>SUMIFS(MasterData[Curr Sales],MasterData[Material'#],H192,MasterData[Material],I192,MasterData[WWB ID],C192)</f>
        <v>297</v>
      </c>
      <c r="L192" s="95">
        <f>SUMIFS(MasterData[Prior Sales],MasterData[Material'#],H192,MasterData[Material],I192,MasterData[WWB ID],C192)</f>
        <v>409.5</v>
      </c>
      <c r="M192" s="95">
        <f t="shared" si="5"/>
        <v>-112.5</v>
      </c>
      <c r="N192" s="95">
        <f>SUMIFS(MasterData[Semi-Annual Base],MasterData[Material'#],H192,MasterData[Material],I192,MasterData[WWB ID],C192)</f>
        <v>0</v>
      </c>
      <c r="O192" s="95">
        <f>SUMIFS(MasterData[Semi-Annual Focus],MasterData[Material'#],H192,MasterData[Material],I192,MasterData[WWB ID],C192)</f>
        <v>0</v>
      </c>
      <c r="P192" s="95">
        <f>SUMIFS(MasterData[Base Rebate],MasterData[Material'#],H192,MasterData[Material],I192,MasterData[WWB ID],C192)</f>
        <v>3.1542920831243122</v>
      </c>
      <c r="Q192" s="95">
        <f>SUMIFS(MasterData[Annual Focus],MasterData[Material'#],H192,MasterData[Material],I192,MasterData[WWB ID],C192)</f>
        <v>0</v>
      </c>
      <c r="R192" s="95">
        <f>SUMIFS(MasterData[Growth Rebate],MasterData[Material'#],H192,MasterData[Material],I192,MasterData[WWB ID],C192)</f>
        <v>-11.250000000000005</v>
      </c>
      <c r="S192" s="95">
        <f t="shared" si="6"/>
        <v>-8.0957079168756927</v>
      </c>
    </row>
    <row r="193" spans="1:19" x14ac:dyDescent="0.25">
      <c r="A193" s="99" t="str">
        <v>BD LIFE SCIENCES</v>
      </c>
      <c r="B193" s="99" t="str">
        <v>Diagnostic Solutions</v>
      </c>
      <c r="C193" s="91" t="str">
        <v>127</v>
      </c>
      <c r="D193" s="99" t="str">
        <v>Infection Prevention and Management</v>
      </c>
      <c r="E193" s="99" t="str">
        <v>ID/AST</v>
      </c>
      <c r="F193" s="99" t="str">
        <v>Sensi Disc</v>
      </c>
      <c r="G193" s="99" t="str">
        <v>Sensi Disc Cartridges</v>
      </c>
      <c r="H193" s="99" t="str">
        <v>231275</v>
      </c>
      <c r="I193" s="99" t="str">
        <v>Disc Clindamycin Cc-2 10 Ea</v>
      </c>
      <c r="J193" s="99" t="str">
        <v>BD</v>
      </c>
      <c r="K193" s="95">
        <f>SUMIFS(MasterData[Curr Sales],MasterData[Material'#],H193,MasterData[Material],I193,MasterData[WWB ID],C193)</f>
        <v>129.19999999999999</v>
      </c>
      <c r="L193" s="95">
        <f>SUMIFS(MasterData[Prior Sales],MasterData[Material'#],H193,MasterData[Material],I193,MasterData[WWB ID],C193)</f>
        <v>157.89999999999998</v>
      </c>
      <c r="M193" s="95">
        <f t="shared" si="5"/>
        <v>-28.699999999999989</v>
      </c>
      <c r="N193" s="95">
        <f>SUMIFS(MasterData[Semi-Annual Base],MasterData[Material'#],H193,MasterData[Material],I193,MasterData[WWB ID],C193)</f>
        <v>0</v>
      </c>
      <c r="O193" s="95">
        <f>SUMIFS(MasterData[Semi-Annual Focus],MasterData[Material'#],H193,MasterData[Material],I193,MasterData[WWB ID],C193)</f>
        <v>0</v>
      </c>
      <c r="P193" s="95">
        <f>SUMIFS(MasterData[Base Rebate],MasterData[Material'#],H193,MasterData[Material],I193,MasterData[WWB ID],C193)</f>
        <v>1.2162703783280313</v>
      </c>
      <c r="Q193" s="95">
        <f>SUMIFS(MasterData[Annual Focus],MasterData[Material'#],H193,MasterData[Material],I193,MasterData[WWB ID],C193)</f>
        <v>0</v>
      </c>
      <c r="R193" s="95">
        <f>SUMIFS(MasterData[Growth Rebate],MasterData[Material'#],H193,MasterData[Material],I193,MasterData[WWB ID],C193)</f>
        <v>-2.8700000000000006</v>
      </c>
      <c r="S193" s="95">
        <f t="shared" si="6"/>
        <v>-1.6537296216719692</v>
      </c>
    </row>
    <row r="194" spans="1:19" x14ac:dyDescent="0.25">
      <c r="A194" s="99" t="str">
        <v>BD LIFE SCIENCES</v>
      </c>
      <c r="B194" s="99" t="str">
        <v>Diagnostic Solutions</v>
      </c>
      <c r="C194" s="91" t="str">
        <v>127</v>
      </c>
      <c r="D194" s="99" t="str">
        <v>Infection Prevention and Management</v>
      </c>
      <c r="E194" s="99" t="str">
        <v>ID/AST</v>
      </c>
      <c r="F194" s="99" t="str">
        <v>Sensi Disc</v>
      </c>
      <c r="G194" s="99" t="str">
        <v>Sensi Disc Cartridges</v>
      </c>
      <c r="H194" s="99" t="str">
        <v>231353</v>
      </c>
      <c r="I194" s="99" t="str">
        <v>Disc Vancomycin Va-30 10 Ea</v>
      </c>
      <c r="J194" s="99" t="str">
        <v>BD</v>
      </c>
      <c r="K194" s="95">
        <f>SUMIFS(MasterData[Curr Sales],MasterData[Material'#],H194,MasterData[Material],I194,MasterData[WWB ID],C194)</f>
        <v>0</v>
      </c>
      <c r="L194" s="95">
        <f>SUMIFS(MasterData[Prior Sales],MasterData[Material'#],H194,MasterData[Material],I194,MasterData[WWB ID],C194)</f>
        <v>123.2</v>
      </c>
      <c r="M194" s="95">
        <f t="shared" si="5"/>
        <v>-123.2</v>
      </c>
      <c r="N194" s="95">
        <f>SUMIFS(MasterData[Semi-Annual Base],MasterData[Material'#],H194,MasterData[Material],I194,MasterData[WWB ID],C194)</f>
        <v>0</v>
      </c>
      <c r="O194" s="95">
        <f>SUMIFS(MasterData[Semi-Annual Focus],MasterData[Material'#],H194,MasterData[Material],I194,MasterData[WWB ID],C194)</f>
        <v>0</v>
      </c>
      <c r="P194" s="95">
        <f>SUMIFS(MasterData[Base Rebate],MasterData[Material'#],H194,MasterData[Material],I194,MasterData[WWB ID],C194)</f>
        <v>0.94898360107671609</v>
      </c>
      <c r="Q194" s="95">
        <f>SUMIFS(MasterData[Annual Focus],MasterData[Material'#],H194,MasterData[Material],I194,MasterData[WWB ID],C194)</f>
        <v>0</v>
      </c>
      <c r="R194" s="95">
        <f>SUMIFS(MasterData[Growth Rebate],MasterData[Material'#],H194,MasterData[Material],I194,MasterData[WWB ID],C194)</f>
        <v>-12.32</v>
      </c>
      <c r="S194" s="95">
        <f t="shared" si="6"/>
        <v>-11.371016398923285</v>
      </c>
    </row>
    <row r="195" spans="1:19" x14ac:dyDescent="0.25">
      <c r="A195" s="99" t="str">
        <v>BD LIFE SCIENCES</v>
      </c>
      <c r="B195" s="99" t="str">
        <v>Diagnostic Solutions</v>
      </c>
      <c r="C195" s="91" t="str">
        <v>127</v>
      </c>
      <c r="D195" s="99" t="str">
        <v>Infection Prevention and Management</v>
      </c>
      <c r="E195" s="99" t="str">
        <v>ID/AST</v>
      </c>
      <c r="F195" s="99" t="str">
        <v>Sensi Disc</v>
      </c>
      <c r="G195" s="99" t="str">
        <v>Sensi Disc Cartridges</v>
      </c>
      <c r="H195" s="99" t="str">
        <v>231660</v>
      </c>
      <c r="I195" s="99" t="str">
        <v>Disc Ampicillin/Sulbactam Sam-20 10 Ea</v>
      </c>
      <c r="J195" s="99" t="str">
        <v>BD</v>
      </c>
      <c r="K195" s="95">
        <f>SUMIFS(MasterData[Curr Sales],MasterData[Material'#],H195,MasterData[Material],I195,MasterData[WWB ID],C195)</f>
        <v>126</v>
      </c>
      <c r="L195" s="95">
        <f>SUMIFS(MasterData[Prior Sales],MasterData[Material'#],H195,MasterData[Material],I195,MasterData[WWB ID],C195)</f>
        <v>263.7</v>
      </c>
      <c r="M195" s="95">
        <f t="shared" si="5"/>
        <v>-137.69999999999999</v>
      </c>
      <c r="N195" s="95">
        <f>SUMIFS(MasterData[Semi-Annual Base],MasterData[Material'#],H195,MasterData[Material],I195,MasterData[WWB ID],C195)</f>
        <v>0</v>
      </c>
      <c r="O195" s="95">
        <f>SUMIFS(MasterData[Semi-Annual Focus],MasterData[Material'#],H195,MasterData[Material],I195,MasterData[WWB ID],C195)</f>
        <v>0</v>
      </c>
      <c r="P195" s="95">
        <f>SUMIFS(MasterData[Base Rebate],MasterData[Material'#],H195,MasterData[Material],I195,MasterData[WWB ID],C195)</f>
        <v>2.031225451330601</v>
      </c>
      <c r="Q195" s="95">
        <f>SUMIFS(MasterData[Annual Focus],MasterData[Material'#],H195,MasterData[Material],I195,MasterData[WWB ID],C195)</f>
        <v>0</v>
      </c>
      <c r="R195" s="95">
        <f>SUMIFS(MasterData[Growth Rebate],MasterData[Material'#],H195,MasterData[Material],I195,MasterData[WWB ID],C195)</f>
        <v>-13.770000000000001</v>
      </c>
      <c r="S195" s="95">
        <f t="shared" si="6"/>
        <v>-11.738774548669401</v>
      </c>
    </row>
    <row r="196" spans="1:19" x14ac:dyDescent="0.25">
      <c r="A196" s="99" t="str">
        <v>BD LIFE SCIENCES</v>
      </c>
      <c r="B196" s="99" t="str">
        <v>Diagnostic Solutions</v>
      </c>
      <c r="C196" s="91" t="str">
        <v>127</v>
      </c>
      <c r="D196" s="99" t="str">
        <v>Infection Prevention and Management</v>
      </c>
      <c r="E196" s="99" t="str">
        <v>ID/AST</v>
      </c>
      <c r="F196" s="99" t="str">
        <v>Sensi Disc</v>
      </c>
      <c r="G196" s="99" t="str">
        <v>Sensi Disc Cartridges</v>
      </c>
      <c r="H196" s="99" t="str">
        <v>231706</v>
      </c>
      <c r="I196" s="99" t="str">
        <v>Disc Levofloxacin Lvx-5 10 Ea</v>
      </c>
      <c r="J196" s="99" t="str">
        <v>BD</v>
      </c>
      <c r="K196" s="95">
        <f>SUMIFS(MasterData[Curr Sales],MasterData[Material'#],H196,MasterData[Material],I196,MasterData[WWB ID],C196)</f>
        <v>59.4</v>
      </c>
      <c r="L196" s="95">
        <f>SUMIFS(MasterData[Prior Sales],MasterData[Material'#],H196,MasterData[Material],I196,MasterData[WWB ID],C196)</f>
        <v>59.4</v>
      </c>
      <c r="M196" s="95">
        <f t="shared" si="5"/>
        <v>0</v>
      </c>
      <c r="N196" s="95">
        <f>SUMIFS(MasterData[Semi-Annual Base],MasterData[Material'#],H196,MasterData[Material],I196,MasterData[WWB ID],C196)</f>
        <v>0</v>
      </c>
      <c r="O196" s="95">
        <f>SUMIFS(MasterData[Semi-Annual Focus],MasterData[Material'#],H196,MasterData[Material],I196,MasterData[WWB ID],C196)</f>
        <v>0</v>
      </c>
      <c r="P196" s="95">
        <f>SUMIFS(MasterData[Base Rebate],MasterData[Material'#],H196,MasterData[Material],I196,MasterData[WWB ID],C196)</f>
        <v>0.45754566480484521</v>
      </c>
      <c r="Q196" s="95">
        <f>SUMIFS(MasterData[Annual Focus],MasterData[Material'#],H196,MasterData[Material],I196,MasterData[WWB ID],C196)</f>
        <v>0</v>
      </c>
      <c r="R196" s="95">
        <f>SUMIFS(MasterData[Growth Rebate],MasterData[Material'#],H196,MasterData[Material],I196,MasterData[WWB ID],C196)</f>
        <v>0</v>
      </c>
      <c r="S196" s="95">
        <f t="shared" si="6"/>
        <v>0.45754566480484521</v>
      </c>
    </row>
    <row r="197" spans="1:19" x14ac:dyDescent="0.25">
      <c r="A197" s="99" t="str">
        <v>BD LIFE SCIENCES</v>
      </c>
      <c r="B197" s="99" t="str">
        <v>Diagnostic Solutions</v>
      </c>
      <c r="C197" s="91" t="str">
        <v>127</v>
      </c>
      <c r="D197" s="99" t="str">
        <v>Infection Prevention and Management</v>
      </c>
      <c r="E197" s="99" t="str">
        <v>ID/AST</v>
      </c>
      <c r="F197" s="99" t="str">
        <v>Sensi Disc</v>
      </c>
      <c r="G197" s="99" t="str">
        <v>Sensi Disc Cartridges</v>
      </c>
      <c r="H197" s="99" t="str">
        <v>231629</v>
      </c>
      <c r="I197" s="99" t="str">
        <v>Disc Amoxicillin/Clavulanic Amc-30 10 Ea</v>
      </c>
      <c r="J197" s="99" t="str">
        <v>BD</v>
      </c>
      <c r="K197" s="95">
        <f>SUMIFS(MasterData[Curr Sales],MasterData[Material'#],H197,MasterData[Material],I197,MasterData[WWB ID],C197)</f>
        <v>122.4</v>
      </c>
      <c r="L197" s="95">
        <f>SUMIFS(MasterData[Prior Sales],MasterData[Material'#],H197,MasterData[Material],I197,MasterData[WWB ID],C197)</f>
        <v>267.3</v>
      </c>
      <c r="M197" s="95">
        <f t="shared" si="5"/>
        <v>-144.9</v>
      </c>
      <c r="N197" s="95">
        <f>SUMIFS(MasterData[Semi-Annual Base],MasterData[Material'#],H197,MasterData[Material],I197,MasterData[WWB ID],C197)</f>
        <v>0</v>
      </c>
      <c r="O197" s="95">
        <f>SUMIFS(MasterData[Semi-Annual Focus],MasterData[Material'#],H197,MasterData[Material],I197,MasterData[WWB ID],C197)</f>
        <v>0</v>
      </c>
      <c r="P197" s="95">
        <f>SUMIFS(MasterData[Base Rebate],MasterData[Material'#],H197,MasterData[Material],I197,MasterData[WWB ID],C197)</f>
        <v>2.0589554916218038</v>
      </c>
      <c r="Q197" s="95">
        <f>SUMIFS(MasterData[Annual Focus],MasterData[Material'#],H197,MasterData[Material],I197,MasterData[WWB ID],C197)</f>
        <v>0</v>
      </c>
      <c r="R197" s="95">
        <f>SUMIFS(MasterData[Growth Rebate],MasterData[Material'#],H197,MasterData[Material],I197,MasterData[WWB ID],C197)</f>
        <v>-14.490000000000002</v>
      </c>
      <c r="S197" s="95">
        <f t="shared" si="6"/>
        <v>-12.431044508378198</v>
      </c>
    </row>
    <row r="198" spans="1:19" x14ac:dyDescent="0.25">
      <c r="A198" s="99" t="str">
        <v>BD LIFE SCIENCES</v>
      </c>
      <c r="B198" s="99" t="str">
        <v>Diagnostic Solutions</v>
      </c>
      <c r="C198" s="91" t="str">
        <v>127</v>
      </c>
      <c r="D198" s="99" t="str">
        <v>Infection Prevention and Management</v>
      </c>
      <c r="E198" s="99" t="str">
        <v>ID/AST</v>
      </c>
      <c r="F198" s="99" t="str">
        <v>Sensi Disc</v>
      </c>
      <c r="G198" s="99" t="str">
        <v>Sensi Disc Cartridges</v>
      </c>
      <c r="H198" s="99" t="str">
        <v>232175</v>
      </c>
      <c r="I198" s="99" t="str">
        <v>Disc Ertapenem Etp-10 232175</v>
      </c>
      <c r="J198" s="99" t="str">
        <v>BD</v>
      </c>
      <c r="K198" s="95">
        <f>SUMIFS(MasterData[Curr Sales],MasterData[Material'#],H198,MasterData[Material],I198,MasterData[WWB ID],C198)</f>
        <v>224</v>
      </c>
      <c r="L198" s="95">
        <f>SUMIFS(MasterData[Prior Sales],MasterData[Material'#],H198,MasterData[Material],I198,MasterData[WWB ID],C198)</f>
        <v>438.4</v>
      </c>
      <c r="M198" s="95">
        <f t="shared" si="5"/>
        <v>-214.39999999999998</v>
      </c>
      <c r="N198" s="95">
        <f>SUMIFS(MasterData[Semi-Annual Base],MasterData[Material'#],H198,MasterData[Material],I198,MasterData[WWB ID],C198)</f>
        <v>0</v>
      </c>
      <c r="O198" s="95">
        <f>SUMIFS(MasterData[Semi-Annual Focus],MasterData[Material'#],H198,MasterData[Material],I198,MasterData[WWB ID],C198)</f>
        <v>0</v>
      </c>
      <c r="P198" s="95">
        <f>SUMIFS(MasterData[Base Rebate],MasterData[Material'#],H198,MasterData[Material],I198,MasterData[WWB ID],C198)</f>
        <v>3.3769026843509118</v>
      </c>
      <c r="Q198" s="95">
        <f>SUMIFS(MasterData[Annual Focus],MasterData[Material'#],H198,MasterData[Material],I198,MasterData[WWB ID],C198)</f>
        <v>0</v>
      </c>
      <c r="R198" s="95">
        <f>SUMIFS(MasterData[Growth Rebate],MasterData[Material'#],H198,MasterData[Material],I198,MasterData[WWB ID],C198)</f>
        <v>-21.439999999999998</v>
      </c>
      <c r="S198" s="95">
        <f t="shared" si="6"/>
        <v>-18.063097315649085</v>
      </c>
    </row>
    <row r="199" spans="1:19" x14ac:dyDescent="0.25">
      <c r="A199" s="99" t="str">
        <v>BD LIFE SCIENCES</v>
      </c>
      <c r="B199" s="99" t="str">
        <v>Diagnostic Solutions</v>
      </c>
      <c r="C199" s="91" t="str">
        <v>127</v>
      </c>
      <c r="D199" s="99" t="str">
        <v>Infection Prevention and Management</v>
      </c>
      <c r="E199" s="99" t="str">
        <v>ID/AST</v>
      </c>
      <c r="F199" s="99" t="str">
        <v>Sensi Disc</v>
      </c>
      <c r="G199" s="99" t="str">
        <v>Sensi Disc Cartridges</v>
      </c>
      <c r="H199" s="99" t="str">
        <v>231544</v>
      </c>
      <c r="I199" s="99" t="str">
        <v>Disc Rifampin Ra-5 10 Ea</v>
      </c>
      <c r="J199" s="99" t="str">
        <v>BD</v>
      </c>
      <c r="K199" s="95">
        <f>SUMIFS(MasterData[Curr Sales],MasterData[Material'#],H199,MasterData[Material],I199,MasterData[WWB ID],C199)</f>
        <v>54.2</v>
      </c>
      <c r="L199" s="95">
        <f>SUMIFS(MasterData[Prior Sales],MasterData[Material'#],H199,MasterData[Material],I199,MasterData[WWB ID],C199)</f>
        <v>0</v>
      </c>
      <c r="M199" s="95">
        <f t="shared" si="5"/>
        <v>54.2</v>
      </c>
      <c r="N199" s="95">
        <f>SUMIFS(MasterData[Semi-Annual Base],MasterData[Material'#],H199,MasterData[Material],I199,MasterData[WWB ID],C199)</f>
        <v>0</v>
      </c>
      <c r="O199" s="95">
        <f>SUMIFS(MasterData[Semi-Annual Focus],MasterData[Material'#],H199,MasterData[Material],I199,MasterData[WWB ID],C199)</f>
        <v>0</v>
      </c>
      <c r="P199" s="95">
        <f>SUMIFS(MasterData[Base Rebate],MasterData[Material'#],H199,MasterData[Material],I199,MasterData[WWB ID],C199)</f>
        <v>0</v>
      </c>
      <c r="Q199" s="95">
        <f>SUMIFS(MasterData[Annual Focus],MasterData[Material'#],H199,MasterData[Material],I199,MasterData[WWB ID],C199)</f>
        <v>0</v>
      </c>
      <c r="R199" s="95">
        <f>SUMIFS(MasterData[Growth Rebate],MasterData[Material'#],H199,MasterData[Material],I199,MasterData[WWB ID],C199)</f>
        <v>5.4200000000000008</v>
      </c>
      <c r="S199" s="95">
        <f t="shared" si="6"/>
        <v>5.4200000000000008</v>
      </c>
    </row>
    <row r="200" spans="1:19" x14ac:dyDescent="0.25">
      <c r="A200" s="99" t="str">
        <v>BD LIFE SCIENCES</v>
      </c>
      <c r="B200" s="99" t="str">
        <v>Diagnostic Solutions</v>
      </c>
      <c r="C200" s="91" t="str">
        <v>127</v>
      </c>
      <c r="D200" s="99" t="str">
        <v>Infection Prevention and Management</v>
      </c>
      <c r="E200" s="99" t="str">
        <v>ID/AST</v>
      </c>
      <c r="F200" s="99" t="str">
        <v>Sensi Disc</v>
      </c>
      <c r="G200" s="99" t="str">
        <v>Sensi Disc Cartridges</v>
      </c>
      <c r="H200" s="99" t="str">
        <v>231271</v>
      </c>
      <c r="I200" s="99" t="str">
        <v>Disc Cephalothin Cf-30 10 Ea</v>
      </c>
      <c r="J200" s="99" t="str">
        <v>BD</v>
      </c>
      <c r="K200" s="95">
        <f>SUMIFS(MasterData[Curr Sales],MasterData[Material'#],H200,MasterData[Material],I200,MasterData[WWB ID],C200)</f>
        <v>0</v>
      </c>
      <c r="L200" s="95">
        <f>SUMIFS(MasterData[Prior Sales],MasterData[Material'#],H200,MasterData[Material],I200,MasterData[WWB ID],C200)</f>
        <v>174</v>
      </c>
      <c r="M200" s="95">
        <f t="shared" si="5"/>
        <v>-174</v>
      </c>
      <c r="N200" s="95">
        <f>SUMIFS(MasterData[Semi-Annual Base],MasterData[Material'#],H200,MasterData[Material],I200,MasterData[WWB ID],C200)</f>
        <v>0</v>
      </c>
      <c r="O200" s="95">
        <f>SUMIFS(MasterData[Semi-Annual Focus],MasterData[Material'#],H200,MasterData[Material],I200,MasterData[WWB ID],C200)</f>
        <v>0</v>
      </c>
      <c r="P200" s="95">
        <f>SUMIFS(MasterData[Base Rebate],MasterData[Material'#],H200,MasterData[Material],I200,MasterData[WWB ID],C200)</f>
        <v>1.340285280741466</v>
      </c>
      <c r="Q200" s="95">
        <f>SUMIFS(MasterData[Annual Focus],MasterData[Material'#],H200,MasterData[Material],I200,MasterData[WWB ID],C200)</f>
        <v>0</v>
      </c>
      <c r="R200" s="95">
        <f>SUMIFS(MasterData[Growth Rebate],MasterData[Material'#],H200,MasterData[Material],I200,MasterData[WWB ID],C200)</f>
        <v>-17.400000000000002</v>
      </c>
      <c r="S200" s="95">
        <f t="shared" si="6"/>
        <v>-16.059714719258537</v>
      </c>
    </row>
    <row r="201" spans="1:19" x14ac:dyDescent="0.25">
      <c r="A201" s="99" t="str">
        <v>BD LIFE SCIENCES</v>
      </c>
      <c r="B201" s="99" t="str">
        <v>Diagnostic Solutions</v>
      </c>
      <c r="C201" s="91" t="str">
        <v>127</v>
      </c>
      <c r="D201" s="99" t="str">
        <v>Infection Prevention and Management</v>
      </c>
      <c r="E201" s="99" t="str">
        <v>ID/AST</v>
      </c>
      <c r="F201" s="99" t="str">
        <v>Sensi Disc</v>
      </c>
      <c r="G201" s="99" t="str">
        <v>Sensi Disc Cartridges</v>
      </c>
      <c r="H201" s="99" t="str">
        <v>231274</v>
      </c>
      <c r="I201" s="99" t="str">
        <v>Disc Chloramphenicol C-30 10 Ea</v>
      </c>
      <c r="J201" s="99" t="str">
        <v>BD</v>
      </c>
      <c r="K201" s="95">
        <f>SUMIFS(MasterData[Curr Sales],MasterData[Material'#],H201,MasterData[Material],I201,MasterData[WWB ID],C201)</f>
        <v>0</v>
      </c>
      <c r="L201" s="95">
        <f>SUMIFS(MasterData[Prior Sales],MasterData[Material'#],H201,MasterData[Material],I201,MasterData[WWB ID],C201)</f>
        <v>27.1</v>
      </c>
      <c r="M201" s="95">
        <f t="shared" ref="M201:M264" si="7">K201-L201</f>
        <v>-27.1</v>
      </c>
      <c r="N201" s="95">
        <f>SUMIFS(MasterData[Semi-Annual Base],MasterData[Material'#],H201,MasterData[Material],I201,MasterData[WWB ID],C201)</f>
        <v>0</v>
      </c>
      <c r="O201" s="95">
        <f>SUMIFS(MasterData[Semi-Annual Focus],MasterData[Material'#],H201,MasterData[Material],I201,MasterData[WWB ID],C201)</f>
        <v>0</v>
      </c>
      <c r="P201" s="95">
        <f>SUMIFS(MasterData[Base Rebate],MasterData[Material'#],H201,MasterData[Material],I201,MasterData[WWB ID],C201)</f>
        <v>0.20874558108099844</v>
      </c>
      <c r="Q201" s="95">
        <f>SUMIFS(MasterData[Annual Focus],MasterData[Material'#],H201,MasterData[Material],I201,MasterData[WWB ID],C201)</f>
        <v>0</v>
      </c>
      <c r="R201" s="95">
        <f>SUMIFS(MasterData[Growth Rebate],MasterData[Material'#],H201,MasterData[Material],I201,MasterData[WWB ID],C201)</f>
        <v>-2.7100000000000004</v>
      </c>
      <c r="S201" s="95">
        <f t="shared" ref="S201:S264" si="8">SUM(N201:R201)</f>
        <v>-2.501254418919002</v>
      </c>
    </row>
    <row r="202" spans="1:19" x14ac:dyDescent="0.25">
      <c r="A202" s="99" t="str">
        <v>BD LIFE SCIENCES</v>
      </c>
      <c r="B202" s="99" t="str">
        <v>Diagnostic Solutions</v>
      </c>
      <c r="C202" s="91" t="str">
        <v>127</v>
      </c>
      <c r="D202" s="99" t="str">
        <v>Infection Prevention and Management</v>
      </c>
      <c r="E202" s="99" t="str">
        <v>ID/AST</v>
      </c>
      <c r="F202" s="99" t="str">
        <v>Sensi Disc</v>
      </c>
      <c r="G202" s="99" t="str">
        <v>Sensi Disc Cartridges</v>
      </c>
      <c r="H202" s="99" t="str">
        <v>231278</v>
      </c>
      <c r="I202" s="99" t="str">
        <v>Disc Colistin Cl-10 10 Ea</v>
      </c>
      <c r="J202" s="99" t="str">
        <v>BD</v>
      </c>
      <c r="K202" s="95">
        <f>SUMIFS(MasterData[Curr Sales],MasterData[Material'#],H202,MasterData[Material],I202,MasterData[WWB ID],C202)</f>
        <v>0</v>
      </c>
      <c r="L202" s="95">
        <f>SUMIFS(MasterData[Prior Sales],MasterData[Material'#],H202,MasterData[Material],I202,MasterData[WWB ID],C202)</f>
        <v>35.299999999999997</v>
      </c>
      <c r="M202" s="95">
        <f t="shared" si="7"/>
        <v>-35.299999999999997</v>
      </c>
      <c r="N202" s="95">
        <f>SUMIFS(MasterData[Semi-Annual Base],MasterData[Material'#],H202,MasterData[Material],I202,MasterData[WWB ID],C202)</f>
        <v>0</v>
      </c>
      <c r="O202" s="95">
        <f>SUMIFS(MasterData[Semi-Annual Focus],MasterData[Material'#],H202,MasterData[Material],I202,MasterData[WWB ID],C202)</f>
        <v>0</v>
      </c>
      <c r="P202" s="95">
        <f>SUMIFS(MasterData[Base Rebate],MasterData[Material'#],H202,MasterData[Material],I202,MasterData[WWB ID],C202)</f>
        <v>0.27190845063318247</v>
      </c>
      <c r="Q202" s="95">
        <f>SUMIFS(MasterData[Annual Focus],MasterData[Material'#],H202,MasterData[Material],I202,MasterData[WWB ID],C202)</f>
        <v>0</v>
      </c>
      <c r="R202" s="95">
        <f>SUMIFS(MasterData[Growth Rebate],MasterData[Material'#],H202,MasterData[Material],I202,MasterData[WWB ID],C202)</f>
        <v>-3.53</v>
      </c>
      <c r="S202" s="95">
        <f t="shared" si="8"/>
        <v>-3.2580915493668172</v>
      </c>
    </row>
    <row r="203" spans="1:19" x14ac:dyDescent="0.25">
      <c r="A203" s="99" t="str">
        <v>BD LIFE SCIENCES</v>
      </c>
      <c r="B203" s="99" t="str">
        <v>Diagnostic Solutions</v>
      </c>
      <c r="C203" s="91" t="str">
        <v>127</v>
      </c>
      <c r="D203" s="99" t="str">
        <v>Infection Prevention and Management</v>
      </c>
      <c r="E203" s="99" t="str">
        <v>ID/AST</v>
      </c>
      <c r="F203" s="99" t="str">
        <v>Sensi Disc</v>
      </c>
      <c r="G203" s="99" t="str">
        <v>Sensi Disc Cartridges</v>
      </c>
      <c r="H203" s="99" t="str">
        <v>231311</v>
      </c>
      <c r="I203" s="99" t="str">
        <v>Disc Nalidixic Acid Na-30 10 Ea</v>
      </c>
      <c r="J203" s="99" t="str">
        <v>BD</v>
      </c>
      <c r="K203" s="95">
        <f>SUMIFS(MasterData[Curr Sales],MasterData[Material'#],H203,MasterData[Material],I203,MasterData[WWB ID],C203)</f>
        <v>35.200000000000003</v>
      </c>
      <c r="L203" s="95">
        <f>SUMIFS(MasterData[Prior Sales],MasterData[Material'#],H203,MasterData[Material],I203,MasterData[WWB ID],C203)</f>
        <v>0</v>
      </c>
      <c r="M203" s="95">
        <f t="shared" si="7"/>
        <v>35.200000000000003</v>
      </c>
      <c r="N203" s="95">
        <f>SUMIFS(MasterData[Semi-Annual Base],MasterData[Material'#],H203,MasterData[Material],I203,MasterData[WWB ID],C203)</f>
        <v>0</v>
      </c>
      <c r="O203" s="95">
        <f>SUMIFS(MasterData[Semi-Annual Focus],MasterData[Material'#],H203,MasterData[Material],I203,MasterData[WWB ID],C203)</f>
        <v>0</v>
      </c>
      <c r="P203" s="95">
        <f>SUMIFS(MasterData[Base Rebate],MasterData[Material'#],H203,MasterData[Material],I203,MasterData[WWB ID],C203)</f>
        <v>0</v>
      </c>
      <c r="Q203" s="95">
        <f>SUMIFS(MasterData[Annual Focus],MasterData[Material'#],H203,MasterData[Material],I203,MasterData[WWB ID],C203)</f>
        <v>0</v>
      </c>
      <c r="R203" s="95">
        <f>SUMIFS(MasterData[Growth Rebate],MasterData[Material'#],H203,MasterData[Material],I203,MasterData[WWB ID],C203)</f>
        <v>3.5200000000000005</v>
      </c>
      <c r="S203" s="95">
        <f t="shared" si="8"/>
        <v>3.5200000000000005</v>
      </c>
    </row>
    <row r="204" spans="1:19" x14ac:dyDescent="0.25">
      <c r="A204" s="99" t="str">
        <v>BD LIFE SCIENCES</v>
      </c>
      <c r="B204" s="99" t="str">
        <v>Diagnostic Solutions</v>
      </c>
      <c r="C204" s="91" t="str">
        <v>127</v>
      </c>
      <c r="D204" s="99" t="str">
        <v>Infection Prevention and Management</v>
      </c>
      <c r="E204" s="99" t="str">
        <v>ID/AST</v>
      </c>
      <c r="F204" s="99" t="str">
        <v>Sensi Disc</v>
      </c>
      <c r="G204" s="99" t="str">
        <v>Sensi Disc Cartridges</v>
      </c>
      <c r="H204" s="99" t="str">
        <v>231344</v>
      </c>
      <c r="I204" s="99" t="str">
        <v>Disc Tetracycline Te-30 10 Ea</v>
      </c>
      <c r="J204" s="99" t="str">
        <v>BD</v>
      </c>
      <c r="K204" s="95">
        <f>SUMIFS(MasterData[Curr Sales],MasterData[Material'#],H204,MasterData[Material],I204,MasterData[WWB ID],C204)</f>
        <v>0</v>
      </c>
      <c r="L204" s="95">
        <f>SUMIFS(MasterData[Prior Sales],MasterData[Material'#],H204,MasterData[Material],I204,MasterData[WWB ID],C204)</f>
        <v>266.39999999999998</v>
      </c>
      <c r="M204" s="95">
        <f t="shared" si="7"/>
        <v>-266.39999999999998</v>
      </c>
      <c r="N204" s="95">
        <f>SUMIFS(MasterData[Semi-Annual Base],MasterData[Material'#],H204,MasterData[Material],I204,MasterData[WWB ID],C204)</f>
        <v>0</v>
      </c>
      <c r="O204" s="95">
        <f>SUMIFS(MasterData[Semi-Annual Focus],MasterData[Material'#],H204,MasterData[Material],I204,MasterData[WWB ID],C204)</f>
        <v>0</v>
      </c>
      <c r="P204" s="95">
        <f>SUMIFS(MasterData[Base Rebate],MasterData[Material'#],H204,MasterData[Material],I204,MasterData[WWB ID],C204)</f>
        <v>2.052022981549003</v>
      </c>
      <c r="Q204" s="95">
        <f>SUMIFS(MasterData[Annual Focus],MasterData[Material'#],H204,MasterData[Material],I204,MasterData[WWB ID],C204)</f>
        <v>0</v>
      </c>
      <c r="R204" s="95">
        <f>SUMIFS(MasterData[Growth Rebate],MasterData[Material'#],H204,MasterData[Material],I204,MasterData[WWB ID],C204)</f>
        <v>-26.64</v>
      </c>
      <c r="S204" s="95">
        <f t="shared" si="8"/>
        <v>-24.587977018450999</v>
      </c>
    </row>
    <row r="205" spans="1:19" x14ac:dyDescent="0.25">
      <c r="A205" s="99" t="str">
        <v>BD LIFE SCIENCES</v>
      </c>
      <c r="B205" s="99" t="str">
        <v>Diagnostic Solutions</v>
      </c>
      <c r="C205" s="91" t="str">
        <v>127</v>
      </c>
      <c r="D205" s="99" t="str">
        <v>Infection Prevention and Management</v>
      </c>
      <c r="E205" s="99" t="str">
        <v>ID/AST</v>
      </c>
      <c r="F205" s="99" t="str">
        <v>Sensi Disc</v>
      </c>
      <c r="G205" s="99" t="str">
        <v>Sensi Disc Cartridges</v>
      </c>
      <c r="H205" s="99" t="str">
        <v>231621</v>
      </c>
      <c r="I205" s="99" t="str">
        <v>Disc Cefuroxime Cxm-30 10 Ea</v>
      </c>
      <c r="J205" s="99" t="str">
        <v>BD</v>
      </c>
      <c r="K205" s="95">
        <f>SUMIFS(MasterData[Curr Sales],MasterData[Material'#],H205,MasterData[Material],I205,MasterData[WWB ID],C205)</f>
        <v>179.2</v>
      </c>
      <c r="L205" s="95">
        <f>SUMIFS(MasterData[Prior Sales],MasterData[Material'#],H205,MasterData[Material],I205,MasterData[WWB ID],C205)</f>
        <v>84.5</v>
      </c>
      <c r="M205" s="95">
        <f t="shared" si="7"/>
        <v>94.699999999999989</v>
      </c>
      <c r="N205" s="95">
        <f>SUMIFS(MasterData[Semi-Annual Base],MasterData[Material'#],H205,MasterData[Material],I205,MasterData[WWB ID],C205)</f>
        <v>0</v>
      </c>
      <c r="O205" s="95">
        <f>SUMIFS(MasterData[Semi-Annual Focus],MasterData[Material'#],H205,MasterData[Material],I205,MasterData[WWB ID],C205)</f>
        <v>0</v>
      </c>
      <c r="P205" s="95">
        <f>SUMIFS(MasterData[Base Rebate],MasterData[Material'#],H205,MasterData[Material],I205,MasterData[WWB ID],C205)</f>
        <v>0.65088566794628655</v>
      </c>
      <c r="Q205" s="95">
        <f>SUMIFS(MasterData[Annual Focus],MasterData[Material'#],H205,MasterData[Material],I205,MasterData[WWB ID],C205)</f>
        <v>0</v>
      </c>
      <c r="R205" s="95">
        <f>SUMIFS(MasterData[Growth Rebate],MasterData[Material'#],H205,MasterData[Material],I205,MasterData[WWB ID],C205)</f>
        <v>9.4700000000000006</v>
      </c>
      <c r="S205" s="95">
        <f t="shared" si="8"/>
        <v>10.120885667946288</v>
      </c>
    </row>
    <row r="206" spans="1:19" x14ac:dyDescent="0.25">
      <c r="A206" s="99" t="str">
        <v>BD LIFE SCIENCES</v>
      </c>
      <c r="B206" s="99" t="str">
        <v>Diagnostic Solutions</v>
      </c>
      <c r="C206" s="91" t="str">
        <v>127</v>
      </c>
      <c r="D206" s="99" t="str">
        <v>Infection Prevention and Management</v>
      </c>
      <c r="E206" s="99" t="str">
        <v>ID/AST</v>
      </c>
      <c r="F206" s="99" t="str">
        <v>Sensi Disc</v>
      </c>
      <c r="G206" s="99" t="str">
        <v>Sensi Disc Cartridges</v>
      </c>
      <c r="H206" s="99" t="str">
        <v>231682</v>
      </c>
      <c r="I206" s="99" t="str">
        <v>Disc Azithromycin Azm-15 10 Ea</v>
      </c>
      <c r="J206" s="99" t="str">
        <v>BD</v>
      </c>
      <c r="K206" s="95">
        <f>SUMIFS(MasterData[Curr Sales],MasterData[Material'#],H206,MasterData[Material],I206,MasterData[WWB ID],C206)</f>
        <v>57.6</v>
      </c>
      <c r="L206" s="95">
        <f>SUMIFS(MasterData[Prior Sales],MasterData[Material'#],H206,MasterData[Material],I206,MasterData[WWB ID],C206)</f>
        <v>26.400000000000546</v>
      </c>
      <c r="M206" s="95">
        <f t="shared" si="7"/>
        <v>31.199999999999456</v>
      </c>
      <c r="N206" s="95">
        <f>SUMIFS(MasterData[Semi-Annual Base],MasterData[Material'#],H206,MasterData[Material],I206,MasterData[WWB ID],C206)</f>
        <v>0</v>
      </c>
      <c r="O206" s="95">
        <f>SUMIFS(MasterData[Semi-Annual Focus],MasterData[Material'#],H206,MasterData[Material],I206,MasterData[WWB ID],C206)</f>
        <v>0</v>
      </c>
      <c r="P206" s="95">
        <f>SUMIFS(MasterData[Base Rebate],MasterData[Material'#],H206,MasterData[Material],I206,MasterData[WWB ID],C206)</f>
        <v>0.20335362880215765</v>
      </c>
      <c r="Q206" s="95">
        <f>SUMIFS(MasterData[Annual Focus],MasterData[Material'#],H206,MasterData[Material],I206,MasterData[WWB ID],C206)</f>
        <v>0</v>
      </c>
      <c r="R206" s="95">
        <f>SUMIFS(MasterData[Growth Rebate],MasterData[Material'#],H206,MasterData[Material],I206,MasterData[WWB ID],C206)</f>
        <v>3.1199999999999459</v>
      </c>
      <c r="S206" s="95">
        <f t="shared" si="8"/>
        <v>3.3233536288021037</v>
      </c>
    </row>
    <row r="207" spans="1:19" x14ac:dyDescent="0.25">
      <c r="A207" s="99" t="str">
        <v>BD LIFE SCIENCES</v>
      </c>
      <c r="B207" s="99" t="str">
        <v>Diagnostic Solutions</v>
      </c>
      <c r="C207" s="91" t="str">
        <v>127</v>
      </c>
      <c r="D207" s="99" t="str">
        <v>Infection Prevention and Management</v>
      </c>
      <c r="E207" s="99" t="str">
        <v>ID/AST</v>
      </c>
      <c r="F207" s="99" t="str">
        <v>Sensi Disc</v>
      </c>
      <c r="G207" s="99" t="str">
        <v>Sensi Disc Cartridges</v>
      </c>
      <c r="H207" s="99" t="str">
        <v>231758</v>
      </c>
      <c r="I207" s="99" t="str">
        <v>Disc Moxifloxacin Mxf-5 10Ea</v>
      </c>
      <c r="J207" s="99" t="str">
        <v>BD</v>
      </c>
      <c r="K207" s="95">
        <f>SUMIFS(MasterData[Curr Sales],MasterData[Material'#],H207,MasterData[Material],I207,MasterData[WWB ID],C207)</f>
        <v>223.6</v>
      </c>
      <c r="L207" s="95">
        <f>SUMIFS(MasterData[Prior Sales],MasterData[Material'#],H207,MasterData[Material],I207,MasterData[WWB ID],C207)</f>
        <v>55.9</v>
      </c>
      <c r="M207" s="95">
        <f t="shared" si="7"/>
        <v>167.7</v>
      </c>
      <c r="N207" s="95">
        <f>SUMIFS(MasterData[Semi-Annual Base],MasterData[Material'#],H207,MasterData[Material],I207,MasterData[WWB ID],C207)</f>
        <v>0</v>
      </c>
      <c r="O207" s="95">
        <f>SUMIFS(MasterData[Semi-Annual Focus],MasterData[Material'#],H207,MasterData[Material],I207,MasterData[WWB ID],C207)</f>
        <v>0</v>
      </c>
      <c r="P207" s="95">
        <f>SUMIFS(MasterData[Base Rebate],MasterData[Material'#],H207,MasterData[Material],I207,MasterData[WWB ID],C207)</f>
        <v>0.43058590341062036</v>
      </c>
      <c r="Q207" s="95">
        <f>SUMIFS(MasterData[Annual Focus],MasterData[Material'#],H207,MasterData[Material],I207,MasterData[WWB ID],C207)</f>
        <v>0</v>
      </c>
      <c r="R207" s="95">
        <f>SUMIFS(MasterData[Growth Rebate],MasterData[Material'#],H207,MasterData[Material],I207,MasterData[WWB ID],C207)</f>
        <v>16.77</v>
      </c>
      <c r="S207" s="95">
        <f t="shared" si="8"/>
        <v>17.200585903410619</v>
      </c>
    </row>
    <row r="208" spans="1:19" x14ac:dyDescent="0.25">
      <c r="A208" s="99" t="str">
        <v>BD LIFE SCIENCES</v>
      </c>
      <c r="B208" s="99" t="str">
        <v>Diagnostic Solutions</v>
      </c>
      <c r="C208" s="91" t="str">
        <v>127</v>
      </c>
      <c r="D208" s="99" t="str">
        <v>Infection Prevention and Management</v>
      </c>
      <c r="E208" s="99" t="str">
        <v>ID/AST</v>
      </c>
      <c r="F208" s="99" t="str">
        <v>Sensi Disc</v>
      </c>
      <c r="G208" s="99" t="str">
        <v>Sensi Disc Cartridges</v>
      </c>
      <c r="H208" s="99" t="str">
        <v>231705</v>
      </c>
      <c r="I208" s="99" t="str">
        <v>Disc Levofloxacin Lvx-5 1 Ea</v>
      </c>
      <c r="J208" s="99" t="str">
        <v>BD</v>
      </c>
      <c r="K208" s="95">
        <f>SUMIFS(MasterData[Curr Sales],MasterData[Material'#],H208,MasterData[Material],I208,MasterData[WWB ID],C208)</f>
        <v>0</v>
      </c>
      <c r="L208" s="95">
        <f>SUMIFS(MasterData[Prior Sales],MasterData[Material'#],H208,MasterData[Material],I208,MasterData[WWB ID],C208)</f>
        <v>27.64</v>
      </c>
      <c r="M208" s="95">
        <f t="shared" si="7"/>
        <v>-27.64</v>
      </c>
      <c r="N208" s="95">
        <f>SUMIFS(MasterData[Semi-Annual Base],MasterData[Material'#],H208,MasterData[Material],I208,MasterData[WWB ID],C208)</f>
        <v>0</v>
      </c>
      <c r="O208" s="95">
        <f>SUMIFS(MasterData[Semi-Annual Focus],MasterData[Material'#],H208,MasterData[Material],I208,MasterData[WWB ID],C208)</f>
        <v>0</v>
      </c>
      <c r="P208" s="95">
        <f>SUMIFS(MasterData[Base Rebate],MasterData[Material'#],H208,MasterData[Material],I208,MasterData[WWB ID],C208)</f>
        <v>0.21290508712467884</v>
      </c>
      <c r="Q208" s="95">
        <f>SUMIFS(MasterData[Annual Focus],MasterData[Material'#],H208,MasterData[Material],I208,MasterData[WWB ID],C208)</f>
        <v>0</v>
      </c>
      <c r="R208" s="95">
        <f>SUMIFS(MasterData[Growth Rebate],MasterData[Material'#],H208,MasterData[Material],I208,MasterData[WWB ID],C208)</f>
        <v>-2.7640000000000002</v>
      </c>
      <c r="S208" s="95">
        <f t="shared" si="8"/>
        <v>-2.5510949128753215</v>
      </c>
    </row>
    <row r="209" spans="1:19" x14ac:dyDescent="0.25">
      <c r="A209" s="99" t="str">
        <v>BD LIFE SCIENCES</v>
      </c>
      <c r="B209" s="99" t="str">
        <v>Diagnostic Solutions</v>
      </c>
      <c r="C209" s="91" t="str">
        <v>127</v>
      </c>
      <c r="D209" s="99" t="str">
        <v>Infection Prevention and Management</v>
      </c>
      <c r="E209" s="99" t="str">
        <v>ID/AST</v>
      </c>
      <c r="F209" s="99" t="str">
        <v>Sensi Disc</v>
      </c>
      <c r="G209" s="99" t="str">
        <v>Sensi Disc Cartridges</v>
      </c>
      <c r="H209" s="99" t="str">
        <v>231290</v>
      </c>
      <c r="I209" s="99" t="str">
        <v>Disc Erythromycin E-15 10 Ea</v>
      </c>
      <c r="J209" s="99" t="str">
        <v>BD</v>
      </c>
      <c r="K209" s="95">
        <f>SUMIFS(MasterData[Curr Sales],MasterData[Material'#],H209,MasterData[Material],I209,MasterData[WWB ID],C209)</f>
        <v>31.5</v>
      </c>
      <c r="L209" s="95">
        <f>SUMIFS(MasterData[Prior Sales],MasterData[Material'#],H209,MasterData[Material],I209,MasterData[WWB ID],C209)</f>
        <v>118.8</v>
      </c>
      <c r="M209" s="95">
        <f t="shared" si="7"/>
        <v>-87.3</v>
      </c>
      <c r="N209" s="95">
        <f>SUMIFS(MasterData[Semi-Annual Base],MasterData[Material'#],H209,MasterData[Material],I209,MasterData[WWB ID],C209)</f>
        <v>0</v>
      </c>
      <c r="O209" s="95">
        <f>SUMIFS(MasterData[Semi-Annual Focus],MasterData[Material'#],H209,MasterData[Material],I209,MasterData[WWB ID],C209)</f>
        <v>0</v>
      </c>
      <c r="P209" s="95">
        <f>SUMIFS(MasterData[Base Rebate],MasterData[Material'#],H209,MasterData[Material],I209,MasterData[WWB ID],C209)</f>
        <v>0.91509132960969042</v>
      </c>
      <c r="Q209" s="95">
        <f>SUMIFS(MasterData[Annual Focus],MasterData[Material'#],H209,MasterData[Material],I209,MasterData[WWB ID],C209)</f>
        <v>0</v>
      </c>
      <c r="R209" s="95">
        <f>SUMIFS(MasterData[Growth Rebate],MasterData[Material'#],H209,MasterData[Material],I209,MasterData[WWB ID],C209)</f>
        <v>-8.73</v>
      </c>
      <c r="S209" s="95">
        <f t="shared" si="8"/>
        <v>-7.8149086703903103</v>
      </c>
    </row>
    <row r="210" spans="1:19" x14ac:dyDescent="0.25">
      <c r="A210" s="99" t="str">
        <v>BD LIFE SCIENCES</v>
      </c>
      <c r="B210" s="99" t="str">
        <v>Diagnostic Solutions</v>
      </c>
      <c r="C210" s="91" t="str">
        <v>127</v>
      </c>
      <c r="D210" s="99" t="str">
        <v>Infection Prevention and Management</v>
      </c>
      <c r="E210" s="99" t="str">
        <v>ID/AST</v>
      </c>
      <c r="F210" s="99" t="str">
        <v>Sensi Disc</v>
      </c>
      <c r="G210" s="99" t="str">
        <v>Sensi Disc Cartridges</v>
      </c>
      <c r="H210" s="99" t="str">
        <v>231293</v>
      </c>
      <c r="I210" s="99" t="str">
        <v>Disc Nitrofurantoin F/M-300 10 Ea</v>
      </c>
      <c r="J210" s="99" t="str">
        <v>BD</v>
      </c>
      <c r="K210" s="95">
        <f>SUMIFS(MasterData[Curr Sales],MasterData[Material'#],H210,MasterData[Material],I210,MasterData[WWB ID],C210)</f>
        <v>0</v>
      </c>
      <c r="L210" s="95">
        <f>SUMIFS(MasterData[Prior Sales],MasterData[Material'#],H210,MasterData[Material],I210,MasterData[WWB ID],C210)</f>
        <v>67</v>
      </c>
      <c r="M210" s="95">
        <f t="shared" si="7"/>
        <v>-67</v>
      </c>
      <c r="N210" s="95">
        <f>SUMIFS(MasterData[Semi-Annual Base],MasterData[Material'#],H210,MasterData[Material],I210,MasterData[WWB ID],C210)</f>
        <v>0</v>
      </c>
      <c r="O210" s="95">
        <f>SUMIFS(MasterData[Semi-Annual Focus],MasterData[Material'#],H210,MasterData[Material],I210,MasterData[WWB ID],C210)</f>
        <v>0</v>
      </c>
      <c r="P210" s="95">
        <f>SUMIFS(MasterData[Base Rebate],MasterData[Material'#],H210,MasterData[Material],I210,MasterData[WWB ID],C210)</f>
        <v>0.5160868609751621</v>
      </c>
      <c r="Q210" s="95">
        <f>SUMIFS(MasterData[Annual Focus],MasterData[Material'#],H210,MasterData[Material],I210,MasterData[WWB ID],C210)</f>
        <v>0</v>
      </c>
      <c r="R210" s="95">
        <f>SUMIFS(MasterData[Growth Rebate],MasterData[Material'#],H210,MasterData[Material],I210,MasterData[WWB ID],C210)</f>
        <v>-6.7</v>
      </c>
      <c r="S210" s="95">
        <f t="shared" si="8"/>
        <v>-6.1839131390248383</v>
      </c>
    </row>
    <row r="211" spans="1:19" x14ac:dyDescent="0.25">
      <c r="A211" s="99" t="str">
        <v>BD LIFE SCIENCES</v>
      </c>
      <c r="B211" s="99" t="str">
        <v>Diagnostic Solutions</v>
      </c>
      <c r="C211" s="91" t="str">
        <v>127</v>
      </c>
      <c r="D211" s="99" t="str">
        <v>Infection Prevention and Management</v>
      </c>
      <c r="E211" s="99" t="str">
        <v>ID/AST</v>
      </c>
      <c r="F211" s="99" t="str">
        <v>Sensi Disc</v>
      </c>
      <c r="G211" s="99" t="str">
        <v>Sensi Disc Cartridges</v>
      </c>
      <c r="H211" s="99" t="str">
        <v>231301</v>
      </c>
      <c r="I211" s="99" t="str">
        <v>Disc Kanamycin K-30 10 Ea</v>
      </c>
      <c r="J211" s="99" t="str">
        <v>BD</v>
      </c>
      <c r="K211" s="95">
        <f>SUMIFS(MasterData[Curr Sales],MasterData[Material'#],H211,MasterData[Material],I211,MasterData[WWB ID],C211)</f>
        <v>0</v>
      </c>
      <c r="L211" s="95">
        <f>SUMIFS(MasterData[Prior Sales],MasterData[Material'#],H211,MasterData[Material],I211,MasterData[WWB ID],C211)</f>
        <v>27.2</v>
      </c>
      <c r="M211" s="95">
        <f t="shared" si="7"/>
        <v>-27.2</v>
      </c>
      <c r="N211" s="95">
        <f>SUMIFS(MasterData[Semi-Annual Base],MasterData[Material'#],H211,MasterData[Material],I211,MasterData[WWB ID],C211)</f>
        <v>0</v>
      </c>
      <c r="O211" s="95">
        <f>SUMIFS(MasterData[Semi-Annual Focus],MasterData[Material'#],H211,MasterData[Material],I211,MasterData[WWB ID],C211)</f>
        <v>0</v>
      </c>
      <c r="P211" s="95">
        <f>SUMIFS(MasterData[Base Rebate],MasterData[Material'#],H211,MasterData[Material],I211,MasterData[WWB ID],C211)</f>
        <v>0.20951585997797628</v>
      </c>
      <c r="Q211" s="95">
        <f>SUMIFS(MasterData[Annual Focus],MasterData[Material'#],H211,MasterData[Material],I211,MasterData[WWB ID],C211)</f>
        <v>0</v>
      </c>
      <c r="R211" s="95">
        <f>SUMIFS(MasterData[Growth Rebate],MasterData[Material'#],H211,MasterData[Material],I211,MasterData[WWB ID],C211)</f>
        <v>-2.72</v>
      </c>
      <c r="S211" s="95">
        <f t="shared" si="8"/>
        <v>-2.5104841400220241</v>
      </c>
    </row>
    <row r="212" spans="1:19" x14ac:dyDescent="0.25">
      <c r="A212" s="99" t="str">
        <v>BD LIFE SCIENCES</v>
      </c>
      <c r="B212" s="99" t="str">
        <v>Diagnostic Solutions</v>
      </c>
      <c r="C212" s="91" t="str">
        <v>127</v>
      </c>
      <c r="D212" s="99" t="str">
        <v>Infection Prevention and Management</v>
      </c>
      <c r="E212" s="99" t="str">
        <v>ID/AST</v>
      </c>
      <c r="F212" s="99" t="str">
        <v>Sensi Disc</v>
      </c>
      <c r="G212" s="99" t="str">
        <v>Sensi Disc Cartridges</v>
      </c>
      <c r="H212" s="99" t="str">
        <v>231324</v>
      </c>
      <c r="I212" s="99" t="str">
        <v>Disc Polymyxin B Pb-300 10 Ea</v>
      </c>
      <c r="J212" s="99" t="str">
        <v>BD</v>
      </c>
      <c r="K212" s="95">
        <f>SUMIFS(MasterData[Curr Sales],MasterData[Material'#],H212,MasterData[Material],I212,MasterData[WWB ID],C212)</f>
        <v>0</v>
      </c>
      <c r="L212" s="95">
        <f>SUMIFS(MasterData[Prior Sales],MasterData[Material'#],H212,MasterData[Material],I212,MasterData[WWB ID],C212)</f>
        <v>57</v>
      </c>
      <c r="M212" s="95">
        <f t="shared" si="7"/>
        <v>-57</v>
      </c>
      <c r="N212" s="95">
        <f>SUMIFS(MasterData[Semi-Annual Base],MasterData[Material'#],H212,MasterData[Material],I212,MasterData[WWB ID],C212)</f>
        <v>0</v>
      </c>
      <c r="O212" s="95">
        <f>SUMIFS(MasterData[Semi-Annual Focus],MasterData[Material'#],H212,MasterData[Material],I212,MasterData[WWB ID],C212)</f>
        <v>0</v>
      </c>
      <c r="P212" s="95">
        <f>SUMIFS(MasterData[Base Rebate],MasterData[Material'#],H212,MasterData[Material],I212,MasterData[WWB ID],C212)</f>
        <v>0.43905897127737675</v>
      </c>
      <c r="Q212" s="95">
        <f>SUMIFS(MasterData[Annual Focus],MasterData[Material'#],H212,MasterData[Material],I212,MasterData[WWB ID],C212)</f>
        <v>0</v>
      </c>
      <c r="R212" s="95">
        <f>SUMIFS(MasterData[Growth Rebate],MasterData[Material'#],H212,MasterData[Material],I212,MasterData[WWB ID],C212)</f>
        <v>-5.7</v>
      </c>
      <c r="S212" s="95">
        <f t="shared" si="8"/>
        <v>-5.2609410287226233</v>
      </c>
    </row>
    <row r="213" spans="1:19" x14ac:dyDescent="0.25">
      <c r="A213" s="99" t="str">
        <v>BD LIFE SCIENCES</v>
      </c>
      <c r="B213" s="99" t="str">
        <v>Diagnostic Solutions</v>
      </c>
      <c r="C213" s="91" t="str">
        <v>127</v>
      </c>
      <c r="D213" s="99" t="str">
        <v>Infection Prevention and Management</v>
      </c>
      <c r="E213" s="99" t="str">
        <v>ID/AST</v>
      </c>
      <c r="F213" s="99" t="str">
        <v>Sensi Disc</v>
      </c>
      <c r="G213" s="99" t="str">
        <v>Sensi Disc Taxo Vials</v>
      </c>
      <c r="H213" s="99" t="str">
        <v>231047</v>
      </c>
      <c r="I213" s="99" t="str">
        <v>Disc Taxo Ethyl Hydrocupreine P 6V</v>
      </c>
      <c r="J213" s="99" t="str">
        <v>BD</v>
      </c>
      <c r="K213" s="95">
        <f>SUMIFS(MasterData[Curr Sales],MasterData[Material'#],H213,MasterData[Material],I213,MasterData[WWB ID],C213)</f>
        <v>118.62</v>
      </c>
      <c r="L213" s="95">
        <f>SUMIFS(MasterData[Prior Sales],MasterData[Material'#],H213,MasterData[Material],I213,MasterData[WWB ID],C213)</f>
        <v>618.96</v>
      </c>
      <c r="M213" s="95">
        <f t="shared" si="7"/>
        <v>-500.34000000000003</v>
      </c>
      <c r="N213" s="95">
        <f>SUMIFS(MasterData[Semi-Annual Base],MasterData[Material'#],H213,MasterData[Material],I213,MasterData[WWB ID],C213)</f>
        <v>0</v>
      </c>
      <c r="O213" s="95">
        <f>SUMIFS(MasterData[Semi-Annual Focus],MasterData[Material'#],H213,MasterData[Material],I213,MasterData[WWB ID],C213)</f>
        <v>0</v>
      </c>
      <c r="P213" s="95">
        <f>SUMIFS(MasterData[Base Rebate],MasterData[Material'#],H213,MasterData[Material],I213,MasterData[WWB ID],C213)</f>
        <v>4.7677182607341244</v>
      </c>
      <c r="Q213" s="95">
        <f>SUMIFS(MasterData[Annual Focus],MasterData[Material'#],H213,MasterData[Material],I213,MasterData[WWB ID],C213)</f>
        <v>0</v>
      </c>
      <c r="R213" s="95">
        <f>SUMIFS(MasterData[Growth Rebate],MasterData[Material'#],H213,MasterData[Material],I213,MasterData[WWB ID],C213)</f>
        <v>-50.033999999999999</v>
      </c>
      <c r="S213" s="95">
        <f t="shared" si="8"/>
        <v>-45.266281739265878</v>
      </c>
    </row>
    <row r="214" spans="1:19" x14ac:dyDescent="0.25">
      <c r="A214" s="99" t="str">
        <v>BD LIFE SCIENCES</v>
      </c>
      <c r="B214" s="99" t="str">
        <v>Diagnostic Solutions</v>
      </c>
      <c r="C214" s="91" t="str">
        <v>127</v>
      </c>
      <c r="D214" s="99" t="str">
        <v>Infection Prevention and Management</v>
      </c>
      <c r="E214" s="99" t="str">
        <v>ID/AST</v>
      </c>
      <c r="F214" s="99" t="str">
        <v>Sensi Disc</v>
      </c>
      <c r="G214" s="99" t="str">
        <v>Sensi Disc Dispensers</v>
      </c>
      <c r="H214" s="99" t="str">
        <v>271042</v>
      </c>
      <c r="I214" s="99" t="str">
        <v>Dessicant Reusable Indicator 40G</v>
      </c>
      <c r="J214" s="99" t="str">
        <v>BD</v>
      </c>
      <c r="K214" s="95">
        <f>SUMIFS(MasterData[Curr Sales],MasterData[Material'#],H214,MasterData[Material],I214,MasterData[WWB ID],C214)</f>
        <v>0</v>
      </c>
      <c r="L214" s="95">
        <f>SUMIFS(MasterData[Prior Sales],MasterData[Material'#],H214,MasterData[Material],I214,MasterData[WWB ID],C214)</f>
        <v>141.47999999999999</v>
      </c>
      <c r="M214" s="95">
        <f t="shared" si="7"/>
        <v>-141.47999999999999</v>
      </c>
      <c r="N214" s="95">
        <f>SUMIFS(MasterData[Semi-Annual Base],MasterData[Material'#],H214,MasterData[Material],I214,MasterData[WWB ID],C214)</f>
        <v>0</v>
      </c>
      <c r="O214" s="95">
        <f>SUMIFS(MasterData[Semi-Annual Focus],MasterData[Material'#],H214,MasterData[Material],I214,MasterData[WWB ID],C214)</f>
        <v>0</v>
      </c>
      <c r="P214" s="95">
        <f>SUMIFS(MasterData[Base Rebate],MasterData[Material'#],H214,MasterData[Material],I214,MasterData[WWB ID],C214)</f>
        <v>1.0897905834442678</v>
      </c>
      <c r="Q214" s="95">
        <f>SUMIFS(MasterData[Annual Focus],MasterData[Material'#],H214,MasterData[Material],I214,MasterData[WWB ID],C214)</f>
        <v>0</v>
      </c>
      <c r="R214" s="95">
        <f>SUMIFS(MasterData[Growth Rebate],MasterData[Material'#],H214,MasterData[Material],I214,MasterData[WWB ID],C214)</f>
        <v>-14.148</v>
      </c>
      <c r="S214" s="95">
        <f t="shared" si="8"/>
        <v>-13.058209416555732</v>
      </c>
    </row>
    <row r="215" spans="1:19" x14ac:dyDescent="0.25">
      <c r="A215" s="99" t="str">
        <v>BD LIFE SCIENCES</v>
      </c>
      <c r="B215" s="99" t="str">
        <v>Diagnostic Solutions</v>
      </c>
      <c r="C215" s="91" t="str">
        <v>127</v>
      </c>
      <c r="D215" s="99" t="str">
        <v>Infection Prevention and Management</v>
      </c>
      <c r="E215" s="99" t="str">
        <v>ID/AST</v>
      </c>
      <c r="F215" s="99" t="str">
        <v>Sensi Disc</v>
      </c>
      <c r="G215" s="99" t="str">
        <v>Sensi Disc Taxo Cartridges</v>
      </c>
      <c r="H215" s="99" t="str">
        <v>231727</v>
      </c>
      <c r="I215" s="99" t="str">
        <v>Disc Taxo V Factor</v>
      </c>
      <c r="J215" s="99" t="str">
        <v>BD</v>
      </c>
      <c r="K215" s="95">
        <f>SUMIFS(MasterData[Curr Sales],MasterData[Material'#],H215,MasterData[Material],I215,MasterData[WWB ID],C215)</f>
        <v>217.53</v>
      </c>
      <c r="L215" s="95">
        <f>SUMIFS(MasterData[Prior Sales],MasterData[Material'#],H215,MasterData[Material],I215,MasterData[WWB ID],C215)</f>
        <v>169.46</v>
      </c>
      <c r="M215" s="95">
        <f t="shared" si="7"/>
        <v>48.069999999999993</v>
      </c>
      <c r="N215" s="95">
        <f>SUMIFS(MasterData[Semi-Annual Base],MasterData[Material'#],H215,MasterData[Material],I215,MasterData[WWB ID],C215)</f>
        <v>0</v>
      </c>
      <c r="O215" s="95">
        <f>SUMIFS(MasterData[Semi-Annual Focus],MasterData[Material'#],H215,MasterData[Material],I215,MasterData[WWB ID],C215)</f>
        <v>0</v>
      </c>
      <c r="P215" s="95">
        <f>SUMIFS(MasterData[Base Rebate],MasterData[Material'#],H215,MasterData[Material],I215,MasterData[WWB ID],C215)</f>
        <v>1.3053146188186713</v>
      </c>
      <c r="Q215" s="95">
        <f>SUMIFS(MasterData[Annual Focus],MasterData[Material'#],H215,MasterData[Material],I215,MasterData[WWB ID],C215)</f>
        <v>0</v>
      </c>
      <c r="R215" s="95">
        <f>SUMIFS(MasterData[Growth Rebate],MasterData[Material'#],H215,MasterData[Material],I215,MasterData[WWB ID],C215)</f>
        <v>4.8070000000000004</v>
      </c>
      <c r="S215" s="95">
        <f t="shared" si="8"/>
        <v>6.1123146188186714</v>
      </c>
    </row>
    <row r="216" spans="1:19" x14ac:dyDescent="0.25">
      <c r="A216" s="99" t="str">
        <v>BD LIFE SCIENCES</v>
      </c>
      <c r="B216" s="99" t="str">
        <v>Diagnostic Solutions</v>
      </c>
      <c r="C216" s="91" t="str">
        <v>127</v>
      </c>
      <c r="D216" s="99" t="str">
        <v>Infection Prevention and Management</v>
      </c>
      <c r="E216" s="99" t="str">
        <v>ID/AST</v>
      </c>
      <c r="F216" s="99" t="str">
        <v>Sensi Disc</v>
      </c>
      <c r="G216" s="99" t="str">
        <v>Sensi Disc Taxo Cartridges</v>
      </c>
      <c r="H216" s="99" t="str">
        <v>231729</v>
      </c>
      <c r="I216" s="99" t="str">
        <v>Disc Taxo X Factor</v>
      </c>
      <c r="J216" s="99" t="str">
        <v>BD</v>
      </c>
      <c r="K216" s="95">
        <f>SUMIFS(MasterData[Curr Sales],MasterData[Material'#],H216,MasterData[Material],I216,MasterData[WWB ID],C216)</f>
        <v>114.38</v>
      </c>
      <c r="L216" s="95">
        <f>SUMIFS(MasterData[Prior Sales],MasterData[Material'#],H216,MasterData[Material],I216,MasterData[WWB ID],C216)</f>
        <v>73.67</v>
      </c>
      <c r="M216" s="95">
        <f t="shared" si="7"/>
        <v>40.709999999999994</v>
      </c>
      <c r="N216" s="95">
        <f>SUMIFS(MasterData[Semi-Annual Base],MasterData[Material'#],H216,MasterData[Material],I216,MasterData[WWB ID],C216)</f>
        <v>0</v>
      </c>
      <c r="O216" s="95">
        <f>SUMIFS(MasterData[Semi-Annual Focus],MasterData[Material'#],H216,MasterData[Material],I216,MasterData[WWB ID],C216)</f>
        <v>0</v>
      </c>
      <c r="P216" s="95">
        <f>SUMIFS(MasterData[Base Rebate],MasterData[Material'#],H216,MasterData[Material],I216,MasterData[WWB ID],C216)</f>
        <v>0.56746446340358503</v>
      </c>
      <c r="Q216" s="95">
        <f>SUMIFS(MasterData[Annual Focus],MasterData[Material'#],H216,MasterData[Material],I216,MasterData[WWB ID],C216)</f>
        <v>0</v>
      </c>
      <c r="R216" s="95">
        <f>SUMIFS(MasterData[Growth Rebate],MasterData[Material'#],H216,MasterData[Material],I216,MasterData[WWB ID],C216)</f>
        <v>4.0709999999999997</v>
      </c>
      <c r="S216" s="95">
        <f t="shared" si="8"/>
        <v>4.6384644634035848</v>
      </c>
    </row>
    <row r="217" spans="1:19" x14ac:dyDescent="0.25">
      <c r="A217" s="99" t="str">
        <v>BD LIFE SCIENCES</v>
      </c>
      <c r="B217" s="99" t="str">
        <v>Diagnostic Solutions</v>
      </c>
      <c r="C217" s="91" t="str">
        <v>127</v>
      </c>
      <c r="D217" s="99" t="str">
        <v>Infection Prevention and Management</v>
      </c>
      <c r="E217" s="99" t="str">
        <v>ID/AST</v>
      </c>
      <c r="F217" s="99" t="str">
        <v>Sensi Disc</v>
      </c>
      <c r="G217" s="99" t="str">
        <v>Sensi Disc Taxo Cartridges</v>
      </c>
      <c r="H217" s="99" t="str">
        <v>231731</v>
      </c>
      <c r="I217" s="99" t="str">
        <v>Disc Taxo VX Factor 50 Discs</v>
      </c>
      <c r="J217" s="99" t="str">
        <v>BD</v>
      </c>
      <c r="K217" s="95">
        <f>SUMIFS(MasterData[Curr Sales],MasterData[Material'#],H217,MasterData[Material],I217,MasterData[WWB ID],C217)</f>
        <v>149.52000000000001</v>
      </c>
      <c r="L217" s="95">
        <f>SUMIFS(MasterData[Prior Sales],MasterData[Material'#],H217,MasterData[Material],I217,MasterData[WWB ID],C217)</f>
        <v>147.34</v>
      </c>
      <c r="M217" s="95">
        <f t="shared" si="7"/>
        <v>2.1800000000000068</v>
      </c>
      <c r="N217" s="95">
        <f>SUMIFS(MasterData[Semi-Annual Base],MasterData[Material'#],H217,MasterData[Material],I217,MasterData[WWB ID],C217)</f>
        <v>0</v>
      </c>
      <c r="O217" s="95">
        <f>SUMIFS(MasterData[Semi-Annual Focus],MasterData[Material'#],H217,MasterData[Material],I217,MasterData[WWB ID],C217)</f>
        <v>0</v>
      </c>
      <c r="P217" s="95">
        <f>SUMIFS(MasterData[Base Rebate],MasterData[Material'#],H217,MasterData[Material],I217,MasterData[WWB ID],C217)</f>
        <v>1.1349289268071701</v>
      </c>
      <c r="Q217" s="95">
        <f>SUMIFS(MasterData[Annual Focus],MasterData[Material'#],H217,MasterData[Material],I217,MasterData[WWB ID],C217)</f>
        <v>0</v>
      </c>
      <c r="R217" s="95">
        <f>SUMIFS(MasterData[Growth Rebate],MasterData[Material'#],H217,MasterData[Material],I217,MasterData[WWB ID],C217)</f>
        <v>0.21800000000000042</v>
      </c>
      <c r="S217" s="95">
        <f t="shared" si="8"/>
        <v>1.3529289268071705</v>
      </c>
    </row>
    <row r="218" spans="1:19" x14ac:dyDescent="0.25">
      <c r="A218" s="99" t="str">
        <v>BD LIFE SCIENCES</v>
      </c>
      <c r="B218" s="99" t="str">
        <v>Diagnostic Solutions</v>
      </c>
      <c r="C218" s="91" t="str">
        <v>127</v>
      </c>
      <c r="D218" s="99" t="str">
        <v>Infection Prevention and Management</v>
      </c>
      <c r="E218" s="99" t="str">
        <v>ID/AST</v>
      </c>
      <c r="F218" s="99" t="str">
        <v>Phoenix Reagents</v>
      </c>
      <c r="G218" s="99" t="str">
        <v>Phoenix Inoculum Broth</v>
      </c>
      <c r="H218" s="99" t="str">
        <v>246003</v>
      </c>
      <c r="I218" s="99" t="str">
        <v>Tube Phoenix Ast Broth Sp100</v>
      </c>
      <c r="J218" s="99" t="str">
        <v>BD</v>
      </c>
      <c r="K218" s="95">
        <f>SUMIFS(MasterData[Curr Sales],MasterData[Material'#],H218,MasterData[Material],I218,MasterData[WWB ID],C218)</f>
        <v>23722.5</v>
      </c>
      <c r="L218" s="95">
        <f>SUMIFS(MasterData[Prior Sales],MasterData[Material'#],H218,MasterData[Material],I218,MasterData[WWB ID],C218)</f>
        <v>18015.099999999999</v>
      </c>
      <c r="M218" s="95">
        <f t="shared" si="7"/>
        <v>5707.4000000000015</v>
      </c>
      <c r="N218" s="95">
        <f>SUMIFS(MasterData[Semi-Annual Base],MasterData[Material'#],H218,MasterData[Material],I218,MasterData[WWB ID],C218)</f>
        <v>0</v>
      </c>
      <c r="O218" s="95">
        <f>SUMIFS(MasterData[Semi-Annual Focus],MasterData[Material'#],H218,MasterData[Material],I218,MasterData[WWB ID],C218)</f>
        <v>0</v>
      </c>
      <c r="P218" s="95">
        <f>SUMIFS(MasterData[Base Rebate],MasterData[Material'#],H218,MasterData[Material],I218,MasterData[WWB ID],C218)</f>
        <v>138.76651356945737</v>
      </c>
      <c r="Q218" s="95">
        <f>SUMIFS(MasterData[Annual Focus],MasterData[Material'#],H218,MasterData[Material],I218,MasterData[WWB ID],C218)</f>
        <v>0</v>
      </c>
      <c r="R218" s="95">
        <f>SUMIFS(MasterData[Growth Rebate],MasterData[Material'#],H218,MasterData[Material],I218,MasterData[WWB ID],C218)</f>
        <v>570.7399999999999</v>
      </c>
      <c r="S218" s="95">
        <f t="shared" si="8"/>
        <v>709.5065135694573</v>
      </c>
    </row>
    <row r="219" spans="1:19" x14ac:dyDescent="0.25">
      <c r="A219" s="99" t="str">
        <v>BD LIFE SCIENCES</v>
      </c>
      <c r="B219" s="99" t="str">
        <v>Diagnostic Solutions</v>
      </c>
      <c r="C219" s="91" t="str">
        <v>127</v>
      </c>
      <c r="D219" s="99" t="str">
        <v>Infection Prevention and Management</v>
      </c>
      <c r="E219" s="99" t="str">
        <v>Blood Culture</v>
      </c>
      <c r="F219" s="99" t="str">
        <v>Blood Culture Reagents</v>
      </c>
      <c r="G219" s="99" t="str">
        <v>Bactec Myco F/Lytic</v>
      </c>
      <c r="H219" s="99" t="str">
        <v>442794</v>
      </c>
      <c r="I219" s="99" t="str">
        <v>Bactec Plastic Myco/F Lytic Medium</v>
      </c>
      <c r="J219" s="99" t="str">
        <v>BD</v>
      </c>
      <c r="K219" s="95">
        <f>SUMIFS(MasterData[Curr Sales],MasterData[Material'#],H219,MasterData[Material],I219,MasterData[WWB ID],C219)</f>
        <v>12761.349999999999</v>
      </c>
      <c r="L219" s="95">
        <f>SUMIFS(MasterData[Prior Sales],MasterData[Material'#],H219,MasterData[Material],I219,MasterData[WWB ID],C219)</f>
        <v>0</v>
      </c>
      <c r="M219" s="95">
        <f t="shared" si="7"/>
        <v>12761.349999999999</v>
      </c>
      <c r="N219" s="95">
        <f>SUMIFS(MasterData[Semi-Annual Base],MasterData[Material'#],H219,MasterData[Material],I219,MasterData[WWB ID],C219)</f>
        <v>0</v>
      </c>
      <c r="O219" s="95">
        <f>SUMIFS(MasterData[Semi-Annual Focus],MasterData[Material'#],H219,MasterData[Material],I219,MasterData[WWB ID],C219)</f>
        <v>0</v>
      </c>
      <c r="P219" s="95">
        <f>SUMIFS(MasterData[Base Rebate],MasterData[Material'#],H219,MasterData[Material],I219,MasterData[WWB ID],C219)</f>
        <v>0</v>
      </c>
      <c r="Q219" s="95">
        <f>SUMIFS(MasterData[Annual Focus],MasterData[Material'#],H219,MasterData[Material],I219,MasterData[WWB ID],C219)</f>
        <v>0</v>
      </c>
      <c r="R219" s="95">
        <f>SUMIFS(MasterData[Growth Rebate],MasterData[Material'#],H219,MasterData[Material],I219,MasterData[WWB ID],C219)</f>
        <v>1276.135</v>
      </c>
      <c r="S219" s="95">
        <f t="shared" si="8"/>
        <v>1276.135</v>
      </c>
    </row>
    <row r="220" spans="1:19" x14ac:dyDescent="0.25">
      <c r="A220" s="99" t="str">
        <v>BD LIFE SCIENCES</v>
      </c>
      <c r="B220" s="99" t="str">
        <v>Diagnostic Solutions</v>
      </c>
      <c r="C220" s="91" t="str">
        <v>127</v>
      </c>
      <c r="D220" s="99" t="str">
        <v>Infection Prevention and Management</v>
      </c>
      <c r="E220" s="99" t="str">
        <v>Blood Culture</v>
      </c>
      <c r="F220" s="99" t="str">
        <v>Blood Culture Reagents</v>
      </c>
      <c r="G220" s="99" t="str">
        <v>Bactec Myco F/Lytic</v>
      </c>
      <c r="H220" s="99" t="str">
        <v>442288</v>
      </c>
      <c r="I220" s="99" t="str">
        <v>Bactec Myco F Lytic 50 Ea</v>
      </c>
      <c r="J220" s="99" t="str">
        <v>BD</v>
      </c>
      <c r="K220" s="95">
        <f>SUMIFS(MasterData[Curr Sales],MasterData[Material'#],H220,MasterData[Material],I220,MasterData[WWB ID],C220)</f>
        <v>0</v>
      </c>
      <c r="L220" s="95">
        <f>SUMIFS(MasterData[Prior Sales],MasterData[Material'#],H220,MasterData[Material],I220,MasterData[WWB ID],C220)</f>
        <v>8725.98</v>
      </c>
      <c r="M220" s="95">
        <f t="shared" si="7"/>
        <v>-8725.98</v>
      </c>
      <c r="N220" s="95">
        <f>SUMIFS(MasterData[Semi-Annual Base],MasterData[Material'#],H220,MasterData[Material],I220,MasterData[WWB ID],C220)</f>
        <v>0</v>
      </c>
      <c r="O220" s="95">
        <f>SUMIFS(MasterData[Semi-Annual Focus],MasterData[Material'#],H220,MasterData[Material],I220,MasterData[WWB ID],C220)</f>
        <v>0</v>
      </c>
      <c r="P220" s="95">
        <f>SUMIFS(MasterData[Base Rebate],MasterData[Material'#],H220,MasterData[Material],I220,MasterData[WWB ID],C220)</f>
        <v>67.214382494508129</v>
      </c>
      <c r="Q220" s="95">
        <f>SUMIFS(MasterData[Annual Focus],MasterData[Material'#],H220,MasterData[Material],I220,MasterData[WWB ID],C220)</f>
        <v>0</v>
      </c>
      <c r="R220" s="95">
        <f>SUMIFS(MasterData[Growth Rebate],MasterData[Material'#],H220,MasterData[Material],I220,MasterData[WWB ID],C220)</f>
        <v>-872.59799999999996</v>
      </c>
      <c r="S220" s="95">
        <f t="shared" si="8"/>
        <v>-805.38361750549188</v>
      </c>
    </row>
    <row r="221" spans="1:19" x14ac:dyDescent="0.25">
      <c r="A221" s="99" t="str">
        <v>BD LIFE SCIENCES</v>
      </c>
      <c r="B221" s="99" t="str">
        <v>Diagnostic Solutions</v>
      </c>
      <c r="C221" s="91" t="str">
        <v>127</v>
      </c>
      <c r="D221" s="99" t="str">
        <v>Infection Prevention and Management</v>
      </c>
      <c r="E221" s="99" t="str">
        <v>Blood Culture</v>
      </c>
      <c r="F221" s="99" t="str">
        <v>Blood Culture Reagents</v>
      </c>
      <c r="G221" s="99" t="str">
        <v>Bactec 9000 Plus</v>
      </c>
      <c r="H221" s="99" t="str">
        <v>442022</v>
      </c>
      <c r="I221" s="99" t="str">
        <v>Bottle Plastic Bactec Plus Anaer/F 50/Pk</v>
      </c>
      <c r="J221" s="99" t="str">
        <v>BD</v>
      </c>
      <c r="K221" s="95">
        <f>SUMIFS(MasterData[Curr Sales],MasterData[Material'#],H221,MasterData[Material],I221,MasterData[WWB ID],C221)</f>
        <v>763.34999999999991</v>
      </c>
      <c r="L221" s="95">
        <f>SUMIFS(MasterData[Prior Sales],MasterData[Material'#],H221,MasterData[Material],I221,MasterData[WWB ID],C221)</f>
        <v>600.67999999999995</v>
      </c>
      <c r="M221" s="95">
        <f t="shared" si="7"/>
        <v>162.66999999999996</v>
      </c>
      <c r="N221" s="95">
        <f>SUMIFS(MasterData[Semi-Annual Base],MasterData[Material'#],H221,MasterData[Material],I221,MasterData[WWB ID],C221)</f>
        <v>0</v>
      </c>
      <c r="O221" s="95">
        <f>SUMIFS(MasterData[Semi-Annual Focus],MasterData[Material'#],H221,MasterData[Material],I221,MasterData[WWB ID],C221)</f>
        <v>0</v>
      </c>
      <c r="P221" s="95">
        <f>SUMIFS(MasterData[Base Rebate],MasterData[Material'#],H221,MasterData[Material],I221,MasterData[WWB ID],C221)</f>
        <v>4.6269112783665731</v>
      </c>
      <c r="Q221" s="95">
        <f>SUMIFS(MasterData[Annual Focus],MasterData[Material'#],H221,MasterData[Material],I221,MasterData[WWB ID],C221)</f>
        <v>0</v>
      </c>
      <c r="R221" s="95">
        <f>SUMIFS(MasterData[Growth Rebate],MasterData[Material'#],H221,MasterData[Material],I221,MasterData[WWB ID],C221)</f>
        <v>16.266999999999992</v>
      </c>
      <c r="S221" s="95">
        <f t="shared" si="8"/>
        <v>20.893911278366566</v>
      </c>
    </row>
    <row r="222" spans="1:19" x14ac:dyDescent="0.25">
      <c r="A222" s="99" t="str">
        <v>BD LIFE SCIENCES</v>
      </c>
      <c r="B222" s="99" t="str">
        <v>Diagnostic Solutions</v>
      </c>
      <c r="C222" s="91" t="str">
        <v>127</v>
      </c>
      <c r="D222" s="99" t="str">
        <v>Infection Prevention and Management</v>
      </c>
      <c r="E222" s="99" t="str">
        <v>Core Micro</v>
      </c>
      <c r="F222" s="99" t="str">
        <v>Transport</v>
      </c>
      <c r="G222" s="99" t="str">
        <v>OEM Swabs</v>
      </c>
      <c r="H222" s="99" t="str">
        <v>220532</v>
      </c>
      <c r="I222" s="99" t="str">
        <v>Swab Collection Kit Flexible Mini</v>
      </c>
      <c r="J222" s="99" t="str">
        <v>BD</v>
      </c>
      <c r="K222" s="95">
        <f>SUMIFS(MasterData[Curr Sales],MasterData[Material'#],H222,MasterData[Material],I222,MasterData[WWB ID],C222)</f>
        <v>848.2</v>
      </c>
      <c r="L222" s="95">
        <f>SUMIFS(MasterData[Prior Sales],MasterData[Material'#],H222,MasterData[Material],I222,MasterData[WWB ID],C222)</f>
        <v>4866.75</v>
      </c>
      <c r="M222" s="95">
        <f t="shared" si="7"/>
        <v>-4018.55</v>
      </c>
      <c r="N222" s="95">
        <f>SUMIFS(MasterData[Semi-Annual Base],MasterData[Material'#],H222,MasterData[Material],I222,MasterData[WWB ID],C222)</f>
        <v>0</v>
      </c>
      <c r="O222" s="95">
        <f>SUMIFS(MasterData[Semi-Annual Focus],MasterData[Material'#],H222,MasterData[Material],I222,MasterData[WWB ID],C222)</f>
        <v>0</v>
      </c>
      <c r="P222" s="95">
        <f>SUMIFS(MasterData[Base Rebate],MasterData[Material'#],H222,MasterData[Material],I222,MasterData[WWB ID],C222)</f>
        <v>37.487548218669708</v>
      </c>
      <c r="Q222" s="95">
        <f>SUMIFS(MasterData[Annual Focus],MasterData[Material'#],H222,MasterData[Material],I222,MasterData[WWB ID],C222)</f>
        <v>0</v>
      </c>
      <c r="R222" s="95">
        <f>SUMIFS(MasterData[Growth Rebate],MasterData[Material'#],H222,MasterData[Material],I222,MasterData[WWB ID],C222)</f>
        <v>-401.85500000000002</v>
      </c>
      <c r="S222" s="95">
        <f t="shared" si="8"/>
        <v>-364.36745178133032</v>
      </c>
    </row>
    <row r="223" spans="1:19" x14ac:dyDescent="0.25">
      <c r="A223" s="99" t="str">
        <v>BD LIFE SCIENCES</v>
      </c>
      <c r="B223" s="99" t="str">
        <v>Diagnostic Solutions</v>
      </c>
      <c r="C223" s="91" t="str">
        <v>127</v>
      </c>
      <c r="D223" s="99" t="str">
        <v>Infection Prevention and Management</v>
      </c>
      <c r="E223" s="99" t="str">
        <v>Core Micro</v>
      </c>
      <c r="F223" s="99" t="str">
        <v>Transport</v>
      </c>
      <c r="G223" s="99" t="str">
        <v>OEM Swabs</v>
      </c>
      <c r="H223" s="99" t="str">
        <v>220115</v>
      </c>
      <c r="I223" s="99" t="str">
        <v>Cultureswab Sterile Single Swab</v>
      </c>
      <c r="J223" s="99" t="str">
        <v>BD</v>
      </c>
      <c r="K223" s="95">
        <f>SUMIFS(MasterData[Curr Sales],MasterData[Material'#],H223,MasterData[Material],I223,MasterData[WWB ID],C223)</f>
        <v>0</v>
      </c>
      <c r="L223" s="95">
        <f>SUMIFS(MasterData[Prior Sales],MasterData[Material'#],H223,MasterData[Material],I223,MasterData[WWB ID],C223)</f>
        <v>0</v>
      </c>
      <c r="M223" s="95">
        <f t="shared" si="7"/>
        <v>0</v>
      </c>
      <c r="N223" s="95">
        <f>SUMIFS(MasterData[Semi-Annual Base],MasterData[Material'#],H223,MasterData[Material],I223,MasterData[WWB ID],C223)</f>
        <v>0</v>
      </c>
      <c r="O223" s="95">
        <f>SUMIFS(MasterData[Semi-Annual Focus],MasterData[Material'#],H223,MasterData[Material],I223,MasterData[WWB ID],C223)</f>
        <v>0</v>
      </c>
      <c r="P223" s="95">
        <f>SUMIFS(MasterData[Base Rebate],MasterData[Material'#],H223,MasterData[Material],I223,MasterData[WWB ID],C223)</f>
        <v>0</v>
      </c>
      <c r="Q223" s="95">
        <f>SUMIFS(MasterData[Annual Focus],MasterData[Material'#],H223,MasterData[Material],I223,MasterData[WWB ID],C223)</f>
        <v>0</v>
      </c>
      <c r="R223" s="95">
        <f>SUMIFS(MasterData[Growth Rebate],MasterData[Material'#],H223,MasterData[Material],I223,MasterData[WWB ID],C223)</f>
        <v>0</v>
      </c>
      <c r="S223" s="95">
        <f t="shared" si="8"/>
        <v>0</v>
      </c>
    </row>
    <row r="224" spans="1:19" x14ac:dyDescent="0.25">
      <c r="A224" s="99" t="str">
        <v>BD LIFE SCIENCES</v>
      </c>
      <c r="B224" s="99" t="str">
        <v>Diagnostic Solutions</v>
      </c>
      <c r="C224" s="91" t="str">
        <v>127</v>
      </c>
      <c r="D224" s="99" t="str">
        <v>Infection Prevention and Management</v>
      </c>
      <c r="E224" s="99" t="str">
        <v>Core Micro</v>
      </c>
      <c r="F224" s="99" t="str">
        <v>Anaerobics</v>
      </c>
      <c r="G224" s="99" t="str">
        <v>Gaspak EZ</v>
      </c>
      <c r="H224" s="99" t="str">
        <v>260680</v>
      </c>
      <c r="I224" s="99" t="str">
        <v>Sachet Gaspak EZ Campy Container</v>
      </c>
      <c r="J224" s="99" t="str">
        <v>BD</v>
      </c>
      <c r="K224" s="95">
        <f>SUMIFS(MasterData[Curr Sales],MasterData[Material'#],H224,MasterData[Material],I224,MasterData[WWB ID],C224)</f>
        <v>1386.6000000000001</v>
      </c>
      <c r="L224" s="95">
        <f>SUMIFS(MasterData[Prior Sales],MasterData[Material'#],H224,MasterData[Material],I224,MasterData[WWB ID],C224)</f>
        <v>1036.1600000000001</v>
      </c>
      <c r="M224" s="95">
        <f t="shared" si="7"/>
        <v>350.44000000000005</v>
      </c>
      <c r="N224" s="95">
        <f>SUMIFS(MasterData[Semi-Annual Base],MasterData[Material'#],H224,MasterData[Material],I224,MasterData[WWB ID],C224)</f>
        <v>0</v>
      </c>
      <c r="O224" s="95">
        <f>SUMIFS(MasterData[Semi-Annual Focus],MasterData[Material'#],H224,MasterData[Material],I224,MasterData[WWB ID],C224)</f>
        <v>0</v>
      </c>
      <c r="P224" s="95">
        <f>SUMIFS(MasterData[Base Rebate],MasterData[Material'#],H224,MasterData[Material],I224,MasterData[WWB ID],C224)</f>
        <v>7.981321818925732</v>
      </c>
      <c r="Q224" s="95">
        <f>SUMIFS(MasterData[Annual Focus],MasterData[Material'#],H224,MasterData[Material],I224,MasterData[WWB ID],C224)</f>
        <v>0</v>
      </c>
      <c r="R224" s="95">
        <f>SUMIFS(MasterData[Growth Rebate],MasterData[Material'#],H224,MasterData[Material],I224,MasterData[WWB ID],C224)</f>
        <v>35.044000000000004</v>
      </c>
      <c r="S224" s="95">
        <f t="shared" si="8"/>
        <v>43.025321818925732</v>
      </c>
    </row>
    <row r="225" spans="1:19" x14ac:dyDescent="0.25">
      <c r="A225" s="99" t="str">
        <v>BD LIFE SCIENCES</v>
      </c>
      <c r="B225" s="99" t="str">
        <v>Diagnostic Solutions</v>
      </c>
      <c r="C225" s="91" t="str">
        <v>127</v>
      </c>
      <c r="D225" s="99" t="str">
        <v>Infection Prevention and Management</v>
      </c>
      <c r="E225" s="99" t="str">
        <v>Core Micro</v>
      </c>
      <c r="F225" s="99" t="str">
        <v>Lab Reagents</v>
      </c>
      <c r="G225" s="99" t="str">
        <v>Droppers</v>
      </c>
      <c r="H225" s="99" t="str">
        <v>261191</v>
      </c>
      <c r="I225" s="99" t="str">
        <v>Dropper 10% Potassium Hydroxide</v>
      </c>
      <c r="J225" s="99" t="str">
        <v>BD</v>
      </c>
      <c r="K225" s="95">
        <f>SUMIFS(MasterData[Curr Sales],MasterData[Material'#],H225,MasterData[Material],I225,MasterData[WWB ID],C225)</f>
        <v>28.35</v>
      </c>
      <c r="L225" s="95">
        <f>SUMIFS(MasterData[Prior Sales],MasterData[Material'#],H225,MasterData[Material],I225,MasterData[WWB ID],C225)</f>
        <v>27.6</v>
      </c>
      <c r="M225" s="95">
        <f t="shared" si="7"/>
        <v>0.75</v>
      </c>
      <c r="N225" s="95">
        <f>SUMIFS(MasterData[Semi-Annual Base],MasterData[Material'#],H225,MasterData[Material],I225,MasterData[WWB ID],C225)</f>
        <v>0</v>
      </c>
      <c r="O225" s="95">
        <f>SUMIFS(MasterData[Semi-Annual Focus],MasterData[Material'#],H225,MasterData[Material],I225,MasterData[WWB ID],C225)</f>
        <v>0</v>
      </c>
      <c r="P225" s="95">
        <f>SUMIFS(MasterData[Base Rebate],MasterData[Material'#],H225,MasterData[Material],I225,MasterData[WWB ID],C225)</f>
        <v>0.21259697556588769</v>
      </c>
      <c r="Q225" s="95">
        <f>SUMIFS(MasterData[Annual Focus],MasterData[Material'#],H225,MasterData[Material],I225,MasterData[WWB ID],C225)</f>
        <v>0</v>
      </c>
      <c r="R225" s="95">
        <f>SUMIFS(MasterData[Growth Rebate],MasterData[Material'#],H225,MasterData[Material],I225,MasterData[WWB ID],C225)</f>
        <v>7.5000000000000178E-2</v>
      </c>
      <c r="S225" s="95">
        <f t="shared" si="8"/>
        <v>0.28759697556588787</v>
      </c>
    </row>
    <row r="226" spans="1:19" x14ac:dyDescent="0.25">
      <c r="A226" s="99" t="str">
        <v>BD LIFE SCIENCES</v>
      </c>
      <c r="B226" s="99" t="str">
        <v>Diagnostic Solutions</v>
      </c>
      <c r="C226" s="91" t="str">
        <v>127</v>
      </c>
      <c r="D226" s="99" t="str">
        <v>Infection Prevention and Management</v>
      </c>
      <c r="E226" s="99" t="str">
        <v>Core Micro</v>
      </c>
      <c r="F226" s="99" t="str">
        <v>Lab Reagents</v>
      </c>
      <c r="G226" s="99" t="str">
        <v>Droppers</v>
      </c>
      <c r="H226" s="99" t="str">
        <v>261194</v>
      </c>
      <c r="I226" s="99" t="str">
        <v>Dropper India Ink</v>
      </c>
      <c r="J226" s="99" t="str">
        <v>BD</v>
      </c>
      <c r="K226" s="95">
        <f>SUMIFS(MasterData[Curr Sales],MasterData[Material'#],H226,MasterData[Material],I226,MasterData[WWB ID],C226)</f>
        <v>66.739999999999995</v>
      </c>
      <c r="L226" s="95">
        <f>SUMIFS(MasterData[Prior Sales],MasterData[Material'#],H226,MasterData[Material],I226,MasterData[WWB ID],C226)</f>
        <v>0</v>
      </c>
      <c r="M226" s="95">
        <f t="shared" si="7"/>
        <v>66.739999999999995</v>
      </c>
      <c r="N226" s="95">
        <f>SUMIFS(MasterData[Semi-Annual Base],MasterData[Material'#],H226,MasterData[Material],I226,MasterData[WWB ID],C226)</f>
        <v>0</v>
      </c>
      <c r="O226" s="95">
        <f>SUMIFS(MasterData[Semi-Annual Focus],MasterData[Material'#],H226,MasterData[Material],I226,MasterData[WWB ID],C226)</f>
        <v>0</v>
      </c>
      <c r="P226" s="95">
        <f>SUMIFS(MasterData[Base Rebate],MasterData[Material'#],H226,MasterData[Material],I226,MasterData[WWB ID],C226)</f>
        <v>0</v>
      </c>
      <c r="Q226" s="95">
        <f>SUMIFS(MasterData[Annual Focus],MasterData[Material'#],H226,MasterData[Material],I226,MasterData[WWB ID],C226)</f>
        <v>0</v>
      </c>
      <c r="R226" s="95">
        <f>SUMIFS(MasterData[Growth Rebate],MasterData[Material'#],H226,MasterData[Material],I226,MasterData[WWB ID],C226)</f>
        <v>6.6739999999999995</v>
      </c>
      <c r="S226" s="95">
        <f t="shared" si="8"/>
        <v>6.6739999999999995</v>
      </c>
    </row>
    <row r="227" spans="1:19" x14ac:dyDescent="0.25">
      <c r="A227" s="99" t="str">
        <v>BD LIFE SCIENCES</v>
      </c>
      <c r="B227" s="99" t="str">
        <v>Diagnostic Solutions</v>
      </c>
      <c r="C227" s="91" t="str">
        <v>127</v>
      </c>
      <c r="D227" s="99" t="str">
        <v>Infection Prevention and Management</v>
      </c>
      <c r="E227" s="99" t="str">
        <v>Core Micro</v>
      </c>
      <c r="F227" s="99" t="str">
        <v>Lab Reagents</v>
      </c>
      <c r="G227" s="99" t="str">
        <v>Coagulase Tests</v>
      </c>
      <c r="H227" s="99" t="str">
        <v>240826</v>
      </c>
      <c r="I227" s="99" t="str">
        <v>Vial Coag Plasma Rabbit Edta 10X15Ml</v>
      </c>
      <c r="J227" s="99" t="str">
        <v>BD</v>
      </c>
      <c r="K227" s="95">
        <f>SUMIFS(MasterData[Curr Sales],MasterData[Material'#],H227,MasterData[Material],I227,MasterData[WWB ID],C227)</f>
        <v>119.1</v>
      </c>
      <c r="L227" s="95">
        <f>SUMIFS(MasterData[Prior Sales],MasterData[Material'#],H227,MasterData[Material],I227,MasterData[WWB ID],C227)</f>
        <v>119.1</v>
      </c>
      <c r="M227" s="95">
        <f t="shared" si="7"/>
        <v>0</v>
      </c>
      <c r="N227" s="95">
        <f>SUMIFS(MasterData[Semi-Annual Base],MasterData[Material'#],H227,MasterData[Material],I227,MasterData[WWB ID],C227)</f>
        <v>0</v>
      </c>
      <c r="O227" s="95">
        <f>SUMIFS(MasterData[Semi-Annual Focus],MasterData[Material'#],H227,MasterData[Material],I227,MasterData[WWB ID],C227)</f>
        <v>0</v>
      </c>
      <c r="P227" s="95">
        <f>SUMIFS(MasterData[Base Rebate],MasterData[Material'#],H227,MasterData[Material],I227,MasterData[WWB ID],C227)</f>
        <v>0.91740216630062399</v>
      </c>
      <c r="Q227" s="95">
        <f>SUMIFS(MasterData[Annual Focus],MasterData[Material'#],H227,MasterData[Material],I227,MasterData[WWB ID],C227)</f>
        <v>0</v>
      </c>
      <c r="R227" s="95">
        <f>SUMIFS(MasterData[Growth Rebate],MasterData[Material'#],H227,MasterData[Material],I227,MasterData[WWB ID],C227)</f>
        <v>0</v>
      </c>
      <c r="S227" s="95">
        <f t="shared" si="8"/>
        <v>0.91740216630062399</v>
      </c>
    </row>
    <row r="228" spans="1:19" x14ac:dyDescent="0.25">
      <c r="A228" s="99" t="str">
        <v>BD LIFE SCIENCES</v>
      </c>
      <c r="B228" s="99" t="str">
        <v>Diagnostic Solutions</v>
      </c>
      <c r="C228" s="91" t="str">
        <v>127</v>
      </c>
      <c r="D228" s="99" t="str">
        <v>Infection Prevention and Management</v>
      </c>
      <c r="E228" s="99" t="str">
        <v>Core Micro</v>
      </c>
      <c r="F228" s="99" t="str">
        <v>Lab Reagents</v>
      </c>
      <c r="G228" s="99" t="str">
        <v>Strep Group/Pneumo</v>
      </c>
      <c r="H228" s="99" t="str">
        <v>240924</v>
      </c>
      <c r="I228" s="99" t="str">
        <v>Extraction Rgt Streptocard - Enzyme</v>
      </c>
      <c r="J228" s="99" t="str">
        <v>BD</v>
      </c>
      <c r="K228" s="95">
        <f>SUMIFS(MasterData[Curr Sales],MasterData[Material'#],H228,MasterData[Material],I228,MasterData[WWB ID],C228)</f>
        <v>0</v>
      </c>
      <c r="L228" s="95">
        <f>SUMIFS(MasterData[Prior Sales],MasterData[Material'#],H228,MasterData[Material],I228,MasterData[WWB ID],C228)</f>
        <v>122.58</v>
      </c>
      <c r="M228" s="95">
        <f t="shared" si="7"/>
        <v>-122.58</v>
      </c>
      <c r="N228" s="95">
        <f>SUMIFS(MasterData[Semi-Annual Base],MasterData[Material'#],H228,MasterData[Material],I228,MasterData[WWB ID],C228)</f>
        <v>0</v>
      </c>
      <c r="O228" s="95">
        <f>SUMIFS(MasterData[Semi-Annual Focus],MasterData[Material'#],H228,MasterData[Material],I228,MasterData[WWB ID],C228)</f>
        <v>0</v>
      </c>
      <c r="P228" s="95">
        <f>SUMIFS(MasterData[Base Rebate],MasterData[Material'#],H228,MasterData[Material],I228,MasterData[WWB ID],C228)</f>
        <v>0.94420787191545341</v>
      </c>
      <c r="Q228" s="95">
        <f>SUMIFS(MasterData[Annual Focus],MasterData[Material'#],H228,MasterData[Material],I228,MasterData[WWB ID],C228)</f>
        <v>0</v>
      </c>
      <c r="R228" s="95">
        <f>SUMIFS(MasterData[Growth Rebate],MasterData[Material'#],H228,MasterData[Material],I228,MasterData[WWB ID],C228)</f>
        <v>-12.258000000000001</v>
      </c>
      <c r="S228" s="95">
        <f t="shared" si="8"/>
        <v>-11.313792128084547</v>
      </c>
    </row>
    <row r="229" spans="1:19" x14ac:dyDescent="0.25">
      <c r="A229" s="99" t="str">
        <v>BD LIFE SCIENCES</v>
      </c>
      <c r="B229" s="99" t="str">
        <v>Diagnostic Solutions</v>
      </c>
      <c r="C229" s="91" t="str">
        <v>127</v>
      </c>
      <c r="D229" s="99" t="str">
        <v>Infection Prevention and Management</v>
      </c>
      <c r="E229" s="99" t="str">
        <v>ID/AST</v>
      </c>
      <c r="F229" s="99" t="str">
        <v>Sensi Disc</v>
      </c>
      <c r="G229" s="99" t="str">
        <v>Sensi Disc Cartridges</v>
      </c>
      <c r="H229" s="99" t="str">
        <v>230918</v>
      </c>
      <c r="I229" s="99" t="str">
        <v>Disc Penicillin P-10 1 Ea</v>
      </c>
      <c r="J229" s="99" t="str">
        <v>BD</v>
      </c>
      <c r="K229" s="95">
        <f>SUMIFS(MasterData[Curr Sales],MasterData[Material'#],H229,MasterData[Material],I229,MasterData[WWB ID],C229)</f>
        <v>0</v>
      </c>
      <c r="L229" s="95">
        <f>SUMIFS(MasterData[Prior Sales],MasterData[Material'#],H229,MasterData[Material],I229,MasterData[WWB ID],C229)</f>
        <v>13.58</v>
      </c>
      <c r="M229" s="95">
        <f t="shared" si="7"/>
        <v>-13.58</v>
      </c>
      <c r="N229" s="95">
        <f>SUMIFS(MasterData[Semi-Annual Base],MasterData[Material'#],H229,MasterData[Material],I229,MasterData[WWB ID],C229)</f>
        <v>0</v>
      </c>
      <c r="O229" s="95">
        <f>SUMIFS(MasterData[Semi-Annual Focus],MasterData[Material'#],H229,MasterData[Material],I229,MasterData[WWB ID],C229)</f>
        <v>0</v>
      </c>
      <c r="P229" s="95">
        <f>SUMIFS(MasterData[Base Rebate],MasterData[Material'#],H229,MasterData[Material],I229,MasterData[WWB ID],C229)</f>
        <v>0.10460387420959256</v>
      </c>
      <c r="Q229" s="95">
        <f>SUMIFS(MasterData[Annual Focus],MasterData[Material'#],H229,MasterData[Material],I229,MasterData[WWB ID],C229)</f>
        <v>0</v>
      </c>
      <c r="R229" s="95">
        <f>SUMIFS(MasterData[Growth Rebate],MasterData[Material'#],H229,MasterData[Material],I229,MasterData[WWB ID],C229)</f>
        <v>-1.3580000000000001</v>
      </c>
      <c r="S229" s="95">
        <f t="shared" si="8"/>
        <v>-1.2533961257904076</v>
      </c>
    </row>
    <row r="230" spans="1:19" x14ac:dyDescent="0.25">
      <c r="A230" s="99" t="str">
        <v>BD LIFE SCIENCES</v>
      </c>
      <c r="B230" s="99" t="str">
        <v>Diagnostic Solutions</v>
      </c>
      <c r="C230" s="91" t="str">
        <v>127</v>
      </c>
      <c r="D230" s="99" t="str">
        <v>Infection Prevention and Management</v>
      </c>
      <c r="E230" s="99" t="str">
        <v>ID/AST</v>
      </c>
      <c r="F230" s="99" t="str">
        <v>Sensi Disc</v>
      </c>
      <c r="G230" s="99" t="str">
        <v>Sensi Disc Cartridges</v>
      </c>
      <c r="H230" s="99" t="str">
        <v>231693</v>
      </c>
      <c r="I230" s="99" t="str">
        <v>Disc Gentamicin Gm-120 1 Ea</v>
      </c>
      <c r="J230" s="99" t="str">
        <v>BD</v>
      </c>
      <c r="K230" s="95">
        <f>SUMIFS(MasterData[Curr Sales],MasterData[Material'#],H230,MasterData[Material],I230,MasterData[WWB ID],C230)</f>
        <v>0</v>
      </c>
      <c r="L230" s="95">
        <f>SUMIFS(MasterData[Prior Sales],MasterData[Material'#],H230,MasterData[Material],I230,MasterData[WWB ID],C230)</f>
        <v>13.66</v>
      </c>
      <c r="M230" s="95">
        <f t="shared" si="7"/>
        <v>-13.66</v>
      </c>
      <c r="N230" s="95">
        <f>SUMIFS(MasterData[Semi-Annual Base],MasterData[Material'#],H230,MasterData[Material],I230,MasterData[WWB ID],C230)</f>
        <v>0</v>
      </c>
      <c r="O230" s="95">
        <f>SUMIFS(MasterData[Semi-Annual Focus],MasterData[Material'#],H230,MasterData[Material],I230,MasterData[WWB ID],C230)</f>
        <v>0</v>
      </c>
      <c r="P230" s="95">
        <f>SUMIFS(MasterData[Base Rebate],MasterData[Material'#],H230,MasterData[Material],I230,MasterData[WWB ID],C230)</f>
        <v>0.10522009732717486</v>
      </c>
      <c r="Q230" s="95">
        <f>SUMIFS(MasterData[Annual Focus],MasterData[Material'#],H230,MasterData[Material],I230,MasterData[WWB ID],C230)</f>
        <v>0</v>
      </c>
      <c r="R230" s="95">
        <f>SUMIFS(MasterData[Growth Rebate],MasterData[Material'#],H230,MasterData[Material],I230,MasterData[WWB ID],C230)</f>
        <v>-1.3660000000000001</v>
      </c>
      <c r="S230" s="95">
        <f t="shared" si="8"/>
        <v>-1.2607799026728252</v>
      </c>
    </row>
    <row r="231" spans="1:19" x14ac:dyDescent="0.25">
      <c r="A231" s="99" t="str">
        <v>BD LIFE SCIENCES</v>
      </c>
      <c r="B231" s="99" t="str">
        <v>Diagnostic Solutions</v>
      </c>
      <c r="C231" s="91" t="str">
        <v>127</v>
      </c>
      <c r="D231" s="99" t="str">
        <v>Infection Prevention and Management</v>
      </c>
      <c r="E231" s="99" t="str">
        <v>Immuno Micro</v>
      </c>
      <c r="F231" s="99" t="str">
        <v>Misc Immuno</v>
      </c>
      <c r="G231" s="99" t="str">
        <v>RPR</v>
      </c>
      <c r="H231" s="99" t="str">
        <v>276909</v>
      </c>
      <c r="I231" s="99" t="str">
        <v>Reagents RPR Liquid Controls</v>
      </c>
      <c r="J231" s="99" t="str">
        <v>BD</v>
      </c>
      <c r="K231" s="95">
        <f>SUMIFS(MasterData[Curr Sales],MasterData[Material'#],H231,MasterData[Material],I231,MasterData[WWB ID],C231)</f>
        <v>181.4</v>
      </c>
      <c r="L231" s="95">
        <f>SUMIFS(MasterData[Prior Sales],MasterData[Material'#],H231,MasterData[Material],I231,MasterData[WWB ID],C231)</f>
        <v>393.78</v>
      </c>
      <c r="M231" s="95">
        <f t="shared" si="7"/>
        <v>-212.37999999999997</v>
      </c>
      <c r="N231" s="95">
        <f>SUMIFS(MasterData[Semi-Annual Base],MasterData[Material'#],H231,MasterData[Material],I231,MasterData[WWB ID],C231)</f>
        <v>0</v>
      </c>
      <c r="O231" s="95">
        <f>SUMIFS(MasterData[Semi-Annual Focus],MasterData[Material'#],H231,MasterData[Material],I231,MasterData[WWB ID],C231)</f>
        <v>0</v>
      </c>
      <c r="P231" s="95">
        <f>SUMIFS(MasterData[Base Rebate],MasterData[Material'#],H231,MasterData[Material],I231,MasterData[WWB ID],C231)</f>
        <v>3.0332042405193929</v>
      </c>
      <c r="Q231" s="95">
        <f>SUMIFS(MasterData[Annual Focus],MasterData[Material'#],H231,MasterData[Material],I231,MasterData[WWB ID],C231)</f>
        <v>0</v>
      </c>
      <c r="R231" s="95">
        <f>SUMIFS(MasterData[Growth Rebate],MasterData[Material'#],H231,MasterData[Material],I231,MasterData[WWB ID],C231)</f>
        <v>-21.238</v>
      </c>
      <c r="S231" s="95">
        <f t="shared" si="8"/>
        <v>-18.204795759480607</v>
      </c>
    </row>
    <row r="232" spans="1:19" x14ac:dyDescent="0.25">
      <c r="A232" s="99" t="str">
        <v>BD LIFE SCIENCES</v>
      </c>
      <c r="B232" s="99" t="str">
        <v>Diagnostic Solutions</v>
      </c>
      <c r="C232" s="91" t="str">
        <v>127</v>
      </c>
      <c r="D232" s="99" t="str">
        <v>Infection Prevention and Management</v>
      </c>
      <c r="E232" s="99" t="str">
        <v>Immuno Micro</v>
      </c>
      <c r="F232" s="99" t="str">
        <v>Misc Immuno</v>
      </c>
      <c r="G232" s="99" t="str">
        <v>RPR</v>
      </c>
      <c r="H232" s="99" t="str">
        <v>275005</v>
      </c>
      <c r="I232" s="99" t="str">
        <v>Kit RPR Card Test No 110 500 Tests</v>
      </c>
      <c r="J232" s="99" t="str">
        <v>BD</v>
      </c>
      <c r="K232" s="95">
        <f>SUMIFS(MasterData[Curr Sales],MasterData[Material'#],H232,MasterData[Material],I232,MasterData[WWB ID],C232)</f>
        <v>1219.68</v>
      </c>
      <c r="L232" s="95">
        <f>SUMIFS(MasterData[Prior Sales],MasterData[Material'#],H232,MasterData[Material],I232,MasterData[WWB ID],C232)</f>
        <v>1876</v>
      </c>
      <c r="M232" s="95">
        <f t="shared" si="7"/>
        <v>-656.31999999999994</v>
      </c>
      <c r="N232" s="95">
        <f>SUMIFS(MasterData[Semi-Annual Base],MasterData[Material'#],H232,MasterData[Material],I232,MasterData[WWB ID],C232)</f>
        <v>0</v>
      </c>
      <c r="O232" s="95">
        <f>SUMIFS(MasterData[Semi-Annual Focus],MasterData[Material'#],H232,MasterData[Material],I232,MasterData[WWB ID],C232)</f>
        <v>0</v>
      </c>
      <c r="P232" s="95">
        <f>SUMIFS(MasterData[Base Rebate],MasterData[Material'#],H232,MasterData[Material],I232,MasterData[WWB ID],C232)</f>
        <v>14.450432107304541</v>
      </c>
      <c r="Q232" s="95">
        <f>SUMIFS(MasterData[Annual Focus],MasterData[Material'#],H232,MasterData[Material],I232,MasterData[WWB ID],C232)</f>
        <v>0</v>
      </c>
      <c r="R232" s="95">
        <f>SUMIFS(MasterData[Growth Rebate],MasterData[Material'#],H232,MasterData[Material],I232,MasterData[WWB ID],C232)</f>
        <v>-65.632000000000019</v>
      </c>
      <c r="S232" s="95">
        <f t="shared" si="8"/>
        <v>-51.181567892695476</v>
      </c>
    </row>
    <row r="233" spans="1:19" x14ac:dyDescent="0.25">
      <c r="A233" s="99" t="str">
        <v>BD LIFE SCIENCES</v>
      </c>
      <c r="B233" s="99" t="str">
        <v>Diagnostic Solutions</v>
      </c>
      <c r="C233" s="91" t="str">
        <v>127</v>
      </c>
      <c r="D233" s="99" t="str">
        <v>Infection Prevention and Management</v>
      </c>
      <c r="E233" s="99" t="str">
        <v>Core Micro</v>
      </c>
      <c r="F233" s="99" t="str">
        <v>Lab Reagents</v>
      </c>
      <c r="G233" s="99" t="str">
        <v>Antigens and Antisera</v>
      </c>
      <c r="H233" s="99" t="str">
        <v>227921</v>
      </c>
      <c r="I233" s="99" t="str">
        <v>Vial H. Influenzae Antiserum Type F</v>
      </c>
      <c r="J233" s="99" t="str">
        <v>BD</v>
      </c>
      <c r="K233" s="95">
        <f>SUMIFS(MasterData[Curr Sales],MasterData[Material'#],H233,MasterData[Material],I233,MasterData[WWB ID],C233)</f>
        <v>1017.39</v>
      </c>
      <c r="L233" s="95">
        <f>SUMIFS(MasterData[Prior Sales],MasterData[Material'#],H233,MasterData[Material],I233,MasterData[WWB ID],C233)</f>
        <v>0</v>
      </c>
      <c r="M233" s="95">
        <f t="shared" si="7"/>
        <v>1017.39</v>
      </c>
      <c r="N233" s="95">
        <f>SUMIFS(MasterData[Semi-Annual Base],MasterData[Material'#],H233,MasterData[Material],I233,MasterData[WWB ID],C233)</f>
        <v>0</v>
      </c>
      <c r="O233" s="95">
        <f>SUMIFS(MasterData[Semi-Annual Focus],MasterData[Material'#],H233,MasterData[Material],I233,MasterData[WWB ID],C233)</f>
        <v>0</v>
      </c>
      <c r="P233" s="95">
        <f>SUMIFS(MasterData[Base Rebate],MasterData[Material'#],H233,MasterData[Material],I233,MasterData[WWB ID],C233)</f>
        <v>0</v>
      </c>
      <c r="Q233" s="95">
        <f>SUMIFS(MasterData[Annual Focus],MasterData[Material'#],H233,MasterData[Material],I233,MasterData[WWB ID],C233)</f>
        <v>0</v>
      </c>
      <c r="R233" s="95">
        <f>SUMIFS(MasterData[Growth Rebate],MasterData[Material'#],H233,MasterData[Material],I233,MasterData[WWB ID],C233)</f>
        <v>101.739</v>
      </c>
      <c r="S233" s="95">
        <f t="shared" si="8"/>
        <v>101.739</v>
      </c>
    </row>
    <row r="234" spans="1:19" x14ac:dyDescent="0.25">
      <c r="A234" s="99" t="str">
        <v>BD LIFE SCIENCES</v>
      </c>
      <c r="B234" s="99" t="str">
        <v>Diagnostic Solutions</v>
      </c>
      <c r="C234" s="91" t="str">
        <v>127</v>
      </c>
      <c r="D234" s="99" t="str">
        <v>Infection Prevention and Management</v>
      </c>
      <c r="E234" s="99" t="str">
        <v>ID/AST</v>
      </c>
      <c r="F234" s="99" t="str">
        <v>Phoenix Reagents</v>
      </c>
      <c r="G234" s="99" t="str">
        <v>Phoenix Inoculum Broth</v>
      </c>
      <c r="H234" s="99" t="str">
        <v>246001</v>
      </c>
      <c r="I234" s="99" t="str">
        <v>Tube Phoenix Id Broth Sp100</v>
      </c>
      <c r="J234" s="99" t="str">
        <v>BD</v>
      </c>
      <c r="K234" s="95">
        <f>SUMIFS(MasterData[Curr Sales],MasterData[Material'#],H234,MasterData[Material],I234,MasterData[WWB ID],C234)</f>
        <v>28272.5</v>
      </c>
      <c r="L234" s="95">
        <f>SUMIFS(MasterData[Prior Sales],MasterData[Material'#],H234,MasterData[Material],I234,MasterData[WWB ID],C234)</f>
        <v>24016.1</v>
      </c>
      <c r="M234" s="95">
        <f t="shared" si="7"/>
        <v>4256.4000000000015</v>
      </c>
      <c r="N234" s="95">
        <f>SUMIFS(MasterData[Semi-Annual Base],MasterData[Material'#],H234,MasterData[Material],I234,MasterData[WWB ID],C234)</f>
        <v>0</v>
      </c>
      <c r="O234" s="95">
        <f>SUMIFS(MasterData[Semi-Annual Focus],MasterData[Material'#],H234,MasterData[Material],I234,MasterData[WWB ID],C234)</f>
        <v>0</v>
      </c>
      <c r="P234" s="95">
        <f>SUMIFS(MasterData[Base Rebate],MasterData[Material'#],H234,MasterData[Material],I234,MasterData[WWB ID],C234)</f>
        <v>184.99095017709837</v>
      </c>
      <c r="Q234" s="95">
        <f>SUMIFS(MasterData[Annual Focus],MasterData[Material'#],H234,MasterData[Material],I234,MasterData[WWB ID],C234)</f>
        <v>0</v>
      </c>
      <c r="R234" s="95">
        <f>SUMIFS(MasterData[Growth Rebate],MasterData[Material'#],H234,MasterData[Material],I234,MasterData[WWB ID],C234)</f>
        <v>425.63999999999987</v>
      </c>
      <c r="S234" s="95">
        <f t="shared" si="8"/>
        <v>610.63095017709827</v>
      </c>
    </row>
    <row r="235" spans="1:19" x14ac:dyDescent="0.25">
      <c r="A235" s="99" t="str">
        <v>BD LIFE SCIENCES</v>
      </c>
      <c r="B235" s="99" t="str">
        <v>Diagnostic Solutions</v>
      </c>
      <c r="C235" s="91" t="str">
        <v>127</v>
      </c>
      <c r="D235" s="99" t="str">
        <v>Infection Prevention and Management</v>
      </c>
      <c r="E235" s="99" t="str">
        <v>ID/AST</v>
      </c>
      <c r="F235" s="99" t="str">
        <v>Phoenix Reagents</v>
      </c>
      <c r="G235" s="99" t="str">
        <v>Phoenix Inoculum Broth</v>
      </c>
      <c r="H235" s="99" t="str">
        <v>246007</v>
      </c>
      <c r="I235" s="99" t="str">
        <v>Tube Phoenix Ast-S Broth 100 Ea</v>
      </c>
      <c r="J235" s="99" t="str">
        <v>BD</v>
      </c>
      <c r="K235" s="95">
        <f>SUMIFS(MasterData[Curr Sales],MasterData[Material'#],H235,MasterData[Material],I235,MasterData[WWB ID],C235)</f>
        <v>821.05</v>
      </c>
      <c r="L235" s="95">
        <f>SUMIFS(MasterData[Prior Sales],MasterData[Material'#],H235,MasterData[Material],I235,MasterData[WWB ID],C235)</f>
        <v>872.33</v>
      </c>
      <c r="M235" s="95">
        <f t="shared" si="7"/>
        <v>-51.280000000000086</v>
      </c>
      <c r="N235" s="95">
        <f>SUMIFS(MasterData[Semi-Annual Base],MasterData[Material'#],H235,MasterData[Material],I235,MasterData[WWB ID],C235)</f>
        <v>0</v>
      </c>
      <c r="O235" s="95">
        <f>SUMIFS(MasterData[Semi-Annual Focus],MasterData[Material'#],H235,MasterData[Material],I235,MasterData[WWB ID],C235)</f>
        <v>0</v>
      </c>
      <c r="P235" s="95">
        <f>SUMIFS(MasterData[Base Rebate],MasterData[Material'#],H235,MasterData[Material],I235,MasterData[WWB ID],C235)</f>
        <v>6.7193739020069145</v>
      </c>
      <c r="Q235" s="95">
        <f>SUMIFS(MasterData[Annual Focus],MasterData[Material'#],H235,MasterData[Material],I235,MasterData[WWB ID],C235)</f>
        <v>0</v>
      </c>
      <c r="R235" s="95">
        <f>SUMIFS(MasterData[Growth Rebate],MasterData[Material'#],H235,MasterData[Material],I235,MasterData[WWB ID],C235)</f>
        <v>-5.1280000000000072</v>
      </c>
      <c r="S235" s="95">
        <f t="shared" si="8"/>
        <v>1.5913739020069073</v>
      </c>
    </row>
    <row r="236" spans="1:19" x14ac:dyDescent="0.25">
      <c r="A236" s="99" t="str">
        <v>BD LIFE SCIENCES</v>
      </c>
      <c r="B236" s="99" t="str">
        <v>Diagnostic Solutions</v>
      </c>
      <c r="C236" s="91" t="str">
        <v>127</v>
      </c>
      <c r="D236" s="99" t="str">
        <v>Infection Prevention and Management</v>
      </c>
      <c r="E236" s="99" t="str">
        <v>ID/AST</v>
      </c>
      <c r="F236" s="99" t="str">
        <v>Phoenix Reagents</v>
      </c>
      <c r="G236" s="99" t="str">
        <v>Phoenix Inoculum Broth</v>
      </c>
      <c r="H236" s="99" t="str">
        <v>246011</v>
      </c>
      <c r="I236" s="99" t="str">
        <v>Phoenix Ast Broth 4.5Ml</v>
      </c>
      <c r="J236" s="99" t="str">
        <v>BD</v>
      </c>
      <c r="K236" s="95">
        <f>SUMIFS(MasterData[Curr Sales],MasterData[Material'#],H236,MasterData[Material],I236,MasterData[WWB ID],C236)</f>
        <v>14515</v>
      </c>
      <c r="L236" s="95">
        <f>SUMIFS(MasterData[Prior Sales],MasterData[Material'#],H236,MasterData[Material],I236,MasterData[WWB ID],C236)</f>
        <v>15797</v>
      </c>
      <c r="M236" s="95">
        <f t="shared" si="7"/>
        <v>-1282</v>
      </c>
      <c r="N236" s="95">
        <f>SUMIFS(MasterData[Semi-Annual Base],MasterData[Material'#],H236,MasterData[Material],I236,MasterData[WWB ID],C236)</f>
        <v>0</v>
      </c>
      <c r="O236" s="95">
        <f>SUMIFS(MasterData[Semi-Annual Focus],MasterData[Material'#],H236,MasterData[Material],I236,MasterData[WWB ID],C236)</f>
        <v>0</v>
      </c>
      <c r="P236" s="95">
        <f>SUMIFS(MasterData[Base Rebate],MasterData[Material'#],H236,MasterData[Material],I236,MasterData[WWB ID],C236)</f>
        <v>121.68095735559159</v>
      </c>
      <c r="Q236" s="95">
        <f>SUMIFS(MasterData[Annual Focus],MasterData[Material'#],H236,MasterData[Material],I236,MasterData[WWB ID],C236)</f>
        <v>0</v>
      </c>
      <c r="R236" s="95">
        <f>SUMIFS(MasterData[Growth Rebate],MasterData[Material'#],H236,MasterData[Material],I236,MasterData[WWB ID],C236)</f>
        <v>-128.20000000000005</v>
      </c>
      <c r="S236" s="95">
        <f t="shared" si="8"/>
        <v>-6.5190426444084579</v>
      </c>
    </row>
    <row r="237" spans="1:19" x14ac:dyDescent="0.25">
      <c r="A237" s="99" t="str">
        <v>BD LIFE SCIENCES</v>
      </c>
      <c r="B237" s="99" t="str">
        <v>Diagnostic Solutions</v>
      </c>
      <c r="C237" s="91" t="str">
        <v>127</v>
      </c>
      <c r="D237" s="99" t="str">
        <v>Infection Prevention and Management</v>
      </c>
      <c r="E237" s="99" t="str">
        <v>ID/AST</v>
      </c>
      <c r="F237" s="99" t="str">
        <v>Phoenix Reagents</v>
      </c>
      <c r="G237" s="99" t="str">
        <v>Phoenix Inoculum Broth</v>
      </c>
      <c r="H237" s="99" t="str">
        <v>448012</v>
      </c>
      <c r="I237" s="99" t="str">
        <v>Bag Phoenix Ap Id Solution 5 Ea</v>
      </c>
      <c r="J237" s="99" t="str">
        <v>BD</v>
      </c>
      <c r="K237" s="95">
        <f>SUMIFS(MasterData[Curr Sales],MasterData[Material'#],H237,MasterData[Material],I237,MasterData[WWB ID],C237)</f>
        <v>3463.24</v>
      </c>
      <c r="L237" s="95">
        <f>SUMIFS(MasterData[Prior Sales],MasterData[Material'#],H237,MasterData[Material],I237,MasterData[WWB ID],C237)</f>
        <v>4251.08</v>
      </c>
      <c r="M237" s="95">
        <f t="shared" si="7"/>
        <v>-787.84000000000015</v>
      </c>
      <c r="N237" s="95">
        <f>SUMIFS(MasterData[Semi-Annual Base],MasterData[Material'#],H237,MasterData[Material],I237,MasterData[WWB ID],C237)</f>
        <v>0</v>
      </c>
      <c r="O237" s="95">
        <f>SUMIFS(MasterData[Semi-Annual Focus],MasterData[Material'#],H237,MasterData[Material],I237,MasterData[WWB ID],C237)</f>
        <v>0</v>
      </c>
      <c r="P237" s="95">
        <f>SUMIFS(MasterData[Base Rebate],MasterData[Material'#],H237,MasterData[Material],I237,MasterData[WWB ID],C237)</f>
        <v>32.745172133646157</v>
      </c>
      <c r="Q237" s="95">
        <f>SUMIFS(MasterData[Annual Focus],MasterData[Material'#],H237,MasterData[Material],I237,MasterData[WWB ID],C237)</f>
        <v>0</v>
      </c>
      <c r="R237" s="95">
        <f>SUMIFS(MasterData[Growth Rebate],MasterData[Material'#],H237,MasterData[Material],I237,MasterData[WWB ID],C237)</f>
        <v>-78.783999999999992</v>
      </c>
      <c r="S237" s="95">
        <f t="shared" si="8"/>
        <v>-46.038827866353834</v>
      </c>
    </row>
    <row r="238" spans="1:19" x14ac:dyDescent="0.25">
      <c r="A238" s="99" t="str">
        <v>BD LIFE SCIENCES</v>
      </c>
      <c r="B238" s="99" t="str">
        <v>Diagnostic Solutions</v>
      </c>
      <c r="C238" s="91" t="str">
        <v>127</v>
      </c>
      <c r="D238" s="99" t="str">
        <v>Infection Prevention and Management</v>
      </c>
      <c r="E238" s="99" t="str">
        <v>ID/AST</v>
      </c>
      <c r="F238" s="99" t="str">
        <v>Phoenix Reagents</v>
      </c>
      <c r="G238" s="99" t="str">
        <v>Phoenix Combo Panel</v>
      </c>
      <c r="H238" s="99" t="str">
        <v>448802</v>
      </c>
      <c r="I238" s="99" t="str">
        <v>Panel Phoenix Smic/Id 101</v>
      </c>
      <c r="J238" s="99" t="str">
        <v>BD</v>
      </c>
      <c r="K238" s="95">
        <f>SUMIFS(MasterData[Curr Sales],MasterData[Material'#],H238,MasterData[Material],I238,MasterData[WWB ID],C238)</f>
        <v>3119.48</v>
      </c>
      <c r="L238" s="95">
        <f>SUMIFS(MasterData[Prior Sales],MasterData[Material'#],H238,MasterData[Material],I238,MasterData[WWB ID],C238)</f>
        <v>2471.16</v>
      </c>
      <c r="M238" s="95">
        <f t="shared" si="7"/>
        <v>648.32000000000016</v>
      </c>
      <c r="N238" s="95">
        <f>SUMIFS(MasterData[Semi-Annual Base],MasterData[Material'#],H238,MasterData[Material],I238,MasterData[WWB ID],C238)</f>
        <v>0</v>
      </c>
      <c r="O238" s="95">
        <f>SUMIFS(MasterData[Semi-Annual Focus],MasterData[Material'#],H238,MasterData[Material],I238,MasterData[WWB ID],C238)</f>
        <v>0</v>
      </c>
      <c r="P238" s="95">
        <f>SUMIFS(MasterData[Base Rebate],MasterData[Material'#],H238,MasterData[Material],I238,MasterData[WWB ID],C238)</f>
        <v>19.034823990557936</v>
      </c>
      <c r="Q238" s="95">
        <f>SUMIFS(MasterData[Annual Focus],MasterData[Material'#],H238,MasterData[Material],I238,MasterData[WWB ID],C238)</f>
        <v>0</v>
      </c>
      <c r="R238" s="95">
        <f>SUMIFS(MasterData[Growth Rebate],MasterData[Material'#],H238,MasterData[Material],I238,MasterData[WWB ID],C238)</f>
        <v>64.832000000000022</v>
      </c>
      <c r="S238" s="95">
        <f t="shared" si="8"/>
        <v>83.866823990557961</v>
      </c>
    </row>
    <row r="239" spans="1:19" x14ac:dyDescent="0.25">
      <c r="A239" s="99" t="str">
        <v>BD LIFE SCIENCES</v>
      </c>
      <c r="B239" s="99" t="str">
        <v>Diagnostic Solutions</v>
      </c>
      <c r="C239" s="91" t="str">
        <v>127</v>
      </c>
      <c r="D239" s="99" t="str">
        <v>Infection Prevention and Management</v>
      </c>
      <c r="E239" s="99" t="str">
        <v>ID/AST</v>
      </c>
      <c r="F239" s="99" t="str">
        <v>Phoenix Reagents</v>
      </c>
      <c r="G239" s="99" t="str">
        <v>Phoenix AST Panel</v>
      </c>
      <c r="H239" s="99" t="str">
        <v>448417</v>
      </c>
      <c r="I239" s="99" t="str">
        <v>Panel Phoenix Pmic 107</v>
      </c>
      <c r="J239" s="99" t="str">
        <v>BD</v>
      </c>
      <c r="K239" s="95">
        <f>SUMIFS(MasterData[Curr Sales],MasterData[Material'#],H239,MasterData[Material],I239,MasterData[WWB ID],C239)</f>
        <v>36708</v>
      </c>
      <c r="L239" s="95">
        <f>SUMIFS(MasterData[Prior Sales],MasterData[Material'#],H239,MasterData[Material],I239,MasterData[WWB ID],C239)</f>
        <v>31188</v>
      </c>
      <c r="M239" s="95">
        <f t="shared" si="7"/>
        <v>5520</v>
      </c>
      <c r="N239" s="95">
        <f>SUMIFS(MasterData[Semi-Annual Base],MasterData[Material'#],H239,MasterData[Material],I239,MasterData[WWB ID],C239)</f>
        <v>0</v>
      </c>
      <c r="O239" s="95">
        <f>SUMIFS(MasterData[Semi-Annual Focus],MasterData[Material'#],H239,MasterData[Material],I239,MasterData[WWB ID],C239)</f>
        <v>0</v>
      </c>
      <c r="P239" s="95">
        <f>SUMIFS(MasterData[Base Rebate],MasterData[Material'#],H239,MasterData[Material],I239,MasterData[WWB ID],C239)</f>
        <v>240.2345823894531</v>
      </c>
      <c r="Q239" s="95">
        <f>SUMIFS(MasterData[Annual Focus],MasterData[Material'#],H239,MasterData[Material],I239,MasterData[WWB ID],C239)</f>
        <v>0</v>
      </c>
      <c r="R239" s="95">
        <f>SUMIFS(MasterData[Growth Rebate],MasterData[Material'#],H239,MasterData[Material],I239,MasterData[WWB ID],C239)</f>
        <v>552.00000000000023</v>
      </c>
      <c r="S239" s="95">
        <f t="shared" si="8"/>
        <v>792.23458238945329</v>
      </c>
    </row>
    <row r="240" spans="1:19" x14ac:dyDescent="0.25">
      <c r="A240" s="99" t="str">
        <v>BD LIFE SCIENCES</v>
      </c>
      <c r="B240" s="99" t="str">
        <v>Diagnostic Solutions</v>
      </c>
      <c r="C240" s="91" t="str">
        <v>127</v>
      </c>
      <c r="D240" s="99" t="str">
        <v>Infection Prevention and Management</v>
      </c>
      <c r="E240" s="99" t="str">
        <v>ID/AST</v>
      </c>
      <c r="F240" s="99" t="str">
        <v>Phoenix Reagents</v>
      </c>
      <c r="G240" s="99" t="str">
        <v>Phoenix AST Panel</v>
      </c>
      <c r="H240" s="99" t="str">
        <v>449292</v>
      </c>
      <c r="I240" s="99" t="str">
        <v>Panel Phoenix NMIC-306</v>
      </c>
      <c r="J240" s="99" t="str">
        <v>BD</v>
      </c>
      <c r="K240" s="95">
        <f>SUMIFS(MasterData[Curr Sales],MasterData[Material'#],H240,MasterData[Material],I240,MasterData[WWB ID],C240)</f>
        <v>186300</v>
      </c>
      <c r="L240" s="95">
        <f>SUMIFS(MasterData[Prior Sales],MasterData[Material'#],H240,MasterData[Material],I240,MasterData[WWB ID],C240)</f>
        <v>194040</v>
      </c>
      <c r="M240" s="95">
        <f t="shared" si="7"/>
        <v>-7740</v>
      </c>
      <c r="N240" s="95">
        <f>SUMIFS(MasterData[Semi-Annual Base],MasterData[Material'#],H240,MasterData[Material],I240,MasterData[WWB ID],C240)</f>
        <v>0</v>
      </c>
      <c r="O240" s="95">
        <f>SUMIFS(MasterData[Semi-Annual Focus],MasterData[Material'#],H240,MasterData[Material],I240,MasterData[WWB ID],C240)</f>
        <v>0</v>
      </c>
      <c r="P240" s="95">
        <f>SUMIFS(MasterData[Base Rebate],MasterData[Material'#],H240,MasterData[Material],I240,MasterData[WWB ID],C240)</f>
        <v>1494.6491716958278</v>
      </c>
      <c r="Q240" s="95">
        <f>SUMIFS(MasterData[Annual Focus],MasterData[Material'#],H240,MasterData[Material],I240,MasterData[WWB ID],C240)</f>
        <v>0</v>
      </c>
      <c r="R240" s="95">
        <f>SUMIFS(MasterData[Growth Rebate],MasterData[Material'#],H240,MasterData[Material],I240,MasterData[WWB ID],C240)</f>
        <v>-774</v>
      </c>
      <c r="S240" s="95">
        <f t="shared" si="8"/>
        <v>720.64917169582782</v>
      </c>
    </row>
    <row r="241" spans="1:19" x14ac:dyDescent="0.25">
      <c r="A241" s="99" t="str">
        <v>BD LIFE SCIENCES</v>
      </c>
      <c r="B241" s="99" t="str">
        <v>Diagnostic Solutions</v>
      </c>
      <c r="C241" s="91" t="str">
        <v>127</v>
      </c>
      <c r="D241" s="99" t="str">
        <v>Infection Prevention and Management</v>
      </c>
      <c r="E241" s="99" t="str">
        <v>ID/AST</v>
      </c>
      <c r="F241" s="99" t="str">
        <v>Phoenix Reagents</v>
      </c>
      <c r="G241" s="99" t="str">
        <v>Phoenix AST Panel</v>
      </c>
      <c r="H241" s="99" t="str">
        <v>449082</v>
      </c>
      <c r="I241" s="99" t="str">
        <v>Panel Phoenix NMIC-312</v>
      </c>
      <c r="J241" s="99" t="str">
        <v>BD</v>
      </c>
      <c r="K241" s="95">
        <f>SUMIFS(MasterData[Curr Sales],MasterData[Material'#],H241,MasterData[Material],I241,MasterData[WWB ID],C241)</f>
        <v>2681.6400000000003</v>
      </c>
      <c r="L241" s="95">
        <f>SUMIFS(MasterData[Prior Sales],MasterData[Material'#],H241,MasterData[Material],I241,MasterData[WWB ID],C241)</f>
        <v>0</v>
      </c>
      <c r="M241" s="95">
        <f t="shared" si="7"/>
        <v>2681.6400000000003</v>
      </c>
      <c r="N241" s="95">
        <f>SUMIFS(MasterData[Semi-Annual Base],MasterData[Material'#],H241,MasterData[Material],I241,MasterData[WWB ID],C241)</f>
        <v>0</v>
      </c>
      <c r="O241" s="95">
        <f>SUMIFS(MasterData[Semi-Annual Focus],MasterData[Material'#],H241,MasterData[Material],I241,MasterData[WWB ID],C241)</f>
        <v>0</v>
      </c>
      <c r="P241" s="95">
        <f>SUMIFS(MasterData[Base Rebate],MasterData[Material'#],H241,MasterData[Material],I241,MasterData[WWB ID],C241)</f>
        <v>0</v>
      </c>
      <c r="Q241" s="95">
        <f>SUMIFS(MasterData[Annual Focus],MasterData[Material'#],H241,MasterData[Material],I241,MasterData[WWB ID],C241)</f>
        <v>0</v>
      </c>
      <c r="R241" s="95">
        <f>SUMIFS(MasterData[Growth Rebate],MasterData[Material'#],H241,MasterData[Material],I241,MasterData[WWB ID],C241)</f>
        <v>268.16400000000004</v>
      </c>
      <c r="S241" s="95">
        <f t="shared" si="8"/>
        <v>268.16400000000004</v>
      </c>
    </row>
    <row r="242" spans="1:19" x14ac:dyDescent="0.25">
      <c r="A242" s="99" t="str">
        <v>BD LIFE SCIENCES</v>
      </c>
      <c r="B242" s="99" t="str">
        <v>Diagnostic Solutions</v>
      </c>
      <c r="C242" s="91" t="str">
        <v>127</v>
      </c>
      <c r="D242" s="99" t="str">
        <v>Infection Prevention and Management</v>
      </c>
      <c r="E242" s="99" t="str">
        <v>ID/AST</v>
      </c>
      <c r="F242" s="99" t="str">
        <v>Phoenix Reagents</v>
      </c>
      <c r="G242" s="99" t="str">
        <v>Phoenix ID Panel</v>
      </c>
      <c r="H242" s="99" t="str">
        <v>448008</v>
      </c>
      <c r="I242" s="99" t="str">
        <v>Panel Phoenix PID</v>
      </c>
      <c r="J242" s="99" t="str">
        <v>BD</v>
      </c>
      <c r="K242" s="95">
        <f>SUMIFS(MasterData[Curr Sales],MasterData[Material'#],H242,MasterData[Material],I242,MasterData[WWB ID],C242)</f>
        <v>2121.8000000000002</v>
      </c>
      <c r="L242" s="95">
        <f>SUMIFS(MasterData[Prior Sales],MasterData[Material'#],H242,MasterData[Material],I242,MasterData[WWB ID],C242)</f>
        <v>2121.8000000000002</v>
      </c>
      <c r="M242" s="95">
        <f t="shared" si="7"/>
        <v>0</v>
      </c>
      <c r="N242" s="95">
        <f>SUMIFS(MasterData[Semi-Annual Base],MasterData[Material'#],H242,MasterData[Material],I242,MasterData[WWB ID],C242)</f>
        <v>0</v>
      </c>
      <c r="O242" s="95">
        <f>SUMIFS(MasterData[Semi-Annual Focus],MasterData[Material'#],H242,MasterData[Material],I242,MasterData[WWB ID],C242)</f>
        <v>0</v>
      </c>
      <c r="P242" s="95">
        <f>SUMIFS(MasterData[Base Rebate],MasterData[Material'#],H242,MasterData[Material],I242,MasterData[WWB ID],C242)</f>
        <v>16.343777636076108</v>
      </c>
      <c r="Q242" s="95">
        <f>SUMIFS(MasterData[Annual Focus],MasterData[Material'#],H242,MasterData[Material],I242,MasterData[WWB ID],C242)</f>
        <v>0</v>
      </c>
      <c r="R242" s="95">
        <f>SUMIFS(MasterData[Growth Rebate],MasterData[Material'#],H242,MasterData[Material],I242,MasterData[WWB ID],C242)</f>
        <v>0</v>
      </c>
      <c r="S242" s="95">
        <f t="shared" si="8"/>
        <v>16.343777636076108</v>
      </c>
    </row>
    <row r="243" spans="1:19" x14ac:dyDescent="0.25">
      <c r="A243" s="99" t="str">
        <v>BD LIFE SCIENCES</v>
      </c>
      <c r="B243" s="99" t="str">
        <v>Diagnostic Solutions</v>
      </c>
      <c r="C243" s="91" t="str">
        <v>127</v>
      </c>
      <c r="D243" s="99" t="str">
        <v>Infection Prevention and Management</v>
      </c>
      <c r="E243" s="99" t="str">
        <v>ID/AST</v>
      </c>
      <c r="F243" s="99" t="str">
        <v>Phoenix Reagents</v>
      </c>
      <c r="G243" s="99" t="str">
        <v>Phoenix ID Panel</v>
      </c>
      <c r="H243" s="99" t="str">
        <v>448007</v>
      </c>
      <c r="I243" s="99" t="str">
        <v>Panel Phoenix NID</v>
      </c>
      <c r="J243" s="99" t="str">
        <v>BD</v>
      </c>
      <c r="K243" s="95">
        <f>SUMIFS(MasterData[Curr Sales],MasterData[Material'#],H243,MasterData[Material],I243,MasterData[WWB ID],C243)</f>
        <v>22290.06</v>
      </c>
      <c r="L243" s="95">
        <f>SUMIFS(MasterData[Prior Sales],MasterData[Material'#],H243,MasterData[Material],I243,MasterData[WWB ID],C243)</f>
        <v>19786.3</v>
      </c>
      <c r="M243" s="95">
        <f t="shared" si="7"/>
        <v>2503.760000000002</v>
      </c>
      <c r="N243" s="95">
        <f>SUMIFS(MasterData[Semi-Annual Base],MasterData[Material'#],H243,MasterData[Material],I243,MasterData[WWB ID],C243)</f>
        <v>0</v>
      </c>
      <c r="O243" s="95">
        <f>SUMIFS(MasterData[Semi-Annual Focus],MasterData[Material'#],H243,MasterData[Material],I243,MasterData[WWB ID],C243)</f>
        <v>0</v>
      </c>
      <c r="P243" s="95">
        <f>SUMIFS(MasterData[Base Rebate],MasterData[Material'#],H243,MasterData[Material],I243,MasterData[WWB ID],C243)</f>
        <v>152.40969339272911</v>
      </c>
      <c r="Q243" s="95">
        <f>SUMIFS(MasterData[Annual Focus],MasterData[Material'#],H243,MasterData[Material],I243,MasterData[WWB ID],C243)</f>
        <v>0</v>
      </c>
      <c r="R243" s="95">
        <f>SUMIFS(MasterData[Growth Rebate],MasterData[Material'#],H243,MasterData[Material],I243,MasterData[WWB ID],C243)</f>
        <v>250.37600000000009</v>
      </c>
      <c r="S243" s="95">
        <f t="shared" si="8"/>
        <v>402.78569339272917</v>
      </c>
    </row>
    <row r="244" spans="1:19" x14ac:dyDescent="0.25">
      <c r="A244" s="99" t="str">
        <v>BD LIFE SCIENCES</v>
      </c>
      <c r="B244" s="99" t="str">
        <v>Diagnostic Solutions</v>
      </c>
      <c r="C244" s="91" t="str">
        <v>127</v>
      </c>
      <c r="D244" s="99" t="str">
        <v>Infection Prevention and Management</v>
      </c>
      <c r="E244" s="99" t="str">
        <v>ID/AST</v>
      </c>
      <c r="F244" s="99" t="str">
        <v>Phoenix Reagents</v>
      </c>
      <c r="G244" s="99" t="str">
        <v>Phoenix ID Panel</v>
      </c>
      <c r="H244" s="99" t="str">
        <v>448316</v>
      </c>
      <c r="I244" s="99" t="str">
        <v>Panel Phoenix Yeast Id</v>
      </c>
      <c r="J244" s="99" t="str">
        <v>BD</v>
      </c>
      <c r="K244" s="95">
        <f>SUMIFS(MasterData[Curr Sales],MasterData[Material'#],H244,MasterData[Material],I244,MasterData[WWB ID],C244)</f>
        <v>2268.42</v>
      </c>
      <c r="L244" s="95">
        <f>SUMIFS(MasterData[Prior Sales],MasterData[Material'#],H244,MasterData[Material],I244,MasterData[WWB ID],C244)</f>
        <v>9585.0999999999985</v>
      </c>
      <c r="M244" s="95">
        <f t="shared" si="7"/>
        <v>-7316.6799999999985</v>
      </c>
      <c r="N244" s="95">
        <f>SUMIFS(MasterData[Semi-Annual Base],MasterData[Material'#],H244,MasterData[Material],I244,MasterData[WWB ID],C244)</f>
        <v>0</v>
      </c>
      <c r="O244" s="95">
        <f>SUMIFS(MasterData[Semi-Annual Focus],MasterData[Material'#],H244,MasterData[Material],I244,MasterData[WWB ID],C244)</f>
        <v>0</v>
      </c>
      <c r="P244" s="95">
        <f>SUMIFS(MasterData[Base Rebate],MasterData[Material'#],H244,MasterData[Material],I244,MasterData[WWB ID],C244)</f>
        <v>73.832002554224275</v>
      </c>
      <c r="Q244" s="95">
        <f>SUMIFS(MasterData[Annual Focus],MasterData[Material'#],H244,MasterData[Material],I244,MasterData[WWB ID],C244)</f>
        <v>0</v>
      </c>
      <c r="R244" s="95">
        <f>SUMIFS(MasterData[Growth Rebate],MasterData[Material'#],H244,MasterData[Material],I244,MasterData[WWB ID],C244)</f>
        <v>-731.66799999999989</v>
      </c>
      <c r="S244" s="95">
        <f t="shared" si="8"/>
        <v>-657.83599744577566</v>
      </c>
    </row>
    <row r="245" spans="1:19" x14ac:dyDescent="0.25">
      <c r="A245" s="99" t="str">
        <v>BD LIFE SCIENCES</v>
      </c>
      <c r="B245" s="99" t="str">
        <v>Diagnostic Solutions</v>
      </c>
      <c r="C245" s="91" t="str">
        <v>127</v>
      </c>
      <c r="D245" s="99" t="str">
        <v>Infection Prevention and Management</v>
      </c>
      <c r="E245" s="99" t="str">
        <v>ID/AST</v>
      </c>
      <c r="F245" s="99" t="str">
        <v>Phoenix Reagents</v>
      </c>
      <c r="G245" s="99" t="str">
        <v>Phoenix Reagents</v>
      </c>
      <c r="H245" s="99" t="str">
        <v>246006</v>
      </c>
      <c r="I245" s="99" t="str">
        <v>Bag Phoenix Ap Ast Indicator</v>
      </c>
      <c r="J245" s="99" t="str">
        <v>BD</v>
      </c>
      <c r="K245" s="95">
        <f>SUMIFS(MasterData[Curr Sales],MasterData[Material'#],H245,MasterData[Material],I245,MasterData[WWB ID],C245)</f>
        <v>7587.5</v>
      </c>
      <c r="L245" s="95">
        <f>SUMIFS(MasterData[Prior Sales],MasterData[Material'#],H245,MasterData[Material],I245,MasterData[WWB ID],C245)</f>
        <v>3349.5999999999995</v>
      </c>
      <c r="M245" s="95">
        <f t="shared" si="7"/>
        <v>4237.9000000000005</v>
      </c>
      <c r="N245" s="95">
        <f>SUMIFS(MasterData[Semi-Annual Base],MasterData[Material'#],H245,MasterData[Material],I245,MasterData[WWB ID],C245)</f>
        <v>0</v>
      </c>
      <c r="O245" s="95">
        <f>SUMIFS(MasterData[Semi-Annual Focus],MasterData[Material'#],H245,MasterData[Material],I245,MasterData[WWB ID],C245)</f>
        <v>0</v>
      </c>
      <c r="P245" s="95">
        <f>SUMIFS(MasterData[Base Rebate],MasterData[Material'#],H245,MasterData[Material],I245,MasterData[WWB ID],C245)</f>
        <v>25.801261933170196</v>
      </c>
      <c r="Q245" s="95">
        <f>SUMIFS(MasterData[Annual Focus],MasterData[Material'#],H245,MasterData[Material],I245,MasterData[WWB ID],C245)</f>
        <v>0</v>
      </c>
      <c r="R245" s="95">
        <f>SUMIFS(MasterData[Growth Rebate],MasterData[Material'#],H245,MasterData[Material],I245,MasterData[WWB ID],C245)</f>
        <v>423.79</v>
      </c>
      <c r="S245" s="95">
        <f t="shared" si="8"/>
        <v>449.59126193317024</v>
      </c>
    </row>
    <row r="246" spans="1:19" x14ac:dyDescent="0.25">
      <c r="A246" s="99" t="str">
        <v>BD LIFE SCIENCES</v>
      </c>
      <c r="B246" s="99" t="str">
        <v>Diagnostic Solutions</v>
      </c>
      <c r="C246" s="91" t="str">
        <v>127</v>
      </c>
      <c r="D246" s="99" t="str">
        <v>Infection Prevention and Management</v>
      </c>
      <c r="E246" s="99" t="str">
        <v>ID/AST</v>
      </c>
      <c r="F246" s="99" t="str">
        <v>Phoenix Reagents</v>
      </c>
      <c r="G246" s="99" t="str">
        <v>Phoenix Reagents</v>
      </c>
      <c r="H246" s="99" t="str">
        <v>246009</v>
      </c>
      <c r="I246" s="99" t="str">
        <v>Phoenix Ast-S Indicator</v>
      </c>
      <c r="J246" s="99" t="str">
        <v>BD</v>
      </c>
      <c r="K246" s="95">
        <f>SUMIFS(MasterData[Curr Sales],MasterData[Material'#],H246,MasterData[Material],I246,MasterData[WWB ID],C246)</f>
        <v>3199.26</v>
      </c>
      <c r="L246" s="95">
        <f>SUMIFS(MasterData[Prior Sales],MasterData[Material'#],H246,MasterData[Material],I246,MasterData[WWB ID],C246)</f>
        <v>2466.8000000000002</v>
      </c>
      <c r="M246" s="95">
        <f t="shared" si="7"/>
        <v>732.46</v>
      </c>
      <c r="N246" s="95">
        <f>SUMIFS(MasterData[Semi-Annual Base],MasterData[Material'#],H246,MasterData[Material],I246,MasterData[WWB ID],C246)</f>
        <v>0</v>
      </c>
      <c r="O246" s="95">
        <f>SUMIFS(MasterData[Semi-Annual Focus],MasterData[Material'#],H246,MasterData[Material],I246,MasterData[WWB ID],C246)</f>
        <v>0</v>
      </c>
      <c r="P246" s="95">
        <f>SUMIFS(MasterData[Base Rebate],MasterData[Material'#],H246,MasterData[Material],I246,MasterData[WWB ID],C246)</f>
        <v>19.001239830649705</v>
      </c>
      <c r="Q246" s="95">
        <f>SUMIFS(MasterData[Annual Focus],MasterData[Material'#],H246,MasterData[Material],I246,MasterData[WWB ID],C246)</f>
        <v>0</v>
      </c>
      <c r="R246" s="95">
        <f>SUMIFS(MasterData[Growth Rebate],MasterData[Material'#],H246,MasterData[Material],I246,MasterData[WWB ID],C246)</f>
        <v>73.245999999999981</v>
      </c>
      <c r="S246" s="95">
        <f t="shared" si="8"/>
        <v>92.24723983064969</v>
      </c>
    </row>
    <row r="247" spans="1:19" x14ac:dyDescent="0.25">
      <c r="A247" s="99" t="str">
        <v>BD LIFE SCIENCES</v>
      </c>
      <c r="B247" s="99" t="str">
        <v>Diagnostic Solutions</v>
      </c>
      <c r="C247" s="91" t="str">
        <v>127</v>
      </c>
      <c r="D247" s="99" t="str">
        <v>Infection Prevention and Management</v>
      </c>
      <c r="E247" s="99" t="str">
        <v>TB</v>
      </c>
      <c r="F247" s="99" t="str">
        <v>TB Reagents</v>
      </c>
      <c r="G247" s="99" t="str">
        <v>AutoMGIT</v>
      </c>
      <c r="H247" s="99" t="str">
        <v>245122</v>
      </c>
      <c r="I247" s="99" t="str">
        <v>Tube Bactec Mgit 7Ml</v>
      </c>
      <c r="J247" s="99" t="str">
        <v>BD</v>
      </c>
      <c r="K247" s="95">
        <f>SUMIFS(MasterData[Curr Sales],MasterData[Material'#],H247,MasterData[Material],I247,MasterData[WWB ID],C247)</f>
        <v>24977.5</v>
      </c>
      <c r="L247" s="95">
        <f>SUMIFS(MasterData[Prior Sales],MasterData[Material'#],H247,MasterData[Material],I247,MasterData[WWB ID],C247)</f>
        <v>32622.35</v>
      </c>
      <c r="M247" s="95">
        <f t="shared" si="7"/>
        <v>-7644.8499999999985</v>
      </c>
      <c r="N247" s="95">
        <f>SUMIFS(MasterData[Semi-Annual Base],MasterData[Material'#],H247,MasterData[Material],I247,MasterData[WWB ID],C247)</f>
        <v>0</v>
      </c>
      <c r="O247" s="95">
        <f>SUMIFS(MasterData[Semi-Annual Focus],MasterData[Material'#],H247,MasterData[Material],I247,MasterData[WWB ID],C247)</f>
        <v>0</v>
      </c>
      <c r="P247" s="95">
        <f>SUMIFS(MasterData[Base Rebate],MasterData[Material'#],H247,MasterData[Material],I247,MasterData[WWB ID],C247)</f>
        <v>251.28307774825493</v>
      </c>
      <c r="Q247" s="95">
        <f>SUMIFS(MasterData[Annual Focus],MasterData[Material'#],H247,MasterData[Material],I247,MasterData[WWB ID],C247)</f>
        <v>0</v>
      </c>
      <c r="R247" s="95">
        <f>SUMIFS(MasterData[Growth Rebate],MasterData[Material'#],H247,MasterData[Material],I247,MasterData[WWB ID],C247)</f>
        <v>-764.48499999999967</v>
      </c>
      <c r="S247" s="95">
        <f t="shared" si="8"/>
        <v>-513.20192225174469</v>
      </c>
    </row>
    <row r="248" spans="1:19" x14ac:dyDescent="0.25">
      <c r="A248" s="99" t="str">
        <v>BD LIFE SCIENCES</v>
      </c>
      <c r="B248" s="99" t="str">
        <v>Diagnostic Solutions</v>
      </c>
      <c r="C248" s="91" t="str">
        <v>127</v>
      </c>
      <c r="D248" s="99" t="str">
        <v>Infection Prevention and Management</v>
      </c>
      <c r="E248" s="99" t="str">
        <v>Core Micro</v>
      </c>
      <c r="F248" s="99" t="str">
        <v>Anaerobics</v>
      </c>
      <c r="G248" s="99" t="str">
        <v>Gaspak EZ</v>
      </c>
      <c r="H248" s="99" t="str">
        <v>260679</v>
      </c>
      <c r="I248" s="99" t="str">
        <v>Sachet Gaspak EZ CO2 Container</v>
      </c>
      <c r="J248" s="99" t="str">
        <v>BD</v>
      </c>
      <c r="K248" s="95">
        <f>SUMIFS(MasterData[Curr Sales],MasterData[Material'#],H248,MasterData[Material],I248,MasterData[WWB ID],C248)</f>
        <v>778.68000000000006</v>
      </c>
      <c r="L248" s="95">
        <f>SUMIFS(MasterData[Prior Sales],MasterData[Material'#],H248,MasterData[Material],I248,MasterData[WWB ID],C248)</f>
        <v>549.40000000000009</v>
      </c>
      <c r="M248" s="95">
        <f t="shared" si="7"/>
        <v>229.27999999999997</v>
      </c>
      <c r="N248" s="95">
        <f>SUMIFS(MasterData[Semi-Annual Base],MasterData[Material'#],H248,MasterData[Material],I248,MasterData[WWB ID],C248)</f>
        <v>0</v>
      </c>
      <c r="O248" s="95">
        <f>SUMIFS(MasterData[Semi-Annual Focus],MasterData[Material'#],H248,MasterData[Material],I248,MasterData[WWB ID],C248)</f>
        <v>0</v>
      </c>
      <c r="P248" s="95">
        <f>SUMIFS(MasterData[Base Rebate],MasterData[Material'#],H248,MasterData[Material],I248,MasterData[WWB ID],C248)</f>
        <v>4.2319122599963306</v>
      </c>
      <c r="Q248" s="95">
        <f>SUMIFS(MasterData[Annual Focus],MasterData[Material'#],H248,MasterData[Material],I248,MasterData[WWB ID],C248)</f>
        <v>0</v>
      </c>
      <c r="R248" s="95">
        <f>SUMIFS(MasterData[Growth Rebate],MasterData[Material'#],H248,MasterData[Material],I248,MasterData[WWB ID],C248)</f>
        <v>22.927999999999997</v>
      </c>
      <c r="S248" s="95">
        <f t="shared" si="8"/>
        <v>27.159912259996329</v>
      </c>
    </row>
    <row r="249" spans="1:19" x14ac:dyDescent="0.25">
      <c r="A249" s="99" t="str">
        <v>BD LIFE SCIENCES</v>
      </c>
      <c r="B249" s="99" t="str">
        <v>Diagnostic Solutions</v>
      </c>
      <c r="C249" s="91" t="str">
        <v>127</v>
      </c>
      <c r="D249" s="99" t="str">
        <v>Infection Prevention and Management</v>
      </c>
      <c r="E249" s="99" t="str">
        <v>Core Micro</v>
      </c>
      <c r="F249" s="99" t="str">
        <v>Lab Reagents</v>
      </c>
      <c r="G249" s="99" t="str">
        <v>Droppers</v>
      </c>
      <c r="H249" s="99" t="str">
        <v>261185</v>
      </c>
      <c r="I249" s="99" t="str">
        <v>Dropper Indole</v>
      </c>
      <c r="J249" s="99" t="str">
        <v>BD</v>
      </c>
      <c r="K249" s="95">
        <f>SUMIFS(MasterData[Curr Sales],MasterData[Material'#],H249,MasterData[Material],I249,MasterData[WWB ID],C249)</f>
        <v>199.29000000000002</v>
      </c>
      <c r="L249" s="95">
        <f>SUMIFS(MasterData[Prior Sales],MasterData[Material'#],H249,MasterData[Material],I249,MasterData[WWB ID],C249)</f>
        <v>105.28</v>
      </c>
      <c r="M249" s="95">
        <f t="shared" si="7"/>
        <v>94.010000000000019</v>
      </c>
      <c r="N249" s="95">
        <f>SUMIFS(MasterData[Semi-Annual Base],MasterData[Material'#],H249,MasterData[Material],I249,MasterData[WWB ID],C249)</f>
        <v>0</v>
      </c>
      <c r="O249" s="95">
        <f>SUMIFS(MasterData[Semi-Annual Focus],MasterData[Material'#],H249,MasterData[Material],I249,MasterData[WWB ID],C249)</f>
        <v>0</v>
      </c>
      <c r="P249" s="95">
        <f>SUMIFS(MasterData[Base Rebate],MasterData[Material'#],H249,MasterData[Material],I249,MasterData[WWB ID],C249)</f>
        <v>0.81094962273828464</v>
      </c>
      <c r="Q249" s="95">
        <f>SUMIFS(MasterData[Annual Focus],MasterData[Material'#],H249,MasterData[Material],I249,MasterData[WWB ID],C249)</f>
        <v>0</v>
      </c>
      <c r="R249" s="95">
        <f>SUMIFS(MasterData[Growth Rebate],MasterData[Material'#],H249,MasterData[Material],I249,MasterData[WWB ID],C249)</f>
        <v>9.4010000000000016</v>
      </c>
      <c r="S249" s="95">
        <f t="shared" si="8"/>
        <v>10.211949622738286</v>
      </c>
    </row>
    <row r="250" spans="1:19" x14ac:dyDescent="0.25">
      <c r="A250" s="99" t="str">
        <v>BD LIFE SCIENCES</v>
      </c>
      <c r="B250" s="99" t="str">
        <v>Diagnostic Solutions</v>
      </c>
      <c r="C250" s="91" t="str">
        <v>127</v>
      </c>
      <c r="D250" s="99" t="str">
        <v>Infection Prevention and Management</v>
      </c>
      <c r="E250" s="99" t="str">
        <v>Core Micro</v>
      </c>
      <c r="F250" s="99" t="str">
        <v>Lab Reagents</v>
      </c>
      <c r="G250" s="99" t="str">
        <v>Droppers</v>
      </c>
      <c r="H250" s="99" t="str">
        <v>261190</v>
      </c>
      <c r="I250" s="99" t="str">
        <v>Dropper Ferric Chloride</v>
      </c>
      <c r="J250" s="99" t="str">
        <v>BD</v>
      </c>
      <c r="K250" s="95">
        <f>SUMIFS(MasterData[Curr Sales],MasterData[Material'#],H250,MasterData[Material],I250,MasterData[WWB ID],C250)</f>
        <v>101.5</v>
      </c>
      <c r="L250" s="95">
        <f>SUMIFS(MasterData[Prior Sales],MasterData[Material'#],H250,MasterData[Material],I250,MasterData[WWB ID],C250)</f>
        <v>0</v>
      </c>
      <c r="M250" s="95">
        <f t="shared" si="7"/>
        <v>101.5</v>
      </c>
      <c r="N250" s="95">
        <f>SUMIFS(MasterData[Semi-Annual Base],MasterData[Material'#],H250,MasterData[Material],I250,MasterData[WWB ID],C250)</f>
        <v>0</v>
      </c>
      <c r="O250" s="95">
        <f>SUMIFS(MasterData[Semi-Annual Focus],MasterData[Material'#],H250,MasterData[Material],I250,MasterData[WWB ID],C250)</f>
        <v>0</v>
      </c>
      <c r="P250" s="95">
        <f>SUMIFS(MasterData[Base Rebate],MasterData[Material'#],H250,MasterData[Material],I250,MasterData[WWB ID],C250)</f>
        <v>0</v>
      </c>
      <c r="Q250" s="95">
        <f>SUMIFS(MasterData[Annual Focus],MasterData[Material'#],H250,MasterData[Material],I250,MasterData[WWB ID],C250)</f>
        <v>0</v>
      </c>
      <c r="R250" s="95">
        <f>SUMIFS(MasterData[Growth Rebate],MasterData[Material'#],H250,MasterData[Material],I250,MasterData[WWB ID],C250)</f>
        <v>10.15</v>
      </c>
      <c r="S250" s="95">
        <f t="shared" si="8"/>
        <v>10.15</v>
      </c>
    </row>
    <row r="251" spans="1:19" x14ac:dyDescent="0.25">
      <c r="A251" s="99" t="str">
        <v>BD LIFE SCIENCES</v>
      </c>
      <c r="B251" s="99" t="str">
        <v>Diagnostic Solutions</v>
      </c>
      <c r="C251" s="91" t="str">
        <v>127</v>
      </c>
      <c r="D251" s="99" t="str">
        <v>Infection Prevention and Management</v>
      </c>
      <c r="E251" s="99" t="str">
        <v>Core Micro</v>
      </c>
      <c r="F251" s="99" t="str">
        <v>Lab Reagents</v>
      </c>
      <c r="G251" s="99" t="str">
        <v>Droppers</v>
      </c>
      <c r="H251" s="99" t="str">
        <v>261192</v>
      </c>
      <c r="I251" s="99" t="str">
        <v>Dropper Voges-Proskauer A</v>
      </c>
      <c r="J251" s="99" t="str">
        <v>BD</v>
      </c>
      <c r="K251" s="95">
        <f>SUMIFS(MasterData[Curr Sales],MasterData[Material'#],H251,MasterData[Material],I251,MasterData[WWB ID],C251)</f>
        <v>83.43</v>
      </c>
      <c r="L251" s="95">
        <f>SUMIFS(MasterData[Prior Sales],MasterData[Material'#],H251,MasterData[Material],I251,MasterData[WWB ID],C251)</f>
        <v>0</v>
      </c>
      <c r="M251" s="95">
        <f t="shared" si="7"/>
        <v>83.43</v>
      </c>
      <c r="N251" s="95">
        <f>SUMIFS(MasterData[Semi-Annual Base],MasterData[Material'#],H251,MasterData[Material],I251,MasterData[WWB ID],C251)</f>
        <v>0</v>
      </c>
      <c r="O251" s="95">
        <f>SUMIFS(MasterData[Semi-Annual Focus],MasterData[Material'#],H251,MasterData[Material],I251,MasterData[WWB ID],C251)</f>
        <v>0</v>
      </c>
      <c r="P251" s="95">
        <f>SUMIFS(MasterData[Base Rebate],MasterData[Material'#],H251,MasterData[Material],I251,MasterData[WWB ID],C251)</f>
        <v>0</v>
      </c>
      <c r="Q251" s="95">
        <f>SUMIFS(MasterData[Annual Focus],MasterData[Material'#],H251,MasterData[Material],I251,MasterData[WWB ID],C251)</f>
        <v>0</v>
      </c>
      <c r="R251" s="95">
        <f>SUMIFS(MasterData[Growth Rebate],MasterData[Material'#],H251,MasterData[Material],I251,MasterData[WWB ID],C251)</f>
        <v>8.3430000000000017</v>
      </c>
      <c r="S251" s="95">
        <f t="shared" si="8"/>
        <v>8.3430000000000017</v>
      </c>
    </row>
    <row r="252" spans="1:19" x14ac:dyDescent="0.25">
      <c r="A252" s="99" t="str">
        <v>BD LIFE SCIENCES</v>
      </c>
      <c r="B252" s="99" t="str">
        <v>Diagnostic Solutions</v>
      </c>
      <c r="C252" s="91" t="str">
        <v>127</v>
      </c>
      <c r="D252" s="99" t="str">
        <v>Infection Prevention and Management</v>
      </c>
      <c r="E252" s="99" t="str">
        <v>Core Micro</v>
      </c>
      <c r="F252" s="99" t="str">
        <v>Lab Reagents</v>
      </c>
      <c r="G252" s="99" t="str">
        <v>Droppers</v>
      </c>
      <c r="H252" s="99" t="str">
        <v>261197</v>
      </c>
      <c r="I252" s="99" t="str">
        <v>Dropper Nitrate A</v>
      </c>
      <c r="J252" s="99" t="str">
        <v>BD</v>
      </c>
      <c r="K252" s="95">
        <f>SUMIFS(MasterData[Curr Sales],MasterData[Material'#],H252,MasterData[Material],I252,MasterData[WWB ID],C252)</f>
        <v>96.08</v>
      </c>
      <c r="L252" s="95">
        <f>SUMIFS(MasterData[Prior Sales],MasterData[Material'#],H252,MasterData[Material],I252,MasterData[WWB ID],C252)</f>
        <v>90.64</v>
      </c>
      <c r="M252" s="95">
        <f t="shared" si="7"/>
        <v>5.4399999999999977</v>
      </c>
      <c r="N252" s="95">
        <f>SUMIFS(MasterData[Semi-Annual Base],MasterData[Material'#],H252,MasterData[Material],I252,MasterData[WWB ID],C252)</f>
        <v>0</v>
      </c>
      <c r="O252" s="95">
        <f>SUMIFS(MasterData[Semi-Annual Focus],MasterData[Material'#],H252,MasterData[Material],I252,MasterData[WWB ID],C252)</f>
        <v>0</v>
      </c>
      <c r="P252" s="95">
        <f>SUMIFS(MasterData[Base Rebate],MasterData[Material'#],H252,MasterData[Material],I252,MasterData[WWB ID],C252)</f>
        <v>0.69818079222072682</v>
      </c>
      <c r="Q252" s="95">
        <f>SUMIFS(MasterData[Annual Focus],MasterData[Material'#],H252,MasterData[Material],I252,MasterData[WWB ID],C252)</f>
        <v>0</v>
      </c>
      <c r="R252" s="95">
        <f>SUMIFS(MasterData[Growth Rebate],MasterData[Material'#],H252,MasterData[Material],I252,MasterData[WWB ID],C252)</f>
        <v>0.54400000000000048</v>
      </c>
      <c r="S252" s="95">
        <f t="shared" si="8"/>
        <v>1.2421807922207273</v>
      </c>
    </row>
    <row r="253" spans="1:19" x14ac:dyDescent="0.25">
      <c r="A253" s="99" t="str">
        <v>BD LIFE SCIENCES</v>
      </c>
      <c r="B253" s="99" t="str">
        <v>Diagnostic Solutions</v>
      </c>
      <c r="C253" s="91" t="str">
        <v>127</v>
      </c>
      <c r="D253" s="99" t="str">
        <v>Infection Prevention and Management</v>
      </c>
      <c r="E253" s="99" t="str">
        <v>Core Micro</v>
      </c>
      <c r="F253" s="99" t="str">
        <v>Lab Reagents</v>
      </c>
      <c r="G253" s="99" t="str">
        <v>Droppers</v>
      </c>
      <c r="H253" s="99" t="str">
        <v>261198</v>
      </c>
      <c r="I253" s="99" t="str">
        <v>Dropper Nitrate B</v>
      </c>
      <c r="J253" s="99" t="str">
        <v>BD</v>
      </c>
      <c r="K253" s="95">
        <f>SUMIFS(MasterData[Curr Sales],MasterData[Material'#],H253,MasterData[Material],I253,MasterData[WWB ID],C253)</f>
        <v>91.7</v>
      </c>
      <c r="L253" s="95">
        <f>SUMIFS(MasterData[Prior Sales],MasterData[Material'#],H253,MasterData[Material],I253,MasterData[WWB ID],C253)</f>
        <v>86.52</v>
      </c>
      <c r="M253" s="95">
        <f t="shared" si="7"/>
        <v>5.1800000000000068</v>
      </c>
      <c r="N253" s="95">
        <f>SUMIFS(MasterData[Semi-Annual Base],MasterData[Material'#],H253,MasterData[Material],I253,MasterData[WWB ID],C253)</f>
        <v>0</v>
      </c>
      <c r="O253" s="95">
        <f>SUMIFS(MasterData[Semi-Annual Focus],MasterData[Material'#],H253,MasterData[Material],I253,MasterData[WWB ID],C253)</f>
        <v>0</v>
      </c>
      <c r="P253" s="95">
        <f>SUMIFS(MasterData[Base Rebate],MasterData[Material'#],H253,MasterData[Material],I253,MasterData[WWB ID],C253)</f>
        <v>0.66644530166523919</v>
      </c>
      <c r="Q253" s="95">
        <f>SUMIFS(MasterData[Annual Focus],MasterData[Material'#],H253,MasterData[Material],I253,MasterData[WWB ID],C253)</f>
        <v>0</v>
      </c>
      <c r="R253" s="95">
        <f>SUMIFS(MasterData[Growth Rebate],MasterData[Material'#],H253,MasterData[Material],I253,MasterData[WWB ID],C253)</f>
        <v>0.51800000000000068</v>
      </c>
      <c r="S253" s="95">
        <f t="shared" si="8"/>
        <v>1.1844453016652399</v>
      </c>
    </row>
    <row r="254" spans="1:19" x14ac:dyDescent="0.25">
      <c r="A254" s="99" t="str">
        <v>BD LIFE SCIENCES</v>
      </c>
      <c r="B254" s="99" t="str">
        <v>Diagnostic Solutions</v>
      </c>
      <c r="C254" s="91" t="str">
        <v>127</v>
      </c>
      <c r="D254" s="99" t="str">
        <v>Infection Prevention and Management</v>
      </c>
      <c r="E254" s="99" t="str">
        <v>Core Micro</v>
      </c>
      <c r="F254" s="99" t="str">
        <v>Lab Reagents</v>
      </c>
      <c r="G254" s="99" t="str">
        <v>Stain Kits</v>
      </c>
      <c r="H254" s="99" t="str">
        <v>212526</v>
      </c>
      <c r="I254" s="99" t="str">
        <v>Bottle Gram Crystal Violet 3.8L</v>
      </c>
      <c r="J254" s="99" t="str">
        <v>BD</v>
      </c>
      <c r="K254" s="95">
        <f>SUMIFS(MasterData[Curr Sales],MasterData[Material'#],H254,MasterData[Material],I254,MasterData[WWB ID],C254)</f>
        <v>496.52</v>
      </c>
      <c r="L254" s="95">
        <f>SUMIFS(MasterData[Prior Sales],MasterData[Material'#],H254,MasterData[Material],I254,MasterData[WWB ID],C254)</f>
        <v>234.2</v>
      </c>
      <c r="M254" s="95">
        <f t="shared" si="7"/>
        <v>262.32</v>
      </c>
      <c r="N254" s="95">
        <f>SUMIFS(MasterData[Semi-Annual Base],MasterData[Material'#],H254,MasterData[Material],I254,MasterData[WWB ID],C254)</f>
        <v>0</v>
      </c>
      <c r="O254" s="95">
        <f>SUMIFS(MasterData[Semi-Annual Focus],MasterData[Material'#],H254,MasterData[Material],I254,MasterData[WWB ID],C254)</f>
        <v>0</v>
      </c>
      <c r="P254" s="95">
        <f>SUMIFS(MasterData[Base Rebate],MasterData[Material'#],H254,MasterData[Material],I254,MasterData[WWB ID],C254)</f>
        <v>1.803993176722134</v>
      </c>
      <c r="Q254" s="95">
        <f>SUMIFS(MasterData[Annual Focus],MasterData[Material'#],H254,MasterData[Material],I254,MasterData[WWB ID],C254)</f>
        <v>0</v>
      </c>
      <c r="R254" s="95">
        <f>SUMIFS(MasterData[Growth Rebate],MasterData[Material'#],H254,MasterData[Material],I254,MasterData[WWB ID],C254)</f>
        <v>26.231999999999999</v>
      </c>
      <c r="S254" s="95">
        <f t="shared" si="8"/>
        <v>28.035993176722133</v>
      </c>
    </row>
    <row r="255" spans="1:19" x14ac:dyDescent="0.25">
      <c r="A255" s="99" t="str">
        <v>BD LIFE SCIENCES</v>
      </c>
      <c r="B255" s="99" t="str">
        <v>Diagnostic Solutions</v>
      </c>
      <c r="C255" s="91" t="str">
        <v>127</v>
      </c>
      <c r="D255" s="99" t="str">
        <v>Infection Prevention and Management</v>
      </c>
      <c r="E255" s="99" t="str">
        <v>Core Micro</v>
      </c>
      <c r="F255" s="99" t="str">
        <v>Lab Reagents</v>
      </c>
      <c r="G255" s="99" t="str">
        <v>Stain Kits</v>
      </c>
      <c r="H255" s="99" t="str">
        <v>212539</v>
      </c>
      <c r="I255" s="99" t="str">
        <v>Kit Gram Stain Stabilized</v>
      </c>
      <c r="J255" s="99" t="str">
        <v>BD</v>
      </c>
      <c r="K255" s="95">
        <f>SUMIFS(MasterData[Curr Sales],MasterData[Material'#],H255,MasterData[Material],I255,MasterData[WWB ID],C255)</f>
        <v>0</v>
      </c>
      <c r="L255" s="95">
        <f>SUMIFS(MasterData[Prior Sales],MasterData[Material'#],H255,MasterData[Material],I255,MasterData[WWB ID],C255)</f>
        <v>142.4</v>
      </c>
      <c r="M255" s="95">
        <f t="shared" si="7"/>
        <v>-142.4</v>
      </c>
      <c r="N255" s="95">
        <f>SUMIFS(MasterData[Semi-Annual Base],MasterData[Material'#],H255,MasterData[Material],I255,MasterData[WWB ID],C255)</f>
        <v>0</v>
      </c>
      <c r="O255" s="95">
        <f>SUMIFS(MasterData[Semi-Annual Focus],MasterData[Material'#],H255,MasterData[Material],I255,MasterData[WWB ID],C255)</f>
        <v>0</v>
      </c>
      <c r="P255" s="95">
        <f>SUMIFS(MasterData[Base Rebate],MasterData[Material'#],H255,MasterData[Material],I255,MasterData[WWB ID],C255)</f>
        <v>1.0968771492964642</v>
      </c>
      <c r="Q255" s="95">
        <f>SUMIFS(MasterData[Annual Focus],MasterData[Material'#],H255,MasterData[Material],I255,MasterData[WWB ID],C255)</f>
        <v>0</v>
      </c>
      <c r="R255" s="95">
        <f>SUMIFS(MasterData[Growth Rebate],MasterData[Material'#],H255,MasterData[Material],I255,MasterData[WWB ID],C255)</f>
        <v>-14.240000000000002</v>
      </c>
      <c r="S255" s="95">
        <f t="shared" si="8"/>
        <v>-13.143122850703538</v>
      </c>
    </row>
    <row r="256" spans="1:19" x14ac:dyDescent="0.25">
      <c r="A256" s="99" t="str">
        <v>BD LIFE SCIENCES</v>
      </c>
      <c r="B256" s="99" t="str">
        <v>Diagnostic Solutions</v>
      </c>
      <c r="C256" s="91" t="str">
        <v>127</v>
      </c>
      <c r="D256" s="99" t="str">
        <v>Infection Prevention and Management</v>
      </c>
      <c r="E256" s="99" t="str">
        <v>Core Micro</v>
      </c>
      <c r="F256" s="99" t="str">
        <v>Plated Media - Clinical</v>
      </c>
      <c r="G256" s="99" t="str">
        <v>Plated Media</v>
      </c>
      <c r="H256" s="99" t="str">
        <v>221277</v>
      </c>
      <c r="I256" s="99" t="str">
        <v>Plate Phenylethyl Alcohol 5% SB 100 Ea</v>
      </c>
      <c r="J256" s="99" t="str">
        <v>BD</v>
      </c>
      <c r="K256" s="95">
        <f>SUMIFS(MasterData[Curr Sales],MasterData[Material'#],H256,MasterData[Material],I256,MasterData[WWB ID],C256)</f>
        <v>2251.56</v>
      </c>
      <c r="L256" s="95">
        <f>SUMIFS(MasterData[Prior Sales],MasterData[Material'#],H256,MasterData[Material],I256,MasterData[WWB ID],C256)</f>
        <v>1791.2399999999998</v>
      </c>
      <c r="M256" s="95">
        <f t="shared" si="7"/>
        <v>460.32000000000016</v>
      </c>
      <c r="N256" s="95">
        <f>SUMIFS(MasterData[Semi-Annual Base],MasterData[Material'#],H256,MasterData[Material],I256,MasterData[WWB ID],C256)</f>
        <v>0</v>
      </c>
      <c r="O256" s="95">
        <f>SUMIFS(MasterData[Semi-Annual Focus],MasterData[Material'#],H256,MasterData[Material],I256,MasterData[WWB ID],C256)</f>
        <v>0</v>
      </c>
      <c r="P256" s="95">
        <f>SUMIFS(MasterData[Base Rebate],MasterData[Material'#],H256,MasterData[Material],I256,MasterData[WWB ID],C256)</f>
        <v>13.79754371422611</v>
      </c>
      <c r="Q256" s="95">
        <f>SUMIFS(MasterData[Annual Focus],MasterData[Material'#],H256,MasterData[Material],I256,MasterData[WWB ID],C256)</f>
        <v>0</v>
      </c>
      <c r="R256" s="95">
        <f>SUMIFS(MasterData[Growth Rebate],MasterData[Material'#],H256,MasterData[Material],I256,MasterData[WWB ID],C256)</f>
        <v>46.032000000000011</v>
      </c>
      <c r="S256" s="95">
        <f t="shared" si="8"/>
        <v>59.829543714226119</v>
      </c>
    </row>
    <row r="257" spans="1:19" x14ac:dyDescent="0.25">
      <c r="A257" s="99" t="str">
        <v>BD LIFE SCIENCES</v>
      </c>
      <c r="B257" s="99" t="str">
        <v>Diagnostic Solutions</v>
      </c>
      <c r="C257" s="91" t="str">
        <v>127</v>
      </c>
      <c r="D257" s="99" t="str">
        <v>Infection Prevention and Management</v>
      </c>
      <c r="E257" s="99" t="str">
        <v>Core Micro</v>
      </c>
      <c r="F257" s="99" t="str">
        <v>Plated Media - Clinical</v>
      </c>
      <c r="G257" s="99" t="str">
        <v>Plated Media</v>
      </c>
      <c r="H257" s="99" t="str">
        <v>221736</v>
      </c>
      <c r="I257" s="99" t="str">
        <v>Plate CDC Anaerobe 5% SB With Kv 100 Ea</v>
      </c>
      <c r="J257" s="99" t="str">
        <v>BD</v>
      </c>
      <c r="K257" s="95">
        <f>SUMIFS(MasterData[Curr Sales],MasterData[Material'#],H257,MasterData[Material],I257,MasterData[WWB ID],C257)</f>
        <v>3661.4199999999996</v>
      </c>
      <c r="L257" s="95">
        <f>SUMIFS(MasterData[Prior Sales],MasterData[Material'#],H257,MasterData[Material],I257,MasterData[WWB ID],C257)</f>
        <v>3179.16</v>
      </c>
      <c r="M257" s="95">
        <f t="shared" si="7"/>
        <v>482.25999999999976</v>
      </c>
      <c r="N257" s="95">
        <f>SUMIFS(MasterData[Semi-Annual Base],MasterData[Material'#],H257,MasterData[Material],I257,MasterData[WWB ID],C257)</f>
        <v>0</v>
      </c>
      <c r="O257" s="95">
        <f>SUMIFS(MasterData[Semi-Annual Focus],MasterData[Material'#],H257,MasterData[Material],I257,MasterData[WWB ID],C257)</f>
        <v>0</v>
      </c>
      <c r="P257" s="95">
        <f>SUMIFS(MasterData[Base Rebate],MasterData[Material'#],H257,MasterData[Material],I257,MasterData[WWB ID],C257)</f>
        <v>24.488398581161142</v>
      </c>
      <c r="Q257" s="95">
        <f>SUMIFS(MasterData[Annual Focus],MasterData[Material'#],H257,MasterData[Material],I257,MasterData[WWB ID],C257)</f>
        <v>0</v>
      </c>
      <c r="R257" s="95">
        <f>SUMIFS(MasterData[Growth Rebate],MasterData[Material'#],H257,MasterData[Material],I257,MasterData[WWB ID],C257)</f>
        <v>48.225999999999999</v>
      </c>
      <c r="S257" s="95">
        <f t="shared" si="8"/>
        <v>72.714398581161134</v>
      </c>
    </row>
    <row r="258" spans="1:19" x14ac:dyDescent="0.25">
      <c r="A258" s="99" t="str">
        <v>BD LIFE SCIENCES</v>
      </c>
      <c r="B258" s="99" t="str">
        <v>Diagnostic Solutions</v>
      </c>
      <c r="C258" s="91" t="str">
        <v>127</v>
      </c>
      <c r="D258" s="99" t="str">
        <v>Infection Prevention and Management</v>
      </c>
      <c r="E258" s="99" t="str">
        <v>Core Micro</v>
      </c>
      <c r="F258" s="99" t="str">
        <v>Transport</v>
      </c>
      <c r="G258" s="99" t="str">
        <v>OEM Swabs</v>
      </c>
      <c r="H258" s="99" t="str">
        <v>220146</v>
      </c>
      <c r="I258" s="99" t="str">
        <v>Cultureswab Polyester Liq Amies Sngl 50</v>
      </c>
      <c r="J258" s="99" t="str">
        <v>BD</v>
      </c>
      <c r="K258" s="95">
        <f>SUMIFS(MasterData[Curr Sales],MasterData[Material'#],H258,MasterData[Material],I258,MasterData[WWB ID],C258)</f>
        <v>0</v>
      </c>
      <c r="L258" s="95">
        <f>SUMIFS(MasterData[Prior Sales],MasterData[Material'#],H258,MasterData[Material],I258,MasterData[WWB ID],C258)</f>
        <v>65.02</v>
      </c>
      <c r="M258" s="95">
        <f t="shared" si="7"/>
        <v>-65.02</v>
      </c>
      <c r="N258" s="95">
        <f>SUMIFS(MasterData[Semi-Annual Base],MasterData[Material'#],H258,MasterData[Material],I258,MasterData[WWB ID],C258)</f>
        <v>0</v>
      </c>
      <c r="O258" s="95">
        <f>SUMIFS(MasterData[Semi-Annual Focus],MasterData[Material'#],H258,MasterData[Material],I258,MasterData[WWB ID],C258)</f>
        <v>0</v>
      </c>
      <c r="P258" s="95">
        <f>SUMIFS(MasterData[Base Rebate],MasterData[Material'#],H258,MasterData[Material],I258,MasterData[WWB ID],C258)</f>
        <v>0.50083533881500064</v>
      </c>
      <c r="Q258" s="95">
        <f>SUMIFS(MasterData[Annual Focus],MasterData[Material'#],H258,MasterData[Material],I258,MasterData[WWB ID],C258)</f>
        <v>0</v>
      </c>
      <c r="R258" s="95">
        <f>SUMIFS(MasterData[Growth Rebate],MasterData[Material'#],H258,MasterData[Material],I258,MasterData[WWB ID],C258)</f>
        <v>-6.5019999999999998</v>
      </c>
      <c r="S258" s="95">
        <f t="shared" si="8"/>
        <v>-6.0011646611849994</v>
      </c>
    </row>
    <row r="259" spans="1:19" x14ac:dyDescent="0.25">
      <c r="A259" s="99" t="str">
        <v>BD LIFE SCIENCES</v>
      </c>
      <c r="B259" s="99" t="str">
        <v>Diagnostic Solutions</v>
      </c>
      <c r="C259" s="91" t="str">
        <v>127</v>
      </c>
      <c r="D259" s="99" t="str">
        <v>Infection Prevention and Management</v>
      </c>
      <c r="E259" s="99" t="str">
        <v>Core Micro</v>
      </c>
      <c r="F259" s="99" t="str">
        <v>Tubed Media - Clinical</v>
      </c>
      <c r="G259" s="99" t="str">
        <v>Tubed/Bottled Media</v>
      </c>
      <c r="H259" s="99" t="str">
        <v>220967</v>
      </c>
      <c r="I259" s="99" t="str">
        <v>Tube Mycosel Agar Slant A 100 Ea</v>
      </c>
      <c r="J259" s="99" t="str">
        <v>BD</v>
      </c>
      <c r="K259" s="95">
        <f>SUMIFS(MasterData[Curr Sales],MasterData[Material'#],H259,MasterData[Material],I259,MasterData[WWB ID],C259)</f>
        <v>1347.96</v>
      </c>
      <c r="L259" s="95">
        <f>SUMIFS(MasterData[Prior Sales],MasterData[Material'#],H259,MasterData[Material],I259,MasterData[WWB ID],C259)</f>
        <v>2042.4</v>
      </c>
      <c r="M259" s="95">
        <f t="shared" si="7"/>
        <v>-694.44</v>
      </c>
      <c r="N259" s="95">
        <f>SUMIFS(MasterData[Semi-Annual Base],MasterData[Material'#],H259,MasterData[Material],I259,MasterData[WWB ID],C259)</f>
        <v>0</v>
      </c>
      <c r="O259" s="95">
        <f>SUMIFS(MasterData[Semi-Annual Focus],MasterData[Material'#],H259,MasterData[Material],I259,MasterData[WWB ID],C259)</f>
        <v>0</v>
      </c>
      <c r="P259" s="95">
        <f>SUMIFS(MasterData[Base Rebate],MasterData[Material'#],H259,MasterData[Material],I259,MasterData[WWB ID],C259)</f>
        <v>15.732176191875689</v>
      </c>
      <c r="Q259" s="95">
        <f>SUMIFS(MasterData[Annual Focus],MasterData[Material'#],H259,MasterData[Material],I259,MasterData[WWB ID],C259)</f>
        <v>0</v>
      </c>
      <c r="R259" s="95">
        <f>SUMIFS(MasterData[Growth Rebate],MasterData[Material'#],H259,MasterData[Material],I259,MasterData[WWB ID],C259)</f>
        <v>-69.443999999999988</v>
      </c>
      <c r="S259" s="95">
        <f t="shared" si="8"/>
        <v>-53.711823808124301</v>
      </c>
    </row>
    <row r="260" spans="1:19" x14ac:dyDescent="0.25">
      <c r="A260" s="99" t="str">
        <v>BD LIFE SCIENCES</v>
      </c>
      <c r="B260" s="99" t="str">
        <v>Diagnostic Solutions</v>
      </c>
      <c r="C260" s="91" t="str">
        <v>127</v>
      </c>
      <c r="D260" s="99" t="str">
        <v>Infection Prevention and Management</v>
      </c>
      <c r="E260" s="99" t="str">
        <v>Core Micro</v>
      </c>
      <c r="F260" s="99" t="str">
        <v>Tubed Media - Clinical</v>
      </c>
      <c r="G260" s="99" t="str">
        <v>Tubed/Bottled Media</v>
      </c>
      <c r="H260" s="99" t="str">
        <v>221610</v>
      </c>
      <c r="I260" s="99" t="str">
        <v>Tube BHI Agar Slants K Tube 10 Ea</v>
      </c>
      <c r="J260" s="99" t="str">
        <v>BD</v>
      </c>
      <c r="K260" s="95">
        <f>SUMIFS(MasterData[Curr Sales],MasterData[Material'#],H260,MasterData[Material],I260,MasterData[WWB ID],C260)</f>
        <v>2174.3900000000003</v>
      </c>
      <c r="L260" s="95">
        <f>SUMIFS(MasterData[Prior Sales],MasterData[Material'#],H260,MasterData[Material],I260,MasterData[WWB ID],C260)</f>
        <v>1383.6999999999998</v>
      </c>
      <c r="M260" s="95">
        <f t="shared" si="7"/>
        <v>790.69000000000051</v>
      </c>
      <c r="N260" s="95">
        <f>SUMIFS(MasterData[Semi-Annual Base],MasterData[Material'#],H260,MasterData[Material],I260,MasterData[WWB ID],C260)</f>
        <v>0</v>
      </c>
      <c r="O260" s="95">
        <f>SUMIFS(MasterData[Semi-Annual Focus],MasterData[Material'#],H260,MasterData[Material],I260,MasterData[WWB ID],C260)</f>
        <v>0</v>
      </c>
      <c r="P260" s="95">
        <f>SUMIFS(MasterData[Base Rebate],MasterData[Material'#],H260,MasterData[Material],I260,MasterData[WWB ID],C260)</f>
        <v>10.658349097482565</v>
      </c>
      <c r="Q260" s="95">
        <f>SUMIFS(MasterData[Annual Focus],MasterData[Material'#],H260,MasterData[Material],I260,MasterData[WWB ID],C260)</f>
        <v>0</v>
      </c>
      <c r="R260" s="95">
        <f>SUMIFS(MasterData[Growth Rebate],MasterData[Material'#],H260,MasterData[Material],I260,MasterData[WWB ID],C260)</f>
        <v>79.069000000000074</v>
      </c>
      <c r="S260" s="95">
        <f t="shared" si="8"/>
        <v>89.727349097482644</v>
      </c>
    </row>
    <row r="261" spans="1:19" x14ac:dyDescent="0.25">
      <c r="A261" s="99" t="str">
        <v>BD LIFE SCIENCES</v>
      </c>
      <c r="B261" s="99" t="str">
        <v>Diagnostic Solutions</v>
      </c>
      <c r="C261" s="91" t="str">
        <v>127</v>
      </c>
      <c r="D261" s="99" t="str">
        <v>Infection Prevention and Management</v>
      </c>
      <c r="E261" s="99" t="str">
        <v>Core Micro</v>
      </c>
      <c r="F261" s="99" t="str">
        <v>Chromagar PM</v>
      </c>
      <c r="G261" s="99" t="str">
        <v>CHROMagar Media</v>
      </c>
      <c r="H261" s="99" t="str">
        <v>254093</v>
      </c>
      <c r="I261" s="99" t="str">
        <v>Plate BBL Chromagar Candida 90MM 20</v>
      </c>
      <c r="J261" s="99" t="str">
        <v>BD</v>
      </c>
      <c r="K261" s="95">
        <f>SUMIFS(MasterData[Curr Sales],MasterData[Material'#],H261,MasterData[Material],I261,MasterData[WWB ID],C261)</f>
        <v>759.6</v>
      </c>
      <c r="L261" s="95">
        <f>SUMIFS(MasterData[Prior Sales],MasterData[Material'#],H261,MasterData[Material],I261,MasterData[WWB ID],C261)</f>
        <v>902.4</v>
      </c>
      <c r="M261" s="95">
        <f t="shared" si="7"/>
        <v>-142.79999999999995</v>
      </c>
      <c r="N261" s="95">
        <f>SUMIFS(MasterData[Semi-Annual Base],MasterData[Material'#],H261,MasterData[Material],I261,MasterData[WWB ID],C261)</f>
        <v>0</v>
      </c>
      <c r="O261" s="95">
        <f>SUMIFS(MasterData[Semi-Annual Focus],MasterData[Material'#],H261,MasterData[Material],I261,MasterData[WWB ID],C261)</f>
        <v>0</v>
      </c>
      <c r="P261" s="95">
        <f>SUMIFS(MasterData[Base Rebate],MasterData[Material'#],H261,MasterData[Material],I261,MasterData[WWB ID],C261)</f>
        <v>6.9509967663281547</v>
      </c>
      <c r="Q261" s="95">
        <f>SUMIFS(MasterData[Annual Focus],MasterData[Material'#],H261,MasterData[Material],I261,MasterData[WWB ID],C261)</f>
        <v>0</v>
      </c>
      <c r="R261" s="95">
        <f>SUMIFS(MasterData[Growth Rebate],MasterData[Material'#],H261,MasterData[Material],I261,MasterData[WWB ID],C261)</f>
        <v>-14.280000000000001</v>
      </c>
      <c r="S261" s="95">
        <f t="shared" si="8"/>
        <v>-7.3290032336718465</v>
      </c>
    </row>
    <row r="262" spans="1:19" x14ac:dyDescent="0.25">
      <c r="A262" s="99" t="str">
        <v>BD LIFE SCIENCES</v>
      </c>
      <c r="B262" s="99" t="str">
        <v>Diagnostic Solutions</v>
      </c>
      <c r="C262" s="91" t="str">
        <v>127</v>
      </c>
      <c r="D262" s="99" t="str">
        <v>Infection Prevention and Management</v>
      </c>
      <c r="E262" s="99" t="str">
        <v>Core Micro</v>
      </c>
      <c r="F262" s="99" t="str">
        <v>Chromagar PM</v>
      </c>
      <c r="G262" s="99" t="str">
        <v>CHROMagar Media</v>
      </c>
      <c r="H262" s="99" t="str">
        <v>215229</v>
      </c>
      <c r="I262" s="99" t="str">
        <v>Plate Chromagar MRSA II 100Mm 100 Ea</v>
      </c>
      <c r="J262" s="99" t="str">
        <v>BD</v>
      </c>
      <c r="K262" s="95">
        <f>SUMIFS(MasterData[Curr Sales],MasterData[Material'#],H262,MasterData[Material],I262,MasterData[WWB ID],C262)</f>
        <v>1468</v>
      </c>
      <c r="L262" s="95">
        <f>SUMIFS(MasterData[Prior Sales],MasterData[Material'#],H262,MasterData[Material],I262,MasterData[WWB ID],C262)</f>
        <v>1248</v>
      </c>
      <c r="M262" s="95">
        <f t="shared" si="7"/>
        <v>220</v>
      </c>
      <c r="N262" s="95">
        <f>SUMIFS(MasterData[Semi-Annual Base],MasterData[Material'#],H262,MasterData[Material],I262,MasterData[WWB ID],C262)</f>
        <v>0</v>
      </c>
      <c r="O262" s="95">
        <f>SUMIFS(MasterData[Semi-Annual Focus],MasterData[Material'#],H262,MasterData[Material],I262,MasterData[WWB ID],C262)</f>
        <v>0</v>
      </c>
      <c r="P262" s="95">
        <f>SUMIFS(MasterData[Base Rebate],MasterData[Material'#],H262,MasterData[Material],I262,MasterData[WWB ID],C262)</f>
        <v>9.6130806342836177</v>
      </c>
      <c r="Q262" s="95">
        <f>SUMIFS(MasterData[Annual Focus],MasterData[Material'#],H262,MasterData[Material],I262,MasterData[WWB ID],C262)</f>
        <v>0</v>
      </c>
      <c r="R262" s="95">
        <f>SUMIFS(MasterData[Growth Rebate],MasterData[Material'#],H262,MasterData[Material],I262,MasterData[WWB ID],C262)</f>
        <v>22</v>
      </c>
      <c r="S262" s="95">
        <f t="shared" si="8"/>
        <v>31.613080634283619</v>
      </c>
    </row>
    <row r="263" spans="1:19" x14ac:dyDescent="0.25">
      <c r="A263" s="99" t="str">
        <v>BD LIFE SCIENCES</v>
      </c>
      <c r="B263" s="99" t="str">
        <v>Diagnostic Solutions</v>
      </c>
      <c r="C263" s="91" t="str">
        <v>127</v>
      </c>
      <c r="D263" s="99" t="str">
        <v>Infection Prevention and Management</v>
      </c>
      <c r="E263" s="99" t="str">
        <v>Core Micro</v>
      </c>
      <c r="F263" s="99" t="str">
        <v>Misc Core Micro Clin</v>
      </c>
      <c r="G263" s="99" t="str">
        <v>Calibrated Loops</v>
      </c>
      <c r="H263" s="99" t="str">
        <v>220218</v>
      </c>
      <c r="I263" s="99" t="str">
        <v>Needle Inoculating 50/Tube</v>
      </c>
      <c r="J263" s="99" t="str">
        <v>BD</v>
      </c>
      <c r="K263" s="95">
        <f>SUMIFS(MasterData[Curr Sales],MasterData[Material'#],H263,MasterData[Material],I263,MasterData[WWB ID],C263)</f>
        <v>0</v>
      </c>
      <c r="L263" s="95">
        <f>SUMIFS(MasterData[Prior Sales],MasterData[Material'#],H263,MasterData[Material],I263,MasterData[WWB ID],C263)</f>
        <v>257.5</v>
      </c>
      <c r="M263" s="95">
        <f t="shared" si="7"/>
        <v>-257.5</v>
      </c>
      <c r="N263" s="95">
        <f>SUMIFS(MasterData[Semi-Annual Base],MasterData[Material'#],H263,MasterData[Material],I263,MasterData[WWB ID],C263)</f>
        <v>0</v>
      </c>
      <c r="O263" s="95">
        <f>SUMIFS(MasterData[Semi-Annual Focus],MasterData[Material'#],H263,MasterData[Material],I263,MasterData[WWB ID],C263)</f>
        <v>0</v>
      </c>
      <c r="P263" s="95">
        <f>SUMIFS(MasterData[Base Rebate],MasterData[Material'#],H263,MasterData[Material],I263,MasterData[WWB ID],C263)</f>
        <v>1.983468159717974</v>
      </c>
      <c r="Q263" s="95">
        <f>SUMIFS(MasterData[Annual Focus],MasterData[Material'#],H263,MasterData[Material],I263,MasterData[WWB ID],C263)</f>
        <v>0</v>
      </c>
      <c r="R263" s="95">
        <f>SUMIFS(MasterData[Growth Rebate],MasterData[Material'#],H263,MasterData[Material],I263,MasterData[WWB ID],C263)</f>
        <v>-25.75</v>
      </c>
      <c r="S263" s="95">
        <f t="shared" si="8"/>
        <v>-23.766531840282028</v>
      </c>
    </row>
    <row r="264" spans="1:19" x14ac:dyDescent="0.25">
      <c r="A264" s="99" t="str">
        <v>BD LIFE SCIENCES</v>
      </c>
      <c r="B264" s="99" t="str">
        <v>Diagnostic Solutions</v>
      </c>
      <c r="C264" s="91" t="str">
        <v>127</v>
      </c>
      <c r="D264" s="99" t="str">
        <v>Infection Prevention and Management</v>
      </c>
      <c r="E264" s="99" t="str">
        <v>ID/AST</v>
      </c>
      <c r="F264" s="99" t="str">
        <v>Sensi Disc</v>
      </c>
      <c r="G264" s="99" t="str">
        <v>Sensi Disc Cartridges</v>
      </c>
      <c r="H264" s="99" t="str">
        <v>231752</v>
      </c>
      <c r="I264" s="99" t="str">
        <v>Disc Cefotaxime/Clavulanic Ac 10 Ea</v>
      </c>
      <c r="J264" s="99" t="str">
        <v>BD</v>
      </c>
      <c r="K264" s="95">
        <f>SUMIFS(MasterData[Curr Sales],MasterData[Material'#],H264,MasterData[Material],I264,MasterData[WWB ID],C264)</f>
        <v>177.89999999999998</v>
      </c>
      <c r="L264" s="95">
        <f>SUMIFS(MasterData[Prior Sales],MasterData[Material'#],H264,MasterData[Material],I264,MasterData[WWB ID],C264)</f>
        <v>172.8</v>
      </c>
      <c r="M264" s="95">
        <f t="shared" si="7"/>
        <v>5.0999999999999659</v>
      </c>
      <c r="N264" s="95">
        <f>SUMIFS(MasterData[Semi-Annual Base],MasterData[Material'#],H264,MasterData[Material],I264,MasterData[WWB ID],C264)</f>
        <v>0</v>
      </c>
      <c r="O264" s="95">
        <f>SUMIFS(MasterData[Semi-Annual Focus],MasterData[Material'#],H264,MasterData[Material],I264,MasterData[WWB ID],C264)</f>
        <v>0</v>
      </c>
      <c r="P264" s="95">
        <f>SUMIFS(MasterData[Base Rebate],MasterData[Material'#],H264,MasterData[Material],I264,MasterData[WWB ID],C264)</f>
        <v>1.3310419339777317</v>
      </c>
      <c r="Q264" s="95">
        <f>SUMIFS(MasterData[Annual Focus],MasterData[Material'#],H264,MasterData[Material],I264,MasterData[WWB ID],C264)</f>
        <v>0</v>
      </c>
      <c r="R264" s="95">
        <f>SUMIFS(MasterData[Growth Rebate],MasterData[Material'#],H264,MasterData[Material],I264,MasterData[WWB ID],C264)</f>
        <v>0.50999999999999801</v>
      </c>
      <c r="S264" s="95">
        <f t="shared" si="8"/>
        <v>1.8410419339777297</v>
      </c>
    </row>
    <row r="265" spans="1:19" x14ac:dyDescent="0.25">
      <c r="A265" s="99" t="str">
        <v>BD LIFE SCIENCES</v>
      </c>
      <c r="B265" s="99" t="str">
        <v>Diagnostic Solutions</v>
      </c>
      <c r="C265" s="91" t="str">
        <v>127</v>
      </c>
      <c r="D265" s="99" t="str">
        <v>Infection Prevention and Management</v>
      </c>
      <c r="E265" s="99" t="str">
        <v>ID/AST</v>
      </c>
      <c r="F265" s="99" t="str">
        <v>Sensi Disc</v>
      </c>
      <c r="G265" s="99" t="str">
        <v>Sensi Disc Cartridges</v>
      </c>
      <c r="H265" s="99" t="str">
        <v>231754</v>
      </c>
      <c r="I265" s="99" t="str">
        <v>Disc Ceftazidime/Clavulanic 10 Ea</v>
      </c>
      <c r="J265" s="99" t="str">
        <v>BD</v>
      </c>
      <c r="K265" s="95">
        <f>SUMIFS(MasterData[Curr Sales],MasterData[Material'#],H265,MasterData[Material],I265,MasterData[WWB ID],C265)</f>
        <v>415.09999999999997</v>
      </c>
      <c r="L265" s="95">
        <f>SUMIFS(MasterData[Prior Sales],MasterData[Material'#],H265,MasterData[Material],I265,MasterData[WWB ID],C265)</f>
        <v>172.8</v>
      </c>
      <c r="M265" s="95">
        <f t="shared" ref="M265:M328" si="9">K265-L265</f>
        <v>242.29999999999995</v>
      </c>
      <c r="N265" s="95">
        <f>SUMIFS(MasterData[Semi-Annual Base],MasterData[Material'#],H265,MasterData[Material],I265,MasterData[WWB ID],C265)</f>
        <v>0</v>
      </c>
      <c r="O265" s="95">
        <f>SUMIFS(MasterData[Semi-Annual Focus],MasterData[Material'#],H265,MasterData[Material],I265,MasterData[WWB ID],C265)</f>
        <v>0</v>
      </c>
      <c r="P265" s="95">
        <f>SUMIFS(MasterData[Base Rebate],MasterData[Material'#],H265,MasterData[Material],I265,MasterData[WWB ID],C265)</f>
        <v>1.3310419339777317</v>
      </c>
      <c r="Q265" s="95">
        <f>SUMIFS(MasterData[Annual Focus],MasterData[Material'#],H265,MasterData[Material],I265,MasterData[WWB ID],C265)</f>
        <v>0</v>
      </c>
      <c r="R265" s="95">
        <f>SUMIFS(MasterData[Growth Rebate],MasterData[Material'#],H265,MasterData[Material],I265,MasterData[WWB ID],C265)</f>
        <v>24.229999999999997</v>
      </c>
      <c r="S265" s="95">
        <f t="shared" ref="S265:S328" si="10">SUM(N265:R265)</f>
        <v>25.56104193397773</v>
      </c>
    </row>
    <row r="266" spans="1:19" x14ac:dyDescent="0.25">
      <c r="A266" s="99" t="str">
        <v>BD LIFE SCIENCES</v>
      </c>
      <c r="B266" s="99" t="str">
        <v>Diagnostic Solutions</v>
      </c>
      <c r="C266" s="91" t="str">
        <v>127</v>
      </c>
      <c r="D266" s="99" t="str">
        <v>Infection Prevention and Management</v>
      </c>
      <c r="E266" s="99" t="str">
        <v>ID/AST</v>
      </c>
      <c r="F266" s="99" t="str">
        <v>Sensi Disc</v>
      </c>
      <c r="G266" s="99" t="str">
        <v>Sensi Disc Cartridges</v>
      </c>
      <c r="H266" s="99" t="str">
        <v>231250</v>
      </c>
      <c r="I266" s="99" t="str">
        <v>Disc Minocycline Mi-30 1 Ea</v>
      </c>
      <c r="J266" s="99" t="str">
        <v>BD</v>
      </c>
      <c r="K266" s="95">
        <f>SUMIFS(MasterData[Curr Sales],MasterData[Material'#],H266,MasterData[Material],I266,MasterData[WWB ID],C266)</f>
        <v>0</v>
      </c>
      <c r="L266" s="95">
        <f>SUMIFS(MasterData[Prior Sales],MasterData[Material'#],H266,MasterData[Material],I266,MasterData[WWB ID],C266)</f>
        <v>33.549999999999997</v>
      </c>
      <c r="M266" s="95">
        <f t="shared" si="9"/>
        <v>-33.549999999999997</v>
      </c>
      <c r="N266" s="95">
        <f>SUMIFS(MasterData[Semi-Annual Base],MasterData[Material'#],H266,MasterData[Material],I266,MasterData[WWB ID],C266)</f>
        <v>0</v>
      </c>
      <c r="O266" s="95">
        <f>SUMIFS(MasterData[Semi-Annual Focus],MasterData[Material'#],H266,MasterData[Material],I266,MasterData[WWB ID],C266)</f>
        <v>0</v>
      </c>
      <c r="P266" s="95">
        <f>SUMIFS(MasterData[Base Rebate],MasterData[Material'#],H266,MasterData[Material],I266,MasterData[WWB ID],C266)</f>
        <v>0.25842856993607</v>
      </c>
      <c r="Q266" s="95">
        <f>SUMIFS(MasterData[Annual Focus],MasterData[Material'#],H266,MasterData[Material],I266,MasterData[WWB ID],C266)</f>
        <v>0</v>
      </c>
      <c r="R266" s="95">
        <f>SUMIFS(MasterData[Growth Rebate],MasterData[Material'#],H266,MasterData[Material],I266,MasterData[WWB ID],C266)</f>
        <v>-3.355</v>
      </c>
      <c r="S266" s="95">
        <f t="shared" si="10"/>
        <v>-3.0965714300639302</v>
      </c>
    </row>
    <row r="267" spans="1:19" x14ac:dyDescent="0.25">
      <c r="A267" s="99" t="str">
        <v>BD LIFE SCIENCES</v>
      </c>
      <c r="B267" s="99" t="str">
        <v>Diagnostic Solutions</v>
      </c>
      <c r="C267" s="91" t="str">
        <v>127</v>
      </c>
      <c r="D267" s="99" t="str">
        <v>Infection Prevention and Management</v>
      </c>
      <c r="E267" s="99" t="str">
        <v>ID/AST</v>
      </c>
      <c r="F267" s="99" t="str">
        <v>Sensi Disc</v>
      </c>
      <c r="G267" s="99" t="str">
        <v>Sensi Disc Cartridges</v>
      </c>
      <c r="H267" s="99" t="str">
        <v>231709</v>
      </c>
      <c r="I267" s="99" t="str">
        <v>Disc Fosfomycin Fos-200</v>
      </c>
      <c r="J267" s="99" t="str">
        <v>BD</v>
      </c>
      <c r="K267" s="95">
        <f>SUMIFS(MasterData[Curr Sales],MasterData[Material'#],H267,MasterData[Material],I267,MasterData[WWB ID],C267)</f>
        <v>12.63</v>
      </c>
      <c r="L267" s="95">
        <f>SUMIFS(MasterData[Prior Sales],MasterData[Material'#],H267,MasterData[Material],I267,MasterData[WWB ID],C267)</f>
        <v>62.040000000000006</v>
      </c>
      <c r="M267" s="95">
        <f t="shared" si="9"/>
        <v>-49.410000000000004</v>
      </c>
      <c r="N267" s="95">
        <f>SUMIFS(MasterData[Semi-Annual Base],MasterData[Material'#],H267,MasterData[Material],I267,MasterData[WWB ID],C267)</f>
        <v>0</v>
      </c>
      <c r="O267" s="95">
        <f>SUMIFS(MasterData[Semi-Annual Focus],MasterData[Material'#],H267,MasterData[Material],I267,MasterData[WWB ID],C267)</f>
        <v>0</v>
      </c>
      <c r="P267" s="95">
        <f>SUMIFS(MasterData[Base Rebate],MasterData[Material'#],H267,MasterData[Material],I267,MasterData[WWB ID],C267)</f>
        <v>0.47788102768506058</v>
      </c>
      <c r="Q267" s="95">
        <f>SUMIFS(MasterData[Annual Focus],MasterData[Material'#],H267,MasterData[Material],I267,MasterData[WWB ID],C267)</f>
        <v>0</v>
      </c>
      <c r="R267" s="95">
        <f>SUMIFS(MasterData[Growth Rebate],MasterData[Material'#],H267,MasterData[Material],I267,MasterData[WWB ID],C267)</f>
        <v>-4.9410000000000007</v>
      </c>
      <c r="S267" s="95">
        <f t="shared" si="10"/>
        <v>-4.4631189723149403</v>
      </c>
    </row>
    <row r="268" spans="1:19" x14ac:dyDescent="0.25">
      <c r="A268" s="99" t="str">
        <v>BD LIFE SCIENCES</v>
      </c>
      <c r="B268" s="99" t="str">
        <v>Diagnostic Solutions</v>
      </c>
      <c r="C268" s="91" t="str">
        <v>127</v>
      </c>
      <c r="D268" s="99" t="str">
        <v>Infection Prevention and Management</v>
      </c>
      <c r="E268" s="99" t="str">
        <v>ID/AST</v>
      </c>
      <c r="F268" s="99" t="str">
        <v>Sensi Disc</v>
      </c>
      <c r="G268" s="99" t="str">
        <v>Sensi Disc Cartridges</v>
      </c>
      <c r="H268" s="99" t="str">
        <v>231213</v>
      </c>
      <c r="I268" s="99" t="str">
        <v>Disc Clindamycin Cc-2 1 Ea</v>
      </c>
      <c r="J268" s="99" t="str">
        <v>BD</v>
      </c>
      <c r="K268" s="95">
        <f>SUMIFS(MasterData[Curr Sales],MasterData[Material'#],H268,MasterData[Material],I268,MasterData[WWB ID],C268)</f>
        <v>41.339999999999996</v>
      </c>
      <c r="L268" s="95">
        <f>SUMIFS(MasterData[Prior Sales],MasterData[Material'#],H268,MasterData[Material],I268,MasterData[WWB ID],C268)</f>
        <v>0</v>
      </c>
      <c r="M268" s="95">
        <f t="shared" si="9"/>
        <v>41.339999999999996</v>
      </c>
      <c r="N268" s="95">
        <f>SUMIFS(MasterData[Semi-Annual Base],MasterData[Material'#],H268,MasterData[Material],I268,MasterData[WWB ID],C268)</f>
        <v>0</v>
      </c>
      <c r="O268" s="95">
        <f>SUMIFS(MasterData[Semi-Annual Focus],MasterData[Material'#],H268,MasterData[Material],I268,MasterData[WWB ID],C268)</f>
        <v>0</v>
      </c>
      <c r="P268" s="95">
        <f>SUMIFS(MasterData[Base Rebate],MasterData[Material'#],H268,MasterData[Material],I268,MasterData[WWB ID],C268)</f>
        <v>0</v>
      </c>
      <c r="Q268" s="95">
        <f>SUMIFS(MasterData[Annual Focus],MasterData[Material'#],H268,MasterData[Material],I268,MasterData[WWB ID],C268)</f>
        <v>0</v>
      </c>
      <c r="R268" s="95">
        <f>SUMIFS(MasterData[Growth Rebate],MasterData[Material'#],H268,MasterData[Material],I268,MasterData[WWB ID],C268)</f>
        <v>4.1339999999999995</v>
      </c>
      <c r="S268" s="95">
        <f t="shared" si="10"/>
        <v>4.1339999999999995</v>
      </c>
    </row>
    <row r="269" spans="1:19" x14ac:dyDescent="0.25">
      <c r="A269" s="99" t="str">
        <v>BD LIFE SCIENCES</v>
      </c>
      <c r="B269" s="99" t="str">
        <v>Diagnostic Solutions</v>
      </c>
      <c r="C269" s="91" t="str">
        <v>127</v>
      </c>
      <c r="D269" s="99" t="str">
        <v>Infection Prevention and Management</v>
      </c>
      <c r="E269" s="99" t="str">
        <v>ID/AST</v>
      </c>
      <c r="F269" s="99" t="str">
        <v>Sensi Disc</v>
      </c>
      <c r="G269" s="99" t="str">
        <v>Sensi Disc Cartridges</v>
      </c>
      <c r="H269" s="99" t="str">
        <v>231674</v>
      </c>
      <c r="I269" s="99" t="str">
        <v>Disc Cefpodoxime Cpd-10 10 Ea</v>
      </c>
      <c r="J269" s="99" t="str">
        <v>BD</v>
      </c>
      <c r="K269" s="95">
        <f>SUMIFS(MasterData[Curr Sales],MasterData[Material'#],H269,MasterData[Material],I269,MasterData[WWB ID],C269)</f>
        <v>0</v>
      </c>
      <c r="L269" s="95">
        <f>SUMIFS(MasterData[Prior Sales],MasterData[Material'#],H269,MasterData[Material],I269,MasterData[WWB ID],C269)</f>
        <v>108.8</v>
      </c>
      <c r="M269" s="95">
        <f t="shared" si="9"/>
        <v>-108.8</v>
      </c>
      <c r="N269" s="95">
        <f>SUMIFS(MasterData[Semi-Annual Base],MasterData[Material'#],H269,MasterData[Material],I269,MasterData[WWB ID],C269)</f>
        <v>0</v>
      </c>
      <c r="O269" s="95">
        <f>SUMIFS(MasterData[Semi-Annual Focus],MasterData[Material'#],H269,MasterData[Material],I269,MasterData[WWB ID],C269)</f>
        <v>0</v>
      </c>
      <c r="P269" s="95">
        <f>SUMIFS(MasterData[Base Rebate],MasterData[Material'#],H269,MasterData[Material],I269,MasterData[WWB ID],C269)</f>
        <v>0.83806343991190513</v>
      </c>
      <c r="Q269" s="95">
        <f>SUMIFS(MasterData[Annual Focus],MasterData[Material'#],H269,MasterData[Material],I269,MasterData[WWB ID],C269)</f>
        <v>0</v>
      </c>
      <c r="R269" s="95">
        <f>SUMIFS(MasterData[Growth Rebate],MasterData[Material'#],H269,MasterData[Material],I269,MasterData[WWB ID],C269)</f>
        <v>-10.88</v>
      </c>
      <c r="S269" s="95">
        <f t="shared" si="10"/>
        <v>-10.041936560088097</v>
      </c>
    </row>
    <row r="270" spans="1:19" x14ac:dyDescent="0.25">
      <c r="A270" s="99" t="str">
        <v>BD LIFE SCIENCES</v>
      </c>
      <c r="B270" s="99" t="str">
        <v>Diagnostic Solutions</v>
      </c>
      <c r="C270" s="91" t="str">
        <v>127</v>
      </c>
      <c r="D270" s="99" t="str">
        <v>Infection Prevention and Management</v>
      </c>
      <c r="E270" s="99" t="str">
        <v>ID/AST</v>
      </c>
      <c r="F270" s="99" t="str">
        <v>Sensi Disc</v>
      </c>
      <c r="G270" s="99" t="str">
        <v>Sensi Disc Dispensers</v>
      </c>
      <c r="H270" s="99" t="str">
        <v>260640</v>
      </c>
      <c r="I270" s="99" t="str">
        <v>Dispenser Sensi-Disc Designer System</v>
      </c>
      <c r="J270" s="99" t="str">
        <v>BD</v>
      </c>
      <c r="K270" s="95">
        <f>SUMIFS(MasterData[Curr Sales],MasterData[Material'#],H270,MasterData[Material],I270,MasterData[WWB ID],C270)</f>
        <v>0</v>
      </c>
      <c r="L270" s="95">
        <f>SUMIFS(MasterData[Prior Sales],MasterData[Material'#],H270,MasterData[Material],I270,MasterData[WWB ID],C270)</f>
        <v>1502.1</v>
      </c>
      <c r="M270" s="95">
        <f t="shared" si="9"/>
        <v>-1502.1</v>
      </c>
      <c r="N270" s="95">
        <f>SUMIFS(MasterData[Semi-Annual Base],MasterData[Material'#],H270,MasterData[Material],I270,MasterData[WWB ID],C270)</f>
        <v>0</v>
      </c>
      <c r="O270" s="95">
        <f>SUMIFS(MasterData[Semi-Annual Focus],MasterData[Material'#],H270,MasterData[Material],I270,MasterData[WWB ID],C270)</f>
        <v>0</v>
      </c>
      <c r="P270" s="95">
        <f>SUMIFS(MasterData[Base Rebate],MasterData[Material'#],H270,MasterData[Material],I270,MasterData[WWB ID],C270)</f>
        <v>11.570359311504344</v>
      </c>
      <c r="Q270" s="95">
        <f>SUMIFS(MasterData[Annual Focus],MasterData[Material'#],H270,MasterData[Material],I270,MasterData[WWB ID],C270)</f>
        <v>0</v>
      </c>
      <c r="R270" s="95">
        <f>SUMIFS(MasterData[Growth Rebate],MasterData[Material'#],H270,MasterData[Material],I270,MasterData[WWB ID],C270)</f>
        <v>-150.21</v>
      </c>
      <c r="S270" s="95">
        <f t="shared" si="10"/>
        <v>-138.63964068849566</v>
      </c>
    </row>
    <row r="271" spans="1:19" x14ac:dyDescent="0.25">
      <c r="A271" s="99" t="str">
        <v>BD LIFE SCIENCES</v>
      </c>
      <c r="B271" s="99" t="str">
        <v>Diagnostic Solutions</v>
      </c>
      <c r="C271" s="91" t="str">
        <v>127</v>
      </c>
      <c r="D271" s="99" t="str">
        <v>Infection Prevention and Management</v>
      </c>
      <c r="E271" s="99" t="str">
        <v>Blood Culture</v>
      </c>
      <c r="F271" s="99" t="str">
        <v>Blood Culture Reagents</v>
      </c>
      <c r="G271" s="99" t="str">
        <v>Bactec 9000 Std</v>
      </c>
      <c r="H271" s="99" t="str">
        <v>442024</v>
      </c>
      <c r="I271" s="99" t="str">
        <v>Bottle Plastic Bactec Std Anaer/F 50/Pk</v>
      </c>
      <c r="J271" s="99" t="str">
        <v>BD</v>
      </c>
      <c r="K271" s="95">
        <f>SUMIFS(MasterData[Curr Sales],MasterData[Material'#],H271,MasterData[Material],I271,MasterData[WWB ID],C271)</f>
        <v>670.95</v>
      </c>
      <c r="L271" s="95">
        <f>SUMIFS(MasterData[Prior Sales],MasterData[Material'#],H271,MasterData[Material],I271,MasterData[WWB ID],C271)</f>
        <v>0</v>
      </c>
      <c r="M271" s="95">
        <f t="shared" si="9"/>
        <v>670.95</v>
      </c>
      <c r="N271" s="95">
        <f>SUMIFS(MasterData[Semi-Annual Base],MasterData[Material'#],H271,MasterData[Material],I271,MasterData[WWB ID],C271)</f>
        <v>0</v>
      </c>
      <c r="O271" s="95">
        <f>SUMIFS(MasterData[Semi-Annual Focus],MasterData[Material'#],H271,MasterData[Material],I271,MasterData[WWB ID],C271)</f>
        <v>0</v>
      </c>
      <c r="P271" s="95">
        <f>SUMIFS(MasterData[Base Rebate],MasterData[Material'#],H271,MasterData[Material],I271,MasterData[WWB ID],C271)</f>
        <v>0</v>
      </c>
      <c r="Q271" s="95">
        <f>SUMIFS(MasterData[Annual Focus],MasterData[Material'#],H271,MasterData[Material],I271,MasterData[WWB ID],C271)</f>
        <v>0</v>
      </c>
      <c r="R271" s="95">
        <f>SUMIFS(MasterData[Growth Rebate],MasterData[Material'#],H271,MasterData[Material],I271,MasterData[WWB ID],C271)</f>
        <v>67.094999999999999</v>
      </c>
      <c r="S271" s="95">
        <f t="shared" si="10"/>
        <v>67.094999999999999</v>
      </c>
    </row>
    <row r="272" spans="1:19" x14ac:dyDescent="0.25">
      <c r="A272" s="99" t="str">
        <v>BD LIFE SCIENCES</v>
      </c>
      <c r="B272" s="99" t="str">
        <v>Diagnostic Solutions</v>
      </c>
      <c r="C272" s="91" t="str">
        <v>127</v>
      </c>
      <c r="D272" s="99" t="str">
        <v>Infection Prevention and Management</v>
      </c>
      <c r="E272" s="99" t="str">
        <v>Blood Culture</v>
      </c>
      <c r="F272" s="99" t="str">
        <v>Blood Culture Reagents</v>
      </c>
      <c r="G272" s="99" t="str">
        <v>Bactec 9000 Std</v>
      </c>
      <c r="H272" s="99" t="str">
        <v>442027</v>
      </c>
      <c r="I272" s="99" t="str">
        <v>Bottle Plastic Bactec Std Aerobic/F 50Pk</v>
      </c>
      <c r="J272" s="99" t="str">
        <v>BD</v>
      </c>
      <c r="K272" s="95">
        <f>SUMIFS(MasterData[Curr Sales],MasterData[Material'#],H272,MasterData[Material],I272,MasterData[WWB ID],C272)</f>
        <v>631.59</v>
      </c>
      <c r="L272" s="95">
        <f>SUMIFS(MasterData[Prior Sales],MasterData[Material'#],H272,MasterData[Material],I272,MasterData[WWB ID],C272)</f>
        <v>0</v>
      </c>
      <c r="M272" s="95">
        <f t="shared" si="9"/>
        <v>631.59</v>
      </c>
      <c r="N272" s="95">
        <f>SUMIFS(MasterData[Semi-Annual Base],MasterData[Material'#],H272,MasterData[Material],I272,MasterData[WWB ID],C272)</f>
        <v>0</v>
      </c>
      <c r="O272" s="95">
        <f>SUMIFS(MasterData[Semi-Annual Focus],MasterData[Material'#],H272,MasterData[Material],I272,MasterData[WWB ID],C272)</f>
        <v>0</v>
      </c>
      <c r="P272" s="95">
        <f>SUMIFS(MasterData[Base Rebate],MasterData[Material'#],H272,MasterData[Material],I272,MasterData[WWB ID],C272)</f>
        <v>0</v>
      </c>
      <c r="Q272" s="95">
        <f>SUMIFS(MasterData[Annual Focus],MasterData[Material'#],H272,MasterData[Material],I272,MasterData[WWB ID],C272)</f>
        <v>0</v>
      </c>
      <c r="R272" s="95">
        <f>SUMIFS(MasterData[Growth Rebate],MasterData[Material'#],H272,MasterData[Material],I272,MasterData[WWB ID],C272)</f>
        <v>63.159000000000006</v>
      </c>
      <c r="S272" s="95">
        <f t="shared" si="10"/>
        <v>63.159000000000006</v>
      </c>
    </row>
    <row r="273" spans="1:19" x14ac:dyDescent="0.25">
      <c r="A273" s="99" t="str">
        <v>BD LIFE SCIENCES</v>
      </c>
      <c r="B273" s="99" t="str">
        <v>Diagnostic Solutions</v>
      </c>
      <c r="C273" s="91" t="str">
        <v>127</v>
      </c>
      <c r="D273" s="99" t="str">
        <v>Infection Prevention and Management</v>
      </c>
      <c r="E273" s="99" t="str">
        <v>Core Micro</v>
      </c>
      <c r="F273" s="99" t="str">
        <v>Transport</v>
      </c>
      <c r="G273" s="99" t="str">
        <v>OEM Swabs</v>
      </c>
      <c r="H273" s="99" t="str">
        <v>220251</v>
      </c>
      <c r="I273" s="99" t="str">
        <v>Swab Flock Minitip</v>
      </c>
      <c r="J273" s="99" t="str">
        <v>BD</v>
      </c>
      <c r="K273" s="95">
        <f>SUMIFS(MasterData[Curr Sales],MasterData[Material'#],H273,MasterData[Material],I273,MasterData[WWB ID],C273)</f>
        <v>241.02</v>
      </c>
      <c r="L273" s="95">
        <f>SUMIFS(MasterData[Prior Sales],MasterData[Material'#],H273,MasterData[Material],I273,MasterData[WWB ID],C273)</f>
        <v>0</v>
      </c>
      <c r="M273" s="95">
        <f t="shared" si="9"/>
        <v>241.02</v>
      </c>
      <c r="N273" s="95">
        <f>SUMIFS(MasterData[Semi-Annual Base],MasterData[Material'#],H273,MasterData[Material],I273,MasterData[WWB ID],C273)</f>
        <v>0</v>
      </c>
      <c r="O273" s="95">
        <f>SUMIFS(MasterData[Semi-Annual Focus],MasterData[Material'#],H273,MasterData[Material],I273,MasterData[WWB ID],C273)</f>
        <v>0</v>
      </c>
      <c r="P273" s="95">
        <f>SUMIFS(MasterData[Base Rebate],MasterData[Material'#],H273,MasterData[Material],I273,MasterData[WWB ID],C273)</f>
        <v>0</v>
      </c>
      <c r="Q273" s="95">
        <f>SUMIFS(MasterData[Annual Focus],MasterData[Material'#],H273,MasterData[Material],I273,MasterData[WWB ID],C273)</f>
        <v>0</v>
      </c>
      <c r="R273" s="95">
        <f>SUMIFS(MasterData[Growth Rebate],MasterData[Material'#],H273,MasterData[Material],I273,MasterData[WWB ID],C273)</f>
        <v>24.102000000000004</v>
      </c>
      <c r="S273" s="95">
        <f t="shared" si="10"/>
        <v>24.102000000000004</v>
      </c>
    </row>
    <row r="274" spans="1:19" x14ac:dyDescent="0.25">
      <c r="A274" s="99" t="str">
        <v>BD LIFE SCIENCES</v>
      </c>
      <c r="B274" s="99" t="str">
        <v>Diagnostic Solutions</v>
      </c>
      <c r="C274" s="91" t="str">
        <v>127</v>
      </c>
      <c r="D274" s="99" t="str">
        <v>Infection Prevention and Management</v>
      </c>
      <c r="E274" s="99" t="str">
        <v>Core Micro</v>
      </c>
      <c r="F274" s="99" t="str">
        <v>Transport</v>
      </c>
      <c r="G274" s="99" t="str">
        <v>OEM Swabs</v>
      </c>
      <c r="H274" s="99" t="str">
        <v>220097</v>
      </c>
      <c r="I274" s="99" t="str">
        <v>Cultureswab Cary-Blair Agar Single Swab</v>
      </c>
      <c r="J274" s="99" t="str">
        <v>BD</v>
      </c>
      <c r="K274" s="95">
        <f>SUMIFS(MasterData[Curr Sales],MasterData[Material'#],H274,MasterData[Material],I274,MasterData[WWB ID],C274)</f>
        <v>0</v>
      </c>
      <c r="L274" s="95">
        <f>SUMIFS(MasterData[Prior Sales],MasterData[Material'#],H274,MasterData[Material],I274,MasterData[WWB ID],C274)</f>
        <v>26.25</v>
      </c>
      <c r="M274" s="95">
        <f t="shared" si="9"/>
        <v>-26.25</v>
      </c>
      <c r="N274" s="95">
        <f>SUMIFS(MasterData[Semi-Annual Base],MasterData[Material'#],H274,MasterData[Material],I274,MasterData[WWB ID],C274)</f>
        <v>0</v>
      </c>
      <c r="O274" s="95">
        <f>SUMIFS(MasterData[Semi-Annual Focus],MasterData[Material'#],H274,MasterData[Material],I274,MasterData[WWB ID],C274)</f>
        <v>0</v>
      </c>
      <c r="P274" s="95">
        <f>SUMIFS(MasterData[Base Rebate],MasterData[Material'#],H274,MasterData[Material],I274,MasterData[WWB ID],C274)</f>
        <v>0.20219821045668668</v>
      </c>
      <c r="Q274" s="95">
        <f>SUMIFS(MasterData[Annual Focus],MasterData[Material'#],H274,MasterData[Material],I274,MasterData[WWB ID],C274)</f>
        <v>0</v>
      </c>
      <c r="R274" s="95">
        <f>SUMIFS(MasterData[Growth Rebate],MasterData[Material'#],H274,MasterData[Material],I274,MasterData[WWB ID],C274)</f>
        <v>-2.625</v>
      </c>
      <c r="S274" s="95">
        <f t="shared" si="10"/>
        <v>-2.4228017895433132</v>
      </c>
    </row>
    <row r="275" spans="1:19" x14ac:dyDescent="0.25">
      <c r="A275" s="99" t="str">
        <v>BD MEDICAL</v>
      </c>
      <c r="B275" s="99" t="str">
        <v>Medication Delivery Solutions</v>
      </c>
      <c r="C275" s="91" t="str">
        <v>102</v>
      </c>
      <c r="D275" s="99" t="str">
        <v>Hypodermic Products</v>
      </c>
      <c r="E275" s="99" t="str">
        <v>Conventional Hypodermic Products</v>
      </c>
      <c r="F275" s="99" t="str">
        <v>3pc Conventional-SYRINGE ONLY</v>
      </c>
      <c r="G275" s="99" t="str">
        <v>Syringe Only</v>
      </c>
      <c r="H275" s="99" t="str">
        <v>302830</v>
      </c>
      <c r="I275" s="99" t="str">
        <v>SYRINGE 20ML LL S/C 48</v>
      </c>
      <c r="J275" s="99" t="str">
        <v>BD</v>
      </c>
      <c r="K275" s="95">
        <f>SUMIFS(MasterData[Curr Sales],MasterData[Material'#],H275,MasterData[Material],I275,MasterData[WWB ID],C275)</f>
        <v>34938.270000000019</v>
      </c>
      <c r="L275" s="95">
        <f>SUMIFS(MasterData[Prior Sales],MasterData[Material'#],H275,MasterData[Material],I275,MasterData[WWB ID],C275)</f>
        <v>21742.59</v>
      </c>
      <c r="M275" s="95">
        <f t="shared" si="9"/>
        <v>13195.680000000018</v>
      </c>
      <c r="N275" s="95">
        <f>SUMIFS(MasterData[Semi-Annual Base],MasterData[Material'#],H275,MasterData[Material],I275,MasterData[WWB ID],C275)</f>
        <v>0</v>
      </c>
      <c r="O275" s="95">
        <f>SUMIFS(MasterData[Semi-Annual Focus],MasterData[Material'#],H275,MasterData[Material],I275,MasterData[WWB ID],C275)</f>
        <v>0</v>
      </c>
      <c r="P275" s="95">
        <f>SUMIFS(MasterData[Base Rebate],MasterData[Material'#],H275,MasterData[Material],I275,MasterData[WWB ID],C275)</f>
        <v>167.4785824264172</v>
      </c>
      <c r="Q275" s="95">
        <f>SUMIFS(MasterData[Annual Focus],MasterData[Material'#],H275,MasterData[Material],I275,MasterData[WWB ID],C275)</f>
        <v>0</v>
      </c>
      <c r="R275" s="95">
        <f>SUMIFS(MasterData[Growth Rebate],MasterData[Material'#],H275,MasterData[Material],I275,MasterData[WWB ID],C275)</f>
        <v>1319.5680000000002</v>
      </c>
      <c r="S275" s="95">
        <f t="shared" si="10"/>
        <v>1487.0465824264174</v>
      </c>
    </row>
    <row r="276" spans="1:19" x14ac:dyDescent="0.25">
      <c r="A276" s="99" t="str">
        <v>BD MEDICAL</v>
      </c>
      <c r="B276" s="99" t="str">
        <v>Medication Delivery Solutions</v>
      </c>
      <c r="C276" s="91" t="str">
        <v>102</v>
      </c>
      <c r="D276" s="99" t="str">
        <v>Hypodermic Products</v>
      </c>
      <c r="E276" s="99" t="str">
        <v>Conventional Hypodermic Products</v>
      </c>
      <c r="F276" s="99" t="str">
        <v>3pc Conventional-SYRINGE ONLY</v>
      </c>
      <c r="G276" s="99" t="str">
        <v>Syringe Only</v>
      </c>
      <c r="H276" s="99" t="str">
        <v>302832</v>
      </c>
      <c r="I276" s="99" t="str">
        <v>SYRINGE 30ML LL S/C 56</v>
      </c>
      <c r="J276" s="99" t="str">
        <v>BD</v>
      </c>
      <c r="K276" s="95">
        <f>SUMIFS(MasterData[Curr Sales],MasterData[Material'#],H276,MasterData[Material],I276,MasterData[WWB ID],C276)</f>
        <v>32356.250000000004</v>
      </c>
      <c r="L276" s="95">
        <f>SUMIFS(MasterData[Prior Sales],MasterData[Material'#],H276,MasterData[Material],I276,MasterData[WWB ID],C276)</f>
        <v>25186.000000000004</v>
      </c>
      <c r="M276" s="95">
        <f t="shared" si="9"/>
        <v>7170.25</v>
      </c>
      <c r="N276" s="95">
        <f>SUMIFS(MasterData[Semi-Annual Base],MasterData[Material'#],H276,MasterData[Material],I276,MasterData[WWB ID],C276)</f>
        <v>0</v>
      </c>
      <c r="O276" s="95">
        <f>SUMIFS(MasterData[Semi-Annual Focus],MasterData[Material'#],H276,MasterData[Material],I276,MasterData[WWB ID],C276)</f>
        <v>0</v>
      </c>
      <c r="P276" s="95">
        <f>SUMIFS(MasterData[Base Rebate],MasterData[Material'#],H276,MasterData[Material],I276,MasterData[WWB ID],C276)</f>
        <v>194.00244299284225</v>
      </c>
      <c r="Q276" s="95">
        <f>SUMIFS(MasterData[Annual Focus],MasterData[Material'#],H276,MasterData[Material],I276,MasterData[WWB ID],C276)</f>
        <v>0</v>
      </c>
      <c r="R276" s="95">
        <f>SUMIFS(MasterData[Growth Rebate],MasterData[Material'#],H276,MasterData[Material],I276,MasterData[WWB ID],C276)</f>
        <v>717.02500000000032</v>
      </c>
      <c r="S276" s="95">
        <f t="shared" si="10"/>
        <v>911.02744299284257</v>
      </c>
    </row>
    <row r="277" spans="1:19" x14ac:dyDescent="0.25">
      <c r="A277" s="99" t="str">
        <v>BD MEDICAL</v>
      </c>
      <c r="B277" s="99" t="str">
        <v>Medication Delivery Solutions</v>
      </c>
      <c r="C277" s="91" t="str">
        <v>102</v>
      </c>
      <c r="D277" s="99" t="str">
        <v>Hypodermic Products</v>
      </c>
      <c r="E277" s="99" t="str">
        <v>Conventional Hypodermic Products</v>
      </c>
      <c r="F277" s="99" t="str">
        <v>3pc Conventional-SYRINGE ONLY</v>
      </c>
      <c r="G277" s="99" t="str">
        <v>Syringe Only</v>
      </c>
      <c r="H277" s="99" t="str">
        <v>302995</v>
      </c>
      <c r="I277" s="99" t="str">
        <v>SYRINGE 10ML LL S/C 200</v>
      </c>
      <c r="J277" s="99" t="str">
        <v>BD</v>
      </c>
      <c r="K277" s="95">
        <f>SUMIFS(MasterData[Curr Sales],MasterData[Material'#],H277,MasterData[Material],I277,MasterData[WWB ID],C277)</f>
        <v>67705.38</v>
      </c>
      <c r="L277" s="95">
        <f>SUMIFS(MasterData[Prior Sales],MasterData[Material'#],H277,MasterData[Material],I277,MasterData[WWB ID],C277)</f>
        <v>71334.810000000012</v>
      </c>
      <c r="M277" s="95">
        <f t="shared" si="9"/>
        <v>-3629.4300000000076</v>
      </c>
      <c r="N277" s="95">
        <f>SUMIFS(MasterData[Semi-Annual Base],MasterData[Material'#],H277,MasterData[Material],I277,MasterData[WWB ID],C277)</f>
        <v>0</v>
      </c>
      <c r="O277" s="95">
        <f>SUMIFS(MasterData[Semi-Annual Focus],MasterData[Material'#],H277,MasterData[Material],I277,MasterData[WWB ID],C277)</f>
        <v>0</v>
      </c>
      <c r="P277" s="95">
        <f>SUMIFS(MasterData[Base Rebate],MasterData[Material'#],H277,MasterData[Material],I277,MasterData[WWB ID],C277)</f>
        <v>549.4769876292479</v>
      </c>
      <c r="Q277" s="95">
        <f>SUMIFS(MasterData[Annual Focus],MasterData[Material'#],H277,MasterData[Material],I277,MasterData[WWB ID],C277)</f>
        <v>0</v>
      </c>
      <c r="R277" s="95">
        <f>SUMIFS(MasterData[Growth Rebate],MasterData[Material'#],H277,MasterData[Material],I277,MasterData[WWB ID],C277)</f>
        <v>-362.94299999999976</v>
      </c>
      <c r="S277" s="95">
        <f t="shared" si="10"/>
        <v>186.53398762924814</v>
      </c>
    </row>
    <row r="278" spans="1:19" x14ac:dyDescent="0.25">
      <c r="A278" s="99" t="str">
        <v>BD MEDICAL</v>
      </c>
      <c r="B278" s="99" t="str">
        <v>Medication Delivery Solutions</v>
      </c>
      <c r="C278" s="91" t="str">
        <v>102</v>
      </c>
      <c r="D278" s="99" t="str">
        <v>Hypodermic Products</v>
      </c>
      <c r="E278" s="99" t="str">
        <v>Conventional Hypodermic Products</v>
      </c>
      <c r="F278" s="99" t="str">
        <v>3pc Conventional-SYRINGE ONLY</v>
      </c>
      <c r="G278" s="99" t="str">
        <v>Syringe Only</v>
      </c>
      <c r="H278" s="99" t="str">
        <v>309646</v>
      </c>
      <c r="I278" s="99" t="str">
        <v>SYRINGE 5ML LL SP125</v>
      </c>
      <c r="J278" s="99" t="str">
        <v>BD</v>
      </c>
      <c r="K278" s="95">
        <f>SUMIFS(MasterData[Curr Sales],MasterData[Material'#],H278,MasterData[Material],I278,MasterData[WWB ID],C278)</f>
        <v>36568.74</v>
      </c>
      <c r="L278" s="95">
        <f>SUMIFS(MasterData[Prior Sales],MasterData[Material'#],H278,MasterData[Material],I278,MasterData[WWB ID],C278)</f>
        <v>36185.579999999994</v>
      </c>
      <c r="M278" s="95">
        <f t="shared" si="9"/>
        <v>383.16000000000349</v>
      </c>
      <c r="N278" s="95">
        <f>SUMIFS(MasterData[Semi-Annual Base],MasterData[Material'#],H278,MasterData[Material],I278,MasterData[WWB ID],C278)</f>
        <v>0</v>
      </c>
      <c r="O278" s="95">
        <f>SUMIFS(MasterData[Semi-Annual Focus],MasterData[Material'#],H278,MasterData[Material],I278,MasterData[WWB ID],C278)</f>
        <v>0</v>
      </c>
      <c r="P278" s="95">
        <f>SUMIFS(MasterData[Base Rebate],MasterData[Material'#],H278,MasterData[Material],I278,MasterData[WWB ID],C278)</f>
        <v>278.72988648903902</v>
      </c>
      <c r="Q278" s="95">
        <f>SUMIFS(MasterData[Annual Focus],MasterData[Material'#],H278,MasterData[Material],I278,MasterData[WWB ID],C278)</f>
        <v>0</v>
      </c>
      <c r="R278" s="95">
        <f>SUMIFS(MasterData[Growth Rebate],MasterData[Material'#],H278,MasterData[Material],I278,MasterData[WWB ID],C278)</f>
        <v>38.316000000000358</v>
      </c>
      <c r="S278" s="95">
        <f t="shared" si="10"/>
        <v>317.04588648903939</v>
      </c>
    </row>
    <row r="279" spans="1:19" x14ac:dyDescent="0.25">
      <c r="A279" s="99" t="str">
        <v>BD MEDICAL</v>
      </c>
      <c r="B279" s="99" t="str">
        <v>Medication Delivery Solutions</v>
      </c>
      <c r="C279" s="91" t="str">
        <v>102</v>
      </c>
      <c r="D279" s="99" t="str">
        <v>Hypodermic Products</v>
      </c>
      <c r="E279" s="99" t="str">
        <v>Conventional Hypodermic Products</v>
      </c>
      <c r="F279" s="99" t="str">
        <v>3pc Conventional-SYRINGE ONLY</v>
      </c>
      <c r="G279" s="99" t="str">
        <v>Syringe Only</v>
      </c>
      <c r="H279" s="99" t="str">
        <v>309653</v>
      </c>
      <c r="I279" s="99" t="str">
        <v>Syringe 50ml LL Tip 1ml</v>
      </c>
      <c r="J279" s="99" t="str">
        <v>BD</v>
      </c>
      <c r="K279" s="95">
        <f>SUMIFS(MasterData[Curr Sales],MasterData[Material'#],H279,MasterData[Material],I279,MasterData[WWB ID],C279)</f>
        <v>65060.36</v>
      </c>
      <c r="L279" s="95">
        <f>SUMIFS(MasterData[Prior Sales],MasterData[Material'#],H279,MasterData[Material],I279,MasterData[WWB ID],C279)</f>
        <v>54166.840000000004</v>
      </c>
      <c r="M279" s="95">
        <f t="shared" si="9"/>
        <v>10893.519999999997</v>
      </c>
      <c r="N279" s="95">
        <f>SUMIFS(MasterData[Semi-Annual Base],MasterData[Material'#],H279,MasterData[Material],I279,MasterData[WWB ID],C279)</f>
        <v>0</v>
      </c>
      <c r="O279" s="95">
        <f>SUMIFS(MasterData[Semi-Annual Focus],MasterData[Material'#],H279,MasterData[Material],I279,MasterData[WWB ID],C279)</f>
        <v>0</v>
      </c>
      <c r="P279" s="95">
        <f>SUMIFS(MasterData[Base Rebate],MasterData[Material'#],H279,MasterData[Material],I279,MasterData[WWB ID],C279)</f>
        <v>417.23573767975898</v>
      </c>
      <c r="Q279" s="95">
        <f>SUMIFS(MasterData[Annual Focus],MasterData[Material'#],H279,MasterData[Material],I279,MasterData[WWB ID],C279)</f>
        <v>0</v>
      </c>
      <c r="R279" s="95">
        <f>SUMIFS(MasterData[Growth Rebate],MasterData[Material'#],H279,MasterData[Material],I279,MasterData[WWB ID],C279)</f>
        <v>1089.3519999999999</v>
      </c>
      <c r="S279" s="95">
        <f t="shared" si="10"/>
        <v>1506.5877376797589</v>
      </c>
    </row>
    <row r="280" spans="1:19" x14ac:dyDescent="0.25">
      <c r="A280" s="99" t="str">
        <v>BD MEDICAL</v>
      </c>
      <c r="B280" s="99" t="str">
        <v>Medication Delivery Solutions</v>
      </c>
      <c r="C280" s="91" t="str">
        <v>102</v>
      </c>
      <c r="D280" s="99" t="str">
        <v>Hypodermic Products</v>
      </c>
      <c r="E280" s="99" t="str">
        <v>Conventional Hypodermic Products</v>
      </c>
      <c r="F280" s="99" t="str">
        <v>3pc Conventional-SYRINGE ONLY</v>
      </c>
      <c r="G280" s="99" t="str">
        <v>Syringe Only</v>
      </c>
      <c r="H280" s="99" t="str">
        <v>309657</v>
      </c>
      <c r="I280" s="99" t="str">
        <v>SYRINGE 3ML LL 200 S/C</v>
      </c>
      <c r="J280" s="99" t="str">
        <v>BD</v>
      </c>
      <c r="K280" s="95">
        <f>SUMIFS(MasterData[Curr Sales],MasterData[Material'#],H280,MasterData[Material],I280,MasterData[WWB ID],C280)</f>
        <v>54737.779999999984</v>
      </c>
      <c r="L280" s="95">
        <f>SUMIFS(MasterData[Prior Sales],MasterData[Material'#],H280,MasterData[Material],I280,MasterData[WWB ID],C280)</f>
        <v>45132.799999999996</v>
      </c>
      <c r="M280" s="95">
        <f t="shared" si="9"/>
        <v>9604.9799999999886</v>
      </c>
      <c r="N280" s="95">
        <f>SUMIFS(MasterData[Semi-Annual Base],MasterData[Material'#],H280,MasterData[Material],I280,MasterData[WWB ID],C280)</f>
        <v>0</v>
      </c>
      <c r="O280" s="95">
        <f>SUMIFS(MasterData[Semi-Annual Focus],MasterData[Material'#],H280,MasterData[Material],I280,MasterData[WWB ID],C280)</f>
        <v>0</v>
      </c>
      <c r="P280" s="95">
        <f>SUMIFS(MasterData[Base Rebate],MasterData[Material'#],H280,MasterData[Material],I280,MasterData[WWB ID],C280)</f>
        <v>347.64843401522097</v>
      </c>
      <c r="Q280" s="95">
        <f>SUMIFS(MasterData[Annual Focus],MasterData[Material'#],H280,MasterData[Material],I280,MasterData[WWB ID],C280)</f>
        <v>0</v>
      </c>
      <c r="R280" s="95">
        <f>SUMIFS(MasterData[Growth Rebate],MasterData[Material'#],H280,MasterData[Material],I280,MasterData[WWB ID],C280)</f>
        <v>960.49800000000016</v>
      </c>
      <c r="S280" s="95">
        <f t="shared" si="10"/>
        <v>1308.1464340152211</v>
      </c>
    </row>
    <row r="281" spans="1:19" x14ac:dyDescent="0.25">
      <c r="A281" s="99" t="str">
        <v>BD MEDICAL</v>
      </c>
      <c r="B281" s="99" t="str">
        <v>Medication Delivery Solutions</v>
      </c>
      <c r="C281" s="91" t="str">
        <v>102</v>
      </c>
      <c r="D281" s="99" t="str">
        <v>Hypodermic Products</v>
      </c>
      <c r="E281" s="99" t="str">
        <v>Conventional Hypodermic Products</v>
      </c>
      <c r="F281" s="99" t="str">
        <v>Conventional Needles</v>
      </c>
      <c r="G281" s="99" t="str">
        <v>Large Bore Needles</v>
      </c>
      <c r="H281" s="99" t="str">
        <v>305196</v>
      </c>
      <c r="I281" s="99" t="str">
        <v>NEEDLE 18X1-1/2 RB</v>
      </c>
      <c r="J281" s="99" t="str">
        <v>BD</v>
      </c>
      <c r="K281" s="95">
        <f>SUMIFS(MasterData[Curr Sales],MasterData[Material'#],H281,MasterData[Material],I281,MasterData[WWB ID],C281)</f>
        <v>1832.1599999999999</v>
      </c>
      <c r="L281" s="95">
        <f>SUMIFS(MasterData[Prior Sales],MasterData[Material'#],H281,MasterData[Material],I281,MasterData[WWB ID],C281)</f>
        <v>1433.2</v>
      </c>
      <c r="M281" s="95">
        <f t="shared" si="9"/>
        <v>398.95999999999981</v>
      </c>
      <c r="N281" s="95">
        <f>SUMIFS(MasterData[Semi-Annual Base],MasterData[Material'#],H281,MasterData[Material],I281,MasterData[WWB ID],C281)</f>
        <v>0</v>
      </c>
      <c r="O281" s="95">
        <f>SUMIFS(MasterData[Semi-Annual Focus],MasterData[Material'#],H281,MasterData[Material],I281,MasterData[WWB ID],C281)</f>
        <v>0</v>
      </c>
      <c r="P281" s="95">
        <f>SUMIFS(MasterData[Base Rebate],MasterData[Material'#],H281,MasterData[Material],I281,MasterData[WWB ID],C281)</f>
        <v>11.039637151486604</v>
      </c>
      <c r="Q281" s="95">
        <f>SUMIFS(MasterData[Annual Focus],MasterData[Material'#],H281,MasterData[Material],I281,MasterData[WWB ID],C281)</f>
        <v>0</v>
      </c>
      <c r="R281" s="95">
        <f>SUMIFS(MasterData[Growth Rebate],MasterData[Material'#],H281,MasterData[Material],I281,MasterData[WWB ID],C281)</f>
        <v>39.896000000000001</v>
      </c>
      <c r="S281" s="95">
        <f t="shared" si="10"/>
        <v>50.935637151486603</v>
      </c>
    </row>
    <row r="282" spans="1:19" x14ac:dyDescent="0.25">
      <c r="A282" s="99" t="str">
        <v>BD MEDICAL</v>
      </c>
      <c r="B282" s="99" t="str">
        <v>Medication Delivery Solutions</v>
      </c>
      <c r="C282" s="91" t="str">
        <v>102</v>
      </c>
      <c r="D282" s="99" t="str">
        <v>Hypodermic Products</v>
      </c>
      <c r="E282" s="99" t="str">
        <v>Conventional Hypodermic Products</v>
      </c>
      <c r="F282" s="99" t="str">
        <v>Conventional Needles</v>
      </c>
      <c r="G282" s="99" t="str">
        <v>Large Bore Needles</v>
      </c>
      <c r="H282" s="99" t="str">
        <v>305197</v>
      </c>
      <c r="I282" s="99" t="str">
        <v>NEEDLE 16X1 RB</v>
      </c>
      <c r="J282" s="99" t="str">
        <v>BD</v>
      </c>
      <c r="K282" s="95">
        <f>SUMIFS(MasterData[Curr Sales],MasterData[Material'#],H282,MasterData[Material],I282,MasterData[WWB ID],C282)</f>
        <v>17582.260000000002</v>
      </c>
      <c r="L282" s="95">
        <f>SUMIFS(MasterData[Prior Sales],MasterData[Material'#],H282,MasterData[Material],I282,MasterData[WWB ID],C282)</f>
        <v>19096</v>
      </c>
      <c r="M282" s="95">
        <f t="shared" si="9"/>
        <v>-1513.739999999998</v>
      </c>
      <c r="N282" s="95">
        <f>SUMIFS(MasterData[Semi-Annual Base],MasterData[Material'#],H282,MasterData[Material],I282,MasterData[WWB ID],C282)</f>
        <v>0</v>
      </c>
      <c r="O282" s="95">
        <f>SUMIFS(MasterData[Semi-Annual Focus],MasterData[Material'#],H282,MasterData[Material],I282,MasterData[WWB ID],C282)</f>
        <v>0</v>
      </c>
      <c r="P282" s="95">
        <f>SUMIFS(MasterData[Base Rebate],MasterData[Material'#],H282,MasterData[Material],I282,MasterData[WWB ID],C282)</f>
        <v>147.09245816689102</v>
      </c>
      <c r="Q282" s="95">
        <f>SUMIFS(MasterData[Annual Focus],MasterData[Material'#],H282,MasterData[Material],I282,MasterData[WWB ID],C282)</f>
        <v>0</v>
      </c>
      <c r="R282" s="95">
        <f>SUMIFS(MasterData[Growth Rebate],MasterData[Material'#],H282,MasterData[Material],I282,MasterData[WWB ID],C282)</f>
        <v>-151.37399999999991</v>
      </c>
      <c r="S282" s="95">
        <f t="shared" si="10"/>
        <v>-4.2815418331088893</v>
      </c>
    </row>
    <row r="283" spans="1:19" x14ac:dyDescent="0.25">
      <c r="A283" s="99" t="str">
        <v>BD MEDICAL</v>
      </c>
      <c r="B283" s="99" t="str">
        <v>Medication Delivery Solutions</v>
      </c>
      <c r="C283" s="91" t="str">
        <v>102</v>
      </c>
      <c r="D283" s="99" t="str">
        <v>Hypodermic Products</v>
      </c>
      <c r="E283" s="99" t="str">
        <v>Conventional Hypodermic Products</v>
      </c>
      <c r="F283" s="99" t="str">
        <v>Conventional Needles</v>
      </c>
      <c r="G283" s="99" t="str">
        <v>Large Bore Needles</v>
      </c>
      <c r="H283" s="99" t="str">
        <v>305198</v>
      </c>
      <c r="I283" s="99" t="str">
        <v>Needle 16Gx1-1/2in RB</v>
      </c>
      <c r="J283" s="99" t="str">
        <v>BD</v>
      </c>
      <c r="K283" s="95">
        <f>SUMIFS(MasterData[Curr Sales],MasterData[Material'#],H283,MasterData[Material],I283,MasterData[WWB ID],C283)</f>
        <v>3247.34</v>
      </c>
      <c r="L283" s="95">
        <f>SUMIFS(MasterData[Prior Sales],MasterData[Material'#],H283,MasterData[Material],I283,MasterData[WWB ID],C283)</f>
        <v>803</v>
      </c>
      <c r="M283" s="95">
        <f t="shared" si="9"/>
        <v>2444.34</v>
      </c>
      <c r="N283" s="95">
        <f>SUMIFS(MasterData[Semi-Annual Base],MasterData[Material'#],H283,MasterData[Material],I283,MasterData[WWB ID],C283)</f>
        <v>0</v>
      </c>
      <c r="O283" s="95">
        <f>SUMIFS(MasterData[Semi-Annual Focus],MasterData[Material'#],H283,MasterData[Material],I283,MasterData[WWB ID],C283)</f>
        <v>0</v>
      </c>
      <c r="P283" s="95">
        <f>SUMIFS(MasterData[Base Rebate],MasterData[Material'#],H283,MasterData[Material],I283,MasterData[WWB ID],C283)</f>
        <v>6.1853395427321676</v>
      </c>
      <c r="Q283" s="95">
        <f>SUMIFS(MasterData[Annual Focus],MasterData[Material'#],H283,MasterData[Material],I283,MasterData[WWB ID],C283)</f>
        <v>0</v>
      </c>
      <c r="R283" s="95">
        <f>SUMIFS(MasterData[Growth Rebate],MasterData[Material'#],H283,MasterData[Material],I283,MasterData[WWB ID],C283)</f>
        <v>244.43400000000003</v>
      </c>
      <c r="S283" s="95">
        <f t="shared" si="10"/>
        <v>250.61933954273221</v>
      </c>
    </row>
    <row r="284" spans="1:19" x14ac:dyDescent="0.25">
      <c r="A284" s="99" t="str">
        <v>BD MEDICAL</v>
      </c>
      <c r="B284" s="99" t="str">
        <v>Medication Delivery Solutions</v>
      </c>
      <c r="C284" s="91" t="str">
        <v>104</v>
      </c>
      <c r="D284" s="99" t="str">
        <v>Peripheral IV Catheters</v>
      </c>
      <c r="E284" s="99" t="str">
        <v>IV Catheters - HCW Safety</v>
      </c>
      <c r="F284" s="99" t="str">
        <v>Nexiva</v>
      </c>
      <c r="G284" s="99" t="str">
        <v>Nexiva Single Port</v>
      </c>
      <c r="H284" s="99" t="str">
        <v>383551</v>
      </c>
      <c r="I284" s="99" t="str">
        <v>NEXIVA 24 GA X 0.75IN SP WITH MAXZERO</v>
      </c>
      <c r="J284" s="99" t="str">
        <v>BD</v>
      </c>
      <c r="K284" s="95">
        <f>SUMIFS(MasterData[Curr Sales],MasterData[Material'#],H284,MasterData[Material],I284,MasterData[WWB ID],C284)</f>
        <v>32800</v>
      </c>
      <c r="L284" s="95">
        <f>SUMIFS(MasterData[Prior Sales],MasterData[Material'#],H284,MasterData[Material],I284,MasterData[WWB ID],C284)</f>
        <v>7984.0000000000018</v>
      </c>
      <c r="M284" s="95">
        <f t="shared" si="9"/>
        <v>24816</v>
      </c>
      <c r="N284" s="95">
        <f>SUMIFS(MasterData[Semi-Annual Base],MasterData[Material'#],H284,MasterData[Material],I284,MasterData[WWB ID],C284)</f>
        <v>0</v>
      </c>
      <c r="O284" s="95">
        <f>SUMIFS(MasterData[Semi-Annual Focus],MasterData[Material'#],H284,MasterData[Material],I284,MasterData[WWB ID],C284)</f>
        <v>0</v>
      </c>
      <c r="P284" s="95">
        <f>SUMIFS(MasterData[Base Rebate],MasterData[Material'#],H284,MasterData[Material],I284,MasterData[WWB ID],C284)</f>
        <v>61.499067134711872</v>
      </c>
      <c r="Q284" s="95">
        <f>SUMIFS(MasterData[Annual Focus],MasterData[Material'#],H284,MasterData[Material],I284,MasterData[WWB ID],C284)</f>
        <v>0</v>
      </c>
      <c r="R284" s="95">
        <f>SUMIFS(MasterData[Growth Rebate],MasterData[Material'#],H284,MasterData[Material],I284,MasterData[WWB ID],C284)</f>
        <v>2481.6000000000004</v>
      </c>
      <c r="S284" s="95">
        <f t="shared" si="10"/>
        <v>2543.0990671347122</v>
      </c>
    </row>
    <row r="285" spans="1:19" x14ac:dyDescent="0.25">
      <c r="A285" s="99" t="str">
        <v>BD MEDICAL</v>
      </c>
      <c r="B285" s="99" t="str">
        <v>Medication Delivery Solutions</v>
      </c>
      <c r="C285" s="91" t="str">
        <v>104</v>
      </c>
      <c r="D285" s="99" t="str">
        <v>Peripheral IV Catheters</v>
      </c>
      <c r="E285" s="99" t="str">
        <v>IV Catheters - HCW Safety</v>
      </c>
      <c r="F285" s="99" t="str">
        <v>Nexiva</v>
      </c>
      <c r="G285" s="99" t="str">
        <v>Nexiva Single Port</v>
      </c>
      <c r="H285" s="99" t="str">
        <v>383552</v>
      </c>
      <c r="I285" s="99" t="str">
        <v>NEXIVA 22 GA X 1.00IN SP WITH MAXZERO</v>
      </c>
      <c r="J285" s="99" t="str">
        <v>BD</v>
      </c>
      <c r="K285" s="95">
        <f>SUMIFS(MasterData[Curr Sales],MasterData[Material'#],H285,MasterData[Material],I285,MasterData[WWB ID],C285)</f>
        <v>279616</v>
      </c>
      <c r="L285" s="95">
        <f>SUMIFS(MasterData[Prior Sales],MasterData[Material'#],H285,MasterData[Material],I285,MasterData[WWB ID],C285)</f>
        <v>75020.000000000015</v>
      </c>
      <c r="M285" s="95">
        <f t="shared" si="9"/>
        <v>204596</v>
      </c>
      <c r="N285" s="95">
        <f>SUMIFS(MasterData[Semi-Annual Base],MasterData[Material'#],H285,MasterData[Material],I285,MasterData[WWB ID],C285)</f>
        <v>0</v>
      </c>
      <c r="O285" s="95">
        <f>SUMIFS(MasterData[Semi-Annual Focus],MasterData[Material'#],H285,MasterData[Material],I285,MasterData[WWB ID],C285)</f>
        <v>0</v>
      </c>
      <c r="P285" s="95">
        <f>SUMIFS(MasterData[Base Rebate],MasterData[Material'#],H285,MasterData[Material],I285,MasterData[WWB ID],C285)</f>
        <v>577.86322851278601</v>
      </c>
      <c r="Q285" s="95">
        <f>SUMIFS(MasterData[Annual Focus],MasterData[Material'#],H285,MasterData[Material],I285,MasterData[WWB ID],C285)</f>
        <v>0</v>
      </c>
      <c r="R285" s="95">
        <f>SUMIFS(MasterData[Growth Rebate],MasterData[Material'#],H285,MasterData[Material],I285,MasterData[WWB ID],C285)</f>
        <v>20459.600000000002</v>
      </c>
      <c r="S285" s="95">
        <f t="shared" si="10"/>
        <v>21037.463228512788</v>
      </c>
    </row>
    <row r="286" spans="1:19" x14ac:dyDescent="0.25">
      <c r="A286" s="99" t="str">
        <v>BD MEDICAL</v>
      </c>
      <c r="B286" s="99" t="str">
        <v>Medication Delivery Solutions</v>
      </c>
      <c r="C286" s="91" t="str">
        <v>104</v>
      </c>
      <c r="D286" s="99" t="str">
        <v>Peripheral IV Catheters</v>
      </c>
      <c r="E286" s="99" t="str">
        <v>IV Catheters - HCW Safety</v>
      </c>
      <c r="F286" s="99" t="str">
        <v>Nexiva</v>
      </c>
      <c r="G286" s="99" t="str">
        <v>Nexiva Single Port</v>
      </c>
      <c r="H286" s="99" t="str">
        <v>383556</v>
      </c>
      <c r="I286" s="99" t="str">
        <v>NEXIVA 20 GA X 1.00IN SP WITH MAXZERO</v>
      </c>
      <c r="J286" s="99" t="str">
        <v>BD</v>
      </c>
      <c r="K286" s="95">
        <f>SUMIFS(MasterData[Curr Sales],MasterData[Material'#],H286,MasterData[Material],I286,MasterData[WWB ID],C286)</f>
        <v>417588.79999999993</v>
      </c>
      <c r="L286" s="95">
        <f>SUMIFS(MasterData[Prior Sales],MasterData[Material'#],H286,MasterData[Material],I286,MasterData[WWB ID],C286)</f>
        <v>202398.40000000002</v>
      </c>
      <c r="M286" s="95">
        <f t="shared" si="9"/>
        <v>215190.39999999991</v>
      </c>
      <c r="N286" s="95">
        <f>SUMIFS(MasterData[Semi-Annual Base],MasterData[Material'#],H286,MasterData[Material],I286,MasterData[WWB ID],C286)</f>
        <v>0</v>
      </c>
      <c r="O286" s="95">
        <f>SUMIFS(MasterData[Semi-Annual Focus],MasterData[Material'#],H286,MasterData[Material],I286,MasterData[WWB ID],C286)</f>
        <v>0</v>
      </c>
      <c r="P286" s="95">
        <f>SUMIFS(MasterData[Base Rebate],MasterData[Material'#],H286,MasterData[Material],I286,MasterData[WWB ID],C286)</f>
        <v>1559.032163020825</v>
      </c>
      <c r="Q286" s="95">
        <f>SUMIFS(MasterData[Annual Focus],MasterData[Material'#],H286,MasterData[Material],I286,MasterData[WWB ID],C286)</f>
        <v>0</v>
      </c>
      <c r="R286" s="95">
        <f>SUMIFS(MasterData[Growth Rebate],MasterData[Material'#],H286,MasterData[Material],I286,MasterData[WWB ID],C286)</f>
        <v>21519.039999999994</v>
      </c>
      <c r="S286" s="95">
        <f t="shared" si="10"/>
        <v>23078.072163020817</v>
      </c>
    </row>
    <row r="287" spans="1:19" x14ac:dyDescent="0.25">
      <c r="A287" s="99" t="str">
        <v>BD MEDICAL</v>
      </c>
      <c r="B287" s="99" t="str">
        <v>Medication Delivery Solutions</v>
      </c>
      <c r="C287" s="91" t="str">
        <v>104</v>
      </c>
      <c r="D287" s="99" t="str">
        <v>Peripheral IV Catheters</v>
      </c>
      <c r="E287" s="99" t="str">
        <v>IV Catheters - HCW Safety</v>
      </c>
      <c r="F287" s="99" t="str">
        <v>Nexiva</v>
      </c>
      <c r="G287" s="99" t="str">
        <v>Nexiva Single Port</v>
      </c>
      <c r="H287" s="99" t="str">
        <v>383558</v>
      </c>
      <c r="I287" s="99" t="str">
        <v>NEXIVA 20 GA X 1.75IN SP WITH MAXZERO</v>
      </c>
      <c r="J287" s="99" t="str">
        <v>BD</v>
      </c>
      <c r="K287" s="95">
        <f>SUMIFS(MasterData[Curr Sales],MasterData[Material'#],H287,MasterData[Material],I287,MasterData[WWB ID],C287)</f>
        <v>12630.400000000001</v>
      </c>
      <c r="L287" s="95">
        <f>SUMIFS(MasterData[Prior Sales],MasterData[Material'#],H287,MasterData[Material],I287,MasterData[WWB ID],C287)</f>
        <v>11318.400000000001</v>
      </c>
      <c r="M287" s="95">
        <f t="shared" si="9"/>
        <v>1312</v>
      </c>
      <c r="N287" s="95">
        <f>SUMIFS(MasterData[Semi-Annual Base],MasterData[Material'#],H287,MasterData[Material],I287,MasterData[WWB ID],C287)</f>
        <v>0</v>
      </c>
      <c r="O287" s="95">
        <f>SUMIFS(MasterData[Semi-Annual Focus],MasterData[Material'#],H287,MasterData[Material],I287,MasterData[WWB ID],C287)</f>
        <v>0</v>
      </c>
      <c r="P287" s="95">
        <f>SUMIFS(MasterData[Base Rebate],MasterData[Material'#],H287,MasterData[Material],I287,MasterData[WWB ID],C287)</f>
        <v>87.183246675541426</v>
      </c>
      <c r="Q287" s="95">
        <f>SUMIFS(MasterData[Annual Focus],MasterData[Material'#],H287,MasterData[Material],I287,MasterData[WWB ID],C287)</f>
        <v>0</v>
      </c>
      <c r="R287" s="95">
        <f>SUMIFS(MasterData[Growth Rebate],MasterData[Material'#],H287,MasterData[Material],I287,MasterData[WWB ID],C287)</f>
        <v>131.19999999999993</v>
      </c>
      <c r="S287" s="95">
        <f t="shared" si="10"/>
        <v>218.38324667554136</v>
      </c>
    </row>
    <row r="288" spans="1:19" x14ac:dyDescent="0.25">
      <c r="A288" s="99" t="str">
        <v>BD MEDICAL</v>
      </c>
      <c r="B288" s="99" t="str">
        <v>Medication Delivery Solutions</v>
      </c>
      <c r="C288" s="91" t="str">
        <v>139</v>
      </c>
      <c r="D288" s="99" t="str">
        <v>Vascular Care</v>
      </c>
      <c r="E288" s="99" t="str">
        <v>Prefilled Flush Devices -Conventional</v>
      </c>
      <c r="F288" s="99" t="str">
        <v>Saline Flush Devices SP</v>
      </c>
      <c r="G288" s="99" t="str">
        <v>Posiflush/Saline</v>
      </c>
      <c r="H288" s="99" t="str">
        <v>306544</v>
      </c>
      <c r="I288" s="99" t="str">
        <v>SYRINGE 3ML SALINE 3ML FILL</v>
      </c>
      <c r="J288" s="99" t="str">
        <v>BD</v>
      </c>
      <c r="K288" s="95">
        <f>SUMIFS(MasterData[Curr Sales],MasterData[Material'#],H288,MasterData[Material],I288,MasterData[WWB ID],C288)</f>
        <v>56271.6</v>
      </c>
      <c r="L288" s="95">
        <f>SUMIFS(MasterData[Prior Sales],MasterData[Material'#],H288,MasterData[Material],I288,MasterData[WWB ID],C288)</f>
        <v>70358.39999999998</v>
      </c>
      <c r="M288" s="95">
        <f t="shared" si="9"/>
        <v>-14086.799999999981</v>
      </c>
      <c r="N288" s="95">
        <f>SUMIFS(MasterData[Semi-Annual Base],MasterData[Material'#],H288,MasterData[Material],I288,MasterData[WWB ID],C288)</f>
        <v>0</v>
      </c>
      <c r="O288" s="95">
        <f>SUMIFS(MasterData[Semi-Annual Focus],MasterData[Material'#],H288,MasterData[Material],I288,MasterData[WWB ID],C288)</f>
        <v>0</v>
      </c>
      <c r="P288" s="95">
        <f>SUMIFS(MasterData[Base Rebate],MasterData[Material'#],H288,MasterData[Material],I288,MasterData[WWB ID],C288)</f>
        <v>541.95590745126628</v>
      </c>
      <c r="Q288" s="95">
        <f>SUMIFS(MasterData[Annual Focus],MasterData[Material'#],H288,MasterData[Material],I288,MasterData[WWB ID],C288)</f>
        <v>0</v>
      </c>
      <c r="R288" s="95">
        <f>SUMIFS(MasterData[Growth Rebate],MasterData[Material'#],H288,MasterData[Material],I288,MasterData[WWB ID],C288)</f>
        <v>-1408.6799999999994</v>
      </c>
      <c r="S288" s="95">
        <f t="shared" si="10"/>
        <v>-866.7240925487331</v>
      </c>
    </row>
    <row r="289" spans="1:19" x14ac:dyDescent="0.25">
      <c r="A289" s="99" t="str">
        <v>BD MEDICAL</v>
      </c>
      <c r="B289" s="99" t="str">
        <v>Medication Delivery Solutions</v>
      </c>
      <c r="C289" s="91" t="str">
        <v>139</v>
      </c>
      <c r="D289" s="99" t="str">
        <v>Vascular Care</v>
      </c>
      <c r="E289" s="99" t="str">
        <v>Prefilled Flush Devices -Conventional</v>
      </c>
      <c r="F289" s="99" t="str">
        <v>Saline Flush Devices SP</v>
      </c>
      <c r="G289" s="99" t="str">
        <v>Posiflush/Saline</v>
      </c>
      <c r="H289" s="99" t="str">
        <v>306546</v>
      </c>
      <c r="I289" s="99" t="str">
        <v>SYRINGE 10ML REG PR SALINE 10ML FILL</v>
      </c>
      <c r="J289" s="99" t="str">
        <v>BD</v>
      </c>
      <c r="K289" s="95">
        <f>SUMIFS(MasterData[Curr Sales],MasterData[Material'#],H289,MasterData[Material],I289,MasterData[WWB ID],C289)</f>
        <v>825744.10000000009</v>
      </c>
      <c r="L289" s="95">
        <f>SUMIFS(MasterData[Prior Sales],MasterData[Material'#],H289,MasterData[Material],I289,MasterData[WWB ID],C289)</f>
        <v>803340.81999999983</v>
      </c>
      <c r="M289" s="95">
        <f t="shared" si="9"/>
        <v>22403.280000000261</v>
      </c>
      <c r="N289" s="95">
        <f>SUMIFS(MasterData[Semi-Annual Base],MasterData[Material'#],H289,MasterData[Material],I289,MasterData[WWB ID],C289)</f>
        <v>0</v>
      </c>
      <c r="O289" s="95">
        <f>SUMIFS(MasterData[Semi-Annual Focus],MasterData[Material'#],H289,MasterData[Material],I289,MasterData[WWB ID],C289)</f>
        <v>0</v>
      </c>
      <c r="P289" s="95">
        <f>SUMIFS(MasterData[Base Rebate],MasterData[Material'#],H289,MasterData[Material],I289,MasterData[WWB ID],C289)</f>
        <v>6187.9648072688478</v>
      </c>
      <c r="Q289" s="95">
        <f>SUMIFS(MasterData[Annual Focus],MasterData[Material'#],H289,MasterData[Material],I289,MasterData[WWB ID],C289)</f>
        <v>0</v>
      </c>
      <c r="R289" s="95">
        <f>SUMIFS(MasterData[Growth Rebate],MasterData[Material'#],H289,MasterData[Material],I289,MasterData[WWB ID],C289)</f>
        <v>2240.3280000000086</v>
      </c>
      <c r="S289" s="95">
        <f t="shared" si="10"/>
        <v>8428.2928072688555</v>
      </c>
    </row>
    <row r="290" spans="1:19" x14ac:dyDescent="0.25">
      <c r="A290" s="99" t="str">
        <v>BD MEDICAL</v>
      </c>
      <c r="B290" s="99" t="str">
        <v>Medication Delivery Solutions</v>
      </c>
      <c r="C290" s="91" t="str">
        <v>139</v>
      </c>
      <c r="D290" s="99" t="str">
        <v>Vascular Care</v>
      </c>
      <c r="E290" s="99" t="str">
        <v>Prefilled Flush Devices -Conventional</v>
      </c>
      <c r="F290" s="99" t="str">
        <v>Saline Flush Devices XS</v>
      </c>
      <c r="G290" s="99" t="str">
        <v>Posiflush SF - Columbus - US</v>
      </c>
      <c r="H290" s="99" t="str">
        <v>306553</v>
      </c>
      <c r="I290" s="99" t="str">
        <v>SYRINGE 10ML REG PR SALINE FILL SPKG</v>
      </c>
      <c r="J290" s="99" t="str">
        <v>BD</v>
      </c>
      <c r="K290" s="95">
        <f>SUMIFS(MasterData[Curr Sales],MasterData[Material'#],H290,MasterData[Material],I290,MasterData[WWB ID],C290)</f>
        <v>59681.88</v>
      </c>
      <c r="L290" s="95">
        <f>SUMIFS(MasterData[Prior Sales],MasterData[Material'#],H290,MasterData[Material],I290,MasterData[WWB ID],C290)</f>
        <v>56024</v>
      </c>
      <c r="M290" s="95">
        <f t="shared" si="9"/>
        <v>3657.8799999999974</v>
      </c>
      <c r="N290" s="95">
        <f>SUMIFS(MasterData[Semi-Annual Base],MasterData[Material'#],H290,MasterData[Material],I290,MasterData[WWB ID],C290)</f>
        <v>0</v>
      </c>
      <c r="O290" s="95">
        <f>SUMIFS(MasterData[Semi-Annual Focus],MasterData[Material'#],H290,MasterData[Material],I290,MasterData[WWB ID],C290)</f>
        <v>0</v>
      </c>
      <c r="P290" s="95">
        <f>SUMIFS(MasterData[Base Rebate],MasterData[Material'#],H290,MasterData[Material],I290,MasterData[WWB ID],C290)</f>
        <v>431.54104924287276</v>
      </c>
      <c r="Q290" s="95">
        <f>SUMIFS(MasterData[Annual Focus],MasterData[Material'#],H290,MasterData[Material],I290,MasterData[WWB ID],C290)</f>
        <v>0</v>
      </c>
      <c r="R290" s="95">
        <f>SUMIFS(MasterData[Growth Rebate],MasterData[Material'#],H290,MasterData[Material],I290,MasterData[WWB ID],C290)</f>
        <v>365.78800000000007</v>
      </c>
      <c r="S290" s="95">
        <f t="shared" si="10"/>
        <v>797.32904924287277</v>
      </c>
    </row>
    <row r="291" spans="1:19" x14ac:dyDescent="0.25">
      <c r="A291" s="99" t="str">
        <v>BD MEDICAL</v>
      </c>
      <c r="B291" s="99" t="str">
        <v>Medication Delivery Solutions</v>
      </c>
      <c r="C291" s="91" t="str">
        <v>146</v>
      </c>
      <c r="D291" s="99" t="str">
        <v>ISD-MDS</v>
      </c>
      <c r="E291" s="99" t="str">
        <v>IVA Extension Sets</v>
      </c>
      <c r="F291" s="99" t="str">
        <v>IVA Extension Sets - MaxPlus</v>
      </c>
      <c r="G291" s="99" t="str">
        <v>MaxPlus Clear</v>
      </c>
      <c r="H291" s="99" t="str">
        <v>MP5303-C</v>
      </c>
      <c r="I291" s="99" t="str">
        <v>7-IN PRESSURE RATED SET W/ MAXPLUS</v>
      </c>
      <c r="J291" s="99" t="str">
        <v>BD</v>
      </c>
      <c r="K291" s="95">
        <f>SUMIFS(MasterData[Curr Sales],MasterData[Material'#],H291,MasterData[Material],I291,MasterData[WWB ID],C291)</f>
        <v>1065.6600000000001</v>
      </c>
      <c r="L291" s="95">
        <f>SUMIFS(MasterData[Prior Sales],MasterData[Material'#],H291,MasterData[Material],I291,MasterData[WWB ID],C291)</f>
        <v>1640.1000000000001</v>
      </c>
      <c r="M291" s="95">
        <f t="shared" si="9"/>
        <v>-574.44000000000005</v>
      </c>
      <c r="N291" s="95">
        <f>SUMIFS(MasterData[Semi-Annual Base],MasterData[Material'#],H291,MasterData[Material],I291,MasterData[WWB ID],C291)</f>
        <v>0</v>
      </c>
      <c r="O291" s="95">
        <f>SUMIFS(MasterData[Semi-Annual Focus],MasterData[Material'#],H291,MasterData[Material],I291,MasterData[WWB ID],C291)</f>
        <v>0</v>
      </c>
      <c r="P291" s="95">
        <f>SUMIFS(MasterData[Base Rebate],MasterData[Material'#],H291,MasterData[Material],I291,MasterData[WWB ID],C291)</f>
        <v>12.633344189333783</v>
      </c>
      <c r="Q291" s="95">
        <f>SUMIFS(MasterData[Annual Focus],MasterData[Material'#],H291,MasterData[Material],I291,MasterData[WWB ID],C291)</f>
        <v>0</v>
      </c>
      <c r="R291" s="95">
        <f>SUMIFS(MasterData[Growth Rebate],MasterData[Material'#],H291,MasterData[Material],I291,MasterData[WWB ID],C291)</f>
        <v>-57.444000000000024</v>
      </c>
      <c r="S291" s="95">
        <f t="shared" si="10"/>
        <v>-44.81065581066624</v>
      </c>
    </row>
    <row r="292" spans="1:19" x14ac:dyDescent="0.25">
      <c r="A292" s="99" t="str">
        <v>BD MEDICAL</v>
      </c>
      <c r="B292" s="99" t="str">
        <v>Medication Delivery Solutions</v>
      </c>
      <c r="C292" s="91" t="str">
        <v>146</v>
      </c>
      <c r="D292" s="99" t="str">
        <v>ISD-MDS</v>
      </c>
      <c r="E292" s="99" t="str">
        <v>IVA Connectors</v>
      </c>
      <c r="F292" s="99" t="str">
        <v>IVA Connectors - MaxPlus</v>
      </c>
      <c r="G292" s="99" t="str">
        <v>MaxPlus Clear</v>
      </c>
      <c r="H292" s="99" t="str">
        <v>MP1000-C</v>
      </c>
      <c r="I292" s="99" t="str">
        <v>MAXPLUS POSITIVE PRESSURE CONNECTOR</v>
      </c>
      <c r="J292" s="99" t="str">
        <v>BD</v>
      </c>
      <c r="K292" s="95">
        <f>SUMIFS(MasterData[Curr Sales],MasterData[Material'#],H292,MasterData[Material],I292,MasterData[WWB ID],C292)</f>
        <v>8970.75</v>
      </c>
      <c r="L292" s="95">
        <f>SUMIFS(MasterData[Prior Sales],MasterData[Material'#],H292,MasterData[Material],I292,MasterData[WWB ID],C292)</f>
        <v>9634.56</v>
      </c>
      <c r="M292" s="95">
        <f t="shared" si="9"/>
        <v>-663.80999999999949</v>
      </c>
      <c r="N292" s="95">
        <f>SUMIFS(MasterData[Semi-Annual Base],MasterData[Material'#],H292,MasterData[Material],I292,MasterData[WWB ID],C292)</f>
        <v>0</v>
      </c>
      <c r="O292" s="95">
        <f>SUMIFS(MasterData[Semi-Annual Focus],MasterData[Material'#],H292,MasterData[Material],I292,MasterData[WWB ID],C292)</f>
        <v>0</v>
      </c>
      <c r="P292" s="95">
        <f>SUMIFS(MasterData[Base Rebate],MasterData[Material'#],H292,MasterData[Material],I292,MasterData[WWB ID],C292)</f>
        <v>74.21298249666954</v>
      </c>
      <c r="Q292" s="95">
        <f>SUMIFS(MasterData[Annual Focus],MasterData[Material'#],H292,MasterData[Material],I292,MasterData[WWB ID],C292)</f>
        <v>0</v>
      </c>
      <c r="R292" s="95">
        <f>SUMIFS(MasterData[Growth Rebate],MasterData[Material'#],H292,MasterData[Material],I292,MasterData[WWB ID],C292)</f>
        <v>-66.380999999999887</v>
      </c>
      <c r="S292" s="95">
        <f t="shared" si="10"/>
        <v>7.831982496669653</v>
      </c>
    </row>
    <row r="293" spans="1:19" x14ac:dyDescent="0.25">
      <c r="A293" s="99" t="str">
        <v>BD MEDICAL</v>
      </c>
      <c r="B293" s="99" t="str">
        <v>Medication Delivery Solutions</v>
      </c>
      <c r="C293" s="91" t="str">
        <v>146</v>
      </c>
      <c r="D293" s="99" t="str">
        <v>ISD-MDS</v>
      </c>
      <c r="E293" s="99" t="str">
        <v>IVA Connectors</v>
      </c>
      <c r="F293" s="99" t="str">
        <v>IVA Connectors - MaxPlus</v>
      </c>
      <c r="G293" s="99" t="str">
        <v>MaxPlus Opaque</v>
      </c>
      <c r="H293" s="99" t="str">
        <v>MP1000</v>
      </c>
      <c r="I293" s="99" t="str">
        <v>MAXPLUS POSITIVE PRESSURE CONNECTOR</v>
      </c>
      <c r="J293" s="99" t="str">
        <v>BD</v>
      </c>
      <c r="K293" s="95">
        <f>SUMIFS(MasterData[Curr Sales],MasterData[Material'#],H293,MasterData[Material],I293,MasterData[WWB ID],C293)</f>
        <v>3670</v>
      </c>
      <c r="L293" s="95">
        <f>SUMIFS(MasterData[Prior Sales],MasterData[Material'#],H293,MasterData[Material],I293,MasterData[WWB ID],C293)</f>
        <v>1728</v>
      </c>
      <c r="M293" s="95">
        <f t="shared" si="9"/>
        <v>1942</v>
      </c>
      <c r="N293" s="95">
        <f>SUMIFS(MasterData[Semi-Annual Base],MasterData[Material'#],H293,MasterData[Material],I293,MasterData[WWB ID],C293)</f>
        <v>0</v>
      </c>
      <c r="O293" s="95">
        <f>SUMIFS(MasterData[Semi-Annual Focus],MasterData[Material'#],H293,MasterData[Material],I293,MasterData[WWB ID],C293)</f>
        <v>0</v>
      </c>
      <c r="P293" s="95">
        <f>SUMIFS(MasterData[Base Rebate],MasterData[Material'#],H293,MasterData[Material],I293,MasterData[WWB ID],C293)</f>
        <v>13.310419339777315</v>
      </c>
      <c r="Q293" s="95">
        <f>SUMIFS(MasterData[Annual Focus],MasterData[Material'#],H293,MasterData[Material],I293,MasterData[WWB ID],C293)</f>
        <v>0</v>
      </c>
      <c r="R293" s="95">
        <f>SUMIFS(MasterData[Growth Rebate],MasterData[Material'#],H293,MasterData[Material],I293,MasterData[WWB ID],C293)</f>
        <v>194.20000000000002</v>
      </c>
      <c r="S293" s="95">
        <f t="shared" si="10"/>
        <v>207.51041933977734</v>
      </c>
    </row>
    <row r="294" spans="1:19" x14ac:dyDescent="0.25">
      <c r="A294" s="99" t="str">
        <v>BD MEDICAL</v>
      </c>
      <c r="B294" s="99" t="str">
        <v>Medication Delivery Solutions</v>
      </c>
      <c r="C294" s="91" t="str">
        <v>102</v>
      </c>
      <c r="D294" s="99" t="str">
        <v>Hypodermic Products</v>
      </c>
      <c r="E294" s="99" t="str">
        <v>Conventional Hypodermic Products</v>
      </c>
      <c r="F294" s="99" t="str">
        <v>3pc Conventional - COMBOS</v>
      </c>
      <c r="G294" s="99" t="str">
        <v>Syringe with Needle</v>
      </c>
      <c r="H294" s="99" t="str">
        <v>309623</v>
      </c>
      <c r="I294" s="99" t="str">
        <v>SYRINGE 1ML S/T W/NDL 27X1/2 RB</v>
      </c>
      <c r="J294" s="99" t="str">
        <v>BD</v>
      </c>
      <c r="K294" s="95">
        <f>SUMIFS(MasterData[Curr Sales],MasterData[Material'#],H294,MasterData[Material],I294,MasterData[WWB ID],C294)</f>
        <v>1283.1200000000003</v>
      </c>
      <c r="L294" s="95">
        <f>SUMIFS(MasterData[Prior Sales],MasterData[Material'#],H294,MasterData[Material],I294,MasterData[WWB ID],C294)</f>
        <v>1227.1599999999999</v>
      </c>
      <c r="M294" s="95">
        <f t="shared" si="9"/>
        <v>55.960000000000491</v>
      </c>
      <c r="N294" s="95">
        <f>SUMIFS(MasterData[Semi-Annual Base],MasterData[Material'#],H294,MasterData[Material],I294,MasterData[WWB ID],C294)</f>
        <v>0</v>
      </c>
      <c r="O294" s="95">
        <f>SUMIFS(MasterData[Semi-Annual Focus],MasterData[Material'#],H294,MasterData[Material],I294,MasterData[WWB ID],C294)</f>
        <v>0</v>
      </c>
      <c r="P294" s="95">
        <f>SUMIFS(MasterData[Base Rebate],MasterData[Material'#],H294,MasterData[Material],I294,MasterData[WWB ID],C294)</f>
        <v>9.4525545121534318</v>
      </c>
      <c r="Q294" s="95">
        <f>SUMIFS(MasterData[Annual Focus],MasterData[Material'#],H294,MasterData[Material],I294,MasterData[WWB ID],C294)</f>
        <v>0</v>
      </c>
      <c r="R294" s="95">
        <f>SUMIFS(MasterData[Growth Rebate],MasterData[Material'#],H294,MasterData[Material],I294,MasterData[WWB ID],C294)</f>
        <v>5.5960000000000045</v>
      </c>
      <c r="S294" s="95">
        <f t="shared" si="10"/>
        <v>15.048554512153437</v>
      </c>
    </row>
    <row r="295" spans="1:19" x14ac:dyDescent="0.25">
      <c r="A295" s="99" t="str">
        <v>BD MEDICAL</v>
      </c>
      <c r="B295" s="99" t="str">
        <v>Medication Delivery Solutions</v>
      </c>
      <c r="C295" s="91" t="str">
        <v>102</v>
      </c>
      <c r="D295" s="99" t="str">
        <v>Hypodermic Products</v>
      </c>
      <c r="E295" s="99" t="str">
        <v>Conventional Hypodermic Products</v>
      </c>
      <c r="F295" s="99" t="str">
        <v>3pc Conventional - COMBOS</v>
      </c>
      <c r="G295" s="99" t="str">
        <v>Syringe with Needle</v>
      </c>
      <c r="H295" s="99" t="str">
        <v>309633</v>
      </c>
      <c r="I295" s="99" t="str">
        <v>SYRINGE 5ML LL W/NDL 21X1-1/2 RB</v>
      </c>
      <c r="J295" s="99" t="str">
        <v>BD</v>
      </c>
      <c r="K295" s="95">
        <f>SUMIFS(MasterData[Curr Sales],MasterData[Material'#],H295,MasterData[Material],I295,MasterData[WWB ID],C295)</f>
        <v>247.06</v>
      </c>
      <c r="L295" s="95">
        <f>SUMIFS(MasterData[Prior Sales],MasterData[Material'#],H295,MasterData[Material],I295,MasterData[WWB ID],C295)</f>
        <v>86.24</v>
      </c>
      <c r="M295" s="95">
        <f t="shared" si="9"/>
        <v>160.82</v>
      </c>
      <c r="N295" s="95">
        <f>SUMIFS(MasterData[Semi-Annual Base],MasterData[Material'#],H295,MasterData[Material],I295,MasterData[WWB ID],C295)</f>
        <v>0</v>
      </c>
      <c r="O295" s="95">
        <f>SUMIFS(MasterData[Semi-Annual Focus],MasterData[Material'#],H295,MasterData[Material],I295,MasterData[WWB ID],C295)</f>
        <v>0</v>
      </c>
      <c r="P295" s="95">
        <f>SUMIFS(MasterData[Base Rebate],MasterData[Material'#],H295,MasterData[Material],I295,MasterData[WWB ID],C295)</f>
        <v>0.66428852075370126</v>
      </c>
      <c r="Q295" s="95">
        <f>SUMIFS(MasterData[Annual Focus],MasterData[Material'#],H295,MasterData[Material],I295,MasterData[WWB ID],C295)</f>
        <v>0</v>
      </c>
      <c r="R295" s="95">
        <f>SUMIFS(MasterData[Growth Rebate],MasterData[Material'#],H295,MasterData[Material],I295,MasterData[WWB ID],C295)</f>
        <v>16.082000000000001</v>
      </c>
      <c r="S295" s="95">
        <f t="shared" si="10"/>
        <v>16.746288520753701</v>
      </c>
    </row>
    <row r="296" spans="1:19" x14ac:dyDescent="0.25">
      <c r="A296" s="99" t="str">
        <v>BD MEDICAL</v>
      </c>
      <c r="B296" s="99" t="str">
        <v>Medication Delivery Solutions</v>
      </c>
      <c r="C296" s="91" t="str">
        <v>102</v>
      </c>
      <c r="D296" s="99" t="str">
        <v>Hypodermic Products</v>
      </c>
      <c r="E296" s="99" t="str">
        <v>Conventional Hypodermic Products</v>
      </c>
      <c r="F296" s="99" t="str">
        <v>3pc Conventional - COMBOS</v>
      </c>
      <c r="G296" s="99" t="str">
        <v>Syringe with Needle</v>
      </c>
      <c r="H296" s="99" t="str">
        <v>309643</v>
      </c>
      <c r="I296" s="99" t="str">
        <v>SYRINGE 10ML LL W/NDL 21X1-1/2 RB</v>
      </c>
      <c r="J296" s="99" t="str">
        <v>BD</v>
      </c>
      <c r="K296" s="95">
        <f>SUMIFS(MasterData[Curr Sales],MasterData[Material'#],H296,MasterData[Material],I296,MasterData[WWB ID],C296)</f>
        <v>0</v>
      </c>
      <c r="L296" s="95">
        <f>SUMIFS(MasterData[Prior Sales],MasterData[Material'#],H296,MasterData[Material],I296,MasterData[WWB ID],C296)</f>
        <v>240.3</v>
      </c>
      <c r="M296" s="95">
        <f t="shared" si="9"/>
        <v>-240.3</v>
      </c>
      <c r="N296" s="95">
        <f>SUMIFS(MasterData[Semi-Annual Base],MasterData[Material'#],H296,MasterData[Material],I296,MasterData[WWB ID],C296)</f>
        <v>0</v>
      </c>
      <c r="O296" s="95">
        <f>SUMIFS(MasterData[Semi-Annual Focus],MasterData[Material'#],H296,MasterData[Material],I296,MasterData[WWB ID],C296)</f>
        <v>0</v>
      </c>
      <c r="P296" s="95">
        <f>SUMIFS(MasterData[Base Rebate],MasterData[Material'#],H296,MasterData[Material],I296,MasterData[WWB ID],C296)</f>
        <v>1.8509801894377831</v>
      </c>
      <c r="Q296" s="95">
        <f>SUMIFS(MasterData[Annual Focus],MasterData[Material'#],H296,MasterData[Material],I296,MasterData[WWB ID],C296)</f>
        <v>0</v>
      </c>
      <c r="R296" s="95">
        <f>SUMIFS(MasterData[Growth Rebate],MasterData[Material'#],H296,MasterData[Material],I296,MasterData[WWB ID],C296)</f>
        <v>-24.030000000000005</v>
      </c>
      <c r="S296" s="95">
        <f t="shared" si="10"/>
        <v>-22.17901981056222</v>
      </c>
    </row>
    <row r="297" spans="1:19" x14ac:dyDescent="0.25">
      <c r="A297" s="99" t="str">
        <v>BD MEDICAL</v>
      </c>
      <c r="B297" s="99" t="str">
        <v>Medication Delivery Solutions</v>
      </c>
      <c r="C297" s="91" t="str">
        <v>102</v>
      </c>
      <c r="D297" s="99" t="str">
        <v>Hypodermic Products</v>
      </c>
      <c r="E297" s="99" t="str">
        <v>Conventional Hypodermic Products</v>
      </c>
      <c r="F297" s="99" t="str">
        <v>3pc Conventional-SYRINGE ONLY</v>
      </c>
      <c r="G297" s="99" t="str">
        <v>Syringe Only</v>
      </c>
      <c r="H297" s="99" t="str">
        <v>302831</v>
      </c>
      <c r="I297" s="99" t="str">
        <v>SYRINGE 20ML LS S/C 48</v>
      </c>
      <c r="J297" s="99" t="str">
        <v>BD</v>
      </c>
      <c r="K297" s="95">
        <f>SUMIFS(MasterData[Curr Sales],MasterData[Material'#],H297,MasterData[Material],I297,MasterData[WWB ID],C297)</f>
        <v>724.68</v>
      </c>
      <c r="L297" s="95">
        <f>SUMIFS(MasterData[Prior Sales],MasterData[Material'#],H297,MasterData[Material],I297,MasterData[WWB ID],C297)</f>
        <v>96</v>
      </c>
      <c r="M297" s="95">
        <f t="shared" si="9"/>
        <v>628.67999999999995</v>
      </c>
      <c r="N297" s="95">
        <f>SUMIFS(MasterData[Semi-Annual Base],MasterData[Material'#],H297,MasterData[Material],I297,MasterData[WWB ID],C297)</f>
        <v>0</v>
      </c>
      <c r="O297" s="95">
        <f>SUMIFS(MasterData[Semi-Annual Focus],MasterData[Material'#],H297,MasterData[Material],I297,MasterData[WWB ID],C297)</f>
        <v>0</v>
      </c>
      <c r="P297" s="95">
        <f>SUMIFS(MasterData[Base Rebate],MasterData[Material'#],H297,MasterData[Material],I297,MasterData[WWB ID],C297)</f>
        <v>0.73946774109873981</v>
      </c>
      <c r="Q297" s="95">
        <f>SUMIFS(MasterData[Annual Focus],MasterData[Material'#],H297,MasterData[Material],I297,MasterData[WWB ID],C297)</f>
        <v>0</v>
      </c>
      <c r="R297" s="95">
        <f>SUMIFS(MasterData[Growth Rebate],MasterData[Material'#],H297,MasterData[Material],I297,MasterData[WWB ID],C297)</f>
        <v>62.867999999999995</v>
      </c>
      <c r="S297" s="95">
        <f t="shared" si="10"/>
        <v>63.607467741098738</v>
      </c>
    </row>
    <row r="298" spans="1:19" x14ac:dyDescent="0.25">
      <c r="A298" s="99" t="str">
        <v>BD MEDICAL</v>
      </c>
      <c r="B298" s="99" t="str">
        <v>Medication Delivery Solutions</v>
      </c>
      <c r="C298" s="91" t="str">
        <v>102</v>
      </c>
      <c r="D298" s="99" t="str">
        <v>Hypodermic Products</v>
      </c>
      <c r="E298" s="99" t="str">
        <v>Conventional Hypodermic Products</v>
      </c>
      <c r="F298" s="99" t="str">
        <v>3pc Conventional-SYRINGE ONLY</v>
      </c>
      <c r="G298" s="99" t="str">
        <v>Syringe Only</v>
      </c>
      <c r="H298" s="99" t="str">
        <v>303134</v>
      </c>
      <c r="I298" s="99" t="str">
        <v>SYRINGE 10ML S/T 200 S/C</v>
      </c>
      <c r="J298" s="99" t="str">
        <v>BD</v>
      </c>
      <c r="K298" s="95">
        <f>SUMIFS(MasterData[Curr Sales],MasterData[Material'#],H298,MasterData[Material],I298,MasterData[WWB ID],C298)</f>
        <v>857.76</v>
      </c>
      <c r="L298" s="95">
        <f>SUMIFS(MasterData[Prior Sales],MasterData[Material'#],H298,MasterData[Material],I298,MasterData[WWB ID],C298)</f>
        <v>139.92000000000002</v>
      </c>
      <c r="M298" s="95">
        <f t="shared" si="9"/>
        <v>717.83999999999992</v>
      </c>
      <c r="N298" s="95">
        <f>SUMIFS(MasterData[Semi-Annual Base],MasterData[Material'#],H298,MasterData[Material],I298,MasterData[WWB ID],C298)</f>
        <v>0</v>
      </c>
      <c r="O298" s="95">
        <f>SUMIFS(MasterData[Semi-Annual Focus],MasterData[Material'#],H298,MasterData[Material],I298,MasterData[WWB ID],C298)</f>
        <v>0</v>
      </c>
      <c r="P298" s="95">
        <f>SUMIFS(MasterData[Base Rebate],MasterData[Material'#],H298,MasterData[Material],I298,MasterData[WWB ID],C298)</f>
        <v>1.0777742326514133</v>
      </c>
      <c r="Q298" s="95">
        <f>SUMIFS(MasterData[Annual Focus],MasterData[Material'#],H298,MasterData[Material],I298,MasterData[WWB ID],C298)</f>
        <v>0</v>
      </c>
      <c r="R298" s="95">
        <f>SUMIFS(MasterData[Growth Rebate],MasterData[Material'#],H298,MasterData[Material],I298,MasterData[WWB ID],C298)</f>
        <v>71.783999999999992</v>
      </c>
      <c r="S298" s="95">
        <f t="shared" si="10"/>
        <v>72.861774232651399</v>
      </c>
    </row>
    <row r="299" spans="1:19" x14ac:dyDescent="0.25">
      <c r="A299" s="99" t="str">
        <v>BD MEDICAL</v>
      </c>
      <c r="B299" s="99" t="str">
        <v>Medication Delivery Solutions</v>
      </c>
      <c r="C299" s="91" t="str">
        <v>102</v>
      </c>
      <c r="D299" s="99" t="str">
        <v>Hypodermic Products</v>
      </c>
      <c r="E299" s="99" t="str">
        <v>Conventional Hypodermic Products</v>
      </c>
      <c r="F299" s="99" t="str">
        <v>3pc Conventional-SYRINGE ONLY</v>
      </c>
      <c r="G299" s="99" t="str">
        <v>Syringe Only</v>
      </c>
      <c r="H299" s="99" t="str">
        <v>303310</v>
      </c>
      <c r="I299" s="99" t="str">
        <v>SYRINGE 20ML LL S/C 50</v>
      </c>
      <c r="J299" s="99" t="str">
        <v>BD</v>
      </c>
      <c r="K299" s="95">
        <f>SUMIFS(MasterData[Curr Sales],MasterData[Material'#],H299,MasterData[Material],I299,MasterData[WWB ID],C299)</f>
        <v>39208.1</v>
      </c>
      <c r="L299" s="95">
        <f>SUMIFS(MasterData[Prior Sales],MasterData[Material'#],H299,MasterData[Material],I299,MasterData[WWB ID],C299)</f>
        <v>28980</v>
      </c>
      <c r="M299" s="95">
        <f t="shared" si="9"/>
        <v>10228.099999999999</v>
      </c>
      <c r="N299" s="95">
        <f>SUMIFS(MasterData[Semi-Annual Base],MasterData[Material'#],H299,MasterData[Material],I299,MasterData[WWB ID],C299)</f>
        <v>0</v>
      </c>
      <c r="O299" s="95">
        <f>SUMIFS(MasterData[Semi-Annual Focus],MasterData[Material'#],H299,MasterData[Material],I299,MasterData[WWB ID],C299)</f>
        <v>0</v>
      </c>
      <c r="P299" s="95">
        <f>SUMIFS(MasterData[Base Rebate],MasterData[Material'#],H299,MasterData[Material],I299,MasterData[WWB ID],C299)</f>
        <v>223.22682434418212</v>
      </c>
      <c r="Q299" s="95">
        <f>SUMIFS(MasterData[Annual Focus],MasterData[Material'#],H299,MasterData[Material],I299,MasterData[WWB ID],C299)</f>
        <v>0</v>
      </c>
      <c r="R299" s="95">
        <f>SUMIFS(MasterData[Growth Rebate],MasterData[Material'#],H299,MasterData[Material],I299,MasterData[WWB ID],C299)</f>
        <v>1022.81</v>
      </c>
      <c r="S299" s="95">
        <f t="shared" si="10"/>
        <v>1246.0368243441822</v>
      </c>
    </row>
    <row r="300" spans="1:19" x14ac:dyDescent="0.25">
      <c r="A300" s="99" t="str">
        <v>BD MEDICAL</v>
      </c>
      <c r="B300" s="99" t="str">
        <v>Medication Delivery Solutions</v>
      </c>
      <c r="C300" s="91" t="str">
        <v>102</v>
      </c>
      <c r="D300" s="99" t="str">
        <v>Hypodermic Products</v>
      </c>
      <c r="E300" s="99" t="str">
        <v>Conventional Hypodermic Products</v>
      </c>
      <c r="F300" s="99" t="str">
        <v>3pc Conventional-SYRINGE ONLY</v>
      </c>
      <c r="G300" s="99" t="str">
        <v>Syringe Only</v>
      </c>
      <c r="H300" s="99" t="str">
        <v>309620</v>
      </c>
      <c r="I300" s="99" t="str">
        <v>SYRINGE CATHETER TIP 50ML</v>
      </c>
      <c r="J300" s="99" t="str">
        <v>BD</v>
      </c>
      <c r="K300" s="95">
        <f>SUMIFS(MasterData[Curr Sales],MasterData[Material'#],H300,MasterData[Material],I300,MasterData[WWB ID],C300)</f>
        <v>18156.77</v>
      </c>
      <c r="L300" s="95">
        <f>SUMIFS(MasterData[Prior Sales],MasterData[Material'#],H300,MasterData[Material],I300,MasterData[WWB ID],C300)</f>
        <v>23066.960000000003</v>
      </c>
      <c r="M300" s="95">
        <f t="shared" si="9"/>
        <v>-4910.1900000000023</v>
      </c>
      <c r="N300" s="95">
        <f>SUMIFS(MasterData[Semi-Annual Base],MasterData[Material'#],H300,MasterData[Material],I300,MasterData[WWB ID],C300)</f>
        <v>0</v>
      </c>
      <c r="O300" s="95">
        <f>SUMIFS(MasterData[Semi-Annual Focus],MasterData[Material'#],H300,MasterData[Material],I300,MasterData[WWB ID],C300)</f>
        <v>0</v>
      </c>
      <c r="P300" s="95">
        <f>SUMIFS(MasterData[Base Rebate],MasterData[Material'#],H300,MasterData[Material],I300,MasterData[WWB ID],C300)</f>
        <v>177.67992505432284</v>
      </c>
      <c r="Q300" s="95">
        <f>SUMIFS(MasterData[Annual Focus],MasterData[Material'#],H300,MasterData[Material],I300,MasterData[WWB ID],C300)</f>
        <v>0</v>
      </c>
      <c r="R300" s="95">
        <f>SUMIFS(MasterData[Growth Rebate],MasterData[Material'#],H300,MasterData[Material],I300,MasterData[WWB ID],C300)</f>
        <v>-491.01899999999989</v>
      </c>
      <c r="S300" s="95">
        <f t="shared" si="10"/>
        <v>-313.33907494567705</v>
      </c>
    </row>
    <row r="301" spans="1:19" x14ac:dyDescent="0.25">
      <c r="A301" s="99" t="str">
        <v>BD MEDICAL</v>
      </c>
      <c r="B301" s="99" t="str">
        <v>Medication Delivery Solutions</v>
      </c>
      <c r="C301" s="91" t="str">
        <v>102</v>
      </c>
      <c r="D301" s="99" t="str">
        <v>Hypodermic Products</v>
      </c>
      <c r="E301" s="99" t="str">
        <v>Conventional Hypodermic Products</v>
      </c>
      <c r="F301" s="99" t="str">
        <v>3pc Conventional-SYRINGE ONLY</v>
      </c>
      <c r="G301" s="99" t="str">
        <v>Syringe Only</v>
      </c>
      <c r="H301" s="99" t="str">
        <v>309628</v>
      </c>
      <c r="I301" s="99" t="str">
        <v>SYRINGE 1ML LL</v>
      </c>
      <c r="J301" s="99" t="str">
        <v>BD</v>
      </c>
      <c r="K301" s="95">
        <f>SUMIFS(MasterData[Curr Sales],MasterData[Material'#],H301,MasterData[Material],I301,MasterData[WWB ID],C301)</f>
        <v>34210.22</v>
      </c>
      <c r="L301" s="95">
        <f>SUMIFS(MasterData[Prior Sales],MasterData[Material'#],H301,MasterData[Material],I301,MasterData[WWB ID],C301)</f>
        <v>46641.299999999996</v>
      </c>
      <c r="M301" s="95">
        <f t="shared" si="9"/>
        <v>-12431.079999999994</v>
      </c>
      <c r="N301" s="95">
        <f>SUMIFS(MasterData[Semi-Annual Base],MasterData[Material'#],H301,MasterData[Material],I301,MasterData[WWB ID],C301)</f>
        <v>0</v>
      </c>
      <c r="O301" s="95">
        <f>SUMIFS(MasterData[Semi-Annual Focus],MasterData[Material'#],H301,MasterData[Material],I301,MasterData[WWB ID],C301)</f>
        <v>0</v>
      </c>
      <c r="P301" s="95">
        <f>SUMIFS(MasterData[Base Rebate],MasterData[Material'#],H301,MasterData[Material],I301,MasterData[WWB ID],C301)</f>
        <v>359.26809117613175</v>
      </c>
      <c r="Q301" s="95">
        <f>SUMIFS(MasterData[Annual Focus],MasterData[Material'#],H301,MasterData[Material],I301,MasterData[WWB ID],C301)</f>
        <v>0</v>
      </c>
      <c r="R301" s="95">
        <f>SUMIFS(MasterData[Growth Rebate],MasterData[Material'#],H301,MasterData[Material],I301,MasterData[WWB ID],C301)</f>
        <v>-1243.1080000000004</v>
      </c>
      <c r="S301" s="95">
        <f t="shared" si="10"/>
        <v>-883.83990882386865</v>
      </c>
    </row>
    <row r="302" spans="1:19" x14ac:dyDescent="0.25">
      <c r="A302" s="99" t="str">
        <v>BD MEDICAL</v>
      </c>
      <c r="B302" s="99" t="str">
        <v>Medication Delivery Solutions</v>
      </c>
      <c r="C302" s="91" t="str">
        <v>102</v>
      </c>
      <c r="D302" s="99" t="str">
        <v>Hypodermic Products</v>
      </c>
      <c r="E302" s="99" t="str">
        <v>Conventional Hypodermic Products</v>
      </c>
      <c r="F302" s="99" t="str">
        <v>3pc Conventional-SYRINGE ONLY</v>
      </c>
      <c r="G302" s="99" t="str">
        <v>Syringe Only</v>
      </c>
      <c r="H302" s="99" t="str">
        <v>309659</v>
      </c>
      <c r="I302" s="99" t="str">
        <v>SYRINGE 1ML LS 200 S/C</v>
      </c>
      <c r="J302" s="99" t="str">
        <v>BD</v>
      </c>
      <c r="K302" s="95">
        <f>SUMIFS(MasterData[Curr Sales],MasterData[Material'#],H302,MasterData[Material],I302,MasterData[WWB ID],C302)</f>
        <v>6287.77</v>
      </c>
      <c r="L302" s="95">
        <f>SUMIFS(MasterData[Prior Sales],MasterData[Material'#],H302,MasterData[Material],I302,MasterData[WWB ID],C302)</f>
        <v>4117.4400000000005</v>
      </c>
      <c r="M302" s="95">
        <f t="shared" si="9"/>
        <v>2170.33</v>
      </c>
      <c r="N302" s="95">
        <f>SUMIFS(MasterData[Semi-Annual Base],MasterData[Material'#],H302,MasterData[Material],I302,MasterData[WWB ID],C302)</f>
        <v>0</v>
      </c>
      <c r="O302" s="95">
        <f>SUMIFS(MasterData[Semi-Annual Focus],MasterData[Material'#],H302,MasterData[Material],I302,MasterData[WWB ID],C302)</f>
        <v>0</v>
      </c>
      <c r="P302" s="95">
        <f>SUMIFS(MasterData[Base Rebate],MasterData[Material'#],H302,MasterData[Material],I302,MasterData[WWB ID],C302)</f>
        <v>31.715771415724948</v>
      </c>
      <c r="Q302" s="95">
        <f>SUMIFS(MasterData[Annual Focus],MasterData[Material'#],H302,MasterData[Material],I302,MasterData[WWB ID],C302)</f>
        <v>0</v>
      </c>
      <c r="R302" s="95">
        <f>SUMIFS(MasterData[Growth Rebate],MasterData[Material'#],H302,MasterData[Material],I302,MasterData[WWB ID],C302)</f>
        <v>217.0330000000001</v>
      </c>
      <c r="S302" s="95">
        <f t="shared" si="10"/>
        <v>248.74877141572506</v>
      </c>
    </row>
    <row r="303" spans="1:19" x14ac:dyDescent="0.25">
      <c r="A303" s="99" t="str">
        <v>BD MEDICAL</v>
      </c>
      <c r="B303" s="99" t="str">
        <v>Medication Delivery Solutions</v>
      </c>
      <c r="C303" s="91" t="str">
        <v>102</v>
      </c>
      <c r="D303" s="99" t="str">
        <v>Hypodermic Products</v>
      </c>
      <c r="E303" s="99" t="str">
        <v>Conventional Hypodermic Products</v>
      </c>
      <c r="F303" s="99" t="str">
        <v>3pc Conventional-SYRINGE ONLY</v>
      </c>
      <c r="G303" s="99" t="str">
        <v>Syringe Only</v>
      </c>
      <c r="H303" s="99" t="str">
        <v>309656</v>
      </c>
      <c r="I303" s="99" t="str">
        <v>SYRINGE 3ML LS 200 S/C</v>
      </c>
      <c r="J303" s="99" t="str">
        <v>BD</v>
      </c>
      <c r="K303" s="95">
        <f>SUMIFS(MasterData[Curr Sales],MasterData[Material'#],H303,MasterData[Material],I303,MasterData[WWB ID],C303)</f>
        <v>141.29999999999998</v>
      </c>
      <c r="L303" s="95">
        <f>SUMIFS(MasterData[Prior Sales],MasterData[Material'#],H303,MasterData[Material],I303,MasterData[WWB ID],C303)</f>
        <v>47.6</v>
      </c>
      <c r="M303" s="95">
        <f t="shared" si="9"/>
        <v>93.699999999999989</v>
      </c>
      <c r="N303" s="95">
        <f>SUMIFS(MasterData[Semi-Annual Base],MasterData[Material'#],H303,MasterData[Material],I303,MasterData[WWB ID],C303)</f>
        <v>0</v>
      </c>
      <c r="O303" s="95">
        <f>SUMIFS(MasterData[Semi-Annual Focus],MasterData[Material'#],H303,MasterData[Material],I303,MasterData[WWB ID],C303)</f>
        <v>0</v>
      </c>
      <c r="P303" s="95">
        <f>SUMIFS(MasterData[Base Rebate],MasterData[Material'#],H303,MasterData[Material],I303,MasterData[WWB ID],C303)</f>
        <v>0.36665275496145849</v>
      </c>
      <c r="Q303" s="95">
        <f>SUMIFS(MasterData[Annual Focus],MasterData[Material'#],H303,MasterData[Material],I303,MasterData[WWB ID],C303)</f>
        <v>0</v>
      </c>
      <c r="R303" s="95">
        <f>SUMIFS(MasterData[Growth Rebate],MasterData[Material'#],H303,MasterData[Material],I303,MasterData[WWB ID],C303)</f>
        <v>9.3699999999999992</v>
      </c>
      <c r="S303" s="95">
        <f t="shared" si="10"/>
        <v>9.7366527549614581</v>
      </c>
    </row>
    <row r="304" spans="1:19" x14ac:dyDescent="0.25">
      <c r="A304" s="99" t="str">
        <v>BD MEDICAL</v>
      </c>
      <c r="B304" s="99" t="str">
        <v>Medication Delivery Solutions</v>
      </c>
      <c r="C304" s="91" t="str">
        <v>102</v>
      </c>
      <c r="D304" s="99" t="str">
        <v>Hypodermic Products</v>
      </c>
      <c r="E304" s="99" t="str">
        <v>Conventional Hypodermic Products</v>
      </c>
      <c r="F304" s="99" t="str">
        <v>3pc Conventional-SYRINGE ONLY</v>
      </c>
      <c r="G304" s="99" t="str">
        <v>Syringe Only</v>
      </c>
      <c r="H304" s="99" t="str">
        <v>301030</v>
      </c>
      <c r="I304" s="99" t="str">
        <v>Syringe 10ml S/T BNS</v>
      </c>
      <c r="J304" s="99" t="str">
        <v>BD</v>
      </c>
      <c r="K304" s="95">
        <f>SUMIFS(MasterData[Curr Sales],MasterData[Material'#],H304,MasterData[Material],I304,MasterData[WWB ID],C304)</f>
        <v>155.55000000000001</v>
      </c>
      <c r="L304" s="95">
        <f>SUMIFS(MasterData[Prior Sales],MasterData[Material'#],H304,MasterData[Material],I304,MasterData[WWB ID],C304)</f>
        <v>0</v>
      </c>
      <c r="M304" s="95">
        <f t="shared" si="9"/>
        <v>155.55000000000001</v>
      </c>
      <c r="N304" s="95">
        <f>SUMIFS(MasterData[Semi-Annual Base],MasterData[Material'#],H304,MasterData[Material],I304,MasterData[WWB ID],C304)</f>
        <v>0</v>
      </c>
      <c r="O304" s="95">
        <f>SUMIFS(MasterData[Semi-Annual Focus],MasterData[Material'#],H304,MasterData[Material],I304,MasterData[WWB ID],C304)</f>
        <v>0</v>
      </c>
      <c r="P304" s="95">
        <f>SUMIFS(MasterData[Base Rebate],MasterData[Material'#],H304,MasterData[Material],I304,MasterData[WWB ID],C304)</f>
        <v>0</v>
      </c>
      <c r="Q304" s="95">
        <f>SUMIFS(MasterData[Annual Focus],MasterData[Material'#],H304,MasterData[Material],I304,MasterData[WWB ID],C304)</f>
        <v>0</v>
      </c>
      <c r="R304" s="95">
        <f>SUMIFS(MasterData[Growth Rebate],MasterData[Material'#],H304,MasterData[Material],I304,MasterData[WWB ID],C304)</f>
        <v>15.555000000000001</v>
      </c>
      <c r="S304" s="95">
        <f t="shared" si="10"/>
        <v>15.555000000000001</v>
      </c>
    </row>
    <row r="305" spans="1:19" x14ac:dyDescent="0.25">
      <c r="A305" s="99" t="str">
        <v>BD MEDICAL</v>
      </c>
      <c r="B305" s="99" t="str">
        <v>Medication Delivery Solutions</v>
      </c>
      <c r="C305" s="91" t="str">
        <v>102</v>
      </c>
      <c r="D305" s="99" t="str">
        <v>Hypodermic Products</v>
      </c>
      <c r="E305" s="99" t="str">
        <v>Conventional Hypodermic Products</v>
      </c>
      <c r="F305" s="99" t="str">
        <v>Conventional Needles</v>
      </c>
      <c r="G305" s="99" t="str">
        <v>Large Bore Needles</v>
      </c>
      <c r="H305" s="99" t="str">
        <v>305195</v>
      </c>
      <c r="I305" s="99" t="str">
        <v>NEEDLE 18X1 RB</v>
      </c>
      <c r="J305" s="99" t="str">
        <v>BD</v>
      </c>
      <c r="K305" s="95">
        <f>SUMIFS(MasterData[Curr Sales],MasterData[Material'#],H305,MasterData[Material],I305,MasterData[WWB ID],C305)</f>
        <v>935.4</v>
      </c>
      <c r="L305" s="95">
        <f>SUMIFS(MasterData[Prior Sales],MasterData[Material'#],H305,MasterData[Material],I305,MasterData[WWB ID],C305)</f>
        <v>389.7</v>
      </c>
      <c r="M305" s="95">
        <f t="shared" si="9"/>
        <v>545.70000000000005</v>
      </c>
      <c r="N305" s="95">
        <f>SUMIFS(MasterData[Semi-Annual Base],MasterData[Material'#],H305,MasterData[Material],I305,MasterData[WWB ID],C305)</f>
        <v>0</v>
      </c>
      <c r="O305" s="95">
        <f>SUMIFS(MasterData[Semi-Annual Focus],MasterData[Material'#],H305,MasterData[Material],I305,MasterData[WWB ID],C305)</f>
        <v>0</v>
      </c>
      <c r="P305" s="95">
        <f>SUMIFS(MasterData[Base Rebate],MasterData[Material'#],H305,MasterData[Material],I305,MasterData[WWB ID],C305)</f>
        <v>3.0017768615226963</v>
      </c>
      <c r="Q305" s="95">
        <f>SUMIFS(MasterData[Annual Focus],MasterData[Material'#],H305,MasterData[Material],I305,MasterData[WWB ID],C305)</f>
        <v>0</v>
      </c>
      <c r="R305" s="95">
        <f>SUMIFS(MasterData[Growth Rebate],MasterData[Material'#],H305,MasterData[Material],I305,MasterData[WWB ID],C305)</f>
        <v>54.57</v>
      </c>
      <c r="S305" s="95">
        <f t="shared" si="10"/>
        <v>57.571776861522693</v>
      </c>
    </row>
    <row r="306" spans="1:19" x14ac:dyDescent="0.25">
      <c r="A306" s="99" t="str">
        <v>BD MEDICAL</v>
      </c>
      <c r="B306" s="99" t="str">
        <v>Medication Delivery Solutions</v>
      </c>
      <c r="C306" s="91" t="str">
        <v>102</v>
      </c>
      <c r="D306" s="99" t="str">
        <v>Hypodermic Products</v>
      </c>
      <c r="E306" s="99" t="str">
        <v>Conventional Hypodermic Products</v>
      </c>
      <c r="F306" s="99" t="str">
        <v>Conventional Needles</v>
      </c>
      <c r="G306" s="99" t="str">
        <v>Small Bore Needles</v>
      </c>
      <c r="H306" s="99" t="str">
        <v>305106</v>
      </c>
      <c r="I306" s="99" t="str">
        <v>NEEDLE 30X1/2 RB</v>
      </c>
      <c r="J306" s="99" t="str">
        <v>BD</v>
      </c>
      <c r="K306" s="95">
        <f>SUMIFS(MasterData[Curr Sales],MasterData[Material'#],H306,MasterData[Material],I306,MasterData[WWB ID],C306)</f>
        <v>10328.700000000001</v>
      </c>
      <c r="L306" s="95">
        <f>SUMIFS(MasterData[Prior Sales],MasterData[Material'#],H306,MasterData[Material],I306,MasterData[WWB ID],C306)</f>
        <v>11658.5</v>
      </c>
      <c r="M306" s="95">
        <f t="shared" si="9"/>
        <v>-1329.7999999999993</v>
      </c>
      <c r="N306" s="95">
        <f>SUMIFS(MasterData[Semi-Annual Base],MasterData[Material'#],H306,MasterData[Material],I306,MasterData[WWB ID],C306)</f>
        <v>0</v>
      </c>
      <c r="O306" s="95">
        <f>SUMIFS(MasterData[Semi-Annual Focus],MasterData[Material'#],H306,MasterData[Material],I306,MasterData[WWB ID],C306)</f>
        <v>0</v>
      </c>
      <c r="P306" s="95">
        <f>SUMIFS(MasterData[Base Rebate],MasterData[Material'#],H306,MasterData[Material],I306,MasterData[WWB ID],C306)</f>
        <v>89.802965204163115</v>
      </c>
      <c r="Q306" s="95">
        <f>SUMIFS(MasterData[Annual Focus],MasterData[Material'#],H306,MasterData[Material],I306,MasterData[WWB ID],C306)</f>
        <v>0</v>
      </c>
      <c r="R306" s="95">
        <f>SUMIFS(MasterData[Growth Rebate],MasterData[Material'#],H306,MasterData[Material],I306,MasterData[WWB ID],C306)</f>
        <v>-132.97999999999996</v>
      </c>
      <c r="S306" s="95">
        <f t="shared" si="10"/>
        <v>-43.177034795836846</v>
      </c>
    </row>
    <row r="307" spans="1:19" x14ac:dyDescent="0.25">
      <c r="A307" s="99" t="str">
        <v>BD MEDICAL</v>
      </c>
      <c r="B307" s="99" t="str">
        <v>Medication Delivery Solutions</v>
      </c>
      <c r="C307" s="91" t="str">
        <v>102</v>
      </c>
      <c r="D307" s="99" t="str">
        <v>Hypodermic Products</v>
      </c>
      <c r="E307" s="99" t="str">
        <v>Conventional Hypodermic Products</v>
      </c>
      <c r="F307" s="99" t="str">
        <v>Conventional Needles</v>
      </c>
      <c r="G307" s="99" t="str">
        <v>Small Bore Needles</v>
      </c>
      <c r="H307" s="99" t="str">
        <v>305109</v>
      </c>
      <c r="I307" s="99" t="str">
        <v>NEEDLE 27X1/2 RB</v>
      </c>
      <c r="J307" s="99" t="str">
        <v>BD</v>
      </c>
      <c r="K307" s="95">
        <f>SUMIFS(MasterData[Curr Sales],MasterData[Material'#],H307,MasterData[Material],I307,MasterData[WWB ID],C307)</f>
        <v>430.5</v>
      </c>
      <c r="L307" s="95">
        <f>SUMIFS(MasterData[Prior Sales],MasterData[Material'#],H307,MasterData[Material],I307,MasterData[WWB ID],C307)</f>
        <v>782</v>
      </c>
      <c r="M307" s="95">
        <f t="shared" si="9"/>
        <v>-351.5</v>
      </c>
      <c r="N307" s="95">
        <f>SUMIFS(MasterData[Semi-Annual Base],MasterData[Material'#],H307,MasterData[Material],I307,MasterData[WWB ID],C307)</f>
        <v>0</v>
      </c>
      <c r="O307" s="95">
        <f>SUMIFS(MasterData[Semi-Annual Focus],MasterData[Material'#],H307,MasterData[Material],I307,MasterData[WWB ID],C307)</f>
        <v>0</v>
      </c>
      <c r="P307" s="95">
        <f>SUMIFS(MasterData[Base Rebate],MasterData[Material'#],H307,MasterData[Material],I307,MasterData[WWB ID],C307)</f>
        <v>6.0235809743668174</v>
      </c>
      <c r="Q307" s="95">
        <f>SUMIFS(MasterData[Annual Focus],MasterData[Material'#],H307,MasterData[Material],I307,MasterData[WWB ID],C307)</f>
        <v>0</v>
      </c>
      <c r="R307" s="95">
        <f>SUMIFS(MasterData[Growth Rebate],MasterData[Material'#],H307,MasterData[Material],I307,MasterData[WWB ID],C307)</f>
        <v>-35.150000000000013</v>
      </c>
      <c r="S307" s="95">
        <f t="shared" si="10"/>
        <v>-29.126419025633197</v>
      </c>
    </row>
    <row r="308" spans="1:19" x14ac:dyDescent="0.25">
      <c r="A308" s="99" t="str">
        <v>BD MEDICAL</v>
      </c>
      <c r="B308" s="99" t="str">
        <v>Medication Delivery Solutions</v>
      </c>
      <c r="C308" s="91" t="str">
        <v>102</v>
      </c>
      <c r="D308" s="99" t="str">
        <v>Hypodermic Products</v>
      </c>
      <c r="E308" s="99" t="str">
        <v>Conventional Hypodermic Products</v>
      </c>
      <c r="F308" s="99" t="str">
        <v>Conventional Needles</v>
      </c>
      <c r="G308" s="99" t="str">
        <v>Small Bore Needles</v>
      </c>
      <c r="H308" s="99" t="str">
        <v>305122</v>
      </c>
      <c r="I308" s="99" t="str">
        <v>NEEDLE 25X5/8 RB</v>
      </c>
      <c r="J308" s="99" t="str">
        <v>BD</v>
      </c>
      <c r="K308" s="95">
        <f>SUMIFS(MasterData[Curr Sales],MasterData[Material'#],H308,MasterData[Material],I308,MasterData[WWB ID],C308)</f>
        <v>771.1</v>
      </c>
      <c r="L308" s="95">
        <f>SUMIFS(MasterData[Prior Sales],MasterData[Material'#],H308,MasterData[Material],I308,MasterData[WWB ID],C308)</f>
        <v>522</v>
      </c>
      <c r="M308" s="95">
        <f t="shared" si="9"/>
        <v>249.10000000000002</v>
      </c>
      <c r="N308" s="95">
        <f>SUMIFS(MasterData[Semi-Annual Base],MasterData[Material'#],H308,MasterData[Material],I308,MasterData[WWB ID],C308)</f>
        <v>0</v>
      </c>
      <c r="O308" s="95">
        <f>SUMIFS(MasterData[Semi-Annual Focus],MasterData[Material'#],H308,MasterData[Material],I308,MasterData[WWB ID],C308)</f>
        <v>0</v>
      </c>
      <c r="P308" s="95">
        <f>SUMIFS(MasterData[Base Rebate],MasterData[Material'#],H308,MasterData[Material],I308,MasterData[WWB ID],C308)</f>
        <v>4.0208558422243978</v>
      </c>
      <c r="Q308" s="95">
        <f>SUMIFS(MasterData[Annual Focus],MasterData[Material'#],H308,MasterData[Material],I308,MasterData[WWB ID],C308)</f>
        <v>0</v>
      </c>
      <c r="R308" s="95">
        <f>SUMIFS(MasterData[Growth Rebate],MasterData[Material'#],H308,MasterData[Material],I308,MasterData[WWB ID],C308)</f>
        <v>24.910000000000004</v>
      </c>
      <c r="S308" s="95">
        <f t="shared" si="10"/>
        <v>28.930855842224403</v>
      </c>
    </row>
    <row r="309" spans="1:19" x14ac:dyDescent="0.25">
      <c r="A309" s="99" t="str">
        <v>BD MEDICAL</v>
      </c>
      <c r="B309" s="99" t="str">
        <v>Medication Delivery Solutions</v>
      </c>
      <c r="C309" s="91" t="str">
        <v>102</v>
      </c>
      <c r="D309" s="99" t="str">
        <v>Hypodermic Products</v>
      </c>
      <c r="E309" s="99" t="str">
        <v>Conventional Hypodermic Products</v>
      </c>
      <c r="F309" s="99" t="str">
        <v>Conventional Needles</v>
      </c>
      <c r="G309" s="99" t="str">
        <v>Small Bore Needles</v>
      </c>
      <c r="H309" s="99" t="str">
        <v>305125</v>
      </c>
      <c r="I309" s="99" t="str">
        <v>NEEDLE 25X1 RB</v>
      </c>
      <c r="J309" s="99" t="str">
        <v>BD</v>
      </c>
      <c r="K309" s="95">
        <f>SUMIFS(MasterData[Curr Sales],MasterData[Material'#],H309,MasterData[Material],I309,MasterData[WWB ID],C309)</f>
        <v>295</v>
      </c>
      <c r="L309" s="95">
        <f>SUMIFS(MasterData[Prior Sales],MasterData[Material'#],H309,MasterData[Material],I309,MasterData[WWB ID],C309)</f>
        <v>433.8</v>
      </c>
      <c r="M309" s="95">
        <f t="shared" si="9"/>
        <v>-138.80000000000001</v>
      </c>
      <c r="N309" s="95">
        <f>SUMIFS(MasterData[Semi-Annual Base],MasterData[Material'#],H309,MasterData[Material],I309,MasterData[WWB ID],C309)</f>
        <v>0</v>
      </c>
      <c r="O309" s="95">
        <f>SUMIFS(MasterData[Semi-Annual Focus],MasterData[Material'#],H309,MasterData[Material],I309,MasterData[WWB ID],C309)</f>
        <v>0</v>
      </c>
      <c r="P309" s="95">
        <f>SUMIFS(MasterData[Base Rebate],MasterData[Material'#],H309,MasterData[Material],I309,MasterData[WWB ID],C309)</f>
        <v>3.3414698550899309</v>
      </c>
      <c r="Q309" s="95">
        <f>SUMIFS(MasterData[Annual Focus],MasterData[Material'#],H309,MasterData[Material],I309,MasterData[WWB ID],C309)</f>
        <v>0</v>
      </c>
      <c r="R309" s="95">
        <f>SUMIFS(MasterData[Growth Rebate],MasterData[Material'#],H309,MasterData[Material],I309,MasterData[WWB ID],C309)</f>
        <v>-13.88</v>
      </c>
      <c r="S309" s="95">
        <f t="shared" si="10"/>
        <v>-10.538530144910069</v>
      </c>
    </row>
    <row r="310" spans="1:19" x14ac:dyDescent="0.25">
      <c r="A310" s="99" t="str">
        <v>BD MEDICAL</v>
      </c>
      <c r="B310" s="99" t="str">
        <v>Medication Delivery Solutions</v>
      </c>
      <c r="C310" s="91" t="str">
        <v>102</v>
      </c>
      <c r="D310" s="99" t="str">
        <v>Hypodermic Products</v>
      </c>
      <c r="E310" s="99" t="str">
        <v>Conventional Hypodermic Products</v>
      </c>
      <c r="F310" s="99" t="str">
        <v>Conventional Needles</v>
      </c>
      <c r="G310" s="99" t="str">
        <v>Small Bore Needles</v>
      </c>
      <c r="H310" s="99" t="str">
        <v>305127</v>
      </c>
      <c r="I310" s="99" t="str">
        <v>NEEDLE 25X1-1/2 RB</v>
      </c>
      <c r="J310" s="99" t="str">
        <v>BD</v>
      </c>
      <c r="K310" s="95">
        <f>SUMIFS(MasterData[Curr Sales],MasterData[Material'#],H310,MasterData[Material],I310,MasterData[WWB ID],C310)</f>
        <v>2483.34</v>
      </c>
      <c r="L310" s="95">
        <f>SUMIFS(MasterData[Prior Sales],MasterData[Material'#],H310,MasterData[Material],I310,MasterData[WWB ID],C310)</f>
        <v>2775.91</v>
      </c>
      <c r="M310" s="95">
        <f t="shared" si="9"/>
        <v>-292.56999999999971</v>
      </c>
      <c r="N310" s="95">
        <f>SUMIFS(MasterData[Semi-Annual Base],MasterData[Material'#],H310,MasterData[Material],I310,MasterData[WWB ID],C310)</f>
        <v>0</v>
      </c>
      <c r="O310" s="95">
        <f>SUMIFS(MasterData[Semi-Annual Focus],MasterData[Material'#],H310,MasterData[Material],I310,MasterData[WWB ID],C310)</f>
        <v>0</v>
      </c>
      <c r="P310" s="95">
        <f>SUMIFS(MasterData[Base Rebate],MasterData[Material'#],H310,MasterData[Material],I310,MasterData[WWB ID],C310)</f>
        <v>21.382248929097955</v>
      </c>
      <c r="Q310" s="95">
        <f>SUMIFS(MasterData[Annual Focus],MasterData[Material'#],H310,MasterData[Material],I310,MasterData[WWB ID],C310)</f>
        <v>0</v>
      </c>
      <c r="R310" s="95">
        <f>SUMIFS(MasterData[Growth Rebate],MasterData[Material'#],H310,MasterData[Material],I310,MasterData[WWB ID],C310)</f>
        <v>-29.257000000000012</v>
      </c>
      <c r="S310" s="95">
        <f t="shared" si="10"/>
        <v>-7.8747510709020574</v>
      </c>
    </row>
    <row r="311" spans="1:19" x14ac:dyDescent="0.25">
      <c r="A311" s="99" t="str">
        <v>BD MEDICAL</v>
      </c>
      <c r="B311" s="99" t="str">
        <v>Medication Delivery Solutions</v>
      </c>
      <c r="C311" s="91" t="str">
        <v>102</v>
      </c>
      <c r="D311" s="99" t="str">
        <v>Hypodermic Products</v>
      </c>
      <c r="E311" s="99" t="str">
        <v>Conventional Hypodermic Products</v>
      </c>
      <c r="F311" s="99" t="str">
        <v>Conventional Needles</v>
      </c>
      <c r="G311" s="99" t="str">
        <v>Small Bore Needles</v>
      </c>
      <c r="H311" s="99" t="str">
        <v>305128</v>
      </c>
      <c r="I311" s="99" t="str">
        <v>NEEDLE 30X1 RB</v>
      </c>
      <c r="J311" s="99" t="str">
        <v>BD</v>
      </c>
      <c r="K311" s="95">
        <f>SUMIFS(MasterData[Curr Sales],MasterData[Material'#],H311,MasterData[Material],I311,MasterData[WWB ID],C311)</f>
        <v>446.2</v>
      </c>
      <c r="L311" s="95">
        <f>SUMIFS(MasterData[Prior Sales],MasterData[Material'#],H311,MasterData[Material],I311,MasterData[WWB ID],C311)</f>
        <v>791</v>
      </c>
      <c r="M311" s="95">
        <f t="shared" si="9"/>
        <v>-344.8</v>
      </c>
      <c r="N311" s="95">
        <f>SUMIFS(MasterData[Semi-Annual Base],MasterData[Material'#],H311,MasterData[Material],I311,MasterData[WWB ID],C311)</f>
        <v>0</v>
      </c>
      <c r="O311" s="95">
        <f>SUMIFS(MasterData[Semi-Annual Focus],MasterData[Material'#],H311,MasterData[Material],I311,MasterData[WWB ID],C311)</f>
        <v>0</v>
      </c>
      <c r="P311" s="95">
        <f>SUMIFS(MasterData[Base Rebate],MasterData[Material'#],H311,MasterData[Material],I311,MasterData[WWB ID],C311)</f>
        <v>6.0929060750948247</v>
      </c>
      <c r="Q311" s="95">
        <f>SUMIFS(MasterData[Annual Focus],MasterData[Material'#],H311,MasterData[Material],I311,MasterData[WWB ID],C311)</f>
        <v>0</v>
      </c>
      <c r="R311" s="95">
        <f>SUMIFS(MasterData[Growth Rebate],MasterData[Material'#],H311,MasterData[Material],I311,MasterData[WWB ID],C311)</f>
        <v>-34.479999999999997</v>
      </c>
      <c r="S311" s="95">
        <f t="shared" si="10"/>
        <v>-28.387093924905173</v>
      </c>
    </row>
    <row r="312" spans="1:19" x14ac:dyDescent="0.25">
      <c r="A312" s="99" t="str">
        <v>BD MEDICAL</v>
      </c>
      <c r="B312" s="99" t="str">
        <v>Medication Delivery Solutions</v>
      </c>
      <c r="C312" s="91" t="str">
        <v>102</v>
      </c>
      <c r="D312" s="99" t="str">
        <v>Hypodermic Products</v>
      </c>
      <c r="E312" s="99" t="str">
        <v>Conventional Hypodermic Products</v>
      </c>
      <c r="F312" s="99" t="str">
        <v>Conventional Needles</v>
      </c>
      <c r="G312" s="99" t="str">
        <v>Small Bore Needles</v>
      </c>
      <c r="H312" s="99" t="str">
        <v>305129</v>
      </c>
      <c r="I312" s="99" t="str">
        <v>NEEDLE 21X2 RB</v>
      </c>
      <c r="J312" s="99" t="str">
        <v>BD</v>
      </c>
      <c r="K312" s="95">
        <f>SUMIFS(MasterData[Curr Sales],MasterData[Material'#],H312,MasterData[Material],I312,MasterData[WWB ID],C312)</f>
        <v>2119.5</v>
      </c>
      <c r="L312" s="95">
        <f>SUMIFS(MasterData[Prior Sales],MasterData[Material'#],H312,MasterData[Material],I312,MasterData[WWB ID],C312)</f>
        <v>1160.5</v>
      </c>
      <c r="M312" s="95">
        <f t="shared" si="9"/>
        <v>959</v>
      </c>
      <c r="N312" s="95">
        <f>SUMIFS(MasterData[Semi-Annual Base],MasterData[Material'#],H312,MasterData[Material],I312,MasterData[WWB ID],C312)</f>
        <v>0</v>
      </c>
      <c r="O312" s="95">
        <f>SUMIFS(MasterData[Semi-Annual Focus],MasterData[Material'#],H312,MasterData[Material],I312,MasterData[WWB ID],C312)</f>
        <v>0</v>
      </c>
      <c r="P312" s="95">
        <f>SUMIFS(MasterData[Base Rebate],MasterData[Material'#],H312,MasterData[Material],I312,MasterData[WWB ID],C312)</f>
        <v>8.9390865994279949</v>
      </c>
      <c r="Q312" s="95">
        <f>SUMIFS(MasterData[Annual Focus],MasterData[Material'#],H312,MasterData[Material],I312,MasterData[WWB ID],C312)</f>
        <v>0</v>
      </c>
      <c r="R312" s="95">
        <f>SUMIFS(MasterData[Growth Rebate],MasterData[Material'#],H312,MasterData[Material],I312,MasterData[WWB ID],C312)</f>
        <v>95.9</v>
      </c>
      <c r="S312" s="95">
        <f t="shared" si="10"/>
        <v>104.839086599428</v>
      </c>
    </row>
    <row r="313" spans="1:19" x14ac:dyDescent="0.25">
      <c r="A313" s="99" t="str">
        <v>BD MEDICAL</v>
      </c>
      <c r="B313" s="99" t="str">
        <v>Medication Delivery Solutions</v>
      </c>
      <c r="C313" s="91" t="str">
        <v>102</v>
      </c>
      <c r="D313" s="99" t="str">
        <v>Hypodermic Products</v>
      </c>
      <c r="E313" s="99" t="str">
        <v>Conventional Hypodermic Products</v>
      </c>
      <c r="F313" s="99" t="str">
        <v>Pharmacy Devices</v>
      </c>
      <c r="G313" s="99" t="str">
        <v>LARGE BORE NEEDLE</v>
      </c>
      <c r="H313" s="99" t="str">
        <v>305214</v>
      </c>
      <c r="I313" s="99" t="str">
        <v>NEEDLE VENTED NOKOR 18X1 TW</v>
      </c>
      <c r="J313" s="99" t="str">
        <v>BD</v>
      </c>
      <c r="K313" s="95">
        <f>SUMIFS(MasterData[Curr Sales],MasterData[Material'#],H313,MasterData[Material],I313,MasterData[WWB ID],C313)</f>
        <v>537.5</v>
      </c>
      <c r="L313" s="95">
        <f>SUMIFS(MasterData[Prior Sales],MasterData[Material'#],H313,MasterData[Material],I313,MasterData[WWB ID],C313)</f>
        <v>0</v>
      </c>
      <c r="M313" s="95">
        <f t="shared" si="9"/>
        <v>537.5</v>
      </c>
      <c r="N313" s="95">
        <f>SUMIFS(MasterData[Semi-Annual Base],MasterData[Material'#],H313,MasterData[Material],I313,MasterData[WWB ID],C313)</f>
        <v>0</v>
      </c>
      <c r="O313" s="95">
        <f>SUMIFS(MasterData[Semi-Annual Focus],MasterData[Material'#],H313,MasterData[Material],I313,MasterData[WWB ID],C313)</f>
        <v>0</v>
      </c>
      <c r="P313" s="95">
        <f>SUMIFS(MasterData[Base Rebate],MasterData[Material'#],H313,MasterData[Material],I313,MasterData[WWB ID],C313)</f>
        <v>0</v>
      </c>
      <c r="Q313" s="95">
        <f>SUMIFS(MasterData[Annual Focus],MasterData[Material'#],H313,MasterData[Material],I313,MasterData[WWB ID],C313)</f>
        <v>0</v>
      </c>
      <c r="R313" s="95">
        <f>SUMIFS(MasterData[Growth Rebate],MasterData[Material'#],H313,MasterData[Material],I313,MasterData[WWB ID],C313)</f>
        <v>53.75</v>
      </c>
      <c r="S313" s="95">
        <f t="shared" si="10"/>
        <v>53.75</v>
      </c>
    </row>
    <row r="314" spans="1:19" x14ac:dyDescent="0.25">
      <c r="A314" s="99" t="str">
        <v>BD MEDICAL</v>
      </c>
      <c r="B314" s="99" t="str">
        <v>Medication Delivery Solutions</v>
      </c>
      <c r="C314" s="91" t="str">
        <v>102</v>
      </c>
      <c r="D314" s="99" t="str">
        <v>Hypodermic Products</v>
      </c>
      <c r="E314" s="99" t="str">
        <v>Conventional Hypodermic Products</v>
      </c>
      <c r="F314" s="99" t="str">
        <v>Pharmacy Devices</v>
      </c>
      <c r="G314" s="99" t="str">
        <v>Pharmacy Tip Cap Trays</v>
      </c>
      <c r="H314" s="99" t="str">
        <v>308341</v>
      </c>
      <c r="I314" s="99" t="str">
        <v>CAP TIP SYR LL/LS STER LF BLACK 10/TRAY</v>
      </c>
      <c r="J314" s="99" t="str">
        <v>BD</v>
      </c>
      <c r="K314" s="95">
        <f>SUMIFS(MasterData[Curr Sales],MasterData[Material'#],H314,MasterData[Material],I314,MasterData[WWB ID],C314)</f>
        <v>10057.5</v>
      </c>
      <c r="L314" s="95">
        <f>SUMIFS(MasterData[Prior Sales],MasterData[Material'#],H314,MasterData[Material],I314,MasterData[WWB ID],C314)</f>
        <v>8865</v>
      </c>
      <c r="M314" s="95">
        <f t="shared" si="9"/>
        <v>1192.5</v>
      </c>
      <c r="N314" s="95">
        <f>SUMIFS(MasterData[Semi-Annual Base],MasterData[Material'#],H314,MasterData[Material],I314,MasterData[WWB ID],C314)</f>
        <v>0</v>
      </c>
      <c r="O314" s="95">
        <f>SUMIFS(MasterData[Semi-Annual Focus],MasterData[Material'#],H314,MasterData[Material],I314,MasterData[WWB ID],C314)</f>
        <v>0</v>
      </c>
      <c r="P314" s="95">
        <f>SUMIFS(MasterData[Base Rebate],MasterData[Material'#],H314,MasterData[Material],I314,MasterData[WWB ID],C314)</f>
        <v>68.285224217086764</v>
      </c>
      <c r="Q314" s="95">
        <f>SUMIFS(MasterData[Annual Focus],MasterData[Material'#],H314,MasterData[Material],I314,MasterData[WWB ID],C314)</f>
        <v>0</v>
      </c>
      <c r="R314" s="95">
        <f>SUMIFS(MasterData[Growth Rebate],MasterData[Material'#],H314,MasterData[Material],I314,MasterData[WWB ID],C314)</f>
        <v>119.25</v>
      </c>
      <c r="S314" s="95">
        <f t="shared" si="10"/>
        <v>187.53522421708675</v>
      </c>
    </row>
    <row r="315" spans="1:19" x14ac:dyDescent="0.25">
      <c r="A315" s="91" t="str">
        <v>BD MEDICAL</v>
      </c>
      <c r="B315" s="91" t="str">
        <v>Medication Delivery Solutions</v>
      </c>
      <c r="C315" s="91" t="str">
        <v>102</v>
      </c>
      <c r="D315" s="91" t="str">
        <v>Hypodermic Products</v>
      </c>
      <c r="E315" s="91" t="str">
        <v>Conventional Hypodermic Products</v>
      </c>
      <c r="F315" s="91" t="str">
        <v>Pharmacy Devices</v>
      </c>
      <c r="G315" s="91" t="str">
        <v>ORAL MEDICATION</v>
      </c>
      <c r="H315" s="91" t="str">
        <v>305208</v>
      </c>
      <c r="I315" s="91" t="str">
        <v>SYRINGE ORAL 5ML AMBER</v>
      </c>
      <c r="J315" s="91" t="str">
        <v>BD</v>
      </c>
      <c r="K315" s="95">
        <f>SUMIFS(MasterData[Curr Sales],MasterData[Material'#],H315,MasterData[Material],I315,MasterData[WWB ID],C315)</f>
        <v>750</v>
      </c>
      <c r="L315" s="95">
        <f>SUMIFS(MasterData[Prior Sales],MasterData[Material'#],H315,MasterData[Material],I315,MasterData[WWB ID],C315)</f>
        <v>390</v>
      </c>
      <c r="M315" s="95">
        <f t="shared" si="9"/>
        <v>360</v>
      </c>
      <c r="N315" s="95">
        <f>SUMIFS(MasterData[Semi-Annual Base],MasterData[Material'#],H315,MasterData[Material],I315,MasterData[WWB ID],C315)</f>
        <v>0</v>
      </c>
      <c r="O315" s="95">
        <f>SUMIFS(MasterData[Semi-Annual Focus],MasterData[Material'#],H315,MasterData[Material],I315,MasterData[WWB ID],C315)</f>
        <v>0</v>
      </c>
      <c r="P315" s="95">
        <f>SUMIFS(MasterData[Base Rebate],MasterData[Material'#],H315,MasterData[Material],I315,MasterData[WWB ID],C315)</f>
        <v>3.0040876982136306</v>
      </c>
      <c r="Q315" s="95">
        <f>SUMIFS(MasterData[Annual Focus],MasterData[Material'#],H315,MasterData[Material],I315,MasterData[WWB ID],C315)</f>
        <v>0</v>
      </c>
      <c r="R315" s="95">
        <f>SUMIFS(MasterData[Growth Rebate],MasterData[Material'#],H315,MasterData[Material],I315,MasterData[WWB ID],C315)</f>
        <v>36</v>
      </c>
      <c r="S315" s="95">
        <f t="shared" si="10"/>
        <v>39.004087698213631</v>
      </c>
    </row>
    <row r="316" spans="1:19" x14ac:dyDescent="0.25">
      <c r="A316" s="91" t="str">
        <v>BD MEDICAL</v>
      </c>
      <c r="B316" s="91" t="str">
        <v>Medication Delivery Solutions</v>
      </c>
      <c r="C316" s="91" t="str">
        <v>102</v>
      </c>
      <c r="D316" s="91" t="str">
        <v>Hypodermic Products</v>
      </c>
      <c r="E316" s="91" t="str">
        <v>Conventional Hypodermic Products</v>
      </c>
      <c r="F316" s="91" t="str">
        <v>Pharmacy Devices</v>
      </c>
      <c r="G316" s="91" t="str">
        <v>ORAL MEDICATION</v>
      </c>
      <c r="H316" s="91" t="str">
        <v>305207</v>
      </c>
      <c r="I316" s="91" t="str">
        <v>SYRINGE ORAL 1ML AMBER</v>
      </c>
      <c r="J316" s="91" t="str">
        <v>BD</v>
      </c>
      <c r="K316" s="95">
        <f>SUMIFS(MasterData[Curr Sales],MasterData[Material'#],H316,MasterData[Material],I316,MasterData[WWB ID],C316)</f>
        <v>15</v>
      </c>
      <c r="L316" s="95">
        <f>SUMIFS(MasterData[Prior Sales],MasterData[Material'#],H316,MasterData[Material],I316,MasterData[WWB ID],C316)</f>
        <v>750</v>
      </c>
      <c r="M316" s="95">
        <f t="shared" si="9"/>
        <v>-735</v>
      </c>
      <c r="N316" s="95">
        <f>SUMIFS(MasterData[Semi-Annual Base],MasterData[Material'#],H316,MasterData[Material],I316,MasterData[WWB ID],C316)</f>
        <v>0</v>
      </c>
      <c r="O316" s="95">
        <f>SUMIFS(MasterData[Semi-Annual Focus],MasterData[Material'#],H316,MasterData[Material],I316,MasterData[WWB ID],C316)</f>
        <v>0</v>
      </c>
      <c r="P316" s="95">
        <f>SUMIFS(MasterData[Base Rebate],MasterData[Material'#],H316,MasterData[Material],I316,MasterData[WWB ID],C316)</f>
        <v>5.7770917273339055</v>
      </c>
      <c r="Q316" s="95">
        <f>SUMIFS(MasterData[Annual Focus],MasterData[Material'#],H316,MasterData[Material],I316,MasterData[WWB ID],C316)</f>
        <v>0</v>
      </c>
      <c r="R316" s="95">
        <f>SUMIFS(MasterData[Growth Rebate],MasterData[Material'#],H316,MasterData[Material],I316,MasterData[WWB ID],C316)</f>
        <v>-73.5</v>
      </c>
      <c r="S316" s="95">
        <f t="shared" si="10"/>
        <v>-67.722908272666089</v>
      </c>
    </row>
    <row r="317" spans="1:19" x14ac:dyDescent="0.25">
      <c r="A317" s="91" t="str">
        <v>BD MEDICAL</v>
      </c>
      <c r="B317" s="91" t="str">
        <v>Medication Delivery Solutions</v>
      </c>
      <c r="C317" s="91" t="str">
        <v>102</v>
      </c>
      <c r="D317" s="91" t="str">
        <v>Hypodermic Products</v>
      </c>
      <c r="E317" s="91" t="str">
        <v>Conventional Hypodermic Products</v>
      </c>
      <c r="F317" s="91" t="str">
        <v>Pharmacy Devices</v>
      </c>
      <c r="G317" s="91" t="str">
        <v>ORAL MEDICATION</v>
      </c>
      <c r="H317" s="91" t="str">
        <v>305210</v>
      </c>
      <c r="I317" s="91" t="str">
        <v>SYRINGE ORAL 3ML AMBER</v>
      </c>
      <c r="J317" s="91" t="str">
        <v>BD</v>
      </c>
      <c r="K317" s="95">
        <f>SUMIFS(MasterData[Curr Sales],MasterData[Material'#],H317,MasterData[Material],I317,MasterData[WWB ID],C317)</f>
        <v>615</v>
      </c>
      <c r="L317" s="95">
        <f>SUMIFS(MasterData[Prior Sales],MasterData[Material'#],H317,MasterData[Material],I317,MasterData[WWB ID],C317)</f>
        <v>450</v>
      </c>
      <c r="M317" s="95">
        <f t="shared" si="9"/>
        <v>165</v>
      </c>
      <c r="N317" s="95">
        <f>SUMIFS(MasterData[Semi-Annual Base],MasterData[Material'#],H317,MasterData[Material],I317,MasterData[WWB ID],C317)</f>
        <v>0</v>
      </c>
      <c r="O317" s="95">
        <f>SUMIFS(MasterData[Semi-Annual Focus],MasterData[Material'#],H317,MasterData[Material],I317,MasterData[WWB ID],C317)</f>
        <v>0</v>
      </c>
      <c r="P317" s="95">
        <f>SUMIFS(MasterData[Base Rebate],MasterData[Material'#],H317,MasterData[Material],I317,MasterData[WWB ID],C317)</f>
        <v>3.466255036400343</v>
      </c>
      <c r="Q317" s="95">
        <f>SUMIFS(MasterData[Annual Focus],MasterData[Material'#],H317,MasterData[Material],I317,MasterData[WWB ID],C317)</f>
        <v>0</v>
      </c>
      <c r="R317" s="95">
        <f>SUMIFS(MasterData[Growth Rebate],MasterData[Material'#],H317,MasterData[Material],I317,MasterData[WWB ID],C317)</f>
        <v>16.5</v>
      </c>
      <c r="S317" s="95">
        <f t="shared" si="10"/>
        <v>19.966255036400344</v>
      </c>
    </row>
    <row r="318" spans="1:19" x14ac:dyDescent="0.25">
      <c r="A318" s="91" t="str">
        <v>BD MEDICAL</v>
      </c>
      <c r="B318" s="91" t="str">
        <v>Medication Delivery Solutions</v>
      </c>
      <c r="C318" s="91" t="str">
        <v>102</v>
      </c>
      <c r="D318" s="91" t="str">
        <v>Hypodermic Products</v>
      </c>
      <c r="E318" s="91" t="str">
        <v>Safety Hypodermic Products</v>
      </c>
      <c r="F318" s="91" t="str">
        <v>Blunt Fill Needle / Combo</v>
      </c>
      <c r="G318" s="91" t="str">
        <v>BFN FILTER LARGE BORE</v>
      </c>
      <c r="H318" s="91" t="str">
        <v>305211</v>
      </c>
      <c r="I318" s="91" t="str">
        <v>NEEDLE FILTER BLUNT FILL 18X1-1/2</v>
      </c>
      <c r="J318" s="91" t="str">
        <v>BD</v>
      </c>
      <c r="K318" s="95">
        <f>SUMIFS(MasterData[Curr Sales],MasterData[Material'#],H318,MasterData[Material],I318,MasterData[WWB ID],C318)</f>
        <v>1775.5</v>
      </c>
      <c r="L318" s="95">
        <f>SUMIFS(MasterData[Prior Sales],MasterData[Material'#],H318,MasterData[Material],I318,MasterData[WWB ID],C318)</f>
        <v>2146.5</v>
      </c>
      <c r="M318" s="95">
        <f t="shared" si="9"/>
        <v>-371</v>
      </c>
      <c r="N318" s="95">
        <f>SUMIFS(MasterData[Semi-Annual Base],MasterData[Material'#],H318,MasterData[Material],I318,MasterData[WWB ID],C318)</f>
        <v>0</v>
      </c>
      <c r="O318" s="95">
        <f>SUMIFS(MasterData[Semi-Annual Focus],MasterData[Material'#],H318,MasterData[Material],I318,MasterData[WWB ID],C318)</f>
        <v>0</v>
      </c>
      <c r="P318" s="95">
        <f>SUMIFS(MasterData[Base Rebate],MasterData[Material'#],H318,MasterData[Material],I318,MasterData[WWB ID],C318)</f>
        <v>16.534036523629634</v>
      </c>
      <c r="Q318" s="95">
        <f>SUMIFS(MasterData[Annual Focus],MasterData[Material'#],H318,MasterData[Material],I318,MasterData[WWB ID],C318)</f>
        <v>0</v>
      </c>
      <c r="R318" s="95">
        <f>SUMIFS(MasterData[Growth Rebate],MasterData[Material'#],H318,MasterData[Material],I318,MasterData[WWB ID],C318)</f>
        <v>-37.099999999999987</v>
      </c>
      <c r="S318" s="95">
        <f t="shared" si="10"/>
        <v>-20.565963476370353</v>
      </c>
    </row>
    <row r="319" spans="1:19" x14ac:dyDescent="0.25">
      <c r="A319" s="91" t="str">
        <v>BD MEDICAL</v>
      </c>
      <c r="B319" s="91" t="str">
        <v>Medication Delivery Solutions</v>
      </c>
      <c r="C319" s="91" t="str">
        <v>102</v>
      </c>
      <c r="D319" s="91" t="str">
        <v>Hypodermic Products</v>
      </c>
      <c r="E319" s="91" t="str">
        <v>Safety Hypodermic Products</v>
      </c>
      <c r="F319" s="91" t="str">
        <v>Blunt Fill Needle / Combo</v>
      </c>
      <c r="G319" s="91" t="str">
        <v>BFN LARGE BORE</v>
      </c>
      <c r="H319" s="91" t="str">
        <v>305180</v>
      </c>
      <c r="I319" s="91" t="str">
        <v>NEEDLE 18X1-1/2 BLUNT FILL</v>
      </c>
      <c r="J319" s="91" t="str">
        <v>BD</v>
      </c>
      <c r="K319" s="95">
        <f>SUMIFS(MasterData[Curr Sales],MasterData[Material'#],H319,MasterData[Material],I319,MasterData[WWB ID],C319)</f>
        <v>68472</v>
      </c>
      <c r="L319" s="95">
        <f>SUMIFS(MasterData[Prior Sales],MasterData[Material'#],H319,MasterData[Material],I319,MasterData[WWB ID],C319)</f>
        <v>71993.399999999994</v>
      </c>
      <c r="M319" s="95">
        <f t="shared" si="9"/>
        <v>-3521.3999999999942</v>
      </c>
      <c r="N319" s="95">
        <f>SUMIFS(MasterData[Semi-Annual Base],MasterData[Material'#],H319,MasterData[Material],I319,MasterData[WWB ID],C319)</f>
        <v>0</v>
      </c>
      <c r="O319" s="95">
        <f>SUMIFS(MasterData[Semi-Annual Focus],MasterData[Material'#],H319,MasterData[Material],I319,MasterData[WWB ID],C319)</f>
        <v>0</v>
      </c>
      <c r="P319" s="95">
        <f>SUMIFS(MasterData[Base Rebate],MasterData[Material'#],H319,MasterData[Material],I319,MasterData[WWB ID],C319)</f>
        <v>554.5499674168542</v>
      </c>
      <c r="Q319" s="95">
        <f>SUMIFS(MasterData[Annual Focus],MasterData[Material'#],H319,MasterData[Material],I319,MasterData[WWB ID],C319)</f>
        <v>0</v>
      </c>
      <c r="R319" s="95">
        <f>SUMIFS(MasterData[Growth Rebate],MasterData[Material'#],H319,MasterData[Material],I319,MasterData[WWB ID],C319)</f>
        <v>-352.14000000000021</v>
      </c>
      <c r="S319" s="95">
        <f t="shared" si="10"/>
        <v>202.40996741685399</v>
      </c>
    </row>
    <row r="320" spans="1:19" x14ac:dyDescent="0.25">
      <c r="A320" s="91" t="str">
        <v>BD MEDICAL</v>
      </c>
      <c r="B320" s="91" t="str">
        <v>Medication Delivery Solutions</v>
      </c>
      <c r="C320" s="91" t="str">
        <v>102</v>
      </c>
      <c r="D320" s="91" t="str">
        <v>Hypodermic Products</v>
      </c>
      <c r="E320" s="91" t="str">
        <v>Safety Hypodermic Products</v>
      </c>
      <c r="F320" s="91" t="str">
        <v>Eclipse - COMBOS</v>
      </c>
      <c r="G320" s="91" t="str">
        <v>1 ml</v>
      </c>
      <c r="H320" s="91" t="str">
        <v>305780</v>
      </c>
      <c r="I320" s="91" t="str">
        <v>SYRINGE 1ML LL W/NDL ECLIPSE 25X5/8 RB</v>
      </c>
      <c r="J320" s="91" t="str">
        <v>BD</v>
      </c>
      <c r="K320" s="95">
        <f>SUMIFS(MasterData[Curr Sales],MasterData[Material'#],H320,MasterData[Material],I320,MasterData[WWB ID],C320)</f>
        <v>40039.390000000014</v>
      </c>
      <c r="L320" s="95">
        <f>SUMIFS(MasterData[Prior Sales],MasterData[Material'#],H320,MasterData[Material],I320,MasterData[WWB ID],C320)</f>
        <v>47906.5</v>
      </c>
      <c r="M320" s="95">
        <f t="shared" si="9"/>
        <v>-7867.109999999986</v>
      </c>
      <c r="N320" s="95">
        <f>SUMIFS(MasterData[Semi-Annual Base],MasterData[Material'#],H320,MasterData[Material],I320,MasterData[WWB ID],C320)</f>
        <v>0</v>
      </c>
      <c r="O320" s="95">
        <f>SUMIFS(MasterData[Semi-Annual Focus],MasterData[Material'#],H320,MasterData[Material],I320,MasterData[WWB ID],C320)</f>
        <v>0</v>
      </c>
      <c r="P320" s="95">
        <f>SUMIFS(MasterData[Base Rebate],MasterData[Material'#],H320,MasterData[Material],I320,MasterData[WWB ID],C320)</f>
        <v>369.0136597806956</v>
      </c>
      <c r="Q320" s="95">
        <f>SUMIFS(MasterData[Annual Focus],MasterData[Material'#],H320,MasterData[Material],I320,MasterData[WWB ID],C320)</f>
        <v>0</v>
      </c>
      <c r="R320" s="95">
        <f>SUMIFS(MasterData[Growth Rebate],MasterData[Material'#],H320,MasterData[Material],I320,MasterData[WWB ID],C320)</f>
        <v>-786.71100000000069</v>
      </c>
      <c r="S320" s="95">
        <f t="shared" si="10"/>
        <v>-417.69734021930509</v>
      </c>
    </row>
    <row r="321" spans="1:19" x14ac:dyDescent="0.25">
      <c r="A321" s="91" t="str">
        <v>BD MEDICAL</v>
      </c>
      <c r="B321" s="91" t="str">
        <v>Medication Delivery Solutions</v>
      </c>
      <c r="C321" s="91" t="str">
        <v>102</v>
      </c>
      <c r="D321" s="91" t="str">
        <v>Hypodermic Products</v>
      </c>
      <c r="E321" s="91" t="str">
        <v>Safety Hypodermic Products</v>
      </c>
      <c r="F321" s="91" t="str">
        <v>Eclipse - COMBOS</v>
      </c>
      <c r="G321" s="91" t="str">
        <v>1 ml</v>
      </c>
      <c r="H321" s="91" t="str">
        <v>305789</v>
      </c>
      <c r="I321" s="91" t="str">
        <v>SYRINGE 1ML LL W/NDL ECLIPSE 27X1/2 RB</v>
      </c>
      <c r="J321" s="91" t="str">
        <v>BD</v>
      </c>
      <c r="K321" s="95">
        <f>SUMIFS(MasterData[Curr Sales],MasterData[Material'#],H321,MasterData[Material],I321,MasterData[WWB ID],C321)</f>
        <v>93</v>
      </c>
      <c r="L321" s="95">
        <f>SUMIFS(MasterData[Prior Sales],MasterData[Material'#],H321,MasterData[Material],I321,MasterData[WWB ID],C321)</f>
        <v>0</v>
      </c>
      <c r="M321" s="95">
        <f t="shared" si="9"/>
        <v>93</v>
      </c>
      <c r="N321" s="95">
        <f>SUMIFS(MasterData[Semi-Annual Base],MasterData[Material'#],H321,MasterData[Material],I321,MasterData[WWB ID],C321)</f>
        <v>0</v>
      </c>
      <c r="O321" s="95">
        <f>SUMIFS(MasterData[Semi-Annual Focus],MasterData[Material'#],H321,MasterData[Material],I321,MasterData[WWB ID],C321)</f>
        <v>0</v>
      </c>
      <c r="P321" s="95">
        <f>SUMIFS(MasterData[Base Rebate],MasterData[Material'#],H321,MasterData[Material],I321,MasterData[WWB ID],C321)</f>
        <v>0</v>
      </c>
      <c r="Q321" s="95">
        <f>SUMIFS(MasterData[Annual Focus],MasterData[Material'#],H321,MasterData[Material],I321,MasterData[WWB ID],C321)</f>
        <v>0</v>
      </c>
      <c r="R321" s="95">
        <f>SUMIFS(MasterData[Growth Rebate],MasterData[Material'#],H321,MasterData[Material],I321,MasterData[WWB ID],C321)</f>
        <v>9.3000000000000007</v>
      </c>
      <c r="S321" s="95">
        <f t="shared" si="10"/>
        <v>9.3000000000000007</v>
      </c>
    </row>
    <row r="322" spans="1:19" x14ac:dyDescent="0.25">
      <c r="A322" s="91" t="str">
        <v>BD MEDICAL</v>
      </c>
      <c r="B322" s="91" t="str">
        <v>Medication Delivery Solutions</v>
      </c>
      <c r="C322" s="91" t="str">
        <v>102</v>
      </c>
      <c r="D322" s="91" t="str">
        <v>Hypodermic Products</v>
      </c>
      <c r="E322" s="91" t="str">
        <v>Safety Hypodermic Products</v>
      </c>
      <c r="F322" s="91" t="str">
        <v>Eclipse - COMBOS</v>
      </c>
      <c r="G322" s="91" t="str">
        <v>3 ml</v>
      </c>
      <c r="H322" s="91" t="str">
        <v>305781</v>
      </c>
      <c r="I322" s="91" t="str">
        <v>SYRINGE 3ML LL W/NDL ECLIPSE 25X5/8 RB</v>
      </c>
      <c r="J322" s="91" t="str">
        <v>BD</v>
      </c>
      <c r="K322" s="95">
        <f>SUMIFS(MasterData[Curr Sales],MasterData[Material'#],H322,MasterData[Material],I322,MasterData[WWB ID],C322)</f>
        <v>88864.5</v>
      </c>
      <c r="L322" s="95">
        <f>SUMIFS(MasterData[Prior Sales],MasterData[Material'#],H322,MasterData[Material],I322,MasterData[WWB ID],C322)</f>
        <v>90170</v>
      </c>
      <c r="M322" s="95">
        <f t="shared" si="9"/>
        <v>-1305.5</v>
      </c>
      <c r="N322" s="95">
        <f>SUMIFS(MasterData[Semi-Annual Base],MasterData[Material'#],H322,MasterData[Material],I322,MasterData[WWB ID],C322)</f>
        <v>0</v>
      </c>
      <c r="O322" s="95">
        <f>SUMIFS(MasterData[Semi-Annual Focus],MasterData[Material'#],H322,MasterData[Material],I322,MasterData[WWB ID],C322)</f>
        <v>0</v>
      </c>
      <c r="P322" s="95">
        <f>SUMIFS(MasterData[Base Rebate],MasterData[Material'#],H322,MasterData[Material],I322,MasterData[WWB ID],C322)</f>
        <v>694.5604814049309</v>
      </c>
      <c r="Q322" s="95">
        <f>SUMIFS(MasterData[Annual Focus],MasterData[Material'#],H322,MasterData[Material],I322,MasterData[WWB ID],C322)</f>
        <v>0</v>
      </c>
      <c r="R322" s="95">
        <f>SUMIFS(MasterData[Growth Rebate],MasterData[Material'#],H322,MasterData[Material],I322,MasterData[WWB ID],C322)</f>
        <v>-130.55000000000007</v>
      </c>
      <c r="S322" s="95">
        <f t="shared" si="10"/>
        <v>564.01048140493083</v>
      </c>
    </row>
    <row r="323" spans="1:19" x14ac:dyDescent="0.25">
      <c r="A323" s="91" t="str">
        <v>BD MEDICAL</v>
      </c>
      <c r="B323" s="91" t="str">
        <v>Medication Delivery Solutions</v>
      </c>
      <c r="C323" s="91" t="str">
        <v>102</v>
      </c>
      <c r="D323" s="91" t="str">
        <v>Hypodermic Products</v>
      </c>
      <c r="E323" s="91" t="str">
        <v>Safety Hypodermic Products</v>
      </c>
      <c r="F323" s="91" t="str">
        <v>Eclipse - COMBOS</v>
      </c>
      <c r="G323" s="91" t="str">
        <v>3 ml</v>
      </c>
      <c r="H323" s="91" t="str">
        <v>305787</v>
      </c>
      <c r="I323" s="91" t="str">
        <v>SYRINGE 3ML LL W/NDL ECLIPSE 25X1 RB</v>
      </c>
      <c r="J323" s="91" t="str">
        <v>BD</v>
      </c>
      <c r="K323" s="95">
        <f>SUMIFS(MasterData[Curr Sales],MasterData[Material'#],H323,MasterData[Material],I323,MasterData[WWB ID],C323)</f>
        <v>308.39999999999998</v>
      </c>
      <c r="L323" s="95">
        <f>SUMIFS(MasterData[Prior Sales],MasterData[Material'#],H323,MasterData[Material],I323,MasterData[WWB ID],C323)</f>
        <v>420</v>
      </c>
      <c r="M323" s="95">
        <f t="shared" si="9"/>
        <v>-111.60000000000002</v>
      </c>
      <c r="N323" s="95">
        <f>SUMIFS(MasterData[Semi-Annual Base],MasterData[Material'#],H323,MasterData[Material],I323,MasterData[WWB ID],C323)</f>
        <v>0</v>
      </c>
      <c r="O323" s="95">
        <f>SUMIFS(MasterData[Semi-Annual Focus],MasterData[Material'#],H323,MasterData[Material],I323,MasterData[WWB ID],C323)</f>
        <v>0</v>
      </c>
      <c r="P323" s="95">
        <f>SUMIFS(MasterData[Base Rebate],MasterData[Material'#],H323,MasterData[Material],I323,MasterData[WWB ID],C323)</f>
        <v>3.2351713673069868</v>
      </c>
      <c r="Q323" s="95">
        <f>SUMIFS(MasterData[Annual Focus],MasterData[Material'#],H323,MasterData[Material],I323,MasterData[WWB ID],C323)</f>
        <v>0</v>
      </c>
      <c r="R323" s="95">
        <f>SUMIFS(MasterData[Growth Rebate],MasterData[Material'#],H323,MasterData[Material],I323,MasterData[WWB ID],C323)</f>
        <v>-11.159999999999997</v>
      </c>
      <c r="S323" s="95">
        <f t="shared" si="10"/>
        <v>-7.9248286326930097</v>
      </c>
    </row>
    <row r="324" spans="1:19" x14ac:dyDescent="0.25">
      <c r="A324" s="91" t="str">
        <v>BD MEDICAL</v>
      </c>
      <c r="B324" s="91" t="str">
        <v>Medication Delivery Solutions</v>
      </c>
      <c r="C324" s="91" t="str">
        <v>102</v>
      </c>
      <c r="D324" s="91" t="str">
        <v>Hypodermic Products</v>
      </c>
      <c r="E324" s="91" t="str">
        <v>Safety Hypodermic Products</v>
      </c>
      <c r="F324" s="91" t="str">
        <v>Eclipse - COMBOS</v>
      </c>
      <c r="G324" s="91" t="str">
        <v>3 ml</v>
      </c>
      <c r="H324" s="91" t="str">
        <v>303306</v>
      </c>
      <c r="I324" s="91" t="str">
        <v>SYRINGE 3ML LL  ECLIPSE 23X1-1/2 RB TW</v>
      </c>
      <c r="J324" s="91" t="str">
        <v>BD</v>
      </c>
      <c r="K324" s="95">
        <f>SUMIFS(MasterData[Curr Sales],MasterData[Material'#],H324,MasterData[Material],I324,MasterData[WWB ID],C324)</f>
        <v>26027.7</v>
      </c>
      <c r="L324" s="95">
        <f>SUMIFS(MasterData[Prior Sales],MasterData[Material'#],H324,MasterData[Material],I324,MasterData[WWB ID],C324)</f>
        <v>10440</v>
      </c>
      <c r="M324" s="95">
        <f t="shared" si="9"/>
        <v>15587.7</v>
      </c>
      <c r="N324" s="95">
        <f>SUMIFS(MasterData[Semi-Annual Base],MasterData[Material'#],H324,MasterData[Material],I324,MasterData[WWB ID],C324)</f>
        <v>0</v>
      </c>
      <c r="O324" s="95">
        <f>SUMIFS(MasterData[Semi-Annual Focus],MasterData[Material'#],H324,MasterData[Material],I324,MasterData[WWB ID],C324)</f>
        <v>0</v>
      </c>
      <c r="P324" s="95">
        <f>SUMIFS(MasterData[Base Rebate],MasterData[Material'#],H324,MasterData[Material],I324,MasterData[WWB ID],C324)</f>
        <v>80.41711684448795</v>
      </c>
      <c r="Q324" s="95">
        <f>SUMIFS(MasterData[Annual Focus],MasterData[Material'#],H324,MasterData[Material],I324,MasterData[WWB ID],C324)</f>
        <v>0</v>
      </c>
      <c r="R324" s="95">
        <f>SUMIFS(MasterData[Growth Rebate],MasterData[Material'#],H324,MasterData[Material],I324,MasterData[WWB ID],C324)</f>
        <v>1558.77</v>
      </c>
      <c r="S324" s="95">
        <f t="shared" si="10"/>
        <v>1639.1871168444879</v>
      </c>
    </row>
    <row r="325" spans="1:19" x14ac:dyDescent="0.25">
      <c r="A325" s="91" t="str">
        <v>BD MEDICAL</v>
      </c>
      <c r="B325" s="91" t="str">
        <v>Medication Delivery Solutions</v>
      </c>
      <c r="C325" s="91" t="str">
        <v>102</v>
      </c>
      <c r="D325" s="91" t="str">
        <v>Hypodermic Products</v>
      </c>
      <c r="E325" s="91" t="str">
        <v>Safety Hypodermic Products</v>
      </c>
      <c r="F325" s="91" t="str">
        <v>Eclipse - COMBOS</v>
      </c>
      <c r="G325" s="91" t="str">
        <v>3 ml</v>
      </c>
      <c r="H325" s="91" t="str">
        <v>305779</v>
      </c>
      <c r="I325" s="91" t="str">
        <v>SYRINGE 3ML LL W/NDL ECLIPSE 21X1 RB</v>
      </c>
      <c r="J325" s="91" t="str">
        <v>BD</v>
      </c>
      <c r="K325" s="95">
        <f>SUMIFS(MasterData[Curr Sales],MasterData[Material'#],H325,MasterData[Material],I325,MasterData[WWB ID],C325)</f>
        <v>173.15</v>
      </c>
      <c r="L325" s="95">
        <f>SUMIFS(MasterData[Prior Sales],MasterData[Material'#],H325,MasterData[Material],I325,MasterData[WWB ID],C325)</f>
        <v>240</v>
      </c>
      <c r="M325" s="95">
        <f t="shared" si="9"/>
        <v>-66.849999999999994</v>
      </c>
      <c r="N325" s="95">
        <f>SUMIFS(MasterData[Semi-Annual Base],MasterData[Material'#],H325,MasterData[Material],I325,MasterData[WWB ID],C325)</f>
        <v>0</v>
      </c>
      <c r="O325" s="95">
        <f>SUMIFS(MasterData[Semi-Annual Focus],MasterData[Material'#],H325,MasterData[Material],I325,MasterData[WWB ID],C325)</f>
        <v>0</v>
      </c>
      <c r="P325" s="95">
        <f>SUMIFS(MasterData[Base Rebate],MasterData[Material'#],H325,MasterData[Material],I325,MasterData[WWB ID],C325)</f>
        <v>1.8486693527468494</v>
      </c>
      <c r="Q325" s="95">
        <f>SUMIFS(MasterData[Annual Focus],MasterData[Material'#],H325,MasterData[Material],I325,MasterData[WWB ID],C325)</f>
        <v>0</v>
      </c>
      <c r="R325" s="95">
        <f>SUMIFS(MasterData[Growth Rebate],MasterData[Material'#],H325,MasterData[Material],I325,MasterData[WWB ID],C325)</f>
        <v>-6.6849999999999987</v>
      </c>
      <c r="S325" s="95">
        <f t="shared" si="10"/>
        <v>-4.8363306472531491</v>
      </c>
    </row>
    <row r="326" spans="1:19" x14ac:dyDescent="0.25">
      <c r="A326" s="91" t="str">
        <v>BD MEDICAL</v>
      </c>
      <c r="B326" s="91" t="str">
        <v>Medication Delivery Solutions</v>
      </c>
      <c r="C326" s="91" t="str">
        <v>102</v>
      </c>
      <c r="D326" s="91" t="str">
        <v>Hypodermic Products</v>
      </c>
      <c r="E326" s="91" t="str">
        <v>Safety Hypodermic Products</v>
      </c>
      <c r="F326" s="91" t="str">
        <v>Eclipse - COMBOS</v>
      </c>
      <c r="G326" s="91" t="str">
        <v>3 ml</v>
      </c>
      <c r="H326" s="91" t="str">
        <v>305782</v>
      </c>
      <c r="I326" s="91" t="str">
        <v>SYRINGE 3ML LL W/NDL ECLIPSE 23X1 RB</v>
      </c>
      <c r="J326" s="91" t="str">
        <v>BD</v>
      </c>
      <c r="K326" s="95">
        <f>SUMIFS(MasterData[Curr Sales],MasterData[Material'#],H326,MasterData[Material],I326,MasterData[WWB ID],C326)</f>
        <v>233.85</v>
      </c>
      <c r="L326" s="95">
        <f>SUMIFS(MasterData[Prior Sales],MasterData[Material'#],H326,MasterData[Material],I326,MasterData[WWB ID],C326)</f>
        <v>0</v>
      </c>
      <c r="M326" s="95">
        <f t="shared" si="9"/>
        <v>233.85</v>
      </c>
      <c r="N326" s="95">
        <f>SUMIFS(MasterData[Semi-Annual Base],MasterData[Material'#],H326,MasterData[Material],I326,MasterData[WWB ID],C326)</f>
        <v>0</v>
      </c>
      <c r="O326" s="95">
        <f>SUMIFS(MasterData[Semi-Annual Focus],MasterData[Material'#],H326,MasterData[Material],I326,MasterData[WWB ID],C326)</f>
        <v>0</v>
      </c>
      <c r="P326" s="95">
        <f>SUMIFS(MasterData[Base Rebate],MasterData[Material'#],H326,MasterData[Material],I326,MasterData[WWB ID],C326)</f>
        <v>0</v>
      </c>
      <c r="Q326" s="95">
        <f>SUMIFS(MasterData[Annual Focus],MasterData[Material'#],H326,MasterData[Material],I326,MasterData[WWB ID],C326)</f>
        <v>0</v>
      </c>
      <c r="R326" s="95">
        <f>SUMIFS(MasterData[Growth Rebate],MasterData[Material'#],H326,MasterData[Material],I326,MasterData[WWB ID],C326)</f>
        <v>23.385000000000002</v>
      </c>
      <c r="S326" s="95">
        <f t="shared" si="10"/>
        <v>23.385000000000002</v>
      </c>
    </row>
    <row r="327" spans="1:19" x14ac:dyDescent="0.25">
      <c r="A327" s="91" t="str">
        <v>BD MEDICAL</v>
      </c>
      <c r="B327" s="91" t="str">
        <v>Medication Delivery Solutions</v>
      </c>
      <c r="C327" s="91" t="str">
        <v>102</v>
      </c>
      <c r="D327" s="91" t="str">
        <v>Hypodermic Products</v>
      </c>
      <c r="E327" s="91" t="str">
        <v>Safety Hypodermic Products</v>
      </c>
      <c r="F327" s="91" t="str">
        <v>Eclipse - COMBOS</v>
      </c>
      <c r="G327" s="91" t="str">
        <v>5ml</v>
      </c>
      <c r="H327" s="91" t="str">
        <v>303307</v>
      </c>
      <c r="I327" s="91" t="str">
        <v>SYRINGE 5ML LL 23X1-1/2IN ECLIPSE RB TW</v>
      </c>
      <c r="J327" s="91" t="str">
        <v>BD</v>
      </c>
      <c r="K327" s="95">
        <f>SUMIFS(MasterData[Curr Sales],MasterData[Material'#],H327,MasterData[Material],I327,MasterData[WWB ID],C327)</f>
        <v>70141.2</v>
      </c>
      <c r="L327" s="95">
        <f>SUMIFS(MasterData[Prior Sales],MasterData[Material'#],H327,MasterData[Material],I327,MasterData[WWB ID],C327)</f>
        <v>23433</v>
      </c>
      <c r="M327" s="95">
        <f t="shared" si="9"/>
        <v>46708.2</v>
      </c>
      <c r="N327" s="95">
        <f>SUMIFS(MasterData[Semi-Annual Base],MasterData[Material'#],H327,MasterData[Material],I327,MasterData[WWB ID],C327)</f>
        <v>0</v>
      </c>
      <c r="O327" s="95">
        <f>SUMIFS(MasterData[Semi-Annual Focus],MasterData[Material'#],H327,MasterData[Material],I327,MasterData[WWB ID],C327)</f>
        <v>0</v>
      </c>
      <c r="P327" s="95">
        <f>SUMIFS(MasterData[Base Rebate],MasterData[Material'#],H327,MasterData[Material],I327,MasterData[WWB ID],C327)</f>
        <v>180.49945392882051</v>
      </c>
      <c r="Q327" s="95">
        <f>SUMIFS(MasterData[Annual Focus],MasterData[Material'#],H327,MasterData[Material],I327,MasterData[WWB ID],C327)</f>
        <v>0</v>
      </c>
      <c r="R327" s="95">
        <f>SUMIFS(MasterData[Growth Rebate],MasterData[Material'#],H327,MasterData[Material],I327,MasterData[WWB ID],C327)</f>
        <v>4670.8200000000006</v>
      </c>
      <c r="S327" s="95">
        <f t="shared" si="10"/>
        <v>4851.3194539288215</v>
      </c>
    </row>
    <row r="328" spans="1:19" x14ac:dyDescent="0.25">
      <c r="A328" s="91" t="str">
        <v>BD MEDICAL</v>
      </c>
      <c r="B328" s="91" t="str">
        <v>Medication Delivery Solutions</v>
      </c>
      <c r="C328" s="91" t="str">
        <v>102</v>
      </c>
      <c r="D328" s="91" t="str">
        <v>Hypodermic Products</v>
      </c>
      <c r="E328" s="91" t="str">
        <v>Safety Hypodermic Products</v>
      </c>
      <c r="F328" s="91" t="str">
        <v>Eclipse - COMBOS</v>
      </c>
      <c r="G328" s="91" t="str">
        <v>10 ml</v>
      </c>
      <c r="H328" s="91" t="str">
        <v>303321</v>
      </c>
      <c r="I328" s="91" t="str">
        <v>SYR 10ML LL W/NDL ECLIPSE 21X1-1/2 RB TW</v>
      </c>
      <c r="J328" s="91" t="str">
        <v>BD</v>
      </c>
      <c r="K328" s="95">
        <f>SUMIFS(MasterData[Curr Sales],MasterData[Material'#],H328,MasterData[Material],I328,MasterData[WWB ID],C328)</f>
        <v>61935</v>
      </c>
      <c r="L328" s="95">
        <f>SUMIFS(MasterData[Prior Sales],MasterData[Material'#],H328,MasterData[Material],I328,MasterData[WWB ID],C328)</f>
        <v>15984</v>
      </c>
      <c r="M328" s="95">
        <f t="shared" si="9"/>
        <v>45951</v>
      </c>
      <c r="N328" s="95">
        <f>SUMIFS(MasterData[Semi-Annual Base],MasterData[Material'#],H328,MasterData[Material],I328,MasterData[WWB ID],C328)</f>
        <v>0</v>
      </c>
      <c r="O328" s="95">
        <f>SUMIFS(MasterData[Semi-Annual Focus],MasterData[Material'#],H328,MasterData[Material],I328,MasterData[WWB ID],C328)</f>
        <v>0</v>
      </c>
      <c r="P328" s="95">
        <f>SUMIFS(MasterData[Base Rebate],MasterData[Material'#],H328,MasterData[Material],I328,MasterData[WWB ID],C328)</f>
        <v>123.12137889294019</v>
      </c>
      <c r="Q328" s="95">
        <f>SUMIFS(MasterData[Annual Focus],MasterData[Material'#],H328,MasterData[Material],I328,MasterData[WWB ID],C328)</f>
        <v>0</v>
      </c>
      <c r="R328" s="95">
        <f>SUMIFS(MasterData[Growth Rebate],MasterData[Material'#],H328,MasterData[Material],I328,MasterData[WWB ID],C328)</f>
        <v>4595.1000000000004</v>
      </c>
      <c r="S328" s="95">
        <f t="shared" si="10"/>
        <v>4718.2213788929403</v>
      </c>
    </row>
    <row r="329" spans="1:19" x14ac:dyDescent="0.25">
      <c r="A329" s="91" t="str">
        <v>BD MEDICAL</v>
      </c>
      <c r="B329" s="91" t="str">
        <v>Medication Delivery Solutions</v>
      </c>
      <c r="C329" s="91" t="str">
        <v>102</v>
      </c>
      <c r="D329" s="91" t="str">
        <v>Hypodermic Products</v>
      </c>
      <c r="E329" s="91" t="str">
        <v>Safety Hypodermic Products</v>
      </c>
      <c r="F329" s="91" t="str">
        <v>Eclipse - NEEDLES ONLY</v>
      </c>
      <c r="G329" s="91" t="str">
        <v>LARGE BORE NEEDLE</v>
      </c>
      <c r="H329" s="91" t="str">
        <v>305766</v>
      </c>
      <c r="I329" s="91" t="str">
        <v>NEEDLE ECLIPSE 18X1-1/2 RB</v>
      </c>
      <c r="J329" s="91" t="str">
        <v>BD</v>
      </c>
      <c r="K329" s="95">
        <f>SUMIFS(MasterData[Curr Sales],MasterData[Material'#],H329,MasterData[Material],I329,MasterData[WWB ID],C329)</f>
        <v>57287.45</v>
      </c>
      <c r="L329" s="95">
        <f>SUMIFS(MasterData[Prior Sales],MasterData[Material'#],H329,MasterData[Material],I329,MasterData[WWB ID],C329)</f>
        <v>25297.95</v>
      </c>
      <c r="M329" s="95">
        <f t="shared" ref="M329:M392" si="11">K329-L329</f>
        <v>31989.499999999996</v>
      </c>
      <c r="N329" s="95">
        <f>SUMIFS(MasterData[Semi-Annual Base],MasterData[Material'#],H329,MasterData[Material],I329,MasterData[WWB ID],C329)</f>
        <v>0</v>
      </c>
      <c r="O329" s="95">
        <f>SUMIFS(MasterData[Semi-Annual Focus],MasterData[Material'#],H329,MasterData[Material],I329,MasterData[WWB ID],C329)</f>
        <v>0</v>
      </c>
      <c r="P329" s="95">
        <f>SUMIFS(MasterData[Base Rebate],MasterData[Material'#],H329,MasterData[Material],I329,MasterData[WWB ID],C329)</f>
        <v>194.86477021800897</v>
      </c>
      <c r="Q329" s="95">
        <f>SUMIFS(MasterData[Annual Focus],MasterData[Material'#],H329,MasterData[Material],I329,MasterData[WWB ID],C329)</f>
        <v>0</v>
      </c>
      <c r="R329" s="95">
        <f>SUMIFS(MasterData[Growth Rebate],MasterData[Material'#],H329,MasterData[Material],I329,MasterData[WWB ID],C329)</f>
        <v>3198.9500000000003</v>
      </c>
      <c r="S329" s="95">
        <f t="shared" ref="S329:S392" si="12">SUM(N329:R329)</f>
        <v>3393.8147702180095</v>
      </c>
    </row>
    <row r="330" spans="1:19" x14ac:dyDescent="0.25">
      <c r="A330" s="91" t="str">
        <v>BD MEDICAL</v>
      </c>
      <c r="B330" s="91" t="str">
        <v>Medication Delivery Solutions</v>
      </c>
      <c r="C330" s="91" t="str">
        <v>102</v>
      </c>
      <c r="D330" s="91" t="str">
        <v>Hypodermic Products</v>
      </c>
      <c r="E330" s="91" t="str">
        <v>Safety Hypodermic Products</v>
      </c>
      <c r="F330" s="91" t="str">
        <v>Eclipse - NEEDLES ONLY</v>
      </c>
      <c r="G330" s="91" t="str">
        <v>LARGE BORE NEEDLE</v>
      </c>
      <c r="H330" s="91" t="str">
        <v>305712</v>
      </c>
      <c r="I330" s="91" t="str">
        <v>NEEDLE ECLIPSE 18X1-1/2 RB</v>
      </c>
      <c r="J330" s="91" t="str">
        <v>BD</v>
      </c>
      <c r="K330" s="95">
        <f>SUMIFS(MasterData[Curr Sales],MasterData[Material'#],H330,MasterData[Material],I330,MasterData[WWB ID],C330)</f>
        <v>13635</v>
      </c>
      <c r="L330" s="95">
        <f>SUMIFS(MasterData[Prior Sales],MasterData[Material'#],H330,MasterData[Material],I330,MasterData[WWB ID],C330)</f>
        <v>180</v>
      </c>
      <c r="M330" s="95">
        <f t="shared" si="11"/>
        <v>13455</v>
      </c>
      <c r="N330" s="95">
        <f>SUMIFS(MasterData[Semi-Annual Base],MasterData[Material'#],H330,MasterData[Material],I330,MasterData[WWB ID],C330)</f>
        <v>0</v>
      </c>
      <c r="O330" s="95">
        <f>SUMIFS(MasterData[Semi-Annual Focus],MasterData[Material'#],H330,MasterData[Material],I330,MasterData[WWB ID],C330)</f>
        <v>0</v>
      </c>
      <c r="P330" s="95">
        <f>SUMIFS(MasterData[Base Rebate],MasterData[Material'#],H330,MasterData[Material],I330,MasterData[WWB ID],C330)</f>
        <v>1.386502014560137</v>
      </c>
      <c r="Q330" s="95">
        <f>SUMIFS(MasterData[Annual Focus],MasterData[Material'#],H330,MasterData[Material],I330,MasterData[WWB ID],C330)</f>
        <v>0</v>
      </c>
      <c r="R330" s="95">
        <f>SUMIFS(MasterData[Growth Rebate],MasterData[Material'#],H330,MasterData[Material],I330,MasterData[WWB ID],C330)</f>
        <v>1345.5</v>
      </c>
      <c r="S330" s="95">
        <f t="shared" si="12"/>
        <v>1346.8865020145602</v>
      </c>
    </row>
    <row r="331" spans="1:19" x14ac:dyDescent="0.25">
      <c r="A331" s="91" t="str">
        <v>BD MEDICAL</v>
      </c>
      <c r="B331" s="91" t="str">
        <v>Medication Delivery Solutions</v>
      </c>
      <c r="C331" s="91" t="str">
        <v>102</v>
      </c>
      <c r="D331" s="91" t="str">
        <v>Hypodermic Products</v>
      </c>
      <c r="E331" s="91" t="str">
        <v>Safety Hypodermic Products</v>
      </c>
      <c r="F331" s="91" t="str">
        <v>Eclipse - NEEDLES ONLY</v>
      </c>
      <c r="G331" s="91" t="str">
        <v>SMALL BORE NEEDLE</v>
      </c>
      <c r="H331" s="91" t="str">
        <v>305758</v>
      </c>
      <c r="I331" s="91" t="str">
        <v>NEEDLE ECLIPSE 27X1/2</v>
      </c>
      <c r="J331" s="91" t="str">
        <v>BD</v>
      </c>
      <c r="K331" s="95">
        <f>SUMIFS(MasterData[Curr Sales],MasterData[Material'#],H331,MasterData[Material],I331,MasterData[WWB ID],C331)</f>
        <v>345</v>
      </c>
      <c r="L331" s="95">
        <f>SUMIFS(MasterData[Prior Sales],MasterData[Material'#],H331,MasterData[Material],I331,MasterData[WWB ID],C331)</f>
        <v>555</v>
      </c>
      <c r="M331" s="95">
        <f t="shared" si="11"/>
        <v>-210</v>
      </c>
      <c r="N331" s="95">
        <f>SUMIFS(MasterData[Semi-Annual Base],MasterData[Material'#],H331,MasterData[Material],I331,MasterData[WWB ID],C331)</f>
        <v>0</v>
      </c>
      <c r="O331" s="95">
        <f>SUMIFS(MasterData[Semi-Annual Focus],MasterData[Material'#],H331,MasterData[Material],I331,MasterData[WWB ID],C331)</f>
        <v>0</v>
      </c>
      <c r="P331" s="95">
        <f>SUMIFS(MasterData[Base Rebate],MasterData[Material'#],H331,MasterData[Material],I331,MasterData[WWB ID],C331)</f>
        <v>4.2750478782270891</v>
      </c>
      <c r="Q331" s="95">
        <f>SUMIFS(MasterData[Annual Focus],MasterData[Material'#],H331,MasterData[Material],I331,MasterData[WWB ID],C331)</f>
        <v>0</v>
      </c>
      <c r="R331" s="95">
        <f>SUMIFS(MasterData[Growth Rebate],MasterData[Material'#],H331,MasterData[Material],I331,MasterData[WWB ID],C331)</f>
        <v>-21</v>
      </c>
      <c r="S331" s="95">
        <f t="shared" si="12"/>
        <v>-16.724952121772912</v>
      </c>
    </row>
    <row r="332" spans="1:19" x14ac:dyDescent="0.25">
      <c r="A332" s="91" t="str">
        <v>BD MEDICAL</v>
      </c>
      <c r="B332" s="91" t="str">
        <v>Medication Delivery Solutions</v>
      </c>
      <c r="C332" s="91" t="str">
        <v>102</v>
      </c>
      <c r="D332" s="91" t="str">
        <v>Hypodermic Products</v>
      </c>
      <c r="E332" s="91" t="str">
        <v>Safety Hypodermic Products</v>
      </c>
      <c r="F332" s="91" t="str">
        <v>Eclipse - NEEDLES ONLY</v>
      </c>
      <c r="G332" s="91" t="str">
        <v>SMALL BORE NEEDLE</v>
      </c>
      <c r="H332" s="91" t="str">
        <v>305759</v>
      </c>
      <c r="I332" s="91" t="str">
        <v>NEEDLE ECLIPSE 25X5/8</v>
      </c>
      <c r="J332" s="91" t="str">
        <v>BD</v>
      </c>
      <c r="K332" s="95">
        <f>SUMIFS(MasterData[Curr Sales],MasterData[Material'#],H332,MasterData[Material],I332,MasterData[WWB ID],C332)</f>
        <v>15595.1</v>
      </c>
      <c r="L332" s="95">
        <f>SUMIFS(MasterData[Prior Sales],MasterData[Material'#],H332,MasterData[Material],I332,MasterData[WWB ID],C332)</f>
        <v>22440</v>
      </c>
      <c r="M332" s="95">
        <f t="shared" si="11"/>
        <v>-6844.9</v>
      </c>
      <c r="N332" s="95">
        <f>SUMIFS(MasterData[Semi-Annual Base],MasterData[Material'#],H332,MasterData[Material],I332,MasterData[WWB ID],C332)</f>
        <v>0</v>
      </c>
      <c r="O332" s="95">
        <f>SUMIFS(MasterData[Semi-Annual Focus],MasterData[Material'#],H332,MasterData[Material],I332,MasterData[WWB ID],C332)</f>
        <v>0</v>
      </c>
      <c r="P332" s="95">
        <f>SUMIFS(MasterData[Base Rebate],MasterData[Material'#],H332,MasterData[Material],I332,MasterData[WWB ID],C332)</f>
        <v>172.85058448183045</v>
      </c>
      <c r="Q332" s="95">
        <f>SUMIFS(MasterData[Annual Focus],MasterData[Material'#],H332,MasterData[Material],I332,MasterData[WWB ID],C332)</f>
        <v>0</v>
      </c>
      <c r="R332" s="95">
        <f>SUMIFS(MasterData[Growth Rebate],MasterData[Material'#],H332,MasterData[Material],I332,MasterData[WWB ID],C332)</f>
        <v>-684.49</v>
      </c>
      <c r="S332" s="95">
        <f t="shared" si="12"/>
        <v>-511.63941551816959</v>
      </c>
    </row>
    <row r="333" spans="1:19" x14ac:dyDescent="0.25">
      <c r="A333" s="91" t="str">
        <v>BD MEDICAL</v>
      </c>
      <c r="B333" s="91" t="str">
        <v>Medication Delivery Solutions</v>
      </c>
      <c r="C333" s="91" t="str">
        <v>102</v>
      </c>
      <c r="D333" s="91" t="str">
        <v>Hypodermic Products</v>
      </c>
      <c r="E333" s="91" t="str">
        <v>Safety Hypodermic Products</v>
      </c>
      <c r="F333" s="91" t="str">
        <v>Eclipse - NEEDLES ONLY</v>
      </c>
      <c r="G333" s="91" t="str">
        <v>SMALL BORE NEEDLE</v>
      </c>
      <c r="H333" s="91" t="str">
        <v>305761</v>
      </c>
      <c r="I333" s="91" t="str">
        <v>NEEDLE ECLIPSE 25X1 RB</v>
      </c>
      <c r="J333" s="91" t="str">
        <v>BD</v>
      </c>
      <c r="K333" s="95">
        <f>SUMIFS(MasterData[Curr Sales],MasterData[Material'#],H333,MasterData[Material],I333,MasterData[WWB ID],C333)</f>
        <v>9766.11</v>
      </c>
      <c r="L333" s="95">
        <f>SUMIFS(MasterData[Prior Sales],MasterData[Material'#],H333,MasterData[Material],I333,MasterData[WWB ID],C333)</f>
        <v>20946.419999999998</v>
      </c>
      <c r="M333" s="95">
        <f t="shared" si="11"/>
        <v>-11180.309999999998</v>
      </c>
      <c r="N333" s="95">
        <f>SUMIFS(MasterData[Semi-Annual Base],MasterData[Material'#],H333,MasterData[Material],I333,MasterData[WWB ID],C333)</f>
        <v>0</v>
      </c>
      <c r="O333" s="95">
        <f>SUMIFS(MasterData[Semi-Annual Focus],MasterData[Material'#],H333,MasterData[Material],I333,MasterData[WWB ID],C333)</f>
        <v>0</v>
      </c>
      <c r="P333" s="95">
        <f>SUMIFS(MasterData[Base Rebate],MasterData[Material'#],H333,MasterData[Material],I333,MasterData[WWB ID],C333)</f>
        <v>161.34585293234863</v>
      </c>
      <c r="Q333" s="95">
        <f>SUMIFS(MasterData[Annual Focus],MasterData[Material'#],H333,MasterData[Material],I333,MasterData[WWB ID],C333)</f>
        <v>0</v>
      </c>
      <c r="R333" s="95">
        <f>SUMIFS(MasterData[Growth Rebate],MasterData[Material'#],H333,MasterData[Material],I333,MasterData[WWB ID],C333)</f>
        <v>-1118.0309999999999</v>
      </c>
      <c r="S333" s="95">
        <f t="shared" si="12"/>
        <v>-956.68514706765131</v>
      </c>
    </row>
    <row r="334" spans="1:19" x14ac:dyDescent="0.25">
      <c r="A334" s="91" t="str">
        <v>BD MEDICAL</v>
      </c>
      <c r="B334" s="91" t="str">
        <v>Medication Delivery Solutions</v>
      </c>
      <c r="C334" s="91" t="str">
        <v>102</v>
      </c>
      <c r="D334" s="91" t="str">
        <v>Hypodermic Products</v>
      </c>
      <c r="E334" s="91" t="str">
        <v>Safety Hypodermic Products</v>
      </c>
      <c r="F334" s="91" t="str">
        <v>Eclipse - NEEDLES ONLY</v>
      </c>
      <c r="G334" s="91" t="str">
        <v>SMALL BORE NEEDLE</v>
      </c>
      <c r="H334" s="91" t="str">
        <v>305762</v>
      </c>
      <c r="I334" s="91" t="str">
        <v>NEEDLE ECLIPSE 23X1 RB</v>
      </c>
      <c r="J334" s="91" t="str">
        <v>BD</v>
      </c>
      <c r="K334" s="95">
        <f>SUMIFS(MasterData[Curr Sales],MasterData[Material'#],H334,MasterData[Material],I334,MasterData[WWB ID],C334)</f>
        <v>27837</v>
      </c>
      <c r="L334" s="95">
        <f>SUMIFS(MasterData[Prior Sales],MasterData[Material'#],H334,MasterData[Material],I334,MasterData[WWB ID],C334)</f>
        <v>18840</v>
      </c>
      <c r="M334" s="95">
        <f t="shared" si="11"/>
        <v>8997</v>
      </c>
      <c r="N334" s="95">
        <f>SUMIFS(MasterData[Semi-Annual Base],MasterData[Material'#],H334,MasterData[Material],I334,MasterData[WWB ID],C334)</f>
        <v>0</v>
      </c>
      <c r="O334" s="95">
        <f>SUMIFS(MasterData[Semi-Annual Focus],MasterData[Material'#],H334,MasterData[Material],I334,MasterData[WWB ID],C334)</f>
        <v>0</v>
      </c>
      <c r="P334" s="95">
        <f>SUMIFS(MasterData[Base Rebate],MasterData[Material'#],H334,MasterData[Material],I334,MasterData[WWB ID],C334)</f>
        <v>145.1205441906277</v>
      </c>
      <c r="Q334" s="95">
        <f>SUMIFS(MasterData[Annual Focus],MasterData[Material'#],H334,MasterData[Material],I334,MasterData[WWB ID],C334)</f>
        <v>0</v>
      </c>
      <c r="R334" s="95">
        <f>SUMIFS(MasterData[Growth Rebate],MasterData[Material'#],H334,MasterData[Material],I334,MasterData[WWB ID],C334)</f>
        <v>899.7</v>
      </c>
      <c r="S334" s="95">
        <f t="shared" si="12"/>
        <v>1044.8205441906277</v>
      </c>
    </row>
    <row r="335" spans="1:19" x14ac:dyDescent="0.25">
      <c r="A335" s="91" t="str">
        <v>BD MEDICAL</v>
      </c>
      <c r="B335" s="91" t="str">
        <v>Medication Delivery Solutions</v>
      </c>
      <c r="C335" s="91" t="str">
        <v>102</v>
      </c>
      <c r="D335" s="91" t="str">
        <v>Hypodermic Products</v>
      </c>
      <c r="E335" s="91" t="str">
        <v>Safety Hypodermic Products</v>
      </c>
      <c r="F335" s="91" t="str">
        <v>Eclipse - NEEDLES ONLY</v>
      </c>
      <c r="G335" s="91" t="str">
        <v>SMALL BORE NEEDLE</v>
      </c>
      <c r="H335" s="91" t="str">
        <v>305767</v>
      </c>
      <c r="I335" s="91" t="str">
        <v>NEEDLE ECLIPSE 25X1-1/2 RB</v>
      </c>
      <c r="J335" s="91" t="str">
        <v>BD</v>
      </c>
      <c r="K335" s="95">
        <f>SUMIFS(MasterData[Curr Sales],MasterData[Material'#],H335,MasterData[Material],I335,MasterData[WWB ID],C335)</f>
        <v>5351.4000000000005</v>
      </c>
      <c r="L335" s="95">
        <f>SUMIFS(MasterData[Prior Sales],MasterData[Material'#],H335,MasterData[Material],I335,MasterData[WWB ID],C335)</f>
        <v>4050</v>
      </c>
      <c r="M335" s="95">
        <f t="shared" si="11"/>
        <v>1301.4000000000005</v>
      </c>
      <c r="N335" s="95">
        <f>SUMIFS(MasterData[Semi-Annual Base],MasterData[Material'#],H335,MasterData[Material],I335,MasterData[WWB ID],C335)</f>
        <v>0</v>
      </c>
      <c r="O335" s="95">
        <f>SUMIFS(MasterData[Semi-Annual Focus],MasterData[Material'#],H335,MasterData[Material],I335,MasterData[WWB ID],C335)</f>
        <v>0</v>
      </c>
      <c r="P335" s="95">
        <f>SUMIFS(MasterData[Base Rebate],MasterData[Material'#],H335,MasterData[Material],I335,MasterData[WWB ID],C335)</f>
        <v>31.196295327603082</v>
      </c>
      <c r="Q335" s="95">
        <f>SUMIFS(MasterData[Annual Focus],MasterData[Material'#],H335,MasterData[Material],I335,MasterData[WWB ID],C335)</f>
        <v>0</v>
      </c>
      <c r="R335" s="95">
        <f>SUMIFS(MasterData[Growth Rebate],MasterData[Material'#],H335,MasterData[Material],I335,MasterData[WWB ID],C335)</f>
        <v>130.14000000000001</v>
      </c>
      <c r="S335" s="95">
        <f t="shared" si="12"/>
        <v>161.3362953276031</v>
      </c>
    </row>
    <row r="336" spans="1:19" x14ac:dyDescent="0.25">
      <c r="A336" s="91" t="str">
        <v>BD MEDICAL</v>
      </c>
      <c r="B336" s="91" t="str">
        <v>Medication Delivery Solutions</v>
      </c>
      <c r="C336" s="91" t="str">
        <v>102</v>
      </c>
      <c r="D336" s="91" t="str">
        <v>Hypodermic Products</v>
      </c>
      <c r="E336" s="91" t="str">
        <v>Safety Hypodermic Products</v>
      </c>
      <c r="F336" s="91" t="str">
        <v>Eclipse - NEEDLES ONLY</v>
      </c>
      <c r="G336" s="91" t="str">
        <v>SMALL BORE NEEDLE</v>
      </c>
      <c r="H336" s="91" t="str">
        <v>305829</v>
      </c>
      <c r="I336" s="91" t="str">
        <v>NEEDLE ECLIPSE 25X5/8</v>
      </c>
      <c r="J336" s="91" t="str">
        <v>BD</v>
      </c>
      <c r="K336" s="95">
        <f>SUMIFS(MasterData[Curr Sales],MasterData[Material'#],H336,MasterData[Material],I336,MasterData[WWB ID],C336)</f>
        <v>0</v>
      </c>
      <c r="L336" s="95">
        <f>SUMIFS(MasterData[Prior Sales],MasterData[Material'#],H336,MasterData[Material],I336,MasterData[WWB ID],C336)</f>
        <v>6975</v>
      </c>
      <c r="M336" s="95">
        <f t="shared" si="11"/>
        <v>-6975</v>
      </c>
      <c r="N336" s="95">
        <f>SUMIFS(MasterData[Semi-Annual Base],MasterData[Material'#],H336,MasterData[Material],I336,MasterData[WWB ID],C336)</f>
        <v>0</v>
      </c>
      <c r="O336" s="95">
        <f>SUMIFS(MasterData[Semi-Annual Focus],MasterData[Material'#],H336,MasterData[Material],I336,MasterData[WWB ID],C336)</f>
        <v>0</v>
      </c>
      <c r="P336" s="95">
        <f>SUMIFS(MasterData[Base Rebate],MasterData[Material'#],H336,MasterData[Material],I336,MasterData[WWB ID],C336)</f>
        <v>53.726953064205304</v>
      </c>
      <c r="Q336" s="95">
        <f>SUMIFS(MasterData[Annual Focus],MasterData[Material'#],H336,MasterData[Material],I336,MasterData[WWB ID],C336)</f>
        <v>0</v>
      </c>
      <c r="R336" s="95">
        <f>SUMIFS(MasterData[Growth Rebate],MasterData[Material'#],H336,MasterData[Material],I336,MasterData[WWB ID],C336)</f>
        <v>-697.5</v>
      </c>
      <c r="S336" s="95">
        <f t="shared" si="12"/>
        <v>-643.7730469357947</v>
      </c>
    </row>
    <row r="337" spans="1:19" x14ac:dyDescent="0.25">
      <c r="A337" s="91" t="str">
        <v>BD MEDICAL</v>
      </c>
      <c r="B337" s="91" t="str">
        <v>Medication Delivery Solutions</v>
      </c>
      <c r="C337" s="91" t="str">
        <v>102</v>
      </c>
      <c r="D337" s="91" t="str">
        <v>Hypodermic Products</v>
      </c>
      <c r="E337" s="91" t="str">
        <v>Safety Hypodermic Products</v>
      </c>
      <c r="F337" s="91" t="str">
        <v>Eclipse - NEEDLES ONLY</v>
      </c>
      <c r="G337" s="91" t="str">
        <v>SMALL BORE NEEDLE</v>
      </c>
      <c r="H337" s="91" t="str">
        <v>305764</v>
      </c>
      <c r="I337" s="91" t="str">
        <v>NEEDLE ECLIPSE 21X1 RB TW</v>
      </c>
      <c r="J337" s="91" t="str">
        <v>BD</v>
      </c>
      <c r="K337" s="95">
        <f>SUMIFS(MasterData[Curr Sales],MasterData[Material'#],H337,MasterData[Material],I337,MasterData[WWB ID],C337)</f>
        <v>5955</v>
      </c>
      <c r="L337" s="95">
        <f>SUMIFS(MasterData[Prior Sales],MasterData[Material'#],H337,MasterData[Material],I337,MasterData[WWB ID],C337)</f>
        <v>5370</v>
      </c>
      <c r="M337" s="95">
        <f t="shared" si="11"/>
        <v>585</v>
      </c>
      <c r="N337" s="95">
        <f>SUMIFS(MasterData[Semi-Annual Base],MasterData[Material'#],H337,MasterData[Material],I337,MasterData[WWB ID],C337)</f>
        <v>0</v>
      </c>
      <c r="O337" s="95">
        <f>SUMIFS(MasterData[Semi-Annual Focus],MasterData[Material'#],H337,MasterData[Material],I337,MasterData[WWB ID],C337)</f>
        <v>0</v>
      </c>
      <c r="P337" s="95">
        <f>SUMIFS(MasterData[Base Rebate],MasterData[Material'#],H337,MasterData[Material],I337,MasterData[WWB ID],C337)</f>
        <v>41.363976767710753</v>
      </c>
      <c r="Q337" s="95">
        <f>SUMIFS(MasterData[Annual Focus],MasterData[Material'#],H337,MasterData[Material],I337,MasterData[WWB ID],C337)</f>
        <v>0</v>
      </c>
      <c r="R337" s="95">
        <f>SUMIFS(MasterData[Growth Rebate],MasterData[Material'#],H337,MasterData[Material],I337,MasterData[WWB ID],C337)</f>
        <v>58.5</v>
      </c>
      <c r="S337" s="95">
        <f t="shared" si="12"/>
        <v>99.863976767710753</v>
      </c>
    </row>
    <row r="338" spans="1:19" x14ac:dyDescent="0.25">
      <c r="A338" s="91" t="str">
        <v>BD MEDICAL</v>
      </c>
      <c r="B338" s="91" t="str">
        <v>Medication Delivery Solutions</v>
      </c>
      <c r="C338" s="91" t="str">
        <v>102</v>
      </c>
      <c r="D338" s="91" t="str">
        <v>Hypodermic Products</v>
      </c>
      <c r="E338" s="91" t="str">
        <v>Safety Hypodermic Products</v>
      </c>
      <c r="F338" s="91" t="str">
        <v>Eclipse - NEEDLES ONLY</v>
      </c>
      <c r="G338" s="91" t="str">
        <v>SMALL BORE NEEDLE</v>
      </c>
      <c r="H338" s="91" t="str">
        <v>305765</v>
      </c>
      <c r="I338" s="91" t="str">
        <v>NEEDLE ECLIPSE 21X1-1/2 RB TW</v>
      </c>
      <c r="J338" s="91" t="str">
        <v>BD</v>
      </c>
      <c r="K338" s="95">
        <f>SUMIFS(MasterData[Curr Sales],MasterData[Material'#],H338,MasterData[Material],I338,MasterData[WWB ID],C338)</f>
        <v>24525</v>
      </c>
      <c r="L338" s="95">
        <f>SUMIFS(MasterData[Prior Sales],MasterData[Material'#],H338,MasterData[Material],I338,MasterData[WWB ID],C338)</f>
        <v>9810</v>
      </c>
      <c r="M338" s="95">
        <f t="shared" si="11"/>
        <v>14715</v>
      </c>
      <c r="N338" s="95">
        <f>SUMIFS(MasterData[Semi-Annual Base],MasterData[Material'#],H338,MasterData[Material],I338,MasterData[WWB ID],C338)</f>
        <v>0</v>
      </c>
      <c r="O338" s="95">
        <f>SUMIFS(MasterData[Semi-Annual Focus],MasterData[Material'#],H338,MasterData[Material],I338,MasterData[WWB ID],C338)</f>
        <v>0</v>
      </c>
      <c r="P338" s="95">
        <f>SUMIFS(MasterData[Base Rebate],MasterData[Material'#],H338,MasterData[Material],I338,MasterData[WWB ID],C338)</f>
        <v>75.564359793527473</v>
      </c>
      <c r="Q338" s="95">
        <f>SUMIFS(MasterData[Annual Focus],MasterData[Material'#],H338,MasterData[Material],I338,MasterData[WWB ID],C338)</f>
        <v>0</v>
      </c>
      <c r="R338" s="95">
        <f>SUMIFS(MasterData[Growth Rebate],MasterData[Material'#],H338,MasterData[Material],I338,MasterData[WWB ID],C338)</f>
        <v>1471.5</v>
      </c>
      <c r="S338" s="95">
        <f t="shared" si="12"/>
        <v>1547.0643597935275</v>
      </c>
    </row>
    <row r="339" spans="1:19" x14ac:dyDescent="0.25">
      <c r="A339" s="91" t="str">
        <v>BD MEDICAL</v>
      </c>
      <c r="B339" s="91" t="str">
        <v>Medication Delivery Solutions</v>
      </c>
      <c r="C339" s="91" t="str">
        <v>102</v>
      </c>
      <c r="D339" s="91" t="str">
        <v>Hypodermic Products</v>
      </c>
      <c r="E339" s="91" t="str">
        <v>Safety Hypodermic Products</v>
      </c>
      <c r="F339" s="91" t="str">
        <v>Eclipse - NEEDLES ONLY</v>
      </c>
      <c r="G339" s="91" t="str">
        <v>SMALL BORE NEEDLE</v>
      </c>
      <c r="H339" s="91" t="str">
        <v>305838</v>
      </c>
      <c r="I339" s="91" t="str">
        <v>NEEDLE ECLIPSE 25X1-1/2 RB</v>
      </c>
      <c r="J339" s="91" t="str">
        <v>BD</v>
      </c>
      <c r="K339" s="95">
        <f>SUMIFS(MasterData[Curr Sales],MasterData[Material'#],H339,MasterData[Material],I339,MasterData[WWB ID],C339)</f>
        <v>0</v>
      </c>
      <c r="L339" s="95">
        <f>SUMIFS(MasterData[Prior Sales],MasterData[Material'#],H339,MasterData[Material],I339,MasterData[WWB ID],C339)</f>
        <v>765</v>
      </c>
      <c r="M339" s="95">
        <f t="shared" si="11"/>
        <v>-765</v>
      </c>
      <c r="N339" s="95">
        <f>SUMIFS(MasterData[Semi-Annual Base],MasterData[Material'#],H339,MasterData[Material],I339,MasterData[WWB ID],C339)</f>
        <v>0</v>
      </c>
      <c r="O339" s="95">
        <f>SUMIFS(MasterData[Semi-Annual Focus],MasterData[Material'#],H339,MasterData[Material],I339,MasterData[WWB ID],C339)</f>
        <v>0</v>
      </c>
      <c r="P339" s="95">
        <f>SUMIFS(MasterData[Base Rebate],MasterData[Material'#],H339,MasterData[Material],I339,MasterData[WWB ID],C339)</f>
        <v>5.8926335618805838</v>
      </c>
      <c r="Q339" s="95">
        <f>SUMIFS(MasterData[Annual Focus],MasterData[Material'#],H339,MasterData[Material],I339,MasterData[WWB ID],C339)</f>
        <v>0</v>
      </c>
      <c r="R339" s="95">
        <f>SUMIFS(MasterData[Growth Rebate],MasterData[Material'#],H339,MasterData[Material],I339,MasterData[WWB ID],C339)</f>
        <v>-76.5</v>
      </c>
      <c r="S339" s="95">
        <f t="shared" si="12"/>
        <v>-70.607366438119413</v>
      </c>
    </row>
    <row r="340" spans="1:19" x14ac:dyDescent="0.25">
      <c r="A340" s="91" t="str">
        <v>BD MEDICAL</v>
      </c>
      <c r="B340" s="91" t="str">
        <v>Medication Delivery Solutions</v>
      </c>
      <c r="C340" s="91" t="str">
        <v>102</v>
      </c>
      <c r="D340" s="91" t="str">
        <v>Hypodermic Products</v>
      </c>
      <c r="E340" s="91" t="str">
        <v>Safety Hypodermic Products</v>
      </c>
      <c r="F340" s="91" t="str">
        <v>Eclipse - NEEDLES ONLY</v>
      </c>
      <c r="G340" s="91" t="str">
        <v>SMALL BORE NEEDLE</v>
      </c>
      <c r="H340" s="91" t="str">
        <v>305837</v>
      </c>
      <c r="I340" s="91" t="str">
        <v>NEEDLE ECLIPSE 25X1 RB</v>
      </c>
      <c r="J340" s="91" t="str">
        <v>BD</v>
      </c>
      <c r="K340" s="95">
        <f>SUMIFS(MasterData[Curr Sales],MasterData[Material'#],H340,MasterData[Material],I340,MasterData[WWB ID],C340)</f>
        <v>0</v>
      </c>
      <c r="L340" s="95">
        <f>SUMIFS(MasterData[Prior Sales],MasterData[Material'#],H340,MasterData[Material],I340,MasterData[WWB ID],C340)</f>
        <v>3255</v>
      </c>
      <c r="M340" s="95">
        <f t="shared" si="11"/>
        <v>-3255</v>
      </c>
      <c r="N340" s="95">
        <f>SUMIFS(MasterData[Semi-Annual Base],MasterData[Material'#],H340,MasterData[Material],I340,MasterData[WWB ID],C340)</f>
        <v>0</v>
      </c>
      <c r="O340" s="95">
        <f>SUMIFS(MasterData[Semi-Annual Focus],MasterData[Material'#],H340,MasterData[Material],I340,MasterData[WWB ID],C340)</f>
        <v>0</v>
      </c>
      <c r="P340" s="95">
        <f>SUMIFS(MasterData[Base Rebate],MasterData[Material'#],H340,MasterData[Material],I340,MasterData[WWB ID],C340)</f>
        <v>25.072578096629147</v>
      </c>
      <c r="Q340" s="95">
        <f>SUMIFS(MasterData[Annual Focus],MasterData[Material'#],H340,MasterData[Material],I340,MasterData[WWB ID],C340)</f>
        <v>0</v>
      </c>
      <c r="R340" s="95">
        <f>SUMIFS(MasterData[Growth Rebate],MasterData[Material'#],H340,MasterData[Material],I340,MasterData[WWB ID],C340)</f>
        <v>-325.5</v>
      </c>
      <c r="S340" s="95">
        <f t="shared" si="12"/>
        <v>-300.42742190337083</v>
      </c>
    </row>
    <row r="341" spans="1:19" x14ac:dyDescent="0.25">
      <c r="A341" s="91" t="str">
        <v>BD MEDICAL</v>
      </c>
      <c r="B341" s="91" t="str">
        <v>Medication Delivery Solutions</v>
      </c>
      <c r="C341" s="91" t="str">
        <v>102</v>
      </c>
      <c r="D341" s="91" t="str">
        <v>Hypodermic Products</v>
      </c>
      <c r="E341" s="91" t="str">
        <v>Safety Hypodermic Products</v>
      </c>
      <c r="F341" s="91" t="str">
        <v>Eclipse - NEEDLES ONLY</v>
      </c>
      <c r="G341" s="91" t="str">
        <v>SMALL BORE NEEDLE</v>
      </c>
      <c r="H341" s="91" t="str">
        <v>303304</v>
      </c>
      <c r="I341" s="91" t="str">
        <v>NEEDLE ECLIPSE 23X1-1/2 RB TW</v>
      </c>
      <c r="J341" s="91" t="str">
        <v>BD</v>
      </c>
      <c r="K341" s="95">
        <f>SUMIFS(MasterData[Curr Sales],MasterData[Material'#],H341,MasterData[Material],I341,MasterData[WWB ID],C341)</f>
        <v>765</v>
      </c>
      <c r="L341" s="95">
        <f>SUMIFS(MasterData[Prior Sales],MasterData[Material'#],H341,MasterData[Material],I341,MasterData[WWB ID],C341)</f>
        <v>1050</v>
      </c>
      <c r="M341" s="95">
        <f t="shared" si="11"/>
        <v>-285</v>
      </c>
      <c r="N341" s="95">
        <f>SUMIFS(MasterData[Semi-Annual Base],MasterData[Material'#],H341,MasterData[Material],I341,MasterData[WWB ID],C341)</f>
        <v>0</v>
      </c>
      <c r="O341" s="95">
        <f>SUMIFS(MasterData[Semi-Annual Focus],MasterData[Material'#],H341,MasterData[Material],I341,MasterData[WWB ID],C341)</f>
        <v>0</v>
      </c>
      <c r="P341" s="95">
        <f>SUMIFS(MasterData[Base Rebate],MasterData[Material'#],H341,MasterData[Material],I341,MasterData[WWB ID],C341)</f>
        <v>8.0879284182674667</v>
      </c>
      <c r="Q341" s="95">
        <f>SUMIFS(MasterData[Annual Focus],MasterData[Material'#],H341,MasterData[Material],I341,MasterData[WWB ID],C341)</f>
        <v>0</v>
      </c>
      <c r="R341" s="95">
        <f>SUMIFS(MasterData[Growth Rebate],MasterData[Material'#],H341,MasterData[Material],I341,MasterData[WWB ID],C341)</f>
        <v>-28.5</v>
      </c>
      <c r="S341" s="95">
        <f t="shared" si="12"/>
        <v>-20.412071581732533</v>
      </c>
    </row>
    <row r="342" spans="1:19" x14ac:dyDescent="0.25">
      <c r="A342" s="91" t="str">
        <v>BD MEDICAL</v>
      </c>
      <c r="B342" s="91" t="str">
        <v>Medication Delivery Solutions</v>
      </c>
      <c r="C342" s="91" t="str">
        <v>102</v>
      </c>
      <c r="D342" s="91" t="str">
        <v>Hypodermic Products</v>
      </c>
      <c r="E342" s="91" t="str">
        <v>Safety Hypodermic Products</v>
      </c>
      <c r="F342" s="91" t="str">
        <v>Eclipse - NEEDLES ONLY</v>
      </c>
      <c r="G342" s="91" t="str">
        <v>SMALL BORE NEEDLE</v>
      </c>
      <c r="H342" s="91" t="str">
        <v>305826</v>
      </c>
      <c r="I342" s="91" t="str">
        <v>NEEDLE ECLIPSE 23X1 RB</v>
      </c>
      <c r="J342" s="91" t="str">
        <v>BD</v>
      </c>
      <c r="K342" s="95">
        <f>SUMIFS(MasterData[Curr Sales],MasterData[Material'#],H342,MasterData[Material],I342,MasterData[WWB ID],C342)</f>
        <v>18.219999999999995</v>
      </c>
      <c r="L342" s="95">
        <f>SUMIFS(MasterData[Prior Sales],MasterData[Material'#],H342,MasterData[Material],I342,MasterData[WWB ID],C342)</f>
        <v>675</v>
      </c>
      <c r="M342" s="95">
        <f t="shared" si="11"/>
        <v>-656.78</v>
      </c>
      <c r="N342" s="95">
        <f>SUMIFS(MasterData[Semi-Annual Base],MasterData[Material'#],H342,MasterData[Material],I342,MasterData[WWB ID],C342)</f>
        <v>0</v>
      </c>
      <c r="O342" s="95">
        <f>SUMIFS(MasterData[Semi-Annual Focus],MasterData[Material'#],H342,MasterData[Material],I342,MasterData[WWB ID],C342)</f>
        <v>0</v>
      </c>
      <c r="P342" s="95">
        <f>SUMIFS(MasterData[Base Rebate],MasterData[Material'#],H342,MasterData[Material],I342,MasterData[WWB ID],C342)</f>
        <v>5.199382554600513</v>
      </c>
      <c r="Q342" s="95">
        <f>SUMIFS(MasterData[Annual Focus],MasterData[Material'#],H342,MasterData[Material],I342,MasterData[WWB ID],C342)</f>
        <v>0</v>
      </c>
      <c r="R342" s="95">
        <f>SUMIFS(MasterData[Growth Rebate],MasterData[Material'#],H342,MasterData[Material],I342,MasterData[WWB ID],C342)</f>
        <v>-65.677999999999997</v>
      </c>
      <c r="S342" s="95">
        <f t="shared" si="12"/>
        <v>-60.478617445399486</v>
      </c>
    </row>
    <row r="343" spans="1:19" x14ac:dyDescent="0.25">
      <c r="A343" s="91" t="str">
        <v>BD MEDICAL</v>
      </c>
      <c r="B343" s="91" t="str">
        <v>Medication Delivery Solutions</v>
      </c>
      <c r="C343" s="91" t="str">
        <v>102</v>
      </c>
      <c r="D343" s="91" t="str">
        <v>Hypodermic Products</v>
      </c>
      <c r="E343" s="91" t="str">
        <v>Safety Hypodermic Products</v>
      </c>
      <c r="F343" s="91" t="str">
        <v>TNT SafetyGlide Syr with Needle</v>
      </c>
      <c r="G343" s="91" t="str">
        <v>TB</v>
      </c>
      <c r="H343" s="91" t="str">
        <v>305945</v>
      </c>
      <c r="I343" s="91" t="str">
        <v>SYRINGE SFTYGLD 1ML W/NDL 27X1/2 RB</v>
      </c>
      <c r="J343" s="91" t="str">
        <v>BD</v>
      </c>
      <c r="K343" s="95">
        <f>SUMIFS(MasterData[Curr Sales],MasterData[Material'#],H343,MasterData[Material],I343,MasterData[WWB ID],C343)</f>
        <v>1879.5100000000002</v>
      </c>
      <c r="L343" s="95">
        <f>SUMIFS(MasterData[Prior Sales],MasterData[Material'#],H343,MasterData[Material],I343,MasterData[WWB ID],C343)</f>
        <v>881.01</v>
      </c>
      <c r="M343" s="95">
        <f t="shared" si="11"/>
        <v>998.50000000000023</v>
      </c>
      <c r="N343" s="95">
        <f>SUMIFS(MasterData[Semi-Annual Base],MasterData[Material'#],H343,MasterData[Material],I343,MasterData[WWB ID],C343)</f>
        <v>0</v>
      </c>
      <c r="O343" s="95">
        <f>SUMIFS(MasterData[Semi-Annual Focus],MasterData[Material'#],H343,MasterData[Material],I343,MasterData[WWB ID],C343)</f>
        <v>0</v>
      </c>
      <c r="P343" s="95">
        <f>SUMIFS(MasterData[Base Rebate],MasterData[Material'#],H343,MasterData[Material],I343,MasterData[WWB ID],C343)</f>
        <v>6.7862341102645924</v>
      </c>
      <c r="Q343" s="95">
        <f>SUMIFS(MasterData[Annual Focus],MasterData[Material'#],H343,MasterData[Material],I343,MasterData[WWB ID],C343)</f>
        <v>0</v>
      </c>
      <c r="R343" s="95">
        <f>SUMIFS(MasterData[Growth Rebate],MasterData[Material'#],H343,MasterData[Material],I343,MasterData[WWB ID],C343)</f>
        <v>99.850000000000009</v>
      </c>
      <c r="S343" s="95">
        <f t="shared" si="12"/>
        <v>106.6362341102646</v>
      </c>
    </row>
    <row r="344" spans="1:19" x14ac:dyDescent="0.25">
      <c r="A344" s="91" t="str">
        <v>BD MEDICAL</v>
      </c>
      <c r="B344" s="91" t="str">
        <v>Medication Delivery Solutions</v>
      </c>
      <c r="C344" s="91" t="str">
        <v>102</v>
      </c>
      <c r="D344" s="91" t="str">
        <v>Hypodermic Products</v>
      </c>
      <c r="E344" s="91" t="str">
        <v>Safety Hypodermic Products</v>
      </c>
      <c r="F344" s="91" t="str">
        <v>TNT SafetyGlide Syr with Needle</v>
      </c>
      <c r="G344" s="91" t="str">
        <v>TB</v>
      </c>
      <c r="H344" s="91" t="str">
        <v>303327</v>
      </c>
      <c r="I344" s="91" t="str">
        <v>SYRINGE SAFETYGLIDE 1ML W/NDL 27X3/8 IB</v>
      </c>
      <c r="J344" s="91" t="str">
        <v>BD</v>
      </c>
      <c r="K344" s="95">
        <f>SUMIFS(MasterData[Curr Sales],MasterData[Material'#],H344,MasterData[Material],I344,MasterData[WWB ID],C344)</f>
        <v>130.52000000000001</v>
      </c>
      <c r="L344" s="95">
        <f>SUMIFS(MasterData[Prior Sales],MasterData[Material'#],H344,MasterData[Material],I344,MasterData[WWB ID],C344)</f>
        <v>261.04000000000002</v>
      </c>
      <c r="M344" s="95">
        <f t="shared" si="11"/>
        <v>-130.52000000000001</v>
      </c>
      <c r="N344" s="95">
        <f>SUMIFS(MasterData[Semi-Annual Base],MasterData[Material'#],H344,MasterData[Material],I344,MasterData[WWB ID],C344)</f>
        <v>0</v>
      </c>
      <c r="O344" s="95">
        <f>SUMIFS(MasterData[Semi-Annual Focus],MasterData[Material'#],H344,MasterData[Material],I344,MasterData[WWB ID],C344)</f>
        <v>0</v>
      </c>
      <c r="P344" s="95">
        <f>SUMIFS(MasterData[Base Rebate],MasterData[Material'#],H344,MasterData[Material],I344,MasterData[WWB ID],C344)</f>
        <v>2.01073603267099</v>
      </c>
      <c r="Q344" s="95">
        <f>SUMIFS(MasterData[Annual Focus],MasterData[Material'#],H344,MasterData[Material],I344,MasterData[WWB ID],C344)</f>
        <v>0</v>
      </c>
      <c r="R344" s="95">
        <f>SUMIFS(MasterData[Growth Rebate],MasterData[Material'#],H344,MasterData[Material],I344,MasterData[WWB ID],C344)</f>
        <v>-13.052000000000001</v>
      </c>
      <c r="S344" s="95">
        <f t="shared" si="12"/>
        <v>-11.041263967329012</v>
      </c>
    </row>
    <row r="345" spans="1:19" x14ac:dyDescent="0.25">
      <c r="A345" s="91" t="str">
        <v>BD MEDICAL</v>
      </c>
      <c r="B345" s="91" t="str">
        <v>Medication Delivery Solutions</v>
      </c>
      <c r="C345" s="91" t="str">
        <v>102</v>
      </c>
      <c r="D345" s="91" t="str">
        <v>Hypodermic Products</v>
      </c>
      <c r="E345" s="91" t="str">
        <v>Safety Hypodermic Products</v>
      </c>
      <c r="F345" s="91" t="str">
        <v>TNT SafetyGlide Syr with Needle</v>
      </c>
      <c r="G345" s="91" t="str">
        <v>ALLERGY</v>
      </c>
      <c r="H345" s="91" t="str">
        <v>305950</v>
      </c>
      <c r="I345" s="91" t="str">
        <v>SYRINGE ALRG SFTYGLD 1ML W/NDL 27X1/2 RB</v>
      </c>
      <c r="J345" s="91" t="str">
        <v>BD</v>
      </c>
      <c r="K345" s="95">
        <f>SUMIFS(MasterData[Curr Sales],MasterData[Material'#],H345,MasterData[Material],I345,MasterData[WWB ID],C345)</f>
        <v>17694.150000000001</v>
      </c>
      <c r="L345" s="95">
        <f>SUMIFS(MasterData[Prior Sales],MasterData[Material'#],H345,MasterData[Material],I345,MasterData[WWB ID],C345)</f>
        <v>23798</v>
      </c>
      <c r="M345" s="95">
        <f t="shared" si="11"/>
        <v>-6103.8499999999985</v>
      </c>
      <c r="N345" s="95">
        <f>SUMIFS(MasterData[Semi-Annual Base],MasterData[Material'#],H345,MasterData[Material],I345,MasterData[WWB ID],C345)</f>
        <v>0</v>
      </c>
      <c r="O345" s="95">
        <f>SUMIFS(MasterData[Semi-Annual Focus],MasterData[Material'#],H345,MasterData[Material],I345,MasterData[WWB ID],C345)</f>
        <v>0</v>
      </c>
      <c r="P345" s="95">
        <f>SUMIFS(MasterData[Base Rebate],MasterData[Material'#],H345,MasterData[Material],I345,MasterData[WWB ID],C345)</f>
        <v>183.3109719027897</v>
      </c>
      <c r="Q345" s="95">
        <f>SUMIFS(MasterData[Annual Focus],MasterData[Material'#],H345,MasterData[Material],I345,MasterData[WWB ID],C345)</f>
        <v>0</v>
      </c>
      <c r="R345" s="95">
        <f>SUMIFS(MasterData[Growth Rebate],MasterData[Material'#],H345,MasterData[Material],I345,MasterData[WWB ID],C345)</f>
        <v>-610.38500000000022</v>
      </c>
      <c r="S345" s="95">
        <f t="shared" si="12"/>
        <v>-427.07402809721054</v>
      </c>
    </row>
    <row r="346" spans="1:19" x14ac:dyDescent="0.25">
      <c r="A346" s="91" t="str">
        <v>BD MEDICAL</v>
      </c>
      <c r="B346" s="91" t="str">
        <v>Medication Delivery Solutions</v>
      </c>
      <c r="C346" s="91" t="str">
        <v>104</v>
      </c>
      <c r="D346" s="91" t="str">
        <v>Peripheral IV Catheters</v>
      </c>
      <c r="E346" s="91" t="str">
        <v>IV Catheters - HCW Safety</v>
      </c>
      <c r="F346" s="91" t="str">
        <v>Autoguard w/ Blood Control</v>
      </c>
      <c r="G346" s="91" t="str">
        <v>Autoguard w/Blood Control</v>
      </c>
      <c r="H346" s="91" t="str">
        <v>382637</v>
      </c>
      <c r="I346" s="91" t="str">
        <v>INSYTE AUTOG BC WING PNK 20GA X1.88IN</v>
      </c>
      <c r="J346" s="91" t="str">
        <v>BD</v>
      </c>
      <c r="K346" s="95">
        <f>SUMIFS(MasterData[Curr Sales],MasterData[Material'#],H346,MasterData[Material],I346,MasterData[WWB ID],C346)</f>
        <v>1002.48</v>
      </c>
      <c r="L346" s="95">
        <f>SUMIFS(MasterData[Prior Sales],MasterData[Material'#],H346,MasterData[Material],I346,MasterData[WWB ID],C346)</f>
        <v>0</v>
      </c>
      <c r="M346" s="95">
        <f t="shared" si="11"/>
        <v>1002.48</v>
      </c>
      <c r="N346" s="95">
        <f>SUMIFS(MasterData[Semi-Annual Base],MasterData[Material'#],H346,MasterData[Material],I346,MasterData[WWB ID],C346)</f>
        <v>0</v>
      </c>
      <c r="O346" s="95">
        <f>SUMIFS(MasterData[Semi-Annual Focus],MasterData[Material'#],H346,MasterData[Material],I346,MasterData[WWB ID],C346)</f>
        <v>0</v>
      </c>
      <c r="P346" s="95">
        <f>SUMIFS(MasterData[Base Rebate],MasterData[Material'#],H346,MasterData[Material],I346,MasterData[WWB ID],C346)</f>
        <v>0</v>
      </c>
      <c r="Q346" s="95">
        <f>SUMIFS(MasterData[Annual Focus],MasterData[Material'#],H346,MasterData[Material],I346,MasterData[WWB ID],C346)</f>
        <v>0</v>
      </c>
      <c r="R346" s="95">
        <f>SUMIFS(MasterData[Growth Rebate],MasterData[Material'#],H346,MasterData[Material],I346,MasterData[WWB ID],C346)</f>
        <v>100.24800000000002</v>
      </c>
      <c r="S346" s="95">
        <f t="shared" si="12"/>
        <v>100.24800000000002</v>
      </c>
    </row>
    <row r="347" spans="1:19" x14ac:dyDescent="0.25">
      <c r="A347" s="91" t="str">
        <v>BD MEDICAL</v>
      </c>
      <c r="B347" s="91" t="str">
        <v>Medication Delivery Solutions</v>
      </c>
      <c r="C347" s="91" t="str">
        <v>104</v>
      </c>
      <c r="D347" s="91" t="str">
        <v>Peripheral IV Catheters</v>
      </c>
      <c r="E347" s="91" t="str">
        <v>IV Catheters - HCW Safety</v>
      </c>
      <c r="F347" s="91" t="str">
        <v>Autoguard w/ Blood Control</v>
      </c>
      <c r="G347" s="91" t="str">
        <v>Autoguard w/Blood Control</v>
      </c>
      <c r="H347" s="91" t="str">
        <v>382557</v>
      </c>
      <c r="I347" s="91" t="str">
        <v>INSYTE AUTOG BC GRAY 16GA X 1.77IN</v>
      </c>
      <c r="J347" s="91" t="str">
        <v>BD</v>
      </c>
      <c r="K347" s="95">
        <f>SUMIFS(MasterData[Curr Sales],MasterData[Material'#],H347,MasterData[Material],I347,MasterData[WWB ID],C347)</f>
        <v>334.16</v>
      </c>
      <c r="L347" s="95">
        <f>SUMIFS(MasterData[Prior Sales],MasterData[Material'#],H347,MasterData[Material],I347,MasterData[WWB ID],C347)</f>
        <v>2004.96</v>
      </c>
      <c r="M347" s="95">
        <f t="shared" si="11"/>
        <v>-1670.8</v>
      </c>
      <c r="N347" s="95">
        <f>SUMIFS(MasterData[Semi-Annual Base],MasterData[Material'#],H347,MasterData[Material],I347,MasterData[WWB ID],C347)</f>
        <v>0</v>
      </c>
      <c r="O347" s="95">
        <f>SUMIFS(MasterData[Semi-Annual Focus],MasterData[Material'#],H347,MasterData[Material],I347,MasterData[WWB ID],C347)</f>
        <v>0</v>
      </c>
      <c r="P347" s="95">
        <f>SUMIFS(MasterData[Base Rebate],MasterData[Material'#],H347,MasterData[Material],I347,MasterData[WWB ID],C347)</f>
        <v>15.443783772847183</v>
      </c>
      <c r="Q347" s="95">
        <f>SUMIFS(MasterData[Annual Focus],MasterData[Material'#],H347,MasterData[Material],I347,MasterData[WWB ID],C347)</f>
        <v>0</v>
      </c>
      <c r="R347" s="95">
        <f>SUMIFS(MasterData[Growth Rebate],MasterData[Material'#],H347,MasterData[Material],I347,MasterData[WWB ID],C347)</f>
        <v>-167.08</v>
      </c>
      <c r="S347" s="95">
        <f t="shared" si="12"/>
        <v>-151.63621622715283</v>
      </c>
    </row>
    <row r="348" spans="1:19" x14ac:dyDescent="0.25">
      <c r="A348" s="91" t="str">
        <v>BD MEDICAL</v>
      </c>
      <c r="B348" s="91" t="str">
        <v>Medication Delivery Solutions</v>
      </c>
      <c r="C348" s="91" t="str">
        <v>104</v>
      </c>
      <c r="D348" s="91" t="str">
        <v>Peripheral IV Catheters</v>
      </c>
      <c r="E348" s="91" t="str">
        <v>IV Catheters - HCW Safety</v>
      </c>
      <c r="F348" s="91" t="str">
        <v>Autoguard w/ Blood Control</v>
      </c>
      <c r="G348" s="91" t="str">
        <v>Autoguard w/Blood Control</v>
      </c>
      <c r="H348" s="91" t="str">
        <v>382547</v>
      </c>
      <c r="I348" s="91" t="str">
        <v>INSYTE AUTOG BC GRN 18GA X 1.88IN</v>
      </c>
      <c r="J348" s="91" t="str">
        <v>BD</v>
      </c>
      <c r="K348" s="95">
        <f>SUMIFS(MasterData[Curr Sales],MasterData[Material'#],H348,MasterData[Material],I348,MasterData[WWB ID],C348)</f>
        <v>996.32000000000016</v>
      </c>
      <c r="L348" s="95">
        <f>SUMIFS(MasterData[Prior Sales],MasterData[Material'#],H348,MasterData[Material],I348,MasterData[WWB ID],C348)</f>
        <v>334.16</v>
      </c>
      <c r="M348" s="95">
        <f t="shared" si="11"/>
        <v>662.16000000000008</v>
      </c>
      <c r="N348" s="95">
        <f>SUMIFS(MasterData[Semi-Annual Base],MasterData[Material'#],H348,MasterData[Material],I348,MasterData[WWB ID],C348)</f>
        <v>0</v>
      </c>
      <c r="O348" s="95">
        <f>SUMIFS(MasterData[Semi-Annual Focus],MasterData[Material'#],H348,MasterData[Material],I348,MasterData[WWB ID],C348)</f>
        <v>0</v>
      </c>
      <c r="P348" s="95">
        <f>SUMIFS(MasterData[Base Rebate],MasterData[Material'#],H348,MasterData[Material],I348,MasterData[WWB ID],C348)</f>
        <v>2.5739639621411974</v>
      </c>
      <c r="Q348" s="95">
        <f>SUMIFS(MasterData[Annual Focus],MasterData[Material'#],H348,MasterData[Material],I348,MasterData[WWB ID],C348)</f>
        <v>0</v>
      </c>
      <c r="R348" s="95">
        <f>SUMIFS(MasterData[Growth Rebate],MasterData[Material'#],H348,MasterData[Material],I348,MasterData[WWB ID],C348)</f>
        <v>66.216000000000008</v>
      </c>
      <c r="S348" s="95">
        <f t="shared" si="12"/>
        <v>68.789963962141201</v>
      </c>
    </row>
    <row r="349" spans="1:19" x14ac:dyDescent="0.25">
      <c r="A349" s="91" t="str">
        <v>BD MEDICAL</v>
      </c>
      <c r="B349" s="91" t="str">
        <v>Medication Delivery Solutions</v>
      </c>
      <c r="C349" s="91" t="str">
        <v>104</v>
      </c>
      <c r="D349" s="91" t="str">
        <v>Peripheral IV Catheters</v>
      </c>
      <c r="E349" s="91" t="str">
        <v>IV Catheters - HCW Safety</v>
      </c>
      <c r="F349" s="91" t="str">
        <v>Diffusics</v>
      </c>
      <c r="G349" s="91" t="str">
        <v>Diffusics</v>
      </c>
      <c r="H349" s="91" t="str">
        <v>383591</v>
      </c>
      <c r="I349" s="91" t="str">
        <v>NEXIVA DIFFUSICS 22G X 1.00 IN</v>
      </c>
      <c r="J349" s="91" t="str">
        <v>BD</v>
      </c>
      <c r="K349" s="95">
        <f>SUMIFS(MasterData[Curr Sales],MasterData[Material'#],H349,MasterData[Material],I349,MasterData[WWB ID],C349)</f>
        <v>8786.4</v>
      </c>
      <c r="L349" s="95">
        <f>SUMIFS(MasterData[Prior Sales],MasterData[Material'#],H349,MasterData[Material],I349,MasterData[WWB ID],C349)</f>
        <v>9196</v>
      </c>
      <c r="M349" s="95">
        <f t="shared" si="11"/>
        <v>-409.60000000000036</v>
      </c>
      <c r="N349" s="95">
        <f>SUMIFS(MasterData[Semi-Annual Base],MasterData[Material'#],H349,MasterData[Material],I349,MasterData[WWB ID],C349)</f>
        <v>0</v>
      </c>
      <c r="O349" s="95">
        <f>SUMIFS(MasterData[Semi-Annual Focus],MasterData[Material'#],H349,MasterData[Material],I349,MasterData[WWB ID],C349)</f>
        <v>0</v>
      </c>
      <c r="P349" s="95">
        <f>SUMIFS(MasterData[Base Rebate],MasterData[Material'#],H349,MasterData[Material],I349,MasterData[WWB ID],C349)</f>
        <v>70.834847366083451</v>
      </c>
      <c r="Q349" s="95">
        <f>SUMIFS(MasterData[Annual Focus],MasterData[Material'#],H349,MasterData[Material],I349,MasterData[WWB ID],C349)</f>
        <v>0</v>
      </c>
      <c r="R349" s="95">
        <f>SUMIFS(MasterData[Growth Rebate],MasterData[Material'#],H349,MasterData[Material],I349,MasterData[WWB ID],C349)</f>
        <v>-40.959999999999951</v>
      </c>
      <c r="S349" s="95">
        <f t="shared" si="12"/>
        <v>29.8748473660835</v>
      </c>
    </row>
    <row r="350" spans="1:19" x14ac:dyDescent="0.25">
      <c r="A350" s="91" t="str">
        <v>BD MEDICAL</v>
      </c>
      <c r="B350" s="91" t="str">
        <v>Medication Delivery Solutions</v>
      </c>
      <c r="C350" s="91" t="str">
        <v>104</v>
      </c>
      <c r="D350" s="91" t="str">
        <v>Peripheral IV Catheters</v>
      </c>
      <c r="E350" s="91" t="str">
        <v>IV Catheters - HCW Safety</v>
      </c>
      <c r="F350" s="91" t="str">
        <v>Insyte Autoguard</v>
      </c>
      <c r="G350" s="91" t="str">
        <v>Insyte Autoguard</v>
      </c>
      <c r="H350" s="91" t="str">
        <v>381423</v>
      </c>
      <c r="I350" s="91" t="str">
        <v>INSYTE AUTOGUARD BL 22GA X 1.0IN</v>
      </c>
      <c r="J350" s="91" t="str">
        <v>BD</v>
      </c>
      <c r="K350" s="95">
        <f>SUMIFS(MasterData[Curr Sales],MasterData[Material'#],H350,MasterData[Material],I350,MasterData[WWB ID],C350)</f>
        <v>52558.560000000005</v>
      </c>
      <c r="L350" s="95">
        <f>SUMIFS(MasterData[Prior Sales],MasterData[Material'#],H350,MasterData[Material],I350,MasterData[WWB ID],C350)</f>
        <v>61287.34</v>
      </c>
      <c r="M350" s="95">
        <f t="shared" si="11"/>
        <v>-8728.7799999999916</v>
      </c>
      <c r="N350" s="95">
        <f>SUMIFS(MasterData[Semi-Annual Base],MasterData[Material'#],H350,MasterData[Material],I350,MasterData[WWB ID],C350)</f>
        <v>0</v>
      </c>
      <c r="O350" s="95">
        <f>SUMIFS(MasterData[Semi-Annual Focus],MasterData[Material'#],H350,MasterData[Material],I350,MasterData[WWB ID],C350)</f>
        <v>0</v>
      </c>
      <c r="P350" s="95">
        <f>SUMIFS(MasterData[Base Rebate],MasterData[Material'#],H350,MasterData[Material],I350,MasterData[WWB ID],C350)</f>
        <v>472.0834465390671</v>
      </c>
      <c r="Q350" s="95">
        <f>SUMIFS(MasterData[Annual Focus],MasterData[Material'#],H350,MasterData[Material],I350,MasterData[WWB ID],C350)</f>
        <v>0</v>
      </c>
      <c r="R350" s="95">
        <f>SUMIFS(MasterData[Growth Rebate],MasterData[Material'#],H350,MasterData[Material],I350,MasterData[WWB ID],C350)</f>
        <v>-872.87799999999925</v>
      </c>
      <c r="S350" s="95">
        <f t="shared" si="12"/>
        <v>-400.79455346093215</v>
      </c>
    </row>
    <row r="351" spans="1:19" x14ac:dyDescent="0.25">
      <c r="A351" s="91" t="str">
        <v>BD MEDICAL</v>
      </c>
      <c r="B351" s="91" t="str">
        <v>Medication Delivery Solutions</v>
      </c>
      <c r="C351" s="91" t="str">
        <v>104</v>
      </c>
      <c r="D351" s="91" t="str">
        <v>Peripheral IV Catheters</v>
      </c>
      <c r="E351" s="91" t="str">
        <v>IV Catheters - HCW Safety</v>
      </c>
      <c r="F351" s="91" t="str">
        <v>Insyte Autoguard</v>
      </c>
      <c r="G351" s="91" t="str">
        <v>Insyte Autoguard</v>
      </c>
      <c r="H351" s="91" t="str">
        <v>381433</v>
      </c>
      <c r="I351" s="91" t="str">
        <v>INSYTE AUTOGUARD PNK 20GA X 1.0IN</v>
      </c>
      <c r="J351" s="91" t="str">
        <v>BD</v>
      </c>
      <c r="K351" s="95">
        <f>SUMIFS(MasterData[Curr Sales],MasterData[Material'#],H351,MasterData[Material],I351,MasterData[WWB ID],C351)</f>
        <v>73040.12</v>
      </c>
      <c r="L351" s="95">
        <f>SUMIFS(MasterData[Prior Sales],MasterData[Material'#],H351,MasterData[Material],I351,MasterData[WWB ID],C351)</f>
        <v>72600.72</v>
      </c>
      <c r="M351" s="95">
        <f t="shared" si="11"/>
        <v>439.39999999999418</v>
      </c>
      <c r="N351" s="95">
        <f>SUMIFS(MasterData[Semi-Annual Base],MasterData[Material'#],H351,MasterData[Material],I351,MasterData[WWB ID],C351)</f>
        <v>0</v>
      </c>
      <c r="O351" s="95">
        <f>SUMIFS(MasterData[Semi-Annual Focus],MasterData[Material'#],H351,MasterData[Material],I351,MasterData[WWB ID],C351)</f>
        <v>0</v>
      </c>
      <c r="P351" s="95">
        <f>SUMIFS(MasterData[Base Rebate],MasterData[Material'#],H351,MasterData[Material],I351,MasterData[WWB ID],C351)</f>
        <v>559.22802521398012</v>
      </c>
      <c r="Q351" s="95">
        <f>SUMIFS(MasterData[Annual Focus],MasterData[Material'#],H351,MasterData[Material],I351,MasterData[WWB ID],C351)</f>
        <v>0</v>
      </c>
      <c r="R351" s="95">
        <f>SUMIFS(MasterData[Growth Rebate],MasterData[Material'#],H351,MasterData[Material],I351,MasterData[WWB ID],C351)</f>
        <v>43.939999999999955</v>
      </c>
      <c r="S351" s="95">
        <f t="shared" si="12"/>
        <v>603.16802521398006</v>
      </c>
    </row>
    <row r="352" spans="1:19" x14ac:dyDescent="0.25">
      <c r="A352" s="91" t="str">
        <v>BD MEDICAL</v>
      </c>
      <c r="B352" s="91" t="str">
        <v>Medication Delivery Solutions</v>
      </c>
      <c r="C352" s="91" t="str">
        <v>104</v>
      </c>
      <c r="D352" s="91" t="str">
        <v>Peripheral IV Catheters</v>
      </c>
      <c r="E352" s="91" t="str">
        <v>IV Catheters - HCW Safety</v>
      </c>
      <c r="F352" s="91" t="str">
        <v>Insyte Autoguard</v>
      </c>
      <c r="G352" s="91" t="str">
        <v>Insyte Autoguard</v>
      </c>
      <c r="H352" s="91" t="str">
        <v>381454</v>
      </c>
      <c r="I352" s="91" t="str">
        <v>INSYTE AUTOGUARD GRAY 16GA X 1.16IN</v>
      </c>
      <c r="J352" s="91" t="str">
        <v>BD</v>
      </c>
      <c r="K352" s="95">
        <f>SUMIFS(MasterData[Curr Sales],MasterData[Material'#],H352,MasterData[Material],I352,MasterData[WWB ID],C352)</f>
        <v>1333.5600000000002</v>
      </c>
      <c r="L352" s="95">
        <f>SUMIFS(MasterData[Prior Sales],MasterData[Material'#],H352,MasterData[Material],I352,MasterData[WWB ID],C352)</f>
        <v>2339.1200000000003</v>
      </c>
      <c r="M352" s="95">
        <f t="shared" si="11"/>
        <v>-1005.5600000000002</v>
      </c>
      <c r="N352" s="95">
        <f>SUMIFS(MasterData[Semi-Annual Base],MasterData[Material'#],H352,MasterData[Material],I352,MasterData[WWB ID],C352)</f>
        <v>0</v>
      </c>
      <c r="O352" s="95">
        <f>SUMIFS(MasterData[Semi-Annual Focus],MasterData[Material'#],H352,MasterData[Material],I352,MasterData[WWB ID],C352)</f>
        <v>0</v>
      </c>
      <c r="P352" s="95">
        <f>SUMIFS(MasterData[Base Rebate],MasterData[Material'#],H352,MasterData[Material],I352,MasterData[WWB ID],C352)</f>
        <v>18.017747734988379</v>
      </c>
      <c r="Q352" s="95">
        <f>SUMIFS(MasterData[Annual Focus],MasterData[Material'#],H352,MasterData[Material],I352,MasterData[WWB ID],C352)</f>
        <v>0</v>
      </c>
      <c r="R352" s="95">
        <f>SUMIFS(MasterData[Growth Rebate],MasterData[Material'#],H352,MasterData[Material],I352,MasterData[WWB ID],C352)</f>
        <v>-100.55600000000001</v>
      </c>
      <c r="S352" s="95">
        <f t="shared" si="12"/>
        <v>-82.538252265011636</v>
      </c>
    </row>
    <row r="353" spans="1:19" x14ac:dyDescent="0.25">
      <c r="A353" s="91" t="str">
        <v>BD MEDICAL</v>
      </c>
      <c r="B353" s="91" t="str">
        <v>Medication Delivery Solutions</v>
      </c>
      <c r="C353" s="91" t="str">
        <v>104</v>
      </c>
      <c r="D353" s="91" t="str">
        <v>Peripheral IV Catheters</v>
      </c>
      <c r="E353" s="91" t="str">
        <v>IV Catheters - HCW Safety</v>
      </c>
      <c r="F353" s="91" t="str">
        <v>Insyte Autoguard</v>
      </c>
      <c r="G353" s="91" t="str">
        <v>Insyte Autoguard</v>
      </c>
      <c r="H353" s="91" t="str">
        <v>381467</v>
      </c>
      <c r="I353" s="91" t="str">
        <v>INSYTE AUTOGUARD ORN 14GA X 1.75IN</v>
      </c>
      <c r="J353" s="91" t="str">
        <v>BD</v>
      </c>
      <c r="K353" s="95">
        <f>SUMIFS(MasterData[Curr Sales],MasterData[Material'#],H353,MasterData[Material],I353,MasterData[WWB ID],C353)</f>
        <v>2080.8000000000002</v>
      </c>
      <c r="L353" s="95">
        <f>SUMIFS(MasterData[Prior Sales],MasterData[Material'#],H353,MasterData[Material],I353,MasterData[WWB ID],C353)</f>
        <v>3090.98</v>
      </c>
      <c r="M353" s="95">
        <f t="shared" si="11"/>
        <v>-1010.1799999999998</v>
      </c>
      <c r="N353" s="95">
        <f>SUMIFS(MasterData[Semi-Annual Base],MasterData[Material'#],H353,MasterData[Material],I353,MasterData[WWB ID],C353)</f>
        <v>0</v>
      </c>
      <c r="O353" s="95">
        <f>SUMIFS(MasterData[Semi-Annual Focus],MasterData[Material'#],H353,MasterData[Material],I353,MasterData[WWB ID],C353)</f>
        <v>0</v>
      </c>
      <c r="P353" s="95">
        <f>SUMIFS(MasterData[Base Rebate],MasterData[Material'#],H353,MasterData[Material],I353,MasterData[WWB ID],C353)</f>
        <v>23.80916664980607</v>
      </c>
      <c r="Q353" s="95">
        <f>SUMIFS(MasterData[Annual Focus],MasterData[Material'#],H353,MasterData[Material],I353,MasterData[WWB ID],C353)</f>
        <v>0</v>
      </c>
      <c r="R353" s="95">
        <f>SUMIFS(MasterData[Growth Rebate],MasterData[Material'#],H353,MasterData[Material],I353,MasterData[WWB ID],C353)</f>
        <v>-101.01799999999997</v>
      </c>
      <c r="S353" s="95">
        <f t="shared" si="12"/>
        <v>-77.208833350193899</v>
      </c>
    </row>
    <row r="354" spans="1:19" x14ac:dyDescent="0.25">
      <c r="A354" s="91" t="str">
        <v>BD MEDICAL</v>
      </c>
      <c r="B354" s="91" t="str">
        <v>Medication Delivery Solutions</v>
      </c>
      <c r="C354" s="91" t="str">
        <v>104</v>
      </c>
      <c r="D354" s="91" t="str">
        <v>Peripheral IV Catheters</v>
      </c>
      <c r="E354" s="91" t="str">
        <v>IV Catheters - HCW Safety</v>
      </c>
      <c r="F354" s="91" t="str">
        <v>Insyte Autoguard</v>
      </c>
      <c r="G354" s="91" t="str">
        <v>Insyte Autoguard</v>
      </c>
      <c r="H354" s="91" t="str">
        <v>381412</v>
      </c>
      <c r="I354" s="91" t="str">
        <v>INSYTE AUTOGUARD YEL 24GA X .75IN</v>
      </c>
      <c r="J354" s="91" t="str">
        <v>BD</v>
      </c>
      <c r="K354" s="95">
        <f>SUMIFS(MasterData[Curr Sales],MasterData[Material'#],H354,MasterData[Material],I354,MasterData[WWB ID],C354)</f>
        <v>7610.7599999999993</v>
      </c>
      <c r="L354" s="95">
        <f>SUMIFS(MasterData[Prior Sales],MasterData[Material'#],H354,MasterData[Material],I354,MasterData[WWB ID],C354)</f>
        <v>13814.4</v>
      </c>
      <c r="M354" s="95">
        <f t="shared" si="11"/>
        <v>-6203.64</v>
      </c>
      <c r="N354" s="95">
        <f>SUMIFS(MasterData[Semi-Annual Base],MasterData[Material'#],H354,MasterData[Material],I354,MasterData[WWB ID],C354)</f>
        <v>0</v>
      </c>
      <c r="O354" s="95">
        <f>SUMIFS(MasterData[Semi-Annual Focus],MasterData[Material'#],H354,MasterData[Material],I354,MasterData[WWB ID],C354)</f>
        <v>0</v>
      </c>
      <c r="P354" s="95">
        <f>SUMIFS(MasterData[Base Rebate],MasterData[Material'#],H354,MasterData[Material],I354,MasterData[WWB ID],C354)</f>
        <v>106.40940794410868</v>
      </c>
      <c r="Q354" s="95">
        <f>SUMIFS(MasterData[Annual Focus],MasterData[Material'#],H354,MasterData[Material],I354,MasterData[WWB ID],C354)</f>
        <v>0</v>
      </c>
      <c r="R354" s="95">
        <f>SUMIFS(MasterData[Growth Rebate],MasterData[Material'#],H354,MasterData[Material],I354,MasterData[WWB ID],C354)</f>
        <v>-620.36399999999992</v>
      </c>
      <c r="S354" s="95">
        <f t="shared" si="12"/>
        <v>-513.95459205589123</v>
      </c>
    </row>
    <row r="355" spans="1:19" x14ac:dyDescent="0.25">
      <c r="A355" s="91" t="str">
        <v>BD MEDICAL</v>
      </c>
      <c r="B355" s="91" t="str">
        <v>Medication Delivery Solutions</v>
      </c>
      <c r="C355" s="91" t="str">
        <v>104</v>
      </c>
      <c r="D355" s="91" t="str">
        <v>Peripheral IV Catheters</v>
      </c>
      <c r="E355" s="91" t="str">
        <v>IV Catheters - HCW Safety</v>
      </c>
      <c r="F355" s="91" t="str">
        <v>Insyte Autoguard</v>
      </c>
      <c r="G355" s="91" t="str">
        <v>Insyte Autoguard</v>
      </c>
      <c r="H355" s="91" t="str">
        <v>381437</v>
      </c>
      <c r="I355" s="91" t="str">
        <v>INSYTE AUTOGUARD PNK 20GA X 1.88IN</v>
      </c>
      <c r="J355" s="91" t="str">
        <v>BD</v>
      </c>
      <c r="K355" s="95">
        <f>SUMIFS(MasterData[Curr Sales],MasterData[Material'#],H355,MasterData[Material],I355,MasterData[WWB ID],C355)</f>
        <v>3239.58</v>
      </c>
      <c r="L355" s="95">
        <f>SUMIFS(MasterData[Prior Sales],MasterData[Material'#],H355,MasterData[Material],I355,MasterData[WWB ID],C355)</f>
        <v>2339.12</v>
      </c>
      <c r="M355" s="95">
        <f t="shared" si="11"/>
        <v>900.46</v>
      </c>
      <c r="N355" s="95">
        <f>SUMIFS(MasterData[Semi-Annual Base],MasterData[Material'#],H355,MasterData[Material],I355,MasterData[WWB ID],C355)</f>
        <v>0</v>
      </c>
      <c r="O355" s="95">
        <f>SUMIFS(MasterData[Semi-Annual Focus],MasterData[Material'#],H355,MasterData[Material],I355,MasterData[WWB ID],C355)</f>
        <v>0</v>
      </c>
      <c r="P355" s="95">
        <f>SUMIFS(MasterData[Base Rebate],MasterData[Material'#],H355,MasterData[Material],I355,MasterData[WWB ID],C355)</f>
        <v>18.017747734988379</v>
      </c>
      <c r="Q355" s="95">
        <f>SUMIFS(MasterData[Annual Focus],MasterData[Material'#],H355,MasterData[Material],I355,MasterData[WWB ID],C355)</f>
        <v>0</v>
      </c>
      <c r="R355" s="95">
        <f>SUMIFS(MasterData[Growth Rebate],MasterData[Material'#],H355,MasterData[Material],I355,MasterData[WWB ID],C355)</f>
        <v>90.046000000000021</v>
      </c>
      <c r="S355" s="95">
        <f t="shared" si="12"/>
        <v>108.0637477349884</v>
      </c>
    </row>
    <row r="356" spans="1:19" x14ac:dyDescent="0.25">
      <c r="A356" s="91" t="str">
        <v>BD MEDICAL</v>
      </c>
      <c r="B356" s="91" t="str">
        <v>Medication Delivery Solutions</v>
      </c>
      <c r="C356" s="91" t="str">
        <v>104</v>
      </c>
      <c r="D356" s="91" t="str">
        <v>Peripheral IV Catheters</v>
      </c>
      <c r="E356" s="91" t="str">
        <v>IV Catheters - HCW Safety</v>
      </c>
      <c r="F356" s="91" t="str">
        <v>Insyte Autoguard</v>
      </c>
      <c r="G356" s="91" t="str">
        <v>Insyte Autoguard</v>
      </c>
      <c r="H356" s="91" t="str">
        <v>381447</v>
      </c>
      <c r="I356" s="91" t="str">
        <v>INSYTE AUTOGUARD GN 18GA X 1.88IN</v>
      </c>
      <c r="J356" s="91" t="str">
        <v>BD</v>
      </c>
      <c r="K356" s="95">
        <f>SUMIFS(MasterData[Curr Sales],MasterData[Material'#],H356,MasterData[Material],I356,MasterData[WWB ID],C356)</f>
        <v>662.16000000000008</v>
      </c>
      <c r="L356" s="95">
        <f>SUMIFS(MasterData[Prior Sales],MasterData[Material'#],H356,MasterData[Material],I356,MasterData[WWB ID],C356)</f>
        <v>1002.48</v>
      </c>
      <c r="M356" s="95">
        <f t="shared" si="11"/>
        <v>-340.31999999999994</v>
      </c>
      <c r="N356" s="95">
        <f>SUMIFS(MasterData[Semi-Annual Base],MasterData[Material'#],H356,MasterData[Material],I356,MasterData[WWB ID],C356)</f>
        <v>0</v>
      </c>
      <c r="O356" s="95">
        <f>SUMIFS(MasterData[Semi-Annual Focus],MasterData[Material'#],H356,MasterData[Material],I356,MasterData[WWB ID],C356)</f>
        <v>0</v>
      </c>
      <c r="P356" s="95">
        <f>SUMIFS(MasterData[Base Rebate],MasterData[Material'#],H356,MasterData[Material],I356,MasterData[WWB ID],C356)</f>
        <v>7.7218918864235917</v>
      </c>
      <c r="Q356" s="95">
        <f>SUMIFS(MasterData[Annual Focus],MasterData[Material'#],H356,MasterData[Material],I356,MasterData[WWB ID],C356)</f>
        <v>0</v>
      </c>
      <c r="R356" s="95">
        <f>SUMIFS(MasterData[Growth Rebate],MasterData[Material'#],H356,MasterData[Material],I356,MasterData[WWB ID],C356)</f>
        <v>-34.032000000000004</v>
      </c>
      <c r="S356" s="95">
        <f t="shared" si="12"/>
        <v>-26.310108113576412</v>
      </c>
    </row>
    <row r="357" spans="1:19" x14ac:dyDescent="0.25">
      <c r="A357" s="91" t="str">
        <v>BD MEDICAL</v>
      </c>
      <c r="B357" s="91" t="str">
        <v>Medication Delivery Solutions</v>
      </c>
      <c r="C357" s="91" t="str">
        <v>104</v>
      </c>
      <c r="D357" s="91" t="str">
        <v>Peripheral IV Catheters</v>
      </c>
      <c r="E357" s="91" t="str">
        <v>IV Catheters - HCW Safety</v>
      </c>
      <c r="F357" s="91" t="str">
        <v>Insyte Autoguard</v>
      </c>
      <c r="G357" s="91" t="str">
        <v>Insyte Autoguard</v>
      </c>
      <c r="H357" s="91" t="str">
        <v>381544</v>
      </c>
      <c r="I357" s="91" t="str">
        <v>INSYTE AUTOGUARD WINGED GN 18GA X 1.16IN</v>
      </c>
      <c r="J357" s="91" t="str">
        <v>BD</v>
      </c>
      <c r="K357" s="95">
        <f>SUMIFS(MasterData[Curr Sales],MasterData[Material'#],H357,MasterData[Material],I357,MasterData[WWB ID],C357)</f>
        <v>0</v>
      </c>
      <c r="L357" s="95">
        <f>SUMIFS(MasterData[Prior Sales],MasterData[Material'#],H357,MasterData[Material],I357,MasterData[WWB ID],C357)</f>
        <v>1002.48</v>
      </c>
      <c r="M357" s="95">
        <f t="shared" si="11"/>
        <v>-1002.48</v>
      </c>
      <c r="N357" s="95">
        <f>SUMIFS(MasterData[Semi-Annual Base],MasterData[Material'#],H357,MasterData[Material],I357,MasterData[WWB ID],C357)</f>
        <v>0</v>
      </c>
      <c r="O357" s="95">
        <f>SUMIFS(MasterData[Semi-Annual Focus],MasterData[Material'#],H357,MasterData[Material],I357,MasterData[WWB ID],C357)</f>
        <v>0</v>
      </c>
      <c r="P357" s="95">
        <f>SUMIFS(MasterData[Base Rebate],MasterData[Material'#],H357,MasterData[Material],I357,MasterData[WWB ID],C357)</f>
        <v>7.7218918864235917</v>
      </c>
      <c r="Q357" s="95">
        <f>SUMIFS(MasterData[Annual Focus],MasterData[Material'#],H357,MasterData[Material],I357,MasterData[WWB ID],C357)</f>
        <v>0</v>
      </c>
      <c r="R357" s="95">
        <f>SUMIFS(MasterData[Growth Rebate],MasterData[Material'#],H357,MasterData[Material],I357,MasterData[WWB ID],C357)</f>
        <v>-100.24800000000002</v>
      </c>
      <c r="S357" s="95">
        <f t="shared" si="12"/>
        <v>-92.526108113576427</v>
      </c>
    </row>
    <row r="358" spans="1:19" x14ac:dyDescent="0.25">
      <c r="A358" s="91" t="str">
        <v>BD MEDICAL</v>
      </c>
      <c r="B358" s="91" t="str">
        <v>Medication Delivery Solutions</v>
      </c>
      <c r="C358" s="91" t="str">
        <v>104</v>
      </c>
      <c r="D358" s="91" t="str">
        <v>Peripheral IV Catheters</v>
      </c>
      <c r="E358" s="91" t="str">
        <v>IV Catheters - HCW Safety</v>
      </c>
      <c r="F358" s="91" t="str">
        <v>Insyte Autoguard</v>
      </c>
      <c r="G358" s="91" t="str">
        <v>Insyte Autoguard-N</v>
      </c>
      <c r="H358" s="91" t="str">
        <v>381411</v>
      </c>
      <c r="I358" s="91" t="str">
        <v>INSYTE-N AUTOGUARD YEL 24GA X .56IN</v>
      </c>
      <c r="J358" s="91" t="str">
        <v>BD</v>
      </c>
      <c r="K358" s="95">
        <f>SUMIFS(MasterData[Curr Sales],MasterData[Material'#],H358,MasterData[Material],I358,MasterData[WWB ID],C358)</f>
        <v>37562</v>
      </c>
      <c r="L358" s="95">
        <f>SUMIFS(MasterData[Prior Sales],MasterData[Material'#],H358,MasterData[Material],I358,MasterData[WWB ID],C358)</f>
        <v>42822</v>
      </c>
      <c r="M358" s="95">
        <f t="shared" si="11"/>
        <v>-5260</v>
      </c>
      <c r="N358" s="95">
        <f>SUMIFS(MasterData[Semi-Annual Base],MasterData[Material'#],H358,MasterData[Material],I358,MasterData[WWB ID],C358)</f>
        <v>0</v>
      </c>
      <c r="O358" s="95">
        <f>SUMIFS(MasterData[Semi-Annual Focus],MasterData[Material'#],H358,MasterData[Material],I358,MasterData[WWB ID],C358)</f>
        <v>0</v>
      </c>
      <c r="P358" s="95">
        <f>SUMIFS(MasterData[Base Rebate],MasterData[Material'#],H358,MasterData[Material],I358,MasterData[WWB ID],C358)</f>
        <v>329.84882926385666</v>
      </c>
      <c r="Q358" s="95">
        <f>SUMIFS(MasterData[Annual Focus],MasterData[Material'#],H358,MasterData[Material],I358,MasterData[WWB ID],C358)</f>
        <v>0</v>
      </c>
      <c r="R358" s="95">
        <f>SUMIFS(MasterData[Growth Rebate],MasterData[Material'#],H358,MasterData[Material],I358,MasterData[WWB ID],C358)</f>
        <v>-526.00000000000045</v>
      </c>
      <c r="S358" s="95">
        <f t="shared" si="12"/>
        <v>-196.1511707361438</v>
      </c>
    </row>
    <row r="359" spans="1:19" x14ac:dyDescent="0.25">
      <c r="A359" s="91" t="str">
        <v>BD MEDICAL</v>
      </c>
      <c r="B359" s="91" t="str">
        <v>Medication Delivery Solutions</v>
      </c>
      <c r="C359" s="91" t="str">
        <v>104</v>
      </c>
      <c r="D359" s="91" t="str">
        <v>Peripheral IV Catheters</v>
      </c>
      <c r="E359" s="91" t="str">
        <v>IV Catheters - HCW Safety</v>
      </c>
      <c r="F359" s="91" t="str">
        <v>Nexiva</v>
      </c>
      <c r="G359" s="91" t="str">
        <v>Nexiva Dual Port</v>
      </c>
      <c r="H359" s="91" t="str">
        <v>383532</v>
      </c>
      <c r="I359" s="91" t="str">
        <v>NEXIVA 22GA 1.00IN Y</v>
      </c>
      <c r="J359" s="91" t="str">
        <v>BD</v>
      </c>
      <c r="K359" s="95">
        <f>SUMIFS(MasterData[Curr Sales],MasterData[Material'#],H359,MasterData[Material],I359,MasterData[WWB ID],C359)</f>
        <v>804495.2</v>
      </c>
      <c r="L359" s="95">
        <f>SUMIFS(MasterData[Prior Sales],MasterData[Material'#],H359,MasterData[Material],I359,MasterData[WWB ID],C359)</f>
        <v>837619</v>
      </c>
      <c r="M359" s="95">
        <f t="shared" si="11"/>
        <v>-33123.800000000047</v>
      </c>
      <c r="N359" s="95">
        <f>SUMIFS(MasterData[Semi-Annual Base],MasterData[Material'#],H359,MasterData[Material],I359,MasterData[WWB ID],C359)</f>
        <v>0</v>
      </c>
      <c r="O359" s="95">
        <f>SUMIFS(MasterData[Semi-Annual Focus],MasterData[Material'#],H359,MasterData[Material],I359,MasterData[WWB ID],C359)</f>
        <v>0</v>
      </c>
      <c r="P359" s="95">
        <f>SUMIFS(MasterData[Base Rebate],MasterData[Material'#],H359,MasterData[Material],I359,MasterData[WWB ID],C359)</f>
        <v>6452.0023940769315</v>
      </c>
      <c r="Q359" s="95">
        <f>SUMIFS(MasterData[Annual Focus],MasterData[Material'#],H359,MasterData[Material],I359,MasterData[WWB ID],C359)</f>
        <v>0</v>
      </c>
      <c r="R359" s="95">
        <f>SUMIFS(MasterData[Growth Rebate],MasterData[Material'#],H359,MasterData[Material],I359,MasterData[WWB ID],C359)</f>
        <v>-3312.3799999999906</v>
      </c>
      <c r="S359" s="95">
        <f t="shared" si="12"/>
        <v>3139.622394076941</v>
      </c>
    </row>
    <row r="360" spans="1:19" x14ac:dyDescent="0.25">
      <c r="A360" s="91" t="str">
        <v>BD MEDICAL</v>
      </c>
      <c r="B360" s="91" t="str">
        <v>Medication Delivery Solutions</v>
      </c>
      <c r="C360" s="91" t="str">
        <v>104</v>
      </c>
      <c r="D360" s="91" t="str">
        <v>Peripheral IV Catheters</v>
      </c>
      <c r="E360" s="91" t="str">
        <v>IV Catheters - HCW Safety</v>
      </c>
      <c r="F360" s="91" t="str">
        <v>Nexiva</v>
      </c>
      <c r="G360" s="91" t="str">
        <v>Nexiva Dual Port</v>
      </c>
      <c r="H360" s="91" t="str">
        <v>383531</v>
      </c>
      <c r="I360" s="91" t="str">
        <v>NEXIVA 24GA 0.75IN Y</v>
      </c>
      <c r="J360" s="91" t="str">
        <v>BD</v>
      </c>
      <c r="K360" s="95">
        <f>SUMIFS(MasterData[Curr Sales],MasterData[Material'#],H360,MasterData[Material],I360,MasterData[WWB ID],C360)</f>
        <v>275220.99999999994</v>
      </c>
      <c r="L360" s="95">
        <f>SUMIFS(MasterData[Prior Sales],MasterData[Material'#],H360,MasterData[Material],I360,MasterData[WWB ID],C360)</f>
        <v>310145.00000000006</v>
      </c>
      <c r="M360" s="95">
        <f t="shared" si="11"/>
        <v>-34924.000000000116</v>
      </c>
      <c r="N360" s="95">
        <f>SUMIFS(MasterData[Semi-Annual Base],MasterData[Material'#],H360,MasterData[Material],I360,MasterData[WWB ID],C360)</f>
        <v>0</v>
      </c>
      <c r="O360" s="95">
        <f>SUMIFS(MasterData[Semi-Annual Focus],MasterData[Material'#],H360,MasterData[Material],I360,MasterData[WWB ID],C360)</f>
        <v>0</v>
      </c>
      <c r="P360" s="95">
        <f>SUMIFS(MasterData[Base Rebate],MasterData[Material'#],H360,MasterData[Material],I360,MasterData[WWB ID],C360)</f>
        <v>2388.9814850319653</v>
      </c>
      <c r="Q360" s="95">
        <f>SUMIFS(MasterData[Annual Focus],MasterData[Material'#],H360,MasterData[Material],I360,MasterData[WWB ID],C360)</f>
        <v>0</v>
      </c>
      <c r="R360" s="95">
        <f>SUMIFS(MasterData[Growth Rebate],MasterData[Material'#],H360,MasterData[Material],I360,MasterData[WWB ID],C360)</f>
        <v>-3492.4000000000033</v>
      </c>
      <c r="S360" s="95">
        <f t="shared" si="12"/>
        <v>-1103.4185149680379</v>
      </c>
    </row>
    <row r="361" spans="1:19" x14ac:dyDescent="0.25">
      <c r="A361" s="91" t="str">
        <v>BD MEDICAL</v>
      </c>
      <c r="B361" s="91" t="str">
        <v>Medication Delivery Solutions</v>
      </c>
      <c r="C361" s="91" t="str">
        <v>104</v>
      </c>
      <c r="D361" s="91" t="str">
        <v>Peripheral IV Catheters</v>
      </c>
      <c r="E361" s="91" t="str">
        <v>IV Catheters - HCW Safety</v>
      </c>
      <c r="F361" s="91" t="str">
        <v>Nexiva</v>
      </c>
      <c r="G361" s="91" t="str">
        <v>Nexiva Dual Port</v>
      </c>
      <c r="H361" s="91" t="str">
        <v>383537</v>
      </c>
      <c r="I361" s="91" t="str">
        <v>NEXIVA 20GA 1.25IN HF Y</v>
      </c>
      <c r="J361" s="91" t="str">
        <v>BD</v>
      </c>
      <c r="K361" s="95">
        <f>SUMIFS(MasterData[Curr Sales],MasterData[Material'#],H361,MasterData[Material],I361,MasterData[WWB ID],C361)</f>
        <v>45772.799999999996</v>
      </c>
      <c r="L361" s="95">
        <f>SUMIFS(MasterData[Prior Sales],MasterData[Material'#],H361,MasterData[Material],I361,MasterData[WWB ID],C361)</f>
        <v>50572.799999999996</v>
      </c>
      <c r="M361" s="95">
        <f t="shared" si="11"/>
        <v>-4800</v>
      </c>
      <c r="N361" s="95">
        <f>SUMIFS(MasterData[Semi-Annual Base],MasterData[Material'#],H361,MasterData[Material],I361,MasterData[WWB ID],C361)</f>
        <v>0</v>
      </c>
      <c r="O361" s="95">
        <f>SUMIFS(MasterData[Semi-Annual Focus],MasterData[Material'#],H361,MasterData[Material],I361,MasterData[WWB ID],C361)</f>
        <v>0</v>
      </c>
      <c r="P361" s="95">
        <f>SUMIFS(MasterData[Base Rebate],MasterData[Material'#],H361,MasterData[Material],I361,MasterData[WWB ID],C361)</f>
        <v>389.5516060108161</v>
      </c>
      <c r="Q361" s="95">
        <f>SUMIFS(MasterData[Annual Focus],MasterData[Material'#],H361,MasterData[Material],I361,MasterData[WWB ID],C361)</f>
        <v>0</v>
      </c>
      <c r="R361" s="95">
        <f>SUMIFS(MasterData[Growth Rebate],MasterData[Material'#],H361,MasterData[Material],I361,MasterData[WWB ID],C361)</f>
        <v>-479.99999999999989</v>
      </c>
      <c r="S361" s="95">
        <f t="shared" si="12"/>
        <v>-90.448393989183785</v>
      </c>
    </row>
    <row r="362" spans="1:19" x14ac:dyDescent="0.25">
      <c r="A362" s="91" t="str">
        <v>BD MEDICAL</v>
      </c>
      <c r="B362" s="91" t="str">
        <v>Medication Delivery Solutions</v>
      </c>
      <c r="C362" s="91" t="str">
        <v>104</v>
      </c>
      <c r="D362" s="91" t="str">
        <v>Peripheral IV Catheters</v>
      </c>
      <c r="E362" s="91" t="str">
        <v>IV Catheters - HCW Safety</v>
      </c>
      <c r="F362" s="91" t="str">
        <v>Nexiva</v>
      </c>
      <c r="G362" s="91" t="str">
        <v>Nexiva Dual Port</v>
      </c>
      <c r="H362" s="91" t="str">
        <v>383539</v>
      </c>
      <c r="I362" s="91" t="str">
        <v>NEXIVA 18GA 1.25IN HF Y</v>
      </c>
      <c r="J362" s="91" t="str">
        <v>BD</v>
      </c>
      <c r="K362" s="95">
        <f>SUMIFS(MasterData[Curr Sales],MasterData[Material'#],H362,MasterData[Material],I362,MasterData[WWB ID],C362)</f>
        <v>135326.19999999998</v>
      </c>
      <c r="L362" s="95">
        <f>SUMIFS(MasterData[Prior Sales],MasterData[Material'#],H362,MasterData[Material],I362,MasterData[WWB ID],C362)</f>
        <v>117470.59999999999</v>
      </c>
      <c r="M362" s="95">
        <f t="shared" si="11"/>
        <v>17855.599999999991</v>
      </c>
      <c r="N362" s="95">
        <f>SUMIFS(MasterData[Semi-Annual Base],MasterData[Material'#],H362,MasterData[Material],I362,MasterData[WWB ID],C362)</f>
        <v>0</v>
      </c>
      <c r="O362" s="95">
        <f>SUMIFS(MasterData[Semi-Annual Focus],MasterData[Material'#],H362,MasterData[Material],I362,MasterData[WWB ID],C362)</f>
        <v>0</v>
      </c>
      <c r="P362" s="95">
        <f>SUMIFS(MasterData[Base Rebate],MasterData[Material'#],H362,MasterData[Material],I362,MasterData[WWB ID],C362)</f>
        <v>904.85124195326671</v>
      </c>
      <c r="Q362" s="95">
        <f>SUMIFS(MasterData[Annual Focus],MasterData[Material'#],H362,MasterData[Material],I362,MasterData[WWB ID],C362)</f>
        <v>0</v>
      </c>
      <c r="R362" s="95">
        <f>SUMIFS(MasterData[Growth Rebate],MasterData[Material'#],H362,MasterData[Material],I362,MasterData[WWB ID],C362)</f>
        <v>1785.5599999999995</v>
      </c>
      <c r="S362" s="95">
        <f t="shared" si="12"/>
        <v>2690.4112419532662</v>
      </c>
    </row>
    <row r="363" spans="1:19" x14ac:dyDescent="0.25">
      <c r="A363" s="91" t="str">
        <v>BD MEDICAL</v>
      </c>
      <c r="B363" s="91" t="str">
        <v>Medication Delivery Solutions</v>
      </c>
      <c r="C363" s="91" t="str">
        <v>104</v>
      </c>
      <c r="D363" s="91" t="str">
        <v>Peripheral IV Catheters</v>
      </c>
      <c r="E363" s="91" t="str">
        <v>IV Catheters - HCW Safety</v>
      </c>
      <c r="F363" s="91" t="str">
        <v>Nexiva</v>
      </c>
      <c r="G363" s="91" t="str">
        <v>Nexiva Dual Port</v>
      </c>
      <c r="H363" s="91" t="str">
        <v>383536</v>
      </c>
      <c r="I363" s="91" t="str">
        <v>NEXIVA 20GA 1.00IN HF Y</v>
      </c>
      <c r="J363" s="91" t="str">
        <v>BD</v>
      </c>
      <c r="K363" s="95">
        <f>SUMIFS(MasterData[Curr Sales],MasterData[Material'#],H363,MasterData[Material],I363,MasterData[WWB ID],C363)</f>
        <v>1186120.3999999999</v>
      </c>
      <c r="L363" s="95">
        <f>SUMIFS(MasterData[Prior Sales],MasterData[Material'#],H363,MasterData[Material],I363,MasterData[WWB ID],C363)</f>
        <v>1173254.8</v>
      </c>
      <c r="M363" s="95">
        <f t="shared" si="11"/>
        <v>12865.59999999986</v>
      </c>
      <c r="N363" s="95">
        <f>SUMIFS(MasterData[Semi-Annual Base],MasterData[Material'#],H363,MasterData[Material],I363,MasterData[WWB ID],C363)</f>
        <v>0</v>
      </c>
      <c r="O363" s="95">
        <f>SUMIFS(MasterData[Semi-Annual Focus],MasterData[Material'#],H363,MasterData[Material],I363,MasterData[WWB ID],C363)</f>
        <v>0</v>
      </c>
      <c r="P363" s="95">
        <f>SUMIFS(MasterData[Base Rebate],MasterData[Material'#],H363,MasterData[Material],I363,MasterData[WWB ID],C363)</f>
        <v>9037.3341321797252</v>
      </c>
      <c r="Q363" s="95">
        <f>SUMIFS(MasterData[Annual Focus],MasterData[Material'#],H363,MasterData[Material],I363,MasterData[WWB ID],C363)</f>
        <v>0</v>
      </c>
      <c r="R363" s="95">
        <f>SUMIFS(MasterData[Growth Rebate],MasterData[Material'#],H363,MasterData[Material],I363,MasterData[WWB ID],C363)</f>
        <v>1286.560000000014</v>
      </c>
      <c r="S363" s="95">
        <f t="shared" si="12"/>
        <v>10323.894132179739</v>
      </c>
    </row>
    <row r="364" spans="1:19" x14ac:dyDescent="0.25">
      <c r="A364" s="91" t="str">
        <v>BD MEDICAL</v>
      </c>
      <c r="B364" s="91" t="str">
        <v>Medication Delivery Solutions</v>
      </c>
      <c r="C364" s="91" t="str">
        <v>104</v>
      </c>
      <c r="D364" s="91" t="str">
        <v>Peripheral IV Catheters</v>
      </c>
      <c r="E364" s="91" t="str">
        <v>IV Catheters - HCW Safety</v>
      </c>
      <c r="F364" s="91" t="str">
        <v>Nexiva</v>
      </c>
      <c r="G364" s="91" t="str">
        <v>Nexiva Dual Port</v>
      </c>
      <c r="H364" s="91" t="str">
        <v>383538</v>
      </c>
      <c r="I364" s="91" t="str">
        <v>NEXIVA 20GA 1.75IN HF Y</v>
      </c>
      <c r="J364" s="91" t="str">
        <v>BD</v>
      </c>
      <c r="K364" s="95">
        <f>SUMIFS(MasterData[Curr Sales],MasterData[Material'#],H364,MasterData[Material],I364,MasterData[WWB ID],C364)</f>
        <v>12687.099999999999</v>
      </c>
      <c r="L364" s="95">
        <f>SUMIFS(MasterData[Prior Sales],MasterData[Material'#],H364,MasterData[Material],I364,MasterData[WWB ID],C364)</f>
        <v>9219</v>
      </c>
      <c r="M364" s="95">
        <f t="shared" si="11"/>
        <v>3468.0999999999985</v>
      </c>
      <c r="N364" s="95">
        <f>SUMIFS(MasterData[Semi-Annual Base],MasterData[Material'#],H364,MasterData[Material],I364,MasterData[WWB ID],C364)</f>
        <v>0</v>
      </c>
      <c r="O364" s="95">
        <f>SUMIFS(MasterData[Semi-Annual Focus],MasterData[Material'#],H364,MasterData[Material],I364,MasterData[WWB ID],C364)</f>
        <v>0</v>
      </c>
      <c r="P364" s="95">
        <f>SUMIFS(MasterData[Base Rebate],MasterData[Material'#],H364,MasterData[Material],I364,MasterData[WWB ID],C364)</f>
        <v>71.012011512388369</v>
      </c>
      <c r="Q364" s="95">
        <f>SUMIFS(MasterData[Annual Focus],MasterData[Material'#],H364,MasterData[Material],I364,MasterData[WWB ID],C364)</f>
        <v>0</v>
      </c>
      <c r="R364" s="95">
        <f>SUMIFS(MasterData[Growth Rebate],MasterData[Material'#],H364,MasterData[Material],I364,MasterData[WWB ID],C364)</f>
        <v>346.80999999999972</v>
      </c>
      <c r="S364" s="95">
        <f t="shared" si="12"/>
        <v>417.82201151238809</v>
      </c>
    </row>
    <row r="365" spans="1:19" x14ac:dyDescent="0.25">
      <c r="A365" s="91" t="str">
        <v>BD MEDICAL</v>
      </c>
      <c r="B365" s="91" t="str">
        <v>Medication Delivery Solutions</v>
      </c>
      <c r="C365" s="91" t="str">
        <v>104</v>
      </c>
      <c r="D365" s="91" t="str">
        <v>Peripheral IV Catheters</v>
      </c>
      <c r="E365" s="91" t="str">
        <v>IV Catheters - HCW Safety</v>
      </c>
      <c r="F365" s="91" t="str">
        <v>Nexiva</v>
      </c>
      <c r="G365" s="91" t="str">
        <v>Nexiva Dual Port</v>
      </c>
      <c r="H365" s="91" t="str">
        <v>383540</v>
      </c>
      <c r="I365" s="91" t="str">
        <v>NEXIVA 18GA 1.75IN HF Y</v>
      </c>
      <c r="J365" s="91" t="str">
        <v>BD</v>
      </c>
      <c r="K365" s="95">
        <f>SUMIFS(MasterData[Curr Sales],MasterData[Material'#],H365,MasterData[Material],I365,MasterData[WWB ID],C365)</f>
        <v>11369.8</v>
      </c>
      <c r="L365" s="95">
        <f>SUMIFS(MasterData[Prior Sales],MasterData[Material'#],H365,MasterData[Material],I365,MasterData[WWB ID],C365)</f>
        <v>8080</v>
      </c>
      <c r="M365" s="95">
        <f t="shared" si="11"/>
        <v>3289.7999999999993</v>
      </c>
      <c r="N365" s="95">
        <f>SUMIFS(MasterData[Semi-Annual Base],MasterData[Material'#],H365,MasterData[Material],I365,MasterData[WWB ID],C365)</f>
        <v>0</v>
      </c>
      <c r="O365" s="95">
        <f>SUMIFS(MasterData[Semi-Annual Focus],MasterData[Material'#],H365,MasterData[Material],I365,MasterData[WWB ID],C365)</f>
        <v>0</v>
      </c>
      <c r="P365" s="95">
        <f>SUMIFS(MasterData[Base Rebate],MasterData[Material'#],H365,MasterData[Material],I365,MasterData[WWB ID],C365)</f>
        <v>62.238534875810608</v>
      </c>
      <c r="Q365" s="95">
        <f>SUMIFS(MasterData[Annual Focus],MasterData[Material'#],H365,MasterData[Material],I365,MasterData[WWB ID],C365)</f>
        <v>0</v>
      </c>
      <c r="R365" s="95">
        <f>SUMIFS(MasterData[Growth Rebate],MasterData[Material'#],H365,MasterData[Material],I365,MasterData[WWB ID],C365)</f>
        <v>328.98</v>
      </c>
      <c r="S365" s="95">
        <f t="shared" si="12"/>
        <v>391.21853487581063</v>
      </c>
    </row>
    <row r="366" spans="1:19" x14ac:dyDescent="0.25">
      <c r="A366" s="91" t="str">
        <v>BD MEDICAL</v>
      </c>
      <c r="B366" s="91" t="str">
        <v>Medication Delivery Solutions</v>
      </c>
      <c r="C366" s="91" t="str">
        <v>104</v>
      </c>
      <c r="D366" s="91" t="str">
        <v>Peripheral IV Catheters</v>
      </c>
      <c r="E366" s="91" t="str">
        <v>IV Catheters - HCW Safety</v>
      </c>
      <c r="F366" s="91" t="str">
        <v>Nexiva</v>
      </c>
      <c r="G366" s="91" t="str">
        <v>Nexiva Dual Port</v>
      </c>
      <c r="H366" s="91" t="str">
        <v>383530</v>
      </c>
      <c r="I366" s="91" t="str">
        <v>NEXIVA 24GA 0.56IN Y</v>
      </c>
      <c r="J366" s="91" t="str">
        <v>BD</v>
      </c>
      <c r="K366" s="95">
        <f>SUMIFS(MasterData[Curr Sales],MasterData[Material'#],H366,MasterData[Material],I366,MasterData[WWB ID],C366)</f>
        <v>0</v>
      </c>
      <c r="L366" s="95">
        <f>SUMIFS(MasterData[Prior Sales],MasterData[Material'#],H366,MasterData[Material],I366,MasterData[WWB ID],C366)</f>
        <v>1892</v>
      </c>
      <c r="M366" s="95">
        <f t="shared" si="11"/>
        <v>-1892</v>
      </c>
      <c r="N366" s="95">
        <f>SUMIFS(MasterData[Semi-Annual Base],MasterData[Material'#],H366,MasterData[Material],I366,MasterData[WWB ID],C366)</f>
        <v>0</v>
      </c>
      <c r="O366" s="95">
        <f>SUMIFS(MasterData[Semi-Annual Focus],MasterData[Material'#],H366,MasterData[Material],I366,MasterData[WWB ID],C366)</f>
        <v>0</v>
      </c>
      <c r="P366" s="95">
        <f>SUMIFS(MasterData[Base Rebate],MasterData[Material'#],H366,MasterData[Material],I366,MasterData[WWB ID],C366)</f>
        <v>14.573676730820997</v>
      </c>
      <c r="Q366" s="95">
        <f>SUMIFS(MasterData[Annual Focus],MasterData[Material'#],H366,MasterData[Material],I366,MasterData[WWB ID],C366)</f>
        <v>0</v>
      </c>
      <c r="R366" s="95">
        <f>SUMIFS(MasterData[Growth Rebate],MasterData[Material'#],H366,MasterData[Material],I366,MasterData[WWB ID],C366)</f>
        <v>-189.2</v>
      </c>
      <c r="S366" s="95">
        <f t="shared" si="12"/>
        <v>-174.62632326917898</v>
      </c>
    </row>
    <row r="367" spans="1:19" x14ac:dyDescent="0.25">
      <c r="A367" s="91" t="str">
        <v>BD MEDICAL</v>
      </c>
      <c r="B367" s="91" t="str">
        <v>Medication Delivery Solutions</v>
      </c>
      <c r="C367" s="91" t="str">
        <v>104</v>
      </c>
      <c r="D367" s="91" t="str">
        <v>Peripheral IV Catheters</v>
      </c>
      <c r="E367" s="91" t="str">
        <v>IV Catheters - HCW Safety</v>
      </c>
      <c r="F367" s="91" t="str">
        <v>Nexiva</v>
      </c>
      <c r="G367" s="91" t="str">
        <v>Nexiva Single Port</v>
      </c>
      <c r="H367" s="91" t="str">
        <v>383520</v>
      </c>
      <c r="I367" s="91" t="str">
        <v>NEXIVA 18 GA X 1.75 IN HF SINGLE PORT</v>
      </c>
      <c r="J367" s="91" t="str">
        <v>BD</v>
      </c>
      <c r="K367" s="95">
        <f>SUMIFS(MasterData[Curr Sales],MasterData[Material'#],H367,MasterData[Material],I367,MasterData[WWB ID],C367)</f>
        <v>324.8</v>
      </c>
      <c r="L367" s="95">
        <f>SUMIFS(MasterData[Prior Sales],MasterData[Material'#],H367,MasterData[Material],I367,MasterData[WWB ID],C367)</f>
        <v>649.6</v>
      </c>
      <c r="M367" s="95">
        <f t="shared" si="11"/>
        <v>-324.8</v>
      </c>
      <c r="N367" s="95">
        <f>SUMIFS(MasterData[Semi-Annual Base],MasterData[Material'#],H367,MasterData[Material],I367,MasterData[WWB ID],C367)</f>
        <v>0</v>
      </c>
      <c r="O367" s="95">
        <f>SUMIFS(MasterData[Semi-Annual Focus],MasterData[Material'#],H367,MasterData[Material],I367,MasterData[WWB ID],C367)</f>
        <v>0</v>
      </c>
      <c r="P367" s="95">
        <f>SUMIFS(MasterData[Base Rebate],MasterData[Material'#],H367,MasterData[Material],I367,MasterData[WWB ID],C367)</f>
        <v>5.0037317147681399</v>
      </c>
      <c r="Q367" s="95">
        <f>SUMIFS(MasterData[Annual Focus],MasterData[Material'#],H367,MasterData[Material],I367,MasterData[WWB ID],C367)</f>
        <v>0</v>
      </c>
      <c r="R367" s="95">
        <f>SUMIFS(MasterData[Growth Rebate],MasterData[Material'#],H367,MasterData[Material],I367,MasterData[WWB ID],C367)</f>
        <v>-32.480000000000004</v>
      </c>
      <c r="S367" s="95">
        <f t="shared" si="12"/>
        <v>-27.476268285231864</v>
      </c>
    </row>
    <row r="368" spans="1:19" x14ac:dyDescent="0.25">
      <c r="A368" s="91" t="str">
        <v>BD MEDICAL</v>
      </c>
      <c r="B368" s="91" t="str">
        <v>Medication Delivery Solutions</v>
      </c>
      <c r="C368" s="91" t="str">
        <v>104</v>
      </c>
      <c r="D368" s="91" t="str">
        <v>Peripheral IV Catheters</v>
      </c>
      <c r="E368" s="91" t="str">
        <v>IV Catheters - HCW Safety</v>
      </c>
      <c r="F368" s="91" t="str">
        <v>Nexiva</v>
      </c>
      <c r="G368" s="91" t="str">
        <v>Nexiva Single Port</v>
      </c>
      <c r="H368" s="91" t="str">
        <v>383518</v>
      </c>
      <c r="I368" s="91" t="str">
        <v>NEXIVA 20 GA X 1-3/4 IN SINGLE PORT</v>
      </c>
      <c r="J368" s="91" t="str">
        <v>BD</v>
      </c>
      <c r="K368" s="95">
        <f>SUMIFS(MasterData[Curr Sales],MasterData[Material'#],H368,MasterData[Material],I368,MasterData[WWB ID],C368)</f>
        <v>324.8</v>
      </c>
      <c r="L368" s="95">
        <f>SUMIFS(MasterData[Prior Sales],MasterData[Material'#],H368,MasterData[Material],I368,MasterData[WWB ID],C368)</f>
        <v>0</v>
      </c>
      <c r="M368" s="95">
        <f t="shared" si="11"/>
        <v>324.8</v>
      </c>
      <c r="N368" s="95">
        <f>SUMIFS(MasterData[Semi-Annual Base],MasterData[Material'#],H368,MasterData[Material],I368,MasterData[WWB ID],C368)</f>
        <v>0</v>
      </c>
      <c r="O368" s="95">
        <f>SUMIFS(MasterData[Semi-Annual Focus],MasterData[Material'#],H368,MasterData[Material],I368,MasterData[WWB ID],C368)</f>
        <v>0</v>
      </c>
      <c r="P368" s="95">
        <f>SUMIFS(MasterData[Base Rebate],MasterData[Material'#],H368,MasterData[Material],I368,MasterData[WWB ID],C368)</f>
        <v>0</v>
      </c>
      <c r="Q368" s="95">
        <f>SUMIFS(MasterData[Annual Focus],MasterData[Material'#],H368,MasterData[Material],I368,MasterData[WWB ID],C368)</f>
        <v>0</v>
      </c>
      <c r="R368" s="95">
        <f>SUMIFS(MasterData[Growth Rebate],MasterData[Material'#],H368,MasterData[Material],I368,MasterData[WWB ID],C368)</f>
        <v>32.480000000000004</v>
      </c>
      <c r="S368" s="95">
        <f t="shared" si="12"/>
        <v>32.480000000000004</v>
      </c>
    </row>
    <row r="369" spans="1:19" x14ac:dyDescent="0.25">
      <c r="A369" s="91" t="str">
        <v>BD MEDICAL</v>
      </c>
      <c r="B369" s="91" t="str">
        <v>Medication Delivery Solutions</v>
      </c>
      <c r="C369" s="91" t="str">
        <v>104</v>
      </c>
      <c r="D369" s="91" t="str">
        <v>Peripheral IV Catheters</v>
      </c>
      <c r="E369" s="91" t="str">
        <v>PIVC - Outcome-Driven</v>
      </c>
      <c r="F369" s="91" t="str">
        <v>AccuCath</v>
      </c>
      <c r="G369" s="91" t="str">
        <v>AccuCath</v>
      </c>
      <c r="H369" s="91" t="str">
        <v>AC1202250</v>
      </c>
      <c r="I369" s="91" t="str">
        <v>ACCUCATH ACE 20GX2-1/4BASIC</v>
      </c>
      <c r="J369" s="91" t="str">
        <v>BD</v>
      </c>
      <c r="K369" s="95">
        <f>SUMIFS(MasterData[Curr Sales],MasterData[Material'#],H369,MasterData[Material],I369,MasterData[WWB ID],C369)</f>
        <v>160272</v>
      </c>
      <c r="L369" s="95">
        <f>SUMIFS(MasterData[Prior Sales],MasterData[Material'#],H369,MasterData[Material],I369,MasterData[WWB ID],C369)</f>
        <v>120204</v>
      </c>
      <c r="M369" s="95">
        <f t="shared" si="11"/>
        <v>40068</v>
      </c>
      <c r="N369" s="95">
        <f>SUMIFS(MasterData[Semi-Annual Base],MasterData[Material'#],H369,MasterData[Material],I369,MasterData[WWB ID],C369)</f>
        <v>0</v>
      </c>
      <c r="O369" s="95">
        <f>SUMIFS(MasterData[Semi-Annual Focus],MasterData[Material'#],H369,MasterData[Material],I369,MasterData[WWB ID],C369)</f>
        <v>0</v>
      </c>
      <c r="P369" s="95">
        <f>SUMIFS(MasterData[Base Rebate],MasterData[Material'#],H369,MasterData[Material],I369,MasterData[WWB ID],C369)</f>
        <v>925.9060453232596</v>
      </c>
      <c r="Q369" s="95">
        <f>SUMIFS(MasterData[Annual Focus],MasterData[Material'#],H369,MasterData[Material],I369,MasterData[WWB ID],C369)</f>
        <v>0</v>
      </c>
      <c r="R369" s="95">
        <f>SUMIFS(MasterData[Growth Rebate],MasterData[Material'#],H369,MasterData[Material],I369,MasterData[WWB ID],C369)</f>
        <v>4006.8000000000015</v>
      </c>
      <c r="S369" s="95">
        <f t="shared" si="12"/>
        <v>4932.7060453232607</v>
      </c>
    </row>
    <row r="370" spans="1:19" x14ac:dyDescent="0.25">
      <c r="A370" s="91" t="str">
        <v>BD MEDICAL</v>
      </c>
      <c r="B370" s="91" t="str">
        <v>Medication Delivery Solutions</v>
      </c>
      <c r="C370" s="91" t="str">
        <v>107</v>
      </c>
      <c r="D370" s="91" t="str">
        <v>Anesthesia and Enterals</v>
      </c>
      <c r="E370" s="91" t="str">
        <v>Anesthesia Systems - Conventional</v>
      </c>
      <c r="F370" s="91" t="str">
        <v>Regional Anesthesia - Spinal Needles</v>
      </c>
      <c r="G370" s="91" t="str">
        <v>Sterile Disp Quincke</v>
      </c>
      <c r="H370" s="91" t="str">
        <v>405074</v>
      </c>
      <c r="I370" s="91" t="str">
        <v>NEEDLE SPINAL S/SU 22GA 2-1/2IN QUINCKE</v>
      </c>
      <c r="J370" s="91" t="str">
        <v>BD</v>
      </c>
      <c r="K370" s="95">
        <f>SUMIFS(MasterData[Curr Sales],MasterData[Material'#],H370,MasterData[Material],I370,MasterData[WWB ID],C370)</f>
        <v>215</v>
      </c>
      <c r="L370" s="95">
        <f>SUMIFS(MasterData[Prior Sales],MasterData[Material'#],H370,MasterData[Material],I370,MasterData[WWB ID],C370)</f>
        <v>288.96000000000004</v>
      </c>
      <c r="M370" s="95">
        <f t="shared" si="11"/>
        <v>-73.960000000000036</v>
      </c>
      <c r="N370" s="95">
        <f>SUMIFS(MasterData[Semi-Annual Base],MasterData[Material'#],H370,MasterData[Material],I370,MasterData[WWB ID],C370)</f>
        <v>0</v>
      </c>
      <c r="O370" s="95">
        <f>SUMIFS(MasterData[Semi-Annual Focus],MasterData[Material'#],H370,MasterData[Material],I370,MasterData[WWB ID],C370)</f>
        <v>0</v>
      </c>
      <c r="P370" s="95">
        <f>SUMIFS(MasterData[Base Rebate],MasterData[Material'#],H370,MasterData[Material],I370,MasterData[WWB ID],C370)</f>
        <v>2.2257979007072071</v>
      </c>
      <c r="Q370" s="95">
        <f>SUMIFS(MasterData[Annual Focus],MasterData[Material'#],H370,MasterData[Material],I370,MasterData[WWB ID],C370)</f>
        <v>0</v>
      </c>
      <c r="R370" s="95">
        <f>SUMIFS(MasterData[Growth Rebate],MasterData[Material'#],H370,MasterData[Material],I370,MasterData[WWB ID],C370)</f>
        <v>-7.3960000000000035</v>
      </c>
      <c r="S370" s="95">
        <f t="shared" si="12"/>
        <v>-5.1702020992927959</v>
      </c>
    </row>
    <row r="371" spans="1:19" x14ac:dyDescent="0.25">
      <c r="A371" s="91" t="str">
        <v>BD MEDICAL</v>
      </c>
      <c r="B371" s="91" t="str">
        <v>Medication Delivery Solutions</v>
      </c>
      <c r="C371" s="91" t="str">
        <v>107</v>
      </c>
      <c r="D371" s="91" t="str">
        <v>Anesthesia and Enterals</v>
      </c>
      <c r="E371" s="91" t="str">
        <v>Anesthesia Systems - Conventional</v>
      </c>
      <c r="F371" s="91" t="str">
        <v>Regional Anesthesia - Spinal Needles</v>
      </c>
      <c r="G371" s="91" t="str">
        <v>Sterile Disp Quincke</v>
      </c>
      <c r="H371" s="91" t="str">
        <v>405148</v>
      </c>
      <c r="I371" s="91" t="str">
        <v>NEEDLE SPINAL S/SU 22GA 5IN QUINCKE</v>
      </c>
      <c r="J371" s="91" t="str">
        <v>BD</v>
      </c>
      <c r="K371" s="95">
        <f>SUMIFS(MasterData[Curr Sales],MasterData[Material'#],H371,MasterData[Material],I371,MasterData[WWB ID],C371)</f>
        <v>7250</v>
      </c>
      <c r="L371" s="95">
        <f>SUMIFS(MasterData[Prior Sales],MasterData[Material'#],H371,MasterData[Material],I371,MasterData[WWB ID],C371)</f>
        <v>9801</v>
      </c>
      <c r="M371" s="95">
        <f t="shared" si="11"/>
        <v>-2551</v>
      </c>
      <c r="N371" s="95">
        <f>SUMIFS(MasterData[Semi-Annual Base],MasterData[Material'#],H371,MasterData[Material],I371,MasterData[WWB ID],C371)</f>
        <v>0</v>
      </c>
      <c r="O371" s="95">
        <f>SUMIFS(MasterData[Semi-Annual Focus],MasterData[Material'#],H371,MasterData[Material],I371,MasterData[WWB ID],C371)</f>
        <v>0</v>
      </c>
      <c r="P371" s="95">
        <f>SUMIFS(MasterData[Base Rebate],MasterData[Material'#],H371,MasterData[Material],I371,MasterData[WWB ID],C371)</f>
        <v>75.495034692799479</v>
      </c>
      <c r="Q371" s="95">
        <f>SUMIFS(MasterData[Annual Focus],MasterData[Material'#],H371,MasterData[Material],I371,MasterData[WWB ID],C371)</f>
        <v>0</v>
      </c>
      <c r="R371" s="95">
        <f>SUMIFS(MasterData[Growth Rebate],MasterData[Material'#],H371,MasterData[Material],I371,MasterData[WWB ID],C371)</f>
        <v>-255.10000000000005</v>
      </c>
      <c r="S371" s="95">
        <f t="shared" si="12"/>
        <v>-179.60496530720059</v>
      </c>
    </row>
    <row r="372" spans="1:19" x14ac:dyDescent="0.25">
      <c r="A372" s="91" t="str">
        <v>BD MEDICAL</v>
      </c>
      <c r="B372" s="91" t="str">
        <v>Medication Delivery Solutions</v>
      </c>
      <c r="C372" s="91" t="str">
        <v>107</v>
      </c>
      <c r="D372" s="91" t="str">
        <v>Anesthesia and Enterals</v>
      </c>
      <c r="E372" s="91" t="str">
        <v>Anesthesia Systems - Conventional</v>
      </c>
      <c r="F372" s="91" t="str">
        <v>Regional Anesthesia - Spinal Needles</v>
      </c>
      <c r="G372" s="91" t="str">
        <v>Sterile Disp Quincke</v>
      </c>
      <c r="H372" s="91" t="str">
        <v>405149</v>
      </c>
      <c r="I372" s="91" t="str">
        <v>NEEDLE SPINAL S/SU 22GA 7IN QUINCKE</v>
      </c>
      <c r="J372" s="91" t="str">
        <v>BD</v>
      </c>
      <c r="K372" s="95">
        <f>SUMIFS(MasterData[Curr Sales],MasterData[Material'#],H372,MasterData[Material],I372,MasterData[WWB ID],C372)</f>
        <v>1049</v>
      </c>
      <c r="L372" s="95">
        <f>SUMIFS(MasterData[Prior Sales],MasterData[Material'#],H372,MasterData[Material],I372,MasterData[WWB ID],C372)</f>
        <v>2191.8000000000002</v>
      </c>
      <c r="M372" s="95">
        <f t="shared" si="11"/>
        <v>-1142.8000000000002</v>
      </c>
      <c r="N372" s="95">
        <f>SUMIFS(MasterData[Semi-Annual Base],MasterData[Material'#],H372,MasterData[Material],I372,MasterData[WWB ID],C372)</f>
        <v>0</v>
      </c>
      <c r="O372" s="95">
        <f>SUMIFS(MasterData[Semi-Annual Focus],MasterData[Material'#],H372,MasterData[Material],I372,MasterData[WWB ID],C372)</f>
        <v>0</v>
      </c>
      <c r="P372" s="95">
        <f>SUMIFS(MasterData[Base Rebate],MasterData[Material'#],H372,MasterData[Material],I372,MasterData[WWB ID],C372)</f>
        <v>16.882972863960603</v>
      </c>
      <c r="Q372" s="95">
        <f>SUMIFS(MasterData[Annual Focus],MasterData[Material'#],H372,MasterData[Material],I372,MasterData[WWB ID],C372)</f>
        <v>0</v>
      </c>
      <c r="R372" s="95">
        <f>SUMIFS(MasterData[Growth Rebate],MasterData[Material'#],H372,MasterData[Material],I372,MasterData[WWB ID],C372)</f>
        <v>-114.28</v>
      </c>
      <c r="S372" s="95">
        <f t="shared" si="12"/>
        <v>-97.397027136039398</v>
      </c>
    </row>
    <row r="373" spans="1:19" x14ac:dyDescent="0.25">
      <c r="A373" s="91" t="str">
        <v>BD MEDICAL</v>
      </c>
      <c r="B373" s="91" t="str">
        <v>Medication Delivery Solutions</v>
      </c>
      <c r="C373" s="91" t="str">
        <v>107</v>
      </c>
      <c r="D373" s="91" t="str">
        <v>Anesthesia and Enterals</v>
      </c>
      <c r="E373" s="91" t="str">
        <v>Anesthesia Systems - Conventional</v>
      </c>
      <c r="F373" s="91" t="str">
        <v>Regional Anesthesia - Spinal Needles</v>
      </c>
      <c r="G373" s="91" t="str">
        <v>Sterile Disp Quincke</v>
      </c>
      <c r="H373" s="91" t="str">
        <v>405161</v>
      </c>
      <c r="I373" s="91" t="str">
        <v>NEEDLE SPINAL S/SU 22GA 1-1/2IN QUINCKE</v>
      </c>
      <c r="J373" s="91" t="str">
        <v>BD</v>
      </c>
      <c r="K373" s="95">
        <f>SUMIFS(MasterData[Curr Sales],MasterData[Material'#],H373,MasterData[Material],I373,MasterData[WWB ID],C373)</f>
        <v>4612.5</v>
      </c>
      <c r="L373" s="95">
        <f>SUMIFS(MasterData[Prior Sales],MasterData[Material'#],H373,MasterData[Material],I373,MasterData[WWB ID],C373)</f>
        <v>3696</v>
      </c>
      <c r="M373" s="95">
        <f t="shared" si="11"/>
        <v>916.5</v>
      </c>
      <c r="N373" s="95">
        <f>SUMIFS(MasterData[Semi-Annual Base],MasterData[Material'#],H373,MasterData[Material],I373,MasterData[WWB ID],C373)</f>
        <v>0</v>
      </c>
      <c r="O373" s="95">
        <f>SUMIFS(MasterData[Semi-Annual Focus],MasterData[Material'#],H373,MasterData[Material],I373,MasterData[WWB ID],C373)</f>
        <v>0</v>
      </c>
      <c r="P373" s="95">
        <f>SUMIFS(MasterData[Base Rebate],MasterData[Material'#],H373,MasterData[Material],I373,MasterData[WWB ID],C373)</f>
        <v>28.469508032301487</v>
      </c>
      <c r="Q373" s="95">
        <f>SUMIFS(MasterData[Annual Focus],MasterData[Material'#],H373,MasterData[Material],I373,MasterData[WWB ID],C373)</f>
        <v>0</v>
      </c>
      <c r="R373" s="95">
        <f>SUMIFS(MasterData[Growth Rebate],MasterData[Material'#],H373,MasterData[Material],I373,MasterData[WWB ID],C373)</f>
        <v>91.649999999999977</v>
      </c>
      <c r="S373" s="95">
        <f t="shared" si="12"/>
        <v>120.11950803230147</v>
      </c>
    </row>
    <row r="374" spans="1:19" x14ac:dyDescent="0.25">
      <c r="A374" s="91" t="str">
        <v>BD MEDICAL</v>
      </c>
      <c r="B374" s="91" t="str">
        <v>Medication Delivery Solutions</v>
      </c>
      <c r="C374" s="91" t="str">
        <v>107</v>
      </c>
      <c r="D374" s="91" t="str">
        <v>Anesthesia and Enterals</v>
      </c>
      <c r="E374" s="91" t="str">
        <v>Anesthesia Systems - Conventional</v>
      </c>
      <c r="F374" s="91" t="str">
        <v>Regional Anesthesia - Spinal Needles</v>
      </c>
      <c r="G374" s="91" t="str">
        <v>Sterile Disp Quincke</v>
      </c>
      <c r="H374" s="91" t="str">
        <v>405180</v>
      </c>
      <c r="I374" s="91" t="str">
        <v>NEEDLE SPINAL S/SU 25GA 3-1/2IN QUINCKE</v>
      </c>
      <c r="J374" s="91" t="str">
        <v>BD</v>
      </c>
      <c r="K374" s="95">
        <f>SUMIFS(MasterData[Curr Sales],MasterData[Material'#],H374,MasterData[Material],I374,MasterData[WWB ID],C374)</f>
        <v>2255</v>
      </c>
      <c r="L374" s="95">
        <f>SUMIFS(MasterData[Prior Sales],MasterData[Material'#],H374,MasterData[Material],I374,MasterData[WWB ID],C374)</f>
        <v>2690.25</v>
      </c>
      <c r="M374" s="95">
        <f t="shared" si="11"/>
        <v>-435.25</v>
      </c>
      <c r="N374" s="95">
        <f>SUMIFS(MasterData[Semi-Annual Base],MasterData[Material'#],H374,MasterData[Material],I374,MasterData[WWB ID],C374)</f>
        <v>0</v>
      </c>
      <c r="O374" s="95">
        <f>SUMIFS(MasterData[Semi-Annual Focus],MasterData[Material'#],H374,MasterData[Material],I374,MasterData[WWB ID],C374)</f>
        <v>0</v>
      </c>
      <c r="P374" s="95">
        <f>SUMIFS(MasterData[Base Rebate],MasterData[Material'#],H374,MasterData[Material],I374,MasterData[WWB ID],C374)</f>
        <v>20.722428025946716</v>
      </c>
      <c r="Q374" s="95">
        <f>SUMIFS(MasterData[Annual Focus],MasterData[Material'#],H374,MasterData[Material],I374,MasterData[WWB ID],C374)</f>
        <v>0</v>
      </c>
      <c r="R374" s="95">
        <f>SUMIFS(MasterData[Growth Rebate],MasterData[Material'#],H374,MasterData[Material],I374,MasterData[WWB ID],C374)</f>
        <v>-43.525000000000034</v>
      </c>
      <c r="S374" s="95">
        <f t="shared" si="12"/>
        <v>-22.802571974053318</v>
      </c>
    </row>
    <row r="375" spans="1:19" x14ac:dyDescent="0.25">
      <c r="A375" s="91" t="str">
        <v>BD MEDICAL</v>
      </c>
      <c r="B375" s="91" t="str">
        <v>Medication Delivery Solutions</v>
      </c>
      <c r="C375" s="91" t="str">
        <v>107</v>
      </c>
      <c r="D375" s="91" t="str">
        <v>Anesthesia and Enterals</v>
      </c>
      <c r="E375" s="91" t="str">
        <v>Anesthesia Systems - Conventional</v>
      </c>
      <c r="F375" s="91" t="str">
        <v>Regional Anesthesia - Spinal Needles</v>
      </c>
      <c r="G375" s="91" t="str">
        <v>Sterile Disp Quincke</v>
      </c>
      <c r="H375" s="91" t="str">
        <v>405181</v>
      </c>
      <c r="I375" s="91" t="str">
        <v>NEEDLE SPINAL S/SU 22GA 3-1/2IN QUINCKE</v>
      </c>
      <c r="J375" s="91" t="str">
        <v>BD</v>
      </c>
      <c r="K375" s="95">
        <f>SUMIFS(MasterData[Curr Sales],MasterData[Material'#],H375,MasterData[Material],I375,MasterData[WWB ID],C375)</f>
        <v>29771.660000000003</v>
      </c>
      <c r="L375" s="95">
        <f>SUMIFS(MasterData[Prior Sales],MasterData[Material'#],H375,MasterData[Material],I375,MasterData[WWB ID],C375)</f>
        <v>34196.120000000003</v>
      </c>
      <c r="M375" s="95">
        <f t="shared" si="11"/>
        <v>-4424.4599999999991</v>
      </c>
      <c r="N375" s="95">
        <f>SUMIFS(MasterData[Semi-Annual Base],MasterData[Material'#],H375,MasterData[Material],I375,MasterData[WWB ID],C375)</f>
        <v>0</v>
      </c>
      <c r="O375" s="95">
        <f>SUMIFS(MasterData[Semi-Annual Focus],MasterData[Material'#],H375,MasterData[Material],I375,MasterData[WWB ID],C375)</f>
        <v>0</v>
      </c>
      <c r="P375" s="95">
        <f>SUMIFS(MasterData[Base Rebate],MasterData[Material'#],H375,MasterData[Material],I375,MasterData[WWB ID],C375)</f>
        <v>263.40549594522344</v>
      </c>
      <c r="Q375" s="95">
        <f>SUMIFS(MasterData[Annual Focus],MasterData[Material'#],H375,MasterData[Material],I375,MasterData[WWB ID],C375)</f>
        <v>0</v>
      </c>
      <c r="R375" s="95">
        <f>SUMIFS(MasterData[Growth Rebate],MasterData[Material'#],H375,MasterData[Material],I375,MasterData[WWB ID],C375)</f>
        <v>-442.44600000000014</v>
      </c>
      <c r="S375" s="95">
        <f t="shared" si="12"/>
        <v>-179.0405040547767</v>
      </c>
    </row>
    <row r="376" spans="1:19" x14ac:dyDescent="0.25">
      <c r="A376" s="91" t="str">
        <v>BD MEDICAL</v>
      </c>
      <c r="B376" s="91" t="str">
        <v>Medication Delivery Solutions</v>
      </c>
      <c r="C376" s="91" t="str">
        <v>107</v>
      </c>
      <c r="D376" s="91" t="str">
        <v>Anesthesia and Enterals</v>
      </c>
      <c r="E376" s="91" t="str">
        <v>Anesthesia Systems - Conventional</v>
      </c>
      <c r="F376" s="91" t="str">
        <v>Regional Anesthesia - Spinal Needles</v>
      </c>
      <c r="G376" s="91" t="str">
        <v>Sterile Disp Quincke</v>
      </c>
      <c r="H376" s="91" t="str">
        <v>405182</v>
      </c>
      <c r="I376" s="91" t="str">
        <v>NEEDLE SPINAL S/SU 20GA 3-1/2IN QUINCKE</v>
      </c>
      <c r="J376" s="91" t="str">
        <v>BD</v>
      </c>
      <c r="K376" s="95">
        <f>SUMIFS(MasterData[Curr Sales],MasterData[Material'#],H376,MasterData[Material],I376,MasterData[WWB ID],C376)</f>
        <v>4171.5</v>
      </c>
      <c r="L376" s="95">
        <f>SUMIFS(MasterData[Prior Sales],MasterData[Material'#],H376,MasterData[Material],I376,MasterData[WWB ID],C376)</f>
        <v>5815.579999999999</v>
      </c>
      <c r="M376" s="95">
        <f t="shared" si="11"/>
        <v>-1644.079999999999</v>
      </c>
      <c r="N376" s="95">
        <f>SUMIFS(MasterData[Semi-Annual Base],MasterData[Material'#],H376,MasterData[Material],I376,MasterData[WWB ID],C376)</f>
        <v>0</v>
      </c>
      <c r="O376" s="95">
        <f>SUMIFS(MasterData[Semi-Annual Focus],MasterData[Material'#],H376,MasterData[Material],I376,MasterData[WWB ID],C376)</f>
        <v>0</v>
      </c>
      <c r="P376" s="95">
        <f>SUMIFS(MasterData[Base Rebate],MasterData[Material'#],H376,MasterData[Material],I376,MasterData[WWB ID],C376)</f>
        <v>44.796185476864672</v>
      </c>
      <c r="Q376" s="95">
        <f>SUMIFS(MasterData[Annual Focus],MasterData[Material'#],H376,MasterData[Material],I376,MasterData[WWB ID],C376)</f>
        <v>0</v>
      </c>
      <c r="R376" s="95">
        <f>SUMIFS(MasterData[Growth Rebate],MasterData[Material'#],H376,MasterData[Material],I376,MasterData[WWB ID],C376)</f>
        <v>-164.40800000000007</v>
      </c>
      <c r="S376" s="95">
        <f t="shared" si="12"/>
        <v>-119.61181452313539</v>
      </c>
    </row>
    <row r="377" spans="1:19" x14ac:dyDescent="0.25">
      <c r="A377" s="91" t="str">
        <v>BD MEDICAL</v>
      </c>
      <c r="B377" s="91" t="str">
        <v>Medication Delivery Solutions</v>
      </c>
      <c r="C377" s="91" t="str">
        <v>107</v>
      </c>
      <c r="D377" s="91" t="str">
        <v>Anesthesia and Enterals</v>
      </c>
      <c r="E377" s="91" t="str">
        <v>Anesthesia Systems - Conventional</v>
      </c>
      <c r="F377" s="91" t="str">
        <v>Regional Anesthesia - Spinal Needles</v>
      </c>
      <c r="G377" s="91" t="str">
        <v>Sterile Disp Quincke</v>
      </c>
      <c r="H377" s="91" t="str">
        <v>405184</v>
      </c>
      <c r="I377" s="91" t="str">
        <v>NEEDLE SPINAL S/SU 18GA 3-1/2IN QUINCKE</v>
      </c>
      <c r="J377" s="91" t="str">
        <v>BD</v>
      </c>
      <c r="K377" s="95">
        <f>SUMIFS(MasterData[Curr Sales],MasterData[Material'#],H377,MasterData[Material],I377,MasterData[WWB ID],C377)</f>
        <v>6262.4</v>
      </c>
      <c r="L377" s="95">
        <f>SUMIFS(MasterData[Prior Sales],MasterData[Material'#],H377,MasterData[Material],I377,MasterData[WWB ID],C377)</f>
        <v>7726.5</v>
      </c>
      <c r="M377" s="95">
        <f t="shared" si="11"/>
        <v>-1464.1000000000004</v>
      </c>
      <c r="N377" s="95">
        <f>SUMIFS(MasterData[Semi-Annual Base],MasterData[Material'#],H377,MasterData[Material],I377,MasterData[WWB ID],C377)</f>
        <v>0</v>
      </c>
      <c r="O377" s="95">
        <f>SUMIFS(MasterData[Semi-Annual Focus],MasterData[Material'#],H377,MasterData[Material],I377,MasterData[WWB ID],C377)</f>
        <v>0</v>
      </c>
      <c r="P377" s="95">
        <f>SUMIFS(MasterData[Base Rebate],MasterData[Material'#],H377,MasterData[Material],I377,MasterData[WWB ID],C377)</f>
        <v>59.515598974993893</v>
      </c>
      <c r="Q377" s="95">
        <f>SUMIFS(MasterData[Annual Focus],MasterData[Material'#],H377,MasterData[Material],I377,MasterData[WWB ID],C377)</f>
        <v>0</v>
      </c>
      <c r="R377" s="95">
        <f>SUMIFS(MasterData[Growth Rebate],MasterData[Material'#],H377,MasterData[Material],I377,MasterData[WWB ID],C377)</f>
        <v>-146.41000000000003</v>
      </c>
      <c r="S377" s="95">
        <f t="shared" si="12"/>
        <v>-86.894401025006132</v>
      </c>
    </row>
    <row r="378" spans="1:19" x14ac:dyDescent="0.25">
      <c r="A378" s="91" t="str">
        <v>BD MEDICAL</v>
      </c>
      <c r="B378" s="91" t="str">
        <v>Medication Delivery Solutions</v>
      </c>
      <c r="C378" s="91" t="str">
        <v>107</v>
      </c>
      <c r="D378" s="91" t="str">
        <v>Anesthesia and Enterals</v>
      </c>
      <c r="E378" s="91" t="str">
        <v>Anesthesia Systems - Conventional</v>
      </c>
      <c r="F378" s="91" t="str">
        <v>Regional Anesthesia - Spinal Needles</v>
      </c>
      <c r="G378" s="91" t="str">
        <v>Sterile Disp Quincke</v>
      </c>
      <c r="H378" s="91" t="str">
        <v>405078</v>
      </c>
      <c r="I378" s="91" t="str">
        <v>NEEDLE SPINAL S/SU 25GA 2IN QUINCKE</v>
      </c>
      <c r="J378" s="91" t="str">
        <v>BD</v>
      </c>
      <c r="K378" s="95">
        <f>SUMIFS(MasterData[Curr Sales],MasterData[Material'#],H378,MasterData[Material],I378,MasterData[WWB ID],C378)</f>
        <v>1617</v>
      </c>
      <c r="L378" s="95">
        <f>SUMIFS(MasterData[Prior Sales],MasterData[Material'#],H378,MasterData[Material],I378,MasterData[WWB ID],C378)</f>
        <v>916</v>
      </c>
      <c r="M378" s="95">
        <f t="shared" si="11"/>
        <v>701</v>
      </c>
      <c r="N378" s="95">
        <f>SUMIFS(MasterData[Semi-Annual Base],MasterData[Material'#],H378,MasterData[Material],I378,MasterData[WWB ID],C378)</f>
        <v>0</v>
      </c>
      <c r="O378" s="95">
        <f>SUMIFS(MasterData[Semi-Annual Focus],MasterData[Material'#],H378,MasterData[Material],I378,MasterData[WWB ID],C378)</f>
        <v>0</v>
      </c>
      <c r="P378" s="95">
        <f>SUMIFS(MasterData[Base Rebate],MasterData[Material'#],H378,MasterData[Material],I378,MasterData[WWB ID],C378)</f>
        <v>7.0557546963171429</v>
      </c>
      <c r="Q378" s="95">
        <f>SUMIFS(MasterData[Annual Focus],MasterData[Material'#],H378,MasterData[Material],I378,MasterData[WWB ID],C378)</f>
        <v>0</v>
      </c>
      <c r="R378" s="95">
        <f>SUMIFS(MasterData[Growth Rebate],MasterData[Material'#],H378,MasterData[Material],I378,MasterData[WWB ID],C378)</f>
        <v>70.100000000000009</v>
      </c>
      <c r="S378" s="95">
        <f t="shared" si="12"/>
        <v>77.155754696317146</v>
      </c>
    </row>
    <row r="379" spans="1:19" x14ac:dyDescent="0.25">
      <c r="A379" s="91" t="str">
        <v>BD MEDICAL</v>
      </c>
      <c r="B379" s="91" t="str">
        <v>Medication Delivery Solutions</v>
      </c>
      <c r="C379" s="91" t="str">
        <v>107</v>
      </c>
      <c r="D379" s="91" t="str">
        <v>Anesthesia and Enterals</v>
      </c>
      <c r="E379" s="91" t="str">
        <v>Anesthesia Systems - Conventional</v>
      </c>
      <c r="F379" s="91" t="str">
        <v>Regional Anesthesia - Spinal Needles</v>
      </c>
      <c r="G379" s="91" t="str">
        <v>Sterile Disp Quincke</v>
      </c>
      <c r="H379" s="91" t="str">
        <v>405174</v>
      </c>
      <c r="I379" s="91" t="str">
        <v>NEEDLE SPINAL S/SU 18GA 3IN QUINCKE</v>
      </c>
      <c r="J379" s="91" t="str">
        <v>BD</v>
      </c>
      <c r="K379" s="95">
        <f>SUMIFS(MasterData[Curr Sales],MasterData[Material'#],H379,MasterData[Material],I379,MasterData[WWB ID],C379)</f>
        <v>412</v>
      </c>
      <c r="L379" s="95">
        <f>SUMIFS(MasterData[Prior Sales],MasterData[Material'#],H379,MasterData[Material],I379,MasterData[WWB ID],C379)</f>
        <v>672</v>
      </c>
      <c r="M379" s="95">
        <f t="shared" si="11"/>
        <v>-260</v>
      </c>
      <c r="N379" s="95">
        <f>SUMIFS(MasterData[Semi-Annual Base],MasterData[Material'#],H379,MasterData[Material],I379,MasterData[WWB ID],C379)</f>
        <v>0</v>
      </c>
      <c r="O379" s="95">
        <f>SUMIFS(MasterData[Semi-Annual Focus],MasterData[Material'#],H379,MasterData[Material],I379,MasterData[WWB ID],C379)</f>
        <v>0</v>
      </c>
      <c r="P379" s="95">
        <f>SUMIFS(MasterData[Base Rebate],MasterData[Material'#],H379,MasterData[Material],I379,MasterData[WWB ID],C379)</f>
        <v>5.1762741876911793</v>
      </c>
      <c r="Q379" s="95">
        <f>SUMIFS(MasterData[Annual Focus],MasterData[Material'#],H379,MasterData[Material],I379,MasterData[WWB ID],C379)</f>
        <v>0</v>
      </c>
      <c r="R379" s="95">
        <f>SUMIFS(MasterData[Growth Rebate],MasterData[Material'#],H379,MasterData[Material],I379,MasterData[WWB ID],C379)</f>
        <v>-26</v>
      </c>
      <c r="S379" s="95">
        <f t="shared" si="12"/>
        <v>-20.823725812308822</v>
      </c>
    </row>
    <row r="380" spans="1:19" x14ac:dyDescent="0.25">
      <c r="A380" s="91" t="str">
        <v>BD MEDICAL</v>
      </c>
      <c r="B380" s="91" t="str">
        <v>Medication Delivery Solutions</v>
      </c>
      <c r="C380" s="91" t="str">
        <v>107</v>
      </c>
      <c r="D380" s="91" t="str">
        <v>Anesthesia and Enterals</v>
      </c>
      <c r="E380" s="91" t="str">
        <v>Anesthesia Systems - Conventional</v>
      </c>
      <c r="F380" s="91" t="str">
        <v>Regional Anesthesia - Spinal Needles</v>
      </c>
      <c r="G380" s="91" t="str">
        <v>Sterile Disp Quincke</v>
      </c>
      <c r="H380" s="91" t="str">
        <v>405171</v>
      </c>
      <c r="I380" s="91" t="str">
        <v>NEEDLE SPINAL S/SU 22GA 3IN QUINCKE</v>
      </c>
      <c r="J380" s="91" t="str">
        <v>BD</v>
      </c>
      <c r="K380" s="95">
        <f>SUMIFS(MasterData[Curr Sales],MasterData[Material'#],H380,MasterData[Material],I380,MasterData[WWB ID],C380)</f>
        <v>5716.5</v>
      </c>
      <c r="L380" s="95">
        <f>SUMIFS(MasterData[Prior Sales],MasterData[Material'#],H380,MasterData[Material],I380,MasterData[WWB ID],C380)</f>
        <v>7952</v>
      </c>
      <c r="M380" s="95">
        <f t="shared" si="11"/>
        <v>-2235.5</v>
      </c>
      <c r="N380" s="95">
        <f>SUMIFS(MasterData[Semi-Annual Base],MasterData[Material'#],H380,MasterData[Material],I380,MasterData[WWB ID],C380)</f>
        <v>0</v>
      </c>
      <c r="O380" s="95">
        <f>SUMIFS(MasterData[Semi-Annual Focus],MasterData[Material'#],H380,MasterData[Material],I380,MasterData[WWB ID],C380)</f>
        <v>0</v>
      </c>
      <c r="P380" s="95">
        <f>SUMIFS(MasterData[Base Rebate],MasterData[Material'#],H380,MasterData[Material],I380,MasterData[WWB ID],C380)</f>
        <v>61.252577887678939</v>
      </c>
      <c r="Q380" s="95">
        <f>SUMIFS(MasterData[Annual Focus],MasterData[Material'#],H380,MasterData[Material],I380,MasterData[WWB ID],C380)</f>
        <v>0</v>
      </c>
      <c r="R380" s="95">
        <f>SUMIFS(MasterData[Growth Rebate],MasterData[Material'#],H380,MasterData[Material],I380,MasterData[WWB ID],C380)</f>
        <v>-223.55</v>
      </c>
      <c r="S380" s="95">
        <f t="shared" si="12"/>
        <v>-162.29742211232107</v>
      </c>
    </row>
    <row r="381" spans="1:19" x14ac:dyDescent="0.25">
      <c r="A381" s="91" t="str">
        <v>BD MEDICAL</v>
      </c>
      <c r="B381" s="91" t="str">
        <v>Medication Delivery Solutions</v>
      </c>
      <c r="C381" s="91" t="str">
        <v>107</v>
      </c>
      <c r="D381" s="91" t="str">
        <v>Anesthesia and Enterals</v>
      </c>
      <c r="E381" s="91" t="str">
        <v>Anesthesia Systems - Conventional</v>
      </c>
      <c r="F381" s="91" t="str">
        <v>Regional Anesthesia - Spinal Needles</v>
      </c>
      <c r="G381" s="91" t="str">
        <v>Sterile Disp Quincke</v>
      </c>
      <c r="H381" s="91" t="str">
        <v>405211</v>
      </c>
      <c r="I381" s="91" t="str">
        <v>NEEDLE SPINAL S/SU 20GA 6IN QUINCKE</v>
      </c>
      <c r="J381" s="91" t="str">
        <v>BD</v>
      </c>
      <c r="K381" s="95">
        <f>SUMIFS(MasterData[Curr Sales],MasterData[Material'#],H381,MasterData[Material],I381,MasterData[WWB ID],C381)</f>
        <v>1100</v>
      </c>
      <c r="L381" s="95">
        <f>SUMIFS(MasterData[Prior Sales],MasterData[Material'#],H381,MasterData[Material],I381,MasterData[WWB ID],C381)</f>
        <v>1890</v>
      </c>
      <c r="M381" s="95">
        <f t="shared" si="11"/>
        <v>-790</v>
      </c>
      <c r="N381" s="95">
        <f>SUMIFS(MasterData[Semi-Annual Base],MasterData[Material'#],H381,MasterData[Material],I381,MasterData[WWB ID],C381)</f>
        <v>0</v>
      </c>
      <c r="O381" s="95">
        <f>SUMIFS(MasterData[Semi-Annual Focus],MasterData[Material'#],H381,MasterData[Material],I381,MasterData[WWB ID],C381)</f>
        <v>0</v>
      </c>
      <c r="P381" s="95">
        <f>SUMIFS(MasterData[Base Rebate],MasterData[Material'#],H381,MasterData[Material],I381,MasterData[WWB ID],C381)</f>
        <v>14.558271152881442</v>
      </c>
      <c r="Q381" s="95">
        <f>SUMIFS(MasterData[Annual Focus],MasterData[Material'#],H381,MasterData[Material],I381,MasterData[WWB ID],C381)</f>
        <v>0</v>
      </c>
      <c r="R381" s="95">
        <f>SUMIFS(MasterData[Growth Rebate],MasterData[Material'#],H381,MasterData[Material],I381,MasterData[WWB ID],C381)</f>
        <v>-79</v>
      </c>
      <c r="S381" s="95">
        <f t="shared" si="12"/>
        <v>-64.441728847118554</v>
      </c>
    </row>
    <row r="382" spans="1:19" x14ac:dyDescent="0.25">
      <c r="A382" s="91" t="str">
        <v>BD MEDICAL</v>
      </c>
      <c r="B382" s="91" t="str">
        <v>Medication Delivery Solutions</v>
      </c>
      <c r="C382" s="91" t="str">
        <v>107</v>
      </c>
      <c r="D382" s="91" t="str">
        <v>Anesthesia and Enterals</v>
      </c>
      <c r="E382" s="91" t="str">
        <v>Anesthesia Systems - Conventional</v>
      </c>
      <c r="F382" s="91" t="str">
        <v>Regional Anesthesia - Spinal Needles</v>
      </c>
      <c r="G382" s="91" t="str">
        <v>Sterile Disp Quincke</v>
      </c>
      <c r="H382" s="91" t="str">
        <v>408360</v>
      </c>
      <c r="I382" s="91" t="str">
        <v>NEEDLE SPINAL S/SU 18GA 6IN QUINCKE</v>
      </c>
      <c r="J382" s="91" t="str">
        <v>BD</v>
      </c>
      <c r="K382" s="95">
        <f>SUMIFS(MasterData[Curr Sales],MasterData[Material'#],H382,MasterData[Material],I382,MasterData[WWB ID],C382)</f>
        <v>250</v>
      </c>
      <c r="L382" s="95">
        <f>SUMIFS(MasterData[Prior Sales],MasterData[Material'#],H382,MasterData[Material],I382,MasterData[WWB ID],C382)</f>
        <v>3139</v>
      </c>
      <c r="M382" s="95">
        <f t="shared" si="11"/>
        <v>-2889</v>
      </c>
      <c r="N382" s="95">
        <f>SUMIFS(MasterData[Semi-Annual Base],MasterData[Material'#],H382,MasterData[Material],I382,MasterData[WWB ID],C382)</f>
        <v>0</v>
      </c>
      <c r="O382" s="95">
        <f>SUMIFS(MasterData[Semi-Annual Focus],MasterData[Material'#],H382,MasterData[Material],I382,MasterData[WWB ID],C382)</f>
        <v>0</v>
      </c>
      <c r="P382" s="95">
        <f>SUMIFS(MasterData[Base Rebate],MasterData[Material'#],H382,MasterData[Material],I382,MasterData[WWB ID],C382)</f>
        <v>24.179054576134835</v>
      </c>
      <c r="Q382" s="95">
        <f>SUMIFS(MasterData[Annual Focus],MasterData[Material'#],H382,MasterData[Material],I382,MasterData[WWB ID],C382)</f>
        <v>0</v>
      </c>
      <c r="R382" s="95">
        <f>SUMIFS(MasterData[Growth Rebate],MasterData[Material'#],H382,MasterData[Material],I382,MasterData[WWB ID],C382)</f>
        <v>-288.89999999999998</v>
      </c>
      <c r="S382" s="95">
        <f t="shared" si="12"/>
        <v>-264.72094542386515</v>
      </c>
    </row>
    <row r="383" spans="1:19" x14ac:dyDescent="0.25">
      <c r="A383" s="91" t="str">
        <v>BD MEDICAL</v>
      </c>
      <c r="B383" s="91" t="str">
        <v>Medication Delivery Solutions</v>
      </c>
      <c r="C383" s="91" t="str">
        <v>107</v>
      </c>
      <c r="D383" s="91" t="str">
        <v>Anesthesia and Enterals</v>
      </c>
      <c r="E383" s="91" t="str">
        <v>Anesthesia Systems - Conventional</v>
      </c>
      <c r="F383" s="91" t="str">
        <v>Regional Anesthesia - Spinal Needles</v>
      </c>
      <c r="G383" s="91" t="str">
        <v>Sterile Disp Quincke</v>
      </c>
      <c r="H383" s="91" t="str">
        <v>405172</v>
      </c>
      <c r="I383" s="91" t="str">
        <v>NEEDLE SPINAL S/SU 20GA 3IN QUINCKE</v>
      </c>
      <c r="J383" s="91" t="str">
        <v>BD</v>
      </c>
      <c r="K383" s="95">
        <f>SUMIFS(MasterData[Curr Sales],MasterData[Material'#],H383,MasterData[Material],I383,MasterData[WWB ID],C383)</f>
        <v>1436</v>
      </c>
      <c r="L383" s="95">
        <f>SUMIFS(MasterData[Prior Sales],MasterData[Material'#],H383,MasterData[Material],I383,MasterData[WWB ID],C383)</f>
        <v>2576</v>
      </c>
      <c r="M383" s="95">
        <f t="shared" si="11"/>
        <v>-1140</v>
      </c>
      <c r="N383" s="95">
        <f>SUMIFS(MasterData[Semi-Annual Base],MasterData[Material'#],H383,MasterData[Material],I383,MasterData[WWB ID],C383)</f>
        <v>0</v>
      </c>
      <c r="O383" s="95">
        <f>SUMIFS(MasterData[Semi-Annual Focus],MasterData[Material'#],H383,MasterData[Material],I383,MasterData[WWB ID],C383)</f>
        <v>0</v>
      </c>
      <c r="P383" s="95">
        <f>SUMIFS(MasterData[Base Rebate],MasterData[Material'#],H383,MasterData[Material],I383,MasterData[WWB ID],C383)</f>
        <v>19.842384386149519</v>
      </c>
      <c r="Q383" s="95">
        <f>SUMIFS(MasterData[Annual Focus],MasterData[Material'#],H383,MasterData[Material],I383,MasterData[WWB ID],C383)</f>
        <v>0</v>
      </c>
      <c r="R383" s="95">
        <f>SUMIFS(MasterData[Growth Rebate],MasterData[Material'#],H383,MasterData[Material],I383,MasterData[WWB ID],C383)</f>
        <v>-114.00000000000001</v>
      </c>
      <c r="S383" s="95">
        <f t="shared" si="12"/>
        <v>-94.157615613850496</v>
      </c>
    </row>
    <row r="384" spans="1:19" x14ac:dyDescent="0.25">
      <c r="A384" s="91" t="str">
        <v>BD MEDICAL</v>
      </c>
      <c r="B384" s="91" t="str">
        <v>Medication Delivery Solutions</v>
      </c>
      <c r="C384" s="91" t="str">
        <v>107</v>
      </c>
      <c r="D384" s="91" t="str">
        <v>Anesthesia and Enterals</v>
      </c>
      <c r="E384" s="91" t="str">
        <v>Anesthesia Systems - Conventional</v>
      </c>
      <c r="F384" s="91" t="str">
        <v>Regional Anesthesia - Spinal Needles</v>
      </c>
      <c r="G384" s="91" t="str">
        <v>Sterile Disp Quincke</v>
      </c>
      <c r="H384" s="91" t="str">
        <v>405170</v>
      </c>
      <c r="I384" s="91" t="str">
        <v>NEEDLE SPINAL S/SU 25GA 3IN QUINCKE</v>
      </c>
      <c r="J384" s="91" t="str">
        <v>BD</v>
      </c>
      <c r="K384" s="95">
        <f>SUMIFS(MasterData[Curr Sales],MasterData[Material'#],H384,MasterData[Material],I384,MasterData[WWB ID],C384)</f>
        <v>0</v>
      </c>
      <c r="L384" s="95">
        <f>SUMIFS(MasterData[Prior Sales],MasterData[Material'#],H384,MasterData[Material],I384,MasterData[WWB ID],C384)</f>
        <v>705</v>
      </c>
      <c r="M384" s="95">
        <f t="shared" si="11"/>
        <v>-705</v>
      </c>
      <c r="N384" s="95">
        <f>SUMIFS(MasterData[Semi-Annual Base],MasterData[Material'#],H384,MasterData[Material],I384,MasterData[WWB ID],C384)</f>
        <v>0</v>
      </c>
      <c r="O384" s="95">
        <f>SUMIFS(MasterData[Semi-Annual Focus],MasterData[Material'#],H384,MasterData[Material],I384,MasterData[WWB ID],C384)</f>
        <v>0</v>
      </c>
      <c r="P384" s="95">
        <f>SUMIFS(MasterData[Base Rebate],MasterData[Material'#],H384,MasterData[Material],I384,MasterData[WWB ID],C384)</f>
        <v>5.4304662236938706</v>
      </c>
      <c r="Q384" s="95">
        <f>SUMIFS(MasterData[Annual Focus],MasterData[Material'#],H384,MasterData[Material],I384,MasterData[WWB ID],C384)</f>
        <v>0</v>
      </c>
      <c r="R384" s="95">
        <f>SUMIFS(MasterData[Growth Rebate],MasterData[Material'#],H384,MasterData[Material],I384,MasterData[WWB ID],C384)</f>
        <v>-70.5</v>
      </c>
      <c r="S384" s="95">
        <f t="shared" si="12"/>
        <v>-65.06953377630613</v>
      </c>
    </row>
    <row r="385" spans="1:19" x14ac:dyDescent="0.25">
      <c r="A385" s="91" t="str">
        <v>BD MEDICAL</v>
      </c>
      <c r="B385" s="91" t="str">
        <v>Medication Delivery Solutions</v>
      </c>
      <c r="C385" s="91" t="str">
        <v>107</v>
      </c>
      <c r="D385" s="91" t="str">
        <v>Anesthesia and Enterals</v>
      </c>
      <c r="E385" s="91" t="str">
        <v>Anesthesia Systems - Conventional</v>
      </c>
      <c r="F385" s="91" t="str">
        <v>Regional Anesthesia - Spinal Needles</v>
      </c>
      <c r="G385" s="91" t="str">
        <v>Sterile Disp Whitacre</v>
      </c>
      <c r="H385" s="91" t="str">
        <v>409442</v>
      </c>
      <c r="I385" s="91" t="str">
        <v>NEEDLE SP S/SU 25GA 4-11/16IN WHITACRE</v>
      </c>
      <c r="J385" s="91" t="str">
        <v>BD</v>
      </c>
      <c r="K385" s="95">
        <f>SUMIFS(MasterData[Curr Sales],MasterData[Material'#],H385,MasterData[Material],I385,MasterData[WWB ID],C385)</f>
        <v>1729</v>
      </c>
      <c r="L385" s="95">
        <f>SUMIFS(MasterData[Prior Sales],MasterData[Material'#],H385,MasterData[Material],I385,MasterData[WWB ID],C385)</f>
        <v>3787.2</v>
      </c>
      <c r="M385" s="95">
        <f t="shared" si="11"/>
        <v>-2058.1999999999998</v>
      </c>
      <c r="N385" s="95">
        <f>SUMIFS(MasterData[Semi-Annual Base],MasterData[Material'#],H385,MasterData[Material],I385,MasterData[WWB ID],C385)</f>
        <v>0</v>
      </c>
      <c r="O385" s="95">
        <f>SUMIFS(MasterData[Semi-Annual Focus],MasterData[Material'#],H385,MasterData[Material],I385,MasterData[WWB ID],C385)</f>
        <v>0</v>
      </c>
      <c r="P385" s="95">
        <f>SUMIFS(MasterData[Base Rebate],MasterData[Material'#],H385,MasterData[Material],I385,MasterData[WWB ID],C385)</f>
        <v>29.172002386345291</v>
      </c>
      <c r="Q385" s="95">
        <f>SUMIFS(MasterData[Annual Focus],MasterData[Material'#],H385,MasterData[Material],I385,MasterData[WWB ID],C385)</f>
        <v>0</v>
      </c>
      <c r="R385" s="95">
        <f>SUMIFS(MasterData[Growth Rebate],MasterData[Material'#],H385,MasterData[Material],I385,MasterData[WWB ID],C385)</f>
        <v>-205.82000000000005</v>
      </c>
      <c r="S385" s="95">
        <f t="shared" si="12"/>
        <v>-176.64799761365475</v>
      </c>
    </row>
    <row r="386" spans="1:19" x14ac:dyDescent="0.25">
      <c r="A386" s="91" t="str">
        <v>BD MEDICAL</v>
      </c>
      <c r="B386" s="91" t="str">
        <v>Medication Delivery Solutions</v>
      </c>
      <c r="C386" s="91" t="str">
        <v>107</v>
      </c>
      <c r="D386" s="91" t="str">
        <v>Anesthesia and Enterals</v>
      </c>
      <c r="E386" s="91" t="str">
        <v>Anesthesia Systems - Conventional</v>
      </c>
      <c r="F386" s="91" t="str">
        <v>Radiology Products</v>
      </c>
      <c r="G386" s="91" t="str">
        <v>All Other Radiology Products</v>
      </c>
      <c r="H386" s="91" t="str">
        <v>408530</v>
      </c>
      <c r="I386" s="91" t="str">
        <v>CAP MALE LUER LOK S/SU</v>
      </c>
      <c r="J386" s="91" t="str">
        <v>BD</v>
      </c>
      <c r="K386" s="95">
        <f>SUMIFS(MasterData[Curr Sales],MasterData[Material'#],H386,MasterData[Material],I386,MasterData[WWB ID],C386)</f>
        <v>39006.5</v>
      </c>
      <c r="L386" s="95">
        <f>SUMIFS(MasterData[Prior Sales],MasterData[Material'#],H386,MasterData[Material],I386,MasterData[WWB ID],C386)</f>
        <v>32701.5</v>
      </c>
      <c r="M386" s="95">
        <f t="shared" si="11"/>
        <v>6305</v>
      </c>
      <c r="N386" s="95">
        <f>SUMIFS(MasterData[Semi-Annual Base],MasterData[Material'#],H386,MasterData[Material],I386,MasterData[WWB ID],C386)</f>
        <v>0</v>
      </c>
      <c r="O386" s="95">
        <f>SUMIFS(MasterData[Semi-Annual Focus],MasterData[Material'#],H386,MasterData[Material],I386,MasterData[WWB ID],C386)</f>
        <v>0</v>
      </c>
      <c r="P386" s="95">
        <f>SUMIFS(MasterData[Base Rebate],MasterData[Material'#],H386,MasterData[Material],I386,MasterData[WWB ID],C386)</f>
        <v>251.89275349521293</v>
      </c>
      <c r="Q386" s="95">
        <f>SUMIFS(MasterData[Annual Focus],MasterData[Material'#],H386,MasterData[Material],I386,MasterData[WWB ID],C386)</f>
        <v>0</v>
      </c>
      <c r="R386" s="95">
        <f>SUMIFS(MasterData[Growth Rebate],MasterData[Material'#],H386,MasterData[Material],I386,MasterData[WWB ID],C386)</f>
        <v>630.50000000000023</v>
      </c>
      <c r="S386" s="95">
        <f t="shared" si="12"/>
        <v>882.39275349521313</v>
      </c>
    </row>
    <row r="387" spans="1:19" x14ac:dyDescent="0.25">
      <c r="A387" s="91" t="str">
        <v>BD MEDICAL</v>
      </c>
      <c r="B387" s="91" t="str">
        <v>Medication Delivery Solutions</v>
      </c>
      <c r="C387" s="91" t="str">
        <v>107</v>
      </c>
      <c r="D387" s="91" t="str">
        <v>Anesthesia and Enterals</v>
      </c>
      <c r="E387" s="91" t="str">
        <v>Anesthesia Systems - Conventional</v>
      </c>
      <c r="F387" s="91" t="str">
        <v>Radiology Products</v>
      </c>
      <c r="G387" s="91" t="str">
        <v>All Other Radiology Products</v>
      </c>
      <c r="H387" s="91" t="str">
        <v>408531</v>
      </c>
      <c r="I387" s="91" t="str">
        <v>CAP FEMALE LUER LOK S/SU</v>
      </c>
      <c r="J387" s="91" t="str">
        <v>BD</v>
      </c>
      <c r="K387" s="95">
        <f>SUMIFS(MasterData[Curr Sales],MasterData[Material'#],H387,MasterData[Material],I387,MasterData[WWB ID],C387)</f>
        <v>0</v>
      </c>
      <c r="L387" s="95">
        <f>SUMIFS(MasterData[Prior Sales],MasterData[Material'#],H387,MasterData[Material],I387,MasterData[WWB ID],C387)</f>
        <v>187.5</v>
      </c>
      <c r="M387" s="95">
        <f t="shared" si="11"/>
        <v>-187.5</v>
      </c>
      <c r="N387" s="95">
        <f>SUMIFS(MasterData[Semi-Annual Base],MasterData[Material'#],H387,MasterData[Material],I387,MasterData[WWB ID],C387)</f>
        <v>0</v>
      </c>
      <c r="O387" s="95">
        <f>SUMIFS(MasterData[Semi-Annual Focus],MasterData[Material'#],H387,MasterData[Material],I387,MasterData[WWB ID],C387)</f>
        <v>0</v>
      </c>
      <c r="P387" s="95">
        <f>SUMIFS(MasterData[Base Rebate],MasterData[Material'#],H387,MasterData[Material],I387,MasterData[WWB ID],C387)</f>
        <v>1.4442729318334764</v>
      </c>
      <c r="Q387" s="95">
        <f>SUMIFS(MasterData[Annual Focus],MasterData[Material'#],H387,MasterData[Material],I387,MasterData[WWB ID],C387)</f>
        <v>0</v>
      </c>
      <c r="R387" s="95">
        <f>SUMIFS(MasterData[Growth Rebate],MasterData[Material'#],H387,MasterData[Material],I387,MasterData[WWB ID],C387)</f>
        <v>-18.75</v>
      </c>
      <c r="S387" s="95">
        <f t="shared" si="12"/>
        <v>-17.305727068166522</v>
      </c>
    </row>
    <row r="388" spans="1:19" x14ac:dyDescent="0.25">
      <c r="A388" s="91" t="str">
        <v>BD MEDICAL</v>
      </c>
      <c r="B388" s="91" t="str">
        <v>Medication Delivery Solutions</v>
      </c>
      <c r="C388" s="91" t="str">
        <v>138</v>
      </c>
      <c r="D388" s="91" t="str">
        <v>Sharps Disposals Systems</v>
      </c>
      <c r="E388" s="91" t="str">
        <v>Sharps Disposal Systems</v>
      </c>
      <c r="F388" s="91" t="str">
        <v>BD Recycleen</v>
      </c>
      <c r="G388" s="91" t="str">
        <v>Patient Room Products</v>
      </c>
      <c r="H388" s="91" t="str">
        <v>305053</v>
      </c>
      <c r="I388" s="91" t="str">
        <v>SHARPS COLL 3GAL RECYKLEEN PEARL</v>
      </c>
      <c r="J388" s="91" t="str">
        <v>BD</v>
      </c>
      <c r="K388" s="95">
        <f>SUMIFS(MasterData[Curr Sales],MasterData[Material'#],H388,MasterData[Material],I388,MasterData[WWB ID],C388)</f>
        <v>29436.210000000006</v>
      </c>
      <c r="L388" s="95">
        <f>SUMIFS(MasterData[Prior Sales],MasterData[Material'#],H388,MasterData[Material],I388,MasterData[WWB ID],C388)</f>
        <v>28446.510000000006</v>
      </c>
      <c r="M388" s="95">
        <f t="shared" si="11"/>
        <v>989.70000000000073</v>
      </c>
      <c r="N388" s="95">
        <f>SUMIFS(MasterData[Semi-Annual Base],MasterData[Material'#],H388,MasterData[Material],I388,MasterData[WWB ID],C388)</f>
        <v>0</v>
      </c>
      <c r="O388" s="95">
        <f>SUMIFS(MasterData[Semi-Annual Focus],MasterData[Material'#],H388,MasterData[Material],I388,MasterData[WWB ID],C388)</f>
        <v>0</v>
      </c>
      <c r="P388" s="95">
        <f>SUMIFS(MasterData[Base Rebate],MasterData[Material'#],H388,MasterData[Material],I388,MasterData[WWB ID],C388)</f>
        <v>219.11746345669488</v>
      </c>
      <c r="Q388" s="95">
        <f>SUMIFS(MasterData[Annual Focus],MasterData[Material'#],H388,MasterData[Material],I388,MasterData[WWB ID],C388)</f>
        <v>0</v>
      </c>
      <c r="R388" s="95">
        <f>SUMIFS(MasterData[Growth Rebate],MasterData[Material'#],H388,MasterData[Material],I388,MasterData[WWB ID],C388)</f>
        <v>98.969999999999956</v>
      </c>
      <c r="S388" s="95">
        <f t="shared" si="12"/>
        <v>318.08746345669482</v>
      </c>
    </row>
    <row r="389" spans="1:19" x14ac:dyDescent="0.25">
      <c r="A389" s="91" t="str">
        <v>BD MEDICAL</v>
      </c>
      <c r="B389" s="91" t="str">
        <v>Medication Delivery Solutions</v>
      </c>
      <c r="C389" s="91" t="str">
        <v>138</v>
      </c>
      <c r="D389" s="91" t="str">
        <v>Sharps Disposals Systems</v>
      </c>
      <c r="E389" s="91" t="str">
        <v>Sharps Disposal Systems</v>
      </c>
      <c r="F389" s="91" t="str">
        <v>BD Recycleen</v>
      </c>
      <c r="G389" s="91" t="str">
        <v>Patient Room Products</v>
      </c>
      <c r="H389" s="91" t="str">
        <v>305054</v>
      </c>
      <c r="I389" s="91" t="str">
        <v>SHARPS COLL 3GAL RECYKLEEN RED</v>
      </c>
      <c r="J389" s="91" t="str">
        <v>BD</v>
      </c>
      <c r="K389" s="95">
        <f>SUMIFS(MasterData[Curr Sales],MasterData[Material'#],H389,MasterData[Material],I389,MasterData[WWB ID],C389)</f>
        <v>1454.1</v>
      </c>
      <c r="L389" s="95">
        <f>SUMIFS(MasterData[Prior Sales],MasterData[Material'#],H389,MasterData[Material],I389,MasterData[WWB ID],C389)</f>
        <v>2428.4000000000005</v>
      </c>
      <c r="M389" s="95">
        <f t="shared" si="11"/>
        <v>-974.30000000000064</v>
      </c>
      <c r="N389" s="95">
        <f>SUMIFS(MasterData[Semi-Annual Base],MasterData[Material'#],H389,MasterData[Material],I389,MasterData[WWB ID],C389)</f>
        <v>0</v>
      </c>
      <c r="O389" s="95">
        <f>SUMIFS(MasterData[Semi-Annual Focus],MasterData[Material'#],H389,MasterData[Material],I389,MasterData[WWB ID],C389)</f>
        <v>0</v>
      </c>
      <c r="P389" s="95">
        <f>SUMIFS(MasterData[Base Rebate],MasterData[Material'#],H389,MasterData[Material],I389,MasterData[WWB ID],C389)</f>
        <v>18.705452734210208</v>
      </c>
      <c r="Q389" s="95">
        <f>SUMIFS(MasterData[Annual Focus],MasterData[Material'#],H389,MasterData[Material],I389,MasterData[WWB ID],C389)</f>
        <v>0</v>
      </c>
      <c r="R389" s="95">
        <f>SUMIFS(MasterData[Growth Rebate],MasterData[Material'#],H389,MasterData[Material],I389,MasterData[WWB ID],C389)</f>
        <v>-97.430000000000035</v>
      </c>
      <c r="S389" s="95">
        <f t="shared" si="12"/>
        <v>-78.724547265789823</v>
      </c>
    </row>
    <row r="390" spans="1:19" x14ac:dyDescent="0.25">
      <c r="A390" s="91" t="str">
        <v>BD MEDICAL</v>
      </c>
      <c r="B390" s="91" t="str">
        <v>Medication Delivery Solutions</v>
      </c>
      <c r="C390" s="91" t="str">
        <v>138</v>
      </c>
      <c r="D390" s="91" t="str">
        <v>Sharps Disposals Systems</v>
      </c>
      <c r="E390" s="91" t="str">
        <v>Sharps Disposal Systems</v>
      </c>
      <c r="F390" s="91" t="str">
        <v>Infectious Waste Collectors</v>
      </c>
      <c r="G390" s="91" t="str">
        <v>XL \ Large Sharps Collectors</v>
      </c>
      <c r="H390" s="91" t="str">
        <v>305666</v>
      </c>
      <c r="I390" s="91" t="str">
        <v>SHARPS COLL 19GAL GASKET RED</v>
      </c>
      <c r="J390" s="91" t="str">
        <v>BD</v>
      </c>
      <c r="K390" s="95">
        <f>SUMIFS(MasterData[Curr Sales],MasterData[Material'#],H390,MasterData[Material],I390,MasterData[WWB ID],C390)</f>
        <v>22911.850000000002</v>
      </c>
      <c r="L390" s="95">
        <f>SUMIFS(MasterData[Prior Sales],MasterData[Material'#],H390,MasterData[Material],I390,MasterData[WWB ID],C390)</f>
        <v>17390.7</v>
      </c>
      <c r="M390" s="95">
        <f t="shared" si="11"/>
        <v>5521.1500000000015</v>
      </c>
      <c r="N390" s="95">
        <f>SUMIFS(MasterData[Semi-Annual Base],MasterData[Material'#],H390,MasterData[Material],I390,MasterData[WWB ID],C390)</f>
        <v>0</v>
      </c>
      <c r="O390" s="95">
        <f>SUMIFS(MasterData[Semi-Annual Focus],MasterData[Material'#],H390,MasterData[Material],I390,MasterData[WWB ID],C390)</f>
        <v>0</v>
      </c>
      <c r="P390" s="95">
        <f>SUMIFS(MasterData[Base Rebate],MasterData[Material'#],H390,MasterData[Material],I390,MasterData[WWB ID],C390)</f>
        <v>133.95689213672765</v>
      </c>
      <c r="Q390" s="95">
        <f>SUMIFS(MasterData[Annual Focus],MasterData[Material'#],H390,MasterData[Material],I390,MasterData[WWB ID],C390)</f>
        <v>0</v>
      </c>
      <c r="R390" s="95">
        <f>SUMIFS(MasterData[Growth Rebate],MasterData[Material'#],H390,MasterData[Material],I390,MasterData[WWB ID],C390)</f>
        <v>552.11500000000024</v>
      </c>
      <c r="S390" s="95">
        <f t="shared" si="12"/>
        <v>686.07189213672791</v>
      </c>
    </row>
    <row r="391" spans="1:19" x14ac:dyDescent="0.25">
      <c r="A391" s="91" t="str">
        <v>BD MEDICAL</v>
      </c>
      <c r="B391" s="91" t="str">
        <v>Medication Delivery Solutions</v>
      </c>
      <c r="C391" s="91" t="str">
        <v>138</v>
      </c>
      <c r="D391" s="91" t="str">
        <v>Sharps Disposals Systems</v>
      </c>
      <c r="E391" s="91" t="str">
        <v>Sharps Disposal Systems</v>
      </c>
      <c r="F391" s="91" t="str">
        <v>Infectious Waste Collectors</v>
      </c>
      <c r="G391" s="91" t="str">
        <v>XL \ Large Sharps Collectors</v>
      </c>
      <c r="H391" s="91" t="str">
        <v>305622</v>
      </c>
      <c r="I391" s="91" t="str">
        <v>SHARPS COLL 3GAL PHARM</v>
      </c>
      <c r="J391" s="91" t="str">
        <v>BD</v>
      </c>
      <c r="K391" s="95">
        <f>SUMIFS(MasterData[Curr Sales],MasterData[Material'#],H391,MasterData[Material],I391,MasterData[WWB ID],C391)</f>
        <v>0</v>
      </c>
      <c r="L391" s="95">
        <f>SUMIFS(MasterData[Prior Sales],MasterData[Material'#],H391,MasterData[Material],I391,MasterData[WWB ID],C391)</f>
        <v>364.78000000000003</v>
      </c>
      <c r="M391" s="95">
        <f t="shared" si="11"/>
        <v>-364.78000000000003</v>
      </c>
      <c r="N391" s="95">
        <f>SUMIFS(MasterData[Semi-Annual Base],MasterData[Material'#],H391,MasterData[Material],I391,MasterData[WWB ID],C391)</f>
        <v>0</v>
      </c>
      <c r="O391" s="95">
        <f>SUMIFS(MasterData[Semi-Annual Focus],MasterData[Material'#],H391,MasterData[Material],I391,MasterData[WWB ID],C391)</f>
        <v>0</v>
      </c>
      <c r="P391" s="95">
        <f>SUMIFS(MasterData[Base Rebate],MasterData[Material'#],H391,MasterData[Material],I391,MasterData[WWB ID],C391)</f>
        <v>2.8098233603958156</v>
      </c>
      <c r="Q391" s="95">
        <f>SUMIFS(MasterData[Annual Focus],MasterData[Material'#],H391,MasterData[Material],I391,MasterData[WWB ID],C391)</f>
        <v>0</v>
      </c>
      <c r="R391" s="95">
        <f>SUMIFS(MasterData[Growth Rebate],MasterData[Material'#],H391,MasterData[Material],I391,MasterData[WWB ID],C391)</f>
        <v>-36.478000000000002</v>
      </c>
      <c r="S391" s="95">
        <f t="shared" si="12"/>
        <v>-33.668176639604184</v>
      </c>
    </row>
    <row r="392" spans="1:19" x14ac:dyDescent="0.25">
      <c r="A392" s="91" t="str">
        <v>BD MEDICAL</v>
      </c>
      <c r="B392" s="91" t="str">
        <v>Medication Delivery Solutions</v>
      </c>
      <c r="C392" s="91" t="str">
        <v>138</v>
      </c>
      <c r="D392" s="91" t="str">
        <v>Sharps Disposals Systems</v>
      </c>
      <c r="E392" s="91" t="str">
        <v>Sharps Disposal Systems</v>
      </c>
      <c r="F392" s="91" t="str">
        <v>Infectious Waste Collectors</v>
      </c>
      <c r="G392" s="91" t="str">
        <v>XL \ Large Sharps Collectors</v>
      </c>
      <c r="H392" s="91" t="str">
        <v>305602</v>
      </c>
      <c r="I392" s="91" t="str">
        <v>SHARPS COLL SLIDE CLOSE 9GAL GASKET RED</v>
      </c>
      <c r="J392" s="91" t="str">
        <v>BD</v>
      </c>
      <c r="K392" s="95">
        <f>SUMIFS(MasterData[Curr Sales],MasterData[Material'#],H392,MasterData[Material],I392,MasterData[WWB ID],C392)</f>
        <v>228.39999999999998</v>
      </c>
      <c r="L392" s="95">
        <f>SUMIFS(MasterData[Prior Sales],MasterData[Material'#],H392,MasterData[Material],I392,MasterData[WWB ID],C392)</f>
        <v>0</v>
      </c>
      <c r="M392" s="95">
        <f t="shared" si="11"/>
        <v>228.39999999999998</v>
      </c>
      <c r="N392" s="95">
        <f>SUMIFS(MasterData[Semi-Annual Base],MasterData[Material'#],H392,MasterData[Material],I392,MasterData[WWB ID],C392)</f>
        <v>0</v>
      </c>
      <c r="O392" s="95">
        <f>SUMIFS(MasterData[Semi-Annual Focus],MasterData[Material'#],H392,MasterData[Material],I392,MasterData[WWB ID],C392)</f>
        <v>0</v>
      </c>
      <c r="P392" s="95">
        <f>SUMIFS(MasterData[Base Rebate],MasterData[Material'#],H392,MasterData[Material],I392,MasterData[WWB ID],C392)</f>
        <v>0</v>
      </c>
      <c r="Q392" s="95">
        <f>SUMIFS(MasterData[Annual Focus],MasterData[Material'#],H392,MasterData[Material],I392,MasterData[WWB ID],C392)</f>
        <v>0</v>
      </c>
      <c r="R392" s="95">
        <f>SUMIFS(MasterData[Growth Rebate],MasterData[Material'#],H392,MasterData[Material],I392,MasterData[WWB ID],C392)</f>
        <v>22.84</v>
      </c>
      <c r="S392" s="95">
        <f t="shared" si="12"/>
        <v>22.84</v>
      </c>
    </row>
    <row r="393" spans="1:19" x14ac:dyDescent="0.25">
      <c r="A393" s="91" t="str">
        <v>BD MEDICAL</v>
      </c>
      <c r="B393" s="91" t="str">
        <v>Medication Delivery Solutions</v>
      </c>
      <c r="C393" s="91" t="str">
        <v>138</v>
      </c>
      <c r="D393" s="91" t="str">
        <v>Sharps Disposals Systems</v>
      </c>
      <c r="E393" s="91" t="str">
        <v>Sharps Disposal Systems</v>
      </c>
      <c r="F393" s="91" t="str">
        <v>Infectious Waste Collectors</v>
      </c>
      <c r="G393" s="91" t="str">
        <v>Multi-use Nestable</v>
      </c>
      <c r="H393" s="91" t="str">
        <v>305480</v>
      </c>
      <c r="I393" s="91" t="str">
        <v>SHARPS COLL 14QT RED 1102 NON-VENT CAP</v>
      </c>
      <c r="J393" s="91" t="str">
        <v>BD</v>
      </c>
      <c r="K393" s="95">
        <f>SUMIFS(MasterData[Curr Sales],MasterData[Material'#],H393,MasterData[Material],I393,MasterData[WWB ID],C393)</f>
        <v>1172.3200000000002</v>
      </c>
      <c r="L393" s="95">
        <f>SUMIFS(MasterData[Prior Sales],MasterData[Material'#],H393,MasterData[Material],I393,MasterData[WWB ID],C393)</f>
        <v>373.08</v>
      </c>
      <c r="M393" s="95">
        <f t="shared" ref="M393:M456" si="13">K393-L393</f>
        <v>799.24000000000024</v>
      </c>
      <c r="N393" s="95">
        <f>SUMIFS(MasterData[Semi-Annual Base],MasterData[Material'#],H393,MasterData[Material],I393,MasterData[WWB ID],C393)</f>
        <v>0</v>
      </c>
      <c r="O393" s="95">
        <f>SUMIFS(MasterData[Semi-Annual Focus],MasterData[Material'#],H393,MasterData[Material],I393,MasterData[WWB ID],C393)</f>
        <v>0</v>
      </c>
      <c r="P393" s="95">
        <f>SUMIFS(MasterData[Base Rebate],MasterData[Material'#],H393,MasterData[Material],I393,MasterData[WWB ID],C393)</f>
        <v>2.8737565088449775</v>
      </c>
      <c r="Q393" s="95">
        <f>SUMIFS(MasterData[Annual Focus],MasterData[Material'#],H393,MasterData[Material],I393,MasterData[WWB ID],C393)</f>
        <v>0</v>
      </c>
      <c r="R393" s="95">
        <f>SUMIFS(MasterData[Growth Rebate],MasterData[Material'#],H393,MasterData[Material],I393,MasterData[WWB ID],C393)</f>
        <v>79.924000000000007</v>
      </c>
      <c r="S393" s="95">
        <f t="shared" ref="S393:S456" si="14">SUM(N393:R393)</f>
        <v>82.797756508844984</v>
      </c>
    </row>
    <row r="394" spans="1:19" x14ac:dyDescent="0.25">
      <c r="A394" s="91" t="str">
        <v>BD MEDICAL</v>
      </c>
      <c r="B394" s="91" t="str">
        <v>Medication Delivery Solutions</v>
      </c>
      <c r="C394" s="91" t="str">
        <v>138</v>
      </c>
      <c r="D394" s="91" t="str">
        <v>Sharps Disposals Systems</v>
      </c>
      <c r="E394" s="91" t="str">
        <v>Sharps Disposal Systems</v>
      </c>
      <c r="F394" s="91" t="str">
        <v>Chemotherapy Waste Collectors</v>
      </c>
      <c r="G394" s="91" t="str">
        <v>XL \ Large Sharps Collectors</v>
      </c>
      <c r="H394" s="91" t="str">
        <v>305613</v>
      </c>
      <c r="I394" s="91" t="str">
        <v>SHARPS COLL CHEMO 19GAL YELLOW</v>
      </c>
      <c r="J394" s="91" t="str">
        <v>BD</v>
      </c>
      <c r="K394" s="95">
        <f>SUMIFS(MasterData[Curr Sales],MasterData[Material'#],H394,MasterData[Material],I394,MasterData[WWB ID],C394)</f>
        <v>62156.160000000011</v>
      </c>
      <c r="L394" s="95">
        <f>SUMIFS(MasterData[Prior Sales],MasterData[Material'#],H394,MasterData[Material],I394,MasterData[WWB ID],C394)</f>
        <v>59542.400000000001</v>
      </c>
      <c r="M394" s="95">
        <f t="shared" si="13"/>
        <v>2613.7600000000093</v>
      </c>
      <c r="N394" s="95">
        <f>SUMIFS(MasterData[Semi-Annual Base],MasterData[Material'#],H394,MasterData[Material],I394,MasterData[WWB ID],C394)</f>
        <v>0</v>
      </c>
      <c r="O394" s="95">
        <f>SUMIFS(MasterData[Semi-Annual Focus],MasterData[Material'#],H394,MasterData[Material],I394,MasterData[WWB ID],C394)</f>
        <v>0</v>
      </c>
      <c r="P394" s="95">
        <f>SUMIFS(MasterData[Base Rebate],MasterData[Material'#],H394,MasterData[Material],I394,MasterData[WWB ID],C394)</f>
        <v>458.64254195414173</v>
      </c>
      <c r="Q394" s="95">
        <f>SUMIFS(MasterData[Annual Focus],MasterData[Material'#],H394,MasterData[Material],I394,MasterData[WWB ID],C394)</f>
        <v>0</v>
      </c>
      <c r="R394" s="95">
        <f>SUMIFS(MasterData[Growth Rebate],MasterData[Material'#],H394,MasterData[Material],I394,MasterData[WWB ID],C394)</f>
        <v>261.37600000000009</v>
      </c>
      <c r="S394" s="95">
        <f t="shared" si="14"/>
        <v>720.01854195414182</v>
      </c>
    </row>
    <row r="395" spans="1:19" x14ac:dyDescent="0.25">
      <c r="A395" s="91" t="str">
        <v>BD MEDICAL</v>
      </c>
      <c r="B395" s="91" t="str">
        <v>Medication Delivery Solutions</v>
      </c>
      <c r="C395" s="91" t="str">
        <v>138</v>
      </c>
      <c r="D395" s="91" t="str">
        <v>Sharps Disposals Systems</v>
      </c>
      <c r="E395" s="91" t="str">
        <v>Sharps Disposal Systems</v>
      </c>
      <c r="F395" s="91" t="str">
        <v>Pharmaceutical Waste Collectors</v>
      </c>
      <c r="G395" s="91" t="str">
        <v>Patient Room Products</v>
      </c>
      <c r="H395" s="91" t="str">
        <v>305517</v>
      </c>
      <c r="I395" s="91" t="str">
        <v>SHARPS COLL NEXT GEN 5.4QT RED 20/PACK</v>
      </c>
      <c r="J395" s="91" t="str">
        <v>BD</v>
      </c>
      <c r="K395" s="95">
        <f>SUMIFS(MasterData[Curr Sales],MasterData[Material'#],H395,MasterData[Material],I395,MasterData[WWB ID],C395)</f>
        <v>928.2700000000001</v>
      </c>
      <c r="L395" s="95">
        <f>SUMIFS(MasterData[Prior Sales],MasterData[Material'#],H395,MasterData[Material],I395,MasterData[WWB ID],C395)</f>
        <v>424.53000000000003</v>
      </c>
      <c r="M395" s="95">
        <f t="shared" si="13"/>
        <v>503.74000000000007</v>
      </c>
      <c r="N395" s="95">
        <f>SUMIFS(MasterData[Semi-Annual Base],MasterData[Material'#],H395,MasterData[Material],I395,MasterData[WWB ID],C395)</f>
        <v>0</v>
      </c>
      <c r="O395" s="95">
        <f>SUMIFS(MasterData[Semi-Annual Focus],MasterData[Material'#],H395,MasterData[Material],I395,MasterData[WWB ID],C395)</f>
        <v>0</v>
      </c>
      <c r="P395" s="95">
        <f>SUMIFS(MasterData[Base Rebate],MasterData[Material'#],H395,MasterData[Material],I395,MasterData[WWB ID],C395)</f>
        <v>3.2700650013400829</v>
      </c>
      <c r="Q395" s="95">
        <f>SUMIFS(MasterData[Annual Focus],MasterData[Material'#],H395,MasterData[Material],I395,MasterData[WWB ID],C395)</f>
        <v>0</v>
      </c>
      <c r="R395" s="95">
        <f>SUMIFS(MasterData[Growth Rebate],MasterData[Material'#],H395,MasterData[Material],I395,MasterData[WWB ID],C395)</f>
        <v>50.374000000000009</v>
      </c>
      <c r="S395" s="95">
        <f t="shared" si="14"/>
        <v>53.644065001340095</v>
      </c>
    </row>
    <row r="396" spans="1:19" x14ac:dyDescent="0.25">
      <c r="A396" s="91" t="str">
        <v>BD MEDICAL</v>
      </c>
      <c r="B396" s="91" t="str">
        <v>Medication Delivery Solutions</v>
      </c>
      <c r="C396" s="91" t="str">
        <v>138</v>
      </c>
      <c r="D396" s="91" t="str">
        <v>Sharps Disposals Systems</v>
      </c>
      <c r="E396" s="91" t="str">
        <v>Sharps Disposal Systems</v>
      </c>
      <c r="F396" s="91" t="str">
        <v>Pharmaceutical Waste Collectors</v>
      </c>
      <c r="G396" s="91" t="str">
        <v>Patient Room Products</v>
      </c>
      <c r="H396" s="91" t="str">
        <v>305551</v>
      </c>
      <c r="I396" s="91" t="str">
        <v>SHARPS COLL NEXT GEN 5.4QT CLEAR 20/PACK</v>
      </c>
      <c r="J396" s="91" t="str">
        <v>BD</v>
      </c>
      <c r="K396" s="95">
        <f>SUMIFS(MasterData[Curr Sales],MasterData[Material'#],H396,MasterData[Material],I396,MasterData[WWB ID],C396)</f>
        <v>4481.1000000000004</v>
      </c>
      <c r="L396" s="95">
        <f>SUMIFS(MasterData[Prior Sales],MasterData[Material'#],H396,MasterData[Material],I396,MasterData[WWB ID],C396)</f>
        <v>3598.3199999999997</v>
      </c>
      <c r="M396" s="95">
        <f t="shared" si="13"/>
        <v>882.78000000000065</v>
      </c>
      <c r="N396" s="95">
        <f>SUMIFS(MasterData[Semi-Annual Base],MasterData[Material'#],H396,MasterData[Material],I396,MasterData[WWB ID],C396)</f>
        <v>0</v>
      </c>
      <c r="O396" s="95">
        <f>SUMIFS(MasterData[Semi-Annual Focus],MasterData[Material'#],H396,MasterData[Material],I396,MasterData[WWB ID],C396)</f>
        <v>0</v>
      </c>
      <c r="P396" s="95">
        <f>SUMIFS(MasterData[Base Rebate],MasterData[Material'#],H396,MasterData[Material],I396,MasterData[WWB ID],C396)</f>
        <v>27.717099605733509</v>
      </c>
      <c r="Q396" s="95">
        <f>SUMIFS(MasterData[Annual Focus],MasterData[Material'#],H396,MasterData[Material],I396,MasterData[WWB ID],C396)</f>
        <v>0</v>
      </c>
      <c r="R396" s="95">
        <f>SUMIFS(MasterData[Growth Rebate],MasterData[Material'#],H396,MasterData[Material],I396,MasterData[WWB ID],C396)</f>
        <v>88.277999999999992</v>
      </c>
      <c r="S396" s="95">
        <f t="shared" si="14"/>
        <v>115.9950996057335</v>
      </c>
    </row>
    <row r="397" spans="1:19" x14ac:dyDescent="0.25">
      <c r="A397" s="91" t="str">
        <v>BD MEDICAL</v>
      </c>
      <c r="B397" s="91" t="str">
        <v>Medication Delivery Solutions</v>
      </c>
      <c r="C397" s="91" t="str">
        <v>139</v>
      </c>
      <c r="D397" s="91" t="str">
        <v>Vascular Care</v>
      </c>
      <c r="E397" s="91" t="str">
        <v>Prefilled Flush Devices -Conventional</v>
      </c>
      <c r="F397" s="91" t="str">
        <v>HeparinLockFlushDevices-Terminal Sterile</v>
      </c>
      <c r="G397" s="91" t="str">
        <v>Hep. Lock 100u - Columbus - US</v>
      </c>
      <c r="H397" s="91" t="str">
        <v>306424</v>
      </c>
      <c r="I397" s="91" t="str">
        <v>SYRINGE 5ML HEPARIN 100 UNIT</v>
      </c>
      <c r="J397" s="91" t="str">
        <v>BD</v>
      </c>
      <c r="K397" s="95">
        <f>SUMIFS(MasterData[Curr Sales],MasterData[Material'#],H397,MasterData[Material],I397,MasterData[WWB ID],C397)</f>
        <v>775.2600000000001</v>
      </c>
      <c r="L397" s="95">
        <f>SUMIFS(MasterData[Prior Sales],MasterData[Material'#],H397,MasterData[Material],I397,MasterData[WWB ID],C397)</f>
        <v>810</v>
      </c>
      <c r="M397" s="95">
        <f t="shared" si="13"/>
        <v>-34.739999999999895</v>
      </c>
      <c r="N397" s="95">
        <f>SUMIFS(MasterData[Semi-Annual Base],MasterData[Material'#],H397,MasterData[Material],I397,MasterData[WWB ID],C397)</f>
        <v>0</v>
      </c>
      <c r="O397" s="95">
        <f>SUMIFS(MasterData[Semi-Annual Focus],MasterData[Material'#],H397,MasterData[Material],I397,MasterData[WWB ID],C397)</f>
        <v>0</v>
      </c>
      <c r="P397" s="95">
        <f>SUMIFS(MasterData[Base Rebate],MasterData[Material'#],H397,MasterData[Material],I397,MasterData[WWB ID],C397)</f>
        <v>6.239259065520617</v>
      </c>
      <c r="Q397" s="95">
        <f>SUMIFS(MasterData[Annual Focus],MasterData[Material'#],H397,MasterData[Material],I397,MasterData[WWB ID],C397)</f>
        <v>0</v>
      </c>
      <c r="R397" s="95">
        <f>SUMIFS(MasterData[Growth Rebate],MasterData[Material'#],H397,MasterData[Material],I397,MasterData[WWB ID],C397)</f>
        <v>-3.4739999999999958</v>
      </c>
      <c r="S397" s="95">
        <f t="shared" si="14"/>
        <v>2.7652590655206213</v>
      </c>
    </row>
    <row r="398" spans="1:19" x14ac:dyDescent="0.25">
      <c r="A398" s="91" t="str">
        <v>BD MEDICAL</v>
      </c>
      <c r="B398" s="91" t="str">
        <v>Medication Delivery Solutions</v>
      </c>
      <c r="C398" s="91" t="str">
        <v>139</v>
      </c>
      <c r="D398" s="91" t="str">
        <v>Vascular Care</v>
      </c>
      <c r="E398" s="91" t="str">
        <v>Prefilled Flush Devices -Conventional</v>
      </c>
      <c r="F398" s="91" t="str">
        <v>HeparinLockFlushDevices-Terminal Sterile</v>
      </c>
      <c r="G398" s="91" t="str">
        <v>Hep. Lock 10u - Columbus - US</v>
      </c>
      <c r="H398" s="91" t="str">
        <v>306414</v>
      </c>
      <c r="I398" s="91" t="str">
        <v>SYRINGE 5ML HEPARIN 10 UNIT</v>
      </c>
      <c r="J398" s="91" t="str">
        <v>BD</v>
      </c>
      <c r="K398" s="95">
        <f>SUMIFS(MasterData[Curr Sales],MasterData[Material'#],H398,MasterData[Material],I398,MasterData[WWB ID],C398)</f>
        <v>1393.98</v>
      </c>
      <c r="L398" s="95">
        <f>SUMIFS(MasterData[Prior Sales],MasterData[Material'#],H398,MasterData[Material],I398,MasterData[WWB ID],C398)</f>
        <v>609.12000000000012</v>
      </c>
      <c r="M398" s="95">
        <f t="shared" si="13"/>
        <v>784.8599999999999</v>
      </c>
      <c r="N398" s="95">
        <f>SUMIFS(MasterData[Semi-Annual Base],MasterData[Material'#],H398,MasterData[Material],I398,MasterData[WWB ID],C398)</f>
        <v>0</v>
      </c>
      <c r="O398" s="95">
        <f>SUMIFS(MasterData[Semi-Annual Focus],MasterData[Material'#],H398,MasterData[Material],I398,MasterData[WWB ID],C398)</f>
        <v>0</v>
      </c>
      <c r="P398" s="95">
        <f>SUMIFS(MasterData[Base Rebate],MasterData[Material'#],H398,MasterData[Material],I398,MasterData[WWB ID],C398)</f>
        <v>4.6919228172715055</v>
      </c>
      <c r="Q398" s="95">
        <f>SUMIFS(MasterData[Annual Focus],MasterData[Material'#],H398,MasterData[Material],I398,MasterData[WWB ID],C398)</f>
        <v>0</v>
      </c>
      <c r="R398" s="95">
        <f>SUMIFS(MasterData[Growth Rebate],MasterData[Material'#],H398,MasterData[Material],I398,MasterData[WWB ID],C398)</f>
        <v>78.48599999999999</v>
      </c>
      <c r="S398" s="95">
        <f t="shared" si="14"/>
        <v>83.177922817271494</v>
      </c>
    </row>
    <row r="399" spans="1:19" x14ac:dyDescent="0.25">
      <c r="A399" s="91" t="str">
        <v>BD MEDICAL</v>
      </c>
      <c r="B399" s="91" t="str">
        <v>Medication Delivery Solutions</v>
      </c>
      <c r="C399" s="91" t="str">
        <v>139</v>
      </c>
      <c r="D399" s="91" t="str">
        <v>Vascular Care</v>
      </c>
      <c r="E399" s="91" t="str">
        <v>Prefilled Flush Devices -Conventional</v>
      </c>
      <c r="F399" s="91" t="str">
        <v>Saline Flush Devices SP</v>
      </c>
      <c r="G399" s="91" t="str">
        <v>Posiflush/Saline</v>
      </c>
      <c r="H399" s="91" t="str">
        <v>306547</v>
      </c>
      <c r="I399" s="91" t="str">
        <v>SYR 10ML PUMP COMPATIBLE SALINE 10ML FIL</v>
      </c>
      <c r="J399" s="91" t="str">
        <v>BD</v>
      </c>
      <c r="K399" s="95">
        <f>SUMIFS(MasterData[Curr Sales],MasterData[Material'#],H399,MasterData[Material],I399,MasterData[WWB ID],C399)</f>
        <v>2016</v>
      </c>
      <c r="L399" s="95">
        <f>SUMIFS(MasterData[Prior Sales],MasterData[Material'#],H399,MasterData[Material],I399,MasterData[WWB ID],C399)</f>
        <v>11277.449999999999</v>
      </c>
      <c r="M399" s="95">
        <f t="shared" si="13"/>
        <v>-9261.4499999999989</v>
      </c>
      <c r="N399" s="95">
        <f>SUMIFS(MasterData[Semi-Annual Base],MasterData[Material'#],H399,MasterData[Material],I399,MasterData[WWB ID],C399)</f>
        <v>0</v>
      </c>
      <c r="O399" s="95">
        <f>SUMIFS(MasterData[Semi-Annual Focus],MasterData[Material'#],H399,MasterData[Material],I399,MasterData[WWB ID],C399)</f>
        <v>0</v>
      </c>
      <c r="P399" s="95">
        <f>SUMIFS(MasterData[Base Rebate],MasterData[Material'#],H399,MasterData[Material],I399,MasterData[WWB ID],C399)</f>
        <v>86.867817467228988</v>
      </c>
      <c r="Q399" s="95">
        <f>SUMIFS(MasterData[Annual Focus],MasterData[Material'#],H399,MasterData[Material],I399,MasterData[WWB ID],C399)</f>
        <v>0</v>
      </c>
      <c r="R399" s="95">
        <f>SUMIFS(MasterData[Growth Rebate],MasterData[Material'#],H399,MasterData[Material],I399,MasterData[WWB ID],C399)</f>
        <v>-926.14499999999998</v>
      </c>
      <c r="S399" s="95">
        <f t="shared" si="14"/>
        <v>-839.27718253277101</v>
      </c>
    </row>
    <row r="400" spans="1:19" x14ac:dyDescent="0.25">
      <c r="A400" s="91" t="str">
        <v>BD MEDICAL</v>
      </c>
      <c r="B400" s="91" t="str">
        <v>Medication Delivery Solutions</v>
      </c>
      <c r="C400" s="91" t="str">
        <v>146</v>
      </c>
      <c r="D400" s="91" t="str">
        <v>ISD-MDS</v>
      </c>
      <c r="E400" s="91" t="str">
        <v>IVA Accessories</v>
      </c>
      <c r="F400" s="91" t="str">
        <v>IVA Accessories - Interlink</v>
      </c>
      <c r="G400" s="91" t="str">
        <v>Syringe with Cannula</v>
      </c>
      <c r="H400" s="91" t="str">
        <v>303345</v>
      </c>
      <c r="I400" s="91" t="str">
        <v>CANNULA BLUNT PLASTIC</v>
      </c>
      <c r="J400" s="91" t="str">
        <v>BD</v>
      </c>
      <c r="K400" s="95">
        <f>SUMIFS(MasterData[Curr Sales],MasterData[Material'#],H400,MasterData[Material],I400,MasterData[WWB ID],C400)</f>
        <v>8687.01</v>
      </c>
      <c r="L400" s="95">
        <f>SUMIFS(MasterData[Prior Sales],MasterData[Material'#],H400,MasterData[Material],I400,MasterData[WWB ID],C400)</f>
        <v>12297.12</v>
      </c>
      <c r="M400" s="95">
        <f t="shared" si="13"/>
        <v>-3610.1100000000006</v>
      </c>
      <c r="N400" s="95">
        <f>SUMIFS(MasterData[Semi-Annual Base],MasterData[Material'#],H400,MasterData[Material],I400,MasterData[WWB ID],C400)</f>
        <v>0</v>
      </c>
      <c r="O400" s="95">
        <f>SUMIFS(MasterData[Semi-Annual Focus],MasterData[Material'#],H400,MasterData[Material],I400,MasterData[WWB ID],C400)</f>
        <v>0</v>
      </c>
      <c r="P400" s="95">
        <f>SUMIFS(MasterData[Base Rebate],MasterData[Material'#],H400,MasterData[Material],I400,MasterData[WWB ID],C400)</f>
        <v>94.722120296043059</v>
      </c>
      <c r="Q400" s="95">
        <f>SUMIFS(MasterData[Annual Focus],MasterData[Material'#],H400,MasterData[Material],I400,MasterData[WWB ID],C400)</f>
        <v>0</v>
      </c>
      <c r="R400" s="95">
        <f>SUMIFS(MasterData[Growth Rebate],MasterData[Material'#],H400,MasterData[Material],I400,MasterData[WWB ID],C400)</f>
        <v>-361.01099999999997</v>
      </c>
      <c r="S400" s="95">
        <f t="shared" si="14"/>
        <v>-266.28887970395692</v>
      </c>
    </row>
    <row r="401" spans="1:19" x14ac:dyDescent="0.25">
      <c r="A401" s="91" t="str">
        <v>BD MEDICAL</v>
      </c>
      <c r="B401" s="91" t="str">
        <v>Medication Delivery Solutions</v>
      </c>
      <c r="C401" s="91" t="str">
        <v>146</v>
      </c>
      <c r="D401" s="91" t="str">
        <v>ISD-MDS</v>
      </c>
      <c r="E401" s="91" t="str">
        <v>IVA Extension Sets</v>
      </c>
      <c r="F401" s="91" t="str">
        <v>IVA Extension Sets - Other</v>
      </c>
      <c r="G401" s="91" t="str">
        <v>Other Conventional</v>
      </c>
      <c r="H401" s="91" t="str">
        <v>10015817</v>
      </c>
      <c r="I401" s="91" t="str">
        <v>EXT SET SMALLBORE TBG W/4 FEMALE LL</v>
      </c>
      <c r="J401" s="91" t="str">
        <v>BD</v>
      </c>
      <c r="K401" s="95">
        <f>SUMIFS(MasterData[Curr Sales],MasterData[Material'#],H401,MasterData[Material],I401,MasterData[WWB ID],C401)</f>
        <v>1325</v>
      </c>
      <c r="L401" s="95">
        <f>SUMIFS(MasterData[Prior Sales],MasterData[Material'#],H401,MasterData[Material],I401,MasterData[WWB ID],C401)</f>
        <v>1855</v>
      </c>
      <c r="M401" s="95">
        <f t="shared" si="13"/>
        <v>-530</v>
      </c>
      <c r="N401" s="95">
        <f>SUMIFS(MasterData[Semi-Annual Base],MasterData[Material'#],H401,MasterData[Material],I401,MasterData[WWB ID],C401)</f>
        <v>0</v>
      </c>
      <c r="O401" s="95">
        <f>SUMIFS(MasterData[Semi-Annual Focus],MasterData[Material'#],H401,MasterData[Material],I401,MasterData[WWB ID],C401)</f>
        <v>0</v>
      </c>
      <c r="P401" s="95">
        <f>SUMIFS(MasterData[Base Rebate],MasterData[Material'#],H401,MasterData[Material],I401,MasterData[WWB ID],C401)</f>
        <v>14.288673538939191</v>
      </c>
      <c r="Q401" s="95">
        <f>SUMIFS(MasterData[Annual Focus],MasterData[Material'#],H401,MasterData[Material],I401,MasterData[WWB ID],C401)</f>
        <v>0</v>
      </c>
      <c r="R401" s="95">
        <f>SUMIFS(MasterData[Growth Rebate],MasterData[Material'#],H401,MasterData[Material],I401,MasterData[WWB ID],C401)</f>
        <v>-53</v>
      </c>
      <c r="S401" s="95">
        <f t="shared" si="14"/>
        <v>-38.711326461060807</v>
      </c>
    </row>
    <row r="402" spans="1:19" x14ac:dyDescent="0.25">
      <c r="A402" s="91" t="str">
        <v>BD MEDICAL</v>
      </c>
      <c r="B402" s="91" t="str">
        <v>Medication Delivery Solutions</v>
      </c>
      <c r="C402" s="91" t="str">
        <v>146</v>
      </c>
      <c r="D402" s="91" t="str">
        <v>ISD-MDS</v>
      </c>
      <c r="E402" s="91" t="str">
        <v>IVA Extension Sets</v>
      </c>
      <c r="F402" s="91" t="str">
        <v>IVA Extension Sets - Other</v>
      </c>
      <c r="G402" s="91" t="str">
        <v>Other Safety</v>
      </c>
      <c r="H402" s="91" t="str">
        <v>20029E</v>
      </c>
      <c r="I402" s="91" t="str">
        <v>10 INCH  EXT W/ 0.2 PED &amp; VLV PORT</v>
      </c>
      <c r="J402" s="91" t="str">
        <v>BD</v>
      </c>
      <c r="K402" s="95">
        <f>SUMIFS(MasterData[Curr Sales],MasterData[Material'#],H402,MasterData[Material],I402,MasterData[WWB ID],C402)</f>
        <v>400</v>
      </c>
      <c r="L402" s="95">
        <f>SUMIFS(MasterData[Prior Sales],MasterData[Material'#],H402,MasterData[Material],I402,MasterData[WWB ID],C402)</f>
        <v>769</v>
      </c>
      <c r="M402" s="95">
        <f t="shared" si="13"/>
        <v>-369</v>
      </c>
      <c r="N402" s="95">
        <f>SUMIFS(MasterData[Semi-Annual Base],MasterData[Material'#],H402,MasterData[Material],I402,MasterData[WWB ID],C402)</f>
        <v>0</v>
      </c>
      <c r="O402" s="95">
        <f>SUMIFS(MasterData[Semi-Annual Focus],MasterData[Material'#],H402,MasterData[Material],I402,MasterData[WWB ID],C402)</f>
        <v>0</v>
      </c>
      <c r="P402" s="95">
        <f>SUMIFS(MasterData[Base Rebate],MasterData[Material'#],H402,MasterData[Material],I402,MasterData[WWB ID],C402)</f>
        <v>5.9234447177596969</v>
      </c>
      <c r="Q402" s="95">
        <f>SUMIFS(MasterData[Annual Focus],MasterData[Material'#],H402,MasterData[Material],I402,MasterData[WWB ID],C402)</f>
        <v>0</v>
      </c>
      <c r="R402" s="95">
        <f>SUMIFS(MasterData[Growth Rebate],MasterData[Material'#],H402,MasterData[Material],I402,MasterData[WWB ID],C402)</f>
        <v>-36.900000000000006</v>
      </c>
      <c r="S402" s="95">
        <f t="shared" si="14"/>
        <v>-30.976555282240309</v>
      </c>
    </row>
    <row r="403" spans="1:19" x14ac:dyDescent="0.25">
      <c r="A403" s="91" t="str">
        <v>BD MEDICAL</v>
      </c>
      <c r="B403" s="91" t="str">
        <v>Medication Delivery Solutions</v>
      </c>
      <c r="C403" s="91" t="str">
        <v>146</v>
      </c>
      <c r="D403" s="91" t="str">
        <v>ISD-MDS</v>
      </c>
      <c r="E403" s="91" t="str">
        <v>IVA Extension Sets</v>
      </c>
      <c r="F403" s="91" t="str">
        <v>IVA Extension Sets - Other</v>
      </c>
      <c r="G403" s="91" t="str">
        <v>Other Safety</v>
      </c>
      <c r="H403" s="91" t="str">
        <v>20127E</v>
      </c>
      <c r="I403" s="91" t="str">
        <v>EXT SET 1.2MF 1SS DEHP FREE</v>
      </c>
      <c r="J403" s="91" t="str">
        <v>BD</v>
      </c>
      <c r="K403" s="95">
        <f>SUMIFS(MasterData[Curr Sales],MasterData[Material'#],H403,MasterData[Material],I403,MasterData[WWB ID],C403)</f>
        <v>18771</v>
      </c>
      <c r="L403" s="95">
        <f>SUMIFS(MasterData[Prior Sales],MasterData[Material'#],H403,MasterData[Material],I403,MasterData[WWB ID],C403)</f>
        <v>4184.04</v>
      </c>
      <c r="M403" s="95">
        <f t="shared" si="13"/>
        <v>14586.96</v>
      </c>
      <c r="N403" s="95">
        <f>SUMIFS(MasterData[Semi-Annual Base],MasterData[Material'#],H403,MasterData[Material],I403,MasterData[WWB ID],C403)</f>
        <v>0</v>
      </c>
      <c r="O403" s="95">
        <f>SUMIFS(MasterData[Semi-Annual Focus],MasterData[Material'#],H403,MasterData[Material],I403,MasterData[WWB ID],C403)</f>
        <v>0</v>
      </c>
      <c r="P403" s="95">
        <f>SUMIFS(MasterData[Base Rebate],MasterData[Material'#],H403,MasterData[Material],I403,MasterData[WWB ID],C403)</f>
        <v>32.228777161112205</v>
      </c>
      <c r="Q403" s="95">
        <f>SUMIFS(MasterData[Annual Focus],MasterData[Material'#],H403,MasterData[Material],I403,MasterData[WWB ID],C403)</f>
        <v>0</v>
      </c>
      <c r="R403" s="95">
        <f>SUMIFS(MasterData[Growth Rebate],MasterData[Material'#],H403,MasterData[Material],I403,MasterData[WWB ID],C403)</f>
        <v>1458.6959999999999</v>
      </c>
      <c r="S403" s="95">
        <f t="shared" si="14"/>
        <v>1490.9247771611122</v>
      </c>
    </row>
    <row r="404" spans="1:19" x14ac:dyDescent="0.25">
      <c r="A404" s="91" t="str">
        <v>BD MEDICAL</v>
      </c>
      <c r="B404" s="91" t="str">
        <v>Medication Delivery Solutions</v>
      </c>
      <c r="C404" s="91" t="str">
        <v>146</v>
      </c>
      <c r="D404" s="91" t="str">
        <v>ISD-MDS</v>
      </c>
      <c r="E404" s="91" t="str">
        <v>IVA Extension Sets</v>
      </c>
      <c r="F404" s="91" t="str">
        <v>IVA Extension Sets - Other</v>
      </c>
      <c r="G404" s="91" t="str">
        <v>Other Safety</v>
      </c>
      <c r="H404" s="91" t="str">
        <v>20027E</v>
      </c>
      <c r="I404" s="91" t="str">
        <v>EXT SET 0.2 MICRON FILTER SS DEHP FREE</v>
      </c>
      <c r="J404" s="91" t="str">
        <v>BD</v>
      </c>
      <c r="K404" s="95">
        <f>SUMIFS(MasterData[Curr Sales],MasterData[Material'#],H404,MasterData[Material],I404,MasterData[WWB ID],C404)</f>
        <v>21765.099999999995</v>
      </c>
      <c r="L404" s="95">
        <f>SUMIFS(MasterData[Prior Sales],MasterData[Material'#],H404,MasterData[Material],I404,MasterData[WWB ID],C404)</f>
        <v>18989.419999999998</v>
      </c>
      <c r="M404" s="95">
        <f t="shared" si="13"/>
        <v>2775.6799999999967</v>
      </c>
      <c r="N404" s="95">
        <f>SUMIFS(MasterData[Semi-Annual Base],MasterData[Material'#],H404,MasterData[Material],I404,MasterData[WWB ID],C404)</f>
        <v>0</v>
      </c>
      <c r="O404" s="95">
        <f>SUMIFS(MasterData[Semi-Annual Focus],MasterData[Material'#],H404,MasterData[Material],I404,MasterData[WWB ID],C404)</f>
        <v>0</v>
      </c>
      <c r="P404" s="95">
        <f>SUMIFS(MasterData[Base Rebate],MasterData[Material'#],H404,MasterData[Material],I404,MasterData[WWB ID],C404)</f>
        <v>146.27149491849198</v>
      </c>
      <c r="Q404" s="95">
        <f>SUMIFS(MasterData[Annual Focus],MasterData[Material'#],H404,MasterData[Material],I404,MasterData[WWB ID],C404)</f>
        <v>0</v>
      </c>
      <c r="R404" s="95">
        <f>SUMIFS(MasterData[Growth Rebate],MasterData[Material'#],H404,MasterData[Material],I404,MasterData[WWB ID],C404)</f>
        <v>277.5680000000001</v>
      </c>
      <c r="S404" s="95">
        <f t="shared" si="14"/>
        <v>423.83949491849205</v>
      </c>
    </row>
    <row r="405" spans="1:19" x14ac:dyDescent="0.25">
      <c r="A405" s="91" t="str">
        <v>BD MEDICAL</v>
      </c>
      <c r="B405" s="91" t="str">
        <v>Medication Delivery Solutions</v>
      </c>
      <c r="C405" s="91" t="str">
        <v>146</v>
      </c>
      <c r="D405" s="91" t="str">
        <v>ISD-MDS</v>
      </c>
      <c r="E405" s="91" t="str">
        <v>IVA Extension Sets</v>
      </c>
      <c r="F405" s="91" t="str">
        <v>IVA Extension Sets - Other</v>
      </c>
      <c r="G405" s="91" t="str">
        <v>Other Safety</v>
      </c>
      <c r="H405" s="91" t="str">
        <v>MX9166</v>
      </c>
      <c r="I405" s="91" t="str">
        <v>16 IN NON-DEHP STND BORE EXTENSION SET</v>
      </c>
      <c r="J405" s="91" t="str">
        <v>BD</v>
      </c>
      <c r="K405" s="95">
        <f>SUMIFS(MasterData[Curr Sales],MasterData[Material'#],H405,MasterData[Material],I405,MasterData[WWB ID],C405)</f>
        <v>0</v>
      </c>
      <c r="L405" s="95">
        <f>SUMIFS(MasterData[Prior Sales],MasterData[Material'#],H405,MasterData[Material],I405,MasterData[WWB ID],C405)</f>
        <v>118.5</v>
      </c>
      <c r="M405" s="95">
        <f t="shared" si="13"/>
        <v>-118.5</v>
      </c>
      <c r="N405" s="95">
        <f>SUMIFS(MasterData[Semi-Annual Base],MasterData[Material'#],H405,MasterData[Material],I405,MasterData[WWB ID],C405)</f>
        <v>0</v>
      </c>
      <c r="O405" s="95">
        <f>SUMIFS(MasterData[Semi-Annual Focus],MasterData[Material'#],H405,MasterData[Material],I405,MasterData[WWB ID],C405)</f>
        <v>0</v>
      </c>
      <c r="P405" s="95">
        <f>SUMIFS(MasterData[Base Rebate],MasterData[Material'#],H405,MasterData[Material],I405,MasterData[WWB ID],C405)</f>
        <v>0.91278049291875696</v>
      </c>
      <c r="Q405" s="95">
        <f>SUMIFS(MasterData[Annual Focus],MasterData[Material'#],H405,MasterData[Material],I405,MasterData[WWB ID],C405)</f>
        <v>0</v>
      </c>
      <c r="R405" s="95">
        <f>SUMIFS(MasterData[Growth Rebate],MasterData[Material'#],H405,MasterData[Material],I405,MasterData[WWB ID],C405)</f>
        <v>-11.850000000000001</v>
      </c>
      <c r="S405" s="95">
        <f t="shared" si="14"/>
        <v>-10.937219507081245</v>
      </c>
    </row>
    <row r="406" spans="1:19" x14ac:dyDescent="0.25">
      <c r="A406" s="91" t="str">
        <v>BD MEDICAL</v>
      </c>
      <c r="B406" s="91" t="str">
        <v>Medication Delivery Solutions</v>
      </c>
      <c r="C406" s="91" t="str">
        <v>146</v>
      </c>
      <c r="D406" s="91" t="str">
        <v>ISD-MDS</v>
      </c>
      <c r="E406" s="91" t="str">
        <v>IVA Extension Sets</v>
      </c>
      <c r="F406" s="91" t="str">
        <v>IVA Extension Sets - MaxPlus</v>
      </c>
      <c r="G406" s="91" t="str">
        <v>MaxPlus Clear</v>
      </c>
      <c r="H406" s="91" t="str">
        <v>MP5314-C</v>
      </c>
      <c r="I406" s="91" t="str">
        <v>7" (18 CM) PRESSURE RATED EXT SET W/REMO</v>
      </c>
      <c r="J406" s="91" t="str">
        <v>BD</v>
      </c>
      <c r="K406" s="95">
        <f>SUMIFS(MasterData[Curr Sales],MasterData[Material'#],H406,MasterData[Material],I406,MasterData[WWB ID],C406)</f>
        <v>79.5</v>
      </c>
      <c r="L406" s="95">
        <f>SUMIFS(MasterData[Prior Sales],MasterData[Material'#],H406,MasterData[Material],I406,MasterData[WWB ID],C406)</f>
        <v>0</v>
      </c>
      <c r="M406" s="95">
        <f t="shared" si="13"/>
        <v>79.5</v>
      </c>
      <c r="N406" s="95">
        <f>SUMIFS(MasterData[Semi-Annual Base],MasterData[Material'#],H406,MasterData[Material],I406,MasterData[WWB ID],C406)</f>
        <v>0</v>
      </c>
      <c r="O406" s="95">
        <f>SUMIFS(MasterData[Semi-Annual Focus],MasterData[Material'#],H406,MasterData[Material],I406,MasterData[WWB ID],C406)</f>
        <v>0</v>
      </c>
      <c r="P406" s="95">
        <f>SUMIFS(MasterData[Base Rebate],MasterData[Material'#],H406,MasterData[Material],I406,MasterData[WWB ID],C406)</f>
        <v>0</v>
      </c>
      <c r="Q406" s="95">
        <f>SUMIFS(MasterData[Annual Focus],MasterData[Material'#],H406,MasterData[Material],I406,MasterData[WWB ID],C406)</f>
        <v>0</v>
      </c>
      <c r="R406" s="95">
        <f>SUMIFS(MasterData[Growth Rebate],MasterData[Material'#],H406,MasterData[Material],I406,MasterData[WWB ID],C406)</f>
        <v>7.95</v>
      </c>
      <c r="S406" s="95">
        <f t="shared" si="14"/>
        <v>7.95</v>
      </c>
    </row>
    <row r="407" spans="1:19" x14ac:dyDescent="0.25">
      <c r="A407" s="91" t="str">
        <v>BD MEDICAL</v>
      </c>
      <c r="B407" s="91" t="str">
        <v>Medication Delivery Solutions</v>
      </c>
      <c r="C407" s="91" t="str">
        <v>146</v>
      </c>
      <c r="D407" s="91" t="str">
        <v>ISD-MDS</v>
      </c>
      <c r="E407" s="91" t="str">
        <v>IVA Extension Sets</v>
      </c>
      <c r="F407" s="91" t="str">
        <v>IVA Extension Sets - MaxZero</v>
      </c>
      <c r="G407" s="91" t="str">
        <v>MaxZero</v>
      </c>
      <c r="H407" s="91" t="str">
        <v>MZ9226</v>
      </c>
      <c r="I407" s="91" t="str">
        <v>MICROBORE EXTENSION SET, IV CONNECTOR,.F</v>
      </c>
      <c r="J407" s="91" t="str">
        <v>BD</v>
      </c>
      <c r="K407" s="95">
        <f>SUMIFS(MasterData[Curr Sales],MasterData[Material'#],H407,MasterData[Material],I407,MasterData[WWB ID],C407)</f>
        <v>1728</v>
      </c>
      <c r="L407" s="95">
        <f>SUMIFS(MasterData[Prior Sales],MasterData[Material'#],H407,MasterData[Material],I407,MasterData[WWB ID],C407)</f>
        <v>972</v>
      </c>
      <c r="M407" s="95">
        <f t="shared" si="13"/>
        <v>756</v>
      </c>
      <c r="N407" s="95">
        <f>SUMIFS(MasterData[Semi-Annual Base],MasterData[Material'#],H407,MasterData[Material],I407,MasterData[WWB ID],C407)</f>
        <v>0</v>
      </c>
      <c r="O407" s="95">
        <f>SUMIFS(MasterData[Semi-Annual Focus],MasterData[Material'#],H407,MasterData[Material],I407,MasterData[WWB ID],C407)</f>
        <v>0</v>
      </c>
      <c r="P407" s="95">
        <f>SUMIFS(MasterData[Base Rebate],MasterData[Material'#],H407,MasterData[Material],I407,MasterData[WWB ID],C407)</f>
        <v>7.4871108786247405</v>
      </c>
      <c r="Q407" s="95">
        <f>SUMIFS(MasterData[Annual Focus],MasterData[Material'#],H407,MasterData[Material],I407,MasterData[WWB ID],C407)</f>
        <v>0</v>
      </c>
      <c r="R407" s="95">
        <f>SUMIFS(MasterData[Growth Rebate],MasterData[Material'#],H407,MasterData[Material],I407,MasterData[WWB ID],C407)</f>
        <v>75.600000000000023</v>
      </c>
      <c r="S407" s="95">
        <f t="shared" si="14"/>
        <v>83.08711087862477</v>
      </c>
    </row>
    <row r="408" spans="1:19" x14ac:dyDescent="0.25">
      <c r="A408" s="91" t="str">
        <v>BD MEDICAL</v>
      </c>
      <c r="B408" s="91" t="str">
        <v>Medication Delivery Solutions</v>
      </c>
      <c r="C408" s="91" t="str">
        <v>146</v>
      </c>
      <c r="D408" s="91" t="str">
        <v>ISD-MDS</v>
      </c>
      <c r="E408" s="91" t="str">
        <v>IVA Extension Sets</v>
      </c>
      <c r="F408" s="91" t="str">
        <v>IVA Extension Sets - MaxZero</v>
      </c>
      <c r="G408" s="91" t="str">
        <v>MaxZero</v>
      </c>
      <c r="H408" s="91" t="str">
        <v>MZ9313</v>
      </c>
      <c r="I408" s="91" t="str">
        <v>EXT 8" TRI-FUSE MICBORE, 3 REM IV CONN</v>
      </c>
      <c r="J408" s="91" t="str">
        <v>BD</v>
      </c>
      <c r="K408" s="95">
        <f>SUMIFS(MasterData[Curr Sales],MasterData[Material'#],H408,MasterData[Material],I408,MasterData[WWB ID],C408)</f>
        <v>3360</v>
      </c>
      <c r="L408" s="95">
        <f>SUMIFS(MasterData[Prior Sales],MasterData[Material'#],H408,MasterData[Material],I408,MasterData[WWB ID],C408)</f>
        <v>3228.5</v>
      </c>
      <c r="M408" s="95">
        <f t="shared" si="13"/>
        <v>131.5</v>
      </c>
      <c r="N408" s="95">
        <f>SUMIFS(MasterData[Semi-Annual Base],MasterData[Material'#],H408,MasterData[Material],I408,MasterData[WWB ID],C408)</f>
        <v>0</v>
      </c>
      <c r="O408" s="95">
        <f>SUMIFS(MasterData[Semi-Annual Focus],MasterData[Material'#],H408,MasterData[Material],I408,MasterData[WWB ID],C408)</f>
        <v>0</v>
      </c>
      <c r="P408" s="95">
        <f>SUMIFS(MasterData[Base Rebate],MasterData[Material'#],H408,MasterData[Material],I408,MasterData[WWB ID],C408)</f>
        <v>24.868454188930016</v>
      </c>
      <c r="Q408" s="95">
        <f>SUMIFS(MasterData[Annual Focus],MasterData[Material'#],H408,MasterData[Material],I408,MasterData[WWB ID],C408)</f>
        <v>0</v>
      </c>
      <c r="R408" s="95">
        <f>SUMIFS(MasterData[Growth Rebate],MasterData[Material'#],H408,MasterData[Material],I408,MasterData[WWB ID],C408)</f>
        <v>13.149999999999999</v>
      </c>
      <c r="S408" s="95">
        <f t="shared" si="14"/>
        <v>38.018454188930015</v>
      </c>
    </row>
    <row r="409" spans="1:19" x14ac:dyDescent="0.25">
      <c r="A409" s="91" t="str">
        <v>BD MEDICAL</v>
      </c>
      <c r="B409" s="91" t="str">
        <v>Medication Delivery Solutions</v>
      </c>
      <c r="C409" s="91" t="str">
        <v>146</v>
      </c>
      <c r="D409" s="91" t="str">
        <v>ISD-MDS</v>
      </c>
      <c r="E409" s="91" t="str">
        <v>IVA Extension Sets</v>
      </c>
      <c r="F409" s="91" t="str">
        <v>IVA Extension Sets - MaxZero</v>
      </c>
      <c r="G409" s="91" t="str">
        <v>MaxZero</v>
      </c>
      <c r="H409" s="91" t="str">
        <v>MZXT9001</v>
      </c>
      <c r="I409" s="91" t="str">
        <v>MICROBORE EXTENSION SET, IV CONNECTOR, T</v>
      </c>
      <c r="J409" s="91" t="str">
        <v>BD</v>
      </c>
      <c r="K409" s="95">
        <f>SUMIFS(MasterData[Curr Sales],MasterData[Material'#],H409,MasterData[Material],I409,MasterData[WWB ID],C409)</f>
        <v>55251</v>
      </c>
      <c r="L409" s="95">
        <f>SUMIFS(MasterData[Prior Sales],MasterData[Material'#],H409,MasterData[Material],I409,MasterData[WWB ID],C409)</f>
        <v>44954</v>
      </c>
      <c r="M409" s="95">
        <f t="shared" si="13"/>
        <v>10297</v>
      </c>
      <c r="N409" s="95">
        <f>SUMIFS(MasterData[Semi-Annual Base],MasterData[Material'#],H409,MasterData[Material],I409,MasterData[WWB ID],C409)</f>
        <v>0</v>
      </c>
      <c r="O409" s="95">
        <f>SUMIFS(MasterData[Semi-Annual Focus],MasterData[Material'#],H409,MasterData[Material],I409,MasterData[WWB ID],C409)</f>
        <v>0</v>
      </c>
      <c r="P409" s="95">
        <f>SUMIFS(MasterData[Base Rebate],MasterData[Material'#],H409,MasterData[Material],I409,MasterData[WWB ID],C409)</f>
        <v>346.2711753474245</v>
      </c>
      <c r="Q409" s="95">
        <f>SUMIFS(MasterData[Annual Focus],MasterData[Material'#],H409,MasterData[Material],I409,MasterData[WWB ID],C409)</f>
        <v>0</v>
      </c>
      <c r="R409" s="95">
        <f>SUMIFS(MasterData[Growth Rebate],MasterData[Material'#],H409,MasterData[Material],I409,MasterData[WWB ID],C409)</f>
        <v>1029.6999999999991</v>
      </c>
      <c r="S409" s="95">
        <f t="shared" si="14"/>
        <v>1375.9711753474237</v>
      </c>
    </row>
    <row r="410" spans="1:19" x14ac:dyDescent="0.25">
      <c r="A410" s="91" t="str">
        <v>BD MEDICAL</v>
      </c>
      <c r="B410" s="91" t="str">
        <v>Medication Delivery Solutions</v>
      </c>
      <c r="C410" s="91" t="str">
        <v>146</v>
      </c>
      <c r="D410" s="91" t="str">
        <v>ISD-MDS</v>
      </c>
      <c r="E410" s="91" t="str">
        <v>GSD Extension Sets</v>
      </c>
      <c r="F410" s="91" t="str">
        <v>GSD Extension Sets - Basic</v>
      </c>
      <c r="G410" s="91" t="str">
        <v>General</v>
      </c>
      <c r="H410" s="91" t="str">
        <v>10896354</v>
      </c>
      <c r="I410" s="91" t="str">
        <v>SMALLBORE EXT SET DEHP-FREE</v>
      </c>
      <c r="J410" s="91" t="str">
        <v>BD</v>
      </c>
      <c r="K410" s="95">
        <f>SUMIFS(MasterData[Curr Sales],MasterData[Material'#],H410,MasterData[Material],I410,MasterData[WWB ID],C410)</f>
        <v>116</v>
      </c>
      <c r="L410" s="95">
        <f>SUMIFS(MasterData[Prior Sales],MasterData[Material'#],H410,MasterData[Material],I410,MasterData[WWB ID],C410)</f>
        <v>791</v>
      </c>
      <c r="M410" s="95">
        <f t="shared" si="13"/>
        <v>-675</v>
      </c>
      <c r="N410" s="95">
        <f>SUMIFS(MasterData[Semi-Annual Base],MasterData[Material'#],H410,MasterData[Material],I410,MasterData[WWB ID],C410)</f>
        <v>0</v>
      </c>
      <c r="O410" s="95">
        <f>SUMIFS(MasterData[Semi-Annual Focus],MasterData[Material'#],H410,MasterData[Material],I410,MasterData[WWB ID],C410)</f>
        <v>0</v>
      </c>
      <c r="P410" s="95">
        <f>SUMIFS(MasterData[Base Rebate],MasterData[Material'#],H410,MasterData[Material],I410,MasterData[WWB ID],C410)</f>
        <v>6.0929060750948247</v>
      </c>
      <c r="Q410" s="95">
        <f>SUMIFS(MasterData[Annual Focus],MasterData[Material'#],H410,MasterData[Material],I410,MasterData[WWB ID],C410)</f>
        <v>0</v>
      </c>
      <c r="R410" s="95">
        <f>SUMIFS(MasterData[Growth Rebate],MasterData[Material'#],H410,MasterData[Material],I410,MasterData[WWB ID],C410)</f>
        <v>-67.5</v>
      </c>
      <c r="S410" s="95">
        <f t="shared" si="14"/>
        <v>-61.407093924905176</v>
      </c>
    </row>
    <row r="411" spans="1:19" x14ac:dyDescent="0.25">
      <c r="A411" s="91" t="str">
        <v>BD MEDICAL</v>
      </c>
      <c r="B411" s="91" t="str">
        <v>Medication Delivery Solutions</v>
      </c>
      <c r="C411" s="91" t="str">
        <v>146</v>
      </c>
      <c r="D411" s="91" t="str">
        <v>ISD-MDS</v>
      </c>
      <c r="E411" s="91" t="str">
        <v>GSD Extension Sets</v>
      </c>
      <c r="F411" s="91" t="str">
        <v>GSD Extension Sets - Basic</v>
      </c>
      <c r="G411" s="91" t="str">
        <v>General</v>
      </c>
      <c r="H411" s="91" t="str">
        <v>ME2010</v>
      </c>
      <c r="I411" s="91" t="str">
        <v>60 IN NON-DEHP MINIBORE EXTENSION SET</v>
      </c>
      <c r="J411" s="91" t="str">
        <v>BD</v>
      </c>
      <c r="K411" s="95">
        <f>SUMIFS(MasterData[Curr Sales],MasterData[Material'#],H411,MasterData[Material],I411,MasterData[WWB ID],C411)</f>
        <v>58703.9</v>
      </c>
      <c r="L411" s="95">
        <f>SUMIFS(MasterData[Prior Sales],MasterData[Material'#],H411,MasterData[Material],I411,MasterData[WWB ID],C411)</f>
        <v>58162</v>
      </c>
      <c r="M411" s="95">
        <f t="shared" si="13"/>
        <v>541.90000000000146</v>
      </c>
      <c r="N411" s="95">
        <f>SUMIFS(MasterData[Semi-Annual Base],MasterData[Material'#],H411,MasterData[Material],I411,MasterData[WWB ID],C411)</f>
        <v>0</v>
      </c>
      <c r="O411" s="95">
        <f>SUMIFS(MasterData[Semi-Annual Focus],MasterData[Material'#],H411,MasterData[Material],I411,MasterData[WWB ID],C411)</f>
        <v>0</v>
      </c>
      <c r="P411" s="95">
        <f>SUMIFS(MasterData[Base Rebate],MasterData[Material'#],H411,MasterData[Material],I411,MasterData[WWB ID],C411)</f>
        <v>448.00961206025943</v>
      </c>
      <c r="Q411" s="95">
        <f>SUMIFS(MasterData[Annual Focus],MasterData[Material'#],H411,MasterData[Material],I411,MasterData[WWB ID],C411)</f>
        <v>0</v>
      </c>
      <c r="R411" s="95">
        <f>SUMIFS(MasterData[Growth Rebate],MasterData[Material'#],H411,MasterData[Material],I411,MasterData[WWB ID],C411)</f>
        <v>54.189999999999628</v>
      </c>
      <c r="S411" s="95">
        <f t="shared" si="14"/>
        <v>502.19961206025903</v>
      </c>
    </row>
    <row r="412" spans="1:19" x14ac:dyDescent="0.25">
      <c r="A412" s="91" t="str">
        <v>BD MEDICAL</v>
      </c>
      <c r="B412" s="91" t="str">
        <v>Medication Delivery Solutions</v>
      </c>
      <c r="C412" s="91" t="str">
        <v>146</v>
      </c>
      <c r="D412" s="91" t="str">
        <v>ISD-MDS</v>
      </c>
      <c r="E412" s="91" t="str">
        <v>GSD Primary Sets</v>
      </c>
      <c r="F412" s="91" t="str">
        <v>GSD Primary Sets - Advanced Non-ARD</v>
      </c>
      <c r="G412" s="91" t="str">
        <v>Pediatrics</v>
      </c>
      <c r="H412" s="91" t="str">
        <v>47233E</v>
      </c>
      <c r="I412" s="91" t="str">
        <v>GRAVITY SET 60DP CKV 2SMS DEHP FREE</v>
      </c>
      <c r="J412" s="91" t="str">
        <v>BD</v>
      </c>
      <c r="K412" s="95">
        <f>SUMIFS(MasterData[Curr Sales],MasterData[Material'#],H412,MasterData[Material],I412,MasterData[WWB ID],C412)</f>
        <v>21486.5</v>
      </c>
      <c r="L412" s="95">
        <f>SUMIFS(MasterData[Prior Sales],MasterData[Material'#],H412,MasterData[Material],I412,MasterData[WWB ID],C412)</f>
        <v>19749.129999999997</v>
      </c>
      <c r="M412" s="95">
        <f t="shared" si="13"/>
        <v>1737.3700000000026</v>
      </c>
      <c r="N412" s="95">
        <f>SUMIFS(MasterData[Semi-Annual Base],MasterData[Material'#],H412,MasterData[Material],I412,MasterData[WWB ID],C412)</f>
        <v>0</v>
      </c>
      <c r="O412" s="95">
        <f>SUMIFS(MasterData[Semi-Annual Focus],MasterData[Material'#],H412,MasterData[Material],I412,MasterData[WWB ID],C412)</f>
        <v>0</v>
      </c>
      <c r="P412" s="95">
        <f>SUMIFS(MasterData[Base Rebate],MasterData[Material'#],H412,MasterData[Material],I412,MasterData[WWB ID],C412)</f>
        <v>152.12338072672247</v>
      </c>
      <c r="Q412" s="95">
        <f>SUMIFS(MasterData[Annual Focus],MasterData[Material'#],H412,MasterData[Material],I412,MasterData[WWB ID],C412)</f>
        <v>0</v>
      </c>
      <c r="R412" s="95">
        <f>SUMIFS(MasterData[Growth Rebate],MasterData[Material'#],H412,MasterData[Material],I412,MasterData[WWB ID],C412)</f>
        <v>173.73699999999991</v>
      </c>
      <c r="S412" s="95">
        <f t="shared" si="14"/>
        <v>325.86038072672238</v>
      </c>
    </row>
    <row r="413" spans="1:19" x14ac:dyDescent="0.25">
      <c r="A413" s="91" t="str">
        <v>BD MEDICAL</v>
      </c>
      <c r="B413" s="91" t="str">
        <v>Medication Delivery Solutions</v>
      </c>
      <c r="C413" s="91" t="str">
        <v>146</v>
      </c>
      <c r="D413" s="91" t="str">
        <v>ISD-MDS</v>
      </c>
      <c r="E413" s="91" t="str">
        <v>GSD Secondary Sets</v>
      </c>
      <c r="F413" s="91" t="str">
        <v>GSD Secondary Sets - Basic</v>
      </c>
      <c r="G413" s="91" t="str">
        <v>General</v>
      </c>
      <c r="H413" s="91" t="str">
        <v>10016073</v>
      </c>
      <c r="I413" s="91" t="str">
        <v>SEC SET 20DP W/HANGER LL DEHP FREE</v>
      </c>
      <c r="J413" s="91" t="str">
        <v>BD</v>
      </c>
      <c r="K413" s="95">
        <f>SUMIFS(MasterData[Curr Sales],MasterData[Material'#],H413,MasterData[Material],I413,MasterData[WWB ID],C413)</f>
        <v>133547.88</v>
      </c>
      <c r="L413" s="95">
        <f>SUMIFS(MasterData[Prior Sales],MasterData[Material'#],H413,MasterData[Material],I413,MasterData[WWB ID],C413)</f>
        <v>8941.34</v>
      </c>
      <c r="M413" s="95">
        <f t="shared" si="13"/>
        <v>124606.54000000001</v>
      </c>
      <c r="N413" s="95">
        <f>SUMIFS(MasterData[Semi-Annual Base],MasterData[Material'#],H413,MasterData[Material],I413,MasterData[WWB ID],C413)</f>
        <v>0</v>
      </c>
      <c r="O413" s="95">
        <f>SUMIFS(MasterData[Semi-Annual Focus],MasterData[Material'#],H413,MasterData[Material],I413,MasterData[WWB ID],C413)</f>
        <v>0</v>
      </c>
      <c r="P413" s="95">
        <f>SUMIFS(MasterData[Base Rebate],MasterData[Material'#],H413,MasterData[Material],I413,MasterData[WWB ID],C413)</f>
        <v>68.873255127039641</v>
      </c>
      <c r="Q413" s="95">
        <f>SUMIFS(MasterData[Annual Focus],MasterData[Material'#],H413,MasterData[Material],I413,MasterData[WWB ID],C413)</f>
        <v>0</v>
      </c>
      <c r="R413" s="95">
        <f>SUMIFS(MasterData[Growth Rebate],MasterData[Material'#],H413,MasterData[Material],I413,MasterData[WWB ID],C413)</f>
        <v>12460.653999999999</v>
      </c>
      <c r="S413" s="95">
        <f t="shared" si="14"/>
        <v>12529.527255127039</v>
      </c>
    </row>
    <row r="414" spans="1:19" x14ac:dyDescent="0.25">
      <c r="A414" s="91" t="str">
        <v>BD MEDICAL</v>
      </c>
      <c r="B414" s="91" t="str">
        <v>Medication Delivery Solutions</v>
      </c>
      <c r="C414" s="91" t="str">
        <v>146</v>
      </c>
      <c r="D414" s="91" t="str">
        <v>ISD-MDS</v>
      </c>
      <c r="E414" s="91" t="str">
        <v>GSD Secondary Sets</v>
      </c>
      <c r="F414" s="91" t="str">
        <v>GSD Secondary Sets - Basic</v>
      </c>
      <c r="G414" s="91" t="str">
        <v>General</v>
      </c>
      <c r="H414" s="91" t="str">
        <v>MS3500-15</v>
      </c>
      <c r="I414" s="91" t="str">
        <v>36 IN 15 DROP SECONDARY SET W/HGR</v>
      </c>
      <c r="J414" s="91" t="str">
        <v>BD</v>
      </c>
      <c r="K414" s="95">
        <f>SUMIFS(MasterData[Curr Sales],MasterData[Material'#],H414,MasterData[Material],I414,MasterData[WWB ID],C414)</f>
        <v>3350.8</v>
      </c>
      <c r="L414" s="95">
        <f>SUMIFS(MasterData[Prior Sales],MasterData[Material'#],H414,MasterData[Material],I414,MasterData[WWB ID],C414)</f>
        <v>116430.74</v>
      </c>
      <c r="M414" s="95">
        <f t="shared" si="13"/>
        <v>-113079.94</v>
      </c>
      <c r="N414" s="95">
        <f>SUMIFS(MasterData[Semi-Annual Base],MasterData[Material'#],H414,MasterData[Material],I414,MasterData[WWB ID],C414)</f>
        <v>0</v>
      </c>
      <c r="O414" s="95">
        <f>SUMIFS(MasterData[Semi-Annual Focus],MasterData[Material'#],H414,MasterData[Material],I414,MasterData[WWB ID],C414)</f>
        <v>0</v>
      </c>
      <c r="P414" s="95">
        <f>SUMIFS(MasterData[Base Rebate],MasterData[Material'#],H414,MasterData[Material],I414,MasterData[WWB ID],C414)</f>
        <v>896.84141981515313</v>
      </c>
      <c r="Q414" s="95">
        <f>SUMIFS(MasterData[Annual Focus],MasterData[Material'#],H414,MasterData[Material],I414,MasterData[WWB ID],C414)</f>
        <v>0</v>
      </c>
      <c r="R414" s="95">
        <f>SUMIFS(MasterData[Growth Rebate],MasterData[Material'#],H414,MasterData[Material],I414,MasterData[WWB ID],C414)</f>
        <v>-11307.993999999999</v>
      </c>
      <c r="S414" s="95">
        <f t="shared" si="14"/>
        <v>-10411.152580184846</v>
      </c>
    </row>
    <row r="415" spans="1:19" x14ac:dyDescent="0.25">
      <c r="A415" s="91" t="str">
        <v>BD MEDICAL</v>
      </c>
      <c r="B415" s="91" t="str">
        <v>Medication Delivery Solutions</v>
      </c>
      <c r="C415" s="91" t="str">
        <v>179</v>
      </c>
      <c r="D415" s="91" t="str">
        <v>Advanced Access Devices</v>
      </c>
      <c r="E415" s="91" t="str">
        <v>Midlines</v>
      </c>
      <c r="F415" s="91" t="str">
        <v>Midline Catheters</v>
      </c>
      <c r="G415" s="91" t="str">
        <v>Powermidline</v>
      </c>
      <c r="H415" s="91" t="str">
        <v>P4154108D</v>
      </c>
      <c r="I415" s="91" t="str">
        <v>DOT 4FR POWERMIDLINE MAX</v>
      </c>
      <c r="J415" s="91" t="str">
        <v>BD</v>
      </c>
      <c r="K415" s="95">
        <f>SUMIFS(MasterData[Curr Sales],MasterData[Material'#],H415,MasterData[Material],I415,MasterData[WWB ID],C415)</f>
        <v>155849.4</v>
      </c>
      <c r="L415" s="95">
        <f>SUMIFS(MasterData[Prior Sales],MasterData[Material'#],H415,MasterData[Material],I415,MasterData[WWB ID],C415)</f>
        <v>226651.95</v>
      </c>
      <c r="M415" s="95">
        <f t="shared" si="13"/>
        <v>-70802.550000000017</v>
      </c>
      <c r="N415" s="95">
        <f>SUMIFS(MasterData[Semi-Annual Base],MasterData[Material'#],H415,MasterData[Material],I415,MasterData[WWB ID],C415)</f>
        <v>0</v>
      </c>
      <c r="O415" s="95">
        <f>SUMIFS(MasterData[Semi-Annual Focus],MasterData[Material'#],H415,MasterData[Material],I415,MasterData[WWB ID],C415)</f>
        <v>0</v>
      </c>
      <c r="P415" s="95">
        <f>SUMIFS(MasterData[Base Rebate],MasterData[Material'#],H415,MasterData[Material],I415,MasterData[WWB ID],C415)</f>
        <v>1745.8521404387973</v>
      </c>
      <c r="Q415" s="95">
        <f>SUMIFS(MasterData[Annual Focus],MasterData[Material'#],H415,MasterData[Material],I415,MasterData[WWB ID],C415)</f>
        <v>0</v>
      </c>
      <c r="R415" s="95">
        <f>SUMIFS(MasterData[Growth Rebate],MasterData[Material'#],H415,MasterData[Material],I415,MasterData[WWB ID],C415)</f>
        <v>-7080.2550000000028</v>
      </c>
      <c r="S415" s="95">
        <f t="shared" si="14"/>
        <v>-5334.4028595612053</v>
      </c>
    </row>
    <row r="416" spans="1:19" x14ac:dyDescent="0.25">
      <c r="A416" s="91" t="str">
        <v>BD MEDICAL</v>
      </c>
      <c r="B416" s="91" t="str">
        <v>Medication Delivery Solutions</v>
      </c>
      <c r="C416" s="91" t="str">
        <v>179</v>
      </c>
      <c r="D416" s="91" t="str">
        <v>Advanced Access Devices</v>
      </c>
      <c r="E416" s="91" t="str">
        <v>Midlines</v>
      </c>
      <c r="F416" s="91" t="str">
        <v>Midline Catheters</v>
      </c>
      <c r="G416" s="91" t="str">
        <v>Powermidline</v>
      </c>
      <c r="H416" s="91" t="str">
        <v>P4254108D</v>
      </c>
      <c r="I416" s="91" t="str">
        <v>DOT POWERMIDLINE4F DL MAX</v>
      </c>
      <c r="J416" s="91" t="str">
        <v>BD</v>
      </c>
      <c r="K416" s="95">
        <f>SUMIFS(MasterData[Curr Sales],MasterData[Material'#],H416,MasterData[Material],I416,MasterData[WWB ID],C416)</f>
        <v>521640</v>
      </c>
      <c r="L416" s="95">
        <f>SUMIFS(MasterData[Prior Sales],MasterData[Material'#],H416,MasterData[Material],I416,MasterData[WWB ID],C416)</f>
        <v>406272</v>
      </c>
      <c r="M416" s="95">
        <f t="shared" si="13"/>
        <v>115368</v>
      </c>
      <c r="N416" s="95">
        <f>SUMIFS(MasterData[Semi-Annual Base],MasterData[Material'#],H416,MasterData[Material],I416,MasterData[WWB ID],C416)</f>
        <v>0</v>
      </c>
      <c r="O416" s="95">
        <f>SUMIFS(MasterData[Semi-Annual Focus],MasterData[Material'#],H416,MasterData[Material],I416,MasterData[WWB ID],C416)</f>
        <v>0</v>
      </c>
      <c r="P416" s="95">
        <f>SUMIFS(MasterData[Base Rebate],MasterData[Material'#],H416,MasterData[Material],I416,MasterData[WWB ID],C416)</f>
        <v>3129.4274803298667</v>
      </c>
      <c r="Q416" s="95">
        <f>SUMIFS(MasterData[Annual Focus],MasterData[Material'#],H416,MasterData[Material],I416,MasterData[WWB ID],C416)</f>
        <v>0</v>
      </c>
      <c r="R416" s="95">
        <f>SUMIFS(MasterData[Growth Rebate],MasterData[Material'#],H416,MasterData[Material],I416,MasterData[WWB ID],C416)</f>
        <v>11536.799999999996</v>
      </c>
      <c r="S416" s="95">
        <f t="shared" si="14"/>
        <v>14666.227480329862</v>
      </c>
    </row>
    <row r="417" spans="1:19" x14ac:dyDescent="0.25">
      <c r="A417" s="91" t="str">
        <v>BD MEDICAL</v>
      </c>
      <c r="B417" s="91" t="str">
        <v>Medication Delivery Solutions</v>
      </c>
      <c r="C417" s="91" t="str">
        <v>179</v>
      </c>
      <c r="D417" s="91" t="str">
        <v>Advanced Access Devices</v>
      </c>
      <c r="E417" s="91" t="str">
        <v>PICC</v>
      </c>
      <c r="F417" s="91" t="str">
        <v>PowerPICC</v>
      </c>
      <c r="G417" s="91" t="str">
        <v>PowerPICC - Non-3CG</v>
      </c>
      <c r="H417" s="91" t="str">
        <v>3174108D</v>
      </c>
      <c r="I417" s="91" t="str">
        <v>DOT PPICC 4FR SLMAX STANDARD</v>
      </c>
      <c r="J417" s="91" t="str">
        <v>BD</v>
      </c>
      <c r="K417" s="95">
        <f>SUMIFS(MasterData[Curr Sales],MasterData[Material'#],H417,MasterData[Material],I417,MasterData[WWB ID],C417)</f>
        <v>34491.24</v>
      </c>
      <c r="L417" s="95">
        <f>SUMIFS(MasterData[Prior Sales],MasterData[Material'#],H417,MasterData[Material],I417,MasterData[WWB ID],C417)</f>
        <v>49804.020000000004</v>
      </c>
      <c r="M417" s="95">
        <f t="shared" si="13"/>
        <v>-15312.780000000006</v>
      </c>
      <c r="N417" s="95">
        <f>SUMIFS(MasterData[Semi-Annual Base],MasterData[Material'#],H417,MasterData[Material],I417,MasterData[WWB ID],C417)</f>
        <v>0</v>
      </c>
      <c r="O417" s="95">
        <f>SUMIFS(MasterData[Semi-Annual Focus],MasterData[Material'#],H417,MasterData[Material],I417,MasterData[WWB ID],C417)</f>
        <v>0</v>
      </c>
      <c r="P417" s="95">
        <f>SUMIFS(MasterData[Base Rebate],MasterData[Material'#],H417,MasterData[Material],I417,MasterData[WWB ID],C417)</f>
        <v>383.62985590662981</v>
      </c>
      <c r="Q417" s="95">
        <f>SUMIFS(MasterData[Annual Focus],MasterData[Material'#],H417,MasterData[Material],I417,MasterData[WWB ID],C417)</f>
        <v>0</v>
      </c>
      <c r="R417" s="95">
        <f>SUMIFS(MasterData[Growth Rebate],MasterData[Material'#],H417,MasterData[Material],I417,MasterData[WWB ID],C417)</f>
        <v>-1531.2780000000002</v>
      </c>
      <c r="S417" s="95">
        <f t="shared" si="14"/>
        <v>-1147.6481440933703</v>
      </c>
    </row>
    <row r="418" spans="1:19" x14ac:dyDescent="0.25">
      <c r="A418" s="91" t="str">
        <v>BD MEDICAL</v>
      </c>
      <c r="B418" s="91" t="str">
        <v>Medication Delivery Solutions</v>
      </c>
      <c r="C418" s="91" t="str">
        <v>179</v>
      </c>
      <c r="D418" s="91" t="str">
        <v>Advanced Access Devices</v>
      </c>
      <c r="E418" s="91" t="str">
        <v>PICC</v>
      </c>
      <c r="F418" s="91" t="str">
        <v>PowerPICC</v>
      </c>
      <c r="G418" s="91" t="str">
        <v>PowerPICC - Non-3CG</v>
      </c>
      <c r="H418" s="91" t="str">
        <v>3275108D</v>
      </c>
      <c r="I418" s="91" t="str">
        <v>DOT 5FR DL PPICC MAX STANDARD</v>
      </c>
      <c r="J418" s="91" t="str">
        <v>BD</v>
      </c>
      <c r="K418" s="95">
        <f>SUMIFS(MasterData[Curr Sales],MasterData[Material'#],H418,MasterData[Material],I418,MasterData[WWB ID],C418)</f>
        <v>22556.04</v>
      </c>
      <c r="L418" s="95">
        <f>SUMIFS(MasterData[Prior Sales],MasterData[Material'#],H418,MasterData[Material],I418,MasterData[WWB ID],C418)</f>
        <v>84435.3</v>
      </c>
      <c r="M418" s="95">
        <f t="shared" si="13"/>
        <v>-61879.26</v>
      </c>
      <c r="N418" s="95">
        <f>SUMIFS(MasterData[Semi-Annual Base],MasterData[Material'#],H418,MasterData[Material],I418,MasterData[WWB ID],C418)</f>
        <v>0</v>
      </c>
      <c r="O418" s="95">
        <f>SUMIFS(MasterData[Semi-Annual Focus],MasterData[Material'#],H418,MasterData[Material],I418,MasterData[WWB ID],C418)</f>
        <v>0</v>
      </c>
      <c r="P418" s="95">
        <f>SUMIFS(MasterData[Base Rebate],MasterData[Material'#],H418,MasterData[Material],I418,MasterData[WWB ID],C418)</f>
        <v>650.38729749994184</v>
      </c>
      <c r="Q418" s="95">
        <f>SUMIFS(MasterData[Annual Focus],MasterData[Material'#],H418,MasterData[Material],I418,MasterData[WWB ID],C418)</f>
        <v>0</v>
      </c>
      <c r="R418" s="95">
        <f>SUMIFS(MasterData[Growth Rebate],MasterData[Material'#],H418,MasterData[Material],I418,MasterData[WWB ID],C418)</f>
        <v>-6187.9260000000004</v>
      </c>
      <c r="S418" s="95">
        <f t="shared" si="14"/>
        <v>-5537.5387025000582</v>
      </c>
    </row>
    <row r="419" spans="1:19" x14ac:dyDescent="0.25">
      <c r="A419" s="91" t="str">
        <v>BD MEDICAL</v>
      </c>
      <c r="B419" s="91" t="str">
        <v>Medication Delivery Solutions</v>
      </c>
      <c r="C419" s="91" t="str">
        <v>179</v>
      </c>
      <c r="D419" s="91" t="str">
        <v>Advanced Access Devices</v>
      </c>
      <c r="E419" s="91" t="str">
        <v>PICC Other</v>
      </c>
      <c r="F419" s="91" t="str">
        <v>Introducers</v>
      </c>
      <c r="G419" s="91" t="str">
        <v>Introducers</v>
      </c>
      <c r="H419" s="91" t="str">
        <v>384021</v>
      </c>
      <c r="I419" s="91" t="str">
        <v>INTRODUCER INTROSYTE-N 1.9F 1.9CM</v>
      </c>
      <c r="J419" s="91" t="str">
        <v>BD</v>
      </c>
      <c r="K419" s="95">
        <f>SUMIFS(MasterData[Curr Sales],MasterData[Material'#],H419,MasterData[Material],I419,MasterData[WWB ID],C419)</f>
        <v>9657.6999999999989</v>
      </c>
      <c r="L419" s="95">
        <f>SUMIFS(MasterData[Prior Sales],MasterData[Material'#],H419,MasterData[Material],I419,MasterData[WWB ID],C419)</f>
        <v>5878.6</v>
      </c>
      <c r="M419" s="95">
        <f t="shared" si="13"/>
        <v>3779.0999999999985</v>
      </c>
      <c r="N419" s="95">
        <f>SUMIFS(MasterData[Semi-Annual Base],MasterData[Material'#],H419,MasterData[Material],I419,MasterData[WWB ID],C419)</f>
        <v>0</v>
      </c>
      <c r="O419" s="95">
        <f>SUMIFS(MasterData[Semi-Annual Focus],MasterData[Material'#],H419,MasterData[Material],I419,MasterData[WWB ID],C419)</f>
        <v>0</v>
      </c>
      <c r="P419" s="95">
        <f>SUMIFS(MasterData[Base Rebate],MasterData[Material'#],H419,MasterData[Material],I419,MasterData[WWB ID],C419)</f>
        <v>45.281615237740127</v>
      </c>
      <c r="Q419" s="95">
        <f>SUMIFS(MasterData[Annual Focus],MasterData[Material'#],H419,MasterData[Material],I419,MasterData[WWB ID],C419)</f>
        <v>0</v>
      </c>
      <c r="R419" s="95">
        <f>SUMIFS(MasterData[Growth Rebate],MasterData[Material'#],H419,MasterData[Material],I419,MasterData[WWB ID],C419)</f>
        <v>377.91000000000008</v>
      </c>
      <c r="S419" s="95">
        <f t="shared" si="14"/>
        <v>423.19161523774022</v>
      </c>
    </row>
    <row r="420" spans="1:19" x14ac:dyDescent="0.25">
      <c r="A420" s="91" t="str">
        <v>BD MEDICAL</v>
      </c>
      <c r="B420" s="91" t="str">
        <v>Medication Delivery Solutions</v>
      </c>
      <c r="C420" s="91" t="str">
        <v>179</v>
      </c>
      <c r="D420" s="91" t="str">
        <v>Advanced Access Devices</v>
      </c>
      <c r="E420" s="91" t="str">
        <v>Port Access</v>
      </c>
      <c r="F420" s="91" t="str">
        <v>Port Access Needles</v>
      </c>
      <c r="G420" s="91" t="str">
        <v>MiniLoc</v>
      </c>
      <c r="H420" s="91" t="str">
        <v>0682010</v>
      </c>
      <c r="I420" s="91" t="str">
        <v xml:space="preserve"> MiniLoc 20G x 1.0in W/Y</v>
      </c>
      <c r="J420" s="91" t="str">
        <v>BD</v>
      </c>
      <c r="K420" s="95">
        <f>SUMIFS(MasterData[Curr Sales],MasterData[Material'#],H420,MasterData[Material],I420,MasterData[WWB ID],C420)</f>
        <v>60655.4</v>
      </c>
      <c r="L420" s="95">
        <f>SUMIFS(MasterData[Prior Sales],MasterData[Material'#],H420,MasterData[Material],I420,MasterData[WWB ID],C420)</f>
        <v>94227.800000000017</v>
      </c>
      <c r="M420" s="95">
        <f t="shared" si="13"/>
        <v>-33572.400000000016</v>
      </c>
      <c r="N420" s="95">
        <f>SUMIFS(MasterData[Semi-Annual Base],MasterData[Material'#],H420,MasterData[Material],I420,MasterData[WWB ID],C420)</f>
        <v>0</v>
      </c>
      <c r="O420" s="95">
        <f>SUMIFS(MasterData[Semi-Annual Focus],MasterData[Material'#],H420,MasterData[Material],I420,MasterData[WWB ID],C420)</f>
        <v>0</v>
      </c>
      <c r="P420" s="95">
        <f>SUMIFS(MasterData[Base Rebate],MasterData[Material'#],H420,MasterData[Material],I420,MasterData[WWB ID],C420)</f>
        <v>725.8168584864984</v>
      </c>
      <c r="Q420" s="95">
        <f>SUMIFS(MasterData[Annual Focus],MasterData[Material'#],H420,MasterData[Material],I420,MasterData[WWB ID],C420)</f>
        <v>0</v>
      </c>
      <c r="R420" s="95">
        <f>SUMIFS(MasterData[Growth Rebate],MasterData[Material'#],H420,MasterData[Material],I420,MasterData[WWB ID],C420)</f>
        <v>-3357.2400000000007</v>
      </c>
      <c r="S420" s="95">
        <f t="shared" si="14"/>
        <v>-2631.4231415135023</v>
      </c>
    </row>
    <row r="421" spans="1:19" x14ac:dyDescent="0.25">
      <c r="A421" s="91" t="str">
        <v>BD MEDICAL</v>
      </c>
      <c r="B421" s="91" t="str">
        <v>Medication Delivery Solutions</v>
      </c>
      <c r="C421" s="91" t="str">
        <v>179</v>
      </c>
      <c r="D421" s="91" t="str">
        <v>Advanced Access Devices</v>
      </c>
      <c r="E421" s="91" t="str">
        <v>Port Access</v>
      </c>
      <c r="F421" s="91" t="str">
        <v>Port Access Needles</v>
      </c>
      <c r="G421" s="91" t="str">
        <v>MiniLoc</v>
      </c>
      <c r="H421" s="91" t="str">
        <v>0682034</v>
      </c>
      <c r="I421" s="91" t="str">
        <v xml:space="preserve"> MiniLoc 20G x 0.75in W/Y</v>
      </c>
      <c r="J421" s="91" t="str">
        <v>BD</v>
      </c>
      <c r="K421" s="95">
        <f>SUMIFS(MasterData[Curr Sales],MasterData[Material'#],H421,MasterData[Material],I421,MasterData[WWB ID],C421)</f>
        <v>5917.5999999999995</v>
      </c>
      <c r="L421" s="95">
        <f>SUMIFS(MasterData[Prior Sales],MasterData[Material'#],H421,MasterData[Material],I421,MasterData[WWB ID],C421)</f>
        <v>10485.8</v>
      </c>
      <c r="M421" s="95">
        <f t="shared" si="13"/>
        <v>-4568.2</v>
      </c>
      <c r="N421" s="95">
        <f>SUMIFS(MasterData[Semi-Annual Base],MasterData[Material'#],H421,MasterData[Material],I421,MasterData[WWB ID],C421)</f>
        <v>0</v>
      </c>
      <c r="O421" s="95">
        <f>SUMIFS(MasterData[Semi-Annual Focus],MasterData[Material'#],H421,MasterData[Material],I421,MasterData[WWB ID],C421)</f>
        <v>0</v>
      </c>
      <c r="P421" s="95">
        <f>SUMIFS(MasterData[Base Rebate],MasterData[Material'#],H421,MasterData[Material],I421,MasterData[WWB ID],C421)</f>
        <v>80.769904579303812</v>
      </c>
      <c r="Q421" s="95">
        <f>SUMIFS(MasterData[Annual Focus],MasterData[Material'#],H421,MasterData[Material],I421,MasterData[WWB ID],C421)</f>
        <v>0</v>
      </c>
      <c r="R421" s="95">
        <f>SUMIFS(MasterData[Growth Rebate],MasterData[Material'#],H421,MasterData[Material],I421,MasterData[WWB ID],C421)</f>
        <v>-456.81999999999994</v>
      </c>
      <c r="S421" s="95">
        <f t="shared" si="14"/>
        <v>-376.05009542069615</v>
      </c>
    </row>
    <row r="422" spans="1:19" x14ac:dyDescent="0.25">
      <c r="A422" s="91" t="str">
        <v>BD MEDICAL</v>
      </c>
      <c r="B422" s="91" t="str">
        <v>Medication Delivery Solutions</v>
      </c>
      <c r="C422" s="91" t="str">
        <v>179</v>
      </c>
      <c r="D422" s="91" t="str">
        <v>Advanced Access Devices</v>
      </c>
      <c r="E422" s="91" t="str">
        <v>Port Access</v>
      </c>
      <c r="F422" s="91" t="str">
        <v>Port Access Needles</v>
      </c>
      <c r="G422" s="91" t="str">
        <v>MiniLoc</v>
      </c>
      <c r="H422" s="91" t="str">
        <v>0682015</v>
      </c>
      <c r="I422" s="91" t="str">
        <v xml:space="preserve"> MiniLoc 20G x 1.5in W/Y</v>
      </c>
      <c r="J422" s="91" t="str">
        <v>BD</v>
      </c>
      <c r="K422" s="95">
        <f>SUMIFS(MasterData[Curr Sales],MasterData[Material'#],H422,MasterData[Material],I422,MasterData[WWB ID],C422)</f>
        <v>1024.1999999999998</v>
      </c>
      <c r="L422" s="95">
        <f>SUMIFS(MasterData[Prior Sales],MasterData[Material'#],H422,MasterData[Material],I422,MasterData[WWB ID],C422)</f>
        <v>227.6</v>
      </c>
      <c r="M422" s="95">
        <f t="shared" si="13"/>
        <v>796.5999999999998</v>
      </c>
      <c r="N422" s="95">
        <f>SUMIFS(MasterData[Semi-Annual Base],MasterData[Material'#],H422,MasterData[Material],I422,MasterData[WWB ID],C422)</f>
        <v>0</v>
      </c>
      <c r="O422" s="95">
        <f>SUMIFS(MasterData[Semi-Annual Focus],MasterData[Material'#],H422,MasterData[Material],I422,MasterData[WWB ID],C422)</f>
        <v>0</v>
      </c>
      <c r="P422" s="95">
        <f>SUMIFS(MasterData[Base Rebate],MasterData[Material'#],H422,MasterData[Material],I422,MasterData[WWB ID],C422)</f>
        <v>1.7531547695215957</v>
      </c>
      <c r="Q422" s="95">
        <f>SUMIFS(MasterData[Annual Focus],MasterData[Material'#],H422,MasterData[Material],I422,MasterData[WWB ID],C422)</f>
        <v>0</v>
      </c>
      <c r="R422" s="95">
        <f>SUMIFS(MasterData[Growth Rebate],MasterData[Material'#],H422,MasterData[Material],I422,MasterData[WWB ID],C422)</f>
        <v>79.66</v>
      </c>
      <c r="S422" s="95">
        <f t="shared" si="14"/>
        <v>81.413154769521597</v>
      </c>
    </row>
    <row r="423" spans="1:19" x14ac:dyDescent="0.25">
      <c r="A423" s="91" t="str">
        <v>BD MEDICAL</v>
      </c>
      <c r="B423" s="91" t="str">
        <v>Medication Delivery Solutions</v>
      </c>
      <c r="C423" s="91" t="str">
        <v>179</v>
      </c>
      <c r="D423" s="91" t="str">
        <v>Advanced Access Devices</v>
      </c>
      <c r="E423" s="91" t="str">
        <v>Port Access</v>
      </c>
      <c r="F423" s="91" t="str">
        <v>Port Access Needles</v>
      </c>
      <c r="G423" s="91" t="str">
        <v>PowerLoc</v>
      </c>
      <c r="H423" s="91" t="str">
        <v>0652010</v>
      </c>
      <c r="I423" s="91" t="str">
        <v>POWERLOC SWIS 20G X 1IN W/O Y ADAPTER</v>
      </c>
      <c r="J423" s="91" t="str">
        <v>BD</v>
      </c>
      <c r="K423" s="95">
        <f>SUMIFS(MasterData[Curr Sales],MasterData[Material'#],H423,MasterData[Material],I423,MasterData[WWB ID],C423)</f>
        <v>4556</v>
      </c>
      <c r="L423" s="95">
        <f>SUMIFS(MasterData[Prior Sales],MasterData[Material'#],H423,MasterData[Material],I423,MasterData[WWB ID],C423)</f>
        <v>2408</v>
      </c>
      <c r="M423" s="95">
        <f t="shared" si="13"/>
        <v>2148</v>
      </c>
      <c r="N423" s="95">
        <f>SUMIFS(MasterData[Semi-Annual Base],MasterData[Material'#],H423,MasterData[Material],I423,MasterData[WWB ID],C423)</f>
        <v>0</v>
      </c>
      <c r="O423" s="95">
        <f>SUMIFS(MasterData[Semi-Annual Focus],MasterData[Material'#],H423,MasterData[Material],I423,MasterData[WWB ID],C423)</f>
        <v>0</v>
      </c>
      <c r="P423" s="95">
        <f>SUMIFS(MasterData[Base Rebate],MasterData[Material'#],H423,MasterData[Material],I423,MasterData[WWB ID],C423)</f>
        <v>18.548315839226724</v>
      </c>
      <c r="Q423" s="95">
        <f>SUMIFS(MasterData[Annual Focus],MasterData[Material'#],H423,MasterData[Material],I423,MasterData[WWB ID],C423)</f>
        <v>0</v>
      </c>
      <c r="R423" s="95">
        <f>SUMIFS(MasterData[Growth Rebate],MasterData[Material'#],H423,MasterData[Material],I423,MasterData[WWB ID],C423)</f>
        <v>214.8</v>
      </c>
      <c r="S423" s="95">
        <f t="shared" si="14"/>
        <v>233.34831583922673</v>
      </c>
    </row>
    <row r="424" spans="1:19" x14ac:dyDescent="0.25">
      <c r="A424" s="91" t="str">
        <v>BD MEDICAL</v>
      </c>
      <c r="B424" s="91" t="str">
        <v>Medication Delivery Solutions</v>
      </c>
      <c r="C424" s="91" t="str">
        <v>179</v>
      </c>
      <c r="D424" s="91" t="str">
        <v>Advanced Access Devices</v>
      </c>
      <c r="E424" s="91" t="str">
        <v>Port Access</v>
      </c>
      <c r="F424" s="91" t="str">
        <v>Port Access Needles</v>
      </c>
      <c r="G424" s="91" t="str">
        <v>PowerLoc</v>
      </c>
      <c r="H424" s="91" t="str">
        <v>0672010</v>
      </c>
      <c r="I424" s="91" t="str">
        <v>POWERLOC SWIS 20 GA X 1INW/Y SITEADAPTER</v>
      </c>
      <c r="J424" s="91" t="str">
        <v>BD</v>
      </c>
      <c r="K424" s="95">
        <f>SUMIFS(MasterData[Curr Sales],MasterData[Material'#],H424,MasterData[Material],I424,MasterData[WWB ID],C424)</f>
        <v>1474</v>
      </c>
      <c r="L424" s="95">
        <f>SUMIFS(MasterData[Prior Sales],MasterData[Material'#],H424,MasterData[Material],I424,MasterData[WWB ID],C424)</f>
        <v>1340</v>
      </c>
      <c r="M424" s="95">
        <f t="shared" si="13"/>
        <v>134</v>
      </c>
      <c r="N424" s="95">
        <f>SUMIFS(MasterData[Semi-Annual Base],MasterData[Material'#],H424,MasterData[Material],I424,MasterData[WWB ID],C424)</f>
        <v>0</v>
      </c>
      <c r="O424" s="95">
        <f>SUMIFS(MasterData[Semi-Annual Focus],MasterData[Material'#],H424,MasterData[Material],I424,MasterData[WWB ID],C424)</f>
        <v>0</v>
      </c>
      <c r="P424" s="95">
        <f>SUMIFS(MasterData[Base Rebate],MasterData[Material'#],H424,MasterData[Material],I424,MasterData[WWB ID],C424)</f>
        <v>10.321737219503243</v>
      </c>
      <c r="Q424" s="95">
        <f>SUMIFS(MasterData[Annual Focus],MasterData[Material'#],H424,MasterData[Material],I424,MasterData[WWB ID],C424)</f>
        <v>0</v>
      </c>
      <c r="R424" s="95">
        <f>SUMIFS(MasterData[Growth Rebate],MasterData[Material'#],H424,MasterData[Material],I424,MasterData[WWB ID],C424)</f>
        <v>13.399999999999991</v>
      </c>
      <c r="S424" s="95">
        <f t="shared" si="14"/>
        <v>23.721737219503233</v>
      </c>
    </row>
    <row r="425" spans="1:19" x14ac:dyDescent="0.25">
      <c r="A425" s="91" t="str">
        <v>BD MEDICAL</v>
      </c>
      <c r="B425" s="91" t="str">
        <v>Medication Delivery Solutions</v>
      </c>
      <c r="C425" s="91" t="str">
        <v>179</v>
      </c>
      <c r="D425" s="91" t="str">
        <v>Advanced Access Devices</v>
      </c>
      <c r="E425" s="91" t="str">
        <v>Port Access</v>
      </c>
      <c r="F425" s="91" t="str">
        <v>Port Access Needles</v>
      </c>
      <c r="G425" s="91" t="str">
        <v>PowerLoc</v>
      </c>
      <c r="H425" s="91" t="str">
        <v>0672034</v>
      </c>
      <c r="I425" s="91" t="str">
        <v>POWERLOC SWIS 20G X 3/4IN W/Y ADAPTER</v>
      </c>
      <c r="J425" s="91" t="str">
        <v>BD</v>
      </c>
      <c r="K425" s="95">
        <f>SUMIFS(MasterData[Curr Sales],MasterData[Material'#],H425,MasterData[Material],I425,MasterData[WWB ID],C425)</f>
        <v>1716</v>
      </c>
      <c r="L425" s="95">
        <f>SUMIFS(MasterData[Prior Sales],MasterData[Material'#],H425,MasterData[Material],I425,MasterData[WWB ID],C425)</f>
        <v>1320</v>
      </c>
      <c r="M425" s="95">
        <f t="shared" si="13"/>
        <v>396</v>
      </c>
      <c r="N425" s="95">
        <f>SUMIFS(MasterData[Semi-Annual Base],MasterData[Material'#],H425,MasterData[Material],I425,MasterData[WWB ID],C425)</f>
        <v>0</v>
      </c>
      <c r="O425" s="95">
        <f>SUMIFS(MasterData[Semi-Annual Focus],MasterData[Material'#],H425,MasterData[Material],I425,MasterData[WWB ID],C425)</f>
        <v>0</v>
      </c>
      <c r="P425" s="95">
        <f>SUMIFS(MasterData[Base Rebate],MasterData[Material'#],H425,MasterData[Material],I425,MasterData[WWB ID],C425)</f>
        <v>10.167681440107673</v>
      </c>
      <c r="Q425" s="95">
        <f>SUMIFS(MasterData[Annual Focus],MasterData[Material'#],H425,MasterData[Material],I425,MasterData[WWB ID],C425)</f>
        <v>0</v>
      </c>
      <c r="R425" s="95">
        <f>SUMIFS(MasterData[Growth Rebate],MasterData[Material'#],H425,MasterData[Material],I425,MasterData[WWB ID],C425)</f>
        <v>39.600000000000023</v>
      </c>
      <c r="S425" s="95">
        <f t="shared" si="14"/>
        <v>49.767681440107694</v>
      </c>
    </row>
    <row r="426" spans="1:19" x14ac:dyDescent="0.25">
      <c r="A426" s="91" t="str">
        <v>BD MEDICAL</v>
      </c>
      <c r="B426" s="91" t="str">
        <v>Medication Delivery Solutions</v>
      </c>
      <c r="C426" s="91" t="str">
        <v>179</v>
      </c>
      <c r="D426" s="91" t="str">
        <v>Advanced Access Devices</v>
      </c>
      <c r="E426" s="91" t="str">
        <v>Port Access</v>
      </c>
      <c r="F426" s="91" t="str">
        <v>Port Access Needles</v>
      </c>
      <c r="G426" s="91" t="str">
        <v>PowerLoc Max</v>
      </c>
      <c r="H426" s="91" t="str">
        <v>0142075</v>
      </c>
      <c r="I426" s="91" t="str">
        <v xml:space="preserve"> POWERLOC MAX 20G x 0.75in WO/Y</v>
      </c>
      <c r="J426" s="91" t="str">
        <v>BD</v>
      </c>
      <c r="K426" s="95">
        <f>SUMIFS(MasterData[Curr Sales],MasterData[Material'#],H426,MasterData[Material],I426,MasterData[WWB ID],C426)</f>
        <v>167.5</v>
      </c>
      <c r="L426" s="95">
        <f>SUMIFS(MasterData[Prior Sales],MasterData[Material'#],H426,MasterData[Material],I426,MasterData[WWB ID],C426)</f>
        <v>1094</v>
      </c>
      <c r="M426" s="95">
        <f t="shared" si="13"/>
        <v>-926.5</v>
      </c>
      <c r="N426" s="95">
        <f>SUMIFS(MasterData[Semi-Annual Base],MasterData[Material'#],H426,MasterData[Material],I426,MasterData[WWB ID],C426)</f>
        <v>0</v>
      </c>
      <c r="O426" s="95">
        <f>SUMIFS(MasterData[Semi-Annual Focus],MasterData[Material'#],H426,MasterData[Material],I426,MasterData[WWB ID],C426)</f>
        <v>0</v>
      </c>
      <c r="P426" s="95">
        <f>SUMIFS(MasterData[Base Rebate],MasterData[Material'#],H426,MasterData[Material],I426,MasterData[WWB ID],C426)</f>
        <v>8.4268511329377223</v>
      </c>
      <c r="Q426" s="95">
        <f>SUMIFS(MasterData[Annual Focus],MasterData[Material'#],H426,MasterData[Material],I426,MasterData[WWB ID],C426)</f>
        <v>0</v>
      </c>
      <c r="R426" s="95">
        <f>SUMIFS(MasterData[Growth Rebate],MasterData[Material'#],H426,MasterData[Material],I426,MasterData[WWB ID],C426)</f>
        <v>-92.65</v>
      </c>
      <c r="S426" s="95">
        <f t="shared" si="14"/>
        <v>-84.223148867062278</v>
      </c>
    </row>
    <row r="427" spans="1:19" x14ac:dyDescent="0.25">
      <c r="A427" s="91" t="str">
        <v>BD MEDICAL</v>
      </c>
      <c r="B427" s="91" t="str">
        <v>Medication Delivery Solutions</v>
      </c>
      <c r="C427" s="91" t="str">
        <v>190</v>
      </c>
      <c r="D427" s="91" t="str">
        <v>Vascular Access Technologies</v>
      </c>
      <c r="E427" s="91" t="str">
        <v>Ultrasound Disposables</v>
      </c>
      <c r="F427" s="91" t="str">
        <v>Disposables</v>
      </c>
      <c r="G427" s="91" t="str">
        <v>Ultrasound Disposables</v>
      </c>
      <c r="H427" s="91" t="str">
        <v>900013B01</v>
      </c>
      <c r="I427" s="91" t="str">
        <v xml:space="preserve"> 21 GAUGE NEEDLE GUIDE KITS</v>
      </c>
      <c r="J427" s="91" t="str">
        <v>BD</v>
      </c>
      <c r="K427" s="95">
        <f>SUMIFS(MasterData[Curr Sales],MasterData[Material'#],H427,MasterData[Material],I427,MasterData[WWB ID],C427)</f>
        <v>6632.2000000000007</v>
      </c>
      <c r="L427" s="95">
        <f>SUMIFS(MasterData[Prior Sales],MasterData[Material'#],H427,MasterData[Material],I427,MasterData[WWB ID],C427)</f>
        <v>11008.499999999998</v>
      </c>
      <c r="M427" s="95">
        <f t="shared" si="13"/>
        <v>-4376.2999999999975</v>
      </c>
      <c r="N427" s="95">
        <f>SUMIFS(MasterData[Semi-Annual Base],MasterData[Material'#],H427,MasterData[Material],I427,MasterData[WWB ID],C427)</f>
        <v>0</v>
      </c>
      <c r="O427" s="95">
        <f>SUMIFS(MasterData[Semi-Annual Focus],MasterData[Material'#],H427,MasterData[Material],I427,MasterData[WWB ID],C427)</f>
        <v>0</v>
      </c>
      <c r="P427" s="95">
        <f>SUMIFS(MasterData[Base Rebate],MasterData[Material'#],H427,MasterData[Material],I427,MasterData[WWB ID],C427)</f>
        <v>84.796152373807047</v>
      </c>
      <c r="Q427" s="95">
        <f>SUMIFS(MasterData[Annual Focus],MasterData[Material'#],H427,MasterData[Material],I427,MasterData[WWB ID],C427)</f>
        <v>0</v>
      </c>
      <c r="R427" s="95">
        <f>SUMIFS(MasterData[Growth Rebate],MasterData[Material'#],H427,MasterData[Material],I427,MasterData[WWB ID],C427)</f>
        <v>-437.62999999999988</v>
      </c>
      <c r="S427" s="95">
        <f t="shared" si="14"/>
        <v>-352.83384762619283</v>
      </c>
    </row>
    <row r="428" spans="1:19" x14ac:dyDescent="0.25">
      <c r="A428" s="91" t="str">
        <v>BD MEDICAL</v>
      </c>
      <c r="B428" s="91" t="str">
        <v>Medication Delivery Solutions</v>
      </c>
      <c r="C428" s="91" t="str">
        <v>192</v>
      </c>
      <c r="D428" s="91" t="str">
        <v>Vascular Prep</v>
      </c>
      <c r="E428" s="91" t="str">
        <v>Securement</v>
      </c>
      <c r="F428" s="91" t="str">
        <v>Statlock - PICC</v>
      </c>
      <c r="G428" s="91" t="str">
        <v>Statlock PICC Stand Alone</v>
      </c>
      <c r="H428" s="91" t="str">
        <v>PIC0220</v>
      </c>
      <c r="I428" s="91" t="str">
        <v>Sl Picc Plus Tricot</v>
      </c>
      <c r="J428" s="91" t="str">
        <v>BD</v>
      </c>
      <c r="K428" s="95">
        <f>SUMIFS(MasterData[Curr Sales],MasterData[Material'#],H428,MasterData[Material],I428,MasterData[WWB ID],C428)</f>
        <v>2180</v>
      </c>
      <c r="L428" s="95">
        <f>SUMIFS(MasterData[Prior Sales],MasterData[Material'#],H428,MasterData[Material],I428,MasterData[WWB ID],C428)</f>
        <v>1744</v>
      </c>
      <c r="M428" s="95">
        <f t="shared" si="13"/>
        <v>436</v>
      </c>
      <c r="N428" s="95">
        <f>SUMIFS(MasterData[Semi-Annual Base],MasterData[Material'#],H428,MasterData[Material],I428,MasterData[WWB ID],C428)</f>
        <v>0</v>
      </c>
      <c r="O428" s="95">
        <f>SUMIFS(MasterData[Semi-Annual Focus],MasterData[Material'#],H428,MasterData[Material],I428,MasterData[WWB ID],C428)</f>
        <v>0</v>
      </c>
      <c r="P428" s="95">
        <f>SUMIFS(MasterData[Base Rebate],MasterData[Material'#],H428,MasterData[Material],I428,MasterData[WWB ID],C428)</f>
        <v>13.433663963293775</v>
      </c>
      <c r="Q428" s="95">
        <f>SUMIFS(MasterData[Annual Focus],MasterData[Material'#],H428,MasterData[Material],I428,MasterData[WWB ID],C428)</f>
        <v>0</v>
      </c>
      <c r="R428" s="95">
        <f>SUMIFS(MasterData[Growth Rebate],MasterData[Material'#],H428,MasterData[Material],I428,MasterData[WWB ID],C428)</f>
        <v>43.600000000000009</v>
      </c>
      <c r="S428" s="95">
        <f t="shared" si="14"/>
        <v>57.033663963293783</v>
      </c>
    </row>
    <row r="429" spans="1:19" x14ac:dyDescent="0.25">
      <c r="A429" s="91" t="str">
        <v>BD MEDICAL</v>
      </c>
      <c r="B429" s="91" t="str">
        <v>Medication Delivery Solutions</v>
      </c>
      <c r="C429" s="91" t="str">
        <v>192</v>
      </c>
      <c r="D429" s="91" t="str">
        <v>Vascular Prep</v>
      </c>
      <c r="E429" s="91" t="str">
        <v>Securement</v>
      </c>
      <c r="F429" s="91" t="str">
        <v>Statlock - PICC</v>
      </c>
      <c r="G429" s="91" t="str">
        <v>Statlock PICC Stand Alone</v>
      </c>
      <c r="H429" s="91" t="str">
        <v>VPPCSP</v>
      </c>
      <c r="I429" s="91" t="str">
        <v>Sl Picc Plus Cresc</v>
      </c>
      <c r="J429" s="91" t="str">
        <v>BD</v>
      </c>
      <c r="K429" s="95">
        <f>SUMIFS(MasterData[Curr Sales],MasterData[Material'#],H429,MasterData[Material],I429,MasterData[WWB ID],C429)</f>
        <v>12548.08</v>
      </c>
      <c r="L429" s="95">
        <f>SUMIFS(MasterData[Prior Sales],MasterData[Material'#],H429,MasterData[Material],I429,MasterData[WWB ID],C429)</f>
        <v>6112.7200000000012</v>
      </c>
      <c r="M429" s="95">
        <f t="shared" si="13"/>
        <v>6435.3599999999988</v>
      </c>
      <c r="N429" s="95">
        <f>SUMIFS(MasterData[Semi-Annual Base],MasterData[Material'#],H429,MasterData[Material],I429,MasterData[WWB ID],C429)</f>
        <v>0</v>
      </c>
      <c r="O429" s="95">
        <f>SUMIFS(MasterData[Semi-Annual Focus],MasterData[Material'#],H429,MasterData[Material],I429,MasterData[WWB ID],C429)</f>
        <v>0</v>
      </c>
      <c r="P429" s="95">
        <f>SUMIFS(MasterData[Base Rebate],MasterData[Material'#],H429,MasterData[Material],I429,MasterData[WWB ID],C429)</f>
        <v>47.084992191344689</v>
      </c>
      <c r="Q429" s="95">
        <f>SUMIFS(MasterData[Annual Focus],MasterData[Material'#],H429,MasterData[Material],I429,MasterData[WWB ID],C429)</f>
        <v>0</v>
      </c>
      <c r="R429" s="95">
        <f>SUMIFS(MasterData[Growth Rebate],MasterData[Material'#],H429,MasterData[Material],I429,MasterData[WWB ID],C429)</f>
        <v>643.53600000000006</v>
      </c>
      <c r="S429" s="95">
        <f t="shared" si="14"/>
        <v>690.62099219134473</v>
      </c>
    </row>
    <row r="430" spans="1:19" x14ac:dyDescent="0.25">
      <c r="A430" s="91" t="str">
        <v>BD MEDICAL</v>
      </c>
      <c r="B430" s="91" t="str">
        <v>Medication Delivery Solutions</v>
      </c>
      <c r="C430" s="91" t="str">
        <v>192</v>
      </c>
      <c r="D430" s="91" t="str">
        <v>Vascular Prep</v>
      </c>
      <c r="E430" s="91" t="str">
        <v>Securement</v>
      </c>
      <c r="F430" s="91" t="str">
        <v>Statlock - PICC</v>
      </c>
      <c r="G430" s="91" t="str">
        <v>Statlock PICC Stand Alone</v>
      </c>
      <c r="H430" s="91" t="str">
        <v>VPPPSP</v>
      </c>
      <c r="I430" s="91" t="str">
        <v>Sl Picc Plus Ped</v>
      </c>
      <c r="J430" s="91" t="str">
        <v>BD</v>
      </c>
      <c r="K430" s="95">
        <f>SUMIFS(MasterData[Curr Sales],MasterData[Material'#],H430,MasterData[Material],I430,MasterData[WWB ID],C430)</f>
        <v>1308</v>
      </c>
      <c r="L430" s="95">
        <f>SUMIFS(MasterData[Prior Sales],MasterData[Material'#],H430,MasterData[Material],I430,MasterData[WWB ID],C430)</f>
        <v>872</v>
      </c>
      <c r="M430" s="95">
        <f t="shared" si="13"/>
        <v>436</v>
      </c>
      <c r="N430" s="95">
        <f>SUMIFS(MasterData[Semi-Annual Base],MasterData[Material'#],H430,MasterData[Material],I430,MasterData[WWB ID],C430)</f>
        <v>0</v>
      </c>
      <c r="O430" s="95">
        <f>SUMIFS(MasterData[Semi-Annual Focus],MasterData[Material'#],H430,MasterData[Material],I430,MasterData[WWB ID],C430)</f>
        <v>0</v>
      </c>
      <c r="P430" s="95">
        <f>SUMIFS(MasterData[Base Rebate],MasterData[Material'#],H430,MasterData[Material],I430,MasterData[WWB ID],C430)</f>
        <v>6.7168319816468873</v>
      </c>
      <c r="Q430" s="95">
        <f>SUMIFS(MasterData[Annual Focus],MasterData[Material'#],H430,MasterData[Material],I430,MasterData[WWB ID],C430)</f>
        <v>0</v>
      </c>
      <c r="R430" s="95">
        <f>SUMIFS(MasterData[Growth Rebate],MasterData[Material'#],H430,MasterData[Material],I430,MasterData[WWB ID],C430)</f>
        <v>43.599999999999994</v>
      </c>
      <c r="S430" s="95">
        <f t="shared" si="14"/>
        <v>50.316831981646885</v>
      </c>
    </row>
    <row r="431" spans="1:19" x14ac:dyDescent="0.25">
      <c r="A431" s="91" t="str">
        <v>BD MEDICAL</v>
      </c>
      <c r="B431" s="91" t="str">
        <v>Medication Delivery Solutions</v>
      </c>
      <c r="C431" s="91" t="str">
        <v>192</v>
      </c>
      <c r="D431" s="91" t="str">
        <v>Vascular Prep</v>
      </c>
      <c r="E431" s="91" t="str">
        <v>Securement</v>
      </c>
      <c r="F431" s="91" t="str">
        <v>Statlock - IV</v>
      </c>
      <c r="G431" s="91" t="str">
        <v>Statlock IV Stand Alone</v>
      </c>
      <c r="H431" s="91" t="str">
        <v>IV0631</v>
      </c>
      <c r="I431" s="91" t="str">
        <v>SL IV ULTRA NT PED</v>
      </c>
      <c r="J431" s="91" t="str">
        <v>BD</v>
      </c>
      <c r="K431" s="95">
        <f>SUMIFS(MasterData[Curr Sales],MasterData[Material'#],H431,MasterData[Material],I431,MasterData[WWB ID],C431)</f>
        <v>0</v>
      </c>
      <c r="L431" s="95">
        <f>SUMIFS(MasterData[Prior Sales],MasterData[Material'#],H431,MasterData[Material],I431,MasterData[WWB ID],C431)</f>
        <v>171.5</v>
      </c>
      <c r="M431" s="95">
        <f t="shared" si="13"/>
        <v>-171.5</v>
      </c>
      <c r="N431" s="95">
        <f>SUMIFS(MasterData[Semi-Annual Base],MasterData[Material'#],H431,MasterData[Material],I431,MasterData[WWB ID],C431)</f>
        <v>0</v>
      </c>
      <c r="O431" s="95">
        <f>SUMIFS(MasterData[Semi-Annual Focus],MasterData[Material'#],H431,MasterData[Material],I431,MasterData[WWB ID],C431)</f>
        <v>0</v>
      </c>
      <c r="P431" s="95">
        <f>SUMIFS(MasterData[Base Rebate],MasterData[Material'#],H431,MasterData[Material],I431,MasterData[WWB ID],C431)</f>
        <v>1.3210283083170196</v>
      </c>
      <c r="Q431" s="95">
        <f>SUMIFS(MasterData[Annual Focus],MasterData[Material'#],H431,MasterData[Material],I431,MasterData[WWB ID],C431)</f>
        <v>0</v>
      </c>
      <c r="R431" s="95">
        <f>SUMIFS(MasterData[Growth Rebate],MasterData[Material'#],H431,MasterData[Material],I431,MasterData[WWB ID],C431)</f>
        <v>-17.150000000000002</v>
      </c>
      <c r="S431" s="95">
        <f t="shared" si="14"/>
        <v>-15.828971691682982</v>
      </c>
    </row>
    <row r="432" spans="1:19" x14ac:dyDescent="0.25">
      <c r="A432" s="91" t="str">
        <v>BD MEDICAL</v>
      </c>
      <c r="B432" s="91" t="str">
        <v>Medication Delivery Solutions</v>
      </c>
      <c r="C432" s="91" t="str">
        <v>192</v>
      </c>
      <c r="D432" s="91" t="str">
        <v>Vascular Prep</v>
      </c>
      <c r="E432" s="91" t="str">
        <v>Securement</v>
      </c>
      <c r="F432" s="91" t="str">
        <v>Statlock - Other</v>
      </c>
      <c r="G432" s="91" t="str">
        <v>STATLOCK - OTHER</v>
      </c>
      <c r="H432" s="91" t="str">
        <v>NN0200</v>
      </c>
      <c r="I432" s="91" t="str">
        <v xml:space="preserve"> SL PICC NEONATE 50 BX</v>
      </c>
      <c r="J432" s="91" t="str">
        <v>BD</v>
      </c>
      <c r="K432" s="95">
        <f>SUMIFS(MasterData[Curr Sales],MasterData[Material'#],H432,MasterData[Material],I432,MasterData[WWB ID],C432)</f>
        <v>261.5</v>
      </c>
      <c r="L432" s="95">
        <f>SUMIFS(MasterData[Prior Sales],MasterData[Material'#],H432,MasterData[Material],I432,MasterData[WWB ID],C432)</f>
        <v>261.5</v>
      </c>
      <c r="M432" s="95">
        <f t="shared" si="13"/>
        <v>0</v>
      </c>
      <c r="N432" s="95">
        <f>SUMIFS(MasterData[Semi-Annual Base],MasterData[Material'#],H432,MasterData[Material],I432,MasterData[WWB ID],C432)</f>
        <v>0</v>
      </c>
      <c r="O432" s="95">
        <f>SUMIFS(MasterData[Semi-Annual Focus],MasterData[Material'#],H432,MasterData[Material],I432,MasterData[WWB ID],C432)</f>
        <v>0</v>
      </c>
      <c r="P432" s="95">
        <f>SUMIFS(MasterData[Base Rebate],MasterData[Material'#],H432,MasterData[Material],I432,MasterData[WWB ID],C432)</f>
        <v>2.0142793155970882</v>
      </c>
      <c r="Q432" s="95">
        <f>SUMIFS(MasterData[Annual Focus],MasterData[Material'#],H432,MasterData[Material],I432,MasterData[WWB ID],C432)</f>
        <v>0</v>
      </c>
      <c r="R432" s="95">
        <f>SUMIFS(MasterData[Growth Rebate],MasterData[Material'#],H432,MasterData[Material],I432,MasterData[WWB ID],C432)</f>
        <v>0</v>
      </c>
      <c r="S432" s="95">
        <f t="shared" si="14"/>
        <v>2.0142793155970882</v>
      </c>
    </row>
    <row r="433" spans="1:19" x14ac:dyDescent="0.25">
      <c r="A433" s="91" t="str">
        <v>BD MEDICAL</v>
      </c>
      <c r="B433" s="91" t="str">
        <v>Medication Delivery Solutions</v>
      </c>
      <c r="C433" s="91" t="str">
        <v>192</v>
      </c>
      <c r="D433" s="91" t="str">
        <v>Vascular Prep</v>
      </c>
      <c r="E433" s="91" t="str">
        <v>Securement</v>
      </c>
      <c r="F433" s="91" t="str">
        <v>Statlock - Other</v>
      </c>
      <c r="G433" s="91" t="str">
        <v>Statlock - Epidural</v>
      </c>
      <c r="H433" s="91" t="str">
        <v>VEDC</v>
      </c>
      <c r="I433" s="91" t="str">
        <v xml:space="preserve"> SL EPIDUAL POSTERIOR</v>
      </c>
      <c r="J433" s="91" t="str">
        <v>BD</v>
      </c>
      <c r="K433" s="95">
        <f>SUMIFS(MasterData[Curr Sales],MasterData[Material'#],H433,MasterData[Material],I433,MasterData[WWB ID],C433)</f>
        <v>0</v>
      </c>
      <c r="L433" s="95">
        <f>SUMIFS(MasterData[Prior Sales],MasterData[Material'#],H433,MasterData[Material],I433,MasterData[WWB ID],C433)</f>
        <v>108</v>
      </c>
      <c r="M433" s="95">
        <f t="shared" si="13"/>
        <v>-108</v>
      </c>
      <c r="N433" s="95">
        <f>SUMIFS(MasterData[Semi-Annual Base],MasterData[Material'#],H433,MasterData[Material],I433,MasterData[WWB ID],C433)</f>
        <v>0</v>
      </c>
      <c r="O433" s="95">
        <f>SUMIFS(MasterData[Semi-Annual Focus],MasterData[Material'#],H433,MasterData[Material],I433,MasterData[WWB ID],C433)</f>
        <v>0</v>
      </c>
      <c r="P433" s="95">
        <f>SUMIFS(MasterData[Base Rebate],MasterData[Material'#],H433,MasterData[Material],I433,MasterData[WWB ID],C433)</f>
        <v>0.83190120873608231</v>
      </c>
      <c r="Q433" s="95">
        <f>SUMIFS(MasterData[Annual Focus],MasterData[Material'#],H433,MasterData[Material],I433,MasterData[WWB ID],C433)</f>
        <v>0</v>
      </c>
      <c r="R433" s="95">
        <f>SUMIFS(MasterData[Growth Rebate],MasterData[Material'#],H433,MasterData[Material],I433,MasterData[WWB ID],C433)</f>
        <v>-10.8</v>
      </c>
      <c r="S433" s="95">
        <f t="shared" si="14"/>
        <v>-9.9680987912639178</v>
      </c>
    </row>
    <row r="434" spans="1:19" x14ac:dyDescent="0.25">
      <c r="A434" s="91" t="str">
        <v>BD MEDICAL</v>
      </c>
      <c r="B434" s="91" t="str">
        <v>Medication Delivery Solutions</v>
      </c>
      <c r="C434" s="91" t="str">
        <v>192</v>
      </c>
      <c r="D434" s="91" t="str">
        <v>Vascular Prep</v>
      </c>
      <c r="E434" s="91" t="str">
        <v>Securement</v>
      </c>
      <c r="F434" s="91" t="str">
        <v>Statlock - Other</v>
      </c>
      <c r="G434" s="91" t="str">
        <v>Statlock - Epidural</v>
      </c>
      <c r="H434" s="91" t="str">
        <v>VEDCAML6</v>
      </c>
      <c r="I434" s="91" t="str">
        <v xml:space="preserve"> SL ARROW EPID SYSTEM MICRO 6IN</v>
      </c>
      <c r="J434" s="91" t="str">
        <v>BD</v>
      </c>
      <c r="K434" s="95">
        <f>SUMIFS(MasterData[Curr Sales],MasterData[Material'#],H434,MasterData[Material],I434,MasterData[WWB ID],C434)</f>
        <v>0</v>
      </c>
      <c r="L434" s="95">
        <f>SUMIFS(MasterData[Prior Sales],MasterData[Material'#],H434,MasterData[Material],I434,MasterData[WWB ID],C434)</f>
        <v>95.25</v>
      </c>
      <c r="M434" s="95">
        <f t="shared" si="13"/>
        <v>-95.25</v>
      </c>
      <c r="N434" s="95">
        <f>SUMIFS(MasterData[Semi-Annual Base],MasterData[Material'#],H434,MasterData[Material],I434,MasterData[WWB ID],C434)</f>
        <v>0</v>
      </c>
      <c r="O434" s="95">
        <f>SUMIFS(MasterData[Semi-Annual Focus],MasterData[Material'#],H434,MasterData[Material],I434,MasterData[WWB ID],C434)</f>
        <v>0</v>
      </c>
      <c r="P434" s="95">
        <f>SUMIFS(MasterData[Base Rebate],MasterData[Material'#],H434,MasterData[Material],I434,MasterData[WWB ID],C434)</f>
        <v>0.73369064937140593</v>
      </c>
      <c r="Q434" s="95">
        <f>SUMIFS(MasterData[Annual Focus],MasterData[Material'#],H434,MasterData[Material],I434,MasterData[WWB ID],C434)</f>
        <v>0</v>
      </c>
      <c r="R434" s="95">
        <f>SUMIFS(MasterData[Growth Rebate],MasterData[Material'#],H434,MasterData[Material],I434,MasterData[WWB ID],C434)</f>
        <v>-9.5250000000000004</v>
      </c>
      <c r="S434" s="95">
        <f t="shared" si="14"/>
        <v>-8.7913093506285946</v>
      </c>
    </row>
    <row r="435" spans="1:19" x14ac:dyDescent="0.25">
      <c r="A435" s="91" t="str">
        <v>BD MEDICAL</v>
      </c>
      <c r="B435" s="91" t="str">
        <v>Medication Delivery Solutions</v>
      </c>
      <c r="C435" s="91" t="str">
        <v>192</v>
      </c>
      <c r="D435" s="91" t="str">
        <v>Vascular Prep</v>
      </c>
      <c r="E435" s="91" t="str">
        <v>Skin Prep</v>
      </c>
      <c r="F435" s="91" t="str">
        <v>ChloraPrep 3mL</v>
      </c>
      <c r="G435" s="91" t="str">
        <v>CHP-IPA, Tint Orange</v>
      </c>
      <c r="H435" s="91" t="str">
        <v>930415</v>
      </c>
      <c r="I435" s="91" t="str">
        <v>3mL ORANGE STERILE SOLUTION/APPLICATOR</v>
      </c>
      <c r="J435" s="91" t="str">
        <v>BD</v>
      </c>
      <c r="K435" s="95">
        <f>SUMIFS(MasterData[Curr Sales],MasterData[Material'#],H435,MasterData[Material],I435,MasterData[WWB ID],C435)</f>
        <v>783.19</v>
      </c>
      <c r="L435" s="95">
        <f>SUMIFS(MasterData[Prior Sales],MasterData[Material'#],H435,MasterData[Material],I435,MasterData[WWB ID],C435)</f>
        <v>721.22</v>
      </c>
      <c r="M435" s="95">
        <f t="shared" si="13"/>
        <v>61.970000000000027</v>
      </c>
      <c r="N435" s="95">
        <f>SUMIFS(MasterData[Semi-Annual Base],MasterData[Material'#],H435,MasterData[Material],I435,MasterData[WWB ID],C435)</f>
        <v>0</v>
      </c>
      <c r="O435" s="95">
        <f>SUMIFS(MasterData[Semi-Annual Focus],MasterData[Material'#],H435,MasterData[Material],I435,MasterData[WWB ID],C435)</f>
        <v>0</v>
      </c>
      <c r="P435" s="95">
        <f>SUMIFS(MasterData[Base Rebate],MasterData[Material'#],H435,MasterData[Material],I435,MasterData[WWB ID],C435)</f>
        <v>5.5554054607836791</v>
      </c>
      <c r="Q435" s="95">
        <f>SUMIFS(MasterData[Annual Focus],MasterData[Material'#],H435,MasterData[Material],I435,MasterData[WWB ID],C435)</f>
        <v>0</v>
      </c>
      <c r="R435" s="95">
        <f>SUMIFS(MasterData[Growth Rebate],MasterData[Material'#],H435,MasterData[Material],I435,MasterData[WWB ID],C435)</f>
        <v>6.1970000000000027</v>
      </c>
      <c r="S435" s="95">
        <f t="shared" si="14"/>
        <v>11.752405460783681</v>
      </c>
    </row>
    <row r="436" spans="1:19" x14ac:dyDescent="0.25">
      <c r="A436" s="91" t="str">
        <v>BD MEDICAL</v>
      </c>
      <c r="B436" s="91" t="str">
        <v>Medication Delivery Solutions</v>
      </c>
      <c r="C436" s="91" t="str">
        <v>192</v>
      </c>
      <c r="D436" s="91" t="str">
        <v>Vascular Prep</v>
      </c>
      <c r="E436" s="91" t="str">
        <v>Skin Prep</v>
      </c>
      <c r="F436" s="91" t="str">
        <v>ChloraPrep Single Swabstick</v>
      </c>
      <c r="G436" s="91" t="str">
        <v>Single Swabstick 1.75 ml</v>
      </c>
      <c r="H436" s="91" t="str">
        <v>260100</v>
      </c>
      <c r="I436" s="91" t="str">
        <v>CHLORAPREP SINGLE SWABSTICK APPLICATORS</v>
      </c>
      <c r="J436" s="91" t="str">
        <v>BD</v>
      </c>
      <c r="K436" s="95">
        <f>SUMIFS(MasterData[Curr Sales],MasterData[Material'#],H436,MasterData[Material],I436,MasterData[WWB ID],C436)</f>
        <v>503.03999999999996</v>
      </c>
      <c r="L436" s="95">
        <f>SUMIFS(MasterData[Prior Sales],MasterData[Material'#],H436,MasterData[Material],I436,MasterData[WWB ID],C436)</f>
        <v>33.6</v>
      </c>
      <c r="M436" s="95">
        <f t="shared" si="13"/>
        <v>469.43999999999994</v>
      </c>
      <c r="N436" s="95">
        <f>SUMIFS(MasterData[Semi-Annual Base],MasterData[Material'#],H436,MasterData[Material],I436,MasterData[WWB ID],C436)</f>
        <v>0</v>
      </c>
      <c r="O436" s="95">
        <f>SUMIFS(MasterData[Semi-Annual Focus],MasterData[Material'#],H436,MasterData[Material],I436,MasterData[WWB ID],C436)</f>
        <v>0</v>
      </c>
      <c r="P436" s="95">
        <f>SUMIFS(MasterData[Base Rebate],MasterData[Material'#],H436,MasterData[Material],I436,MasterData[WWB ID],C436)</f>
        <v>0.25881370938455894</v>
      </c>
      <c r="Q436" s="95">
        <f>SUMIFS(MasterData[Annual Focus],MasterData[Material'#],H436,MasterData[Material],I436,MasterData[WWB ID],C436)</f>
        <v>0</v>
      </c>
      <c r="R436" s="95">
        <f>SUMIFS(MasterData[Growth Rebate],MasterData[Material'#],H436,MasterData[Material],I436,MasterData[WWB ID],C436)</f>
        <v>46.943999999999996</v>
      </c>
      <c r="S436" s="95">
        <f t="shared" si="14"/>
        <v>47.202813709384557</v>
      </c>
    </row>
    <row r="437" spans="1:19" x14ac:dyDescent="0.25">
      <c r="A437" s="91" t="str">
        <v>BD MEDICAL</v>
      </c>
      <c r="B437" s="91" t="str">
        <v>Medication Delivery Solutions</v>
      </c>
      <c r="C437" s="91" t="str">
        <v>192</v>
      </c>
      <c r="D437" s="91" t="str">
        <v>Vascular Prep</v>
      </c>
      <c r="E437" s="91" t="str">
        <v>Skin Prep</v>
      </c>
      <c r="F437" s="91" t="str">
        <v>ChloraPrep Single Swabstick</v>
      </c>
      <c r="G437" s="91" t="str">
        <v>Single Swabstick 1.75 ml</v>
      </c>
      <c r="H437" s="91" t="str">
        <v>930100</v>
      </c>
      <c r="I437" s="91" t="str">
        <v>SWABSTICK SINGLE STERILE SOL/APPL</v>
      </c>
      <c r="J437" s="91" t="str">
        <v>BD</v>
      </c>
      <c r="K437" s="95">
        <f>SUMIFS(MasterData[Curr Sales],MasterData[Material'#],H437,MasterData[Material],I437,MasterData[WWB ID],C437)</f>
        <v>2153.2799999999997</v>
      </c>
      <c r="L437" s="95">
        <f>SUMIFS(MasterData[Prior Sales],MasterData[Material'#],H437,MasterData[Material],I437,MasterData[WWB ID],C437)</f>
        <v>385.92</v>
      </c>
      <c r="M437" s="95">
        <f t="shared" si="13"/>
        <v>1767.3599999999997</v>
      </c>
      <c r="N437" s="95">
        <f>SUMIFS(MasterData[Semi-Annual Base],MasterData[Material'#],H437,MasterData[Material],I437,MasterData[WWB ID],C437)</f>
        <v>0</v>
      </c>
      <c r="O437" s="95">
        <f>SUMIFS(MasterData[Semi-Annual Focus],MasterData[Material'#],H437,MasterData[Material],I437,MasterData[WWB ID],C437)</f>
        <v>0</v>
      </c>
      <c r="P437" s="95">
        <f>SUMIFS(MasterData[Base Rebate],MasterData[Material'#],H437,MasterData[Material],I437,MasterData[WWB ID],C437)</f>
        <v>2.9726603192169341</v>
      </c>
      <c r="Q437" s="95">
        <f>SUMIFS(MasterData[Annual Focus],MasterData[Material'#],H437,MasterData[Material],I437,MasterData[WWB ID],C437)</f>
        <v>0</v>
      </c>
      <c r="R437" s="95">
        <f>SUMIFS(MasterData[Growth Rebate],MasterData[Material'#],H437,MasterData[Material],I437,MasterData[WWB ID],C437)</f>
        <v>176.73599999999999</v>
      </c>
      <c r="S437" s="95">
        <f t="shared" si="14"/>
        <v>179.70866031921693</v>
      </c>
    </row>
    <row r="438" spans="1:19" x14ac:dyDescent="0.25">
      <c r="A438" s="91" t="str">
        <v>BD MEDICAL</v>
      </c>
      <c r="B438" s="91" t="str">
        <v>Medication Delivery Solutions</v>
      </c>
      <c r="C438" s="91" t="str">
        <v>192</v>
      </c>
      <c r="D438" s="91" t="str">
        <v>Vascular Prep</v>
      </c>
      <c r="E438" s="91" t="str">
        <v>Skin Prep</v>
      </c>
      <c r="F438" s="91" t="str">
        <v>ChloraPrep 1mL</v>
      </c>
      <c r="G438" s="91" t="str">
        <v>CHP-IPA, No Tint</v>
      </c>
      <c r="H438" s="91" t="str">
        <v>930480</v>
      </c>
      <c r="I438" s="91" t="str">
        <v>1mL CLEAR STERILE SOLUTION/APPLICATOR</v>
      </c>
      <c r="J438" s="91" t="str">
        <v>BD</v>
      </c>
      <c r="K438" s="95">
        <f>SUMIFS(MasterData[Curr Sales],MasterData[Material'#],H438,MasterData[Material],I438,MasterData[WWB ID],C438)</f>
        <v>352.92</v>
      </c>
      <c r="L438" s="95">
        <f>SUMIFS(MasterData[Prior Sales],MasterData[Material'#],H438,MasterData[Material],I438,MasterData[WWB ID],C438)</f>
        <v>438.72</v>
      </c>
      <c r="M438" s="95">
        <f t="shared" si="13"/>
        <v>-85.800000000000011</v>
      </c>
      <c r="N438" s="95">
        <f>SUMIFS(MasterData[Semi-Annual Base],MasterData[Material'#],H438,MasterData[Material],I438,MasterData[WWB ID],C438)</f>
        <v>0</v>
      </c>
      <c r="O438" s="95">
        <f>SUMIFS(MasterData[Semi-Annual Focus],MasterData[Material'#],H438,MasterData[Material],I438,MasterData[WWB ID],C438)</f>
        <v>0</v>
      </c>
      <c r="P438" s="95">
        <f>SUMIFS(MasterData[Base Rebate],MasterData[Material'#],H438,MasterData[Material],I438,MasterData[WWB ID],C438)</f>
        <v>3.3793675768212412</v>
      </c>
      <c r="Q438" s="95">
        <f>SUMIFS(MasterData[Annual Focus],MasterData[Material'#],H438,MasterData[Material],I438,MasterData[WWB ID],C438)</f>
        <v>0</v>
      </c>
      <c r="R438" s="95">
        <f>SUMIFS(MasterData[Growth Rebate],MasterData[Material'#],H438,MasterData[Material],I438,MasterData[WWB ID],C438)</f>
        <v>-8.5800000000000018</v>
      </c>
      <c r="S438" s="95">
        <f t="shared" si="14"/>
        <v>-5.2006324231787602</v>
      </c>
    </row>
    <row r="439" spans="1:19" x14ac:dyDescent="0.25">
      <c r="A439" s="91" t="str">
        <v>BD MEDICAL</v>
      </c>
      <c r="B439" s="91" t="str">
        <v>Medication Delivery Solutions</v>
      </c>
      <c r="C439" s="91" t="str">
        <v>192</v>
      </c>
      <c r="D439" s="91" t="str">
        <v>Vascular Prep</v>
      </c>
      <c r="E439" s="91" t="str">
        <v>Dressing Change Kits</v>
      </c>
      <c r="F439" s="91" t="str">
        <v>PIV Start Kits</v>
      </c>
      <c r="G439" s="91" t="str">
        <v>StatLock IV Start Kit</v>
      </c>
      <c r="H439" s="91" t="str">
        <v>IVK0104</v>
      </c>
      <c r="I439" s="91" t="str">
        <v xml:space="preserve"> SL IV ULTRA PEDIATRIC SEPP AMP</v>
      </c>
      <c r="J439" s="91" t="str">
        <v>BD</v>
      </c>
      <c r="K439" s="95">
        <f>SUMIFS(MasterData[Curr Sales],MasterData[Material'#],H439,MasterData[Material],I439,MasterData[WWB ID],C439)</f>
        <v>0</v>
      </c>
      <c r="L439" s="95">
        <f>SUMIFS(MasterData[Prior Sales],MasterData[Material'#],H439,MasterData[Material],I439,MasterData[WWB ID],C439)</f>
        <v>946</v>
      </c>
      <c r="M439" s="95">
        <f t="shared" si="13"/>
        <v>-946</v>
      </c>
      <c r="N439" s="95">
        <f>SUMIFS(MasterData[Semi-Annual Base],MasterData[Material'#],H439,MasterData[Material],I439,MasterData[WWB ID],C439)</f>
        <v>0</v>
      </c>
      <c r="O439" s="95">
        <f>SUMIFS(MasterData[Semi-Annual Focus],MasterData[Material'#],H439,MasterData[Material],I439,MasterData[WWB ID],C439)</f>
        <v>0</v>
      </c>
      <c r="P439" s="95">
        <f>SUMIFS(MasterData[Base Rebate],MasterData[Material'#],H439,MasterData[Material],I439,MasterData[WWB ID],C439)</f>
        <v>7.2868383654104987</v>
      </c>
      <c r="Q439" s="95">
        <f>SUMIFS(MasterData[Annual Focus],MasterData[Material'#],H439,MasterData[Material],I439,MasterData[WWB ID],C439)</f>
        <v>0</v>
      </c>
      <c r="R439" s="95">
        <f>SUMIFS(MasterData[Growth Rebate],MasterData[Material'#],H439,MasterData[Material],I439,MasterData[WWB ID],C439)</f>
        <v>-94.600000000000009</v>
      </c>
      <c r="S439" s="95">
        <f t="shared" si="14"/>
        <v>-87.313161634589505</v>
      </c>
    </row>
    <row r="440" spans="1:19" x14ac:dyDescent="0.25">
      <c r="A440" s="91" t="str">
        <v>BD MEDICAL</v>
      </c>
      <c r="B440" s="91" t="str">
        <v>Medication Delivery Solutions</v>
      </c>
      <c r="C440" s="91" t="str">
        <v>102</v>
      </c>
      <c r="D440" s="91" t="str">
        <v>Hypodermic Products</v>
      </c>
      <c r="E440" s="91" t="str">
        <v>Conventional Hypodermic Products</v>
      </c>
      <c r="F440" s="91" t="str">
        <v>3pc Conventional - COMBOS</v>
      </c>
      <c r="G440" s="91" t="str">
        <v>Syringe with Needle</v>
      </c>
      <c r="H440" s="91" t="str">
        <v>309626</v>
      </c>
      <c r="I440" s="91" t="str">
        <v>SYRINGE 1ML S/T W/NDL 25X5/8 RB</v>
      </c>
      <c r="J440" s="91" t="str">
        <v>BD</v>
      </c>
      <c r="K440" s="95">
        <f>SUMIFS(MasterData[Curr Sales],MasterData[Material'#],H440,MasterData[Material],I440,MasterData[WWB ID],C440)</f>
        <v>413.39</v>
      </c>
      <c r="L440" s="95">
        <f>SUMIFS(MasterData[Prior Sales],MasterData[Material'#],H440,MasterData[Material],I440,MasterData[WWB ID],C440)</f>
        <v>154.79999999999998</v>
      </c>
      <c r="M440" s="95">
        <f t="shared" si="13"/>
        <v>258.59000000000003</v>
      </c>
      <c r="N440" s="95">
        <f>SUMIFS(MasterData[Semi-Annual Base],MasterData[Material'#],H440,MasterData[Material],I440,MasterData[WWB ID],C440)</f>
        <v>0</v>
      </c>
      <c r="O440" s="95">
        <f>SUMIFS(MasterData[Semi-Annual Focus],MasterData[Material'#],H440,MasterData[Material],I440,MasterData[WWB ID],C440)</f>
        <v>0</v>
      </c>
      <c r="P440" s="95">
        <f>SUMIFS(MasterData[Base Rebate],MasterData[Material'#],H440,MasterData[Material],I440,MasterData[WWB ID],C440)</f>
        <v>1.1923917325217177</v>
      </c>
      <c r="Q440" s="95">
        <f>SUMIFS(MasterData[Annual Focus],MasterData[Material'#],H440,MasterData[Material],I440,MasterData[WWB ID],C440)</f>
        <v>0</v>
      </c>
      <c r="R440" s="95">
        <f>SUMIFS(MasterData[Growth Rebate],MasterData[Material'#],H440,MasterData[Material],I440,MasterData[WWB ID],C440)</f>
        <v>25.858999999999998</v>
      </c>
      <c r="S440" s="95">
        <f t="shared" si="14"/>
        <v>27.051391732521715</v>
      </c>
    </row>
    <row r="441" spans="1:19" x14ac:dyDescent="0.25">
      <c r="A441" s="91" t="str">
        <v>BD MEDICAL</v>
      </c>
      <c r="B441" s="91" t="str">
        <v>Medication Delivery Solutions</v>
      </c>
      <c r="C441" s="91" t="str">
        <v>102</v>
      </c>
      <c r="D441" s="91" t="str">
        <v>Hypodermic Products</v>
      </c>
      <c r="E441" s="91" t="str">
        <v>Conventional Hypodermic Products</v>
      </c>
      <c r="F441" s="91" t="str">
        <v>3pc Conventional - COMBOS</v>
      </c>
      <c r="G441" s="91" t="str">
        <v>Syringe with Needle</v>
      </c>
      <c r="H441" s="91" t="str">
        <v>309571</v>
      </c>
      <c r="I441" s="91" t="str">
        <v>SYRINGE 3ML LL W/NDL 23X1 RB</v>
      </c>
      <c r="J441" s="91" t="str">
        <v>BD</v>
      </c>
      <c r="K441" s="95">
        <f>SUMIFS(MasterData[Curr Sales],MasterData[Material'#],H441,MasterData[Material],I441,MasterData[WWB ID],C441)</f>
        <v>391.33000000000004</v>
      </c>
      <c r="L441" s="95">
        <f>SUMIFS(MasterData[Prior Sales],MasterData[Material'#],H441,MasterData[Material],I441,MasterData[WWB ID],C441)</f>
        <v>167.44</v>
      </c>
      <c r="M441" s="95">
        <f t="shared" si="13"/>
        <v>223.89000000000004</v>
      </c>
      <c r="N441" s="95">
        <f>SUMIFS(MasterData[Semi-Annual Base],MasterData[Material'#],H441,MasterData[Material],I441,MasterData[WWB ID],C441)</f>
        <v>0</v>
      </c>
      <c r="O441" s="95">
        <f>SUMIFS(MasterData[Semi-Annual Focus],MasterData[Material'#],H441,MasterData[Material],I441,MasterData[WWB ID],C441)</f>
        <v>0</v>
      </c>
      <c r="P441" s="95">
        <f>SUMIFS(MasterData[Base Rebate],MasterData[Material'#],H441,MasterData[Material],I441,MasterData[WWB ID],C441)</f>
        <v>1.2897549850997188</v>
      </c>
      <c r="Q441" s="95">
        <f>SUMIFS(MasterData[Annual Focus],MasterData[Material'#],H441,MasterData[Material],I441,MasterData[WWB ID],C441)</f>
        <v>0</v>
      </c>
      <c r="R441" s="95">
        <f>SUMIFS(MasterData[Growth Rebate],MasterData[Material'#],H441,MasterData[Material],I441,MasterData[WWB ID],C441)</f>
        <v>22.38900000000001</v>
      </c>
      <c r="S441" s="95">
        <f t="shared" si="14"/>
        <v>23.678754985099729</v>
      </c>
    </row>
    <row r="442" spans="1:19" x14ac:dyDescent="0.25">
      <c r="A442" s="91" t="str">
        <v>BD MEDICAL</v>
      </c>
      <c r="B442" s="91" t="str">
        <v>Medication Delivery Solutions</v>
      </c>
      <c r="C442" s="91" t="str">
        <v>102</v>
      </c>
      <c r="D442" s="91" t="str">
        <v>Hypodermic Products</v>
      </c>
      <c r="E442" s="91" t="str">
        <v>Conventional Hypodermic Products</v>
      </c>
      <c r="F442" s="91" t="str">
        <v>3pc Conventional - COMBOS</v>
      </c>
      <c r="G442" s="91" t="str">
        <v>Syringe with Needle</v>
      </c>
      <c r="H442" s="91" t="str">
        <v>309589</v>
      </c>
      <c r="I442" s="91" t="str">
        <v>SYRINGE 3ML LL W/NDL 23X1-1/2 RB TW</v>
      </c>
      <c r="J442" s="91" t="str">
        <v>BD</v>
      </c>
      <c r="K442" s="95">
        <f>SUMIFS(MasterData[Curr Sales],MasterData[Material'#],H442,MasterData[Material],I442,MasterData[WWB ID],C442)</f>
        <v>0</v>
      </c>
      <c r="L442" s="95">
        <f>SUMIFS(MasterData[Prior Sales],MasterData[Material'#],H442,MasterData[Material],I442,MasterData[WWB ID],C442)</f>
        <v>302.75</v>
      </c>
      <c r="M442" s="95">
        <f t="shared" si="13"/>
        <v>-302.75</v>
      </c>
      <c r="N442" s="95">
        <f>SUMIFS(MasterData[Semi-Annual Base],MasterData[Material'#],H442,MasterData[Material],I442,MasterData[WWB ID],C442)</f>
        <v>0</v>
      </c>
      <c r="O442" s="95">
        <f>SUMIFS(MasterData[Semi-Annual Focus],MasterData[Material'#],H442,MasterData[Material],I442,MasterData[WWB ID],C442)</f>
        <v>0</v>
      </c>
      <c r="P442" s="95">
        <f>SUMIFS(MasterData[Base Rebate],MasterData[Material'#],H442,MasterData[Material],I442,MasterData[WWB ID],C442)</f>
        <v>2.3320193606004525</v>
      </c>
      <c r="Q442" s="95">
        <f>SUMIFS(MasterData[Annual Focus],MasterData[Material'#],H442,MasterData[Material],I442,MasterData[WWB ID],C442)</f>
        <v>0</v>
      </c>
      <c r="R442" s="95">
        <f>SUMIFS(MasterData[Growth Rebate],MasterData[Material'#],H442,MasterData[Material],I442,MasterData[WWB ID],C442)</f>
        <v>-30.275000000000002</v>
      </c>
      <c r="S442" s="95">
        <f t="shared" si="14"/>
        <v>-27.942980639399551</v>
      </c>
    </row>
    <row r="443" spans="1:19" x14ac:dyDescent="0.25">
      <c r="A443" s="91" t="str">
        <v>BD MEDICAL</v>
      </c>
      <c r="B443" s="91" t="str">
        <v>Medication Delivery Solutions</v>
      </c>
      <c r="C443" s="91" t="str">
        <v>102</v>
      </c>
      <c r="D443" s="91" t="str">
        <v>Hypodermic Products</v>
      </c>
      <c r="E443" s="91" t="str">
        <v>Conventional Hypodermic Products</v>
      </c>
      <c r="F443" s="91" t="str">
        <v>3pc Conventional-SYRINGE ONLY</v>
      </c>
      <c r="G443" s="91" t="str">
        <v>Syringe Only</v>
      </c>
      <c r="H443" s="91" t="str">
        <v>309695</v>
      </c>
      <c r="I443" s="91" t="str">
        <v>SYRINGE CONTROL 10ML LL</v>
      </c>
      <c r="J443" s="91" t="str">
        <v>BD</v>
      </c>
      <c r="K443" s="95">
        <f>SUMIFS(MasterData[Curr Sales],MasterData[Material'#],H443,MasterData[Material],I443,MasterData[WWB ID],C443)</f>
        <v>5353.93</v>
      </c>
      <c r="L443" s="95">
        <f>SUMIFS(MasterData[Prior Sales],MasterData[Material'#],H443,MasterData[Material],I443,MasterData[WWB ID],C443)</f>
        <v>3763.2</v>
      </c>
      <c r="M443" s="95">
        <f t="shared" si="13"/>
        <v>1590.7300000000005</v>
      </c>
      <c r="N443" s="95">
        <f>SUMIFS(MasterData[Semi-Annual Base],MasterData[Material'#],H443,MasterData[Material],I443,MasterData[WWB ID],C443)</f>
        <v>0</v>
      </c>
      <c r="O443" s="95">
        <f>SUMIFS(MasterData[Semi-Annual Focus],MasterData[Material'#],H443,MasterData[Material],I443,MasterData[WWB ID],C443)</f>
        <v>0</v>
      </c>
      <c r="P443" s="95">
        <f>SUMIFS(MasterData[Base Rebate],MasterData[Material'#],H443,MasterData[Material],I443,MasterData[WWB ID],C443)</f>
        <v>28.987135451070603</v>
      </c>
      <c r="Q443" s="95">
        <f>SUMIFS(MasterData[Annual Focus],MasterData[Material'#],H443,MasterData[Material],I443,MasterData[WWB ID],C443)</f>
        <v>0</v>
      </c>
      <c r="R443" s="95">
        <f>SUMIFS(MasterData[Growth Rebate],MasterData[Material'#],H443,MasterData[Material],I443,MasterData[WWB ID],C443)</f>
        <v>159.07300000000006</v>
      </c>
      <c r="S443" s="95">
        <f t="shared" si="14"/>
        <v>188.06013545107066</v>
      </c>
    </row>
    <row r="444" spans="1:19" x14ac:dyDescent="0.25">
      <c r="A444" s="91" t="str">
        <v>BD MEDICAL</v>
      </c>
      <c r="B444" s="91" t="str">
        <v>Medication Delivery Solutions</v>
      </c>
      <c r="C444" s="91" t="str">
        <v>102</v>
      </c>
      <c r="D444" s="91" t="str">
        <v>Hypodermic Products</v>
      </c>
      <c r="E444" s="91" t="str">
        <v>Conventional Hypodermic Products</v>
      </c>
      <c r="F444" s="91" t="str">
        <v>3pc Conventional-SYRINGE ONLY</v>
      </c>
      <c r="G444" s="91" t="str">
        <v>Syringe Only</v>
      </c>
      <c r="H444" s="91" t="str">
        <v>30965780</v>
      </c>
      <c r="I444" s="91" t="str">
        <v>SYRINGE 3ML LL 200 S/C</v>
      </c>
      <c r="J444" s="91" t="str">
        <v>BD</v>
      </c>
      <c r="K444" s="95">
        <f>SUMIFS(MasterData[Curr Sales],MasterData[Material'#],H444,MasterData[Material],I444,MasterData[WWB ID],C444)</f>
        <v>0</v>
      </c>
      <c r="L444" s="95">
        <f>SUMIFS(MasterData[Prior Sales],MasterData[Material'#],H444,MasterData[Material],I444,MasterData[WWB ID],C444)</f>
        <v>1183</v>
      </c>
      <c r="M444" s="95">
        <f t="shared" si="13"/>
        <v>-1183</v>
      </c>
      <c r="N444" s="95">
        <f>SUMIFS(MasterData[Semi-Annual Base],MasterData[Material'#],H444,MasterData[Material],I444,MasterData[WWB ID],C444)</f>
        <v>0</v>
      </c>
      <c r="O444" s="95">
        <f>SUMIFS(MasterData[Semi-Annual Focus],MasterData[Material'#],H444,MasterData[Material],I444,MasterData[WWB ID],C444)</f>
        <v>0</v>
      </c>
      <c r="P444" s="95">
        <f>SUMIFS(MasterData[Base Rebate],MasterData[Material'#],H444,MasterData[Material],I444,MasterData[WWB ID],C444)</f>
        <v>9.1123993512480119</v>
      </c>
      <c r="Q444" s="95">
        <f>SUMIFS(MasterData[Annual Focus],MasterData[Material'#],H444,MasterData[Material],I444,MasterData[WWB ID],C444)</f>
        <v>0</v>
      </c>
      <c r="R444" s="95">
        <f>SUMIFS(MasterData[Growth Rebate],MasterData[Material'#],H444,MasterData[Material],I444,MasterData[WWB ID],C444)</f>
        <v>-118.30000000000001</v>
      </c>
      <c r="S444" s="95">
        <f t="shared" si="14"/>
        <v>-109.187600648752</v>
      </c>
    </row>
    <row r="445" spans="1:19" x14ac:dyDescent="0.25">
      <c r="A445" s="91" t="str">
        <v>BD MEDICAL</v>
      </c>
      <c r="B445" s="91" t="str">
        <v>Medication Delivery Solutions</v>
      </c>
      <c r="C445" s="91" t="str">
        <v>102</v>
      </c>
      <c r="D445" s="91" t="str">
        <v>Hypodermic Products</v>
      </c>
      <c r="E445" s="91" t="str">
        <v>Conventional Hypodermic Products</v>
      </c>
      <c r="F445" s="91" t="str">
        <v>Conventional Needles</v>
      </c>
      <c r="G445" s="91" t="str">
        <v>Small Bore Needles</v>
      </c>
      <c r="H445" s="91" t="str">
        <v>305145</v>
      </c>
      <c r="I445" s="91" t="str">
        <v>NEEDLE 23X1 RB</v>
      </c>
      <c r="J445" s="91" t="str">
        <v>BD</v>
      </c>
      <c r="K445" s="95">
        <f>SUMIFS(MasterData[Curr Sales],MasterData[Material'#],H445,MasterData[Material],I445,MasterData[WWB ID],C445)</f>
        <v>28</v>
      </c>
      <c r="L445" s="95">
        <f>SUMIFS(MasterData[Prior Sales],MasterData[Material'#],H445,MasterData[Material],I445,MasterData[WWB ID],C445)</f>
        <v>14</v>
      </c>
      <c r="M445" s="95">
        <f t="shared" si="13"/>
        <v>14</v>
      </c>
      <c r="N445" s="95">
        <f>SUMIFS(MasterData[Semi-Annual Base],MasterData[Material'#],H445,MasterData[Material],I445,MasterData[WWB ID],C445)</f>
        <v>0</v>
      </c>
      <c r="O445" s="95">
        <f>SUMIFS(MasterData[Semi-Annual Focus],MasterData[Material'#],H445,MasterData[Material],I445,MasterData[WWB ID],C445)</f>
        <v>0</v>
      </c>
      <c r="P445" s="95">
        <f>SUMIFS(MasterData[Base Rebate],MasterData[Material'#],H445,MasterData[Material],I445,MasterData[WWB ID],C445)</f>
        <v>0.10783904557689956</v>
      </c>
      <c r="Q445" s="95">
        <f>SUMIFS(MasterData[Annual Focus],MasterData[Material'#],H445,MasterData[Material],I445,MasterData[WWB ID],C445)</f>
        <v>0</v>
      </c>
      <c r="R445" s="95">
        <f>SUMIFS(MasterData[Growth Rebate],MasterData[Material'#],H445,MasterData[Material],I445,MasterData[WWB ID],C445)</f>
        <v>1.4000000000000001</v>
      </c>
      <c r="S445" s="95">
        <f t="shared" si="14"/>
        <v>1.5078390455768997</v>
      </c>
    </row>
    <row r="446" spans="1:19" x14ac:dyDescent="0.25">
      <c r="A446" s="91" t="str">
        <v>BD MEDICAL</v>
      </c>
      <c r="B446" s="91" t="str">
        <v>Medication Delivery Solutions</v>
      </c>
      <c r="C446" s="91" t="str">
        <v>102</v>
      </c>
      <c r="D446" s="91" t="str">
        <v>Hypodermic Products</v>
      </c>
      <c r="E446" s="91" t="str">
        <v>Conventional Hypodermic Products</v>
      </c>
      <c r="F446" s="91" t="str">
        <v>Conventional Needles</v>
      </c>
      <c r="G446" s="91" t="str">
        <v>Small Bore Needles</v>
      </c>
      <c r="H446" s="91" t="str">
        <v>305167</v>
      </c>
      <c r="I446" s="91" t="str">
        <v>NEEDLE 21X1-1/2 RB</v>
      </c>
      <c r="J446" s="91" t="str">
        <v>BD</v>
      </c>
      <c r="K446" s="95">
        <f>SUMIFS(MasterData[Curr Sales],MasterData[Material'#],H446,MasterData[Material],I446,MasterData[WWB ID],C446)</f>
        <v>121.9</v>
      </c>
      <c r="L446" s="95">
        <f>SUMIFS(MasterData[Prior Sales],MasterData[Material'#],H446,MasterData[Material],I446,MasterData[WWB ID],C446)</f>
        <v>206</v>
      </c>
      <c r="M446" s="95">
        <f t="shared" si="13"/>
        <v>-84.1</v>
      </c>
      <c r="N446" s="95">
        <f>SUMIFS(MasterData[Semi-Annual Base],MasterData[Material'#],H446,MasterData[Material],I446,MasterData[WWB ID],C446)</f>
        <v>0</v>
      </c>
      <c r="O446" s="95">
        <f>SUMIFS(MasterData[Semi-Annual Focus],MasterData[Material'#],H446,MasterData[Material],I446,MasterData[WWB ID],C446)</f>
        <v>0</v>
      </c>
      <c r="P446" s="95">
        <f>SUMIFS(MasterData[Base Rebate],MasterData[Material'#],H446,MasterData[Material],I446,MasterData[WWB ID],C446)</f>
        <v>1.5867745277743792</v>
      </c>
      <c r="Q446" s="95">
        <f>SUMIFS(MasterData[Annual Focus],MasterData[Material'#],H446,MasterData[Material],I446,MasterData[WWB ID],C446)</f>
        <v>0</v>
      </c>
      <c r="R446" s="95">
        <f>SUMIFS(MasterData[Growth Rebate],MasterData[Material'#],H446,MasterData[Material],I446,MasterData[WWB ID],C446)</f>
        <v>-8.4100000000000019</v>
      </c>
      <c r="S446" s="95">
        <f t="shared" si="14"/>
        <v>-6.8232254722256229</v>
      </c>
    </row>
    <row r="447" spans="1:19" x14ac:dyDescent="0.25">
      <c r="A447" s="91" t="str">
        <v>BD MEDICAL</v>
      </c>
      <c r="B447" s="91" t="str">
        <v>Medication Delivery Solutions</v>
      </c>
      <c r="C447" s="91" t="str">
        <v>102</v>
      </c>
      <c r="D447" s="91" t="str">
        <v>Hypodermic Products</v>
      </c>
      <c r="E447" s="91" t="str">
        <v>Conventional Hypodermic Products</v>
      </c>
      <c r="F447" s="91" t="str">
        <v>Conventional Needles</v>
      </c>
      <c r="G447" s="91" t="str">
        <v>Small Bore Needles</v>
      </c>
      <c r="H447" s="91" t="str">
        <v>305194</v>
      </c>
      <c r="I447" s="91" t="str">
        <v>NEEDLE 23X1-1/2 RB TW</v>
      </c>
      <c r="J447" s="91" t="str">
        <v>BD</v>
      </c>
      <c r="K447" s="95">
        <f>SUMIFS(MasterData[Curr Sales],MasterData[Material'#],H447,MasterData[Material],I447,MasterData[WWB ID],C447)</f>
        <v>51.25</v>
      </c>
      <c r="L447" s="95">
        <f>SUMIFS(MasterData[Prior Sales],MasterData[Material'#],H447,MasterData[Material],I447,MasterData[WWB ID],C447)</f>
        <v>252</v>
      </c>
      <c r="M447" s="95">
        <f t="shared" si="13"/>
        <v>-200.75</v>
      </c>
      <c r="N447" s="95">
        <f>SUMIFS(MasterData[Semi-Annual Base],MasterData[Material'#],H447,MasterData[Material],I447,MasterData[WWB ID],C447)</f>
        <v>0</v>
      </c>
      <c r="O447" s="95">
        <f>SUMIFS(MasterData[Semi-Annual Focus],MasterData[Material'#],H447,MasterData[Material],I447,MasterData[WWB ID],C447)</f>
        <v>0</v>
      </c>
      <c r="P447" s="95">
        <f>SUMIFS(MasterData[Base Rebate],MasterData[Material'#],H447,MasterData[Material],I447,MasterData[WWB ID],C447)</f>
        <v>1.941102820384192</v>
      </c>
      <c r="Q447" s="95">
        <f>SUMIFS(MasterData[Annual Focus],MasterData[Material'#],H447,MasterData[Material],I447,MasterData[WWB ID],C447)</f>
        <v>0</v>
      </c>
      <c r="R447" s="95">
        <f>SUMIFS(MasterData[Growth Rebate],MasterData[Material'#],H447,MasterData[Material],I447,MasterData[WWB ID],C447)</f>
        <v>-20.075000000000003</v>
      </c>
      <c r="S447" s="95">
        <f t="shared" si="14"/>
        <v>-18.133897179615811</v>
      </c>
    </row>
    <row r="448" spans="1:19" x14ac:dyDescent="0.25">
      <c r="A448" s="91" t="str">
        <v>BD MEDICAL</v>
      </c>
      <c r="B448" s="91" t="str">
        <v>Medication Delivery Solutions</v>
      </c>
      <c r="C448" s="91" t="str">
        <v>102</v>
      </c>
      <c r="D448" s="91" t="str">
        <v>Hypodermic Products</v>
      </c>
      <c r="E448" s="91" t="str">
        <v>Conventional Hypodermic Products</v>
      </c>
      <c r="F448" s="91" t="str">
        <v>Pharmacy Devices</v>
      </c>
      <c r="G448" s="91" t="str">
        <v>Pharmacy Tip Cap Trays</v>
      </c>
      <c r="H448" s="91" t="str">
        <v>305819</v>
      </c>
      <c r="I448" s="91" t="str">
        <v>CAP TIP SYR LL/LS STER LF PP BLUE SINGLE</v>
      </c>
      <c r="J448" s="91" t="str">
        <v>BD</v>
      </c>
      <c r="K448" s="95">
        <f>SUMIFS(MasterData[Curr Sales],MasterData[Material'#],H448,MasterData[Material],I448,MasterData[WWB ID],C448)</f>
        <v>0</v>
      </c>
      <c r="L448" s="95">
        <f>SUMIFS(MasterData[Prior Sales],MasterData[Material'#],H448,MasterData[Material],I448,MasterData[WWB ID],C448)</f>
        <v>468</v>
      </c>
      <c r="M448" s="95">
        <f t="shared" si="13"/>
        <v>-468</v>
      </c>
      <c r="N448" s="95">
        <f>SUMIFS(MasterData[Semi-Annual Base],MasterData[Material'#],H448,MasterData[Material],I448,MasterData[WWB ID],C448)</f>
        <v>0</v>
      </c>
      <c r="O448" s="95">
        <f>SUMIFS(MasterData[Semi-Annual Focus],MasterData[Material'#],H448,MasterData[Material],I448,MasterData[WWB ID],C448)</f>
        <v>0</v>
      </c>
      <c r="P448" s="95">
        <f>SUMIFS(MasterData[Base Rebate],MasterData[Material'#],H448,MasterData[Material],I448,MasterData[WWB ID],C448)</f>
        <v>3.6049052378563564</v>
      </c>
      <c r="Q448" s="95">
        <f>SUMIFS(MasterData[Annual Focus],MasterData[Material'#],H448,MasterData[Material],I448,MasterData[WWB ID],C448)</f>
        <v>0</v>
      </c>
      <c r="R448" s="95">
        <f>SUMIFS(MasterData[Growth Rebate],MasterData[Material'#],H448,MasterData[Material],I448,MasterData[WWB ID],C448)</f>
        <v>-46.8</v>
      </c>
      <c r="S448" s="95">
        <f t="shared" si="14"/>
        <v>-43.19509476214364</v>
      </c>
    </row>
    <row r="449" spans="1:19" x14ac:dyDescent="0.25">
      <c r="A449" s="91" t="str">
        <v>BD MEDICAL</v>
      </c>
      <c r="B449" s="91" t="str">
        <v>Medication Delivery Solutions</v>
      </c>
      <c r="C449" s="91" t="str">
        <v>102</v>
      </c>
      <c r="D449" s="91" t="str">
        <v>Hypodermic Products</v>
      </c>
      <c r="E449" s="91" t="str">
        <v>Conventional Hypodermic Products</v>
      </c>
      <c r="F449" s="91" t="str">
        <v>Pharmacy Devices</v>
      </c>
      <c r="G449" s="91" t="str">
        <v>ORAL MEDICATION</v>
      </c>
      <c r="H449" s="91" t="str">
        <v>305217</v>
      </c>
      <c r="I449" s="91" t="str">
        <v>SYRINGE ORAL 1ML CLEAR</v>
      </c>
      <c r="J449" s="91" t="str">
        <v>BD</v>
      </c>
      <c r="K449" s="95">
        <f>SUMIFS(MasterData[Curr Sales],MasterData[Material'#],H449,MasterData[Material],I449,MasterData[WWB ID],C449)</f>
        <v>450</v>
      </c>
      <c r="L449" s="95">
        <f>SUMIFS(MasterData[Prior Sales],MasterData[Material'#],H449,MasterData[Material],I449,MasterData[WWB ID],C449)</f>
        <v>600</v>
      </c>
      <c r="M449" s="95">
        <f t="shared" si="13"/>
        <v>-150</v>
      </c>
      <c r="N449" s="95">
        <f>SUMIFS(MasterData[Semi-Annual Base],MasterData[Material'#],H449,MasterData[Material],I449,MasterData[WWB ID],C449)</f>
        <v>0</v>
      </c>
      <c r="O449" s="95">
        <f>SUMIFS(MasterData[Semi-Annual Focus],MasterData[Material'#],H449,MasterData[Material],I449,MasterData[WWB ID],C449)</f>
        <v>0</v>
      </c>
      <c r="P449" s="95">
        <f>SUMIFS(MasterData[Base Rebate],MasterData[Material'#],H449,MasterData[Material],I449,MasterData[WWB ID],C449)</f>
        <v>4.6216733818671241</v>
      </c>
      <c r="Q449" s="95">
        <f>SUMIFS(MasterData[Annual Focus],MasterData[Material'#],H449,MasterData[Material],I449,MasterData[WWB ID],C449)</f>
        <v>0</v>
      </c>
      <c r="R449" s="95">
        <f>SUMIFS(MasterData[Growth Rebate],MasterData[Material'#],H449,MasterData[Material],I449,MasterData[WWB ID],C449)</f>
        <v>-15</v>
      </c>
      <c r="S449" s="95">
        <f t="shared" si="14"/>
        <v>-10.378326618132876</v>
      </c>
    </row>
    <row r="450" spans="1:19" x14ac:dyDescent="0.25">
      <c r="A450" s="91" t="str">
        <v>BD MEDICAL</v>
      </c>
      <c r="B450" s="91" t="str">
        <v>Medication Delivery Solutions</v>
      </c>
      <c r="C450" s="91" t="str">
        <v>102</v>
      </c>
      <c r="D450" s="91" t="str">
        <v>Hypodermic Products</v>
      </c>
      <c r="E450" s="91" t="str">
        <v>Safety Hypodermic Products</v>
      </c>
      <c r="F450" s="91" t="str">
        <v>Blunt Fill Needle / Combo</v>
      </c>
      <c r="G450" s="91" t="str">
        <v>SYR W BFN LARGE BORE</v>
      </c>
      <c r="H450" s="91" t="str">
        <v>305060</v>
      </c>
      <c r="I450" s="91" t="str">
        <v>SYRINGE 3ML LL W/NDL 18X1-1/2 BLUNT FILL</v>
      </c>
      <c r="J450" s="91" t="str">
        <v>BD</v>
      </c>
      <c r="K450" s="95">
        <f>SUMIFS(MasterData[Curr Sales],MasterData[Material'#],H450,MasterData[Material],I450,MasterData[WWB ID],C450)</f>
        <v>21139.279999999999</v>
      </c>
      <c r="L450" s="95">
        <f>SUMIFS(MasterData[Prior Sales],MasterData[Material'#],H450,MasterData[Material],I450,MasterData[WWB ID],C450)</f>
        <v>18000</v>
      </c>
      <c r="M450" s="95">
        <f t="shared" si="13"/>
        <v>3139.2799999999988</v>
      </c>
      <c r="N450" s="95">
        <f>SUMIFS(MasterData[Semi-Annual Base],MasterData[Material'#],H450,MasterData[Material],I450,MasterData[WWB ID],C450)</f>
        <v>0</v>
      </c>
      <c r="O450" s="95">
        <f>SUMIFS(MasterData[Semi-Annual Focus],MasterData[Material'#],H450,MasterData[Material],I450,MasterData[WWB ID],C450)</f>
        <v>0</v>
      </c>
      <c r="P450" s="95">
        <f>SUMIFS(MasterData[Base Rebate],MasterData[Material'#],H450,MasterData[Material],I450,MasterData[WWB ID],C450)</f>
        <v>138.65020145601372</v>
      </c>
      <c r="Q450" s="95">
        <f>SUMIFS(MasterData[Annual Focus],MasterData[Material'#],H450,MasterData[Material],I450,MasterData[WWB ID],C450)</f>
        <v>0</v>
      </c>
      <c r="R450" s="95">
        <f>SUMIFS(MasterData[Growth Rebate],MasterData[Material'#],H450,MasterData[Material],I450,MasterData[WWB ID],C450)</f>
        <v>313.92799999999994</v>
      </c>
      <c r="S450" s="95">
        <f t="shared" si="14"/>
        <v>452.57820145601363</v>
      </c>
    </row>
    <row r="451" spans="1:19" x14ac:dyDescent="0.25">
      <c r="A451" s="91" t="str">
        <v>BD MEDICAL</v>
      </c>
      <c r="B451" s="91" t="str">
        <v>Medication Delivery Solutions</v>
      </c>
      <c r="C451" s="91" t="str">
        <v>102</v>
      </c>
      <c r="D451" s="91" t="str">
        <v>Hypodermic Products</v>
      </c>
      <c r="E451" s="91" t="str">
        <v>Safety Hypodermic Products</v>
      </c>
      <c r="F451" s="91" t="str">
        <v>SafetyGlide - NEEDLES ONLY</v>
      </c>
      <c r="G451" s="91" t="str">
        <v>LARGE BORE NEEDLE</v>
      </c>
      <c r="H451" s="91" t="str">
        <v>305918</v>
      </c>
      <c r="I451" s="91" t="str">
        <v>NEEDLE SFTYGLD 18X1-1/2 RB</v>
      </c>
      <c r="J451" s="91" t="str">
        <v>BD</v>
      </c>
      <c r="K451" s="95">
        <f>SUMIFS(MasterData[Curr Sales],MasterData[Material'#],H451,MasterData[Material],I451,MasterData[WWB ID],C451)</f>
        <v>3789.58</v>
      </c>
      <c r="L451" s="95">
        <f>SUMIFS(MasterData[Prior Sales],MasterData[Material'#],H451,MasterData[Material],I451,MasterData[WWB ID],C451)</f>
        <v>3318.75</v>
      </c>
      <c r="M451" s="95">
        <f t="shared" si="13"/>
        <v>470.82999999999993</v>
      </c>
      <c r="N451" s="95">
        <f>SUMIFS(MasterData[Semi-Annual Base],MasterData[Material'#],H451,MasterData[Material],I451,MasterData[WWB ID],C451)</f>
        <v>0</v>
      </c>
      <c r="O451" s="95">
        <f>SUMIFS(MasterData[Semi-Annual Focus],MasterData[Material'#],H451,MasterData[Material],I451,MasterData[WWB ID],C451)</f>
        <v>0</v>
      </c>
      <c r="P451" s="95">
        <f>SUMIFS(MasterData[Base Rebate],MasterData[Material'#],H451,MasterData[Material],I451,MasterData[WWB ID],C451)</f>
        <v>25.563630893452526</v>
      </c>
      <c r="Q451" s="95">
        <f>SUMIFS(MasterData[Annual Focus],MasterData[Material'#],H451,MasterData[Material],I451,MasterData[WWB ID],C451)</f>
        <v>0</v>
      </c>
      <c r="R451" s="95">
        <f>SUMIFS(MasterData[Growth Rebate],MasterData[Material'#],H451,MasterData[Material],I451,MasterData[WWB ID],C451)</f>
        <v>47.083000000000006</v>
      </c>
      <c r="S451" s="95">
        <f t="shared" si="14"/>
        <v>72.646630893452539</v>
      </c>
    </row>
    <row r="452" spans="1:19" x14ac:dyDescent="0.25">
      <c r="A452" s="91" t="str">
        <v>BD MEDICAL</v>
      </c>
      <c r="B452" s="91" t="str">
        <v>Medication Delivery Solutions</v>
      </c>
      <c r="C452" s="91" t="str">
        <v>104</v>
      </c>
      <c r="D452" s="91" t="str">
        <v>Peripheral IV Catheters</v>
      </c>
      <c r="E452" s="91" t="str">
        <v>IV Catheters - HCW Safety</v>
      </c>
      <c r="F452" s="91" t="str">
        <v>Autoguard w/ Blood Control</v>
      </c>
      <c r="G452" s="91" t="str">
        <v>Autoguard w/Blood Control</v>
      </c>
      <c r="H452" s="91" t="str">
        <v>392554</v>
      </c>
      <c r="I452" s="91" t="str">
        <v>IAG BC PRO GRAY 16GA X 1.16IN</v>
      </c>
      <c r="J452" s="91" t="str">
        <v>BD</v>
      </c>
      <c r="K452" s="95">
        <f>SUMIFS(MasterData[Curr Sales],MasterData[Material'#],H452,MasterData[Material],I452,MasterData[WWB ID],C452)</f>
        <v>0</v>
      </c>
      <c r="L452" s="95">
        <f>SUMIFS(MasterData[Prior Sales],MasterData[Material'#],H452,MasterData[Material],I452,MasterData[WWB ID],C452)</f>
        <v>1670.8000000000002</v>
      </c>
      <c r="M452" s="95">
        <f t="shared" si="13"/>
        <v>-1670.8000000000002</v>
      </c>
      <c r="N452" s="95">
        <f>SUMIFS(MasterData[Semi-Annual Base],MasterData[Material'#],H452,MasterData[Material],I452,MasterData[WWB ID],C452)</f>
        <v>0</v>
      </c>
      <c r="O452" s="95">
        <f>SUMIFS(MasterData[Semi-Annual Focus],MasterData[Material'#],H452,MasterData[Material],I452,MasterData[WWB ID],C452)</f>
        <v>0</v>
      </c>
      <c r="P452" s="95">
        <f>SUMIFS(MasterData[Base Rebate],MasterData[Material'#],H452,MasterData[Material],I452,MasterData[WWB ID],C452)</f>
        <v>12.869819810705986</v>
      </c>
      <c r="Q452" s="95">
        <f>SUMIFS(MasterData[Annual Focus],MasterData[Material'#],H452,MasterData[Material],I452,MasterData[WWB ID],C452)</f>
        <v>0</v>
      </c>
      <c r="R452" s="95">
        <f>SUMIFS(MasterData[Growth Rebate],MasterData[Material'#],H452,MasterData[Material],I452,MasterData[WWB ID],C452)</f>
        <v>-167.08000000000004</v>
      </c>
      <c r="S452" s="95">
        <f t="shared" si="14"/>
        <v>-154.21018018929405</v>
      </c>
    </row>
    <row r="453" spans="1:19" x14ac:dyDescent="0.25">
      <c r="A453" s="91" t="str">
        <v>BD MEDICAL</v>
      </c>
      <c r="B453" s="91" t="str">
        <v>Medication Delivery Solutions</v>
      </c>
      <c r="C453" s="91" t="str">
        <v>104</v>
      </c>
      <c r="D453" s="91" t="str">
        <v>Peripheral IV Catheters</v>
      </c>
      <c r="E453" s="91" t="str">
        <v>IV Catheters - HCW Safety</v>
      </c>
      <c r="F453" s="91" t="str">
        <v>Insyte Autoguard</v>
      </c>
      <c r="G453" s="91" t="str">
        <v>Insyte Autoguard</v>
      </c>
      <c r="H453" s="91" t="str">
        <v>381444</v>
      </c>
      <c r="I453" s="91" t="str">
        <v>INSYTE AUTOGUARD GN 18GA X 1.16IN</v>
      </c>
      <c r="J453" s="91" t="str">
        <v>BD</v>
      </c>
      <c r="K453" s="95">
        <f>SUMIFS(MasterData[Curr Sales],MasterData[Material'#],H453,MasterData[Material],I453,MasterData[WWB ID],C453)</f>
        <v>10180.880000000001</v>
      </c>
      <c r="L453" s="95">
        <f>SUMIFS(MasterData[Prior Sales],MasterData[Material'#],H453,MasterData[Material],I453,MasterData[WWB ID],C453)</f>
        <v>9356.48</v>
      </c>
      <c r="M453" s="95">
        <f t="shared" si="13"/>
        <v>824.40000000000146</v>
      </c>
      <c r="N453" s="95">
        <f>SUMIFS(MasterData[Semi-Annual Base],MasterData[Material'#],H453,MasterData[Material],I453,MasterData[WWB ID],C453)</f>
        <v>0</v>
      </c>
      <c r="O453" s="95">
        <f>SUMIFS(MasterData[Semi-Annual Focus],MasterData[Material'#],H453,MasterData[Material],I453,MasterData[WWB ID],C453)</f>
        <v>0</v>
      </c>
      <c r="P453" s="95">
        <f>SUMIFS(MasterData[Base Rebate],MasterData[Material'#],H453,MasterData[Material],I453,MasterData[WWB ID],C453)</f>
        <v>72.070990939953504</v>
      </c>
      <c r="Q453" s="95">
        <f>SUMIFS(MasterData[Annual Focus],MasterData[Material'#],H453,MasterData[Material],I453,MasterData[WWB ID],C453)</f>
        <v>0</v>
      </c>
      <c r="R453" s="95">
        <f>SUMIFS(MasterData[Growth Rebate],MasterData[Material'#],H453,MasterData[Material],I453,MasterData[WWB ID],C453)</f>
        <v>82.440000000000026</v>
      </c>
      <c r="S453" s="95">
        <f t="shared" si="14"/>
        <v>154.51099093995353</v>
      </c>
    </row>
    <row r="454" spans="1:19" x14ac:dyDescent="0.25">
      <c r="A454" s="91" t="str">
        <v>BD MEDICAL</v>
      </c>
      <c r="B454" s="91" t="str">
        <v>Medication Delivery Solutions</v>
      </c>
      <c r="C454" s="91" t="str">
        <v>104</v>
      </c>
      <c r="D454" s="91" t="str">
        <v>Peripheral IV Catheters</v>
      </c>
      <c r="E454" s="91" t="str">
        <v>IV Catheters - HCW Safety</v>
      </c>
      <c r="F454" s="91" t="str">
        <v>Nexiva</v>
      </c>
      <c r="G454" s="91" t="str">
        <v>Nexiva Dual Port</v>
      </c>
      <c r="H454" s="91" t="str">
        <v>383571</v>
      </c>
      <c r="I454" s="91" t="str">
        <v>NEXIVA 24GA X 0.75IN DP WITH MAXZERO</v>
      </c>
      <c r="J454" s="91" t="str">
        <v>BD</v>
      </c>
      <c r="K454" s="95">
        <f>SUMIFS(MasterData[Curr Sales],MasterData[Material'#],H454,MasterData[Material],I454,MasterData[WWB ID],C454)</f>
        <v>0</v>
      </c>
      <c r="L454" s="95">
        <f>SUMIFS(MasterData[Prior Sales],MasterData[Material'#],H454,MasterData[Material],I454,MasterData[WWB ID],C454)</f>
        <v>4632</v>
      </c>
      <c r="M454" s="95">
        <f t="shared" si="13"/>
        <v>-4632</v>
      </c>
      <c r="N454" s="95">
        <f>SUMIFS(MasterData[Semi-Annual Base],MasterData[Material'#],H454,MasterData[Material],I454,MasterData[WWB ID],C454)</f>
        <v>0</v>
      </c>
      <c r="O454" s="95">
        <f>SUMIFS(MasterData[Semi-Annual Focus],MasterData[Material'#],H454,MasterData[Material],I454,MasterData[WWB ID],C454)</f>
        <v>0</v>
      </c>
      <c r="P454" s="95">
        <f>SUMIFS(MasterData[Base Rebate],MasterData[Material'#],H454,MasterData[Material],I454,MasterData[WWB ID],C454)</f>
        <v>35.679318508014191</v>
      </c>
      <c r="Q454" s="95">
        <f>SUMIFS(MasterData[Annual Focus],MasterData[Material'#],H454,MasterData[Material],I454,MasterData[WWB ID],C454)</f>
        <v>0</v>
      </c>
      <c r="R454" s="95">
        <f>SUMIFS(MasterData[Growth Rebate],MasterData[Material'#],H454,MasterData[Material],I454,MasterData[WWB ID],C454)</f>
        <v>-463.20000000000005</v>
      </c>
      <c r="S454" s="95">
        <f t="shared" si="14"/>
        <v>-427.52068149198584</v>
      </c>
    </row>
    <row r="455" spans="1:19" x14ac:dyDescent="0.25">
      <c r="A455" s="91" t="str">
        <v>BD MEDICAL</v>
      </c>
      <c r="B455" s="91" t="str">
        <v>Medication Delivery Solutions</v>
      </c>
      <c r="C455" s="91" t="str">
        <v>104</v>
      </c>
      <c r="D455" s="91" t="str">
        <v>Peripheral IV Catheters</v>
      </c>
      <c r="E455" s="91" t="str">
        <v>IV Catheters - HCW Safety</v>
      </c>
      <c r="F455" s="91" t="str">
        <v>Nexiva</v>
      </c>
      <c r="G455" s="91" t="str">
        <v>Nexiva Dual Port</v>
      </c>
      <c r="H455" s="91" t="str">
        <v>383572</v>
      </c>
      <c r="I455" s="91" t="str">
        <v>NEXIVA 22GA X 1.00 IN DP WITH MAXZERO</v>
      </c>
      <c r="J455" s="91" t="str">
        <v>BD</v>
      </c>
      <c r="K455" s="95">
        <f>SUMIFS(MasterData[Curr Sales],MasterData[Material'#],H455,MasterData[Material],I455,MasterData[WWB ID],C455)</f>
        <v>16503.199999999997</v>
      </c>
      <c r="L455" s="95">
        <f>SUMIFS(MasterData[Prior Sales],MasterData[Material'#],H455,MasterData[Material],I455,MasterData[WWB ID],C455)</f>
        <v>19134.400000000001</v>
      </c>
      <c r="M455" s="95">
        <f t="shared" si="13"/>
        <v>-2631.2000000000044</v>
      </c>
      <c r="N455" s="95">
        <f>SUMIFS(MasterData[Semi-Annual Base],MasterData[Material'#],H455,MasterData[Material],I455,MasterData[WWB ID],C455)</f>
        <v>0</v>
      </c>
      <c r="O455" s="95">
        <f>SUMIFS(MasterData[Semi-Annual Focus],MasterData[Material'#],H455,MasterData[Material],I455,MasterData[WWB ID],C455)</f>
        <v>0</v>
      </c>
      <c r="P455" s="95">
        <f>SUMIFS(MasterData[Base Rebate],MasterData[Material'#],H455,MasterData[Material],I455,MasterData[WWB ID],C455)</f>
        <v>147.38824526333048</v>
      </c>
      <c r="Q455" s="95">
        <f>SUMIFS(MasterData[Annual Focus],MasterData[Material'#],H455,MasterData[Material],I455,MasterData[WWB ID],C455)</f>
        <v>0</v>
      </c>
      <c r="R455" s="95">
        <f>SUMIFS(MasterData[Growth Rebate],MasterData[Material'#],H455,MasterData[Material],I455,MasterData[WWB ID],C455)</f>
        <v>-263.12000000000029</v>
      </c>
      <c r="S455" s="95">
        <f t="shared" si="14"/>
        <v>-115.73175473666981</v>
      </c>
    </row>
    <row r="456" spans="1:19" x14ac:dyDescent="0.25">
      <c r="A456" s="91" t="str">
        <v>BD MEDICAL</v>
      </c>
      <c r="B456" s="91" t="str">
        <v>Medication Delivery Solutions</v>
      </c>
      <c r="C456" s="91" t="str">
        <v>104</v>
      </c>
      <c r="D456" s="91" t="str">
        <v>Peripheral IV Catheters</v>
      </c>
      <c r="E456" s="91" t="str">
        <v>IV Catheters - HCW Safety</v>
      </c>
      <c r="F456" s="91" t="str">
        <v>Nexiva</v>
      </c>
      <c r="G456" s="91" t="str">
        <v>Nexiva Dual Port</v>
      </c>
      <c r="H456" s="91" t="str">
        <v>383576</v>
      </c>
      <c r="I456" s="91" t="str">
        <v>NEXIVA 20GA X 1.00 IN DP WITH MAXZERO</v>
      </c>
      <c r="J456" s="91" t="str">
        <v>BD</v>
      </c>
      <c r="K456" s="95">
        <f>SUMIFS(MasterData[Curr Sales],MasterData[Material'#],H456,MasterData[Material],I456,MasterData[WWB ID],C456)</f>
        <v>26490.399999999998</v>
      </c>
      <c r="L456" s="95">
        <f>SUMIFS(MasterData[Prior Sales],MasterData[Material'#],H456,MasterData[Material],I456,MasterData[WWB ID],C456)</f>
        <v>35649.599999999991</v>
      </c>
      <c r="M456" s="95">
        <f t="shared" si="13"/>
        <v>-9159.1999999999935</v>
      </c>
      <c r="N456" s="95">
        <f>SUMIFS(MasterData[Semi-Annual Base],MasterData[Material'#],H456,MasterData[Material],I456,MasterData[WWB ID],C456)</f>
        <v>0</v>
      </c>
      <c r="O456" s="95">
        <f>SUMIFS(MasterData[Semi-Annual Focus],MasterData[Material'#],H456,MasterData[Material],I456,MasterData[WWB ID],C456)</f>
        <v>0</v>
      </c>
      <c r="P456" s="95">
        <f>SUMIFS(MasterData[Base Rebate],MasterData[Material'#],H456,MasterData[Material],I456,MasterData[WWB ID],C456)</f>
        <v>274.60134565701696</v>
      </c>
      <c r="Q456" s="95">
        <f>SUMIFS(MasterData[Annual Focus],MasterData[Material'#],H456,MasterData[Material],I456,MasterData[WWB ID],C456)</f>
        <v>0</v>
      </c>
      <c r="R456" s="95">
        <f>SUMIFS(MasterData[Growth Rebate],MasterData[Material'#],H456,MasterData[Material],I456,MasterData[WWB ID],C456)</f>
        <v>-915.91999999999962</v>
      </c>
      <c r="S456" s="95">
        <f t="shared" si="14"/>
        <v>-641.31865434298265</v>
      </c>
    </row>
    <row r="457" spans="1:19" x14ac:dyDescent="0.25">
      <c r="A457" s="91" t="str">
        <v>BD MEDICAL</v>
      </c>
      <c r="B457" s="91" t="str">
        <v>Medication Delivery Solutions</v>
      </c>
      <c r="C457" s="91" t="str">
        <v>104</v>
      </c>
      <c r="D457" s="91" t="str">
        <v>Peripheral IV Catheters</v>
      </c>
      <c r="E457" s="91" t="str">
        <v>IV Catheters - HCW Safety</v>
      </c>
      <c r="F457" s="91" t="str">
        <v>Nexiva</v>
      </c>
      <c r="G457" s="91" t="str">
        <v>Nexiva Dual Port</v>
      </c>
      <c r="H457" s="91" t="str">
        <v>383579</v>
      </c>
      <c r="I457" s="91" t="str">
        <v>NEXIVA 18GA X 1.25 IN DP WITH MAXZERO</v>
      </c>
      <c r="J457" s="91" t="str">
        <v>BD</v>
      </c>
      <c r="K457" s="95">
        <f>SUMIFS(MasterData[Curr Sales],MasterData[Material'#],H457,MasterData[Material],I457,MasterData[WWB ID],C457)</f>
        <v>16516</v>
      </c>
      <c r="L457" s="95">
        <f>SUMIFS(MasterData[Prior Sales],MasterData[Material'#],H457,MasterData[Material],I457,MasterData[WWB ID],C457)</f>
        <v>13015.999999999993</v>
      </c>
      <c r="M457" s="95">
        <f t="shared" ref="M457:M520" si="15">K457-L457</f>
        <v>3500.0000000000073</v>
      </c>
      <c r="N457" s="95">
        <f>SUMIFS(MasterData[Semi-Annual Base],MasterData[Material'#],H457,MasterData[Material],I457,MasterData[WWB ID],C457)</f>
        <v>0</v>
      </c>
      <c r="O457" s="95">
        <f>SUMIFS(MasterData[Semi-Annual Focus],MasterData[Material'#],H457,MasterData[Material],I457,MasterData[WWB ID],C457)</f>
        <v>0</v>
      </c>
      <c r="P457" s="95">
        <f>SUMIFS(MasterData[Base Rebate],MasterData[Material'#],H457,MasterData[Material],I457,MasterData[WWB ID],C457)</f>
        <v>100.25950123063743</v>
      </c>
      <c r="Q457" s="95">
        <f>SUMIFS(MasterData[Annual Focus],MasterData[Material'#],H457,MasterData[Material],I457,MasterData[WWB ID],C457)</f>
        <v>0</v>
      </c>
      <c r="R457" s="95">
        <f>SUMIFS(MasterData[Growth Rebate],MasterData[Material'#],H457,MasterData[Material],I457,MasterData[WWB ID],C457)</f>
        <v>350.00000000000045</v>
      </c>
      <c r="S457" s="95">
        <f t="shared" ref="S457:S520" si="16">SUM(N457:R457)</f>
        <v>450.25950123063785</v>
      </c>
    </row>
    <row r="458" spans="1:19" x14ac:dyDescent="0.25">
      <c r="A458" s="91" t="str">
        <v>BD MEDICAL</v>
      </c>
      <c r="B458" s="91" t="str">
        <v>Medication Delivery Solutions</v>
      </c>
      <c r="C458" s="91" t="str">
        <v>104</v>
      </c>
      <c r="D458" s="91" t="str">
        <v>Peripheral IV Catheters</v>
      </c>
      <c r="E458" s="91" t="str">
        <v>IV Catheters - HCW Safety</v>
      </c>
      <c r="F458" s="91" t="str">
        <v>Nexiva</v>
      </c>
      <c r="G458" s="91" t="str">
        <v>Nexiva Single Port</v>
      </c>
      <c r="H458" s="91" t="str">
        <v>383512</v>
      </c>
      <c r="I458" s="91" t="str">
        <v>NEXIVA 22 GA X 1 IN SINGLE PORT</v>
      </c>
      <c r="J458" s="91" t="str">
        <v>BD</v>
      </c>
      <c r="K458" s="95">
        <f>SUMIFS(MasterData[Curr Sales],MasterData[Material'#],H458,MasterData[Material],I458,MasterData[WWB ID],C458)</f>
        <v>730.80000000000007</v>
      </c>
      <c r="L458" s="95">
        <f>SUMIFS(MasterData[Prior Sales],MasterData[Material'#],H458,MasterData[Material],I458,MasterData[WWB ID],C458)</f>
        <v>1254.4000000000001</v>
      </c>
      <c r="M458" s="95">
        <f t="shared" si="15"/>
        <v>-523.6</v>
      </c>
      <c r="N458" s="95">
        <f>SUMIFS(MasterData[Semi-Annual Base],MasterData[Material'#],H458,MasterData[Material],I458,MasterData[WWB ID],C458)</f>
        <v>0</v>
      </c>
      <c r="O458" s="95">
        <f>SUMIFS(MasterData[Semi-Annual Focus],MasterData[Material'#],H458,MasterData[Material],I458,MasterData[WWB ID],C458)</f>
        <v>0</v>
      </c>
      <c r="P458" s="95">
        <f>SUMIFS(MasterData[Base Rebate],MasterData[Material'#],H458,MasterData[Material],I458,MasterData[WWB ID],C458)</f>
        <v>9.6623784836902011</v>
      </c>
      <c r="Q458" s="95">
        <f>SUMIFS(MasterData[Annual Focus],MasterData[Material'#],H458,MasterData[Material],I458,MasterData[WWB ID],C458)</f>
        <v>0</v>
      </c>
      <c r="R458" s="95">
        <f>SUMIFS(MasterData[Growth Rebate],MasterData[Material'#],H458,MasterData[Material],I458,MasterData[WWB ID],C458)</f>
        <v>-52.360000000000014</v>
      </c>
      <c r="S458" s="95">
        <f t="shared" si="16"/>
        <v>-42.697621516309809</v>
      </c>
    </row>
    <row r="459" spans="1:19" x14ac:dyDescent="0.25">
      <c r="A459" s="91" t="str">
        <v>BD MEDICAL</v>
      </c>
      <c r="B459" s="91" t="str">
        <v>Medication Delivery Solutions</v>
      </c>
      <c r="C459" s="91" t="str">
        <v>104</v>
      </c>
      <c r="D459" s="91" t="str">
        <v>Peripheral IV Catheters</v>
      </c>
      <c r="E459" s="91" t="str">
        <v>IV Catheters - HCW Safety</v>
      </c>
      <c r="F459" s="91" t="str">
        <v>Nexiva</v>
      </c>
      <c r="G459" s="91" t="str">
        <v>Nexiva Single Port</v>
      </c>
      <c r="H459" s="91" t="str">
        <v>383516</v>
      </c>
      <c r="I459" s="91" t="str">
        <v>NEXIVA 20 GA X 1 IN SINGLE PORT</v>
      </c>
      <c r="J459" s="91" t="str">
        <v>BD</v>
      </c>
      <c r="K459" s="95">
        <f>SUMIFS(MasterData[Curr Sales],MasterData[Material'#],H459,MasterData[Material],I459,MasterData[WWB ID],C459)</f>
        <v>0</v>
      </c>
      <c r="L459" s="95">
        <f>SUMIFS(MasterData[Prior Sales],MasterData[Material'#],H459,MasterData[Material],I459,MasterData[WWB ID],C459)</f>
        <v>686</v>
      </c>
      <c r="M459" s="95">
        <f t="shared" si="15"/>
        <v>-686</v>
      </c>
      <c r="N459" s="95">
        <f>SUMIFS(MasterData[Semi-Annual Base],MasterData[Material'#],H459,MasterData[Material],I459,MasterData[WWB ID],C459)</f>
        <v>0</v>
      </c>
      <c r="O459" s="95">
        <f>SUMIFS(MasterData[Semi-Annual Focus],MasterData[Material'#],H459,MasterData[Material],I459,MasterData[WWB ID],C459)</f>
        <v>0</v>
      </c>
      <c r="P459" s="95">
        <f>SUMIFS(MasterData[Base Rebate],MasterData[Material'#],H459,MasterData[Material],I459,MasterData[WWB ID],C459)</f>
        <v>5.2841132332680782</v>
      </c>
      <c r="Q459" s="95">
        <f>SUMIFS(MasterData[Annual Focus],MasterData[Material'#],H459,MasterData[Material],I459,MasterData[WWB ID],C459)</f>
        <v>0</v>
      </c>
      <c r="R459" s="95">
        <f>SUMIFS(MasterData[Growth Rebate],MasterData[Material'#],H459,MasterData[Material],I459,MasterData[WWB ID],C459)</f>
        <v>-68.600000000000009</v>
      </c>
      <c r="S459" s="95">
        <f t="shared" si="16"/>
        <v>-63.315886766731929</v>
      </c>
    </row>
    <row r="460" spans="1:19" x14ac:dyDescent="0.25">
      <c r="A460" s="91" t="str">
        <v>BD MEDICAL</v>
      </c>
      <c r="B460" s="91" t="str">
        <v>Medication Delivery Solutions</v>
      </c>
      <c r="C460" s="91" t="str">
        <v>104</v>
      </c>
      <c r="D460" s="91" t="str">
        <v>Peripheral IV Catheters</v>
      </c>
      <c r="E460" s="91" t="str">
        <v>IV Catheters - HCW Safety</v>
      </c>
      <c r="F460" s="91" t="str">
        <v>Nexiva</v>
      </c>
      <c r="G460" s="91" t="str">
        <v>Nexiva Single Port</v>
      </c>
      <c r="H460" s="91" t="str">
        <v>383559</v>
      </c>
      <c r="I460" s="91" t="str">
        <v>NEXIVA 18 GA X 1.25IN SP WITH MAXZERO</v>
      </c>
      <c r="J460" s="91" t="str">
        <v>BD</v>
      </c>
      <c r="K460" s="95">
        <f>SUMIFS(MasterData[Curr Sales],MasterData[Material'#],H460,MasterData[Material],I460,MasterData[WWB ID],C460)</f>
        <v>42016</v>
      </c>
      <c r="L460" s="95">
        <f>SUMIFS(MasterData[Prior Sales],MasterData[Material'#],H460,MasterData[Material],I460,MasterData[WWB ID],C460)</f>
        <v>11929.600000000002</v>
      </c>
      <c r="M460" s="95">
        <f t="shared" si="15"/>
        <v>30086.399999999998</v>
      </c>
      <c r="N460" s="95">
        <f>SUMIFS(MasterData[Semi-Annual Base],MasterData[Material'#],H460,MasterData[Material],I460,MasterData[WWB ID],C460)</f>
        <v>0</v>
      </c>
      <c r="O460" s="95">
        <f>SUMIFS(MasterData[Semi-Annual Focus],MasterData[Material'#],H460,MasterData[Material],I460,MasterData[WWB ID],C460)</f>
        <v>0</v>
      </c>
      <c r="P460" s="95">
        <f>SUMIFS(MasterData[Base Rebate],MasterData[Material'#],H460,MasterData[Material],I460,MasterData[WWB ID],C460)</f>
        <v>91.891191293870079</v>
      </c>
      <c r="Q460" s="95">
        <f>SUMIFS(MasterData[Annual Focus],MasterData[Material'#],H460,MasterData[Material],I460,MasterData[WWB ID],C460)</f>
        <v>0</v>
      </c>
      <c r="R460" s="95">
        <f>SUMIFS(MasterData[Growth Rebate],MasterData[Material'#],H460,MasterData[Material],I460,MasterData[WWB ID],C460)</f>
        <v>3008.6400000000012</v>
      </c>
      <c r="S460" s="95">
        <f t="shared" si="16"/>
        <v>3100.5311912938714</v>
      </c>
    </row>
    <row r="461" spans="1:19" x14ac:dyDescent="0.25">
      <c r="A461" s="91" t="str">
        <v>BD MEDICAL</v>
      </c>
      <c r="B461" s="91" t="str">
        <v>Medication Delivery Solutions</v>
      </c>
      <c r="C461" s="91" t="str">
        <v>104</v>
      </c>
      <c r="D461" s="91" t="str">
        <v>Peripheral IV Catheters</v>
      </c>
      <c r="E461" s="91" t="str">
        <v>IV Catheters - HCW Safety</v>
      </c>
      <c r="F461" s="91" t="str">
        <v>Nexiva</v>
      </c>
      <c r="G461" s="91" t="str">
        <v>Nexiva Single Port</v>
      </c>
      <c r="H461" s="91" t="str">
        <v>383560</v>
      </c>
      <c r="I461" s="91" t="str">
        <v>NEXIVA 18 GA X 1.75IN SP WITH MAXZERO</v>
      </c>
      <c r="J461" s="91" t="str">
        <v>BD</v>
      </c>
      <c r="K461" s="95">
        <f>SUMIFS(MasterData[Curr Sales],MasterData[Material'#],H461,MasterData[Material],I461,MasterData[WWB ID],C461)</f>
        <v>808</v>
      </c>
      <c r="L461" s="95">
        <f>SUMIFS(MasterData[Prior Sales],MasterData[Material'#],H461,MasterData[Material],I461,MasterData[WWB ID],C461)</f>
        <v>2716.8</v>
      </c>
      <c r="M461" s="95">
        <f t="shared" si="15"/>
        <v>-1908.8000000000002</v>
      </c>
      <c r="N461" s="95">
        <f>SUMIFS(MasterData[Semi-Annual Base],MasterData[Material'#],H461,MasterData[Material],I461,MasterData[WWB ID],C461)</f>
        <v>0</v>
      </c>
      <c r="O461" s="95">
        <f>SUMIFS(MasterData[Semi-Annual Focus],MasterData[Material'#],H461,MasterData[Material],I461,MasterData[WWB ID],C461)</f>
        <v>0</v>
      </c>
      <c r="P461" s="95">
        <f>SUMIFS(MasterData[Base Rebate],MasterData[Material'#],H461,MasterData[Material],I461,MasterData[WWB ID],C461)</f>
        <v>20.92693707309434</v>
      </c>
      <c r="Q461" s="95">
        <f>SUMIFS(MasterData[Annual Focus],MasterData[Material'#],H461,MasterData[Material],I461,MasterData[WWB ID],C461)</f>
        <v>0</v>
      </c>
      <c r="R461" s="95">
        <f>SUMIFS(MasterData[Growth Rebate],MasterData[Material'#],H461,MasterData[Material],I461,MasterData[WWB ID],C461)</f>
        <v>-190.88000000000005</v>
      </c>
      <c r="S461" s="95">
        <f t="shared" si="16"/>
        <v>-169.95306292690572</v>
      </c>
    </row>
    <row r="462" spans="1:19" x14ac:dyDescent="0.25">
      <c r="A462" s="91" t="str">
        <v>BD MEDICAL</v>
      </c>
      <c r="B462" s="91" t="str">
        <v>Medication Delivery Solutions</v>
      </c>
      <c r="C462" s="91" t="str">
        <v>104</v>
      </c>
      <c r="D462" s="91" t="str">
        <v>Peripheral IV Catheters</v>
      </c>
      <c r="E462" s="91" t="str">
        <v>IV Catheters - HCW Safety</v>
      </c>
      <c r="F462" s="91" t="str">
        <v>Nexiva</v>
      </c>
      <c r="G462" s="91" t="str">
        <v>Nexiva Single Port</v>
      </c>
      <c r="H462" s="91" t="str">
        <v>383517</v>
      </c>
      <c r="I462" s="91" t="str">
        <v>NEXIVA 20 GA X 1-1/4 IN SINGLE PORT</v>
      </c>
      <c r="J462" s="91" t="str">
        <v>BD</v>
      </c>
      <c r="K462" s="95">
        <f>SUMIFS(MasterData[Curr Sales],MasterData[Material'#],H462,MasterData[Material],I462,MasterData[WWB ID],C462)</f>
        <v>324.8</v>
      </c>
      <c r="L462" s="95">
        <f>SUMIFS(MasterData[Prior Sales],MasterData[Material'#],H462,MasterData[Material],I462,MasterData[WWB ID],C462)</f>
        <v>0</v>
      </c>
      <c r="M462" s="95">
        <f t="shared" si="15"/>
        <v>324.8</v>
      </c>
      <c r="N462" s="95">
        <f>SUMIFS(MasterData[Semi-Annual Base],MasterData[Material'#],H462,MasterData[Material],I462,MasterData[WWB ID],C462)</f>
        <v>0</v>
      </c>
      <c r="O462" s="95">
        <f>SUMIFS(MasterData[Semi-Annual Focus],MasterData[Material'#],H462,MasterData[Material],I462,MasterData[WWB ID],C462)</f>
        <v>0</v>
      </c>
      <c r="P462" s="95">
        <f>SUMIFS(MasterData[Base Rebate],MasterData[Material'#],H462,MasterData[Material],I462,MasterData[WWB ID],C462)</f>
        <v>0</v>
      </c>
      <c r="Q462" s="95">
        <f>SUMIFS(MasterData[Annual Focus],MasterData[Material'#],H462,MasterData[Material],I462,MasterData[WWB ID],C462)</f>
        <v>0</v>
      </c>
      <c r="R462" s="95">
        <f>SUMIFS(MasterData[Growth Rebate],MasterData[Material'#],H462,MasterData[Material],I462,MasterData[WWB ID],C462)</f>
        <v>32.480000000000004</v>
      </c>
      <c r="S462" s="95">
        <f t="shared" si="16"/>
        <v>32.480000000000004</v>
      </c>
    </row>
    <row r="463" spans="1:19" x14ac:dyDescent="0.25">
      <c r="A463" s="91" t="str">
        <v>BD MEDICAL</v>
      </c>
      <c r="B463" s="91" t="str">
        <v>Medication Delivery Solutions</v>
      </c>
      <c r="C463" s="91" t="str">
        <v>104</v>
      </c>
      <c r="D463" s="91" t="str">
        <v>Peripheral IV Catheters</v>
      </c>
      <c r="E463" s="91" t="str">
        <v>PIVC - Outcome-Driven</v>
      </c>
      <c r="F463" s="91" t="str">
        <v>AccuCath</v>
      </c>
      <c r="G463" s="91" t="str">
        <v>AccuCath</v>
      </c>
      <c r="H463" s="91" t="str">
        <v>AC1202252</v>
      </c>
      <c r="I463" s="91" t="str">
        <v>DOT ACCUCATH ACE20GX2-1/4</v>
      </c>
      <c r="J463" s="91" t="str">
        <v>BD</v>
      </c>
      <c r="K463" s="95">
        <f>SUMIFS(MasterData[Curr Sales],MasterData[Material'#],H463,MasterData[Material],I463,MasterData[WWB ID],C463)</f>
        <v>9921.6</v>
      </c>
      <c r="L463" s="95">
        <f>SUMIFS(MasterData[Prior Sales],MasterData[Material'#],H463,MasterData[Material],I463,MasterData[WWB ID],C463)</f>
        <v>3858.4</v>
      </c>
      <c r="M463" s="95">
        <f t="shared" si="15"/>
        <v>6063.2000000000007</v>
      </c>
      <c r="N463" s="95">
        <f>SUMIFS(MasterData[Semi-Annual Base],MasterData[Material'#],H463,MasterData[Material],I463,MasterData[WWB ID],C463)</f>
        <v>0</v>
      </c>
      <c r="O463" s="95">
        <f>SUMIFS(MasterData[Semi-Annual Focus],MasterData[Material'#],H463,MasterData[Material],I463,MasterData[WWB ID],C463)</f>
        <v>0</v>
      </c>
      <c r="P463" s="95">
        <f>SUMIFS(MasterData[Base Rebate],MasterData[Material'#],H463,MasterData[Material],I463,MasterData[WWB ID],C463)</f>
        <v>29.720440960993518</v>
      </c>
      <c r="Q463" s="95">
        <f>SUMIFS(MasterData[Annual Focus],MasterData[Material'#],H463,MasterData[Material],I463,MasterData[WWB ID],C463)</f>
        <v>0</v>
      </c>
      <c r="R463" s="95">
        <f>SUMIFS(MasterData[Growth Rebate],MasterData[Material'#],H463,MasterData[Material],I463,MasterData[WWB ID],C463)</f>
        <v>606.32000000000005</v>
      </c>
      <c r="S463" s="95">
        <f t="shared" si="16"/>
        <v>636.04044096099358</v>
      </c>
    </row>
    <row r="464" spans="1:19" x14ac:dyDescent="0.25">
      <c r="A464" s="91" t="str">
        <v>BD MEDICAL</v>
      </c>
      <c r="B464" s="91" t="str">
        <v>Medication Delivery Solutions</v>
      </c>
      <c r="C464" s="91" t="str">
        <v>104</v>
      </c>
      <c r="D464" s="91" t="str">
        <v>Peripheral IV Catheters</v>
      </c>
      <c r="E464" s="91" t="str">
        <v>PIVC - Outcome-Driven</v>
      </c>
      <c r="F464" s="91" t="str">
        <v>AccuCath</v>
      </c>
      <c r="G464" s="91" t="str">
        <v>AccuCath</v>
      </c>
      <c r="H464" s="91" t="str">
        <v>AC1182252</v>
      </c>
      <c r="I464" s="91" t="str">
        <v>DOT ACCUCATH ACE18GX2-1/4</v>
      </c>
      <c r="J464" s="91" t="str">
        <v>BD</v>
      </c>
      <c r="K464" s="95">
        <f>SUMIFS(MasterData[Curr Sales],MasterData[Material'#],H464,MasterData[Material],I464,MasterData[WWB ID],C464)</f>
        <v>4409.6000000000004</v>
      </c>
      <c r="L464" s="95">
        <f>SUMIFS(MasterData[Prior Sales],MasterData[Material'#],H464,MasterData[Material],I464,MasterData[WWB ID],C464)</f>
        <v>1102.4000000000001</v>
      </c>
      <c r="M464" s="95">
        <f t="shared" si="15"/>
        <v>3307.2000000000003</v>
      </c>
      <c r="N464" s="95">
        <f>SUMIFS(MasterData[Semi-Annual Base],MasterData[Material'#],H464,MasterData[Material],I464,MasterData[WWB ID],C464)</f>
        <v>0</v>
      </c>
      <c r="O464" s="95">
        <f>SUMIFS(MasterData[Semi-Annual Focus],MasterData[Material'#],H464,MasterData[Material],I464,MasterData[WWB ID],C464)</f>
        <v>0</v>
      </c>
      <c r="P464" s="95">
        <f>SUMIFS(MasterData[Base Rebate],MasterData[Material'#],H464,MasterData[Material],I464,MasterData[WWB ID],C464)</f>
        <v>8.4915545602838627</v>
      </c>
      <c r="Q464" s="95">
        <f>SUMIFS(MasterData[Annual Focus],MasterData[Material'#],H464,MasterData[Material],I464,MasterData[WWB ID],C464)</f>
        <v>0</v>
      </c>
      <c r="R464" s="95">
        <f>SUMIFS(MasterData[Growth Rebate],MasterData[Material'#],H464,MasterData[Material],I464,MasterData[WWB ID],C464)</f>
        <v>330.72</v>
      </c>
      <c r="S464" s="95">
        <f t="shared" si="16"/>
        <v>339.2115545602839</v>
      </c>
    </row>
    <row r="465" spans="1:19" x14ac:dyDescent="0.25">
      <c r="A465" s="91" t="str">
        <v>BD MEDICAL</v>
      </c>
      <c r="B465" s="91" t="str">
        <v>Medication Delivery Solutions</v>
      </c>
      <c r="C465" s="91" t="str">
        <v>107</v>
      </c>
      <c r="D465" s="91" t="str">
        <v>Anesthesia and Enterals</v>
      </c>
      <c r="E465" s="91" t="str">
        <v>Anesthesia Systems - Conventional</v>
      </c>
      <c r="F465" s="91" t="str">
        <v>Regional Anesthesia - Spinal Needles</v>
      </c>
      <c r="G465" s="91" t="str">
        <v>Sterile Disp Whitacre</v>
      </c>
      <c r="H465" s="91" t="str">
        <v>405010</v>
      </c>
      <c r="I465" s="91" t="str">
        <v>NEEDLE SPINAL S/SU 22GA 3-1/2IN WHITACRE</v>
      </c>
      <c r="J465" s="91" t="str">
        <v>BD</v>
      </c>
      <c r="K465" s="95">
        <f>SUMIFS(MasterData[Curr Sales],MasterData[Material'#],H465,MasterData[Material],I465,MasterData[WWB ID],C465)</f>
        <v>1617.6</v>
      </c>
      <c r="L465" s="95">
        <f>SUMIFS(MasterData[Prior Sales],MasterData[Material'#],H465,MasterData[Material],I465,MasterData[WWB ID],C465)</f>
        <v>1876</v>
      </c>
      <c r="M465" s="95">
        <f t="shared" si="15"/>
        <v>-258.40000000000009</v>
      </c>
      <c r="N465" s="95">
        <f>SUMIFS(MasterData[Semi-Annual Base],MasterData[Material'#],H465,MasterData[Material],I465,MasterData[WWB ID],C465)</f>
        <v>0</v>
      </c>
      <c r="O465" s="95">
        <f>SUMIFS(MasterData[Semi-Annual Focus],MasterData[Material'#],H465,MasterData[Material],I465,MasterData[WWB ID],C465)</f>
        <v>0</v>
      </c>
      <c r="P465" s="95">
        <f>SUMIFS(MasterData[Base Rebate],MasterData[Material'#],H465,MasterData[Material],I465,MasterData[WWB ID],C465)</f>
        <v>14.45043210730454</v>
      </c>
      <c r="Q465" s="95">
        <f>SUMIFS(MasterData[Annual Focus],MasterData[Material'#],H465,MasterData[Material],I465,MasterData[WWB ID],C465)</f>
        <v>0</v>
      </c>
      <c r="R465" s="95">
        <f>SUMIFS(MasterData[Growth Rebate],MasterData[Material'#],H465,MasterData[Material],I465,MasterData[WWB ID],C465)</f>
        <v>-25.840000000000011</v>
      </c>
      <c r="S465" s="95">
        <f t="shared" si="16"/>
        <v>-11.389567892695471</v>
      </c>
    </row>
    <row r="466" spans="1:19" x14ac:dyDescent="0.25">
      <c r="A466" s="91" t="str">
        <v>BD MEDICAL</v>
      </c>
      <c r="B466" s="91" t="str">
        <v>Medication Delivery Solutions</v>
      </c>
      <c r="C466" s="91" t="str">
        <v>107</v>
      </c>
      <c r="D466" s="91" t="str">
        <v>Anesthesia and Enterals</v>
      </c>
      <c r="E466" s="91" t="str">
        <v>Anesthesia Systems - Conventional</v>
      </c>
      <c r="F466" s="91" t="str">
        <v>Regional Anesthesia - Spinal Needles</v>
      </c>
      <c r="G466" s="91" t="str">
        <v>Sterile Disp Whitacre</v>
      </c>
      <c r="H466" s="91" t="str">
        <v>405138</v>
      </c>
      <c r="I466" s="91" t="str">
        <v>NEEDLE SP S/SU 25GA TW 3-1/2IN WHITACRE</v>
      </c>
      <c r="J466" s="91" t="str">
        <v>BD</v>
      </c>
      <c r="K466" s="95">
        <f>SUMIFS(MasterData[Curr Sales],MasterData[Material'#],H466,MasterData[Material],I466,MasterData[WWB ID],C466)</f>
        <v>1872.5</v>
      </c>
      <c r="L466" s="95">
        <f>SUMIFS(MasterData[Prior Sales],MasterData[Material'#],H466,MasterData[Material],I466,MasterData[WWB ID],C466)</f>
        <v>2437.5</v>
      </c>
      <c r="M466" s="95">
        <f t="shared" si="15"/>
        <v>-565</v>
      </c>
      <c r="N466" s="95">
        <f>SUMIFS(MasterData[Semi-Annual Base],MasterData[Material'#],H466,MasterData[Material],I466,MasterData[WWB ID],C466)</f>
        <v>0</v>
      </c>
      <c r="O466" s="95">
        <f>SUMIFS(MasterData[Semi-Annual Focus],MasterData[Material'#],H466,MasterData[Material],I466,MasterData[WWB ID],C466)</f>
        <v>0</v>
      </c>
      <c r="P466" s="95">
        <f>SUMIFS(MasterData[Base Rebate],MasterData[Material'#],H466,MasterData[Material],I466,MasterData[WWB ID],C466)</f>
        <v>18.775548113835189</v>
      </c>
      <c r="Q466" s="95">
        <f>SUMIFS(MasterData[Annual Focus],MasterData[Material'#],H466,MasterData[Material],I466,MasterData[WWB ID],C466)</f>
        <v>0</v>
      </c>
      <c r="R466" s="95">
        <f>SUMIFS(MasterData[Growth Rebate],MasterData[Material'#],H466,MasterData[Material],I466,MasterData[WWB ID],C466)</f>
        <v>-56.5</v>
      </c>
      <c r="S466" s="95">
        <f t="shared" si="16"/>
        <v>-37.724451886164815</v>
      </c>
    </row>
    <row r="467" spans="1:19" x14ac:dyDescent="0.25">
      <c r="A467" s="91" t="str">
        <v>BD MEDICAL</v>
      </c>
      <c r="B467" s="91" t="str">
        <v>Medication Delivery Solutions</v>
      </c>
      <c r="C467" s="91" t="str">
        <v>107</v>
      </c>
      <c r="D467" s="91" t="str">
        <v>Anesthesia and Enterals</v>
      </c>
      <c r="E467" s="91" t="str">
        <v>Anesthesia Systems - Conventional</v>
      </c>
      <c r="F467" s="91" t="str">
        <v>Regional Anesthesia - Spinal Needles</v>
      </c>
      <c r="G467" s="91" t="str">
        <v>Sterile Disp Whitacre</v>
      </c>
      <c r="H467" s="91" t="str">
        <v>405140</v>
      </c>
      <c r="I467" s="91" t="str">
        <v>NEEDLE SPINAL S/SU 25GA TW 5IN WHITACRE</v>
      </c>
      <c r="J467" s="91" t="str">
        <v>BD</v>
      </c>
      <c r="K467" s="95">
        <f>SUMIFS(MasterData[Curr Sales],MasterData[Material'#],H467,MasterData[Material],I467,MasterData[WWB ID],C467)</f>
        <v>247.20000000000002</v>
      </c>
      <c r="L467" s="95">
        <f>SUMIFS(MasterData[Prior Sales],MasterData[Material'#],H467,MasterData[Material],I467,MasterData[WWB ID],C467)</f>
        <v>625.6</v>
      </c>
      <c r="M467" s="95">
        <f t="shared" si="15"/>
        <v>-378.4</v>
      </c>
      <c r="N467" s="95">
        <f>SUMIFS(MasterData[Semi-Annual Base],MasterData[Material'#],H467,MasterData[Material],I467,MasterData[WWB ID],C467)</f>
        <v>0</v>
      </c>
      <c r="O467" s="95">
        <f>SUMIFS(MasterData[Semi-Annual Focus],MasterData[Material'#],H467,MasterData[Material],I467,MasterData[WWB ID],C467)</f>
        <v>0</v>
      </c>
      <c r="P467" s="95">
        <f>SUMIFS(MasterData[Base Rebate],MasterData[Material'#],H467,MasterData[Material],I467,MasterData[WWB ID],C467)</f>
        <v>4.8188647794934543</v>
      </c>
      <c r="Q467" s="95">
        <f>SUMIFS(MasterData[Annual Focus],MasterData[Material'#],H467,MasterData[Material],I467,MasterData[WWB ID],C467)</f>
        <v>0</v>
      </c>
      <c r="R467" s="95">
        <f>SUMIFS(MasterData[Growth Rebate],MasterData[Material'#],H467,MasterData[Material],I467,MasterData[WWB ID],C467)</f>
        <v>-37.840000000000003</v>
      </c>
      <c r="S467" s="95">
        <f t="shared" si="16"/>
        <v>-33.021135220506551</v>
      </c>
    </row>
    <row r="468" spans="1:19" x14ac:dyDescent="0.25">
      <c r="A468" s="91" t="str">
        <v>BD MEDICAL</v>
      </c>
      <c r="B468" s="91" t="str">
        <v>Medication Delivery Solutions</v>
      </c>
      <c r="C468" s="91" t="str">
        <v>107</v>
      </c>
      <c r="D468" s="91" t="str">
        <v>Anesthesia and Enterals</v>
      </c>
      <c r="E468" s="91" t="str">
        <v>Anesthesia Systems - Conventional</v>
      </c>
      <c r="F468" s="91" t="str">
        <v>Epidural Needles</v>
      </c>
      <c r="G468" s="91" t="str">
        <v>Weiss - SSU</v>
      </c>
      <c r="H468" s="91" t="str">
        <v>405193</v>
      </c>
      <c r="I468" s="91" t="str">
        <v>NEEDLE EPIDURAL S/SU 17GA TW 5IN WEISS</v>
      </c>
      <c r="J468" s="91" t="str">
        <v>BD</v>
      </c>
      <c r="K468" s="95">
        <f>SUMIFS(MasterData[Curr Sales],MasterData[Material'#],H468,MasterData[Material],I468,MasterData[WWB ID],C468)</f>
        <v>98.8</v>
      </c>
      <c r="L468" s="95">
        <f>SUMIFS(MasterData[Prior Sales],MasterData[Material'#],H468,MasterData[Material],I468,MasterData[WWB ID],C468)</f>
        <v>113.6</v>
      </c>
      <c r="M468" s="95">
        <f t="shared" si="15"/>
        <v>-14.799999999999997</v>
      </c>
      <c r="N468" s="95">
        <f>SUMIFS(MasterData[Semi-Annual Base],MasterData[Material'#],H468,MasterData[Material],I468,MasterData[WWB ID],C468)</f>
        <v>0</v>
      </c>
      <c r="O468" s="95">
        <f>SUMIFS(MasterData[Semi-Annual Focus],MasterData[Material'#],H468,MasterData[Material],I468,MasterData[WWB ID],C468)</f>
        <v>0</v>
      </c>
      <c r="P468" s="95">
        <f>SUMIFS(MasterData[Base Rebate],MasterData[Material'#],H468,MasterData[Material],I468,MasterData[WWB ID],C468)</f>
        <v>0.87503682696684215</v>
      </c>
      <c r="Q468" s="95">
        <f>SUMIFS(MasterData[Annual Focus],MasterData[Material'#],H468,MasterData[Material],I468,MasterData[WWB ID],C468)</f>
        <v>0</v>
      </c>
      <c r="R468" s="95">
        <f>SUMIFS(MasterData[Growth Rebate],MasterData[Material'#],H468,MasterData[Material],I468,MasterData[WWB ID],C468)</f>
        <v>-1.4799999999999986</v>
      </c>
      <c r="S468" s="95">
        <f t="shared" si="16"/>
        <v>-0.6049631730331565</v>
      </c>
    </row>
    <row r="469" spans="1:19" x14ac:dyDescent="0.25">
      <c r="A469" s="91" t="str">
        <v>BD MEDICAL</v>
      </c>
      <c r="B469" s="91" t="str">
        <v>Medication Delivery Solutions</v>
      </c>
      <c r="C469" s="91" t="str">
        <v>107</v>
      </c>
      <c r="D469" s="91" t="str">
        <v>Anesthesia and Enterals</v>
      </c>
      <c r="E469" s="91" t="str">
        <v>Anesthesia Systems - Conventional</v>
      </c>
      <c r="F469" s="91" t="str">
        <v>Regional Anesthesia Trays - Conventional</v>
      </c>
      <c r="G469" s="91" t="str">
        <v>Spinal Trays</v>
      </c>
      <c r="H469" s="91" t="str">
        <v>405671</v>
      </c>
      <c r="I469" s="91" t="str">
        <v>TRAY SPN WHIT25G3.5 L/B-D/E PLAST DRAPE</v>
      </c>
      <c r="J469" s="91" t="str">
        <v>BD</v>
      </c>
      <c r="K469" s="95">
        <f>SUMIFS(MasterData[Curr Sales],MasterData[Material'#],H469,MasterData[Material],I469,MasterData[WWB ID],C469)</f>
        <v>5064.8000000000011</v>
      </c>
      <c r="L469" s="95">
        <f>SUMIFS(MasterData[Prior Sales],MasterData[Material'#],H469,MasterData[Material],I469,MasterData[WWB ID],C469)</f>
        <v>0</v>
      </c>
      <c r="M469" s="95">
        <f t="shared" si="15"/>
        <v>5064.8000000000011</v>
      </c>
      <c r="N469" s="95">
        <f>SUMIFS(MasterData[Semi-Annual Base],MasterData[Material'#],H469,MasterData[Material],I469,MasterData[WWB ID],C469)</f>
        <v>0</v>
      </c>
      <c r="O469" s="95">
        <f>SUMIFS(MasterData[Semi-Annual Focus],MasterData[Material'#],H469,MasterData[Material],I469,MasterData[WWB ID],C469)</f>
        <v>0</v>
      </c>
      <c r="P469" s="95">
        <f>SUMIFS(MasterData[Base Rebate],MasterData[Material'#],H469,MasterData[Material],I469,MasterData[WWB ID],C469)</f>
        <v>0</v>
      </c>
      <c r="Q469" s="95">
        <f>SUMIFS(MasterData[Annual Focus],MasterData[Material'#],H469,MasterData[Material],I469,MasterData[WWB ID],C469)</f>
        <v>0</v>
      </c>
      <c r="R469" s="95">
        <f>SUMIFS(MasterData[Growth Rebate],MasterData[Material'#],H469,MasterData[Material],I469,MasterData[WWB ID],C469)</f>
        <v>506.48000000000013</v>
      </c>
      <c r="S469" s="95">
        <f t="shared" si="16"/>
        <v>506.48000000000013</v>
      </c>
    </row>
    <row r="470" spans="1:19" x14ac:dyDescent="0.25">
      <c r="A470" s="91" t="str">
        <v>BD MEDICAL</v>
      </c>
      <c r="B470" s="91" t="str">
        <v>Medication Delivery Solutions</v>
      </c>
      <c r="C470" s="91" t="str">
        <v>107</v>
      </c>
      <c r="D470" s="91" t="str">
        <v>Anesthesia and Enterals</v>
      </c>
      <c r="E470" s="91" t="str">
        <v>Anesthesia Systems - Conventional</v>
      </c>
      <c r="F470" s="91" t="str">
        <v>Regional Anesthesia Trays - Conventional</v>
      </c>
      <c r="G470" s="91" t="str">
        <v>Spinal Trays</v>
      </c>
      <c r="H470" s="91" t="str">
        <v>405672</v>
      </c>
      <c r="I470" s="91" t="str">
        <v>TRAY SPN WHIT25G3.5 L/B-D/E BLUE DRAPE</v>
      </c>
      <c r="J470" s="91" t="str">
        <v>BD</v>
      </c>
      <c r="K470" s="95">
        <f>SUMIFS(MasterData[Curr Sales],MasterData[Material'#],H470,MasterData[Material],I470,MasterData[WWB ID],C470)</f>
        <v>1168.8000000000002</v>
      </c>
      <c r="L470" s="95">
        <f>SUMIFS(MasterData[Prior Sales],MasterData[Material'#],H470,MasterData[Material],I470,MasterData[WWB ID],C470)</f>
        <v>0</v>
      </c>
      <c r="M470" s="95">
        <f t="shared" si="15"/>
        <v>1168.8000000000002</v>
      </c>
      <c r="N470" s="95">
        <f>SUMIFS(MasterData[Semi-Annual Base],MasterData[Material'#],H470,MasterData[Material],I470,MasterData[WWB ID],C470)</f>
        <v>0</v>
      </c>
      <c r="O470" s="95">
        <f>SUMIFS(MasterData[Semi-Annual Focus],MasterData[Material'#],H470,MasterData[Material],I470,MasterData[WWB ID],C470)</f>
        <v>0</v>
      </c>
      <c r="P470" s="95">
        <f>SUMIFS(MasterData[Base Rebate],MasterData[Material'#],H470,MasterData[Material],I470,MasterData[WWB ID],C470)</f>
        <v>0</v>
      </c>
      <c r="Q470" s="95">
        <f>SUMIFS(MasterData[Annual Focus],MasterData[Material'#],H470,MasterData[Material],I470,MasterData[WWB ID],C470)</f>
        <v>0</v>
      </c>
      <c r="R470" s="95">
        <f>SUMIFS(MasterData[Growth Rebate],MasterData[Material'#],H470,MasterData[Material],I470,MasterData[WWB ID],C470)</f>
        <v>116.88000000000002</v>
      </c>
      <c r="S470" s="95">
        <f t="shared" si="16"/>
        <v>116.88000000000002</v>
      </c>
    </row>
    <row r="471" spans="1:19" x14ac:dyDescent="0.25">
      <c r="A471" s="91" t="str">
        <v>BD MEDICAL</v>
      </c>
      <c r="B471" s="91" t="str">
        <v>Medication Delivery Solutions</v>
      </c>
      <c r="C471" s="91" t="str">
        <v>107</v>
      </c>
      <c r="D471" s="91" t="str">
        <v>Anesthesia and Enterals</v>
      </c>
      <c r="E471" s="91" t="str">
        <v>Other Anesthesia Products</v>
      </c>
      <c r="F471" s="91" t="str">
        <v>Other Anesthesia Products</v>
      </c>
      <c r="G471" s="91" t="str">
        <v>Sterile Disp Cath Adap/Connector</v>
      </c>
      <c r="H471" s="91" t="str">
        <v>403250</v>
      </c>
      <c r="I471" s="91" t="str">
        <v>ADAPTER CATHETER S/SU</v>
      </c>
      <c r="J471" s="91" t="str">
        <v>BD</v>
      </c>
      <c r="K471" s="95">
        <f>SUMIFS(MasterData[Curr Sales],MasterData[Material'#],H471,MasterData[Material],I471,MasterData[WWB ID],C471)</f>
        <v>243</v>
      </c>
      <c r="L471" s="95">
        <f>SUMIFS(MasterData[Prior Sales],MasterData[Material'#],H471,MasterData[Material],I471,MasterData[WWB ID],C471)</f>
        <v>192</v>
      </c>
      <c r="M471" s="95">
        <f t="shared" si="15"/>
        <v>51</v>
      </c>
      <c r="N471" s="95">
        <f>SUMIFS(MasterData[Semi-Annual Base],MasterData[Material'#],H471,MasterData[Material],I471,MasterData[WWB ID],C471)</f>
        <v>0</v>
      </c>
      <c r="O471" s="95">
        <f>SUMIFS(MasterData[Semi-Annual Focus],MasterData[Material'#],H471,MasterData[Material],I471,MasterData[WWB ID],C471)</f>
        <v>0</v>
      </c>
      <c r="P471" s="95">
        <f>SUMIFS(MasterData[Base Rebate],MasterData[Material'#],H471,MasterData[Material],I471,MasterData[WWB ID],C471)</f>
        <v>1.4789354821974796</v>
      </c>
      <c r="Q471" s="95">
        <f>SUMIFS(MasterData[Annual Focus],MasterData[Material'#],H471,MasterData[Material],I471,MasterData[WWB ID],C471)</f>
        <v>0</v>
      </c>
      <c r="R471" s="95">
        <f>SUMIFS(MasterData[Growth Rebate],MasterData[Material'#],H471,MasterData[Material],I471,MasterData[WWB ID],C471)</f>
        <v>5.0999999999999961</v>
      </c>
      <c r="S471" s="95">
        <f t="shared" si="16"/>
        <v>6.5789354821974761</v>
      </c>
    </row>
    <row r="472" spans="1:19" x14ac:dyDescent="0.25">
      <c r="A472" s="91" t="str">
        <v>BD MEDICAL</v>
      </c>
      <c r="B472" s="91" t="str">
        <v>Medication Delivery Solutions</v>
      </c>
      <c r="C472" s="91" t="str">
        <v>138</v>
      </c>
      <c r="D472" s="91" t="str">
        <v>Sharps Disposals Systems</v>
      </c>
      <c r="E472" s="91" t="str">
        <v>Sharps Disposal Systems</v>
      </c>
      <c r="F472" s="91" t="str">
        <v>Chemotherapy Waste Collectors</v>
      </c>
      <c r="G472" s="91" t="str">
        <v>XL \ Large Sharps Collectors</v>
      </c>
      <c r="H472" s="91" t="str">
        <v>305603</v>
      </c>
      <c r="I472" s="91" t="str">
        <v>SHARPS COLL CHEMO 9GAL YELLOW</v>
      </c>
      <c r="J472" s="91" t="str">
        <v>BD</v>
      </c>
      <c r="K472" s="95">
        <f>SUMIFS(MasterData[Curr Sales],MasterData[Material'#],H472,MasterData[Material],I472,MasterData[WWB ID],C472)</f>
        <v>491.04</v>
      </c>
      <c r="L472" s="95">
        <f>SUMIFS(MasterData[Prior Sales],MasterData[Material'#],H472,MasterData[Material],I472,MasterData[WWB ID],C472)</f>
        <v>0</v>
      </c>
      <c r="M472" s="95">
        <f t="shared" si="15"/>
        <v>491.04</v>
      </c>
      <c r="N472" s="95">
        <f>SUMIFS(MasterData[Semi-Annual Base],MasterData[Material'#],H472,MasterData[Material],I472,MasterData[WWB ID],C472)</f>
        <v>0</v>
      </c>
      <c r="O472" s="95">
        <f>SUMIFS(MasterData[Semi-Annual Focus],MasterData[Material'#],H472,MasterData[Material],I472,MasterData[WWB ID],C472)</f>
        <v>0</v>
      </c>
      <c r="P472" s="95">
        <f>SUMIFS(MasterData[Base Rebate],MasterData[Material'#],H472,MasterData[Material],I472,MasterData[WWB ID],C472)</f>
        <v>0</v>
      </c>
      <c r="Q472" s="95">
        <f>SUMIFS(MasterData[Annual Focus],MasterData[Material'#],H472,MasterData[Material],I472,MasterData[WWB ID],C472)</f>
        <v>0</v>
      </c>
      <c r="R472" s="95">
        <f>SUMIFS(MasterData[Growth Rebate],MasterData[Material'#],H472,MasterData[Material],I472,MasterData[WWB ID],C472)</f>
        <v>49.104000000000006</v>
      </c>
      <c r="S472" s="95">
        <f t="shared" si="16"/>
        <v>49.104000000000006</v>
      </c>
    </row>
    <row r="473" spans="1:19" x14ac:dyDescent="0.25">
      <c r="A473" s="91" t="str">
        <v>BD MEDICAL</v>
      </c>
      <c r="B473" s="91" t="str">
        <v>Medication Delivery Solutions</v>
      </c>
      <c r="C473" s="91" t="str">
        <v>139</v>
      </c>
      <c r="D473" s="91" t="str">
        <v>Vascular Care</v>
      </c>
      <c r="E473" s="91" t="str">
        <v>Disinfecting Technologies</v>
      </c>
      <c r="F473" s="91" t="str">
        <v>Bard Site Scrubs</v>
      </c>
      <c r="G473" s="91" t="str">
        <v>SITE SCRUB</v>
      </c>
      <c r="H473" s="91" t="str">
        <v>3882025</v>
      </c>
      <c r="I473" s="91" t="str">
        <v>Site Scrub Ipa 25</v>
      </c>
      <c r="J473" s="91" t="str">
        <v>BD</v>
      </c>
      <c r="K473" s="95">
        <f>SUMIFS(MasterData[Curr Sales],MasterData[Material'#],H473,MasterData[Material],I473,MasterData[WWB ID],C473)</f>
        <v>520</v>
      </c>
      <c r="L473" s="95">
        <f>SUMIFS(MasterData[Prior Sales],MasterData[Material'#],H473,MasterData[Material],I473,MasterData[WWB ID],C473)</f>
        <v>520</v>
      </c>
      <c r="M473" s="95">
        <f t="shared" si="15"/>
        <v>0</v>
      </c>
      <c r="N473" s="95">
        <f>SUMIFS(MasterData[Semi-Annual Base],MasterData[Material'#],H473,MasterData[Material],I473,MasterData[WWB ID],C473)</f>
        <v>0</v>
      </c>
      <c r="O473" s="95">
        <f>SUMIFS(MasterData[Semi-Annual Focus],MasterData[Material'#],H473,MasterData[Material],I473,MasterData[WWB ID],C473)</f>
        <v>0</v>
      </c>
      <c r="P473" s="95">
        <f>SUMIFS(MasterData[Base Rebate],MasterData[Material'#],H473,MasterData[Material],I473,MasterData[WWB ID],C473)</f>
        <v>4.0054502642848409</v>
      </c>
      <c r="Q473" s="95">
        <f>SUMIFS(MasterData[Annual Focus],MasterData[Material'#],H473,MasterData[Material],I473,MasterData[WWB ID],C473)</f>
        <v>0</v>
      </c>
      <c r="R473" s="95">
        <f>SUMIFS(MasterData[Growth Rebate],MasterData[Material'#],H473,MasterData[Material],I473,MasterData[WWB ID],C473)</f>
        <v>0</v>
      </c>
      <c r="S473" s="95">
        <f t="shared" si="16"/>
        <v>4.0054502642848409</v>
      </c>
    </row>
    <row r="474" spans="1:19" x14ac:dyDescent="0.25">
      <c r="A474" s="91" t="str">
        <v>BD MEDICAL</v>
      </c>
      <c r="B474" s="91" t="str">
        <v>Medication Delivery Solutions</v>
      </c>
      <c r="C474" s="91" t="str">
        <v>146</v>
      </c>
      <c r="D474" s="91" t="str">
        <v>ISD-MDS</v>
      </c>
      <c r="E474" s="91" t="str">
        <v>IVA Accessories</v>
      </c>
      <c r="F474" s="91" t="str">
        <v>IVA Accessories - Interlink</v>
      </c>
      <c r="G474" s="91" t="str">
        <v>Syringe with Cannula</v>
      </c>
      <c r="H474" s="91" t="str">
        <v>303346</v>
      </c>
      <c r="I474" s="91" t="str">
        <v>SYRINGE 3ML LL W/BLUNT PLASTIC CANN</v>
      </c>
      <c r="J474" s="91" t="str">
        <v>BD</v>
      </c>
      <c r="K474" s="95">
        <f>SUMIFS(MasterData[Curr Sales],MasterData[Material'#],H474,MasterData[Material],I474,MasterData[WWB ID],C474)</f>
        <v>3777.17</v>
      </c>
      <c r="L474" s="95">
        <f>SUMIFS(MasterData[Prior Sales],MasterData[Material'#],H474,MasterData[Material],I474,MasterData[WWB ID],C474)</f>
        <v>2072.79</v>
      </c>
      <c r="M474" s="95">
        <f t="shared" si="15"/>
        <v>1704.38</v>
      </c>
      <c r="N474" s="95">
        <f>SUMIFS(MasterData[Semi-Annual Base],MasterData[Material'#],H474,MasterData[Material],I474,MasterData[WWB ID],C474)</f>
        <v>0</v>
      </c>
      <c r="O474" s="95">
        <f>SUMIFS(MasterData[Semi-Annual Focus],MasterData[Material'#],H474,MasterData[Material],I474,MasterData[WWB ID],C474)</f>
        <v>0</v>
      </c>
      <c r="P474" s="95">
        <f>SUMIFS(MasterData[Base Rebate],MasterData[Material'#],H474,MasterData[Material],I474,MasterData[WWB ID],C474)</f>
        <v>15.966263948667258</v>
      </c>
      <c r="Q474" s="95">
        <f>SUMIFS(MasterData[Annual Focus],MasterData[Material'#],H474,MasterData[Material],I474,MasterData[WWB ID],C474)</f>
        <v>0</v>
      </c>
      <c r="R474" s="95">
        <f>SUMIFS(MasterData[Growth Rebate],MasterData[Material'#],H474,MasterData[Material],I474,MasterData[WWB ID],C474)</f>
        <v>170.43800000000002</v>
      </c>
      <c r="S474" s="95">
        <f t="shared" si="16"/>
        <v>186.40426394866728</v>
      </c>
    </row>
    <row r="475" spans="1:19" x14ac:dyDescent="0.25">
      <c r="A475" s="91" t="str">
        <v>BD MEDICAL</v>
      </c>
      <c r="B475" s="91" t="str">
        <v>Medication Delivery Solutions</v>
      </c>
      <c r="C475" s="91" t="str">
        <v>146</v>
      </c>
      <c r="D475" s="91" t="str">
        <v>ISD-MDS</v>
      </c>
      <c r="E475" s="91" t="str">
        <v>IVA Accessories</v>
      </c>
      <c r="F475" s="91" t="str">
        <v>IVA Accessories - Connecta</v>
      </c>
      <c r="G475" s="91" t="str">
        <v>Connecta</v>
      </c>
      <c r="H475" s="91" t="str">
        <v>394910</v>
      </c>
      <c r="I475" s="91" t="str">
        <v>CONNECTA PLUS1 360 WHITE BLEND</v>
      </c>
      <c r="J475" s="91" t="str">
        <v>BD</v>
      </c>
      <c r="K475" s="95">
        <f>SUMIFS(MasterData[Curr Sales],MasterData[Material'#],H475,MasterData[Material],I475,MasterData[WWB ID],C475)</f>
        <v>0</v>
      </c>
      <c r="L475" s="95">
        <f>SUMIFS(MasterData[Prior Sales],MasterData[Material'#],H475,MasterData[Material],I475,MasterData[WWB ID],C475)</f>
        <v>34</v>
      </c>
      <c r="M475" s="95">
        <f t="shared" si="15"/>
        <v>-34</v>
      </c>
      <c r="N475" s="95">
        <f>SUMIFS(MasterData[Semi-Annual Base],MasterData[Material'#],H475,MasterData[Material],I475,MasterData[WWB ID],C475)</f>
        <v>0</v>
      </c>
      <c r="O475" s="95">
        <f>SUMIFS(MasterData[Semi-Annual Focus],MasterData[Material'#],H475,MasterData[Material],I475,MasterData[WWB ID],C475)</f>
        <v>0</v>
      </c>
      <c r="P475" s="95">
        <f>SUMIFS(MasterData[Base Rebate],MasterData[Material'#],H475,MasterData[Material],I475,MasterData[WWB ID],C475)</f>
        <v>0.26189482497247035</v>
      </c>
      <c r="Q475" s="95">
        <f>SUMIFS(MasterData[Annual Focus],MasterData[Material'#],H475,MasterData[Material],I475,MasterData[WWB ID],C475)</f>
        <v>0</v>
      </c>
      <c r="R475" s="95">
        <f>SUMIFS(MasterData[Growth Rebate],MasterData[Material'#],H475,MasterData[Material],I475,MasterData[WWB ID],C475)</f>
        <v>-3.4000000000000004</v>
      </c>
      <c r="S475" s="95">
        <f t="shared" si="16"/>
        <v>-3.1381051750275302</v>
      </c>
    </row>
    <row r="476" spans="1:19" x14ac:dyDescent="0.25">
      <c r="A476" s="91" t="str">
        <v>BD MEDICAL</v>
      </c>
      <c r="B476" s="91" t="str">
        <v>Medication Delivery Solutions</v>
      </c>
      <c r="C476" s="91" t="str">
        <v>146</v>
      </c>
      <c r="D476" s="91" t="str">
        <v>ISD-MDS</v>
      </c>
      <c r="E476" s="91" t="str">
        <v>IVA Extension Sets</v>
      </c>
      <c r="F476" s="91" t="str">
        <v>IVA Extension Sets - Other</v>
      </c>
      <c r="G476" s="91" t="str">
        <v>Other Safety</v>
      </c>
      <c r="H476" s="91" t="str">
        <v>10011865</v>
      </c>
      <c r="I476" s="91" t="str">
        <v>EXT SET SMALLBORE .2MF PED</v>
      </c>
      <c r="J476" s="91" t="str">
        <v>BD</v>
      </c>
      <c r="K476" s="95">
        <f>SUMIFS(MasterData[Curr Sales],MasterData[Material'#],H476,MasterData[Material],I476,MasterData[WWB ID],C476)</f>
        <v>495</v>
      </c>
      <c r="L476" s="95">
        <f>SUMIFS(MasterData[Prior Sales],MasterData[Material'#],H476,MasterData[Material],I476,MasterData[WWB ID],C476)</f>
        <v>805</v>
      </c>
      <c r="M476" s="95">
        <f t="shared" si="15"/>
        <v>-310</v>
      </c>
      <c r="N476" s="95">
        <f>SUMIFS(MasterData[Semi-Annual Base],MasterData[Material'#],H476,MasterData[Material],I476,MasterData[WWB ID],C476)</f>
        <v>0</v>
      </c>
      <c r="O476" s="95">
        <f>SUMIFS(MasterData[Semi-Annual Focus],MasterData[Material'#],H476,MasterData[Material],I476,MasterData[WWB ID],C476)</f>
        <v>0</v>
      </c>
      <c r="P476" s="95">
        <f>SUMIFS(MasterData[Base Rebate],MasterData[Material'#],H476,MasterData[Material],I476,MasterData[WWB ID],C476)</f>
        <v>6.2007451206717246</v>
      </c>
      <c r="Q476" s="95">
        <f>SUMIFS(MasterData[Annual Focus],MasterData[Material'#],H476,MasterData[Material],I476,MasterData[WWB ID],C476)</f>
        <v>0</v>
      </c>
      <c r="R476" s="95">
        <f>SUMIFS(MasterData[Growth Rebate],MasterData[Material'#],H476,MasterData[Material],I476,MasterData[WWB ID],C476)</f>
        <v>-30.999999999999996</v>
      </c>
      <c r="S476" s="95">
        <f t="shared" si="16"/>
        <v>-24.799254879328274</v>
      </c>
    </row>
    <row r="477" spans="1:19" x14ac:dyDescent="0.25">
      <c r="A477" s="91" t="str">
        <v>BD MEDICAL</v>
      </c>
      <c r="B477" s="91" t="str">
        <v>Medication Delivery Solutions</v>
      </c>
      <c r="C477" s="91" t="str">
        <v>146</v>
      </c>
      <c r="D477" s="91" t="str">
        <v>ISD-MDS</v>
      </c>
      <c r="E477" s="91" t="str">
        <v>IVA Extension Sets</v>
      </c>
      <c r="F477" s="91" t="str">
        <v>IVA Extension Sets - Other</v>
      </c>
      <c r="G477" s="91" t="str">
        <v>Other Safety</v>
      </c>
      <c r="H477" s="91" t="str">
        <v>20128E</v>
      </c>
      <c r="I477" s="91" t="str">
        <v>17 INCH EXT SET W/1.2MF &amp; SMS</v>
      </c>
      <c r="J477" s="91" t="str">
        <v>BD</v>
      </c>
      <c r="K477" s="95">
        <f>SUMIFS(MasterData[Curr Sales],MasterData[Material'#],H477,MasterData[Material],I477,MasterData[WWB ID],C477)</f>
        <v>0</v>
      </c>
      <c r="L477" s="95">
        <f>SUMIFS(MasterData[Prior Sales],MasterData[Material'#],H477,MasterData[Material],I477,MasterData[WWB ID],C477)</f>
        <v>404</v>
      </c>
      <c r="M477" s="95">
        <f t="shared" si="15"/>
        <v>-404</v>
      </c>
      <c r="N477" s="95">
        <f>SUMIFS(MasterData[Semi-Annual Base],MasterData[Material'#],H477,MasterData[Material],I477,MasterData[WWB ID],C477)</f>
        <v>0</v>
      </c>
      <c r="O477" s="95">
        <f>SUMIFS(MasterData[Semi-Annual Focus],MasterData[Material'#],H477,MasterData[Material],I477,MasterData[WWB ID],C477)</f>
        <v>0</v>
      </c>
      <c r="P477" s="95">
        <f>SUMIFS(MasterData[Base Rebate],MasterData[Material'#],H477,MasterData[Material],I477,MasterData[WWB ID],C477)</f>
        <v>3.11192674379053</v>
      </c>
      <c r="Q477" s="95">
        <f>SUMIFS(MasterData[Annual Focus],MasterData[Material'#],H477,MasterData[Material],I477,MasterData[WWB ID],C477)</f>
        <v>0</v>
      </c>
      <c r="R477" s="95">
        <f>SUMIFS(MasterData[Growth Rebate],MasterData[Material'#],H477,MasterData[Material],I477,MasterData[WWB ID],C477)</f>
        <v>-40.400000000000006</v>
      </c>
      <c r="S477" s="95">
        <f t="shared" si="16"/>
        <v>-37.288073256209472</v>
      </c>
    </row>
    <row r="478" spans="1:19" x14ac:dyDescent="0.25">
      <c r="A478" s="91" t="str">
        <v>BD MEDICAL</v>
      </c>
      <c r="B478" s="91" t="str">
        <v>Medication Delivery Solutions</v>
      </c>
      <c r="C478" s="91" t="str">
        <v>146</v>
      </c>
      <c r="D478" s="91" t="str">
        <v>ISD-MDS</v>
      </c>
      <c r="E478" s="91" t="str">
        <v>IVA Extension Sets</v>
      </c>
      <c r="F478" s="91" t="str">
        <v>IVA Extension Sets - Other</v>
      </c>
      <c r="G478" s="91" t="str">
        <v>Other Safety</v>
      </c>
      <c r="H478" s="91" t="str">
        <v>MXT1003</v>
      </c>
      <c r="I478" s="91" t="str">
        <v>6-IN MINIBORE MAX T-CONN/LUER</v>
      </c>
      <c r="J478" s="91" t="str">
        <v>BD</v>
      </c>
      <c r="K478" s="95">
        <f>SUMIFS(MasterData[Curr Sales],MasterData[Material'#],H478,MasterData[Material],I478,MasterData[WWB ID],C478)</f>
        <v>2350.5</v>
      </c>
      <c r="L478" s="95">
        <f>SUMIFS(MasterData[Prior Sales],MasterData[Material'#],H478,MasterData[Material],I478,MasterData[WWB ID],C478)</f>
        <v>2098.5</v>
      </c>
      <c r="M478" s="95">
        <f t="shared" si="15"/>
        <v>252</v>
      </c>
      <c r="N478" s="95">
        <f>SUMIFS(MasterData[Semi-Annual Base],MasterData[Material'#],H478,MasterData[Material],I478,MasterData[WWB ID],C478)</f>
        <v>0</v>
      </c>
      <c r="O478" s="95">
        <f>SUMIFS(MasterData[Semi-Annual Focus],MasterData[Material'#],H478,MasterData[Material],I478,MasterData[WWB ID],C478)</f>
        <v>0</v>
      </c>
      <c r="P478" s="95">
        <f>SUMIFS(MasterData[Base Rebate],MasterData[Material'#],H478,MasterData[Material],I478,MasterData[WWB ID],C478)</f>
        <v>16.164302653080266</v>
      </c>
      <c r="Q478" s="95">
        <f>SUMIFS(MasterData[Annual Focus],MasterData[Material'#],H478,MasterData[Material],I478,MasterData[WWB ID],C478)</f>
        <v>0</v>
      </c>
      <c r="R478" s="95">
        <f>SUMIFS(MasterData[Growth Rebate],MasterData[Material'#],H478,MasterData[Material],I478,MasterData[WWB ID],C478)</f>
        <v>25.199999999999974</v>
      </c>
      <c r="S478" s="95">
        <f t="shared" si="16"/>
        <v>41.364302653080244</v>
      </c>
    </row>
    <row r="479" spans="1:19" x14ac:dyDescent="0.25">
      <c r="A479" s="91" t="str">
        <v>BD MEDICAL</v>
      </c>
      <c r="B479" s="91" t="str">
        <v>Medication Delivery Solutions</v>
      </c>
      <c r="C479" s="91" t="str">
        <v>146</v>
      </c>
      <c r="D479" s="91" t="str">
        <v>ISD-MDS</v>
      </c>
      <c r="E479" s="91" t="str">
        <v>IVA Extension Sets</v>
      </c>
      <c r="F479" s="91" t="str">
        <v>IVA Extension Sets - MaxPlus</v>
      </c>
      <c r="G479" s="91" t="str">
        <v>MaxPlus Clear</v>
      </c>
      <c r="H479" s="91" t="str">
        <v>MPXT1001-C</v>
      </c>
      <c r="I479" s="91" t="str">
        <v>6-IN STDR BORE MAX T-CONN/LUER</v>
      </c>
      <c r="J479" s="91" t="str">
        <v>BD</v>
      </c>
      <c r="K479" s="95">
        <f>SUMIFS(MasterData[Curr Sales],MasterData[Material'#],H479,MasterData[Material],I479,MasterData[WWB ID],C479)</f>
        <v>0</v>
      </c>
      <c r="L479" s="95">
        <f>SUMIFS(MasterData[Prior Sales],MasterData[Material'#],H479,MasterData[Material],I479,MasterData[WWB ID],C479)</f>
        <v>840</v>
      </c>
      <c r="M479" s="95">
        <f t="shared" si="15"/>
        <v>-840</v>
      </c>
      <c r="N479" s="95">
        <f>SUMIFS(MasterData[Semi-Annual Base],MasterData[Material'#],H479,MasterData[Material],I479,MasterData[WWB ID],C479)</f>
        <v>0</v>
      </c>
      <c r="O479" s="95">
        <f>SUMIFS(MasterData[Semi-Annual Focus],MasterData[Material'#],H479,MasterData[Material],I479,MasterData[WWB ID],C479)</f>
        <v>0</v>
      </c>
      <c r="P479" s="95">
        <f>SUMIFS(MasterData[Base Rebate],MasterData[Material'#],H479,MasterData[Material],I479,MasterData[WWB ID],C479)</f>
        <v>6.4703427346139728</v>
      </c>
      <c r="Q479" s="95">
        <f>SUMIFS(MasterData[Annual Focus],MasterData[Material'#],H479,MasterData[Material],I479,MasterData[WWB ID],C479)</f>
        <v>0</v>
      </c>
      <c r="R479" s="95">
        <f>SUMIFS(MasterData[Growth Rebate],MasterData[Material'#],H479,MasterData[Material],I479,MasterData[WWB ID],C479)</f>
        <v>-84</v>
      </c>
      <c r="S479" s="95">
        <f t="shared" si="16"/>
        <v>-77.529657265386021</v>
      </c>
    </row>
    <row r="480" spans="1:19" x14ac:dyDescent="0.25">
      <c r="A480" s="91" t="str">
        <v>BD MEDICAL</v>
      </c>
      <c r="B480" s="91" t="str">
        <v>Medication Delivery Solutions</v>
      </c>
      <c r="C480" s="91" t="str">
        <v>146</v>
      </c>
      <c r="D480" s="91" t="str">
        <v>ISD-MDS</v>
      </c>
      <c r="E480" s="91" t="str">
        <v>GSD Extension Sets</v>
      </c>
      <c r="F480" s="91" t="str">
        <v>GSD Extension Sets - Specialty Non-Chemo</v>
      </c>
      <c r="G480" s="91" t="str">
        <v>Anesthesia</v>
      </c>
      <c r="H480" s="91" t="str">
        <v>MX4439</v>
      </c>
      <c r="I480" s="91" t="str">
        <v>40 IN STANDARDBORE EXTENSION SET</v>
      </c>
      <c r="J480" s="91" t="str">
        <v>BD</v>
      </c>
      <c r="K480" s="95">
        <f>SUMIFS(MasterData[Curr Sales],MasterData[Material'#],H480,MasterData[Material],I480,MasterData[WWB ID],C480)</f>
        <v>1250</v>
      </c>
      <c r="L480" s="95">
        <f>SUMIFS(MasterData[Prior Sales],MasterData[Material'#],H480,MasterData[Material],I480,MasterData[WWB ID],C480)</f>
        <v>1574</v>
      </c>
      <c r="M480" s="95">
        <f t="shared" si="15"/>
        <v>-324</v>
      </c>
      <c r="N480" s="95">
        <f>SUMIFS(MasterData[Semi-Annual Base],MasterData[Material'#],H480,MasterData[Material],I480,MasterData[WWB ID],C480)</f>
        <v>0</v>
      </c>
      <c r="O480" s="95">
        <f>SUMIFS(MasterData[Semi-Annual Focus],MasterData[Material'#],H480,MasterData[Material],I480,MasterData[WWB ID],C480)</f>
        <v>0</v>
      </c>
      <c r="P480" s="95">
        <f>SUMIFS(MasterData[Base Rebate],MasterData[Material'#],H480,MasterData[Material],I480,MasterData[WWB ID],C480)</f>
        <v>12.124189838431422</v>
      </c>
      <c r="Q480" s="95">
        <f>SUMIFS(MasterData[Annual Focus],MasterData[Material'#],H480,MasterData[Material],I480,MasterData[WWB ID],C480)</f>
        <v>0</v>
      </c>
      <c r="R480" s="95">
        <f>SUMIFS(MasterData[Growth Rebate],MasterData[Material'#],H480,MasterData[Material],I480,MasterData[WWB ID],C480)</f>
        <v>-32.400000000000006</v>
      </c>
      <c r="S480" s="95">
        <f t="shared" si="16"/>
        <v>-20.275810161568586</v>
      </c>
    </row>
    <row r="481" spans="1:19" x14ac:dyDescent="0.25">
      <c r="A481" s="91" t="str">
        <v>BD MEDICAL</v>
      </c>
      <c r="B481" s="91" t="str">
        <v>Medication Delivery Solutions</v>
      </c>
      <c r="C481" s="91" t="str">
        <v>146</v>
      </c>
      <c r="D481" s="91" t="str">
        <v>ISD-MDS</v>
      </c>
      <c r="E481" s="91" t="str">
        <v>GSD Accessories</v>
      </c>
      <c r="F481" s="91" t="str">
        <v>GSD Accessories - Other Add-on</v>
      </c>
      <c r="G481" s="91" t="str">
        <v>General</v>
      </c>
      <c r="H481" s="91" t="str">
        <v>82113E</v>
      </c>
      <c r="I481" s="91" t="str">
        <v>V/NV BURETTE SET</v>
      </c>
      <c r="J481" s="91" t="str">
        <v>BD</v>
      </c>
      <c r="K481" s="95">
        <f>SUMIFS(MasterData[Curr Sales],MasterData[Material'#],H481,MasterData[Material],I481,MasterData[WWB ID],C481)</f>
        <v>0</v>
      </c>
      <c r="L481" s="95">
        <f>SUMIFS(MasterData[Prior Sales],MasterData[Material'#],H481,MasterData[Material],I481,MasterData[WWB ID],C481)</f>
        <v>120.8</v>
      </c>
      <c r="M481" s="95">
        <f t="shared" si="15"/>
        <v>-120.8</v>
      </c>
      <c r="N481" s="95">
        <f>SUMIFS(MasterData[Semi-Annual Base],MasterData[Material'#],H481,MasterData[Material],I481,MasterData[WWB ID],C481)</f>
        <v>0</v>
      </c>
      <c r="O481" s="95">
        <f>SUMIFS(MasterData[Semi-Annual Focus],MasterData[Material'#],H481,MasterData[Material],I481,MasterData[WWB ID],C481)</f>
        <v>0</v>
      </c>
      <c r="P481" s="95">
        <f>SUMIFS(MasterData[Base Rebate],MasterData[Material'#],H481,MasterData[Material],I481,MasterData[WWB ID],C481)</f>
        <v>0.93049690754924752</v>
      </c>
      <c r="Q481" s="95">
        <f>SUMIFS(MasterData[Annual Focus],MasterData[Material'#],H481,MasterData[Material],I481,MasterData[WWB ID],C481)</f>
        <v>0</v>
      </c>
      <c r="R481" s="95">
        <f>SUMIFS(MasterData[Growth Rebate],MasterData[Material'#],H481,MasterData[Material],I481,MasterData[WWB ID],C481)</f>
        <v>-12.08</v>
      </c>
      <c r="S481" s="95">
        <f t="shared" si="16"/>
        <v>-11.149503092450752</v>
      </c>
    </row>
    <row r="482" spans="1:19" x14ac:dyDescent="0.25">
      <c r="A482" s="91" t="str">
        <v>BD MEDICAL</v>
      </c>
      <c r="B482" s="91" t="str">
        <v>Medication Delivery Solutions</v>
      </c>
      <c r="C482" s="91" t="str">
        <v>146</v>
      </c>
      <c r="D482" s="91" t="str">
        <v>ISD-MDS</v>
      </c>
      <c r="E482" s="91" t="str">
        <v>GSD Secondary Sets</v>
      </c>
      <c r="F482" s="91" t="str">
        <v>GSD Secondary Sets - Basic</v>
      </c>
      <c r="G482" s="91" t="str">
        <v>General</v>
      </c>
      <c r="H482" s="91" t="str">
        <v>72213N</v>
      </c>
      <c r="I482" s="91" t="str">
        <v>SEC SET 20DP 30IN W/HANGER LL</v>
      </c>
      <c r="J482" s="91" t="str">
        <v>BD</v>
      </c>
      <c r="K482" s="95">
        <f>SUMIFS(MasterData[Curr Sales],MasterData[Material'#],H482,MasterData[Material],I482,MasterData[WWB ID],C482)</f>
        <v>2068.83</v>
      </c>
      <c r="L482" s="95">
        <f>SUMIFS(MasterData[Prior Sales],MasterData[Material'#],H482,MasterData[Material],I482,MasterData[WWB ID],C482)</f>
        <v>20441.169999999998</v>
      </c>
      <c r="M482" s="95">
        <f t="shared" si="15"/>
        <v>-18372.339999999997</v>
      </c>
      <c r="N482" s="95">
        <f>SUMIFS(MasterData[Semi-Annual Base],MasterData[Material'#],H482,MasterData[Material],I482,MasterData[WWB ID],C482)</f>
        <v>0</v>
      </c>
      <c r="O482" s="95">
        <f>SUMIFS(MasterData[Semi-Annual Focus],MasterData[Material'#],H482,MasterData[Material],I482,MasterData[WWB ID],C482)</f>
        <v>0</v>
      </c>
      <c r="P482" s="95">
        <f>SUMIFS(MasterData[Base Rebate],MasterData[Material'#],H482,MasterData[Material],I482,MasterData[WWB ID],C482)</f>
        <v>157.45401880536795</v>
      </c>
      <c r="Q482" s="95">
        <f>SUMIFS(MasterData[Annual Focus],MasterData[Material'#],H482,MasterData[Material],I482,MasterData[WWB ID],C482)</f>
        <v>0</v>
      </c>
      <c r="R482" s="95">
        <f>SUMIFS(MasterData[Growth Rebate],MasterData[Material'#],H482,MasterData[Material],I482,MasterData[WWB ID],C482)</f>
        <v>-1837.2339999999997</v>
      </c>
      <c r="S482" s="95">
        <f t="shared" si="16"/>
        <v>-1679.7799811946318</v>
      </c>
    </row>
    <row r="483" spans="1:19" x14ac:dyDescent="0.25">
      <c r="A483" s="91" t="str">
        <v>BD MEDICAL</v>
      </c>
      <c r="B483" s="91" t="str">
        <v>Medication Delivery Solutions</v>
      </c>
      <c r="C483" s="91" t="str">
        <v>146</v>
      </c>
      <c r="D483" s="91" t="str">
        <v>ISD-MDS</v>
      </c>
      <c r="E483" s="91" t="str">
        <v>GSD Blood Sets</v>
      </c>
      <c r="F483" s="91" t="str">
        <v>GSD Blood Sets - Basic</v>
      </c>
      <c r="G483" s="91" t="str">
        <v>General</v>
      </c>
      <c r="H483" s="91" t="str">
        <v>10387509</v>
      </c>
      <c r="I483" s="91" t="str">
        <v>GRAV BLD SET 200MF 20 DP</v>
      </c>
      <c r="J483" s="91" t="str">
        <v>BD</v>
      </c>
      <c r="K483" s="95">
        <f>SUMIFS(MasterData[Curr Sales],MasterData[Material'#],H483,MasterData[Material],I483,MasterData[WWB ID],C483)</f>
        <v>0</v>
      </c>
      <c r="L483" s="95">
        <f>SUMIFS(MasterData[Prior Sales],MasterData[Material'#],H483,MasterData[Material],I483,MasterData[WWB ID],C483)</f>
        <v>192</v>
      </c>
      <c r="M483" s="95">
        <f t="shared" si="15"/>
        <v>-192</v>
      </c>
      <c r="N483" s="95">
        <f>SUMIFS(MasterData[Semi-Annual Base],MasterData[Material'#],H483,MasterData[Material],I483,MasterData[WWB ID],C483)</f>
        <v>0</v>
      </c>
      <c r="O483" s="95">
        <f>SUMIFS(MasterData[Semi-Annual Focus],MasterData[Material'#],H483,MasterData[Material],I483,MasterData[WWB ID],C483)</f>
        <v>0</v>
      </c>
      <c r="P483" s="95">
        <f>SUMIFS(MasterData[Base Rebate],MasterData[Material'#],H483,MasterData[Material],I483,MasterData[WWB ID],C483)</f>
        <v>1.4789354821974796</v>
      </c>
      <c r="Q483" s="95">
        <f>SUMIFS(MasterData[Annual Focus],MasterData[Material'#],H483,MasterData[Material],I483,MasterData[WWB ID],C483)</f>
        <v>0</v>
      </c>
      <c r="R483" s="95">
        <f>SUMIFS(MasterData[Growth Rebate],MasterData[Material'#],H483,MasterData[Material],I483,MasterData[WWB ID],C483)</f>
        <v>-19.200000000000003</v>
      </c>
      <c r="S483" s="95">
        <f t="shared" si="16"/>
        <v>-17.721064517802525</v>
      </c>
    </row>
    <row r="484" spans="1:19" x14ac:dyDescent="0.25">
      <c r="A484" s="91" t="str">
        <v>BD MEDICAL</v>
      </c>
      <c r="B484" s="91" t="str">
        <v>Medication Delivery Solutions</v>
      </c>
      <c r="C484" s="91" t="str">
        <v>146</v>
      </c>
      <c r="D484" s="91" t="str">
        <v>ISD-MDS</v>
      </c>
      <c r="E484" s="91" t="str">
        <v>GSD Blood Sets</v>
      </c>
      <c r="F484" s="91" t="str">
        <v>GSD Blood Sets - Basic</v>
      </c>
      <c r="G484" s="91" t="str">
        <v>General</v>
      </c>
      <c r="H484" s="91" t="str">
        <v>42081E</v>
      </c>
      <c r="I484" s="91" t="str">
        <v>GRA SET UNV BLD W/180 FLT 1SS DEHP FREE</v>
      </c>
      <c r="J484" s="91" t="str">
        <v>BD</v>
      </c>
      <c r="K484" s="95">
        <f>SUMIFS(MasterData[Curr Sales],MasterData[Material'#],H484,MasterData[Material],I484,MasterData[WWB ID],C484)</f>
        <v>2077.6</v>
      </c>
      <c r="L484" s="95">
        <f>SUMIFS(MasterData[Prior Sales],MasterData[Material'#],H484,MasterData[Material],I484,MasterData[WWB ID],C484)</f>
        <v>2154.6</v>
      </c>
      <c r="M484" s="95">
        <f t="shared" si="15"/>
        <v>-77</v>
      </c>
      <c r="N484" s="95">
        <f>SUMIFS(MasterData[Semi-Annual Base],MasterData[Material'#],H484,MasterData[Material],I484,MasterData[WWB ID],C484)</f>
        <v>0</v>
      </c>
      <c r="O484" s="95">
        <f>SUMIFS(MasterData[Semi-Annual Focus],MasterData[Material'#],H484,MasterData[Material],I484,MasterData[WWB ID],C484)</f>
        <v>0</v>
      </c>
      <c r="P484" s="95">
        <f>SUMIFS(MasterData[Base Rebate],MasterData[Material'#],H484,MasterData[Material],I484,MasterData[WWB ID],C484)</f>
        <v>16.596429114284842</v>
      </c>
      <c r="Q484" s="95">
        <f>SUMIFS(MasterData[Annual Focus],MasterData[Material'#],H484,MasterData[Material],I484,MasterData[WWB ID],C484)</f>
        <v>0</v>
      </c>
      <c r="R484" s="95">
        <f>SUMIFS(MasterData[Growth Rebate],MasterData[Material'#],H484,MasterData[Material],I484,MasterData[WWB ID],C484)</f>
        <v>-7.6999999999999815</v>
      </c>
      <c r="S484" s="95">
        <f t="shared" si="16"/>
        <v>8.8964291142848602</v>
      </c>
    </row>
    <row r="485" spans="1:19" x14ac:dyDescent="0.25">
      <c r="A485" s="91" t="str">
        <v>BD MEDICAL</v>
      </c>
      <c r="B485" s="91" t="str">
        <v>Medication Delivery Solutions</v>
      </c>
      <c r="C485" s="91" t="str">
        <v>146</v>
      </c>
      <c r="D485" s="91" t="str">
        <v>ISD-MDS</v>
      </c>
      <c r="E485" s="91" t="str">
        <v>IV Access OEM</v>
      </c>
      <c r="F485" s="91" t="str">
        <v>IV Access OEM - SmartSite</v>
      </c>
      <c r="G485" s="91" t="str">
        <v>SmartSite</v>
      </c>
      <c r="H485" s="91" t="str">
        <v>200500</v>
      </c>
      <c r="I485" s="91" t="str">
        <v>SMARTSITE BAG 500mL</v>
      </c>
      <c r="J485" s="91" t="str">
        <v>BD</v>
      </c>
      <c r="K485" s="95">
        <f>SUMIFS(MasterData[Curr Sales],MasterData[Material'#],H485,MasterData[Material],I485,MasterData[WWB ID],C485)</f>
        <v>2315</v>
      </c>
      <c r="L485" s="95">
        <f>SUMIFS(MasterData[Prior Sales],MasterData[Material'#],H485,MasterData[Material],I485,MasterData[WWB ID],C485)</f>
        <v>0</v>
      </c>
      <c r="M485" s="95">
        <f t="shared" si="15"/>
        <v>2315</v>
      </c>
      <c r="N485" s="95">
        <f>SUMIFS(MasterData[Semi-Annual Base],MasterData[Material'#],H485,MasterData[Material],I485,MasterData[WWB ID],C485)</f>
        <v>0</v>
      </c>
      <c r="O485" s="95">
        <f>SUMIFS(MasterData[Semi-Annual Focus],MasterData[Material'#],H485,MasterData[Material],I485,MasterData[WWB ID],C485)</f>
        <v>0</v>
      </c>
      <c r="P485" s="95">
        <f>SUMIFS(MasterData[Base Rebate],MasterData[Material'#],H485,MasterData[Material],I485,MasterData[WWB ID],C485)</f>
        <v>0</v>
      </c>
      <c r="Q485" s="95">
        <f>SUMIFS(MasterData[Annual Focus],MasterData[Material'#],H485,MasterData[Material],I485,MasterData[WWB ID],C485)</f>
        <v>0</v>
      </c>
      <c r="R485" s="95">
        <f>SUMIFS(MasterData[Growth Rebate],MasterData[Material'#],H485,MasterData[Material],I485,MasterData[WWB ID],C485)</f>
        <v>231.5</v>
      </c>
      <c r="S485" s="95">
        <f t="shared" si="16"/>
        <v>231.5</v>
      </c>
    </row>
    <row r="486" spans="1:19" x14ac:dyDescent="0.25">
      <c r="A486" s="91" t="str">
        <v>BD MEDICAL</v>
      </c>
      <c r="B486" s="91" t="str">
        <v>Medication Delivery Solutions</v>
      </c>
      <c r="C486" s="91" t="str">
        <v>146</v>
      </c>
      <c r="D486" s="91" t="str">
        <v>ISD-MDS</v>
      </c>
      <c r="E486" s="91" t="str">
        <v>IV Access OEM</v>
      </c>
      <c r="F486" s="91" t="str">
        <v>IV Access OEM - SmartSite</v>
      </c>
      <c r="G486" s="91" t="str">
        <v>SmartSite</v>
      </c>
      <c r="H486" s="91" t="str">
        <v>200100</v>
      </c>
      <c r="I486" s="91" t="str">
        <v>SMARTSITE BAG 100mL</v>
      </c>
      <c r="J486" s="91" t="str">
        <v>BD</v>
      </c>
      <c r="K486" s="95">
        <f>SUMIFS(MasterData[Curr Sales],MasterData[Material'#],H486,MasterData[Material],I486,MasterData[WWB ID],C486)</f>
        <v>0</v>
      </c>
      <c r="L486" s="95">
        <f>SUMIFS(MasterData[Prior Sales],MasterData[Material'#],H486,MasterData[Material],I486,MasterData[WWB ID],C486)</f>
        <v>2382</v>
      </c>
      <c r="M486" s="95">
        <f t="shared" si="15"/>
        <v>-2382</v>
      </c>
      <c r="N486" s="95">
        <f>SUMIFS(MasterData[Semi-Annual Base],MasterData[Material'#],H486,MasterData[Material],I486,MasterData[WWB ID],C486)</f>
        <v>0</v>
      </c>
      <c r="O486" s="95">
        <f>SUMIFS(MasterData[Semi-Annual Focus],MasterData[Material'#],H486,MasterData[Material],I486,MasterData[WWB ID],C486)</f>
        <v>0</v>
      </c>
      <c r="P486" s="95">
        <f>SUMIFS(MasterData[Base Rebate],MasterData[Material'#],H486,MasterData[Material],I486,MasterData[WWB ID],C486)</f>
        <v>18.34804332601248</v>
      </c>
      <c r="Q486" s="95">
        <f>SUMIFS(MasterData[Annual Focus],MasterData[Material'#],H486,MasterData[Material],I486,MasterData[WWB ID],C486)</f>
        <v>0</v>
      </c>
      <c r="R486" s="95">
        <f>SUMIFS(MasterData[Growth Rebate],MasterData[Material'#],H486,MasterData[Material],I486,MasterData[WWB ID],C486)</f>
        <v>-238.20000000000002</v>
      </c>
      <c r="S486" s="95">
        <f t="shared" si="16"/>
        <v>-219.85195667398753</v>
      </c>
    </row>
    <row r="487" spans="1:19" x14ac:dyDescent="0.25">
      <c r="A487" s="91" t="str">
        <v>BD MEDICAL</v>
      </c>
      <c r="B487" s="91" t="str">
        <v>Medication Delivery Solutions</v>
      </c>
      <c r="C487" s="91" t="str">
        <v>146</v>
      </c>
      <c r="D487" s="91" t="str">
        <v>ISD-MDS</v>
      </c>
      <c r="E487" s="91" t="str">
        <v>IV Access OEM</v>
      </c>
      <c r="F487" s="91" t="str">
        <v>IV Access OEM - SmartSite</v>
      </c>
      <c r="G487" s="91" t="str">
        <v>SmartSite</v>
      </c>
      <c r="H487" s="91" t="str">
        <v>200250</v>
      </c>
      <c r="I487" s="91" t="str">
        <v>SMARTSITE BAG 250mL</v>
      </c>
      <c r="J487" s="91" t="str">
        <v>BD</v>
      </c>
      <c r="K487" s="95">
        <f>SUMIFS(MasterData[Curr Sales],MasterData[Material'#],H487,MasterData[Material],I487,MasterData[WWB ID],C487)</f>
        <v>0</v>
      </c>
      <c r="L487" s="95">
        <f>SUMIFS(MasterData[Prior Sales],MasterData[Material'#],H487,MasterData[Material],I487,MasterData[WWB ID],C487)</f>
        <v>2067.5</v>
      </c>
      <c r="M487" s="95">
        <f t="shared" si="15"/>
        <v>-2067.5</v>
      </c>
      <c r="N487" s="95">
        <f>SUMIFS(MasterData[Semi-Annual Base],MasterData[Material'#],H487,MasterData[Material],I487,MasterData[WWB ID],C487)</f>
        <v>0</v>
      </c>
      <c r="O487" s="95">
        <f>SUMIFS(MasterData[Semi-Annual Focus],MasterData[Material'#],H487,MasterData[Material],I487,MasterData[WWB ID],C487)</f>
        <v>0</v>
      </c>
      <c r="P487" s="95">
        <f>SUMIFS(MasterData[Base Rebate],MasterData[Material'#],H487,MasterData[Material],I487,MasterData[WWB ID],C487)</f>
        <v>15.925516195017131</v>
      </c>
      <c r="Q487" s="95">
        <f>SUMIFS(MasterData[Annual Focus],MasterData[Material'#],H487,MasterData[Material],I487,MasterData[WWB ID],C487)</f>
        <v>0</v>
      </c>
      <c r="R487" s="95">
        <f>SUMIFS(MasterData[Growth Rebate],MasterData[Material'#],H487,MasterData[Material],I487,MasterData[WWB ID],C487)</f>
        <v>-206.75</v>
      </c>
      <c r="S487" s="95">
        <f t="shared" si="16"/>
        <v>-190.82448380498286</v>
      </c>
    </row>
    <row r="488" spans="1:19" x14ac:dyDescent="0.25">
      <c r="A488" s="91" t="str">
        <v>BD MEDICAL</v>
      </c>
      <c r="B488" s="91" t="str">
        <v>Medication Delivery Solutions</v>
      </c>
      <c r="C488" s="91" t="str">
        <v>179</v>
      </c>
      <c r="D488" s="91" t="str">
        <v>Advanced Access Devices</v>
      </c>
      <c r="E488" s="91" t="str">
        <v>Midlines</v>
      </c>
      <c r="F488" s="91" t="str">
        <v>Midline Catheters</v>
      </c>
      <c r="G488" s="91" t="str">
        <v>Powermidline</v>
      </c>
      <c r="H488" s="91" t="str">
        <v>P4154108DG</v>
      </c>
      <c r="I488" s="91" t="str">
        <v>DOT POWERMIDLINE 4F SL MAX W/GIVA</v>
      </c>
      <c r="J488" s="91" t="str">
        <v>BD</v>
      </c>
      <c r="K488" s="95">
        <f>SUMIFS(MasterData[Curr Sales],MasterData[Material'#],H488,MasterData[Material],I488,MasterData[WWB ID],C488)</f>
        <v>1701</v>
      </c>
      <c r="L488" s="95">
        <f>SUMIFS(MasterData[Prior Sales],MasterData[Material'#],H488,MasterData[Material],I488,MasterData[WWB ID],C488)</f>
        <v>12332.25</v>
      </c>
      <c r="M488" s="95">
        <f t="shared" si="15"/>
        <v>-10631.25</v>
      </c>
      <c r="N488" s="95">
        <f>SUMIFS(MasterData[Semi-Annual Base],MasterData[Material'#],H488,MasterData[Material],I488,MasterData[WWB ID],C488)</f>
        <v>0</v>
      </c>
      <c r="O488" s="95">
        <f>SUMIFS(MasterData[Semi-Annual Focus],MasterData[Material'#],H488,MasterData[Material],I488,MasterData[WWB ID],C488)</f>
        <v>0</v>
      </c>
      <c r="P488" s="95">
        <f>SUMIFS(MasterData[Base Rebate],MasterData[Material'#],H488,MasterData[Material],I488,MasterData[WWB ID],C488)</f>
        <v>94.992719272551398</v>
      </c>
      <c r="Q488" s="95">
        <f>SUMIFS(MasterData[Annual Focus],MasterData[Material'#],H488,MasterData[Material],I488,MasterData[WWB ID],C488)</f>
        <v>0</v>
      </c>
      <c r="R488" s="95">
        <f>SUMIFS(MasterData[Growth Rebate],MasterData[Material'#],H488,MasterData[Material],I488,MasterData[WWB ID],C488)</f>
        <v>-1063.125</v>
      </c>
      <c r="S488" s="95">
        <f t="shared" si="16"/>
        <v>-968.13228072744857</v>
      </c>
    </row>
    <row r="489" spans="1:19" x14ac:dyDescent="0.25">
      <c r="A489" s="91" t="str">
        <v>BD MEDICAL</v>
      </c>
      <c r="B489" s="91" t="str">
        <v>Medication Delivery Solutions</v>
      </c>
      <c r="C489" s="91" t="str">
        <v>179</v>
      </c>
      <c r="D489" s="91" t="str">
        <v>Advanced Access Devices</v>
      </c>
      <c r="E489" s="91" t="str">
        <v>Midlines</v>
      </c>
      <c r="F489" s="91" t="str">
        <v>Midline Catheters</v>
      </c>
      <c r="G489" s="91" t="str">
        <v>Powermidline</v>
      </c>
      <c r="H489" s="91" t="str">
        <v>PP4154108DBP</v>
      </c>
      <c r="I489" s="91" t="str">
        <v>DOT 4FR SL PWERMLMBP W/BP AND PC</v>
      </c>
      <c r="J489" s="91" t="str">
        <v>BD</v>
      </c>
      <c r="K489" s="95">
        <f>SUMIFS(MasterData[Curr Sales],MasterData[Material'#],H489,MasterData[Material],I489,MasterData[WWB ID],C489)</f>
        <v>6208.65</v>
      </c>
      <c r="L489" s="95">
        <f>SUMIFS(MasterData[Prior Sales],MasterData[Material'#],H489,MasterData[Material],I489,MasterData[WWB ID],C489)</f>
        <v>13976.550000000001</v>
      </c>
      <c r="M489" s="95">
        <f t="shared" si="15"/>
        <v>-7767.9000000000015</v>
      </c>
      <c r="N489" s="95">
        <f>SUMIFS(MasterData[Semi-Annual Base],MasterData[Material'#],H489,MasterData[Material],I489,MasterData[WWB ID],C489)</f>
        <v>0</v>
      </c>
      <c r="O489" s="95">
        <f>SUMIFS(MasterData[Semi-Annual Focus],MasterData[Material'#],H489,MasterData[Material],I489,MasterData[WWB ID],C489)</f>
        <v>0</v>
      </c>
      <c r="P489" s="95">
        <f>SUMIFS(MasterData[Base Rebate],MasterData[Material'#],H489,MasterData[Material],I489,MasterData[WWB ID],C489)</f>
        <v>107.65841517555826</v>
      </c>
      <c r="Q489" s="95">
        <f>SUMIFS(MasterData[Annual Focus],MasterData[Material'#],H489,MasterData[Material],I489,MasterData[WWB ID],C489)</f>
        <v>0</v>
      </c>
      <c r="R489" s="95">
        <f>SUMIFS(MasterData[Growth Rebate],MasterData[Material'#],H489,MasterData[Material],I489,MasterData[WWB ID],C489)</f>
        <v>-776.79000000000008</v>
      </c>
      <c r="S489" s="95">
        <f t="shared" si="16"/>
        <v>-669.1315848244418</v>
      </c>
    </row>
    <row r="490" spans="1:19" x14ac:dyDescent="0.25">
      <c r="A490" s="91" t="str">
        <v>BD MEDICAL</v>
      </c>
      <c r="B490" s="91" t="str">
        <v>Medication Delivery Solutions</v>
      </c>
      <c r="C490" s="91" t="str">
        <v>179</v>
      </c>
      <c r="D490" s="91" t="str">
        <v>Advanced Access Devices</v>
      </c>
      <c r="E490" s="91" t="str">
        <v>Midlines</v>
      </c>
      <c r="F490" s="91" t="str">
        <v>Powerglide</v>
      </c>
      <c r="G490" s="91" t="str">
        <v>Powerglide Pro RT</v>
      </c>
      <c r="H490" s="91" t="str">
        <v>F318108PT</v>
      </c>
      <c r="I490" s="91" t="str">
        <v>DOT PG PRO 18G 10CM RT FULL B &amp; P</v>
      </c>
      <c r="J490" s="91" t="str">
        <v>BD</v>
      </c>
      <c r="K490" s="95">
        <f>SUMIFS(MasterData[Curr Sales],MasterData[Material'#],H490,MasterData[Material],I490,MasterData[WWB ID],C490)</f>
        <v>30210.000000000004</v>
      </c>
      <c r="L490" s="95">
        <f>SUMIFS(MasterData[Prior Sales],MasterData[Material'#],H490,MasterData[Material],I490,MasterData[WWB ID],C490)</f>
        <v>19334.400000000001</v>
      </c>
      <c r="M490" s="95">
        <f t="shared" si="15"/>
        <v>10875.600000000002</v>
      </c>
      <c r="N490" s="95">
        <f>SUMIFS(MasterData[Semi-Annual Base],MasterData[Material'#],H490,MasterData[Material],I490,MasterData[WWB ID],C490)</f>
        <v>0</v>
      </c>
      <c r="O490" s="95">
        <f>SUMIFS(MasterData[Semi-Annual Focus],MasterData[Material'#],H490,MasterData[Material],I490,MasterData[WWB ID],C490)</f>
        <v>0</v>
      </c>
      <c r="P490" s="95">
        <f>SUMIFS(MasterData[Base Rebate],MasterData[Material'#],H490,MasterData[Material],I490,MasterData[WWB ID],C490)</f>
        <v>148.92880305728619</v>
      </c>
      <c r="Q490" s="95">
        <f>SUMIFS(MasterData[Annual Focus],MasterData[Material'#],H490,MasterData[Material],I490,MasterData[WWB ID],C490)</f>
        <v>0</v>
      </c>
      <c r="R490" s="95">
        <f>SUMIFS(MasterData[Growth Rebate],MasterData[Material'#],H490,MasterData[Material],I490,MasterData[WWB ID],C490)</f>
        <v>1087.56</v>
      </c>
      <c r="S490" s="95">
        <f t="shared" si="16"/>
        <v>1236.4888030572861</v>
      </c>
    </row>
    <row r="491" spans="1:19" x14ac:dyDescent="0.25">
      <c r="A491" s="91" t="str">
        <v>BD MEDICAL</v>
      </c>
      <c r="B491" s="91" t="str">
        <v>Medication Delivery Solutions</v>
      </c>
      <c r="C491" s="91" t="str">
        <v>179</v>
      </c>
      <c r="D491" s="91" t="str">
        <v>Advanced Access Devices</v>
      </c>
      <c r="E491" s="91" t="str">
        <v>Midlines</v>
      </c>
      <c r="F491" s="91" t="str">
        <v>Powerglide</v>
      </c>
      <c r="G491" s="91" t="str">
        <v>Powerglide Pro RT</v>
      </c>
      <c r="H491" s="91" t="str">
        <v>F318088PT</v>
      </c>
      <c r="I491" s="91" t="str">
        <v>DOT PG PRO 18G 8CM RT FULL B&amp;P</v>
      </c>
      <c r="J491" s="91" t="str">
        <v>BD</v>
      </c>
      <c r="K491" s="95">
        <f>SUMIFS(MasterData[Curr Sales],MasterData[Material'#],H491,MasterData[Material],I491,MasterData[WWB ID],C491)</f>
        <v>32626.799999999996</v>
      </c>
      <c r="L491" s="95">
        <f>SUMIFS(MasterData[Prior Sales],MasterData[Material'#],H491,MasterData[Material],I491,MasterData[WWB ID],C491)</f>
        <v>19525.2</v>
      </c>
      <c r="M491" s="95">
        <f t="shared" si="15"/>
        <v>13101.599999999995</v>
      </c>
      <c r="N491" s="95">
        <f>SUMIFS(MasterData[Semi-Annual Base],MasterData[Material'#],H491,MasterData[Material],I491,MasterData[WWB ID],C491)</f>
        <v>0</v>
      </c>
      <c r="O491" s="95">
        <f>SUMIFS(MasterData[Semi-Annual Focus],MasterData[Material'#],H491,MasterData[Material],I491,MasterData[WWB ID],C491)</f>
        <v>0</v>
      </c>
      <c r="P491" s="95">
        <f>SUMIFS(MasterData[Base Rebate],MasterData[Material'#],H491,MasterData[Material],I491,MasterData[WWB ID],C491)</f>
        <v>150.39849519271993</v>
      </c>
      <c r="Q491" s="95">
        <f>SUMIFS(MasterData[Annual Focus],MasterData[Material'#],H491,MasterData[Material],I491,MasterData[WWB ID],C491)</f>
        <v>0</v>
      </c>
      <c r="R491" s="95">
        <f>SUMIFS(MasterData[Growth Rebate],MasterData[Material'#],H491,MasterData[Material],I491,MasterData[WWB ID],C491)</f>
        <v>1310.1599999999996</v>
      </c>
      <c r="S491" s="95">
        <f t="shared" si="16"/>
        <v>1460.5584951927196</v>
      </c>
    </row>
    <row r="492" spans="1:19" x14ac:dyDescent="0.25">
      <c r="A492" s="91" t="str">
        <v>BD MEDICAL</v>
      </c>
      <c r="B492" s="91" t="str">
        <v>Medication Delivery Solutions</v>
      </c>
      <c r="C492" s="91" t="str">
        <v>179</v>
      </c>
      <c r="D492" s="91" t="str">
        <v>Advanced Access Devices</v>
      </c>
      <c r="E492" s="91" t="str">
        <v>Midlines</v>
      </c>
      <c r="F492" s="91" t="str">
        <v>Powerglide</v>
      </c>
      <c r="G492" s="91" t="str">
        <v>Powerglide Pro RT</v>
      </c>
      <c r="H492" s="91" t="str">
        <v>F318107T</v>
      </c>
      <c r="I492" s="91" t="str">
        <v>PG PRO 18G 10CM RT BASIC BIOPATCH</v>
      </c>
      <c r="J492" s="91" t="str">
        <v>BD</v>
      </c>
      <c r="K492" s="95">
        <f>SUMIFS(MasterData[Curr Sales],MasterData[Material'#],H492,MasterData[Material],I492,MasterData[WWB ID],C492)</f>
        <v>0</v>
      </c>
      <c r="L492" s="95">
        <f>SUMIFS(MasterData[Prior Sales],MasterData[Material'#],H492,MasterData[Material],I492,MasterData[WWB ID],C492)</f>
        <v>5851.2</v>
      </c>
      <c r="M492" s="95">
        <f t="shared" si="15"/>
        <v>-5851.2</v>
      </c>
      <c r="N492" s="95">
        <f>SUMIFS(MasterData[Semi-Annual Base],MasterData[Material'#],H492,MasterData[Material],I492,MasterData[WWB ID],C492)</f>
        <v>0</v>
      </c>
      <c r="O492" s="95">
        <f>SUMIFS(MasterData[Semi-Annual Focus],MasterData[Material'#],H492,MasterData[Material],I492,MasterData[WWB ID],C492)</f>
        <v>0</v>
      </c>
      <c r="P492" s="95">
        <f>SUMIFS(MasterData[Base Rebate],MasterData[Material'#],H492,MasterData[Material],I492,MasterData[WWB ID],C492)</f>
        <v>45.070558819968191</v>
      </c>
      <c r="Q492" s="95">
        <f>SUMIFS(MasterData[Annual Focus],MasterData[Material'#],H492,MasterData[Material],I492,MasterData[WWB ID],C492)</f>
        <v>0</v>
      </c>
      <c r="R492" s="95">
        <f>SUMIFS(MasterData[Growth Rebate],MasterData[Material'#],H492,MasterData[Material],I492,MasterData[WWB ID],C492)</f>
        <v>-585.12</v>
      </c>
      <c r="S492" s="95">
        <f t="shared" si="16"/>
        <v>-540.04944118003186</v>
      </c>
    </row>
    <row r="493" spans="1:19" x14ac:dyDescent="0.25">
      <c r="A493" s="91" t="str">
        <v>BD MEDICAL</v>
      </c>
      <c r="B493" s="91" t="str">
        <v>Medication Delivery Solutions</v>
      </c>
      <c r="C493" s="91" t="str">
        <v>179</v>
      </c>
      <c r="D493" s="91" t="str">
        <v>Advanced Access Devices</v>
      </c>
      <c r="E493" s="91" t="str">
        <v>Midlines</v>
      </c>
      <c r="F493" s="91" t="str">
        <v>Powerglide</v>
      </c>
      <c r="G493" s="91" t="str">
        <v>Powerglide Pro RT</v>
      </c>
      <c r="H493" s="91" t="str">
        <v>F118088PT</v>
      </c>
      <c r="I493" s="91" t="str">
        <v>DOT PG PRO 18G 8CMRT FULL G&amp;P</v>
      </c>
      <c r="J493" s="91" t="str">
        <v>BD</v>
      </c>
      <c r="K493" s="95">
        <f>SUMIFS(MasterData[Curr Sales],MasterData[Material'#],H493,MasterData[Material],I493,MasterData[WWB ID],C493)</f>
        <v>1166</v>
      </c>
      <c r="L493" s="95">
        <f>SUMIFS(MasterData[Prior Sales],MasterData[Material'#],H493,MasterData[Material],I493,MasterData[WWB ID],C493)</f>
        <v>0</v>
      </c>
      <c r="M493" s="95">
        <f t="shared" si="15"/>
        <v>1166</v>
      </c>
      <c r="N493" s="95">
        <f>SUMIFS(MasterData[Semi-Annual Base],MasterData[Material'#],H493,MasterData[Material],I493,MasterData[WWB ID],C493)</f>
        <v>0</v>
      </c>
      <c r="O493" s="95">
        <f>SUMIFS(MasterData[Semi-Annual Focus],MasterData[Material'#],H493,MasterData[Material],I493,MasterData[WWB ID],C493)</f>
        <v>0</v>
      </c>
      <c r="P493" s="95">
        <f>SUMIFS(MasterData[Base Rebate],MasterData[Material'#],H493,MasterData[Material],I493,MasterData[WWB ID],C493)</f>
        <v>0</v>
      </c>
      <c r="Q493" s="95">
        <f>SUMIFS(MasterData[Annual Focus],MasterData[Material'#],H493,MasterData[Material],I493,MasterData[WWB ID],C493)</f>
        <v>0</v>
      </c>
      <c r="R493" s="95">
        <f>SUMIFS(MasterData[Growth Rebate],MasterData[Material'#],H493,MasterData[Material],I493,MasterData[WWB ID],C493)</f>
        <v>116.60000000000001</v>
      </c>
      <c r="S493" s="95">
        <f t="shared" si="16"/>
        <v>116.60000000000001</v>
      </c>
    </row>
    <row r="494" spans="1:19" x14ac:dyDescent="0.25">
      <c r="A494" s="91" t="str">
        <v>BD MEDICAL</v>
      </c>
      <c r="B494" s="91" t="str">
        <v>Medication Delivery Solutions</v>
      </c>
      <c r="C494" s="91" t="str">
        <v>179</v>
      </c>
      <c r="D494" s="91" t="str">
        <v>Advanced Access Devices</v>
      </c>
      <c r="E494" s="91" t="str">
        <v>Midlines</v>
      </c>
      <c r="F494" s="91" t="str">
        <v>Powerglide</v>
      </c>
      <c r="G494" s="91" t="str">
        <v>Powerglide Pro RT</v>
      </c>
      <c r="H494" s="91" t="str">
        <v>F220108PT</v>
      </c>
      <c r="I494" s="91" t="str">
        <v>DOT PG PRO 20G 10CM RT FULL PCOVER</v>
      </c>
      <c r="J494" s="91" t="str">
        <v>BD</v>
      </c>
      <c r="K494" s="95">
        <f>SUMIFS(MasterData[Curr Sales],MasterData[Material'#],H494,MasterData[Material],I494,MasterData[WWB ID],C494)</f>
        <v>0</v>
      </c>
      <c r="L494" s="95">
        <f>SUMIFS(MasterData[Prior Sales],MasterData[Material'#],H494,MasterData[Material],I494,MasterData[WWB ID],C494)</f>
        <v>1166</v>
      </c>
      <c r="M494" s="95">
        <f t="shared" si="15"/>
        <v>-1166</v>
      </c>
      <c r="N494" s="95">
        <f>SUMIFS(MasterData[Semi-Annual Base],MasterData[Material'#],H494,MasterData[Material],I494,MasterData[WWB ID],C494)</f>
        <v>0</v>
      </c>
      <c r="O494" s="95">
        <f>SUMIFS(MasterData[Semi-Annual Focus],MasterData[Material'#],H494,MasterData[Material],I494,MasterData[WWB ID],C494)</f>
        <v>0</v>
      </c>
      <c r="P494" s="95">
        <f>SUMIFS(MasterData[Base Rebate],MasterData[Material'#],H494,MasterData[Material],I494,MasterData[WWB ID],C494)</f>
        <v>8.9814519387617775</v>
      </c>
      <c r="Q494" s="95">
        <f>SUMIFS(MasterData[Annual Focus],MasterData[Material'#],H494,MasterData[Material],I494,MasterData[WWB ID],C494)</f>
        <v>0</v>
      </c>
      <c r="R494" s="95">
        <f>SUMIFS(MasterData[Growth Rebate],MasterData[Material'#],H494,MasterData[Material],I494,MasterData[WWB ID],C494)</f>
        <v>-116.60000000000001</v>
      </c>
      <c r="S494" s="95">
        <f t="shared" si="16"/>
        <v>-107.61854806123823</v>
      </c>
    </row>
    <row r="495" spans="1:19" x14ac:dyDescent="0.25">
      <c r="A495" s="91" t="str">
        <v>BD MEDICAL</v>
      </c>
      <c r="B495" s="91" t="str">
        <v>Medication Delivery Solutions</v>
      </c>
      <c r="C495" s="91" t="str">
        <v>179</v>
      </c>
      <c r="D495" s="91" t="str">
        <v>Advanced Access Devices</v>
      </c>
      <c r="E495" s="91" t="str">
        <v>Midlines</v>
      </c>
      <c r="F495" s="91" t="str">
        <v>Powerglide</v>
      </c>
      <c r="G495" s="91" t="str">
        <v>Powerglide Pro RT</v>
      </c>
      <c r="H495" s="91" t="str">
        <v>F318088PTX</v>
      </c>
      <c r="I495" s="91" t="str">
        <v>DOT PG PRO 18G 8CM RT FULL BP PC NG</v>
      </c>
      <c r="J495" s="91" t="str">
        <v>BD</v>
      </c>
      <c r="K495" s="95">
        <f>SUMIFS(MasterData[Curr Sales],MasterData[Material'#],H495,MasterData[Material],I495,MasterData[WWB ID],C495)</f>
        <v>6519</v>
      </c>
      <c r="L495" s="95">
        <f>SUMIFS(MasterData[Prior Sales],MasterData[Material'#],H495,MasterData[Material],I495,MasterData[WWB ID],C495)</f>
        <v>18253.2</v>
      </c>
      <c r="M495" s="95">
        <f t="shared" si="15"/>
        <v>-11734.2</v>
      </c>
      <c r="N495" s="95">
        <f>SUMIFS(MasterData[Semi-Annual Base],MasterData[Material'#],H495,MasterData[Material],I495,MasterData[WWB ID],C495)</f>
        <v>0</v>
      </c>
      <c r="O495" s="95">
        <f>SUMIFS(MasterData[Semi-Annual Focus],MasterData[Material'#],H495,MasterData[Material],I495,MasterData[WWB ID],C495)</f>
        <v>0</v>
      </c>
      <c r="P495" s="95">
        <f>SUMIFS(MasterData[Base Rebate],MasterData[Material'#],H495,MasterData[Material],I495,MasterData[WWB ID],C495)</f>
        <v>140.60054762316165</v>
      </c>
      <c r="Q495" s="95">
        <f>SUMIFS(MasterData[Annual Focus],MasterData[Material'#],H495,MasterData[Material],I495,MasterData[WWB ID],C495)</f>
        <v>0</v>
      </c>
      <c r="R495" s="95">
        <f>SUMIFS(MasterData[Growth Rebate],MasterData[Material'#],H495,MasterData[Material],I495,MasterData[WWB ID],C495)</f>
        <v>-1173.42</v>
      </c>
      <c r="S495" s="95">
        <f t="shared" si="16"/>
        <v>-1032.8194523768384</v>
      </c>
    </row>
    <row r="496" spans="1:19" x14ac:dyDescent="0.25">
      <c r="A496" s="91" t="str">
        <v>BD MEDICAL</v>
      </c>
      <c r="B496" s="91" t="str">
        <v>Medication Delivery Solutions</v>
      </c>
      <c r="C496" s="91" t="str">
        <v>179</v>
      </c>
      <c r="D496" s="91" t="str">
        <v>Advanced Access Devices</v>
      </c>
      <c r="E496" s="91" t="str">
        <v>Midlines</v>
      </c>
      <c r="F496" s="91" t="str">
        <v>Powerglide</v>
      </c>
      <c r="G496" s="91" t="str">
        <v>Powerglide Pro RT</v>
      </c>
      <c r="H496" s="91" t="str">
        <v>F318108PTX</v>
      </c>
      <c r="I496" s="91" t="str">
        <v>DOT PG PRO 18G 10CM RT FULL BP PC NG</v>
      </c>
      <c r="J496" s="91" t="str">
        <v>BD</v>
      </c>
      <c r="K496" s="95">
        <f>SUMIFS(MasterData[Curr Sales],MasterData[Material'#],H496,MasterData[Material],I496,MasterData[WWB ID],C496)</f>
        <v>31291.199999999993</v>
      </c>
      <c r="L496" s="95">
        <f>SUMIFS(MasterData[Prior Sales],MasterData[Material'#],H496,MasterData[Material],I496,MasterData[WWB ID],C496)</f>
        <v>13038</v>
      </c>
      <c r="M496" s="95">
        <f t="shared" si="15"/>
        <v>18253.199999999993</v>
      </c>
      <c r="N496" s="95">
        <f>SUMIFS(MasterData[Semi-Annual Base],MasterData[Material'#],H496,MasterData[Material],I496,MasterData[WWB ID],C496)</f>
        <v>0</v>
      </c>
      <c r="O496" s="95">
        <f>SUMIFS(MasterData[Semi-Annual Focus],MasterData[Material'#],H496,MasterData[Material],I496,MasterData[WWB ID],C496)</f>
        <v>0</v>
      </c>
      <c r="P496" s="95">
        <f>SUMIFS(MasterData[Base Rebate],MasterData[Material'#],H496,MasterData[Material],I496,MasterData[WWB ID],C496)</f>
        <v>100.42896258797261</v>
      </c>
      <c r="Q496" s="95">
        <f>SUMIFS(MasterData[Annual Focus],MasterData[Material'#],H496,MasterData[Material],I496,MasterData[WWB ID],C496)</f>
        <v>0</v>
      </c>
      <c r="R496" s="95">
        <f>SUMIFS(MasterData[Growth Rebate],MasterData[Material'#],H496,MasterData[Material],I496,MasterData[WWB ID],C496)</f>
        <v>1825.3199999999993</v>
      </c>
      <c r="S496" s="95">
        <f t="shared" si="16"/>
        <v>1925.7489625879718</v>
      </c>
    </row>
    <row r="497" spans="1:19" x14ac:dyDescent="0.25">
      <c r="A497" s="91" t="str">
        <v>BD MEDICAL</v>
      </c>
      <c r="B497" s="91" t="str">
        <v>Medication Delivery Solutions</v>
      </c>
      <c r="C497" s="91" t="str">
        <v>179</v>
      </c>
      <c r="D497" s="91" t="str">
        <v>Advanced Access Devices</v>
      </c>
      <c r="E497" s="91" t="str">
        <v>Midlines</v>
      </c>
      <c r="F497" s="91" t="str">
        <v>Powerglide</v>
      </c>
      <c r="G497" s="91" t="str">
        <v>Powerglide Pro RT</v>
      </c>
      <c r="H497" s="91" t="str">
        <v>F320088PT</v>
      </c>
      <c r="I497" s="91" t="str">
        <v>DOT PG PRO 20G 8CM RT FULL B&amp;P</v>
      </c>
      <c r="J497" s="91" t="str">
        <v>BD</v>
      </c>
      <c r="K497" s="95">
        <f>SUMIFS(MasterData[Curr Sales],MasterData[Material'#],H497,MasterData[Material],I497,MasterData[WWB ID],C497)</f>
        <v>7250.4000000000005</v>
      </c>
      <c r="L497" s="95">
        <f>SUMIFS(MasterData[Prior Sales],MasterData[Material'#],H497,MasterData[Material],I497,MasterData[WWB ID],C497)</f>
        <v>16917.599999999999</v>
      </c>
      <c r="M497" s="95">
        <f t="shared" si="15"/>
        <v>-9667.1999999999971</v>
      </c>
      <c r="N497" s="95">
        <f>SUMIFS(MasterData[Semi-Annual Base],MasterData[Material'#],H497,MasterData[Material],I497,MasterData[WWB ID],C497)</f>
        <v>0</v>
      </c>
      <c r="O497" s="95">
        <f>SUMIFS(MasterData[Semi-Annual Focus],MasterData[Material'#],H497,MasterData[Material],I497,MasterData[WWB ID],C497)</f>
        <v>0</v>
      </c>
      <c r="P497" s="95">
        <f>SUMIFS(MasterData[Base Rebate],MasterData[Material'#],H497,MasterData[Material],I497,MasterData[WWB ID],C497)</f>
        <v>130.31270267512542</v>
      </c>
      <c r="Q497" s="95">
        <f>SUMIFS(MasterData[Annual Focus],MasterData[Material'#],H497,MasterData[Material],I497,MasterData[WWB ID],C497)</f>
        <v>0</v>
      </c>
      <c r="R497" s="95">
        <f>SUMIFS(MasterData[Growth Rebate],MasterData[Material'#],H497,MasterData[Material],I497,MasterData[WWB ID],C497)</f>
        <v>-966.71999999999991</v>
      </c>
      <c r="S497" s="95">
        <f t="shared" si="16"/>
        <v>-836.40729732487443</v>
      </c>
    </row>
    <row r="498" spans="1:19" x14ac:dyDescent="0.25">
      <c r="A498" s="91" t="str">
        <v>BD MEDICAL</v>
      </c>
      <c r="B498" s="91" t="str">
        <v>Medication Delivery Solutions</v>
      </c>
      <c r="C498" s="91" t="str">
        <v>179</v>
      </c>
      <c r="D498" s="91" t="str">
        <v>Advanced Access Devices</v>
      </c>
      <c r="E498" s="91" t="str">
        <v>Midlines</v>
      </c>
      <c r="F498" s="91" t="str">
        <v>Powerglide</v>
      </c>
      <c r="G498" s="91" t="str">
        <v>Powerglide Pro RT</v>
      </c>
      <c r="H498" s="91" t="str">
        <v>F320088PTX</v>
      </c>
      <c r="I498" s="91" t="str">
        <v>DOT PG PRO 20G 8CM RT FULL BP PC NG</v>
      </c>
      <c r="J498" s="91" t="str">
        <v>BD</v>
      </c>
      <c r="K498" s="95">
        <f>SUMIFS(MasterData[Curr Sales],MasterData[Material'#],H498,MasterData[Material],I498,MasterData[WWB ID],C498)</f>
        <v>1303.8</v>
      </c>
      <c r="L498" s="95">
        <f>SUMIFS(MasterData[Prior Sales],MasterData[Material'#],H498,MasterData[Material],I498,MasterData[WWB ID],C498)</f>
        <v>2565.1999999999998</v>
      </c>
      <c r="M498" s="95">
        <f t="shared" si="15"/>
        <v>-1261.3999999999999</v>
      </c>
      <c r="N498" s="95">
        <f>SUMIFS(MasterData[Semi-Annual Base],MasterData[Material'#],H498,MasterData[Material],I498,MasterData[WWB ID],C498)</f>
        <v>0</v>
      </c>
      <c r="O498" s="95">
        <f>SUMIFS(MasterData[Semi-Annual Focus],MasterData[Material'#],H498,MasterData[Material],I498,MasterData[WWB ID],C498)</f>
        <v>0</v>
      </c>
      <c r="P498" s="95">
        <f>SUMIFS(MasterData[Base Rebate],MasterData[Material'#],H498,MasterData[Material],I498,MasterData[WWB ID],C498)</f>
        <v>19.759194265275909</v>
      </c>
      <c r="Q498" s="95">
        <f>SUMIFS(MasterData[Annual Focus],MasterData[Material'#],H498,MasterData[Material],I498,MasterData[WWB ID],C498)</f>
        <v>0</v>
      </c>
      <c r="R498" s="95">
        <f>SUMIFS(MasterData[Growth Rebate],MasterData[Material'#],H498,MasterData[Material],I498,MasterData[WWB ID],C498)</f>
        <v>-126.13999999999999</v>
      </c>
      <c r="S498" s="95">
        <f t="shared" si="16"/>
        <v>-106.38080573472408</v>
      </c>
    </row>
    <row r="499" spans="1:19" x14ac:dyDescent="0.25">
      <c r="A499" s="91" t="str">
        <v>BD MEDICAL</v>
      </c>
      <c r="B499" s="91" t="str">
        <v>Medication Delivery Solutions</v>
      </c>
      <c r="C499" s="91" t="str">
        <v>179</v>
      </c>
      <c r="D499" s="91" t="str">
        <v>Advanced Access Devices</v>
      </c>
      <c r="E499" s="91" t="str">
        <v>Midlines</v>
      </c>
      <c r="F499" s="91" t="str">
        <v>Powerglide</v>
      </c>
      <c r="G499" s="91" t="str">
        <v>Powerglide Pro RT</v>
      </c>
      <c r="H499" s="91" t="str">
        <v>F320108PT</v>
      </c>
      <c r="I499" s="91" t="str">
        <v>DOT PG PRO 20G 10CM RT FULL B &amp; P</v>
      </c>
      <c r="J499" s="91" t="str">
        <v>BD</v>
      </c>
      <c r="K499" s="95">
        <f>SUMIFS(MasterData[Curr Sales],MasterData[Material'#],H499,MasterData[Material],I499,MasterData[WWB ID],C499)</f>
        <v>20542.8</v>
      </c>
      <c r="L499" s="95">
        <f>SUMIFS(MasterData[Prior Sales],MasterData[Material'#],H499,MasterData[Material],I499,MasterData[WWB ID],C499)</f>
        <v>14500.8</v>
      </c>
      <c r="M499" s="95">
        <f t="shared" si="15"/>
        <v>6042</v>
      </c>
      <c r="N499" s="95">
        <f>SUMIFS(MasterData[Semi-Annual Base],MasterData[Material'#],H499,MasterData[Material],I499,MasterData[WWB ID],C499)</f>
        <v>0</v>
      </c>
      <c r="O499" s="95">
        <f>SUMIFS(MasterData[Semi-Annual Focus],MasterData[Material'#],H499,MasterData[Material],I499,MasterData[WWB ID],C499)</f>
        <v>0</v>
      </c>
      <c r="P499" s="95">
        <f>SUMIFS(MasterData[Base Rebate],MasterData[Material'#],H499,MasterData[Material],I499,MasterData[WWB ID],C499)</f>
        <v>111.69660229296466</v>
      </c>
      <c r="Q499" s="95">
        <f>SUMIFS(MasterData[Annual Focus],MasterData[Material'#],H499,MasterData[Material],I499,MasterData[WWB ID],C499)</f>
        <v>0</v>
      </c>
      <c r="R499" s="95">
        <f>SUMIFS(MasterData[Growth Rebate],MasterData[Material'#],H499,MasterData[Material],I499,MasterData[WWB ID],C499)</f>
        <v>604.19999999999993</v>
      </c>
      <c r="S499" s="95">
        <f t="shared" si="16"/>
        <v>715.89660229296464</v>
      </c>
    </row>
    <row r="500" spans="1:19" x14ac:dyDescent="0.25">
      <c r="A500" s="91" t="str">
        <v>BD MEDICAL</v>
      </c>
      <c r="B500" s="91" t="str">
        <v>Medication Delivery Solutions</v>
      </c>
      <c r="C500" s="91" t="str">
        <v>179</v>
      </c>
      <c r="D500" s="91" t="str">
        <v>Advanced Access Devices</v>
      </c>
      <c r="E500" s="91" t="str">
        <v>Midlines</v>
      </c>
      <c r="F500" s="91" t="str">
        <v>Powerglide</v>
      </c>
      <c r="G500" s="91" t="str">
        <v>Powerglide Pro RT</v>
      </c>
      <c r="H500" s="91" t="str">
        <v>F320108PTX</v>
      </c>
      <c r="I500" s="91" t="str">
        <v>DOT PG PRO 20G 10CM RT FULL BP PC NG</v>
      </c>
      <c r="J500" s="91" t="str">
        <v>BD</v>
      </c>
      <c r="K500" s="95">
        <f>SUMIFS(MasterData[Curr Sales],MasterData[Material'#],H500,MasterData[Material],I500,MasterData[WWB ID],C500)</f>
        <v>2607.6</v>
      </c>
      <c r="L500" s="95">
        <f>SUMIFS(MasterData[Prior Sales],MasterData[Material'#],H500,MasterData[Material],I500,MasterData[WWB ID],C500)</f>
        <v>2607.6</v>
      </c>
      <c r="M500" s="95">
        <f t="shared" si="15"/>
        <v>0</v>
      </c>
      <c r="N500" s="95">
        <f>SUMIFS(MasterData[Semi-Annual Base],MasterData[Material'#],H500,MasterData[Material],I500,MasterData[WWB ID],C500)</f>
        <v>0</v>
      </c>
      <c r="O500" s="95">
        <f>SUMIFS(MasterData[Semi-Annual Focus],MasterData[Material'#],H500,MasterData[Material],I500,MasterData[WWB ID],C500)</f>
        <v>0</v>
      </c>
      <c r="P500" s="95">
        <f>SUMIFS(MasterData[Base Rebate],MasterData[Material'#],H500,MasterData[Material],I500,MasterData[WWB ID],C500)</f>
        <v>20.08579251759452</v>
      </c>
      <c r="Q500" s="95">
        <f>SUMIFS(MasterData[Annual Focus],MasterData[Material'#],H500,MasterData[Material],I500,MasterData[WWB ID],C500)</f>
        <v>0</v>
      </c>
      <c r="R500" s="95">
        <f>SUMIFS(MasterData[Growth Rebate],MasterData[Material'#],H500,MasterData[Material],I500,MasterData[WWB ID],C500)</f>
        <v>0</v>
      </c>
      <c r="S500" s="95">
        <f t="shared" si="16"/>
        <v>20.08579251759452</v>
      </c>
    </row>
    <row r="501" spans="1:19" x14ac:dyDescent="0.25">
      <c r="A501" s="91" t="str">
        <v>BD MEDICAL</v>
      </c>
      <c r="B501" s="91" t="str">
        <v>Medication Delivery Solutions</v>
      </c>
      <c r="C501" s="91" t="str">
        <v>179</v>
      </c>
      <c r="D501" s="91" t="str">
        <v>Advanced Access Devices</v>
      </c>
      <c r="E501" s="91" t="str">
        <v>Midlines</v>
      </c>
      <c r="F501" s="91" t="str">
        <v>Powerglide</v>
      </c>
      <c r="G501" s="91" t="str">
        <v>Powerglide Pro RT</v>
      </c>
      <c r="H501" s="91" t="str">
        <v>F120100T</v>
      </c>
      <c r="I501" s="91" t="str">
        <v>PGRO PRO RT 20G 10CM BASIC</v>
      </c>
      <c r="J501" s="91" t="str">
        <v>BD</v>
      </c>
      <c r="K501" s="95">
        <f>SUMIFS(MasterData[Curr Sales],MasterData[Material'#],H501,MasterData[Material],I501,MasterData[WWB ID],C501)</f>
        <v>1420.4</v>
      </c>
      <c r="L501" s="95">
        <f>SUMIFS(MasterData[Prior Sales],MasterData[Material'#],H501,MasterData[Material],I501,MasterData[WWB ID],C501)</f>
        <v>5681.6</v>
      </c>
      <c r="M501" s="95">
        <f t="shared" si="15"/>
        <v>-4261.2000000000007</v>
      </c>
      <c r="N501" s="95">
        <f>SUMIFS(MasterData[Semi-Annual Base],MasterData[Material'#],H501,MasterData[Material],I501,MasterData[WWB ID],C501)</f>
        <v>0</v>
      </c>
      <c r="O501" s="95">
        <f>SUMIFS(MasterData[Semi-Annual Focus],MasterData[Material'#],H501,MasterData[Material],I501,MasterData[WWB ID],C501)</f>
        <v>0</v>
      </c>
      <c r="P501" s="95">
        <f>SUMIFS(MasterData[Base Rebate],MasterData[Material'#],H501,MasterData[Material],I501,MasterData[WWB ID],C501)</f>
        <v>43.764165810693754</v>
      </c>
      <c r="Q501" s="95">
        <f>SUMIFS(MasterData[Annual Focus],MasterData[Material'#],H501,MasterData[Material],I501,MasterData[WWB ID],C501)</f>
        <v>0</v>
      </c>
      <c r="R501" s="95">
        <f>SUMIFS(MasterData[Growth Rebate],MasterData[Material'#],H501,MasterData[Material],I501,MasterData[WWB ID],C501)</f>
        <v>-426.12000000000006</v>
      </c>
      <c r="S501" s="95">
        <f t="shared" si="16"/>
        <v>-382.35583418930628</v>
      </c>
    </row>
    <row r="502" spans="1:19" x14ac:dyDescent="0.25">
      <c r="A502" s="91" t="str">
        <v>BD MEDICAL</v>
      </c>
      <c r="B502" s="91" t="str">
        <v>Medication Delivery Solutions</v>
      </c>
      <c r="C502" s="91" t="str">
        <v>179</v>
      </c>
      <c r="D502" s="91" t="str">
        <v>Advanced Access Devices</v>
      </c>
      <c r="E502" s="91" t="str">
        <v>Midlines</v>
      </c>
      <c r="F502" s="91" t="str">
        <v>Powerglide</v>
      </c>
      <c r="G502" s="91" t="str">
        <v>Powerglide ST</v>
      </c>
      <c r="H502" s="91" t="str">
        <v>ST018080</v>
      </c>
      <c r="I502" s="91" t="str">
        <v>PGLIDE SLDGR18G 8CMBASIC KIT</v>
      </c>
      <c r="J502" s="91" t="str">
        <v>BD</v>
      </c>
      <c r="K502" s="95">
        <f>SUMIFS(MasterData[Curr Sales],MasterData[Material'#],H502,MasterData[Material],I502,MasterData[WWB ID],C502)</f>
        <v>0</v>
      </c>
      <c r="L502" s="95">
        <f>SUMIFS(MasterData[Prior Sales],MasterData[Material'#],H502,MasterData[Material],I502,MasterData[WWB ID],C502)</f>
        <v>3148.2000000000003</v>
      </c>
      <c r="M502" s="95">
        <f t="shared" si="15"/>
        <v>-3148.2000000000003</v>
      </c>
      <c r="N502" s="95">
        <f>SUMIFS(MasterData[Semi-Annual Base],MasterData[Material'#],H502,MasterData[Material],I502,MasterData[WWB ID],C502)</f>
        <v>0</v>
      </c>
      <c r="O502" s="95">
        <f>SUMIFS(MasterData[Semi-Annual Focus],MasterData[Material'#],H502,MasterData[Material],I502,MasterData[WWB ID],C502)</f>
        <v>0</v>
      </c>
      <c r="P502" s="95">
        <f>SUMIFS(MasterData[Base Rebate],MasterData[Material'#],H502,MasterData[Material],I502,MasterData[WWB ID],C502)</f>
        <v>24.249920234656802</v>
      </c>
      <c r="Q502" s="95">
        <f>SUMIFS(MasterData[Annual Focus],MasterData[Material'#],H502,MasterData[Material],I502,MasterData[WWB ID],C502)</f>
        <v>0</v>
      </c>
      <c r="R502" s="95">
        <f>SUMIFS(MasterData[Growth Rebate],MasterData[Material'#],H502,MasterData[Material],I502,MasterData[WWB ID],C502)</f>
        <v>-314.82000000000005</v>
      </c>
      <c r="S502" s="95">
        <f t="shared" si="16"/>
        <v>-290.57007976534322</v>
      </c>
    </row>
    <row r="503" spans="1:19" x14ac:dyDescent="0.25">
      <c r="A503" s="91" t="str">
        <v>BD MEDICAL</v>
      </c>
      <c r="B503" s="91" t="str">
        <v>Medication Delivery Solutions</v>
      </c>
      <c r="C503" s="91" t="str">
        <v>179</v>
      </c>
      <c r="D503" s="91" t="str">
        <v>Advanced Access Devices</v>
      </c>
      <c r="E503" s="91" t="str">
        <v>Midlines</v>
      </c>
      <c r="F503" s="91" t="str">
        <v>Powerglide</v>
      </c>
      <c r="G503" s="91" t="str">
        <v>Powerglide ST</v>
      </c>
      <c r="H503" s="91" t="str">
        <v>ST118101</v>
      </c>
      <c r="I503" s="91" t="str">
        <v>DOT PGLIDESLDGR 18G 10CMFULLKIT W/GRDIVA</v>
      </c>
      <c r="J503" s="91" t="str">
        <v>BD</v>
      </c>
      <c r="K503" s="95">
        <f>SUMIFS(MasterData[Curr Sales],MasterData[Material'#],H503,MasterData[Material],I503,MasterData[WWB ID],C503)</f>
        <v>4038.6000000000004</v>
      </c>
      <c r="L503" s="95">
        <f>SUMIFS(MasterData[Prior Sales],MasterData[Material'#],H503,MasterData[Material],I503,MasterData[WWB ID],C503)</f>
        <v>1346.2</v>
      </c>
      <c r="M503" s="95">
        <f t="shared" si="15"/>
        <v>2692.4000000000005</v>
      </c>
      <c r="N503" s="95">
        <f>SUMIFS(MasterData[Semi-Annual Base],MasterData[Material'#],H503,MasterData[Material],I503,MasterData[WWB ID],C503)</f>
        <v>0</v>
      </c>
      <c r="O503" s="95">
        <f>SUMIFS(MasterData[Semi-Annual Focus],MasterData[Material'#],H503,MasterData[Material],I503,MasterData[WWB ID],C503)</f>
        <v>0</v>
      </c>
      <c r="P503" s="95">
        <f>SUMIFS(MasterData[Base Rebate],MasterData[Material'#],H503,MasterData[Material],I503,MasterData[WWB ID],C503)</f>
        <v>10.369494511115871</v>
      </c>
      <c r="Q503" s="95">
        <f>SUMIFS(MasterData[Annual Focus],MasterData[Material'#],H503,MasterData[Material],I503,MasterData[WWB ID],C503)</f>
        <v>0</v>
      </c>
      <c r="R503" s="95">
        <f>SUMIFS(MasterData[Growth Rebate],MasterData[Material'#],H503,MasterData[Material],I503,MasterData[WWB ID],C503)</f>
        <v>269.24000000000007</v>
      </c>
      <c r="S503" s="95">
        <f t="shared" si="16"/>
        <v>279.60949451111594</v>
      </c>
    </row>
    <row r="504" spans="1:19" x14ac:dyDescent="0.25">
      <c r="A504" s="91" t="str">
        <v>BD MEDICAL</v>
      </c>
      <c r="B504" s="91" t="str">
        <v>Medication Delivery Solutions</v>
      </c>
      <c r="C504" s="91" t="str">
        <v>179</v>
      </c>
      <c r="D504" s="91" t="str">
        <v>Advanced Access Devices</v>
      </c>
      <c r="E504" s="91" t="str">
        <v>Midlines</v>
      </c>
      <c r="F504" s="91" t="str">
        <v>Powerglide</v>
      </c>
      <c r="G504" s="91" t="str">
        <v>Powerglide ST</v>
      </c>
      <c r="H504" s="91" t="str">
        <v>ST020080</v>
      </c>
      <c r="I504" s="91" t="str">
        <v>PGLIDE SLDGR20G 8CM BASIC KIT</v>
      </c>
      <c r="J504" s="91" t="str">
        <v>BD</v>
      </c>
      <c r="K504" s="95">
        <f>SUMIFS(MasterData[Curr Sales],MasterData[Material'#],H504,MasterData[Material],I504,MasterData[WWB ID],C504)</f>
        <v>0</v>
      </c>
      <c r="L504" s="95">
        <f>SUMIFS(MasterData[Prior Sales],MasterData[Material'#],H504,MasterData[Material],I504,MasterData[WWB ID],C504)</f>
        <v>2098.8000000000002</v>
      </c>
      <c r="M504" s="95">
        <f t="shared" si="15"/>
        <v>-2098.8000000000002</v>
      </c>
      <c r="N504" s="95">
        <f>SUMIFS(MasterData[Semi-Annual Base],MasterData[Material'#],H504,MasterData[Material],I504,MasterData[WWB ID],C504)</f>
        <v>0</v>
      </c>
      <c r="O504" s="95">
        <f>SUMIFS(MasterData[Semi-Annual Focus],MasterData[Material'#],H504,MasterData[Material],I504,MasterData[WWB ID],C504)</f>
        <v>0</v>
      </c>
      <c r="P504" s="95">
        <f>SUMIFS(MasterData[Base Rebate],MasterData[Material'#],H504,MasterData[Material],I504,MasterData[WWB ID],C504)</f>
        <v>16.166613489771201</v>
      </c>
      <c r="Q504" s="95">
        <f>SUMIFS(MasterData[Annual Focus],MasterData[Material'#],H504,MasterData[Material],I504,MasterData[WWB ID],C504)</f>
        <v>0</v>
      </c>
      <c r="R504" s="95">
        <f>SUMIFS(MasterData[Growth Rebate],MasterData[Material'#],H504,MasterData[Material],I504,MasterData[WWB ID],C504)</f>
        <v>-209.88000000000002</v>
      </c>
      <c r="S504" s="95">
        <f t="shared" si="16"/>
        <v>-193.71338651022882</v>
      </c>
    </row>
    <row r="505" spans="1:19" x14ac:dyDescent="0.25">
      <c r="A505" s="91" t="str">
        <v>BD MEDICAL</v>
      </c>
      <c r="B505" s="91" t="str">
        <v>Medication Delivery Solutions</v>
      </c>
      <c r="C505" s="91" t="str">
        <v>179</v>
      </c>
      <c r="D505" s="91" t="str">
        <v>Advanced Access Devices</v>
      </c>
      <c r="E505" s="91" t="str">
        <v>PICC</v>
      </c>
      <c r="F505" s="91" t="str">
        <v>PowerPICC Solo</v>
      </c>
      <c r="G505" s="91" t="str">
        <v>PowerPICC Solo - 3CG</v>
      </c>
      <c r="H505" s="91" t="str">
        <v>1194108D</v>
      </c>
      <c r="I505" s="91" t="str">
        <v>DOT PPICC MAX SOLO4FR SL FULL W/ TCS</v>
      </c>
      <c r="J505" s="91" t="str">
        <v>BD</v>
      </c>
      <c r="K505" s="95">
        <f>SUMIFS(MasterData[Curr Sales],MasterData[Material'#],H505,MasterData[Material],I505,MasterData[WWB ID],C505)</f>
        <v>17527.679999999997</v>
      </c>
      <c r="L505" s="95">
        <f>SUMIFS(MasterData[Prior Sales],MasterData[Material'#],H505,MasterData[Material],I505,MasterData[WWB ID],C505)</f>
        <v>32864.399999999994</v>
      </c>
      <c r="M505" s="95">
        <f t="shared" si="15"/>
        <v>-15336.719999999998</v>
      </c>
      <c r="N505" s="95">
        <f>SUMIFS(MasterData[Semi-Annual Base],MasterData[Material'#],H505,MasterData[Material],I505,MasterData[WWB ID],C505)</f>
        <v>0</v>
      </c>
      <c r="O505" s="95">
        <f>SUMIFS(MasterData[Semi-Annual Focus],MasterData[Material'#],H505,MasterData[Material],I505,MasterData[WWB ID],C505)</f>
        <v>0</v>
      </c>
      <c r="P505" s="95">
        <f>SUMIFS(MasterData[Base Rebate],MasterData[Material'#],H505,MasterData[Material],I505,MasterData[WWB ID],C505)</f>
        <v>253.14753781838979</v>
      </c>
      <c r="Q505" s="95">
        <f>SUMIFS(MasterData[Annual Focus],MasterData[Material'#],H505,MasterData[Material],I505,MasterData[WWB ID],C505)</f>
        <v>0</v>
      </c>
      <c r="R505" s="95">
        <f>SUMIFS(MasterData[Growth Rebate],MasterData[Material'#],H505,MasterData[Material],I505,MasterData[WWB ID],C505)</f>
        <v>-1533.6719999999998</v>
      </c>
      <c r="S505" s="95">
        <f t="shared" si="16"/>
        <v>-1280.52446218161</v>
      </c>
    </row>
    <row r="506" spans="1:19" x14ac:dyDescent="0.25">
      <c r="A506" s="91" t="str">
        <v>BD MEDICAL</v>
      </c>
      <c r="B506" s="91" t="str">
        <v>Medication Delivery Solutions</v>
      </c>
      <c r="C506" s="91" t="str">
        <v>179</v>
      </c>
      <c r="D506" s="91" t="str">
        <v>Advanced Access Devices</v>
      </c>
      <c r="E506" s="91" t="str">
        <v>PICC</v>
      </c>
      <c r="F506" s="91" t="str">
        <v>PowerPICC Solo</v>
      </c>
      <c r="G506" s="91" t="str">
        <v>PowerPICC Solo - 3CG</v>
      </c>
      <c r="H506" s="91" t="str">
        <v>1295108D</v>
      </c>
      <c r="I506" s="91" t="str">
        <v>DOT PPICC MAX SOLO 5FR DL FULL W/ TCS</v>
      </c>
      <c r="J506" s="91" t="str">
        <v>BD</v>
      </c>
      <c r="K506" s="95">
        <f>SUMIFS(MasterData[Curr Sales],MasterData[Material'#],H506,MasterData[Material],I506,MasterData[WWB ID],C506)</f>
        <v>0</v>
      </c>
      <c r="L506" s="95">
        <f>SUMIFS(MasterData[Prior Sales],MasterData[Material'#],H506,MasterData[Material],I506,MasterData[WWB ID],C506)</f>
        <v>3683.9999999999995</v>
      </c>
      <c r="M506" s="95">
        <f t="shared" si="15"/>
        <v>-3683.9999999999995</v>
      </c>
      <c r="N506" s="95">
        <f>SUMIFS(MasterData[Semi-Annual Base],MasterData[Material'#],H506,MasterData[Material],I506,MasterData[WWB ID],C506)</f>
        <v>0</v>
      </c>
      <c r="O506" s="95">
        <f>SUMIFS(MasterData[Semi-Annual Focus],MasterData[Material'#],H506,MasterData[Material],I506,MasterData[WWB ID],C506)</f>
        <v>0</v>
      </c>
      <c r="P506" s="95">
        <f>SUMIFS(MasterData[Base Rebate],MasterData[Material'#],H506,MasterData[Material],I506,MasterData[WWB ID],C506)</f>
        <v>28.377074564664138</v>
      </c>
      <c r="Q506" s="95">
        <f>SUMIFS(MasterData[Annual Focus],MasterData[Material'#],H506,MasterData[Material],I506,MasterData[WWB ID],C506)</f>
        <v>0</v>
      </c>
      <c r="R506" s="95">
        <f>SUMIFS(MasterData[Growth Rebate],MasterData[Material'#],H506,MasterData[Material],I506,MasterData[WWB ID],C506)</f>
        <v>-368.4</v>
      </c>
      <c r="S506" s="95">
        <f t="shared" si="16"/>
        <v>-340.02292543533582</v>
      </c>
    </row>
    <row r="507" spans="1:19" x14ac:dyDescent="0.25">
      <c r="A507" s="91" t="str">
        <v>BD MEDICAL</v>
      </c>
      <c r="B507" s="91" t="str">
        <v>Medication Delivery Solutions</v>
      </c>
      <c r="C507" s="91" t="str">
        <v>179</v>
      </c>
      <c r="D507" s="91" t="str">
        <v>Advanced Access Devices</v>
      </c>
      <c r="E507" s="91" t="str">
        <v>PICC</v>
      </c>
      <c r="F507" s="91" t="str">
        <v>PowerPICC Solo</v>
      </c>
      <c r="G507" s="91" t="str">
        <v>PowerPICC Solo - 3CG</v>
      </c>
      <c r="H507" s="91" t="str">
        <v>1194108D5</v>
      </c>
      <c r="I507" s="91" t="str">
        <v>DOT PPICC SOLO4FSL MBP3CG BIOPATCH PC NG</v>
      </c>
      <c r="J507" s="91" t="str">
        <v>BD</v>
      </c>
      <c r="K507" s="95">
        <f>SUMIFS(MasterData[Curr Sales],MasterData[Material'#],H507,MasterData[Material],I507,MasterData[WWB ID],C507)</f>
        <v>2589.3000000000002</v>
      </c>
      <c r="L507" s="95">
        <f>SUMIFS(MasterData[Prior Sales],MasterData[Material'#],H507,MasterData[Material],I507,MasterData[WWB ID],C507)</f>
        <v>0</v>
      </c>
      <c r="M507" s="95">
        <f t="shared" si="15"/>
        <v>2589.3000000000002</v>
      </c>
      <c r="N507" s="95">
        <f>SUMIFS(MasterData[Semi-Annual Base],MasterData[Material'#],H507,MasterData[Material],I507,MasterData[WWB ID],C507)</f>
        <v>0</v>
      </c>
      <c r="O507" s="95">
        <f>SUMIFS(MasterData[Semi-Annual Focus],MasterData[Material'#],H507,MasterData[Material],I507,MasterData[WWB ID],C507)</f>
        <v>0</v>
      </c>
      <c r="P507" s="95">
        <f>SUMIFS(MasterData[Base Rebate],MasterData[Material'#],H507,MasterData[Material],I507,MasterData[WWB ID],C507)</f>
        <v>0</v>
      </c>
      <c r="Q507" s="95">
        <f>SUMIFS(MasterData[Annual Focus],MasterData[Material'#],H507,MasterData[Material],I507,MasterData[WWB ID],C507)</f>
        <v>0</v>
      </c>
      <c r="R507" s="95">
        <f>SUMIFS(MasterData[Growth Rebate],MasterData[Material'#],H507,MasterData[Material],I507,MasterData[WWB ID],C507)</f>
        <v>258.93</v>
      </c>
      <c r="S507" s="95">
        <f t="shared" si="16"/>
        <v>258.93</v>
      </c>
    </row>
    <row r="508" spans="1:19" x14ac:dyDescent="0.25">
      <c r="A508" s="91" t="str">
        <v>BD MEDICAL</v>
      </c>
      <c r="B508" s="91" t="str">
        <v>Medication Delivery Solutions</v>
      </c>
      <c r="C508" s="91" t="str">
        <v>179</v>
      </c>
      <c r="D508" s="91" t="str">
        <v>Advanced Access Devices</v>
      </c>
      <c r="E508" s="91" t="str">
        <v>PICC</v>
      </c>
      <c r="F508" s="91" t="str">
        <v>PowerPICC Solo</v>
      </c>
      <c r="G508" s="91" t="str">
        <v>PowerPICC Solo - Non-3CG</v>
      </c>
      <c r="H508" s="91" t="str">
        <v>3195355</v>
      </c>
      <c r="I508" s="91" t="str">
        <v xml:space="preserve"> POWERPICC SOLO 5FR SL IR BASIC</v>
      </c>
      <c r="J508" s="91" t="str">
        <v>BD</v>
      </c>
      <c r="K508" s="95">
        <f>SUMIFS(MasterData[Curr Sales],MasterData[Material'#],H508,MasterData[Material],I508,MasterData[WWB ID],C508)</f>
        <v>8305.5</v>
      </c>
      <c r="L508" s="95">
        <f>SUMIFS(MasterData[Prior Sales],MasterData[Material'#],H508,MasterData[Material],I508,MasterData[WWB ID],C508)</f>
        <v>3559.5</v>
      </c>
      <c r="M508" s="95">
        <f t="shared" si="15"/>
        <v>4746</v>
      </c>
      <c r="N508" s="95">
        <f>SUMIFS(MasterData[Semi-Annual Base],MasterData[Material'#],H508,MasterData[Material],I508,MasterData[WWB ID],C508)</f>
        <v>0</v>
      </c>
      <c r="O508" s="95">
        <f>SUMIFS(MasterData[Semi-Annual Focus],MasterData[Material'#],H508,MasterData[Material],I508,MasterData[WWB ID],C508)</f>
        <v>0</v>
      </c>
      <c r="P508" s="95">
        <f>SUMIFS(MasterData[Base Rebate],MasterData[Material'#],H508,MasterData[Material],I508,MasterData[WWB ID],C508)</f>
        <v>27.418077337926711</v>
      </c>
      <c r="Q508" s="95">
        <f>SUMIFS(MasterData[Annual Focus],MasterData[Material'#],H508,MasterData[Material],I508,MasterData[WWB ID],C508)</f>
        <v>0</v>
      </c>
      <c r="R508" s="95">
        <f>SUMIFS(MasterData[Growth Rebate],MasterData[Material'#],H508,MasterData[Material],I508,MasterData[WWB ID],C508)</f>
        <v>474.6</v>
      </c>
      <c r="S508" s="95">
        <f t="shared" si="16"/>
        <v>502.01807733792674</v>
      </c>
    </row>
    <row r="509" spans="1:19" x14ac:dyDescent="0.25">
      <c r="A509" s="91" t="str">
        <v>BD MEDICAL</v>
      </c>
      <c r="B509" s="91" t="str">
        <v>Medication Delivery Solutions</v>
      </c>
      <c r="C509" s="91" t="str">
        <v>179</v>
      </c>
      <c r="D509" s="91" t="str">
        <v>Advanced Access Devices</v>
      </c>
      <c r="E509" s="91" t="str">
        <v>PICC</v>
      </c>
      <c r="F509" s="91" t="str">
        <v>Provena Solo 5FR TL</v>
      </c>
      <c r="G509" s="91" t="str">
        <v>Provena Solo 5FR TL - 3CG</v>
      </c>
      <c r="H509" s="91" t="str">
        <v>S1395108D1</v>
      </c>
      <c r="I509" s="91" t="str">
        <v>DOT PROVPP SOLO 5FTL MBP 3CG</v>
      </c>
      <c r="J509" s="91" t="str">
        <v>BD</v>
      </c>
      <c r="K509" s="95">
        <f>SUMIFS(MasterData[Curr Sales],MasterData[Material'#],H509,MasterData[Material],I509,MasterData[WWB ID],C509)</f>
        <v>1866.36</v>
      </c>
      <c r="L509" s="95">
        <f>SUMIFS(MasterData[Prior Sales],MasterData[Material'#],H509,MasterData[Material],I509,MasterData[WWB ID],C509)</f>
        <v>3732.72</v>
      </c>
      <c r="M509" s="95">
        <f t="shared" si="15"/>
        <v>-1866.36</v>
      </c>
      <c r="N509" s="95">
        <f>SUMIFS(MasterData[Semi-Annual Base],MasterData[Material'#],H509,MasterData[Material],I509,MasterData[WWB ID],C509)</f>
        <v>0</v>
      </c>
      <c r="O509" s="95">
        <f>SUMIFS(MasterData[Semi-Annual Focus],MasterData[Material'#],H509,MasterData[Material],I509,MasterData[WWB ID],C509)</f>
        <v>0</v>
      </c>
      <c r="P509" s="95">
        <f>SUMIFS(MasterData[Base Rebate],MasterData[Material'#],H509,MasterData[Material],I509,MasterData[WWB ID],C509)</f>
        <v>28.752354443271749</v>
      </c>
      <c r="Q509" s="95">
        <f>SUMIFS(MasterData[Annual Focus],MasterData[Material'#],H509,MasterData[Material],I509,MasterData[WWB ID],C509)</f>
        <v>0</v>
      </c>
      <c r="R509" s="95">
        <f>SUMIFS(MasterData[Growth Rebate],MasterData[Material'#],H509,MasterData[Material],I509,MasterData[WWB ID],C509)</f>
        <v>-186.636</v>
      </c>
      <c r="S509" s="95">
        <f t="shared" si="16"/>
        <v>-157.88364555672825</v>
      </c>
    </row>
    <row r="510" spans="1:19" x14ac:dyDescent="0.25">
      <c r="A510" s="91" t="str">
        <v>BD MEDICAL</v>
      </c>
      <c r="B510" s="91" t="str">
        <v>Medication Delivery Solutions</v>
      </c>
      <c r="C510" s="91" t="str">
        <v>179</v>
      </c>
      <c r="D510" s="91" t="str">
        <v>Advanced Access Devices</v>
      </c>
      <c r="E510" s="91" t="str">
        <v>PICC</v>
      </c>
      <c r="F510" s="91" t="str">
        <v>Provena Solo 5FR TL</v>
      </c>
      <c r="G510" s="91" t="str">
        <v>Provena Solo 5FR TL - 3CG</v>
      </c>
      <c r="H510" s="91" t="str">
        <v>S1395108D3</v>
      </c>
      <c r="I510" s="91" t="str">
        <v>DOT PROVPP SOLO 5FTL MBP 3CG GIVA PC NG</v>
      </c>
      <c r="J510" s="91" t="str">
        <v>BD</v>
      </c>
      <c r="K510" s="95">
        <f>SUMIFS(MasterData[Curr Sales],MasterData[Material'#],H510,MasterData[Material],I510,MasterData[WWB ID],C510)</f>
        <v>13843.2</v>
      </c>
      <c r="L510" s="95">
        <f>SUMIFS(MasterData[Prior Sales],MasterData[Material'#],H510,MasterData[Material],I510,MasterData[WWB ID],C510)</f>
        <v>0</v>
      </c>
      <c r="M510" s="95">
        <f t="shared" si="15"/>
        <v>13843.2</v>
      </c>
      <c r="N510" s="95">
        <f>SUMIFS(MasterData[Semi-Annual Base],MasterData[Material'#],H510,MasterData[Material],I510,MasterData[WWB ID],C510)</f>
        <v>0</v>
      </c>
      <c r="O510" s="95">
        <f>SUMIFS(MasterData[Semi-Annual Focus],MasterData[Material'#],H510,MasterData[Material],I510,MasterData[WWB ID],C510)</f>
        <v>0</v>
      </c>
      <c r="P510" s="95">
        <f>SUMIFS(MasterData[Base Rebate],MasterData[Material'#],H510,MasterData[Material],I510,MasterData[WWB ID],C510)</f>
        <v>0</v>
      </c>
      <c r="Q510" s="95">
        <f>SUMIFS(MasterData[Annual Focus],MasterData[Material'#],H510,MasterData[Material],I510,MasterData[WWB ID],C510)</f>
        <v>0</v>
      </c>
      <c r="R510" s="95">
        <f>SUMIFS(MasterData[Growth Rebate],MasterData[Material'#],H510,MasterData[Material],I510,MasterData[WWB ID],C510)</f>
        <v>1384.3200000000002</v>
      </c>
      <c r="S510" s="95">
        <f t="shared" si="16"/>
        <v>1384.3200000000002</v>
      </c>
    </row>
    <row r="511" spans="1:19" x14ac:dyDescent="0.25">
      <c r="A511" s="91" t="str">
        <v>BD MEDICAL</v>
      </c>
      <c r="B511" s="91" t="str">
        <v>Medication Delivery Solutions</v>
      </c>
      <c r="C511" s="91" t="str">
        <v>179</v>
      </c>
      <c r="D511" s="91" t="str">
        <v>Advanced Access Devices</v>
      </c>
      <c r="E511" s="91" t="str">
        <v>PICC</v>
      </c>
      <c r="F511" s="91" t="str">
        <v>Provena Solo 5FR TL</v>
      </c>
      <c r="G511" s="91" t="str">
        <v>Provena Solo 5FR TL - 3CG</v>
      </c>
      <c r="H511" s="91" t="str">
        <v>S1395108D</v>
      </c>
      <c r="I511" s="91" t="str">
        <v>DOT PPICC PROV SOLO5F TL MAX W/3CG</v>
      </c>
      <c r="J511" s="91" t="str">
        <v>BD</v>
      </c>
      <c r="K511" s="95">
        <f>SUMIFS(MasterData[Curr Sales],MasterData[Material'#],H511,MasterData[Material],I511,MasterData[WWB ID],C511)</f>
        <v>1729.44</v>
      </c>
      <c r="L511" s="95">
        <f>SUMIFS(MasterData[Prior Sales],MasterData[Material'#],H511,MasterData[Material],I511,MasterData[WWB ID],C511)</f>
        <v>5188.32</v>
      </c>
      <c r="M511" s="95">
        <f t="shared" si="15"/>
        <v>-3458.8799999999997</v>
      </c>
      <c r="N511" s="95">
        <f>SUMIFS(MasterData[Semi-Annual Base],MasterData[Material'#],H511,MasterData[Material],I511,MasterData[WWB ID],C511)</f>
        <v>0</v>
      </c>
      <c r="O511" s="95">
        <f>SUMIFS(MasterData[Semi-Annual Focus],MasterData[Material'#],H511,MasterData[Material],I511,MasterData[WWB ID],C511)</f>
        <v>0</v>
      </c>
      <c r="P511" s="95">
        <f>SUMIFS(MasterData[Base Rebate],MasterData[Material'#],H511,MasterData[Material],I511,MasterData[WWB ID],C511)</f>
        <v>39.964534067681392</v>
      </c>
      <c r="Q511" s="95">
        <f>SUMIFS(MasterData[Annual Focus],MasterData[Material'#],H511,MasterData[Material],I511,MasterData[WWB ID],C511)</f>
        <v>0</v>
      </c>
      <c r="R511" s="95">
        <f>SUMIFS(MasterData[Growth Rebate],MasterData[Material'#],H511,MasterData[Material],I511,MasterData[WWB ID],C511)</f>
        <v>-345.88799999999998</v>
      </c>
      <c r="S511" s="95">
        <f t="shared" si="16"/>
        <v>-305.92346593231861</v>
      </c>
    </row>
    <row r="512" spans="1:19" x14ac:dyDescent="0.25">
      <c r="A512" s="91" t="str">
        <v>BD MEDICAL</v>
      </c>
      <c r="B512" s="91" t="str">
        <v>Medication Delivery Solutions</v>
      </c>
      <c r="C512" s="91" t="str">
        <v>179</v>
      </c>
      <c r="D512" s="91" t="str">
        <v>Advanced Access Devices</v>
      </c>
      <c r="E512" s="91" t="str">
        <v>PICC</v>
      </c>
      <c r="F512" s="91" t="str">
        <v>Provena Solo 5FR TL</v>
      </c>
      <c r="G512" s="91" t="str">
        <v>Provena Solo 5FR TL - 3CG</v>
      </c>
      <c r="H512" s="91" t="str">
        <v>S1395108D4</v>
      </c>
      <c r="I512" s="91" t="str">
        <v>DOT PROVPP SOLO 5FTL MBP 3CG BIOPATCH PC</v>
      </c>
      <c r="J512" s="91" t="str">
        <v>BD</v>
      </c>
      <c r="K512" s="95">
        <f>SUMIFS(MasterData[Curr Sales],MasterData[Material'#],H512,MasterData[Material],I512,MasterData[WWB ID],C512)</f>
        <v>0</v>
      </c>
      <c r="L512" s="95">
        <f>SUMIFS(MasterData[Prior Sales],MasterData[Material'#],H512,MasterData[Material],I512,MasterData[WWB ID],C512)</f>
        <v>3856.32</v>
      </c>
      <c r="M512" s="95">
        <f t="shared" si="15"/>
        <v>-3856.32</v>
      </c>
      <c r="N512" s="95">
        <f>SUMIFS(MasterData[Semi-Annual Base],MasterData[Material'#],H512,MasterData[Material],I512,MasterData[WWB ID],C512)</f>
        <v>0</v>
      </c>
      <c r="O512" s="95">
        <f>SUMIFS(MasterData[Semi-Annual Focus],MasterData[Material'#],H512,MasterData[Material],I512,MasterData[WWB ID],C512)</f>
        <v>0</v>
      </c>
      <c r="P512" s="95">
        <f>SUMIFS(MasterData[Base Rebate],MasterData[Material'#],H512,MasterData[Material],I512,MasterData[WWB ID],C512)</f>
        <v>29.704419159936378</v>
      </c>
      <c r="Q512" s="95">
        <f>SUMIFS(MasterData[Annual Focus],MasterData[Material'#],H512,MasterData[Material],I512,MasterData[WWB ID],C512)</f>
        <v>0</v>
      </c>
      <c r="R512" s="95">
        <f>SUMIFS(MasterData[Growth Rebate],MasterData[Material'#],H512,MasterData[Material],I512,MasterData[WWB ID],C512)</f>
        <v>-385.63200000000006</v>
      </c>
      <c r="S512" s="95">
        <f t="shared" si="16"/>
        <v>-355.92758084006368</v>
      </c>
    </row>
    <row r="513" spans="1:19" x14ac:dyDescent="0.25">
      <c r="A513" s="91" t="str">
        <v>BD MEDICAL</v>
      </c>
      <c r="B513" s="91" t="str">
        <v>Medication Delivery Solutions</v>
      </c>
      <c r="C513" s="91" t="str">
        <v>179</v>
      </c>
      <c r="D513" s="91" t="str">
        <v>Advanced Access Devices</v>
      </c>
      <c r="E513" s="91" t="str">
        <v>PICC</v>
      </c>
      <c r="F513" s="91" t="str">
        <v>Provena Solo 4FR DL / 3FR SL</v>
      </c>
      <c r="G513" s="91" t="str">
        <v>Provena Solo 4FR DL / 3FR SL - 3CG</v>
      </c>
      <c r="H513" s="91" t="str">
        <v>S1193108D5</v>
      </c>
      <c r="I513" s="91" t="str">
        <v>DOT PROVPPSOLO3FSL MBP3CG BIOPATCH PC NG</v>
      </c>
      <c r="J513" s="91" t="str">
        <v>BD</v>
      </c>
      <c r="K513" s="95">
        <f>SUMIFS(MasterData[Curr Sales],MasterData[Material'#],H513,MasterData[Material],I513,MasterData[WWB ID],C513)</f>
        <v>904.35</v>
      </c>
      <c r="L513" s="95">
        <f>SUMIFS(MasterData[Prior Sales],MasterData[Material'#],H513,MasterData[Material],I513,MasterData[WWB ID],C513)</f>
        <v>0</v>
      </c>
      <c r="M513" s="95">
        <f t="shared" si="15"/>
        <v>904.35</v>
      </c>
      <c r="N513" s="95">
        <f>SUMIFS(MasterData[Semi-Annual Base],MasterData[Material'#],H513,MasterData[Material],I513,MasterData[WWB ID],C513)</f>
        <v>0</v>
      </c>
      <c r="O513" s="95">
        <f>SUMIFS(MasterData[Semi-Annual Focus],MasterData[Material'#],H513,MasterData[Material],I513,MasterData[WWB ID],C513)</f>
        <v>0</v>
      </c>
      <c r="P513" s="95">
        <f>SUMIFS(MasterData[Base Rebate],MasterData[Material'#],H513,MasterData[Material],I513,MasterData[WWB ID],C513)</f>
        <v>0</v>
      </c>
      <c r="Q513" s="95">
        <f>SUMIFS(MasterData[Annual Focus],MasterData[Material'#],H513,MasterData[Material],I513,MasterData[WWB ID],C513)</f>
        <v>0</v>
      </c>
      <c r="R513" s="95">
        <f>SUMIFS(MasterData[Growth Rebate],MasterData[Material'#],H513,MasterData[Material],I513,MasterData[WWB ID],C513)</f>
        <v>90.435000000000002</v>
      </c>
      <c r="S513" s="95">
        <f t="shared" si="16"/>
        <v>90.435000000000002</v>
      </c>
    </row>
    <row r="514" spans="1:19" x14ac:dyDescent="0.25">
      <c r="A514" s="91" t="str">
        <v>BD MEDICAL</v>
      </c>
      <c r="B514" s="91" t="str">
        <v>Medication Delivery Solutions</v>
      </c>
      <c r="C514" s="91" t="str">
        <v>179</v>
      </c>
      <c r="D514" s="91" t="str">
        <v>Advanced Access Devices</v>
      </c>
      <c r="E514" s="91" t="str">
        <v>PICC</v>
      </c>
      <c r="F514" s="91" t="str">
        <v>Provena Solo 4FR DL / 3FR SL</v>
      </c>
      <c r="G514" s="91" t="str">
        <v>Provena Solo 4FR DL / 3FR SL - 3CG</v>
      </c>
      <c r="H514" s="91" t="str">
        <v>S1193108D3</v>
      </c>
      <c r="I514" s="91" t="str">
        <v>DOT PROVPPSOLO 3FSL MBP 3CG GRDIVA PC NG</v>
      </c>
      <c r="J514" s="91" t="str">
        <v>BD</v>
      </c>
      <c r="K514" s="95">
        <f>SUMIFS(MasterData[Curr Sales],MasterData[Material'#],H514,MasterData[Material],I514,MasterData[WWB ID],C514)</f>
        <v>10852.2</v>
      </c>
      <c r="L514" s="95">
        <f>SUMIFS(MasterData[Prior Sales],MasterData[Material'#],H514,MasterData[Material],I514,MasterData[WWB ID],C514)</f>
        <v>0</v>
      </c>
      <c r="M514" s="95">
        <f t="shared" si="15"/>
        <v>10852.2</v>
      </c>
      <c r="N514" s="95">
        <f>SUMIFS(MasterData[Semi-Annual Base],MasterData[Material'#],H514,MasterData[Material],I514,MasterData[WWB ID],C514)</f>
        <v>0</v>
      </c>
      <c r="O514" s="95">
        <f>SUMIFS(MasterData[Semi-Annual Focus],MasterData[Material'#],H514,MasterData[Material],I514,MasterData[WWB ID],C514)</f>
        <v>0</v>
      </c>
      <c r="P514" s="95">
        <f>SUMIFS(MasterData[Base Rebate],MasterData[Material'#],H514,MasterData[Material],I514,MasterData[WWB ID],C514)</f>
        <v>0</v>
      </c>
      <c r="Q514" s="95">
        <f>SUMIFS(MasterData[Annual Focus],MasterData[Material'#],H514,MasterData[Material],I514,MasterData[WWB ID],C514)</f>
        <v>0</v>
      </c>
      <c r="R514" s="95">
        <f>SUMIFS(MasterData[Growth Rebate],MasterData[Material'#],H514,MasterData[Material],I514,MasterData[WWB ID],C514)</f>
        <v>1085.22</v>
      </c>
      <c r="S514" s="95">
        <f t="shared" si="16"/>
        <v>1085.22</v>
      </c>
    </row>
    <row r="515" spans="1:19" x14ac:dyDescent="0.25">
      <c r="A515" s="91" t="str">
        <v>BD MEDICAL</v>
      </c>
      <c r="B515" s="91" t="str">
        <v>Medication Delivery Solutions</v>
      </c>
      <c r="C515" s="91" t="str">
        <v>179</v>
      </c>
      <c r="D515" s="91" t="str">
        <v>Advanced Access Devices</v>
      </c>
      <c r="E515" s="91" t="str">
        <v>PICC</v>
      </c>
      <c r="F515" s="91" t="str">
        <v>Provena Solo 4FR DL / 3FR SL</v>
      </c>
      <c r="G515" s="91" t="str">
        <v>Provena Solo 4FR DL / 3FR SL - 3CG</v>
      </c>
      <c r="H515" s="91" t="str">
        <v>S1294108D3</v>
      </c>
      <c r="I515" s="91" t="str">
        <v>DOT PROVPPSOLO 4FDL MBP3CG GDIVA PC NG</v>
      </c>
      <c r="J515" s="91" t="str">
        <v>BD</v>
      </c>
      <c r="K515" s="95">
        <f>SUMIFS(MasterData[Curr Sales],MasterData[Material'#],H515,MasterData[Material],I515,MasterData[WWB ID],C515)</f>
        <v>5563.62</v>
      </c>
      <c r="L515" s="95">
        <f>SUMIFS(MasterData[Prior Sales],MasterData[Material'#],H515,MasterData[Material],I515,MasterData[WWB ID],C515)</f>
        <v>0</v>
      </c>
      <c r="M515" s="95">
        <f t="shared" si="15"/>
        <v>5563.62</v>
      </c>
      <c r="N515" s="95">
        <f>SUMIFS(MasterData[Semi-Annual Base],MasterData[Material'#],H515,MasterData[Material],I515,MasterData[WWB ID],C515)</f>
        <v>0</v>
      </c>
      <c r="O515" s="95">
        <f>SUMIFS(MasterData[Semi-Annual Focus],MasterData[Material'#],H515,MasterData[Material],I515,MasterData[WWB ID],C515)</f>
        <v>0</v>
      </c>
      <c r="P515" s="95">
        <f>SUMIFS(MasterData[Base Rebate],MasterData[Material'#],H515,MasterData[Material],I515,MasterData[WWB ID],C515)</f>
        <v>0</v>
      </c>
      <c r="Q515" s="95">
        <f>SUMIFS(MasterData[Annual Focus],MasterData[Material'#],H515,MasterData[Material],I515,MasterData[WWB ID],C515)</f>
        <v>0</v>
      </c>
      <c r="R515" s="95">
        <f>SUMIFS(MasterData[Growth Rebate],MasterData[Material'#],H515,MasterData[Material],I515,MasterData[WWB ID],C515)</f>
        <v>556.36199999999997</v>
      </c>
      <c r="S515" s="95">
        <f t="shared" si="16"/>
        <v>556.36199999999997</v>
      </c>
    </row>
    <row r="516" spans="1:19" x14ac:dyDescent="0.25">
      <c r="A516" s="91" t="str">
        <v>BD MEDICAL</v>
      </c>
      <c r="B516" s="91" t="str">
        <v>Medication Delivery Solutions</v>
      </c>
      <c r="C516" s="91" t="str">
        <v>179</v>
      </c>
      <c r="D516" s="91" t="str">
        <v>Advanced Access Devices</v>
      </c>
      <c r="E516" s="91" t="str">
        <v>PICC</v>
      </c>
      <c r="F516" s="91" t="str">
        <v>Provena 5FR TL</v>
      </c>
      <c r="G516" s="91" t="str">
        <v>Provena 5FR TL - 3CG</v>
      </c>
      <c r="H516" s="91" t="str">
        <v>S1385108D</v>
      </c>
      <c r="I516" s="91" t="str">
        <v>DOT PPICC PROV 5F TL MAXW/3CG</v>
      </c>
      <c r="J516" s="91" t="str">
        <v>BD</v>
      </c>
      <c r="K516" s="95">
        <f>SUMIFS(MasterData[Curr Sales],MasterData[Material'#],H516,MasterData[Material],I516,MasterData[WWB ID],C516)</f>
        <v>805.08</v>
      </c>
      <c r="L516" s="95">
        <f>SUMIFS(MasterData[Prior Sales],MasterData[Material'#],H516,MasterData[Material],I516,MasterData[WWB ID],C516)</f>
        <v>8855.880000000001</v>
      </c>
      <c r="M516" s="95">
        <f t="shared" si="15"/>
        <v>-8050.8000000000011</v>
      </c>
      <c r="N516" s="95">
        <f>SUMIFS(MasterData[Semi-Annual Base],MasterData[Material'#],H516,MasterData[Material],I516,MasterData[WWB ID],C516)</f>
        <v>0</v>
      </c>
      <c r="O516" s="95">
        <f>SUMIFS(MasterData[Semi-Annual Focus],MasterData[Material'#],H516,MasterData[Material],I516,MasterData[WWB ID],C516)</f>
        <v>0</v>
      </c>
      <c r="P516" s="95">
        <f>SUMIFS(MasterData[Base Rebate],MasterData[Material'#],H516,MasterData[Material],I516,MasterData[WWB ID],C516)</f>
        <v>68.214974781682372</v>
      </c>
      <c r="Q516" s="95">
        <f>SUMIFS(MasterData[Annual Focus],MasterData[Material'#],H516,MasterData[Material],I516,MasterData[WWB ID],C516)</f>
        <v>0</v>
      </c>
      <c r="R516" s="95">
        <f>SUMIFS(MasterData[Growth Rebate],MasterData[Material'#],H516,MasterData[Material],I516,MasterData[WWB ID],C516)</f>
        <v>-805.07999999999993</v>
      </c>
      <c r="S516" s="95">
        <f t="shared" si="16"/>
        <v>-736.86502521831756</v>
      </c>
    </row>
    <row r="517" spans="1:19" x14ac:dyDescent="0.25">
      <c r="A517" s="91" t="str">
        <v>BD MEDICAL</v>
      </c>
      <c r="B517" s="91" t="str">
        <v>Medication Delivery Solutions</v>
      </c>
      <c r="C517" s="91" t="str">
        <v>179</v>
      </c>
      <c r="D517" s="91" t="str">
        <v>Advanced Access Devices</v>
      </c>
      <c r="E517" s="91" t="str">
        <v>PICC</v>
      </c>
      <c r="F517" s="91" t="str">
        <v>Provena 5FR TL</v>
      </c>
      <c r="G517" s="91" t="str">
        <v>Provena 5FR TL - 3CG</v>
      </c>
      <c r="H517" s="91" t="str">
        <v>S1385108D1</v>
      </c>
      <c r="I517" s="91" t="str">
        <v>DOT PROV PP 5FTL MBPLUS 3CG</v>
      </c>
      <c r="J517" s="91" t="str">
        <v>BD</v>
      </c>
      <c r="K517" s="95">
        <f>SUMIFS(MasterData[Curr Sales],MasterData[Material'#],H517,MasterData[Material],I517,MasterData[WWB ID],C517)</f>
        <v>0</v>
      </c>
      <c r="L517" s="95">
        <f>SUMIFS(MasterData[Prior Sales],MasterData[Material'#],H517,MasterData[Material],I517,MasterData[WWB ID],C517)</f>
        <v>3516.72</v>
      </c>
      <c r="M517" s="95">
        <f t="shared" si="15"/>
        <v>-3516.72</v>
      </c>
      <c r="N517" s="95">
        <f>SUMIFS(MasterData[Semi-Annual Base],MasterData[Material'#],H517,MasterData[Material],I517,MasterData[WWB ID],C517)</f>
        <v>0</v>
      </c>
      <c r="O517" s="95">
        <f>SUMIFS(MasterData[Semi-Annual Focus],MasterData[Material'#],H517,MasterData[Material],I517,MasterData[WWB ID],C517)</f>
        <v>0</v>
      </c>
      <c r="P517" s="95">
        <f>SUMIFS(MasterData[Base Rebate],MasterData[Material'#],H517,MasterData[Material],I517,MasterData[WWB ID],C517)</f>
        <v>27.088552025799586</v>
      </c>
      <c r="Q517" s="95">
        <f>SUMIFS(MasterData[Annual Focus],MasterData[Material'#],H517,MasterData[Material],I517,MasterData[WWB ID],C517)</f>
        <v>0</v>
      </c>
      <c r="R517" s="95">
        <f>SUMIFS(MasterData[Growth Rebate],MasterData[Material'#],H517,MasterData[Material],I517,MasterData[WWB ID],C517)</f>
        <v>-351.67200000000003</v>
      </c>
      <c r="S517" s="95">
        <f t="shared" si="16"/>
        <v>-324.58344797420045</v>
      </c>
    </row>
    <row r="518" spans="1:19" x14ac:dyDescent="0.25">
      <c r="A518" s="91" t="str">
        <v>BD MEDICAL</v>
      </c>
      <c r="B518" s="91" t="str">
        <v>Medication Delivery Solutions</v>
      </c>
      <c r="C518" s="91" t="str">
        <v>179</v>
      </c>
      <c r="D518" s="91" t="str">
        <v>Advanced Access Devices</v>
      </c>
      <c r="E518" s="91" t="str">
        <v>PICC Other</v>
      </c>
      <c r="F518" s="91" t="str">
        <v>PICC Accessories</v>
      </c>
      <c r="G518" s="91" t="str">
        <v>Micro-EZ</v>
      </c>
      <c r="H518" s="91" t="str">
        <v>0738950</v>
      </c>
      <c r="I518" s="91" t="str">
        <v>UNIV MI 5FR 5 CM ANLNIT WIRE</v>
      </c>
      <c r="J518" s="91" t="str">
        <v>BD</v>
      </c>
      <c r="K518" s="95">
        <f>SUMIFS(MasterData[Curr Sales],MasterData[Material'#],H518,MasterData[Material],I518,MasterData[WWB ID],C518)</f>
        <v>577.20000000000005</v>
      </c>
      <c r="L518" s="95">
        <f>SUMIFS(MasterData[Prior Sales],MasterData[Material'#],H518,MasterData[Material],I518,MasterData[WWB ID],C518)</f>
        <v>1731.6000000000001</v>
      </c>
      <c r="M518" s="95">
        <f t="shared" si="15"/>
        <v>-1154.4000000000001</v>
      </c>
      <c r="N518" s="95">
        <f>SUMIFS(MasterData[Semi-Annual Base],MasterData[Material'#],H518,MasterData[Material],I518,MasterData[WWB ID],C518)</f>
        <v>0</v>
      </c>
      <c r="O518" s="95">
        <f>SUMIFS(MasterData[Semi-Annual Focus],MasterData[Material'#],H518,MasterData[Material],I518,MasterData[WWB ID],C518)</f>
        <v>0</v>
      </c>
      <c r="P518" s="95">
        <f>SUMIFS(MasterData[Base Rebate],MasterData[Material'#],H518,MasterData[Material],I518,MasterData[WWB ID],C518)</f>
        <v>13.338149380068518</v>
      </c>
      <c r="Q518" s="95">
        <f>SUMIFS(MasterData[Annual Focus],MasterData[Material'#],H518,MasterData[Material],I518,MasterData[WWB ID],C518)</f>
        <v>0</v>
      </c>
      <c r="R518" s="95">
        <f>SUMIFS(MasterData[Growth Rebate],MasterData[Material'#],H518,MasterData[Material],I518,MasterData[WWB ID],C518)</f>
        <v>-115.44000000000001</v>
      </c>
      <c r="S518" s="95">
        <f t="shared" si="16"/>
        <v>-102.1018506199315</v>
      </c>
    </row>
    <row r="519" spans="1:19" x14ac:dyDescent="0.25">
      <c r="A519" s="91" t="str">
        <v>BD MEDICAL</v>
      </c>
      <c r="B519" s="91" t="str">
        <v>Medication Delivery Solutions</v>
      </c>
      <c r="C519" s="91" t="str">
        <v>179</v>
      </c>
      <c r="D519" s="91" t="str">
        <v>Advanced Access Devices</v>
      </c>
      <c r="E519" s="91" t="str">
        <v>PICC Other</v>
      </c>
      <c r="F519" s="91" t="str">
        <v>PICC Accessories</v>
      </c>
      <c r="G519" s="91" t="str">
        <v>Micro-EZ</v>
      </c>
      <c r="H519" s="91" t="str">
        <v>0738945</v>
      </c>
      <c r="I519" s="91" t="str">
        <v>UNIV MI 4-1/2FR 5 CMANL NIT WIRE</v>
      </c>
      <c r="J519" s="91" t="str">
        <v>BD</v>
      </c>
      <c r="K519" s="95">
        <f>SUMIFS(MasterData[Curr Sales],MasterData[Material'#],H519,MasterData[Material],I519,MasterData[WWB ID],C519)</f>
        <v>8453.1999999999989</v>
      </c>
      <c r="L519" s="95">
        <f>SUMIFS(MasterData[Prior Sales],MasterData[Material'#],H519,MasterData[Material],I519,MasterData[WWB ID],C519)</f>
        <v>1811.3999999999999</v>
      </c>
      <c r="M519" s="95">
        <f t="shared" si="15"/>
        <v>6641.7999999999993</v>
      </c>
      <c r="N519" s="95">
        <f>SUMIFS(MasterData[Semi-Annual Base],MasterData[Material'#],H519,MasterData[Material],I519,MasterData[WWB ID],C519)</f>
        <v>0</v>
      </c>
      <c r="O519" s="95">
        <f>SUMIFS(MasterData[Semi-Annual Focus],MasterData[Material'#],H519,MasterData[Material],I519,MasterData[WWB ID],C519)</f>
        <v>0</v>
      </c>
      <c r="P519" s="95">
        <f>SUMIFS(MasterData[Base Rebate],MasterData[Material'#],H519,MasterData[Material],I519,MasterData[WWB ID],C519)</f>
        <v>13.952831939856845</v>
      </c>
      <c r="Q519" s="95">
        <f>SUMIFS(MasterData[Annual Focus],MasterData[Material'#],H519,MasterData[Material],I519,MasterData[WWB ID],C519)</f>
        <v>0</v>
      </c>
      <c r="R519" s="95">
        <f>SUMIFS(MasterData[Growth Rebate],MasterData[Material'#],H519,MasterData[Material],I519,MasterData[WWB ID],C519)</f>
        <v>664.18000000000006</v>
      </c>
      <c r="S519" s="95">
        <f t="shared" si="16"/>
        <v>678.13283193985694</v>
      </c>
    </row>
    <row r="520" spans="1:19" x14ac:dyDescent="0.25">
      <c r="A520" s="91" t="str">
        <v>BD MEDICAL</v>
      </c>
      <c r="B520" s="91" t="str">
        <v>Medication Delivery Solutions</v>
      </c>
      <c r="C520" s="91" t="str">
        <v>190</v>
      </c>
      <c r="D520" s="91" t="str">
        <v>Vascular Access Technologies</v>
      </c>
      <c r="E520" s="91" t="str">
        <v>Ultrasound Disposables</v>
      </c>
      <c r="F520" s="91" t="str">
        <v>Disposables</v>
      </c>
      <c r="G520" s="91" t="str">
        <v>Ultrasound Disposables</v>
      </c>
      <c r="H520" s="91" t="str">
        <v>9001C0197</v>
      </c>
      <c r="I520" s="91" t="str">
        <v xml:space="preserve"> 48INPROBE COVER W/GEL ULTRASOUND STERIL</v>
      </c>
      <c r="J520" s="91" t="str">
        <v>BD</v>
      </c>
      <c r="K520" s="95">
        <f>SUMIFS(MasterData[Curr Sales],MasterData[Material'#],H520,MasterData[Material],I520,MasterData[WWB ID],C520)</f>
        <v>101193.00000000001</v>
      </c>
      <c r="L520" s="95">
        <f>SUMIFS(MasterData[Prior Sales],MasterData[Material'#],H520,MasterData[Material],I520,MasterData[WWB ID],C520)</f>
        <v>123199.3</v>
      </c>
      <c r="M520" s="95">
        <f t="shared" si="15"/>
        <v>-22006.299999999988</v>
      </c>
      <c r="N520" s="95">
        <f>SUMIFS(MasterData[Semi-Annual Base],MasterData[Material'#],H520,MasterData[Material],I520,MasterData[WWB ID],C520)</f>
        <v>0</v>
      </c>
      <c r="O520" s="95">
        <f>SUMIFS(MasterData[Semi-Annual Focus],MasterData[Material'#],H520,MasterData[Material],I520,MasterData[WWB ID],C520)</f>
        <v>0</v>
      </c>
      <c r="P520" s="95">
        <f>SUMIFS(MasterData[Base Rebate],MasterData[Material'#],H520,MasterData[Material],I520,MasterData[WWB ID],C520)</f>
        <v>948.97820912443717</v>
      </c>
      <c r="Q520" s="95">
        <f>SUMIFS(MasterData[Annual Focus],MasterData[Material'#],H520,MasterData[Material],I520,MasterData[WWB ID],C520)</f>
        <v>0</v>
      </c>
      <c r="R520" s="95">
        <f>SUMIFS(MasterData[Growth Rebate],MasterData[Material'#],H520,MasterData[Material],I520,MasterData[WWB ID],C520)</f>
        <v>-2200.6299999999992</v>
      </c>
      <c r="S520" s="95">
        <f t="shared" si="16"/>
        <v>-1251.651790875562</v>
      </c>
    </row>
    <row r="521" spans="1:19" x14ac:dyDescent="0.25">
      <c r="A521" s="91" t="str">
        <v>BD MEDICAL</v>
      </c>
      <c r="B521" s="91" t="str">
        <v>Medication Delivery Solutions</v>
      </c>
      <c r="C521" s="91" t="str">
        <v>192</v>
      </c>
      <c r="D521" s="91" t="str">
        <v>Vascular Prep</v>
      </c>
      <c r="E521" s="91" t="str">
        <v>Securement</v>
      </c>
      <c r="F521" s="91" t="str">
        <v>Statlock - PICC</v>
      </c>
      <c r="G521" s="91" t="str">
        <v>Statlock PICC Stand Alone</v>
      </c>
      <c r="H521" s="91" t="str">
        <v>VPPDFP</v>
      </c>
      <c r="I521" s="91" t="str">
        <v>Sl Picc Plus Cresc Foam</v>
      </c>
      <c r="J521" s="91" t="str">
        <v>BD</v>
      </c>
      <c r="K521" s="95">
        <f>SUMIFS(MasterData[Curr Sales],MasterData[Material'#],H521,MasterData[Material],I521,MasterData[WWB ID],C521)</f>
        <v>218</v>
      </c>
      <c r="L521" s="95">
        <f>SUMIFS(MasterData[Prior Sales],MasterData[Material'#],H521,MasterData[Material],I521,MasterData[WWB ID],C521)</f>
        <v>0</v>
      </c>
      <c r="M521" s="95">
        <f t="shared" ref="M521:M584" si="17">K521-L521</f>
        <v>218</v>
      </c>
      <c r="N521" s="95">
        <f>SUMIFS(MasterData[Semi-Annual Base],MasterData[Material'#],H521,MasterData[Material],I521,MasterData[WWB ID],C521)</f>
        <v>0</v>
      </c>
      <c r="O521" s="95">
        <f>SUMIFS(MasterData[Semi-Annual Focus],MasterData[Material'#],H521,MasterData[Material],I521,MasterData[WWB ID],C521)</f>
        <v>0</v>
      </c>
      <c r="P521" s="95">
        <f>SUMIFS(MasterData[Base Rebate],MasterData[Material'#],H521,MasterData[Material],I521,MasterData[WWB ID],C521)</f>
        <v>0</v>
      </c>
      <c r="Q521" s="95">
        <f>SUMIFS(MasterData[Annual Focus],MasterData[Material'#],H521,MasterData[Material],I521,MasterData[WWB ID],C521)</f>
        <v>0</v>
      </c>
      <c r="R521" s="95">
        <f>SUMIFS(MasterData[Growth Rebate],MasterData[Material'#],H521,MasterData[Material],I521,MasterData[WWB ID],C521)</f>
        <v>21.8</v>
      </c>
      <c r="S521" s="95">
        <f t="shared" ref="S521:S584" si="18">SUM(N521:R521)</f>
        <v>21.8</v>
      </c>
    </row>
    <row r="522" spans="1:19" x14ac:dyDescent="0.25">
      <c r="A522" s="91" t="str">
        <v>BD MEDICAL</v>
      </c>
      <c r="B522" s="91" t="str">
        <v>Medication Delivery Solutions</v>
      </c>
      <c r="C522" s="91" t="str">
        <v>192</v>
      </c>
      <c r="D522" s="91" t="str">
        <v>Vascular Prep</v>
      </c>
      <c r="E522" s="91" t="str">
        <v>Securement</v>
      </c>
      <c r="F522" s="91" t="str">
        <v>Statlock - IV</v>
      </c>
      <c r="G522" s="91" t="str">
        <v>Statlock IV Stand Alone</v>
      </c>
      <c r="H522" s="91" t="str">
        <v>SLP001</v>
      </c>
      <c r="I522" s="91" t="str">
        <v>STATLOCK PRO</v>
      </c>
      <c r="J522" s="91" t="str">
        <v>BD</v>
      </c>
      <c r="K522" s="95">
        <f>SUMIFS(MasterData[Curr Sales],MasterData[Material'#],H522,MasterData[Material],I522,MasterData[WWB ID],C522)</f>
        <v>204</v>
      </c>
      <c r="L522" s="95">
        <f>SUMIFS(MasterData[Prior Sales],MasterData[Material'#],H522,MasterData[Material],I522,MasterData[WWB ID],C522)</f>
        <v>204</v>
      </c>
      <c r="M522" s="95">
        <f t="shared" si="17"/>
        <v>0</v>
      </c>
      <c r="N522" s="95">
        <f>SUMIFS(MasterData[Semi-Annual Base],MasterData[Material'#],H522,MasterData[Material],I522,MasterData[WWB ID],C522)</f>
        <v>0</v>
      </c>
      <c r="O522" s="95">
        <f>SUMIFS(MasterData[Semi-Annual Focus],MasterData[Material'#],H522,MasterData[Material],I522,MasterData[WWB ID],C522)</f>
        <v>0</v>
      </c>
      <c r="P522" s="95">
        <f>SUMIFS(MasterData[Base Rebate],MasterData[Material'#],H522,MasterData[Material],I522,MasterData[WWB ID],C522)</f>
        <v>1.5713689498348222</v>
      </c>
      <c r="Q522" s="95">
        <f>SUMIFS(MasterData[Annual Focus],MasterData[Material'#],H522,MasterData[Material],I522,MasterData[WWB ID],C522)</f>
        <v>0</v>
      </c>
      <c r="R522" s="95">
        <f>SUMIFS(MasterData[Growth Rebate],MasterData[Material'#],H522,MasterData[Material],I522,MasterData[WWB ID],C522)</f>
        <v>0</v>
      </c>
      <c r="S522" s="95">
        <f t="shared" si="18"/>
        <v>1.5713689498348222</v>
      </c>
    </row>
    <row r="523" spans="1:19" x14ac:dyDescent="0.25">
      <c r="A523" s="91" t="str">
        <v>BD MEDICAL</v>
      </c>
      <c r="B523" s="91" t="str">
        <v>Medication Delivery Solutions</v>
      </c>
      <c r="C523" s="91" t="str">
        <v>192</v>
      </c>
      <c r="D523" s="91" t="str">
        <v>Vascular Prep</v>
      </c>
      <c r="E523" s="91" t="str">
        <v>Skin Prep</v>
      </c>
      <c r="F523" s="91" t="str">
        <v>ChloraPrep Triple Swabsticks</v>
      </c>
      <c r="G523" s="91" t="str">
        <v>Triple Swabstick 5.25 ml</v>
      </c>
      <c r="H523" s="91" t="str">
        <v>930103</v>
      </c>
      <c r="I523" s="91" t="str">
        <v>SWABSTICK TRIPLE STERILE SOL/APPL</v>
      </c>
      <c r="J523" s="91" t="str">
        <v>BD</v>
      </c>
      <c r="K523" s="95">
        <f>SUMIFS(MasterData[Curr Sales],MasterData[Material'#],H523,MasterData[Material],I523,MasterData[WWB ID],C523)</f>
        <v>1434.8</v>
      </c>
      <c r="L523" s="95">
        <f>SUMIFS(MasterData[Prior Sales],MasterData[Material'#],H523,MasterData[Material],I523,MasterData[WWB ID],C523)</f>
        <v>24.8</v>
      </c>
      <c r="M523" s="95">
        <f t="shared" si="17"/>
        <v>1410</v>
      </c>
      <c r="N523" s="95">
        <f>SUMIFS(MasterData[Semi-Annual Base],MasterData[Material'#],H523,MasterData[Material],I523,MasterData[WWB ID],C523)</f>
        <v>0</v>
      </c>
      <c r="O523" s="95">
        <f>SUMIFS(MasterData[Semi-Annual Focus],MasterData[Material'#],H523,MasterData[Material],I523,MasterData[WWB ID],C523)</f>
        <v>0</v>
      </c>
      <c r="P523" s="95">
        <f>SUMIFS(MasterData[Base Rebate],MasterData[Material'#],H523,MasterData[Material],I523,MasterData[WWB ID],C523)</f>
        <v>0.1910291664505078</v>
      </c>
      <c r="Q523" s="95">
        <f>SUMIFS(MasterData[Annual Focus],MasterData[Material'#],H523,MasterData[Material],I523,MasterData[WWB ID],C523)</f>
        <v>0</v>
      </c>
      <c r="R523" s="95">
        <f>SUMIFS(MasterData[Growth Rebate],MasterData[Material'#],H523,MasterData[Material],I523,MasterData[WWB ID],C523)</f>
        <v>141</v>
      </c>
      <c r="S523" s="95">
        <f t="shared" si="18"/>
        <v>141.19102916645051</v>
      </c>
    </row>
    <row r="524" spans="1:19" x14ac:dyDescent="0.25">
      <c r="A524" s="91" t="str">
        <v>BD MEDICAL</v>
      </c>
      <c r="B524" s="91" t="str">
        <v>Medication Delivery Solutions</v>
      </c>
      <c r="C524" s="91" t="str">
        <v>102</v>
      </c>
      <c r="D524" s="91" t="str">
        <v>Hypodermic Products</v>
      </c>
      <c r="E524" s="91" t="str">
        <v>Conventional Hypodermic Products</v>
      </c>
      <c r="F524" s="91" t="str">
        <v>3pc Conventional-SYRINGE ONLY</v>
      </c>
      <c r="G524" s="91" t="str">
        <v>Syringe Only</v>
      </c>
      <c r="H524" s="91" t="str">
        <v>302833</v>
      </c>
      <c r="I524" s="91" t="str">
        <v>SYRINGE 30ML LS S/C 56</v>
      </c>
      <c r="J524" s="91" t="str">
        <v>BD</v>
      </c>
      <c r="K524" s="95">
        <f>SUMIFS(MasterData[Curr Sales],MasterData[Material'#],H524,MasterData[Material],I524,MasterData[WWB ID],C524)</f>
        <v>3615.08</v>
      </c>
      <c r="L524" s="95">
        <f>SUMIFS(MasterData[Prior Sales],MasterData[Material'#],H524,MasterData[Material],I524,MasterData[WWB ID],C524)</f>
        <v>2727.8</v>
      </c>
      <c r="M524" s="95">
        <f t="shared" si="17"/>
        <v>887.27999999999975</v>
      </c>
      <c r="N524" s="95">
        <f>SUMIFS(MasterData[Semi-Annual Base],MasterData[Material'#],H524,MasterData[Material],I524,MasterData[WWB ID],C524)</f>
        <v>0</v>
      </c>
      <c r="O524" s="95">
        <f>SUMIFS(MasterData[Semi-Annual Focus],MasterData[Material'#],H524,MasterData[Material],I524,MasterData[WWB ID],C524)</f>
        <v>0</v>
      </c>
      <c r="P524" s="95">
        <f>SUMIFS(MasterData[Base Rebate],MasterData[Material'#],H524,MasterData[Material],I524,MasterData[WWB ID],C524)</f>
        <v>21.011667751761902</v>
      </c>
      <c r="Q524" s="95">
        <f>SUMIFS(MasterData[Annual Focus],MasterData[Material'#],H524,MasterData[Material],I524,MasterData[WWB ID],C524)</f>
        <v>0</v>
      </c>
      <c r="R524" s="95">
        <f>SUMIFS(MasterData[Growth Rebate],MasterData[Material'#],H524,MasterData[Material],I524,MasterData[WWB ID],C524)</f>
        <v>88.728000000000009</v>
      </c>
      <c r="S524" s="95">
        <f t="shared" si="18"/>
        <v>109.73966775176191</v>
      </c>
    </row>
    <row r="525" spans="1:19" x14ac:dyDescent="0.25">
      <c r="A525" s="91" t="str">
        <v>BD MEDICAL</v>
      </c>
      <c r="B525" s="91" t="str">
        <v>Medication Delivery Solutions</v>
      </c>
      <c r="C525" s="91" t="str">
        <v>102</v>
      </c>
      <c r="D525" s="91" t="str">
        <v>Hypodermic Products</v>
      </c>
      <c r="E525" s="91" t="str">
        <v>Conventional Hypodermic Products</v>
      </c>
      <c r="F525" s="91" t="str">
        <v>3pc Conventional-SYRINGE ONLY</v>
      </c>
      <c r="G525" s="91" t="str">
        <v>Syringe Only</v>
      </c>
      <c r="H525" s="91" t="str">
        <v>309654</v>
      </c>
      <c r="I525" s="91" t="str">
        <v>SYRINGE 50ML S/T LATEX FREE CONFIGURE</v>
      </c>
      <c r="J525" s="91" t="str">
        <v>BD</v>
      </c>
      <c r="K525" s="95">
        <f>SUMIFS(MasterData[Curr Sales],MasterData[Material'#],H525,MasterData[Material],I525,MasterData[WWB ID],C525)</f>
        <v>498.67999999999995</v>
      </c>
      <c r="L525" s="95">
        <f>SUMIFS(MasterData[Prior Sales],MasterData[Material'#],H525,MasterData[Material],I525,MasterData[WWB ID],C525)</f>
        <v>1317.52</v>
      </c>
      <c r="M525" s="95">
        <f t="shared" si="17"/>
        <v>-818.84</v>
      </c>
      <c r="N525" s="95">
        <f>SUMIFS(MasterData[Semi-Annual Base],MasterData[Material'#],H525,MasterData[Material],I525,MasterData[WWB ID],C525)</f>
        <v>0</v>
      </c>
      <c r="O525" s="95">
        <f>SUMIFS(MasterData[Semi-Annual Focus],MasterData[Material'#],H525,MasterData[Material],I525,MasterData[WWB ID],C525)</f>
        <v>0</v>
      </c>
      <c r="P525" s="95">
        <f>SUMIFS(MasterData[Base Rebate],MasterData[Material'#],H525,MasterData[Material],I525,MasterData[WWB ID],C525)</f>
        <v>10.148578523462621</v>
      </c>
      <c r="Q525" s="95">
        <f>SUMIFS(MasterData[Annual Focus],MasterData[Material'#],H525,MasterData[Material],I525,MasterData[WWB ID],C525)</f>
        <v>0</v>
      </c>
      <c r="R525" s="95">
        <f>SUMIFS(MasterData[Growth Rebate],MasterData[Material'#],H525,MasterData[Material],I525,MasterData[WWB ID],C525)</f>
        <v>-81.884000000000015</v>
      </c>
      <c r="S525" s="95">
        <f t="shared" si="18"/>
        <v>-71.735421476537397</v>
      </c>
    </row>
    <row r="526" spans="1:19" x14ac:dyDescent="0.25">
      <c r="A526" s="91" t="str">
        <v>BD MEDICAL</v>
      </c>
      <c r="B526" s="91" t="str">
        <v>Medication Delivery Solutions</v>
      </c>
      <c r="C526" s="91" t="str">
        <v>102</v>
      </c>
      <c r="D526" s="91" t="str">
        <v>Hypodermic Products</v>
      </c>
      <c r="E526" s="91" t="str">
        <v>Conventional Hypodermic Products</v>
      </c>
      <c r="F526" s="91" t="str">
        <v>3pc Conventional-SYRINGE ONLY</v>
      </c>
      <c r="G526" s="91" t="str">
        <v>Syringe Only</v>
      </c>
      <c r="H526" s="91" t="str">
        <v>309605</v>
      </c>
      <c r="I526" s="91" t="str">
        <v>SYRINGE 10ML LL TIP BULK CONVENIENCE PAK</v>
      </c>
      <c r="J526" s="91" t="str">
        <v>BD</v>
      </c>
      <c r="K526" s="95">
        <f>SUMIFS(MasterData[Curr Sales],MasterData[Material'#],H526,MasterData[Material],I526,MasterData[WWB ID],C526)</f>
        <v>208.08</v>
      </c>
      <c r="L526" s="95">
        <f>SUMIFS(MasterData[Prior Sales],MasterData[Material'#],H526,MasterData[Material],I526,MasterData[WWB ID],C526)</f>
        <v>0</v>
      </c>
      <c r="M526" s="95">
        <f t="shared" si="17"/>
        <v>208.08</v>
      </c>
      <c r="N526" s="95">
        <f>SUMIFS(MasterData[Semi-Annual Base],MasterData[Material'#],H526,MasterData[Material],I526,MasterData[WWB ID],C526)</f>
        <v>0</v>
      </c>
      <c r="O526" s="95">
        <f>SUMIFS(MasterData[Semi-Annual Focus],MasterData[Material'#],H526,MasterData[Material],I526,MasterData[WWB ID],C526)</f>
        <v>0</v>
      </c>
      <c r="P526" s="95">
        <f>SUMIFS(MasterData[Base Rebate],MasterData[Material'#],H526,MasterData[Material],I526,MasterData[WWB ID],C526)</f>
        <v>0</v>
      </c>
      <c r="Q526" s="95">
        <f>SUMIFS(MasterData[Annual Focus],MasterData[Material'#],H526,MasterData[Material],I526,MasterData[WWB ID],C526)</f>
        <v>0</v>
      </c>
      <c r="R526" s="95">
        <f>SUMIFS(MasterData[Growth Rebate],MasterData[Material'#],H526,MasterData[Material],I526,MasterData[WWB ID],C526)</f>
        <v>20.808000000000003</v>
      </c>
      <c r="S526" s="95">
        <f t="shared" si="18"/>
        <v>20.808000000000003</v>
      </c>
    </row>
    <row r="527" spans="1:19" x14ac:dyDescent="0.25">
      <c r="A527" s="91" t="str">
        <v>BD MEDICAL</v>
      </c>
      <c r="B527" s="91" t="str">
        <v>Medication Delivery Solutions</v>
      </c>
      <c r="C527" s="91" t="str">
        <v>102</v>
      </c>
      <c r="D527" s="91" t="str">
        <v>Hypodermic Products</v>
      </c>
      <c r="E527" s="91" t="str">
        <v>Conventional Hypodermic Products</v>
      </c>
      <c r="F527" s="91" t="str">
        <v>Conventional Needles</v>
      </c>
      <c r="G527" s="91" t="str">
        <v>Small Bore Needles</v>
      </c>
      <c r="H527" s="91" t="str">
        <v>305165</v>
      </c>
      <c r="I527" s="91" t="str">
        <v>NEEDLE 21X1 RB</v>
      </c>
      <c r="J527" s="91" t="str">
        <v>BD</v>
      </c>
      <c r="K527" s="95">
        <f>SUMIFS(MasterData[Curr Sales],MasterData[Material'#],H527,MasterData[Material],I527,MasterData[WWB ID],C527)</f>
        <v>371</v>
      </c>
      <c r="L527" s="95">
        <f>SUMIFS(MasterData[Prior Sales],MasterData[Material'#],H527,MasterData[Material],I527,MasterData[WWB ID],C527)</f>
        <v>246</v>
      </c>
      <c r="M527" s="95">
        <f t="shared" si="17"/>
        <v>125</v>
      </c>
      <c r="N527" s="95">
        <f>SUMIFS(MasterData[Semi-Annual Base],MasterData[Material'#],H527,MasterData[Material],I527,MasterData[WWB ID],C527)</f>
        <v>0</v>
      </c>
      <c r="O527" s="95">
        <f>SUMIFS(MasterData[Semi-Annual Focus],MasterData[Material'#],H527,MasterData[Material],I527,MasterData[WWB ID],C527)</f>
        <v>0</v>
      </c>
      <c r="P527" s="95">
        <f>SUMIFS(MasterData[Base Rebate],MasterData[Material'#],H527,MasterData[Material],I527,MasterData[WWB ID],C527)</f>
        <v>1.894886086565521</v>
      </c>
      <c r="Q527" s="95">
        <f>SUMIFS(MasterData[Annual Focus],MasterData[Material'#],H527,MasterData[Material],I527,MasterData[WWB ID],C527)</f>
        <v>0</v>
      </c>
      <c r="R527" s="95">
        <f>SUMIFS(MasterData[Growth Rebate],MasterData[Material'#],H527,MasterData[Material],I527,MasterData[WWB ID],C527)</f>
        <v>12.5</v>
      </c>
      <c r="S527" s="95">
        <f t="shared" si="18"/>
        <v>14.394886086565521</v>
      </c>
    </row>
    <row r="528" spans="1:19" x14ac:dyDescent="0.25">
      <c r="A528" s="91" t="str">
        <v>BD MEDICAL</v>
      </c>
      <c r="B528" s="91" t="str">
        <v>Medication Delivery Solutions</v>
      </c>
      <c r="C528" s="91" t="str">
        <v>102</v>
      </c>
      <c r="D528" s="91" t="str">
        <v>Hypodermic Products</v>
      </c>
      <c r="E528" s="91" t="str">
        <v>Conventional Hypodermic Products</v>
      </c>
      <c r="F528" s="91" t="str">
        <v>Pharmacy Devices</v>
      </c>
      <c r="G528" s="91" t="str">
        <v>LARGE BORE NEEDLE</v>
      </c>
      <c r="H528" s="91" t="str">
        <v>305201</v>
      </c>
      <c r="I528" s="91" t="str">
        <v>NEEDLE FILTER NOKOR 18X1-1/2 TW</v>
      </c>
      <c r="J528" s="91" t="str">
        <v>BD</v>
      </c>
      <c r="K528" s="95">
        <f>SUMIFS(MasterData[Curr Sales],MasterData[Material'#],H528,MasterData[Material],I528,MasterData[WWB ID],C528)</f>
        <v>90</v>
      </c>
      <c r="L528" s="95">
        <f>SUMIFS(MasterData[Prior Sales],MasterData[Material'#],H528,MasterData[Material],I528,MasterData[WWB ID],C528)</f>
        <v>153</v>
      </c>
      <c r="M528" s="95">
        <f t="shared" si="17"/>
        <v>-63</v>
      </c>
      <c r="N528" s="95">
        <f>SUMIFS(MasterData[Semi-Annual Base],MasterData[Material'#],H528,MasterData[Material],I528,MasterData[WWB ID],C528)</f>
        <v>0</v>
      </c>
      <c r="O528" s="95">
        <f>SUMIFS(MasterData[Semi-Annual Focus],MasterData[Material'#],H528,MasterData[Material],I528,MasterData[WWB ID],C528)</f>
        <v>0</v>
      </c>
      <c r="P528" s="95">
        <f>SUMIFS(MasterData[Base Rebate],MasterData[Material'#],H528,MasterData[Material],I528,MasterData[WWB ID],C528)</f>
        <v>1.1785267123761165</v>
      </c>
      <c r="Q528" s="95">
        <f>SUMIFS(MasterData[Annual Focus],MasterData[Material'#],H528,MasterData[Material],I528,MasterData[WWB ID],C528)</f>
        <v>0</v>
      </c>
      <c r="R528" s="95">
        <f>SUMIFS(MasterData[Growth Rebate],MasterData[Material'#],H528,MasterData[Material],I528,MasterData[WWB ID],C528)</f>
        <v>-6.3</v>
      </c>
      <c r="S528" s="95">
        <f t="shared" si="18"/>
        <v>-5.1214732876238838</v>
      </c>
    </row>
    <row r="529" spans="1:19" x14ac:dyDescent="0.25">
      <c r="A529" s="91" t="str">
        <v>BD MEDICAL</v>
      </c>
      <c r="B529" s="91" t="str">
        <v>Medication Delivery Solutions</v>
      </c>
      <c r="C529" s="91" t="str">
        <v>102</v>
      </c>
      <c r="D529" s="91" t="str">
        <v>Hypodermic Products</v>
      </c>
      <c r="E529" s="91" t="str">
        <v>Conventional Hypodermic Products</v>
      </c>
      <c r="F529" s="91" t="str">
        <v>Pharmacy Devices</v>
      </c>
      <c r="G529" s="91" t="str">
        <v>LARGE BORE NEEDLE</v>
      </c>
      <c r="H529" s="91" t="str">
        <v>305216</v>
      </c>
      <c r="I529" s="91" t="str">
        <v>NEEDLE ADMIX NOKOR 16X1 TW</v>
      </c>
      <c r="J529" s="91" t="str">
        <v>BD</v>
      </c>
      <c r="K529" s="95">
        <f>SUMIFS(MasterData[Curr Sales],MasterData[Material'#],H529,MasterData[Material],I529,MasterData[WWB ID],C529)</f>
        <v>1000</v>
      </c>
      <c r="L529" s="95">
        <f>SUMIFS(MasterData[Prior Sales],MasterData[Material'#],H529,MasterData[Material],I529,MasterData[WWB ID],C529)</f>
        <v>0</v>
      </c>
      <c r="M529" s="95">
        <f t="shared" si="17"/>
        <v>1000</v>
      </c>
      <c r="N529" s="95">
        <f>SUMIFS(MasterData[Semi-Annual Base],MasterData[Material'#],H529,MasterData[Material],I529,MasterData[WWB ID],C529)</f>
        <v>0</v>
      </c>
      <c r="O529" s="95">
        <f>SUMIFS(MasterData[Semi-Annual Focus],MasterData[Material'#],H529,MasterData[Material],I529,MasterData[WWB ID],C529)</f>
        <v>0</v>
      </c>
      <c r="P529" s="95">
        <f>SUMIFS(MasterData[Base Rebate],MasterData[Material'#],H529,MasterData[Material],I529,MasterData[WWB ID],C529)</f>
        <v>0</v>
      </c>
      <c r="Q529" s="95">
        <f>SUMIFS(MasterData[Annual Focus],MasterData[Material'#],H529,MasterData[Material],I529,MasterData[WWB ID],C529)</f>
        <v>0</v>
      </c>
      <c r="R529" s="95">
        <f>SUMIFS(MasterData[Growth Rebate],MasterData[Material'#],H529,MasterData[Material],I529,MasterData[WWB ID],C529)</f>
        <v>100</v>
      </c>
      <c r="S529" s="95">
        <f t="shared" si="18"/>
        <v>100</v>
      </c>
    </row>
    <row r="530" spans="1:19" x14ac:dyDescent="0.25">
      <c r="A530" s="91" t="str">
        <v>BD MEDICAL</v>
      </c>
      <c r="B530" s="91" t="str">
        <v>Medication Delivery Solutions</v>
      </c>
      <c r="C530" s="91" t="str">
        <v>102</v>
      </c>
      <c r="D530" s="91" t="str">
        <v>Hypodermic Products</v>
      </c>
      <c r="E530" s="91" t="str">
        <v>Safety Hypodermic Products</v>
      </c>
      <c r="F530" s="91" t="str">
        <v>Blunt Fill Needle / Combo</v>
      </c>
      <c r="G530" s="91" t="str">
        <v>BFN LARGE BORE</v>
      </c>
      <c r="H530" s="91" t="str">
        <v>305181</v>
      </c>
      <c r="I530" s="91" t="str">
        <v>NEEDLE 18X1IN BLUNT FILL</v>
      </c>
      <c r="J530" s="91" t="str">
        <v>BD</v>
      </c>
      <c r="K530" s="95">
        <f>SUMIFS(MasterData[Curr Sales],MasterData[Material'#],H530,MasterData[Material],I530,MasterData[WWB ID],C530)</f>
        <v>6510</v>
      </c>
      <c r="L530" s="95">
        <f>SUMIFS(MasterData[Prior Sales],MasterData[Material'#],H530,MasterData[Material],I530,MasterData[WWB ID],C530)</f>
        <v>3046</v>
      </c>
      <c r="M530" s="95">
        <f t="shared" si="17"/>
        <v>3464</v>
      </c>
      <c r="N530" s="95">
        <f>SUMIFS(MasterData[Semi-Annual Base],MasterData[Material'#],H530,MasterData[Material],I530,MasterData[WWB ID],C530)</f>
        <v>0</v>
      </c>
      <c r="O530" s="95">
        <f>SUMIFS(MasterData[Semi-Annual Focus],MasterData[Material'#],H530,MasterData[Material],I530,MasterData[WWB ID],C530)</f>
        <v>0</v>
      </c>
      <c r="P530" s="95">
        <f>SUMIFS(MasterData[Base Rebate],MasterData[Material'#],H530,MasterData[Material],I530,MasterData[WWB ID],C530)</f>
        <v>23.462695201945433</v>
      </c>
      <c r="Q530" s="95">
        <f>SUMIFS(MasterData[Annual Focus],MasterData[Material'#],H530,MasterData[Material],I530,MasterData[WWB ID],C530)</f>
        <v>0</v>
      </c>
      <c r="R530" s="95">
        <f>SUMIFS(MasterData[Growth Rebate],MasterData[Material'#],H530,MasterData[Material],I530,MasterData[WWB ID],C530)</f>
        <v>346.4</v>
      </c>
      <c r="S530" s="95">
        <f t="shared" si="18"/>
        <v>369.86269520194543</v>
      </c>
    </row>
    <row r="531" spans="1:19" x14ac:dyDescent="0.25">
      <c r="A531" s="91" t="str">
        <v>BD MEDICAL</v>
      </c>
      <c r="B531" s="91" t="str">
        <v>Medication Delivery Solutions</v>
      </c>
      <c r="C531" s="91" t="str">
        <v>102</v>
      </c>
      <c r="D531" s="91" t="str">
        <v>Hypodermic Products</v>
      </c>
      <c r="E531" s="91" t="str">
        <v>Safety Hypodermic Products</v>
      </c>
      <c r="F531" s="91" t="str">
        <v>Eclipse - COMBOS</v>
      </c>
      <c r="G531" s="91" t="str">
        <v>1 ml</v>
      </c>
      <c r="H531" s="91" t="str">
        <v>305778</v>
      </c>
      <c r="I531" s="91" t="str">
        <v>SYRINGE 1ML LL W/NDL ECLIPSE 30x1/2 RB</v>
      </c>
      <c r="J531" s="91" t="str">
        <v>BD</v>
      </c>
      <c r="K531" s="95">
        <f>SUMIFS(MasterData[Curr Sales],MasterData[Material'#],H531,MasterData[Material],I531,MasterData[WWB ID],C531)</f>
        <v>1249.8499999999999</v>
      </c>
      <c r="L531" s="95">
        <f>SUMIFS(MasterData[Prior Sales],MasterData[Material'#],H531,MasterData[Material],I531,MasterData[WWB ID],C531)</f>
        <v>651</v>
      </c>
      <c r="M531" s="95">
        <f t="shared" si="17"/>
        <v>598.84999999999991</v>
      </c>
      <c r="N531" s="95">
        <f>SUMIFS(MasterData[Semi-Annual Base],MasterData[Material'#],H531,MasterData[Material],I531,MasterData[WWB ID],C531)</f>
        <v>0</v>
      </c>
      <c r="O531" s="95">
        <f>SUMIFS(MasterData[Semi-Annual Focus],MasterData[Material'#],H531,MasterData[Material],I531,MasterData[WWB ID],C531)</f>
        <v>0</v>
      </c>
      <c r="P531" s="95">
        <f>SUMIFS(MasterData[Base Rebate],MasterData[Material'#],H531,MasterData[Material],I531,MasterData[WWB ID],C531)</f>
        <v>5.0145156193258291</v>
      </c>
      <c r="Q531" s="95">
        <f>SUMIFS(MasterData[Annual Focus],MasterData[Material'#],H531,MasterData[Material],I531,MasterData[WWB ID],C531)</f>
        <v>0</v>
      </c>
      <c r="R531" s="95">
        <f>SUMIFS(MasterData[Growth Rebate],MasterData[Material'#],H531,MasterData[Material],I531,MasterData[WWB ID],C531)</f>
        <v>59.885000000000012</v>
      </c>
      <c r="S531" s="95">
        <f t="shared" si="18"/>
        <v>64.89951561932584</v>
      </c>
    </row>
    <row r="532" spans="1:19" x14ac:dyDescent="0.25">
      <c r="A532" s="91" t="str">
        <v>BD MEDICAL</v>
      </c>
      <c r="B532" s="91" t="str">
        <v>Medication Delivery Solutions</v>
      </c>
      <c r="C532" s="91" t="str">
        <v>102</v>
      </c>
      <c r="D532" s="91" t="str">
        <v>Hypodermic Products</v>
      </c>
      <c r="E532" s="91" t="str">
        <v>Safety Hypodermic Products</v>
      </c>
      <c r="F532" s="91" t="str">
        <v>Eclipse - NEEDLES ONLY</v>
      </c>
      <c r="G532" s="91" t="str">
        <v>SMALL BORE NEEDLE</v>
      </c>
      <c r="H532" s="91" t="str">
        <v>305757</v>
      </c>
      <c r="I532" s="91" t="str">
        <v>NEEDLE ECLIPSE 30X1/2</v>
      </c>
      <c r="J532" s="91" t="str">
        <v>BD</v>
      </c>
      <c r="K532" s="95">
        <f>SUMIFS(MasterData[Curr Sales],MasterData[Material'#],H532,MasterData[Material],I532,MasterData[WWB ID],C532)</f>
        <v>1230</v>
      </c>
      <c r="L532" s="95">
        <f>SUMIFS(MasterData[Prior Sales],MasterData[Material'#],H532,MasterData[Material],I532,MasterData[WWB ID],C532)</f>
        <v>1770</v>
      </c>
      <c r="M532" s="95">
        <f t="shared" si="17"/>
        <v>-540</v>
      </c>
      <c r="N532" s="95">
        <f>SUMIFS(MasterData[Semi-Annual Base],MasterData[Material'#],H532,MasterData[Material],I532,MasterData[WWB ID],C532)</f>
        <v>0</v>
      </c>
      <c r="O532" s="95">
        <f>SUMIFS(MasterData[Semi-Annual Focus],MasterData[Material'#],H532,MasterData[Material],I532,MasterData[WWB ID],C532)</f>
        <v>0</v>
      </c>
      <c r="P532" s="95">
        <f>SUMIFS(MasterData[Base Rebate],MasterData[Material'#],H532,MasterData[Material],I532,MasterData[WWB ID],C532)</f>
        <v>13.633936476508016</v>
      </c>
      <c r="Q532" s="95">
        <f>SUMIFS(MasterData[Annual Focus],MasterData[Material'#],H532,MasterData[Material],I532,MasterData[WWB ID],C532)</f>
        <v>0</v>
      </c>
      <c r="R532" s="95">
        <f>SUMIFS(MasterData[Growth Rebate],MasterData[Material'#],H532,MasterData[Material],I532,MasterData[WWB ID],C532)</f>
        <v>-54</v>
      </c>
      <c r="S532" s="95">
        <f t="shared" si="18"/>
        <v>-40.366063523491988</v>
      </c>
    </row>
    <row r="533" spans="1:19" x14ac:dyDescent="0.25">
      <c r="A533" s="91" t="str">
        <v>BD MEDICAL</v>
      </c>
      <c r="B533" s="91" t="str">
        <v>Medication Delivery Solutions</v>
      </c>
      <c r="C533" s="91" t="str">
        <v>102</v>
      </c>
      <c r="D533" s="91" t="str">
        <v>Hypodermic Products</v>
      </c>
      <c r="E533" s="91" t="str">
        <v>Safety Hypodermic Products</v>
      </c>
      <c r="F533" s="91" t="str">
        <v>SafetyGlide - NEEDLES ONLY</v>
      </c>
      <c r="G533" s="91" t="str">
        <v>SafetyGlide Needles</v>
      </c>
      <c r="H533" s="91" t="str">
        <v>305901</v>
      </c>
      <c r="I533" s="91" t="str">
        <v>NEEDLE SFTYGLD 25X5/8 RB</v>
      </c>
      <c r="J533" s="91" t="str">
        <v>BD</v>
      </c>
      <c r="K533" s="95">
        <f>SUMIFS(MasterData[Curr Sales],MasterData[Material'#],H533,MasterData[Material],I533,MasterData[WWB ID],C533)</f>
        <v>10425.549999999999</v>
      </c>
      <c r="L533" s="95">
        <f>SUMIFS(MasterData[Prior Sales],MasterData[Material'#],H533,MasterData[Material],I533,MasterData[WWB ID],C533)</f>
        <v>6705</v>
      </c>
      <c r="M533" s="95">
        <f t="shared" si="17"/>
        <v>3720.5499999999993</v>
      </c>
      <c r="N533" s="95">
        <f>SUMIFS(MasterData[Semi-Annual Base],MasterData[Material'#],H533,MasterData[Material],I533,MasterData[WWB ID],C533)</f>
        <v>0</v>
      </c>
      <c r="O533" s="95">
        <f>SUMIFS(MasterData[Semi-Annual Focus],MasterData[Material'#],H533,MasterData[Material],I533,MasterData[WWB ID],C533)</f>
        <v>0</v>
      </c>
      <c r="P533" s="95">
        <f>SUMIFS(MasterData[Base Rebate],MasterData[Material'#],H533,MasterData[Material],I533,MasterData[WWB ID],C533)</f>
        <v>51.647200042365114</v>
      </c>
      <c r="Q533" s="95">
        <f>SUMIFS(MasterData[Annual Focus],MasterData[Material'#],H533,MasterData[Material],I533,MasterData[WWB ID],C533)</f>
        <v>0</v>
      </c>
      <c r="R533" s="95">
        <f>SUMIFS(MasterData[Growth Rebate],MasterData[Material'#],H533,MasterData[Material],I533,MasterData[WWB ID],C533)</f>
        <v>372.05500000000001</v>
      </c>
      <c r="S533" s="95">
        <f t="shared" si="18"/>
        <v>423.70220004236512</v>
      </c>
    </row>
    <row r="534" spans="1:19" x14ac:dyDescent="0.25">
      <c r="A534" s="91" t="str">
        <v>BD MEDICAL</v>
      </c>
      <c r="B534" s="91" t="str">
        <v>Medication Delivery Solutions</v>
      </c>
      <c r="C534" s="91" t="str">
        <v>102</v>
      </c>
      <c r="D534" s="91" t="str">
        <v>Hypodermic Products</v>
      </c>
      <c r="E534" s="91" t="str">
        <v>Safety Hypodermic Products</v>
      </c>
      <c r="F534" s="91" t="str">
        <v>SafetyGlide - NEEDLES ONLY</v>
      </c>
      <c r="G534" s="91" t="str">
        <v>SafetyGlide Needles</v>
      </c>
      <c r="H534" s="91" t="str">
        <v>305902</v>
      </c>
      <c r="I534" s="91" t="str">
        <v>NEEDLE SFTYGLD 23X1 RB</v>
      </c>
      <c r="J534" s="91" t="str">
        <v>BD</v>
      </c>
      <c r="K534" s="95">
        <f>SUMIFS(MasterData[Curr Sales],MasterData[Material'#],H534,MasterData[Material],I534,MasterData[WWB ID],C534)</f>
        <v>2191</v>
      </c>
      <c r="L534" s="95">
        <f>SUMIFS(MasterData[Prior Sales],MasterData[Material'#],H534,MasterData[Material],I534,MasterData[WWB ID],C534)</f>
        <v>5647.5</v>
      </c>
      <c r="M534" s="95">
        <f t="shared" si="17"/>
        <v>-3456.5</v>
      </c>
      <c r="N534" s="95">
        <f>SUMIFS(MasterData[Semi-Annual Base],MasterData[Material'#],H534,MasterData[Material],I534,MasterData[WWB ID],C534)</f>
        <v>0</v>
      </c>
      <c r="O534" s="95">
        <f>SUMIFS(MasterData[Semi-Annual Focus],MasterData[Material'#],H534,MasterData[Material],I534,MasterData[WWB ID],C534)</f>
        <v>0</v>
      </c>
      <c r="P534" s="95">
        <f>SUMIFS(MasterData[Base Rebate],MasterData[Material'#],H534,MasterData[Material],I534,MasterData[WWB ID],C534)</f>
        <v>43.501500706824309</v>
      </c>
      <c r="Q534" s="95">
        <f>SUMIFS(MasterData[Annual Focus],MasterData[Material'#],H534,MasterData[Material],I534,MasterData[WWB ID],C534)</f>
        <v>0</v>
      </c>
      <c r="R534" s="95">
        <f>SUMIFS(MasterData[Growth Rebate],MasterData[Material'#],H534,MasterData[Material],I534,MasterData[WWB ID],C534)</f>
        <v>-345.65</v>
      </c>
      <c r="S534" s="95">
        <f t="shared" si="18"/>
        <v>-302.14849929317569</v>
      </c>
    </row>
    <row r="535" spans="1:19" x14ac:dyDescent="0.25">
      <c r="A535" s="91" t="str">
        <v>BD MEDICAL</v>
      </c>
      <c r="B535" s="91" t="str">
        <v>Medication Delivery Solutions</v>
      </c>
      <c r="C535" s="91" t="str">
        <v>102</v>
      </c>
      <c r="D535" s="91" t="str">
        <v>Hypodermic Products</v>
      </c>
      <c r="E535" s="91" t="str">
        <v>Safety Hypodermic Products</v>
      </c>
      <c r="F535" s="91" t="str">
        <v>SafetyGlide - NEEDLES ONLY</v>
      </c>
      <c r="G535" s="91" t="str">
        <v>SafetyGlide Needles</v>
      </c>
      <c r="H535" s="91" t="str">
        <v>305916</v>
      </c>
      <c r="I535" s="91" t="str">
        <v>NEEDLE SFTYGLD 25X1 RB</v>
      </c>
      <c r="J535" s="91" t="str">
        <v>BD</v>
      </c>
      <c r="K535" s="95">
        <f>SUMIFS(MasterData[Curr Sales],MasterData[Material'#],H535,MasterData[Material],I535,MasterData[WWB ID],C535)</f>
        <v>1012.5</v>
      </c>
      <c r="L535" s="95">
        <f>SUMIFS(MasterData[Prior Sales],MasterData[Material'#],H535,MasterData[Material],I535,MasterData[WWB ID],C535)</f>
        <v>1620</v>
      </c>
      <c r="M535" s="95">
        <f t="shared" si="17"/>
        <v>-607.5</v>
      </c>
      <c r="N535" s="95">
        <f>SUMIFS(MasterData[Semi-Annual Base],MasterData[Material'#],H535,MasterData[Material],I535,MasterData[WWB ID],C535)</f>
        <v>0</v>
      </c>
      <c r="O535" s="95">
        <f>SUMIFS(MasterData[Semi-Annual Focus],MasterData[Material'#],H535,MasterData[Material],I535,MasterData[WWB ID],C535)</f>
        <v>0</v>
      </c>
      <c r="P535" s="95">
        <f>SUMIFS(MasterData[Base Rebate],MasterData[Material'#],H535,MasterData[Material],I535,MasterData[WWB ID],C535)</f>
        <v>12.478518131041236</v>
      </c>
      <c r="Q535" s="95">
        <f>SUMIFS(MasterData[Annual Focus],MasterData[Material'#],H535,MasterData[Material],I535,MasterData[WWB ID],C535)</f>
        <v>0</v>
      </c>
      <c r="R535" s="95">
        <f>SUMIFS(MasterData[Growth Rebate],MasterData[Material'#],H535,MasterData[Material],I535,MasterData[WWB ID],C535)</f>
        <v>-60.75</v>
      </c>
      <c r="S535" s="95">
        <f t="shared" si="18"/>
        <v>-48.271481868958766</v>
      </c>
    </row>
    <row r="536" spans="1:19" x14ac:dyDescent="0.25">
      <c r="A536" s="91" t="str">
        <v>BD MEDICAL</v>
      </c>
      <c r="B536" s="91" t="str">
        <v>Medication Delivery Solutions</v>
      </c>
      <c r="C536" s="91" t="str">
        <v>102</v>
      </c>
      <c r="D536" s="91" t="str">
        <v>Hypodermic Products</v>
      </c>
      <c r="E536" s="91" t="str">
        <v>Safety Hypodermic Products</v>
      </c>
      <c r="F536" s="91" t="str">
        <v>SafetyGlide - NEEDLES ONLY</v>
      </c>
      <c r="G536" s="91" t="str">
        <v>SafetyGlide Needles</v>
      </c>
      <c r="H536" s="91" t="str">
        <v>305915</v>
      </c>
      <c r="I536" s="91" t="str">
        <v>NEEDLE SFTYGLD 21X1 RB TW</v>
      </c>
      <c r="J536" s="91" t="str">
        <v>BD</v>
      </c>
      <c r="K536" s="95">
        <f>SUMIFS(MasterData[Curr Sales],MasterData[Material'#],H536,MasterData[Material],I536,MasterData[WWB ID],C536)</f>
        <v>1498.2400000000002</v>
      </c>
      <c r="L536" s="95">
        <f>SUMIFS(MasterData[Prior Sales],MasterData[Material'#],H536,MasterData[Material],I536,MasterData[WWB ID],C536)</f>
        <v>1305</v>
      </c>
      <c r="M536" s="95">
        <f t="shared" si="17"/>
        <v>193.24000000000024</v>
      </c>
      <c r="N536" s="95">
        <f>SUMIFS(MasterData[Semi-Annual Base],MasterData[Material'#],H536,MasterData[Material],I536,MasterData[WWB ID],C536)</f>
        <v>0</v>
      </c>
      <c r="O536" s="95">
        <f>SUMIFS(MasterData[Semi-Annual Focus],MasterData[Material'#],H536,MasterData[Material],I536,MasterData[WWB ID],C536)</f>
        <v>0</v>
      </c>
      <c r="P536" s="95">
        <f>SUMIFS(MasterData[Base Rebate],MasterData[Material'#],H536,MasterData[Material],I536,MasterData[WWB ID],C536)</f>
        <v>10.052139605560994</v>
      </c>
      <c r="Q536" s="95">
        <f>SUMIFS(MasterData[Annual Focus],MasterData[Material'#],H536,MasterData[Material],I536,MasterData[WWB ID],C536)</f>
        <v>0</v>
      </c>
      <c r="R536" s="95">
        <f>SUMIFS(MasterData[Growth Rebate],MasterData[Material'#],H536,MasterData[Material],I536,MasterData[WWB ID],C536)</f>
        <v>19.323999999999995</v>
      </c>
      <c r="S536" s="95">
        <f t="shared" si="18"/>
        <v>29.376139605560986</v>
      </c>
    </row>
    <row r="537" spans="1:19" x14ac:dyDescent="0.25">
      <c r="A537" s="91" t="str">
        <v>BD MEDICAL</v>
      </c>
      <c r="B537" s="91" t="str">
        <v>Medication Delivery Solutions</v>
      </c>
      <c r="C537" s="91" t="str">
        <v>102</v>
      </c>
      <c r="D537" s="91" t="str">
        <v>Hypodermic Products</v>
      </c>
      <c r="E537" s="91" t="str">
        <v>Safety Hypodermic Products</v>
      </c>
      <c r="F537" s="91" t="str">
        <v>SafetyGlide - NEEDLES ONLY</v>
      </c>
      <c r="G537" s="91" t="str">
        <v>SafetyGlide Needles</v>
      </c>
      <c r="H537" s="91" t="str">
        <v>304387</v>
      </c>
      <c r="I537" s="91" t="str">
        <v>NEEDLE SAFETYGLIDE 23X1-1/2 RB TW</v>
      </c>
      <c r="J537" s="91" t="str">
        <v>BD</v>
      </c>
      <c r="K537" s="95">
        <f>SUMIFS(MasterData[Curr Sales],MasterData[Material'#],H537,MasterData[Material],I537,MasterData[WWB ID],C537)</f>
        <v>405</v>
      </c>
      <c r="L537" s="95">
        <f>SUMIFS(MasterData[Prior Sales],MasterData[Material'#],H537,MasterData[Material],I537,MasterData[WWB ID],C537)</f>
        <v>573.75</v>
      </c>
      <c r="M537" s="95">
        <f t="shared" si="17"/>
        <v>-168.75</v>
      </c>
      <c r="N537" s="95">
        <f>SUMIFS(MasterData[Semi-Annual Base],MasterData[Material'#],H537,MasterData[Material],I537,MasterData[WWB ID],C537)</f>
        <v>0</v>
      </c>
      <c r="O537" s="95">
        <f>SUMIFS(MasterData[Semi-Annual Focus],MasterData[Material'#],H537,MasterData[Material],I537,MasterData[WWB ID],C537)</f>
        <v>0</v>
      </c>
      <c r="P537" s="95">
        <f>SUMIFS(MasterData[Base Rebate],MasterData[Material'#],H537,MasterData[Material],I537,MasterData[WWB ID],C537)</f>
        <v>4.4194751714104372</v>
      </c>
      <c r="Q537" s="95">
        <f>SUMIFS(MasterData[Annual Focus],MasterData[Material'#],H537,MasterData[Material],I537,MasterData[WWB ID],C537)</f>
        <v>0</v>
      </c>
      <c r="R537" s="95">
        <f>SUMIFS(MasterData[Growth Rebate],MasterData[Material'#],H537,MasterData[Material],I537,MasterData[WWB ID],C537)</f>
        <v>-16.875</v>
      </c>
      <c r="S537" s="95">
        <f t="shared" si="18"/>
        <v>-12.455524828589564</v>
      </c>
    </row>
    <row r="538" spans="1:19" x14ac:dyDescent="0.25">
      <c r="A538" s="91" t="str">
        <v>BD MEDICAL</v>
      </c>
      <c r="B538" s="91" t="str">
        <v>Medication Delivery Solutions</v>
      </c>
      <c r="C538" s="91" t="str">
        <v>104</v>
      </c>
      <c r="D538" s="91" t="str">
        <v>Peripheral IV Catheters</v>
      </c>
      <c r="E538" s="91" t="str">
        <v>IV Catheters - HCW Safety</v>
      </c>
      <c r="F538" s="91" t="str">
        <v>Autoguard w/ Blood Control</v>
      </c>
      <c r="G538" s="91" t="str">
        <v>Autoguard w/Blood Control</v>
      </c>
      <c r="H538" s="91" t="str">
        <v>382512</v>
      </c>
      <c r="I538" s="91" t="str">
        <v>INSYTE AUTOG BC YEL 24GA X 0.75IN</v>
      </c>
      <c r="J538" s="91" t="str">
        <v>BD</v>
      </c>
      <c r="K538" s="95">
        <f>SUMIFS(MasterData[Curr Sales],MasterData[Material'#],H538,MasterData[Material],I538,MasterData[WWB ID],C538)</f>
        <v>24038.01</v>
      </c>
      <c r="L538" s="95">
        <f>SUMIFS(MasterData[Prior Sales],MasterData[Material'#],H538,MasterData[Material],I538,MasterData[WWB ID],C538)</f>
        <v>19887.349999999999</v>
      </c>
      <c r="M538" s="95">
        <f t="shared" si="17"/>
        <v>4150.66</v>
      </c>
      <c r="N538" s="95">
        <f>SUMIFS(MasterData[Semi-Annual Base],MasterData[Material'#],H538,MasterData[Material],I538,MasterData[WWB ID],C538)</f>
        <v>0</v>
      </c>
      <c r="O538" s="95">
        <f>SUMIFS(MasterData[Semi-Annual Focus],MasterData[Material'#],H538,MasterData[Material],I538,MasterData[WWB ID],C538)</f>
        <v>0</v>
      </c>
      <c r="P538" s="95">
        <f>SUMIFS(MasterData[Base Rebate],MasterData[Material'#],H538,MasterData[Material],I538,MasterData[WWB ID],C538)</f>
        <v>153.18806021812523</v>
      </c>
      <c r="Q538" s="95">
        <f>SUMIFS(MasterData[Annual Focus],MasterData[Material'#],H538,MasterData[Material],I538,MasterData[WWB ID],C538)</f>
        <v>0</v>
      </c>
      <c r="R538" s="95">
        <f>SUMIFS(MasterData[Growth Rebate],MasterData[Material'#],H538,MasterData[Material],I538,MasterData[WWB ID],C538)</f>
        <v>415.06599999999997</v>
      </c>
      <c r="S538" s="95">
        <f t="shared" si="18"/>
        <v>568.25406021812523</v>
      </c>
    </row>
    <row r="539" spans="1:19" x14ac:dyDescent="0.25">
      <c r="A539" s="91" t="str">
        <v>BD MEDICAL</v>
      </c>
      <c r="B539" s="91" t="str">
        <v>Medication Delivery Solutions</v>
      </c>
      <c r="C539" s="91" t="str">
        <v>104</v>
      </c>
      <c r="D539" s="91" t="str">
        <v>Peripheral IV Catheters</v>
      </c>
      <c r="E539" s="91" t="str">
        <v>IV Catheters - HCW Safety</v>
      </c>
      <c r="F539" s="91" t="str">
        <v>Autoguard w/ Blood Control</v>
      </c>
      <c r="G539" s="91" t="str">
        <v>Autoguard w/Blood Control</v>
      </c>
      <c r="H539" s="91" t="str">
        <v>382523</v>
      </c>
      <c r="I539" s="91" t="str">
        <v>INSYTE AUTOG BC BLU 22GA X 1.0IN</v>
      </c>
      <c r="J539" s="91" t="str">
        <v>BD</v>
      </c>
      <c r="K539" s="95">
        <f>SUMIFS(MasterData[Curr Sales],MasterData[Material'#],H539,MasterData[Material],I539,MasterData[WWB ID],C539)</f>
        <v>184231.38999999998</v>
      </c>
      <c r="L539" s="95">
        <f>SUMIFS(MasterData[Prior Sales],MasterData[Material'#],H539,MasterData[Material],I539,MasterData[WWB ID],C539)</f>
        <v>227198.50000000003</v>
      </c>
      <c r="M539" s="95">
        <f t="shared" si="17"/>
        <v>-42967.110000000044</v>
      </c>
      <c r="N539" s="95">
        <f>SUMIFS(MasterData[Semi-Annual Base],MasterData[Material'#],H539,MasterData[Material],I539,MasterData[WWB ID],C539)</f>
        <v>0</v>
      </c>
      <c r="O539" s="95">
        <f>SUMIFS(MasterData[Semi-Annual Focus],MasterData[Material'#],H539,MasterData[Material],I539,MasterData[WWB ID],C539)</f>
        <v>0</v>
      </c>
      <c r="P539" s="95">
        <f>SUMIFS(MasterData[Base Rebate],MasterData[Material'#],H539,MasterData[Material],I539,MasterData[WWB ID],C539)</f>
        <v>1750.0620997502294</v>
      </c>
      <c r="Q539" s="95">
        <f>SUMIFS(MasterData[Annual Focus],MasterData[Material'#],H539,MasterData[Material],I539,MasterData[WWB ID],C539)</f>
        <v>0</v>
      </c>
      <c r="R539" s="95">
        <f>SUMIFS(MasterData[Growth Rebate],MasterData[Material'#],H539,MasterData[Material],I539,MasterData[WWB ID],C539)</f>
        <v>-4296.7110000000011</v>
      </c>
      <c r="S539" s="95">
        <f t="shared" si="18"/>
        <v>-2546.6489002497719</v>
      </c>
    </row>
    <row r="540" spans="1:19" x14ac:dyDescent="0.25">
      <c r="A540" s="91" t="str">
        <v>BD MEDICAL</v>
      </c>
      <c r="B540" s="91" t="str">
        <v>Medication Delivery Solutions</v>
      </c>
      <c r="C540" s="91" t="str">
        <v>104</v>
      </c>
      <c r="D540" s="91" t="str">
        <v>Peripheral IV Catheters</v>
      </c>
      <c r="E540" s="91" t="str">
        <v>IV Catheters - HCW Safety</v>
      </c>
      <c r="F540" s="91" t="str">
        <v>Autoguard w/ Blood Control</v>
      </c>
      <c r="G540" s="91" t="str">
        <v>Autoguard w/Blood Control</v>
      </c>
      <c r="H540" s="91" t="str">
        <v>382533</v>
      </c>
      <c r="I540" s="91" t="str">
        <v>INSYTE AUTOG BC PNK 20GA X 1.0IN</v>
      </c>
      <c r="J540" s="91" t="str">
        <v>BD</v>
      </c>
      <c r="K540" s="95">
        <f>SUMIFS(MasterData[Curr Sales],MasterData[Material'#],H540,MasterData[Material],I540,MasterData[WWB ID],C540)</f>
        <v>2490.8000000000002</v>
      </c>
      <c r="L540" s="95">
        <f>SUMIFS(MasterData[Prior Sales],MasterData[Material'#],H540,MasterData[Material],I540,MasterData[WWB ID],C540)</f>
        <v>63490.400000000009</v>
      </c>
      <c r="M540" s="95">
        <f t="shared" si="17"/>
        <v>-60999.600000000006</v>
      </c>
      <c r="N540" s="95">
        <f>SUMIFS(MasterData[Semi-Annual Base],MasterData[Material'#],H540,MasterData[Material],I540,MasterData[WWB ID],C540)</f>
        <v>0</v>
      </c>
      <c r="O540" s="95">
        <f>SUMIFS(MasterData[Semi-Annual Focus],MasterData[Material'#],H540,MasterData[Material],I540,MasterData[WWB ID],C540)</f>
        <v>0</v>
      </c>
      <c r="P540" s="95">
        <f>SUMIFS(MasterData[Base Rebate],MasterData[Material'#],H540,MasterData[Material],I540,MasterData[WWB ID],C540)</f>
        <v>489.05315280682737</v>
      </c>
      <c r="Q540" s="95">
        <f>SUMIFS(MasterData[Annual Focus],MasterData[Material'#],H540,MasterData[Material],I540,MasterData[WWB ID],C540)</f>
        <v>0</v>
      </c>
      <c r="R540" s="95">
        <f>SUMIFS(MasterData[Growth Rebate],MasterData[Material'#],H540,MasterData[Material],I540,MasterData[WWB ID],C540)</f>
        <v>-6099.9599999999991</v>
      </c>
      <c r="S540" s="95">
        <f t="shared" si="18"/>
        <v>-5610.9068471931714</v>
      </c>
    </row>
    <row r="541" spans="1:19" x14ac:dyDescent="0.25">
      <c r="A541" s="91" t="str">
        <v>BD MEDICAL</v>
      </c>
      <c r="B541" s="91" t="str">
        <v>Medication Delivery Solutions</v>
      </c>
      <c r="C541" s="91" t="str">
        <v>104</v>
      </c>
      <c r="D541" s="91" t="str">
        <v>Peripheral IV Catheters</v>
      </c>
      <c r="E541" s="91" t="str">
        <v>IV Catheters - HCW Safety</v>
      </c>
      <c r="F541" s="91" t="str">
        <v>Autoguard w/ Blood Control</v>
      </c>
      <c r="G541" s="91" t="str">
        <v>Autoguard w/Blood Control</v>
      </c>
      <c r="H541" s="91" t="str">
        <v>382544</v>
      </c>
      <c r="I541" s="91" t="str">
        <v>INSYTE AUTOG BC GRN 18GA X 1.16IN</v>
      </c>
      <c r="J541" s="91" t="str">
        <v>BD</v>
      </c>
      <c r="K541" s="95">
        <f>SUMIFS(MasterData[Curr Sales],MasterData[Material'#],H541,MasterData[Material],I541,MasterData[WWB ID],C541)</f>
        <v>21274.050000000003</v>
      </c>
      <c r="L541" s="95">
        <f>SUMIFS(MasterData[Prior Sales],MasterData[Material'#],H541,MasterData[Material],I541,MasterData[WWB ID],C541)</f>
        <v>33282.449999999997</v>
      </c>
      <c r="M541" s="95">
        <f t="shared" si="17"/>
        <v>-12008.399999999994</v>
      </c>
      <c r="N541" s="95">
        <f>SUMIFS(MasterData[Semi-Annual Base],MasterData[Material'#],H541,MasterData[Material],I541,MasterData[WWB ID],C541)</f>
        <v>0</v>
      </c>
      <c r="O541" s="95">
        <f>SUMIFS(MasterData[Semi-Annual Focus],MasterData[Material'#],H541,MasterData[Material],I541,MasterData[WWB ID],C541)</f>
        <v>0</v>
      </c>
      <c r="P541" s="95">
        <f>SUMIFS(MasterData[Base Rebate],MasterData[Material'#],H541,MasterData[Material],I541,MasterData[WWB ID],C541)</f>
        <v>256.36768874720576</v>
      </c>
      <c r="Q541" s="95">
        <f>SUMIFS(MasterData[Annual Focus],MasterData[Material'#],H541,MasterData[Material],I541,MasterData[WWB ID],C541)</f>
        <v>0</v>
      </c>
      <c r="R541" s="95">
        <f>SUMIFS(MasterData[Growth Rebate],MasterData[Material'#],H541,MasterData[Material],I541,MasterData[WWB ID],C541)</f>
        <v>-1200.8399999999999</v>
      </c>
      <c r="S541" s="95">
        <f t="shared" si="18"/>
        <v>-944.47231125279416</v>
      </c>
    </row>
    <row r="542" spans="1:19" x14ac:dyDescent="0.25">
      <c r="A542" s="91" t="str">
        <v>BD MEDICAL</v>
      </c>
      <c r="B542" s="91" t="str">
        <v>Medication Delivery Solutions</v>
      </c>
      <c r="C542" s="91" t="str">
        <v>104</v>
      </c>
      <c r="D542" s="91" t="str">
        <v>Peripheral IV Catheters</v>
      </c>
      <c r="E542" s="91" t="str">
        <v>IV Catheters - HCW Safety</v>
      </c>
      <c r="F542" s="91" t="str">
        <v>Autoguard w/ Blood Control</v>
      </c>
      <c r="G542" s="91" t="str">
        <v>Autoguard w/Blood Control</v>
      </c>
      <c r="H542" s="91" t="str">
        <v>382534</v>
      </c>
      <c r="I542" s="91" t="str">
        <v>INSYTE AUTOG BC PNK 20GA X 1.16IN</v>
      </c>
      <c r="J542" s="91" t="str">
        <v>BD</v>
      </c>
      <c r="K542" s="95">
        <f>SUMIFS(MasterData[Curr Sales],MasterData[Material'#],H542,MasterData[Material],I542,MasterData[WWB ID],C542)</f>
        <v>173669.56</v>
      </c>
      <c r="L542" s="95">
        <f>SUMIFS(MasterData[Prior Sales],MasterData[Material'#],H542,MasterData[Material],I542,MasterData[WWB ID],C542)</f>
        <v>163885.39000000001</v>
      </c>
      <c r="M542" s="95">
        <f t="shared" si="17"/>
        <v>9784.1699999999837</v>
      </c>
      <c r="N542" s="95">
        <f>SUMIFS(MasterData[Semi-Annual Base],MasterData[Material'#],H542,MasterData[Material],I542,MasterData[WWB ID],C542)</f>
        <v>0</v>
      </c>
      <c r="O542" s="95">
        <f>SUMIFS(MasterData[Semi-Annual Focus],MasterData[Material'#],H542,MasterData[Material],I542,MasterData[WWB ID],C542)</f>
        <v>0</v>
      </c>
      <c r="P542" s="95">
        <f>SUMIFS(MasterData[Base Rebate],MasterData[Material'#],H542,MasterData[Material],I542,MasterData[WWB ID],C542)</f>
        <v>1262.3745743998541</v>
      </c>
      <c r="Q542" s="95">
        <f>SUMIFS(MasterData[Annual Focus],MasterData[Material'#],H542,MasterData[Material],I542,MasterData[WWB ID],C542)</f>
        <v>0</v>
      </c>
      <c r="R542" s="95">
        <f>SUMIFS(MasterData[Growth Rebate],MasterData[Material'#],H542,MasterData[Material],I542,MasterData[WWB ID],C542)</f>
        <v>978.4169999999981</v>
      </c>
      <c r="S542" s="95">
        <f t="shared" si="18"/>
        <v>2240.7915743998519</v>
      </c>
    </row>
    <row r="543" spans="1:19" x14ac:dyDescent="0.25">
      <c r="A543" s="91" t="str">
        <v>BD MEDICAL</v>
      </c>
      <c r="B543" s="91" t="str">
        <v>Medication Delivery Solutions</v>
      </c>
      <c r="C543" s="91" t="str">
        <v>104</v>
      </c>
      <c r="D543" s="91" t="str">
        <v>Peripheral IV Catheters</v>
      </c>
      <c r="E543" s="91" t="str">
        <v>IV Catheters - HCW Safety</v>
      </c>
      <c r="F543" s="91" t="str">
        <v>Autoguard w/ Blood Control</v>
      </c>
      <c r="G543" s="91" t="str">
        <v>Autoguard w/Blood Control</v>
      </c>
      <c r="H543" s="91" t="str">
        <v>382623</v>
      </c>
      <c r="I543" s="91" t="str">
        <v>INSYTE AUTOG BC WING BLU 22GA X 1.0IN</v>
      </c>
      <c r="J543" s="91" t="str">
        <v>BD</v>
      </c>
      <c r="K543" s="95">
        <f>SUMIFS(MasterData[Curr Sales],MasterData[Material'#],H543,MasterData[Material],I543,MasterData[WWB ID],C543)</f>
        <v>2988.9600000000005</v>
      </c>
      <c r="L543" s="95">
        <f>SUMIFS(MasterData[Prior Sales],MasterData[Material'#],H543,MasterData[Material],I543,MasterData[WWB ID],C543)</f>
        <v>3007.4400000000005</v>
      </c>
      <c r="M543" s="95">
        <f t="shared" si="17"/>
        <v>-18.480000000000018</v>
      </c>
      <c r="N543" s="95">
        <f>SUMIFS(MasterData[Semi-Annual Base],MasterData[Material'#],H543,MasterData[Material],I543,MasterData[WWB ID],C543)</f>
        <v>0</v>
      </c>
      <c r="O543" s="95">
        <f>SUMIFS(MasterData[Semi-Annual Focus],MasterData[Material'#],H543,MasterData[Material],I543,MasterData[WWB ID],C543)</f>
        <v>0</v>
      </c>
      <c r="P543" s="95">
        <f>SUMIFS(MasterData[Base Rebate],MasterData[Material'#],H543,MasterData[Material],I543,MasterData[WWB ID],C543)</f>
        <v>23.165675659270775</v>
      </c>
      <c r="Q543" s="95">
        <f>SUMIFS(MasterData[Annual Focus],MasterData[Material'#],H543,MasterData[Material],I543,MasterData[WWB ID],C543)</f>
        <v>0</v>
      </c>
      <c r="R543" s="95">
        <f>SUMIFS(MasterData[Growth Rebate],MasterData[Material'#],H543,MasterData[Material],I543,MasterData[WWB ID],C543)</f>
        <v>-1.8480000000000203</v>
      </c>
      <c r="S543" s="95">
        <f t="shared" si="18"/>
        <v>21.317675659270755</v>
      </c>
    </row>
    <row r="544" spans="1:19" x14ac:dyDescent="0.25">
      <c r="A544" s="91" t="str">
        <v>BD MEDICAL</v>
      </c>
      <c r="B544" s="91" t="str">
        <v>Medication Delivery Solutions</v>
      </c>
      <c r="C544" s="91" t="str">
        <v>104</v>
      </c>
      <c r="D544" s="91" t="str">
        <v>Peripheral IV Catheters</v>
      </c>
      <c r="E544" s="91" t="str">
        <v>IV Catheters - HCW Safety</v>
      </c>
      <c r="F544" s="91" t="str">
        <v>Autoguard w/ Blood Control</v>
      </c>
      <c r="G544" s="91" t="str">
        <v>Autoguard w/Blood Control</v>
      </c>
      <c r="H544" s="91" t="str">
        <v>382537</v>
      </c>
      <c r="I544" s="91" t="str">
        <v>INSYTE AUTOG BC PNK 20GA X 1.88IN</v>
      </c>
      <c r="J544" s="91" t="str">
        <v>BD</v>
      </c>
      <c r="K544" s="95">
        <f>SUMIFS(MasterData[Curr Sales],MasterData[Material'#],H544,MasterData[Material],I544,MasterData[WWB ID],C544)</f>
        <v>1980.3200000000002</v>
      </c>
      <c r="L544" s="95">
        <f>SUMIFS(MasterData[Prior Sales],MasterData[Material'#],H544,MasterData[Material],I544,MasterData[WWB ID],C544)</f>
        <v>8019.8399999999992</v>
      </c>
      <c r="M544" s="95">
        <f t="shared" si="17"/>
        <v>-6039.5199999999986</v>
      </c>
      <c r="N544" s="95">
        <f>SUMIFS(MasterData[Semi-Annual Base],MasterData[Material'#],H544,MasterData[Material],I544,MasterData[WWB ID],C544)</f>
        <v>0</v>
      </c>
      <c r="O544" s="95">
        <f>SUMIFS(MasterData[Semi-Annual Focus],MasterData[Material'#],H544,MasterData[Material],I544,MasterData[WWB ID],C544)</f>
        <v>0</v>
      </c>
      <c r="P544" s="95">
        <f>SUMIFS(MasterData[Base Rebate],MasterData[Material'#],H544,MasterData[Material],I544,MasterData[WWB ID],C544)</f>
        <v>61.775135091388734</v>
      </c>
      <c r="Q544" s="95">
        <f>SUMIFS(MasterData[Annual Focus],MasterData[Material'#],H544,MasterData[Material],I544,MasterData[WWB ID],C544)</f>
        <v>0</v>
      </c>
      <c r="R544" s="95">
        <f>SUMIFS(MasterData[Growth Rebate],MasterData[Material'#],H544,MasterData[Material],I544,MasterData[WWB ID],C544)</f>
        <v>-603.95200000000011</v>
      </c>
      <c r="S544" s="95">
        <f t="shared" si="18"/>
        <v>-542.17686490861138</v>
      </c>
    </row>
    <row r="545" spans="1:19" x14ac:dyDescent="0.25">
      <c r="A545" s="91" t="str">
        <v>BD MEDICAL</v>
      </c>
      <c r="B545" s="91" t="str">
        <v>Medication Delivery Solutions</v>
      </c>
      <c r="C545" s="91" t="str">
        <v>104</v>
      </c>
      <c r="D545" s="91" t="str">
        <v>Peripheral IV Catheters</v>
      </c>
      <c r="E545" s="91" t="str">
        <v>IV Catheters - HCW Safety</v>
      </c>
      <c r="F545" s="91" t="str">
        <v>Diffusics</v>
      </c>
      <c r="G545" s="91" t="str">
        <v>Diffusics</v>
      </c>
      <c r="H545" s="91" t="str">
        <v>383592</v>
      </c>
      <c r="I545" s="91" t="str">
        <v>NEXIVA DIFFUSICS 20G X 1.00 IN</v>
      </c>
      <c r="J545" s="91" t="str">
        <v>BD</v>
      </c>
      <c r="K545" s="95">
        <f>SUMIFS(MasterData[Curr Sales],MasterData[Material'#],H545,MasterData[Material],I545,MasterData[WWB ID],C545)</f>
        <v>5882.4</v>
      </c>
      <c r="L545" s="95">
        <f>SUMIFS(MasterData[Prior Sales],MasterData[Material'#],H545,MasterData[Material],I545,MasterData[WWB ID],C545)</f>
        <v>4356</v>
      </c>
      <c r="M545" s="95">
        <f t="shared" si="17"/>
        <v>1526.3999999999996</v>
      </c>
      <c r="N545" s="95">
        <f>SUMIFS(MasterData[Semi-Annual Base],MasterData[Material'#],H545,MasterData[Material],I545,MasterData[WWB ID],C545)</f>
        <v>0</v>
      </c>
      <c r="O545" s="95">
        <f>SUMIFS(MasterData[Semi-Annual Focus],MasterData[Material'#],H545,MasterData[Material],I545,MasterData[WWB ID],C545)</f>
        <v>0</v>
      </c>
      <c r="P545" s="95">
        <f>SUMIFS(MasterData[Base Rebate],MasterData[Material'#],H545,MasterData[Material],I545,MasterData[WWB ID],C545)</f>
        <v>33.553348752355319</v>
      </c>
      <c r="Q545" s="95">
        <f>SUMIFS(MasterData[Annual Focus],MasterData[Material'#],H545,MasterData[Material],I545,MasterData[WWB ID],C545)</f>
        <v>0</v>
      </c>
      <c r="R545" s="95">
        <f>SUMIFS(MasterData[Growth Rebate],MasterData[Material'#],H545,MasterData[Material],I545,MasterData[WWB ID],C545)</f>
        <v>152.63999999999999</v>
      </c>
      <c r="S545" s="95">
        <f t="shared" si="18"/>
        <v>186.19334875235529</v>
      </c>
    </row>
    <row r="546" spans="1:19" x14ac:dyDescent="0.25">
      <c r="A546" s="91" t="str">
        <v>BD MEDICAL</v>
      </c>
      <c r="B546" s="91" t="str">
        <v>Medication Delivery Solutions</v>
      </c>
      <c r="C546" s="91" t="str">
        <v>104</v>
      </c>
      <c r="D546" s="91" t="str">
        <v>Peripheral IV Catheters</v>
      </c>
      <c r="E546" s="91" t="str">
        <v>IV Catheters - HCW Safety</v>
      </c>
      <c r="F546" s="91" t="str">
        <v>Insyte Autoguard</v>
      </c>
      <c r="G546" s="91" t="str">
        <v>Insyte Autoguard</v>
      </c>
      <c r="H546" s="91" t="str">
        <v>381523</v>
      </c>
      <c r="I546" s="91" t="str">
        <v>INSYTE AUTOGUARD WINGED BL 22GA X 1.0IN</v>
      </c>
      <c r="J546" s="91" t="str">
        <v>BD</v>
      </c>
      <c r="K546" s="95">
        <f>SUMIFS(MasterData[Curr Sales],MasterData[Material'#],H546,MasterData[Material],I546,MasterData[WWB ID],C546)</f>
        <v>0</v>
      </c>
      <c r="L546" s="95">
        <f>SUMIFS(MasterData[Prior Sales],MasterData[Material'#],H546,MasterData[Material],I546,MasterData[WWB ID],C546)</f>
        <v>3007.4399999999996</v>
      </c>
      <c r="M546" s="95">
        <f t="shared" si="17"/>
        <v>-3007.4399999999996</v>
      </c>
      <c r="N546" s="95">
        <f>SUMIFS(MasterData[Semi-Annual Base],MasterData[Material'#],H546,MasterData[Material],I546,MasterData[WWB ID],C546)</f>
        <v>0</v>
      </c>
      <c r="O546" s="95">
        <f>SUMIFS(MasterData[Semi-Annual Focus],MasterData[Material'#],H546,MasterData[Material],I546,MasterData[WWB ID],C546)</f>
        <v>0</v>
      </c>
      <c r="P546" s="95">
        <f>SUMIFS(MasterData[Base Rebate],MasterData[Material'#],H546,MasterData[Material],I546,MasterData[WWB ID],C546)</f>
        <v>23.165675659270768</v>
      </c>
      <c r="Q546" s="95">
        <f>SUMIFS(MasterData[Annual Focus],MasterData[Material'#],H546,MasterData[Material],I546,MasterData[WWB ID],C546)</f>
        <v>0</v>
      </c>
      <c r="R546" s="95">
        <f>SUMIFS(MasterData[Growth Rebate],MasterData[Material'#],H546,MasterData[Material],I546,MasterData[WWB ID],C546)</f>
        <v>-300.74400000000003</v>
      </c>
      <c r="S546" s="95">
        <f t="shared" si="18"/>
        <v>-277.57832434072924</v>
      </c>
    </row>
    <row r="547" spans="1:19" x14ac:dyDescent="0.25">
      <c r="A547" s="91" t="str">
        <v>BD MEDICAL</v>
      </c>
      <c r="B547" s="91" t="str">
        <v>Medication Delivery Solutions</v>
      </c>
      <c r="C547" s="91" t="str">
        <v>104</v>
      </c>
      <c r="D547" s="91" t="str">
        <v>Peripheral IV Catheters</v>
      </c>
      <c r="E547" s="91" t="str">
        <v>IV Catheters - HCW Safety</v>
      </c>
      <c r="F547" s="91" t="str">
        <v>Insyte Autoguard</v>
      </c>
      <c r="G547" s="91" t="str">
        <v>Insyte Autoguard</v>
      </c>
      <c r="H547" s="91" t="str">
        <v>381533</v>
      </c>
      <c r="I547" s="91" t="str">
        <v>INSYTE AUTOGUARD WINGED PNK 20GA X 1.0IN</v>
      </c>
      <c r="J547" s="91" t="str">
        <v>BD</v>
      </c>
      <c r="K547" s="95">
        <f>SUMIFS(MasterData[Curr Sales],MasterData[Material'#],H547,MasterData[Material],I547,MasterData[WWB ID],C547)</f>
        <v>0</v>
      </c>
      <c r="L547" s="95">
        <f>SUMIFS(MasterData[Prior Sales],MasterData[Material'#],H547,MasterData[Material],I547,MasterData[WWB ID],C547)</f>
        <v>1002.48</v>
      </c>
      <c r="M547" s="95">
        <f t="shared" si="17"/>
        <v>-1002.48</v>
      </c>
      <c r="N547" s="95">
        <f>SUMIFS(MasterData[Semi-Annual Base],MasterData[Material'#],H547,MasterData[Material],I547,MasterData[WWB ID],C547)</f>
        <v>0</v>
      </c>
      <c r="O547" s="95">
        <f>SUMIFS(MasterData[Semi-Annual Focus],MasterData[Material'#],H547,MasterData[Material],I547,MasterData[WWB ID],C547)</f>
        <v>0</v>
      </c>
      <c r="P547" s="95">
        <f>SUMIFS(MasterData[Base Rebate],MasterData[Material'#],H547,MasterData[Material],I547,MasterData[WWB ID],C547)</f>
        <v>7.7218918864235917</v>
      </c>
      <c r="Q547" s="95">
        <f>SUMIFS(MasterData[Annual Focus],MasterData[Material'#],H547,MasterData[Material],I547,MasterData[WWB ID],C547)</f>
        <v>0</v>
      </c>
      <c r="R547" s="95">
        <f>SUMIFS(MasterData[Growth Rebate],MasterData[Material'#],H547,MasterData[Material],I547,MasterData[WWB ID],C547)</f>
        <v>-100.24800000000002</v>
      </c>
      <c r="S547" s="95">
        <f t="shared" si="18"/>
        <v>-92.526108113576427</v>
      </c>
    </row>
    <row r="548" spans="1:19" x14ac:dyDescent="0.25">
      <c r="A548" s="91" t="str">
        <v>BD MEDICAL</v>
      </c>
      <c r="B548" s="91" t="str">
        <v>Medication Delivery Solutions</v>
      </c>
      <c r="C548" s="91" t="str">
        <v>104</v>
      </c>
      <c r="D548" s="91" t="str">
        <v>Peripheral IV Catheters</v>
      </c>
      <c r="E548" s="91" t="str">
        <v>IV Catheters - HCW Safety</v>
      </c>
      <c r="F548" s="91" t="str">
        <v>Insyte Autoguard</v>
      </c>
      <c r="G548" s="91" t="str">
        <v>Insyte Autoguard</v>
      </c>
      <c r="H548" s="91" t="str">
        <v>381434</v>
      </c>
      <c r="I548" s="91" t="str">
        <v>INSYTE AUTOGUARD PNK 20GA X 1.16IN</v>
      </c>
      <c r="J548" s="91" t="str">
        <v>BD</v>
      </c>
      <c r="K548" s="95">
        <f>SUMIFS(MasterData[Curr Sales],MasterData[Material'#],H548,MasterData[Material],I548,MasterData[WWB ID],C548)</f>
        <v>5399.3</v>
      </c>
      <c r="L548" s="95">
        <f>SUMIFS(MasterData[Prior Sales],MasterData[Material'#],H548,MasterData[Material],I548,MasterData[WWB ID],C548)</f>
        <v>6098.42</v>
      </c>
      <c r="M548" s="95">
        <f t="shared" si="17"/>
        <v>-699.11999999999989</v>
      </c>
      <c r="N548" s="95">
        <f>SUMIFS(MasterData[Semi-Annual Base],MasterData[Material'#],H548,MasterData[Material],I548,MasterData[WWB ID],C548)</f>
        <v>0</v>
      </c>
      <c r="O548" s="95">
        <f>SUMIFS(MasterData[Semi-Annual Focus],MasterData[Material'#],H548,MasterData[Material],I548,MasterData[WWB ID],C548)</f>
        <v>0</v>
      </c>
      <c r="P548" s="95">
        <f>SUMIFS(MasterData[Base Rebate],MasterData[Material'#],H548,MasterData[Material],I548,MasterData[WWB ID],C548)</f>
        <v>46.974842309076855</v>
      </c>
      <c r="Q548" s="95">
        <f>SUMIFS(MasterData[Annual Focus],MasterData[Material'#],H548,MasterData[Material],I548,MasterData[WWB ID],C548)</f>
        <v>0</v>
      </c>
      <c r="R548" s="95">
        <f>SUMIFS(MasterData[Growth Rebate],MasterData[Material'#],H548,MasterData[Material],I548,MasterData[WWB ID],C548)</f>
        <v>-69.912000000000035</v>
      </c>
      <c r="S548" s="95">
        <f t="shared" si="18"/>
        <v>-22.937157690923179</v>
      </c>
    </row>
    <row r="549" spans="1:19" x14ac:dyDescent="0.25">
      <c r="A549" s="91" t="str">
        <v>BD MEDICAL</v>
      </c>
      <c r="B549" s="91" t="str">
        <v>Medication Delivery Solutions</v>
      </c>
      <c r="C549" s="91" t="str">
        <v>104</v>
      </c>
      <c r="D549" s="91" t="str">
        <v>Peripheral IV Catheters</v>
      </c>
      <c r="E549" s="91" t="str">
        <v>IV Catheters - HCW Safety</v>
      </c>
      <c r="F549" s="91" t="str">
        <v>Insyte Autoguard</v>
      </c>
      <c r="G549" s="91" t="str">
        <v>Insyte Autoguard-N</v>
      </c>
      <c r="H549" s="91" t="str">
        <v>381511</v>
      </c>
      <c r="I549" s="91" t="str">
        <v>INSYTE-N AUTOGUARD WINGED YEL 24GAX.56IN</v>
      </c>
      <c r="J549" s="91" t="str">
        <v>BD</v>
      </c>
      <c r="K549" s="95">
        <f>SUMIFS(MasterData[Curr Sales],MasterData[Material'#],H549,MasterData[Material],I549,MasterData[WWB ID],C549)</f>
        <v>488</v>
      </c>
      <c r="L549" s="95">
        <f>SUMIFS(MasterData[Prior Sales],MasterData[Material'#],H549,MasterData[Material],I549,MasterData[WWB ID],C549)</f>
        <v>2440</v>
      </c>
      <c r="M549" s="95">
        <f t="shared" si="17"/>
        <v>-1952</v>
      </c>
      <c r="N549" s="95">
        <f>SUMIFS(MasterData[Semi-Annual Base],MasterData[Material'#],H549,MasterData[Material],I549,MasterData[WWB ID],C549)</f>
        <v>0</v>
      </c>
      <c r="O549" s="95">
        <f>SUMIFS(MasterData[Semi-Annual Focus],MasterData[Material'#],H549,MasterData[Material],I549,MasterData[WWB ID],C549)</f>
        <v>0</v>
      </c>
      <c r="P549" s="95">
        <f>SUMIFS(MasterData[Base Rebate],MasterData[Material'#],H549,MasterData[Material],I549,MasterData[WWB ID],C549)</f>
        <v>18.794805086259636</v>
      </c>
      <c r="Q549" s="95">
        <f>SUMIFS(MasterData[Annual Focus],MasterData[Material'#],H549,MasterData[Material],I549,MasterData[WWB ID],C549)</f>
        <v>0</v>
      </c>
      <c r="R549" s="95">
        <f>SUMIFS(MasterData[Growth Rebate],MasterData[Material'#],H549,MasterData[Material],I549,MasterData[WWB ID],C549)</f>
        <v>-195.20000000000002</v>
      </c>
      <c r="S549" s="95">
        <f t="shared" si="18"/>
        <v>-176.40519491374039</v>
      </c>
    </row>
    <row r="550" spans="1:19" x14ac:dyDescent="0.25">
      <c r="A550" s="91" t="str">
        <v>BD MEDICAL</v>
      </c>
      <c r="B550" s="91" t="str">
        <v>Medication Delivery Solutions</v>
      </c>
      <c r="C550" s="91" t="str">
        <v>107</v>
      </c>
      <c r="D550" s="91" t="str">
        <v>Anesthesia and Enterals</v>
      </c>
      <c r="E550" s="91" t="str">
        <v>Anesthesia Systems - Conventional</v>
      </c>
      <c r="F550" s="91" t="str">
        <v>Regional Anesthesia - Spinal Needles</v>
      </c>
      <c r="G550" s="91" t="str">
        <v>Sterile Disp Quincke</v>
      </c>
      <c r="H550" s="91" t="str">
        <v>405234</v>
      </c>
      <c r="I550" s="91" t="str">
        <v>NEEDLE SP S/SU 25GA 4-11/16IN QUINCKE</v>
      </c>
      <c r="J550" s="91" t="str">
        <v>BD</v>
      </c>
      <c r="K550" s="95">
        <f>SUMIFS(MasterData[Curr Sales],MasterData[Material'#],H550,MasterData[Material],I550,MasterData[WWB ID],C550)</f>
        <v>350</v>
      </c>
      <c r="L550" s="95">
        <f>SUMIFS(MasterData[Prior Sales],MasterData[Material'#],H550,MasterData[Material],I550,MasterData[WWB ID],C550)</f>
        <v>0</v>
      </c>
      <c r="M550" s="95">
        <f t="shared" si="17"/>
        <v>350</v>
      </c>
      <c r="N550" s="95">
        <f>SUMIFS(MasterData[Semi-Annual Base],MasterData[Material'#],H550,MasterData[Material],I550,MasterData[WWB ID],C550)</f>
        <v>0</v>
      </c>
      <c r="O550" s="95">
        <f>SUMIFS(MasterData[Semi-Annual Focus],MasterData[Material'#],H550,MasterData[Material],I550,MasterData[WWB ID],C550)</f>
        <v>0</v>
      </c>
      <c r="P550" s="95">
        <f>SUMIFS(MasterData[Base Rebate],MasterData[Material'#],H550,MasterData[Material],I550,MasterData[WWB ID],C550)</f>
        <v>0</v>
      </c>
      <c r="Q550" s="95">
        <f>SUMIFS(MasterData[Annual Focus],MasterData[Material'#],H550,MasterData[Material],I550,MasterData[WWB ID],C550)</f>
        <v>0</v>
      </c>
      <c r="R550" s="95">
        <f>SUMIFS(MasterData[Growth Rebate],MasterData[Material'#],H550,MasterData[Material],I550,MasterData[WWB ID],C550)</f>
        <v>35</v>
      </c>
      <c r="S550" s="95">
        <f t="shared" si="18"/>
        <v>35</v>
      </c>
    </row>
    <row r="551" spans="1:19" x14ac:dyDescent="0.25">
      <c r="A551" s="91" t="str">
        <v>BD MEDICAL</v>
      </c>
      <c r="B551" s="91" t="str">
        <v>Medication Delivery Solutions</v>
      </c>
      <c r="C551" s="91" t="str">
        <v>138</v>
      </c>
      <c r="D551" s="91" t="str">
        <v>Sharps Disposals Systems</v>
      </c>
      <c r="E551" s="91" t="str">
        <v>Sharps Disposal Systems</v>
      </c>
      <c r="F551" s="91" t="str">
        <v>Infectious Waste Collectors</v>
      </c>
      <c r="G551" s="91" t="str">
        <v>Multi-use One Piece</v>
      </c>
      <c r="H551" s="91" t="str">
        <v>305635</v>
      </c>
      <c r="I551" s="91" t="str">
        <v>SHARPS COLL 1QT RED</v>
      </c>
      <c r="J551" s="91" t="str">
        <v>BD</v>
      </c>
      <c r="K551" s="95">
        <f>SUMIFS(MasterData[Curr Sales],MasterData[Material'#],H551,MasterData[Material],I551,MasterData[WWB ID],C551)</f>
        <v>263.52</v>
      </c>
      <c r="L551" s="95">
        <f>SUMIFS(MasterData[Prior Sales],MasterData[Material'#],H551,MasterData[Material],I551,MasterData[WWB ID],C551)</f>
        <v>347.76</v>
      </c>
      <c r="M551" s="95">
        <f t="shared" si="17"/>
        <v>-84.240000000000009</v>
      </c>
      <c r="N551" s="95">
        <f>SUMIFS(MasterData[Semi-Annual Base],MasterData[Material'#],H551,MasterData[Material],I551,MasterData[WWB ID],C551)</f>
        <v>0</v>
      </c>
      <c r="O551" s="95">
        <f>SUMIFS(MasterData[Semi-Annual Focus],MasterData[Material'#],H551,MasterData[Material],I551,MasterData[WWB ID],C551)</f>
        <v>0</v>
      </c>
      <c r="P551" s="95">
        <f>SUMIFS(MasterData[Base Rebate],MasterData[Material'#],H551,MasterData[Material],I551,MasterData[WWB ID],C551)</f>
        <v>2.6787218921301847</v>
      </c>
      <c r="Q551" s="95">
        <f>SUMIFS(MasterData[Annual Focus],MasterData[Material'#],H551,MasterData[Material],I551,MasterData[WWB ID],C551)</f>
        <v>0</v>
      </c>
      <c r="R551" s="95">
        <f>SUMIFS(MasterData[Growth Rebate],MasterData[Material'#],H551,MasterData[Material],I551,MasterData[WWB ID],C551)</f>
        <v>-8.424000000000003</v>
      </c>
      <c r="S551" s="95">
        <f t="shared" si="18"/>
        <v>-5.7452781078698187</v>
      </c>
    </row>
    <row r="552" spans="1:19" x14ac:dyDescent="0.25">
      <c r="A552" s="91" t="str">
        <v>BD MEDICAL</v>
      </c>
      <c r="B552" s="91" t="str">
        <v>Medication Delivery Solutions</v>
      </c>
      <c r="C552" s="91" t="str">
        <v>139</v>
      </c>
      <c r="D552" s="91" t="str">
        <v>Vascular Care</v>
      </c>
      <c r="E552" s="91" t="str">
        <v>Prefilled Flush Devices -Conventional</v>
      </c>
      <c r="F552" s="91" t="str">
        <v>Saline Flush Devices SP</v>
      </c>
      <c r="G552" s="91" t="str">
        <v>Posiflush/Saline</v>
      </c>
      <c r="H552" s="91" t="str">
        <v>306545</v>
      </c>
      <c r="I552" s="91" t="str">
        <v>SYRINGE 5ML SALINE 5ML FILL</v>
      </c>
      <c r="J552" s="91" t="str">
        <v>BD</v>
      </c>
      <c r="K552" s="95">
        <f>SUMIFS(MasterData[Curr Sales],MasterData[Material'#],H552,MasterData[Material],I552,MasterData[WWB ID],C552)</f>
        <v>2049.6</v>
      </c>
      <c r="L552" s="95">
        <f>SUMIFS(MasterData[Prior Sales],MasterData[Material'#],H552,MasterData[Material],I552,MasterData[WWB ID],C552)</f>
        <v>1218.0000000000002</v>
      </c>
      <c r="M552" s="95">
        <f t="shared" si="17"/>
        <v>831.59999999999968</v>
      </c>
      <c r="N552" s="95">
        <f>SUMIFS(MasterData[Semi-Annual Base],MasterData[Material'#],H552,MasterData[Material],I552,MasterData[WWB ID],C552)</f>
        <v>0</v>
      </c>
      <c r="O552" s="95">
        <f>SUMIFS(MasterData[Semi-Annual Focus],MasterData[Material'#],H552,MasterData[Material],I552,MasterData[WWB ID],C552)</f>
        <v>0</v>
      </c>
      <c r="P552" s="95">
        <f>SUMIFS(MasterData[Base Rebate],MasterData[Material'#],H552,MasterData[Material],I552,MasterData[WWB ID],C552)</f>
        <v>9.3819969651902628</v>
      </c>
      <c r="Q552" s="95">
        <f>SUMIFS(MasterData[Annual Focus],MasterData[Material'#],H552,MasterData[Material],I552,MasterData[WWB ID],C552)</f>
        <v>0</v>
      </c>
      <c r="R552" s="95">
        <f>SUMIFS(MasterData[Growth Rebate],MasterData[Material'#],H552,MasterData[Material],I552,MasterData[WWB ID],C552)</f>
        <v>83.16</v>
      </c>
      <c r="S552" s="95">
        <f t="shared" si="18"/>
        <v>92.541996965190265</v>
      </c>
    </row>
    <row r="553" spans="1:19" x14ac:dyDescent="0.25">
      <c r="A553" s="91" t="str">
        <v>BD MEDICAL</v>
      </c>
      <c r="B553" s="91" t="str">
        <v>Medication Delivery Solutions</v>
      </c>
      <c r="C553" s="91" t="str">
        <v>139</v>
      </c>
      <c r="D553" s="91" t="str">
        <v>Vascular Care</v>
      </c>
      <c r="E553" s="91" t="str">
        <v>Prefilled Flush Devices -Conventional</v>
      </c>
      <c r="F553" s="91" t="str">
        <v>Saline Flush Device Shorten PR</v>
      </c>
      <c r="G553" s="91" t="str">
        <v>Posiflush - Columbus – US</v>
      </c>
      <c r="H553" s="91" t="str">
        <v>306499</v>
      </c>
      <c r="I553" s="91" t="str">
        <v>SYRINGE 10ML SHORT PR SALINE 10ML FILL</v>
      </c>
      <c r="J553" s="91" t="str">
        <v>BD</v>
      </c>
      <c r="K553" s="95">
        <f>SUMIFS(MasterData[Curr Sales],MasterData[Material'#],H553,MasterData[Material],I553,MasterData[WWB ID],C553)</f>
        <v>1312.32</v>
      </c>
      <c r="L553" s="95">
        <f>SUMIFS(MasterData[Prior Sales],MasterData[Material'#],H553,MasterData[Material],I553,MasterData[WWB ID],C553)</f>
        <v>5996.4</v>
      </c>
      <c r="M553" s="95">
        <f t="shared" si="17"/>
        <v>-4684.08</v>
      </c>
      <c r="N553" s="95">
        <f>SUMIFS(MasterData[Semi-Annual Base],MasterData[Material'#],H553,MasterData[Material],I553,MasterData[WWB ID],C553)</f>
        <v>0</v>
      </c>
      <c r="O553" s="95">
        <f>SUMIFS(MasterData[Semi-Annual Focus],MasterData[Material'#],H553,MasterData[Material],I553,MasterData[WWB ID],C553)</f>
        <v>0</v>
      </c>
      <c r="P553" s="95">
        <f>SUMIFS(MasterData[Base Rebate],MasterData[Material'#],H553,MasterData[Material],I553,MasterData[WWB ID],C553)</f>
        <v>46.189003778380034</v>
      </c>
      <c r="Q553" s="95">
        <f>SUMIFS(MasterData[Annual Focus],MasterData[Material'#],H553,MasterData[Material],I553,MasterData[WWB ID],C553)</f>
        <v>0</v>
      </c>
      <c r="R553" s="95">
        <f>SUMIFS(MasterData[Growth Rebate],MasterData[Material'#],H553,MasterData[Material],I553,MasterData[WWB ID],C553)</f>
        <v>-468.40800000000007</v>
      </c>
      <c r="S553" s="95">
        <f t="shared" si="18"/>
        <v>-422.21899622162005</v>
      </c>
    </row>
    <row r="554" spans="1:19" x14ac:dyDescent="0.25">
      <c r="A554" s="91" t="str">
        <v>BD MEDICAL</v>
      </c>
      <c r="B554" s="91" t="str">
        <v>Medication Delivery Solutions</v>
      </c>
      <c r="C554" s="91" t="str">
        <v>146</v>
      </c>
      <c r="D554" s="91" t="str">
        <v>ISD-MDS</v>
      </c>
      <c r="E554" s="91" t="str">
        <v>IVA Accessories</v>
      </c>
      <c r="F554" s="91" t="str">
        <v>IVA Accessories - Other Accessories</v>
      </c>
      <c r="G554" s="91" t="str">
        <v>Other Accessories</v>
      </c>
      <c r="H554" s="91" t="str">
        <v>70804</v>
      </c>
      <c r="I554" s="91" t="str">
        <v>MALE/FEM LUER-LOCK CAPS</v>
      </c>
      <c r="J554" s="91" t="str">
        <v>BD</v>
      </c>
      <c r="K554" s="95">
        <f>SUMIFS(MasterData[Curr Sales],MasterData[Material'#],H554,MasterData[Material],I554,MasterData[WWB ID],C554)</f>
        <v>15233.250000000004</v>
      </c>
      <c r="L554" s="95">
        <f>SUMIFS(MasterData[Prior Sales],MasterData[Material'#],H554,MasterData[Material],I554,MasterData[WWB ID],C554)</f>
        <v>14032.329999999998</v>
      </c>
      <c r="M554" s="95">
        <f t="shared" si="17"/>
        <v>1200.9200000000055</v>
      </c>
      <c r="N554" s="95">
        <f>SUMIFS(MasterData[Semi-Annual Base],MasterData[Material'#],H554,MasterData[Material],I554,MasterData[WWB ID],C554)</f>
        <v>0</v>
      </c>
      <c r="O554" s="95">
        <f>SUMIFS(MasterData[Semi-Annual Focus],MasterData[Material'#],H554,MasterData[Material],I554,MasterData[WWB ID],C554)</f>
        <v>0</v>
      </c>
      <c r="P554" s="95">
        <f>SUMIFS(MasterData[Base Rebate],MasterData[Material'#],H554,MasterData[Material],I554,MasterData[WWB ID],C554)</f>
        <v>108.08807674429249</v>
      </c>
      <c r="Q554" s="95">
        <f>SUMIFS(MasterData[Annual Focus],MasterData[Material'#],H554,MasterData[Material],I554,MasterData[WWB ID],C554)</f>
        <v>0</v>
      </c>
      <c r="R554" s="95">
        <f>SUMIFS(MasterData[Growth Rebate],MasterData[Material'#],H554,MasterData[Material],I554,MasterData[WWB ID],C554)</f>
        <v>120.09200000000058</v>
      </c>
      <c r="S554" s="95">
        <f t="shared" si="18"/>
        <v>228.18007674429307</v>
      </c>
    </row>
    <row r="555" spans="1:19" x14ac:dyDescent="0.25">
      <c r="A555" s="91" t="str">
        <v>BD MEDICAL</v>
      </c>
      <c r="B555" s="91" t="str">
        <v>Medication Delivery Solutions</v>
      </c>
      <c r="C555" s="91" t="str">
        <v>146</v>
      </c>
      <c r="D555" s="91" t="str">
        <v>ISD-MDS</v>
      </c>
      <c r="E555" s="91" t="str">
        <v>IVA Accessories</v>
      </c>
      <c r="F555" s="91" t="str">
        <v>IVA Accessories - Other Accessories</v>
      </c>
      <c r="G555" s="91" t="str">
        <v>Other Accessories</v>
      </c>
      <c r="H555" s="91" t="str">
        <v>1000M</v>
      </c>
      <c r="I555" s="91" t="str">
        <v>PRE SLIT INJECTION PORT</v>
      </c>
      <c r="J555" s="91" t="str">
        <v>BD</v>
      </c>
      <c r="K555" s="95">
        <f>SUMIFS(MasterData[Curr Sales],MasterData[Material'#],H555,MasterData[Material],I555,MasterData[WWB ID],C555)</f>
        <v>86</v>
      </c>
      <c r="L555" s="95">
        <f>SUMIFS(MasterData[Prior Sales],MasterData[Material'#],H555,MasterData[Material],I555,MasterData[WWB ID],C555)</f>
        <v>260</v>
      </c>
      <c r="M555" s="95">
        <f t="shared" si="17"/>
        <v>-174</v>
      </c>
      <c r="N555" s="95">
        <f>SUMIFS(MasterData[Semi-Annual Base],MasterData[Material'#],H555,MasterData[Material],I555,MasterData[WWB ID],C555)</f>
        <v>0</v>
      </c>
      <c r="O555" s="95">
        <f>SUMIFS(MasterData[Semi-Annual Focus],MasterData[Material'#],H555,MasterData[Material],I555,MasterData[WWB ID],C555)</f>
        <v>0</v>
      </c>
      <c r="P555" s="95">
        <f>SUMIFS(MasterData[Base Rebate],MasterData[Material'#],H555,MasterData[Material],I555,MasterData[WWB ID],C555)</f>
        <v>2.0027251321424204</v>
      </c>
      <c r="Q555" s="95">
        <f>SUMIFS(MasterData[Annual Focus],MasterData[Material'#],H555,MasterData[Material],I555,MasterData[WWB ID],C555)</f>
        <v>0</v>
      </c>
      <c r="R555" s="95">
        <f>SUMIFS(MasterData[Growth Rebate],MasterData[Material'#],H555,MasterData[Material],I555,MasterData[WWB ID],C555)</f>
        <v>-17.399999999999999</v>
      </c>
      <c r="S555" s="95">
        <f t="shared" si="18"/>
        <v>-15.397274867857579</v>
      </c>
    </row>
    <row r="556" spans="1:19" x14ac:dyDescent="0.25">
      <c r="A556" s="91" t="str">
        <v>BD MEDICAL</v>
      </c>
      <c r="B556" s="91" t="str">
        <v>Medication Delivery Solutions</v>
      </c>
      <c r="C556" s="91" t="str">
        <v>146</v>
      </c>
      <c r="D556" s="91" t="str">
        <v>ISD-MDS</v>
      </c>
      <c r="E556" s="91" t="str">
        <v>IVA Extension Sets</v>
      </c>
      <c r="F556" s="91" t="str">
        <v>IVA Extension Sets - Other</v>
      </c>
      <c r="G556" s="91" t="str">
        <v>Other Conventional</v>
      </c>
      <c r="H556" s="91" t="str">
        <v>10794983</v>
      </c>
      <c r="I556" s="91" t="str">
        <v>Y  MICROBORE EXT W/LUER &amp; 2 SLD CLP</v>
      </c>
      <c r="J556" s="91" t="str">
        <v>BD</v>
      </c>
      <c r="K556" s="95">
        <f>SUMIFS(MasterData[Curr Sales],MasterData[Material'#],H556,MasterData[Material],I556,MasterData[WWB ID],C556)</f>
        <v>0</v>
      </c>
      <c r="L556" s="95">
        <f>SUMIFS(MasterData[Prior Sales],MasterData[Material'#],H556,MasterData[Material],I556,MasterData[WWB ID],C556)</f>
        <v>258</v>
      </c>
      <c r="M556" s="95">
        <f t="shared" si="17"/>
        <v>-258</v>
      </c>
      <c r="N556" s="95">
        <f>SUMIFS(MasterData[Semi-Annual Base],MasterData[Material'#],H556,MasterData[Material],I556,MasterData[WWB ID],C556)</f>
        <v>0</v>
      </c>
      <c r="O556" s="95">
        <f>SUMIFS(MasterData[Semi-Annual Focus],MasterData[Material'#],H556,MasterData[Material],I556,MasterData[WWB ID],C556)</f>
        <v>0</v>
      </c>
      <c r="P556" s="95">
        <f>SUMIFS(MasterData[Base Rebate],MasterData[Material'#],H556,MasterData[Material],I556,MasterData[WWB ID],C556)</f>
        <v>1.9873195542028632</v>
      </c>
      <c r="Q556" s="95">
        <f>SUMIFS(MasterData[Annual Focus],MasterData[Material'#],H556,MasterData[Material],I556,MasterData[WWB ID],C556)</f>
        <v>0</v>
      </c>
      <c r="R556" s="95">
        <f>SUMIFS(MasterData[Growth Rebate],MasterData[Material'#],H556,MasterData[Material],I556,MasterData[WWB ID],C556)</f>
        <v>-25.8</v>
      </c>
      <c r="S556" s="95">
        <f t="shared" si="18"/>
        <v>-23.812680445797138</v>
      </c>
    </row>
    <row r="557" spans="1:19" x14ac:dyDescent="0.25">
      <c r="A557" s="91" t="str">
        <v>BD MEDICAL</v>
      </c>
      <c r="B557" s="91" t="str">
        <v>Medication Delivery Solutions</v>
      </c>
      <c r="C557" s="91" t="str">
        <v>146</v>
      </c>
      <c r="D557" s="91" t="str">
        <v>ISD-MDS</v>
      </c>
      <c r="E557" s="91" t="str">
        <v>IVA Extension Sets</v>
      </c>
      <c r="F557" s="91" t="str">
        <v>IVA Extension Sets - Other</v>
      </c>
      <c r="G557" s="91" t="str">
        <v>Other Safety</v>
      </c>
      <c r="H557" s="91" t="str">
        <v>10010570</v>
      </c>
      <c r="I557" s="91" t="str">
        <v>EXT SET MICRO TBG 0.2MF PEDIATRIC</v>
      </c>
      <c r="J557" s="91" t="str">
        <v>BD</v>
      </c>
      <c r="K557" s="95">
        <f>SUMIFS(MasterData[Curr Sales],MasterData[Material'#],H557,MasterData[Material],I557,MasterData[WWB ID],C557)</f>
        <v>3412</v>
      </c>
      <c r="L557" s="95">
        <f>SUMIFS(MasterData[Prior Sales],MasterData[Material'#],H557,MasterData[Material],I557,MasterData[WWB ID],C557)</f>
        <v>2934</v>
      </c>
      <c r="M557" s="95">
        <f t="shared" si="17"/>
        <v>478</v>
      </c>
      <c r="N557" s="95">
        <f>SUMIFS(MasterData[Semi-Annual Base],MasterData[Material'#],H557,MasterData[Material],I557,MasterData[WWB ID],C557)</f>
        <v>0</v>
      </c>
      <c r="O557" s="95">
        <f>SUMIFS(MasterData[Semi-Annual Focus],MasterData[Material'#],H557,MasterData[Material],I557,MasterData[WWB ID],C557)</f>
        <v>0</v>
      </c>
      <c r="P557" s="95">
        <f>SUMIFS(MasterData[Base Rebate],MasterData[Material'#],H557,MasterData[Material],I557,MasterData[WWB ID],C557)</f>
        <v>22.599982837330234</v>
      </c>
      <c r="Q557" s="95">
        <f>SUMIFS(MasterData[Annual Focus],MasterData[Material'#],H557,MasterData[Material],I557,MasterData[WWB ID],C557)</f>
        <v>0</v>
      </c>
      <c r="R557" s="95">
        <f>SUMIFS(MasterData[Growth Rebate],MasterData[Material'#],H557,MasterData[Material],I557,MasterData[WWB ID],C557)</f>
        <v>47.8</v>
      </c>
      <c r="S557" s="95">
        <f t="shared" si="18"/>
        <v>70.399982837330228</v>
      </c>
    </row>
    <row r="558" spans="1:19" x14ac:dyDescent="0.25">
      <c r="A558" s="91" t="str">
        <v>BD MEDICAL</v>
      </c>
      <c r="B558" s="91" t="str">
        <v>Medication Delivery Solutions</v>
      </c>
      <c r="C558" s="91" t="str">
        <v>146</v>
      </c>
      <c r="D558" s="91" t="str">
        <v>ISD-MDS</v>
      </c>
      <c r="E558" s="91" t="str">
        <v>IVA Extension Sets</v>
      </c>
      <c r="F558" s="91" t="str">
        <v>IVA Extension Sets - Other</v>
      </c>
      <c r="G558" s="91" t="str">
        <v>Other Safety</v>
      </c>
      <c r="H558" s="91" t="str">
        <v>MX9059</v>
      </c>
      <c r="I558" s="91" t="str">
        <v>36 IN STND BORE SET W/2 MAX Y CONNECTOR</v>
      </c>
      <c r="J558" s="91" t="str">
        <v>BD</v>
      </c>
      <c r="K558" s="95">
        <f>SUMIFS(MasterData[Curr Sales],MasterData[Material'#],H558,MasterData[Material],I558,MasterData[WWB ID],C558)</f>
        <v>0</v>
      </c>
      <c r="L558" s="95">
        <f>SUMIFS(MasterData[Prior Sales],MasterData[Material'#],H558,MasterData[Material],I558,MasterData[WWB ID],C558)</f>
        <v>800</v>
      </c>
      <c r="M558" s="95">
        <f t="shared" si="17"/>
        <v>-800</v>
      </c>
      <c r="N558" s="95">
        <f>SUMIFS(MasterData[Semi-Annual Base],MasterData[Material'#],H558,MasterData[Material],I558,MasterData[WWB ID],C558)</f>
        <v>0</v>
      </c>
      <c r="O558" s="95">
        <f>SUMIFS(MasterData[Semi-Annual Focus],MasterData[Material'#],H558,MasterData[Material],I558,MasterData[WWB ID],C558)</f>
        <v>0</v>
      </c>
      <c r="P558" s="95">
        <f>SUMIFS(MasterData[Base Rebate],MasterData[Material'#],H558,MasterData[Material],I558,MasterData[WWB ID],C558)</f>
        <v>6.1622311758228321</v>
      </c>
      <c r="Q558" s="95">
        <f>SUMIFS(MasterData[Annual Focus],MasterData[Material'#],H558,MasterData[Material],I558,MasterData[WWB ID],C558)</f>
        <v>0</v>
      </c>
      <c r="R558" s="95">
        <f>SUMIFS(MasterData[Growth Rebate],MasterData[Material'#],H558,MasterData[Material],I558,MasterData[WWB ID],C558)</f>
        <v>-80</v>
      </c>
      <c r="S558" s="95">
        <f t="shared" si="18"/>
        <v>-73.837768824177175</v>
      </c>
    </row>
    <row r="559" spans="1:19" x14ac:dyDescent="0.25">
      <c r="A559" s="91" t="str">
        <v>BD MEDICAL</v>
      </c>
      <c r="B559" s="91" t="str">
        <v>Medication Delivery Solutions</v>
      </c>
      <c r="C559" s="91" t="str">
        <v>146</v>
      </c>
      <c r="D559" s="91" t="str">
        <v>ISD-MDS</v>
      </c>
      <c r="E559" s="91" t="str">
        <v>IVA Extension Sets</v>
      </c>
      <c r="F559" s="91" t="str">
        <v>IVA Extension Sets - MaxZero</v>
      </c>
      <c r="G559" s="91" t="str">
        <v>MaxZero</v>
      </c>
      <c r="H559" s="91" t="str">
        <v>MZ5309</v>
      </c>
      <c r="I559" s="91" t="str">
        <v>Pressure rated extension set, IV connect</v>
      </c>
      <c r="J559" s="91" t="str">
        <v>BD</v>
      </c>
      <c r="K559" s="95">
        <f>SUMIFS(MasterData[Curr Sales],MasterData[Material'#],H559,MasterData[Material],I559,MasterData[WWB ID],C559)</f>
        <v>674.19999999999993</v>
      </c>
      <c r="L559" s="95">
        <f>SUMIFS(MasterData[Prior Sales],MasterData[Material'#],H559,MasterData[Material],I559,MasterData[WWB ID],C559)</f>
        <v>1823.8500000000001</v>
      </c>
      <c r="M559" s="95">
        <f t="shared" si="17"/>
        <v>-1149.6500000000001</v>
      </c>
      <c r="N559" s="95">
        <f>SUMIFS(MasterData[Semi-Annual Base],MasterData[Material'#],H559,MasterData[Material],I559,MasterData[WWB ID],C559)</f>
        <v>0</v>
      </c>
      <c r="O559" s="95">
        <f>SUMIFS(MasterData[Semi-Annual Focus],MasterData[Material'#],H559,MasterData[Material],I559,MasterData[WWB ID],C559)</f>
        <v>0</v>
      </c>
      <c r="P559" s="95">
        <f>SUMIFS(MasterData[Base Rebate],MasterData[Material'#],H559,MasterData[Material],I559,MasterData[WWB ID],C559)</f>
        <v>14.048731662530592</v>
      </c>
      <c r="Q559" s="95">
        <f>SUMIFS(MasterData[Annual Focus],MasterData[Material'#],H559,MasterData[Material],I559,MasterData[WWB ID],C559)</f>
        <v>0</v>
      </c>
      <c r="R559" s="95">
        <f>SUMIFS(MasterData[Growth Rebate],MasterData[Material'#],H559,MasterData[Material],I559,MasterData[WWB ID],C559)</f>
        <v>-114.965</v>
      </c>
      <c r="S559" s="95">
        <f t="shared" si="18"/>
        <v>-100.9162683374694</v>
      </c>
    </row>
    <row r="560" spans="1:19" x14ac:dyDescent="0.25">
      <c r="A560" s="91" t="str">
        <v>BD MEDICAL</v>
      </c>
      <c r="B560" s="91" t="str">
        <v>Medication Delivery Solutions</v>
      </c>
      <c r="C560" s="91" t="str">
        <v>146</v>
      </c>
      <c r="D560" s="91" t="str">
        <v>ISD-MDS</v>
      </c>
      <c r="E560" s="91" t="str">
        <v>IVA Connectors</v>
      </c>
      <c r="F560" s="91" t="str">
        <v>IVA Connectors - MaxZero</v>
      </c>
      <c r="G560" s="91" t="str">
        <v>MaxZero</v>
      </c>
      <c r="H560" s="91" t="str">
        <v>MZ1000-07</v>
      </c>
      <c r="I560" s="91" t="str">
        <v>MAXZERO NEEDLELESS CONNECTOR</v>
      </c>
      <c r="J560" s="91" t="str">
        <v>BD</v>
      </c>
      <c r="K560" s="95">
        <f>SUMIFS(MasterData[Curr Sales],MasterData[Material'#],H560,MasterData[Material],I560,MasterData[WWB ID],C560)</f>
        <v>27048.730000000003</v>
      </c>
      <c r="L560" s="95">
        <f>SUMIFS(MasterData[Prior Sales],MasterData[Material'#],H560,MasterData[Material],I560,MasterData[WWB ID],C560)</f>
        <v>16549.68</v>
      </c>
      <c r="M560" s="95">
        <f t="shared" si="17"/>
        <v>10499.050000000003</v>
      </c>
      <c r="N560" s="95">
        <f>SUMIFS(MasterData[Semi-Annual Base],MasterData[Material'#],H560,MasterData[Material],I560,MasterData[WWB ID],C560)</f>
        <v>0</v>
      </c>
      <c r="O560" s="95">
        <f>SUMIFS(MasterData[Semi-Annual Focus],MasterData[Material'#],H560,MasterData[Material],I560,MasterData[WWB ID],C560)</f>
        <v>0</v>
      </c>
      <c r="P560" s="95">
        <f>SUMIFS(MasterData[Base Rebate],MasterData[Material'#],H560,MasterData[Material],I560,MasterData[WWB ID],C560)</f>
        <v>127.47869255736451</v>
      </c>
      <c r="Q560" s="95">
        <f>SUMIFS(MasterData[Annual Focus],MasterData[Material'#],H560,MasterData[Material],I560,MasterData[WWB ID],C560)</f>
        <v>0</v>
      </c>
      <c r="R560" s="95">
        <f>SUMIFS(MasterData[Growth Rebate],MasterData[Material'#],H560,MasterData[Material],I560,MasterData[WWB ID],C560)</f>
        <v>1049.905</v>
      </c>
      <c r="S560" s="95">
        <f t="shared" si="18"/>
        <v>1177.3836925573644</v>
      </c>
    </row>
    <row r="561" spans="1:19" x14ac:dyDescent="0.25">
      <c r="A561" s="91" t="str">
        <v>BD MEDICAL</v>
      </c>
      <c r="B561" s="91" t="str">
        <v>Medication Delivery Solutions</v>
      </c>
      <c r="C561" s="91" t="str">
        <v>146</v>
      </c>
      <c r="D561" s="91" t="str">
        <v>ISD-MDS</v>
      </c>
      <c r="E561" s="91" t="str">
        <v>GSD Extension Sets</v>
      </c>
      <c r="F561" s="91" t="str">
        <v>GSD Extension Sets - Basic</v>
      </c>
      <c r="G561" s="91" t="str">
        <v>General</v>
      </c>
      <c r="H561" s="91" t="str">
        <v>37262E</v>
      </c>
      <c r="I561" s="91" t="str">
        <v>40 IN EXT W/2 VLV PORTS</v>
      </c>
      <c r="J561" s="91" t="str">
        <v>BD</v>
      </c>
      <c r="K561" s="95">
        <f>SUMIFS(MasterData[Curr Sales],MasterData[Material'#],H561,MasterData[Material],I561,MasterData[WWB ID],C561)</f>
        <v>75256.94</v>
      </c>
      <c r="L561" s="95">
        <f>SUMIFS(MasterData[Prior Sales],MasterData[Material'#],H561,MasterData[Material],I561,MasterData[WWB ID],C561)</f>
        <v>58724.86</v>
      </c>
      <c r="M561" s="95">
        <f t="shared" si="17"/>
        <v>16532.080000000002</v>
      </c>
      <c r="N561" s="95">
        <f>SUMIFS(MasterData[Semi-Annual Base],MasterData[Material'#],H561,MasterData[Material],I561,MasterData[WWB ID],C561)</f>
        <v>0</v>
      </c>
      <c r="O561" s="95">
        <f>SUMIFS(MasterData[Semi-Annual Focus],MasterData[Material'#],H561,MasterData[Material],I561,MasterData[WWB ID],C561)</f>
        <v>0</v>
      </c>
      <c r="P561" s="95">
        <f>SUMIFS(MasterData[Base Rebate],MasterData[Material'#],H561,MasterData[Material],I561,MasterData[WWB ID],C561)</f>
        <v>452.34520385978897</v>
      </c>
      <c r="Q561" s="95">
        <f>SUMIFS(MasterData[Annual Focus],MasterData[Material'#],H561,MasterData[Material],I561,MasterData[WWB ID],C561)</f>
        <v>0</v>
      </c>
      <c r="R561" s="95">
        <f>SUMIFS(MasterData[Growth Rebate],MasterData[Material'#],H561,MasterData[Material],I561,MasterData[WWB ID],C561)</f>
        <v>1653.2080000000001</v>
      </c>
      <c r="S561" s="95">
        <f t="shared" si="18"/>
        <v>2105.5532038597889</v>
      </c>
    </row>
    <row r="562" spans="1:19" x14ac:dyDescent="0.25">
      <c r="A562" s="91" t="str">
        <v>BD MEDICAL</v>
      </c>
      <c r="B562" s="91" t="str">
        <v>Medication Delivery Solutions</v>
      </c>
      <c r="C562" s="91" t="str">
        <v>146</v>
      </c>
      <c r="D562" s="91" t="str">
        <v>ISD-MDS</v>
      </c>
      <c r="E562" s="91" t="str">
        <v>GSD Primary Sets</v>
      </c>
      <c r="F562" s="91" t="str">
        <v>GSD Primary Sets - Advanced Non-ARD</v>
      </c>
      <c r="G562" s="91" t="str">
        <v>General</v>
      </c>
      <c r="H562" s="91" t="str">
        <v>10802688</v>
      </c>
      <c r="I562" s="91" t="str">
        <v>GRAV 10DP CKV 3 Y-SITE DEHP FREE</v>
      </c>
      <c r="J562" s="91" t="str">
        <v>BD</v>
      </c>
      <c r="K562" s="95">
        <f>SUMIFS(MasterData[Curr Sales],MasterData[Material'#],H562,MasterData[Material],I562,MasterData[WWB ID],C562)</f>
        <v>0</v>
      </c>
      <c r="L562" s="95">
        <f>SUMIFS(MasterData[Prior Sales],MasterData[Material'#],H562,MasterData[Material],I562,MasterData[WWB ID],C562)</f>
        <v>396</v>
      </c>
      <c r="M562" s="95">
        <f t="shared" si="17"/>
        <v>-396</v>
      </c>
      <c r="N562" s="95">
        <f>SUMIFS(MasterData[Semi-Annual Base],MasterData[Material'#],H562,MasterData[Material],I562,MasterData[WWB ID],C562)</f>
        <v>0</v>
      </c>
      <c r="O562" s="95">
        <f>SUMIFS(MasterData[Semi-Annual Focus],MasterData[Material'#],H562,MasterData[Material],I562,MasterData[WWB ID],C562)</f>
        <v>0</v>
      </c>
      <c r="P562" s="95">
        <f>SUMIFS(MasterData[Base Rebate],MasterData[Material'#],H562,MasterData[Material],I562,MasterData[WWB ID],C562)</f>
        <v>3.0503044320323016</v>
      </c>
      <c r="Q562" s="95">
        <f>SUMIFS(MasterData[Annual Focus],MasterData[Material'#],H562,MasterData[Material],I562,MasterData[WWB ID],C562)</f>
        <v>0</v>
      </c>
      <c r="R562" s="95">
        <f>SUMIFS(MasterData[Growth Rebate],MasterData[Material'#],H562,MasterData[Material],I562,MasterData[WWB ID],C562)</f>
        <v>-39.6</v>
      </c>
      <c r="S562" s="95">
        <f t="shared" si="18"/>
        <v>-36.549695567967703</v>
      </c>
    </row>
    <row r="563" spans="1:19" x14ac:dyDescent="0.25">
      <c r="A563" s="91" t="str">
        <v>BD MEDICAL</v>
      </c>
      <c r="B563" s="91" t="str">
        <v>Medication Delivery Solutions</v>
      </c>
      <c r="C563" s="91" t="str">
        <v>146</v>
      </c>
      <c r="D563" s="91" t="str">
        <v>ISD-MDS</v>
      </c>
      <c r="E563" s="91" t="str">
        <v>GSD Primary Sets</v>
      </c>
      <c r="F563" s="91" t="str">
        <v>GSD Primary Sets - Advanced Non-ARD</v>
      </c>
      <c r="G563" s="91" t="str">
        <v>General</v>
      </c>
      <c r="H563" s="91" t="str">
        <v>47177E</v>
      </c>
      <c r="I563" s="91" t="str">
        <v>GRAVITY SET 10DP CKV 2SMS DEHP FREE</v>
      </c>
      <c r="J563" s="91" t="str">
        <v>BD</v>
      </c>
      <c r="K563" s="95">
        <f>SUMIFS(MasterData[Curr Sales],MasterData[Material'#],H563,MasterData[Material],I563,MasterData[WWB ID],C563)</f>
        <v>256177.06000000006</v>
      </c>
      <c r="L563" s="95">
        <f>SUMIFS(MasterData[Prior Sales],MasterData[Material'#],H563,MasterData[Material],I563,MasterData[WWB ID],C563)</f>
        <v>219643.06</v>
      </c>
      <c r="M563" s="95">
        <f t="shared" si="17"/>
        <v>36534.000000000058</v>
      </c>
      <c r="N563" s="95">
        <f>SUMIFS(MasterData[Semi-Annual Base],MasterData[Material'#],H563,MasterData[Material],I563,MasterData[WWB ID],C563)</f>
        <v>0</v>
      </c>
      <c r="O563" s="95">
        <f>SUMIFS(MasterData[Semi-Annual Focus],MasterData[Material'#],H563,MasterData[Material],I563,MasterData[WWB ID],C563)</f>
        <v>0</v>
      </c>
      <c r="P563" s="95">
        <f>SUMIFS(MasterData[Base Rebate],MasterData[Material'#],H563,MasterData[Material],I563,MasterData[WWB ID],C563)</f>
        <v>1691.8641398564059</v>
      </c>
      <c r="Q563" s="95">
        <f>SUMIFS(MasterData[Annual Focus],MasterData[Material'#],H563,MasterData[Material],I563,MasterData[WWB ID],C563)</f>
        <v>0</v>
      </c>
      <c r="R563" s="95">
        <f>SUMIFS(MasterData[Growth Rebate],MasterData[Material'#],H563,MasterData[Material],I563,MasterData[WWB ID],C563)</f>
        <v>3653.4000000000074</v>
      </c>
      <c r="S563" s="95">
        <f t="shared" si="18"/>
        <v>5345.2641398564137</v>
      </c>
    </row>
    <row r="564" spans="1:19" x14ac:dyDescent="0.25">
      <c r="A564" s="91" t="str">
        <v>BD MEDICAL</v>
      </c>
      <c r="B564" s="91" t="str">
        <v>Medication Delivery Solutions</v>
      </c>
      <c r="C564" s="91" t="str">
        <v>146</v>
      </c>
      <c r="D564" s="91" t="str">
        <v>ISD-MDS</v>
      </c>
      <c r="E564" s="91" t="str">
        <v>GSD Primary Sets</v>
      </c>
      <c r="F564" s="91" t="str">
        <v>GSD Primary Sets - Basic</v>
      </c>
      <c r="G564" s="91" t="str">
        <v>General</v>
      </c>
      <c r="H564" s="91" t="str">
        <v>41173E</v>
      </c>
      <c r="I564" s="91" t="str">
        <v>DEHPFREE PRI GRAV SET 1 SS VLV</v>
      </c>
      <c r="J564" s="91" t="str">
        <v>BD</v>
      </c>
      <c r="K564" s="95">
        <f>SUMIFS(MasterData[Curr Sales],MasterData[Material'#],H564,MasterData[Material],I564,MasterData[WWB ID],C564)</f>
        <v>0</v>
      </c>
      <c r="L564" s="95">
        <f>SUMIFS(MasterData[Prior Sales],MasterData[Material'#],H564,MasterData[Material],I564,MasterData[WWB ID],C564)</f>
        <v>428</v>
      </c>
      <c r="M564" s="95">
        <f t="shared" si="17"/>
        <v>-428</v>
      </c>
      <c r="N564" s="95">
        <f>SUMIFS(MasterData[Semi-Annual Base],MasterData[Material'#],H564,MasterData[Material],I564,MasterData[WWB ID],C564)</f>
        <v>0</v>
      </c>
      <c r="O564" s="95">
        <f>SUMIFS(MasterData[Semi-Annual Focus],MasterData[Material'#],H564,MasterData[Material],I564,MasterData[WWB ID],C564)</f>
        <v>0</v>
      </c>
      <c r="P564" s="95">
        <f>SUMIFS(MasterData[Base Rebate],MasterData[Material'#],H564,MasterData[Material],I564,MasterData[WWB ID],C564)</f>
        <v>3.2967936790652153</v>
      </c>
      <c r="Q564" s="95">
        <f>SUMIFS(MasterData[Annual Focus],MasterData[Material'#],H564,MasterData[Material],I564,MasterData[WWB ID],C564)</f>
        <v>0</v>
      </c>
      <c r="R564" s="95">
        <f>SUMIFS(MasterData[Growth Rebate],MasterData[Material'#],H564,MasterData[Material],I564,MasterData[WWB ID],C564)</f>
        <v>-42.800000000000004</v>
      </c>
      <c r="S564" s="95">
        <f t="shared" si="18"/>
        <v>-39.503206320934787</v>
      </c>
    </row>
    <row r="565" spans="1:19" x14ac:dyDescent="0.25">
      <c r="A565" s="91" t="str">
        <v>BD MEDICAL</v>
      </c>
      <c r="B565" s="91" t="str">
        <v>Medication Delivery Solutions</v>
      </c>
      <c r="C565" s="91" t="str">
        <v>146</v>
      </c>
      <c r="D565" s="91" t="str">
        <v>ISD-MDS</v>
      </c>
      <c r="E565" s="91" t="str">
        <v>GSD Secondary Sets</v>
      </c>
      <c r="F565" s="91" t="str">
        <v>GSD Secondary Sets - Basic</v>
      </c>
      <c r="G565" s="91" t="str">
        <v>General</v>
      </c>
      <c r="H565" s="91" t="str">
        <v>10015501</v>
      </c>
      <c r="I565" s="91" t="str">
        <v>SEC VTD SYRINGE DEHP FREE</v>
      </c>
      <c r="J565" s="91" t="str">
        <v>BD</v>
      </c>
      <c r="K565" s="95">
        <f>SUMIFS(MasterData[Curr Sales],MasterData[Material'#],H565,MasterData[Material],I565,MasterData[WWB ID],C565)</f>
        <v>405.72</v>
      </c>
      <c r="L565" s="95">
        <f>SUMIFS(MasterData[Prior Sales],MasterData[Material'#],H565,MasterData[Material],I565,MasterData[WWB ID],C565)</f>
        <v>119.5</v>
      </c>
      <c r="M565" s="95">
        <f t="shared" si="17"/>
        <v>286.22000000000003</v>
      </c>
      <c r="N565" s="95">
        <f>SUMIFS(MasterData[Semi-Annual Base],MasterData[Material'#],H565,MasterData[Material],I565,MasterData[WWB ID],C565)</f>
        <v>0</v>
      </c>
      <c r="O565" s="95">
        <f>SUMIFS(MasterData[Semi-Annual Focus],MasterData[Material'#],H565,MasterData[Material],I565,MasterData[WWB ID],C565)</f>
        <v>0</v>
      </c>
      <c r="P565" s="95">
        <f>SUMIFS(MasterData[Base Rebate],MasterData[Material'#],H565,MasterData[Material],I565,MasterData[WWB ID],C565)</f>
        <v>0.92048328188853556</v>
      </c>
      <c r="Q565" s="95">
        <f>SUMIFS(MasterData[Annual Focus],MasterData[Material'#],H565,MasterData[Material],I565,MasterData[WWB ID],C565)</f>
        <v>0</v>
      </c>
      <c r="R565" s="95">
        <f>SUMIFS(MasterData[Growth Rebate],MasterData[Material'#],H565,MasterData[Material],I565,MasterData[WWB ID],C565)</f>
        <v>28.622</v>
      </c>
      <c r="S565" s="95">
        <f t="shared" si="18"/>
        <v>29.542483281888536</v>
      </c>
    </row>
    <row r="566" spans="1:19" x14ac:dyDescent="0.25">
      <c r="A566" s="91" t="str">
        <v>BD MEDICAL</v>
      </c>
      <c r="B566" s="91" t="str">
        <v>Medication Delivery Solutions</v>
      </c>
      <c r="C566" s="91" t="str">
        <v>146</v>
      </c>
      <c r="D566" s="91" t="str">
        <v>ISD-MDS</v>
      </c>
      <c r="E566" s="91" t="str">
        <v>GSD Secondary Sets</v>
      </c>
      <c r="F566" s="91" t="str">
        <v>GSD Secondary Sets - Basic</v>
      </c>
      <c r="G566" s="91" t="str">
        <v>General</v>
      </c>
      <c r="H566" s="91" t="str">
        <v>72215N</v>
      </c>
      <c r="I566" s="91" t="str">
        <v>SEC SET 15DP W/HANGER DEHP FREE</v>
      </c>
      <c r="J566" s="91" t="str">
        <v>BD</v>
      </c>
      <c r="K566" s="95">
        <f>SUMIFS(MasterData[Curr Sales],MasterData[Material'#],H566,MasterData[Material],I566,MasterData[WWB ID],C566)</f>
        <v>1244</v>
      </c>
      <c r="L566" s="95">
        <f>SUMIFS(MasterData[Prior Sales],MasterData[Material'#],H566,MasterData[Material],I566,MasterData[WWB ID],C566)</f>
        <v>0</v>
      </c>
      <c r="M566" s="95">
        <f t="shared" si="17"/>
        <v>1244</v>
      </c>
      <c r="N566" s="95">
        <f>SUMIFS(MasterData[Semi-Annual Base],MasterData[Material'#],H566,MasterData[Material],I566,MasterData[WWB ID],C566)</f>
        <v>0</v>
      </c>
      <c r="O566" s="95">
        <f>SUMIFS(MasterData[Semi-Annual Focus],MasterData[Material'#],H566,MasterData[Material],I566,MasterData[WWB ID],C566)</f>
        <v>0</v>
      </c>
      <c r="P566" s="95">
        <f>SUMIFS(MasterData[Base Rebate],MasterData[Material'#],H566,MasterData[Material],I566,MasterData[WWB ID],C566)</f>
        <v>0</v>
      </c>
      <c r="Q566" s="95">
        <f>SUMIFS(MasterData[Annual Focus],MasterData[Material'#],H566,MasterData[Material],I566,MasterData[WWB ID],C566)</f>
        <v>0</v>
      </c>
      <c r="R566" s="95">
        <f>SUMIFS(MasterData[Growth Rebate],MasterData[Material'#],H566,MasterData[Material],I566,MasterData[WWB ID],C566)</f>
        <v>124.39999999999999</v>
      </c>
      <c r="S566" s="95">
        <f t="shared" si="18"/>
        <v>124.39999999999999</v>
      </c>
    </row>
    <row r="567" spans="1:19" x14ac:dyDescent="0.25">
      <c r="A567" s="91" t="str">
        <v>BD MEDICAL</v>
      </c>
      <c r="B567" s="91" t="str">
        <v>Medication Delivery Solutions</v>
      </c>
      <c r="C567" s="91" t="str">
        <v>146</v>
      </c>
      <c r="D567" s="91" t="str">
        <v>ISD-MDS</v>
      </c>
      <c r="E567" s="91" t="str">
        <v>GSD Secondary Sets</v>
      </c>
      <c r="F567" s="91" t="str">
        <v>GSD Secondary Sets - Specialty Chemo</v>
      </c>
      <c r="G567" s="91" t="str">
        <v>Chemotherapy</v>
      </c>
      <c r="H567" s="91" t="str">
        <v>11610341</v>
      </c>
      <c r="I567" s="91" t="str">
        <v>SEC SET 20DP W/SS DEHP FREE W/HANGER</v>
      </c>
      <c r="J567" s="91" t="str">
        <v>BD</v>
      </c>
      <c r="K567" s="95">
        <f>SUMIFS(MasterData[Curr Sales],MasterData[Material'#],H567,MasterData[Material],I567,MasterData[WWB ID],C567)</f>
        <v>0</v>
      </c>
      <c r="L567" s="95">
        <f>SUMIFS(MasterData[Prior Sales],MasterData[Material'#],H567,MasterData[Material],I567,MasterData[WWB ID],C567)</f>
        <v>170</v>
      </c>
      <c r="M567" s="95">
        <f t="shared" si="17"/>
        <v>-170</v>
      </c>
      <c r="N567" s="95">
        <f>SUMIFS(MasterData[Semi-Annual Base],MasterData[Material'#],H567,MasterData[Material],I567,MasterData[WWB ID],C567)</f>
        <v>0</v>
      </c>
      <c r="O567" s="95">
        <f>SUMIFS(MasterData[Semi-Annual Focus],MasterData[Material'#],H567,MasterData[Material],I567,MasterData[WWB ID],C567)</f>
        <v>0</v>
      </c>
      <c r="P567" s="95">
        <f>SUMIFS(MasterData[Base Rebate],MasterData[Material'#],H567,MasterData[Material],I567,MasterData[WWB ID],C567)</f>
        <v>1.3094741248623518</v>
      </c>
      <c r="Q567" s="95">
        <f>SUMIFS(MasterData[Annual Focus],MasterData[Material'#],H567,MasterData[Material],I567,MasterData[WWB ID],C567)</f>
        <v>0</v>
      </c>
      <c r="R567" s="95">
        <f>SUMIFS(MasterData[Growth Rebate],MasterData[Material'#],H567,MasterData[Material],I567,MasterData[WWB ID],C567)</f>
        <v>-17</v>
      </c>
      <c r="S567" s="95">
        <f t="shared" si="18"/>
        <v>-15.690525875137649</v>
      </c>
    </row>
    <row r="568" spans="1:19" x14ac:dyDescent="0.25">
      <c r="A568" s="91" t="str">
        <v>BD MEDICAL</v>
      </c>
      <c r="B568" s="91" t="str">
        <v>Medication Delivery Solutions</v>
      </c>
      <c r="C568" s="91" t="str">
        <v>146</v>
      </c>
      <c r="D568" s="91" t="str">
        <v>ISD-MDS</v>
      </c>
      <c r="E568" s="91" t="str">
        <v>GSD Blood Sets</v>
      </c>
      <c r="F568" s="91" t="str">
        <v>GSD Blood Sets - Advanced Non-ARD</v>
      </c>
      <c r="G568" s="91" t="str">
        <v>General</v>
      </c>
      <c r="H568" s="91" t="str">
        <v>10010903</v>
      </c>
      <c r="I568" s="91" t="str">
        <v>UNVTD BLD HAND PUMP W/180 FLT SS</v>
      </c>
      <c r="J568" s="91" t="str">
        <v>BD</v>
      </c>
      <c r="K568" s="95">
        <f>SUMIFS(MasterData[Curr Sales],MasterData[Material'#],H568,MasterData[Material],I568,MasterData[WWB ID],C568)</f>
        <v>0</v>
      </c>
      <c r="L568" s="95">
        <f>SUMIFS(MasterData[Prior Sales],MasterData[Material'#],H568,MasterData[Material],I568,MasterData[WWB ID],C568)</f>
        <v>316</v>
      </c>
      <c r="M568" s="95">
        <f t="shared" si="17"/>
        <v>-316</v>
      </c>
      <c r="N568" s="95">
        <f>SUMIFS(MasterData[Semi-Annual Base],MasterData[Material'#],H568,MasterData[Material],I568,MasterData[WWB ID],C568)</f>
        <v>0</v>
      </c>
      <c r="O568" s="95">
        <f>SUMIFS(MasterData[Semi-Annual Focus],MasterData[Material'#],H568,MasterData[Material],I568,MasterData[WWB ID],C568)</f>
        <v>0</v>
      </c>
      <c r="P568" s="95">
        <f>SUMIFS(MasterData[Base Rebate],MasterData[Material'#],H568,MasterData[Material],I568,MasterData[WWB ID],C568)</f>
        <v>2.4340813144500189</v>
      </c>
      <c r="Q568" s="95">
        <f>SUMIFS(MasterData[Annual Focus],MasterData[Material'#],H568,MasterData[Material],I568,MasterData[WWB ID],C568)</f>
        <v>0</v>
      </c>
      <c r="R568" s="95">
        <f>SUMIFS(MasterData[Growth Rebate],MasterData[Material'#],H568,MasterData[Material],I568,MasterData[WWB ID],C568)</f>
        <v>-31.6</v>
      </c>
      <c r="S568" s="95">
        <f t="shared" si="18"/>
        <v>-29.165918685549983</v>
      </c>
    </row>
    <row r="569" spans="1:19" x14ac:dyDescent="0.25">
      <c r="A569" s="91" t="str">
        <v>BD MEDICAL</v>
      </c>
      <c r="B569" s="91" t="str">
        <v>Medication Delivery Solutions</v>
      </c>
      <c r="C569" s="91" t="str">
        <v>179</v>
      </c>
      <c r="D569" s="91" t="str">
        <v>Advanced Access Devices</v>
      </c>
      <c r="E569" s="91" t="str">
        <v>Dialysis Access</v>
      </c>
      <c r="F569" s="91" t="str">
        <v>Acute Dialysis</v>
      </c>
      <c r="G569" s="91" t="str">
        <v>Trialysis</v>
      </c>
      <c r="H569" s="91" t="str">
        <v>5615150</v>
      </c>
      <c r="I569" s="91" t="str">
        <v>DOT POWER TL 15CM PCACUTE DIAL FULL TRAY</v>
      </c>
      <c r="J569" s="91" t="str">
        <v>BD</v>
      </c>
      <c r="K569" s="95">
        <f>SUMIFS(MasterData[Curr Sales],MasterData[Material'#],H569,MasterData[Material],I569,MasterData[WWB ID],C569)</f>
        <v>10832.25</v>
      </c>
      <c r="L569" s="95">
        <f>SUMIFS(MasterData[Prior Sales],MasterData[Material'#],H569,MasterData[Material],I569,MasterData[WWB ID],C569)</f>
        <v>15816.5</v>
      </c>
      <c r="M569" s="95">
        <f t="shared" si="17"/>
        <v>-4984.25</v>
      </c>
      <c r="N569" s="95">
        <f>SUMIFS(MasterData[Semi-Annual Base],MasterData[Material'#],H569,MasterData[Material],I569,MasterData[WWB ID],C569)</f>
        <v>0</v>
      </c>
      <c r="O569" s="95">
        <f>SUMIFS(MasterData[Semi-Annual Focus],MasterData[Material'#],H569,MasterData[Material],I569,MasterData[WWB ID],C569)</f>
        <v>0</v>
      </c>
      <c r="P569" s="95">
        <f>SUMIFS(MasterData[Base Rebate],MasterData[Material'#],H569,MasterData[Material],I569,MasterData[WWB ID],C569)</f>
        <v>121.83116174050228</v>
      </c>
      <c r="Q569" s="95">
        <f>SUMIFS(MasterData[Annual Focus],MasterData[Material'#],H569,MasterData[Material],I569,MasterData[WWB ID],C569)</f>
        <v>0</v>
      </c>
      <c r="R569" s="95">
        <f>SUMIFS(MasterData[Growth Rebate],MasterData[Material'#],H569,MasterData[Material],I569,MasterData[WWB ID],C569)</f>
        <v>-498.42499999999995</v>
      </c>
      <c r="S569" s="95">
        <f t="shared" si="18"/>
        <v>-376.59383825949766</v>
      </c>
    </row>
    <row r="570" spans="1:19" x14ac:dyDescent="0.25">
      <c r="A570" s="91" t="str">
        <v>BD MEDICAL</v>
      </c>
      <c r="B570" s="91" t="str">
        <v>Medication Delivery Solutions</v>
      </c>
      <c r="C570" s="91" t="str">
        <v>179</v>
      </c>
      <c r="D570" s="91" t="str">
        <v>Advanced Access Devices</v>
      </c>
      <c r="E570" s="91" t="str">
        <v>Dialysis Access</v>
      </c>
      <c r="F570" s="91" t="str">
        <v>Acute Dialysis</v>
      </c>
      <c r="G570" s="91" t="str">
        <v>Trialysis</v>
      </c>
      <c r="H570" s="91" t="str">
        <v>5615200</v>
      </c>
      <c r="I570" s="91" t="str">
        <v>DOT POWER TL 20CM PCACUTE DIAL FULL TRAY</v>
      </c>
      <c r="J570" s="91" t="str">
        <v>BD</v>
      </c>
      <c r="K570" s="95">
        <f>SUMIFS(MasterData[Curr Sales],MasterData[Material'#],H570,MasterData[Material],I570,MasterData[WWB ID],C570)</f>
        <v>5757</v>
      </c>
      <c r="L570" s="95">
        <f>SUMIFS(MasterData[Prior Sales],MasterData[Material'#],H570,MasterData[Material],I570,MasterData[WWB ID],C570)</f>
        <v>8897.5</v>
      </c>
      <c r="M570" s="95">
        <f t="shared" si="17"/>
        <v>-3140.5</v>
      </c>
      <c r="N570" s="95">
        <f>SUMIFS(MasterData[Semi-Annual Base],MasterData[Material'#],H570,MasterData[Material],I570,MasterData[WWB ID],C570)</f>
        <v>0</v>
      </c>
      <c r="O570" s="95">
        <f>SUMIFS(MasterData[Semi-Annual Focus],MasterData[Material'#],H570,MasterData[Material],I570,MasterData[WWB ID],C570)</f>
        <v>0</v>
      </c>
      <c r="P570" s="95">
        <f>SUMIFS(MasterData[Base Rebate],MasterData[Material'#],H570,MasterData[Material],I570,MasterData[WWB ID],C570)</f>
        <v>68.535564858604559</v>
      </c>
      <c r="Q570" s="95">
        <f>SUMIFS(MasterData[Annual Focus],MasterData[Material'#],H570,MasterData[Material],I570,MasterData[WWB ID],C570)</f>
        <v>0</v>
      </c>
      <c r="R570" s="95">
        <f>SUMIFS(MasterData[Growth Rebate],MasterData[Material'#],H570,MasterData[Material],I570,MasterData[WWB ID],C570)</f>
        <v>-314.05000000000007</v>
      </c>
      <c r="S570" s="95">
        <f t="shared" si="18"/>
        <v>-245.5144351413955</v>
      </c>
    </row>
    <row r="571" spans="1:19" x14ac:dyDescent="0.25">
      <c r="A571" s="91" t="str">
        <v>BD MEDICAL</v>
      </c>
      <c r="B571" s="91" t="str">
        <v>Medication Delivery Solutions</v>
      </c>
      <c r="C571" s="91" t="str">
        <v>179</v>
      </c>
      <c r="D571" s="91" t="str">
        <v>Advanced Access Devices</v>
      </c>
      <c r="E571" s="91" t="str">
        <v>Midlines</v>
      </c>
      <c r="F571" s="91" t="str">
        <v>Midline Catheters</v>
      </c>
      <c r="G571" s="91" t="str">
        <v>Powermidline</v>
      </c>
      <c r="H571" s="91" t="str">
        <v>PP4154108DCP</v>
      </c>
      <c r="I571" s="91" t="str">
        <v>DOT 4FR SL PWERML MBP TCHG PC</v>
      </c>
      <c r="J571" s="91" t="str">
        <v>BD</v>
      </c>
      <c r="K571" s="95">
        <f>SUMIFS(MasterData[Curr Sales],MasterData[Material'#],H571,MasterData[Material],I571,MasterData[WWB ID],C571)</f>
        <v>978.9</v>
      </c>
      <c r="L571" s="95">
        <f>SUMIFS(MasterData[Prior Sales],MasterData[Material'#],H571,MasterData[Material],I571,MasterData[WWB ID],C571)</f>
        <v>0</v>
      </c>
      <c r="M571" s="95">
        <f t="shared" si="17"/>
        <v>978.9</v>
      </c>
      <c r="N571" s="95">
        <f>SUMIFS(MasterData[Semi-Annual Base],MasterData[Material'#],H571,MasterData[Material],I571,MasterData[WWB ID],C571)</f>
        <v>0</v>
      </c>
      <c r="O571" s="95">
        <f>SUMIFS(MasterData[Semi-Annual Focus],MasterData[Material'#],H571,MasterData[Material],I571,MasterData[WWB ID],C571)</f>
        <v>0</v>
      </c>
      <c r="P571" s="95">
        <f>SUMIFS(MasterData[Base Rebate],MasterData[Material'#],H571,MasterData[Material],I571,MasterData[WWB ID],C571)</f>
        <v>0</v>
      </c>
      <c r="Q571" s="95">
        <f>SUMIFS(MasterData[Annual Focus],MasterData[Material'#],H571,MasterData[Material],I571,MasterData[WWB ID],C571)</f>
        <v>0</v>
      </c>
      <c r="R571" s="95">
        <f>SUMIFS(MasterData[Growth Rebate],MasterData[Material'#],H571,MasterData[Material],I571,MasterData[WWB ID],C571)</f>
        <v>97.89</v>
      </c>
      <c r="S571" s="95">
        <f t="shared" si="18"/>
        <v>97.89</v>
      </c>
    </row>
    <row r="572" spans="1:19" x14ac:dyDescent="0.25">
      <c r="A572" s="91" t="str">
        <v>BD MEDICAL</v>
      </c>
      <c r="B572" s="91" t="str">
        <v>Medication Delivery Solutions</v>
      </c>
      <c r="C572" s="91" t="str">
        <v>179</v>
      </c>
      <c r="D572" s="91" t="str">
        <v>Advanced Access Devices</v>
      </c>
      <c r="E572" s="91" t="str">
        <v>Midlines</v>
      </c>
      <c r="F572" s="91" t="str">
        <v>Midline Catheters</v>
      </c>
      <c r="G572" s="91" t="str">
        <v>Provena Midline</v>
      </c>
      <c r="H572" s="91" t="str">
        <v>SP4153108DB</v>
      </c>
      <c r="I572" s="91" t="str">
        <v>DOT 3FR SL PROV MLMBP W/BP AND PC</v>
      </c>
      <c r="J572" s="91" t="str">
        <v>BD</v>
      </c>
      <c r="K572" s="95">
        <f>SUMIFS(MasterData[Curr Sales],MasterData[Material'#],H572,MasterData[Material],I572,MasterData[WWB ID],C572)</f>
        <v>508.17</v>
      </c>
      <c r="L572" s="95">
        <f>SUMIFS(MasterData[Prior Sales],MasterData[Material'#],H572,MasterData[Material],I572,MasterData[WWB ID],C572)</f>
        <v>0</v>
      </c>
      <c r="M572" s="95">
        <f t="shared" si="17"/>
        <v>508.17</v>
      </c>
      <c r="N572" s="95">
        <f>SUMIFS(MasterData[Semi-Annual Base],MasterData[Material'#],H572,MasterData[Material],I572,MasterData[WWB ID],C572)</f>
        <v>0</v>
      </c>
      <c r="O572" s="95">
        <f>SUMIFS(MasterData[Semi-Annual Focus],MasterData[Material'#],H572,MasterData[Material],I572,MasterData[WWB ID],C572)</f>
        <v>0</v>
      </c>
      <c r="P572" s="95">
        <f>SUMIFS(MasterData[Base Rebate],MasterData[Material'#],H572,MasterData[Material],I572,MasterData[WWB ID],C572)</f>
        <v>0</v>
      </c>
      <c r="Q572" s="95">
        <f>SUMIFS(MasterData[Annual Focus],MasterData[Material'#],H572,MasterData[Material],I572,MasterData[WWB ID],C572)</f>
        <v>0</v>
      </c>
      <c r="R572" s="95">
        <f>SUMIFS(MasterData[Growth Rebate],MasterData[Material'#],H572,MasterData[Material],I572,MasterData[WWB ID],C572)</f>
        <v>50.817000000000007</v>
      </c>
      <c r="S572" s="95">
        <f t="shared" si="18"/>
        <v>50.817000000000007</v>
      </c>
    </row>
    <row r="573" spans="1:19" x14ac:dyDescent="0.25">
      <c r="A573" s="91" t="str">
        <v>BD MEDICAL</v>
      </c>
      <c r="B573" s="91" t="str">
        <v>Medication Delivery Solutions</v>
      </c>
      <c r="C573" s="91" t="str">
        <v>179</v>
      </c>
      <c r="D573" s="91" t="str">
        <v>Advanced Access Devices</v>
      </c>
      <c r="E573" s="91" t="str">
        <v>Midlines</v>
      </c>
      <c r="F573" s="91" t="str">
        <v>Powerglide</v>
      </c>
      <c r="G573" s="91" t="str">
        <v>Powerglide Pro RT</v>
      </c>
      <c r="H573" s="91" t="str">
        <v>F218101T</v>
      </c>
      <c r="I573" s="91" t="str">
        <v>PGRO PRO RT 18G 10CM FULL W/O G</v>
      </c>
      <c r="J573" s="91" t="str">
        <v>BD</v>
      </c>
      <c r="K573" s="95">
        <f>SUMIFS(MasterData[Curr Sales],MasterData[Material'#],H573,MasterData[Material],I573,MasterData[WWB ID],C573)</f>
        <v>0</v>
      </c>
      <c r="L573" s="95">
        <f>SUMIFS(MasterData[Prior Sales],MasterData[Material'#],H573,MasterData[Material],I573,MasterData[WWB ID],C573)</f>
        <v>3339</v>
      </c>
      <c r="M573" s="95">
        <f t="shared" si="17"/>
        <v>-3339</v>
      </c>
      <c r="N573" s="95">
        <f>SUMIFS(MasterData[Semi-Annual Base],MasterData[Material'#],H573,MasterData[Material],I573,MasterData[WWB ID],C573)</f>
        <v>0</v>
      </c>
      <c r="O573" s="95">
        <f>SUMIFS(MasterData[Semi-Annual Focus],MasterData[Material'#],H573,MasterData[Material],I573,MasterData[WWB ID],C573)</f>
        <v>0</v>
      </c>
      <c r="P573" s="95">
        <f>SUMIFS(MasterData[Base Rebate],MasterData[Material'#],H573,MasterData[Material],I573,MasterData[WWB ID],C573)</f>
        <v>25.719612370090545</v>
      </c>
      <c r="Q573" s="95">
        <f>SUMIFS(MasterData[Annual Focus],MasterData[Material'#],H573,MasterData[Material],I573,MasterData[WWB ID],C573)</f>
        <v>0</v>
      </c>
      <c r="R573" s="95">
        <f>SUMIFS(MasterData[Growth Rebate],MasterData[Material'#],H573,MasterData[Material],I573,MasterData[WWB ID],C573)</f>
        <v>-333.90000000000003</v>
      </c>
      <c r="S573" s="95">
        <f t="shared" si="18"/>
        <v>-308.18038762990949</v>
      </c>
    </row>
    <row r="574" spans="1:19" x14ac:dyDescent="0.25">
      <c r="A574" s="91" t="str">
        <v>BD MEDICAL</v>
      </c>
      <c r="B574" s="91" t="str">
        <v>Medication Delivery Solutions</v>
      </c>
      <c r="C574" s="91" t="str">
        <v>179</v>
      </c>
      <c r="D574" s="91" t="str">
        <v>Advanced Access Devices</v>
      </c>
      <c r="E574" s="91" t="str">
        <v>Midlines</v>
      </c>
      <c r="F574" s="91" t="str">
        <v>Powerglide</v>
      </c>
      <c r="G574" s="91" t="str">
        <v>Powerglide Pro RT</v>
      </c>
      <c r="H574" s="91" t="str">
        <v>F218101TX</v>
      </c>
      <c r="I574" s="91" t="str">
        <v>DOT PG PRO 18G 10CM RT FULL W/NG</v>
      </c>
      <c r="J574" s="91" t="str">
        <v>BD</v>
      </c>
      <c r="K574" s="95">
        <f>SUMIFS(MasterData[Curr Sales],MasterData[Material'#],H574,MasterData[Material],I574,MasterData[WWB ID],C574)</f>
        <v>7250.4000000000005</v>
      </c>
      <c r="L574" s="95">
        <f>SUMIFS(MasterData[Prior Sales],MasterData[Material'#],H574,MasterData[Material],I574,MasterData[WWB ID],C574)</f>
        <v>6042</v>
      </c>
      <c r="M574" s="95">
        <f t="shared" si="17"/>
        <v>1208.4000000000005</v>
      </c>
      <c r="N574" s="95">
        <f>SUMIFS(MasterData[Semi-Annual Base],MasterData[Material'#],H574,MasterData[Material],I574,MasterData[WWB ID],C574)</f>
        <v>0</v>
      </c>
      <c r="O574" s="95">
        <f>SUMIFS(MasterData[Semi-Annual Focus],MasterData[Material'#],H574,MasterData[Material],I574,MasterData[WWB ID],C574)</f>
        <v>0</v>
      </c>
      <c r="P574" s="95">
        <f>SUMIFS(MasterData[Base Rebate],MasterData[Material'#],H574,MasterData[Material],I574,MasterData[WWB ID],C574)</f>
        <v>46.540250955401937</v>
      </c>
      <c r="Q574" s="95">
        <f>SUMIFS(MasterData[Annual Focus],MasterData[Material'#],H574,MasterData[Material],I574,MasterData[WWB ID],C574)</f>
        <v>0</v>
      </c>
      <c r="R574" s="95">
        <f>SUMIFS(MasterData[Growth Rebate],MasterData[Material'#],H574,MasterData[Material],I574,MasterData[WWB ID],C574)</f>
        <v>120.84000000000003</v>
      </c>
      <c r="S574" s="95">
        <f t="shared" si="18"/>
        <v>167.38025095540198</v>
      </c>
    </row>
    <row r="575" spans="1:19" x14ac:dyDescent="0.25">
      <c r="A575" s="91" t="str">
        <v>BD MEDICAL</v>
      </c>
      <c r="B575" s="91" t="str">
        <v>Medication Delivery Solutions</v>
      </c>
      <c r="C575" s="91" t="str">
        <v>179</v>
      </c>
      <c r="D575" s="91" t="str">
        <v>Advanced Access Devices</v>
      </c>
      <c r="E575" s="91" t="str">
        <v>Midlines</v>
      </c>
      <c r="F575" s="91" t="str">
        <v>Powerglide</v>
      </c>
      <c r="G575" s="91" t="str">
        <v>Powerglide Pro RT</v>
      </c>
      <c r="H575" s="91" t="str">
        <v>F218108PT</v>
      </c>
      <c r="I575" s="91" t="str">
        <v>DOT PG PRO 18G 10CMRT FULL PCOVER</v>
      </c>
      <c r="J575" s="91" t="str">
        <v>BD</v>
      </c>
      <c r="K575" s="95">
        <f>SUMIFS(MasterData[Curr Sales],MasterData[Material'#],H575,MasterData[Material],I575,MasterData[WWB ID],C575)</f>
        <v>1166</v>
      </c>
      <c r="L575" s="95">
        <f>SUMIFS(MasterData[Prior Sales],MasterData[Material'#],H575,MasterData[Material],I575,MasterData[WWB ID],C575)</f>
        <v>3498</v>
      </c>
      <c r="M575" s="95">
        <f t="shared" si="17"/>
        <v>-2332</v>
      </c>
      <c r="N575" s="95">
        <f>SUMIFS(MasterData[Semi-Annual Base],MasterData[Material'#],H575,MasterData[Material],I575,MasterData[WWB ID],C575)</f>
        <v>0</v>
      </c>
      <c r="O575" s="95">
        <f>SUMIFS(MasterData[Semi-Annual Focus],MasterData[Material'#],H575,MasterData[Material],I575,MasterData[WWB ID],C575)</f>
        <v>0</v>
      </c>
      <c r="P575" s="95">
        <f>SUMIFS(MasterData[Base Rebate],MasterData[Material'#],H575,MasterData[Material],I575,MasterData[WWB ID],C575)</f>
        <v>26.944355816285334</v>
      </c>
      <c r="Q575" s="95">
        <f>SUMIFS(MasterData[Annual Focus],MasterData[Material'#],H575,MasterData[Material],I575,MasterData[WWB ID],C575)</f>
        <v>0</v>
      </c>
      <c r="R575" s="95">
        <f>SUMIFS(MasterData[Growth Rebate],MasterData[Material'#],H575,MasterData[Material],I575,MasterData[WWB ID],C575)</f>
        <v>-233.2</v>
      </c>
      <c r="S575" s="95">
        <f t="shared" si="18"/>
        <v>-206.25564418371465</v>
      </c>
    </row>
    <row r="576" spans="1:19" x14ac:dyDescent="0.25">
      <c r="A576" s="91" t="str">
        <v>BD MEDICAL</v>
      </c>
      <c r="B576" s="91" t="str">
        <v>Medication Delivery Solutions</v>
      </c>
      <c r="C576" s="91" t="str">
        <v>179</v>
      </c>
      <c r="D576" s="91" t="str">
        <v>Advanced Access Devices</v>
      </c>
      <c r="E576" s="91" t="str">
        <v>Midlines</v>
      </c>
      <c r="F576" s="91" t="str">
        <v>Powerglide</v>
      </c>
      <c r="G576" s="91" t="str">
        <v>Powerglide ST</v>
      </c>
      <c r="H576" s="91" t="str">
        <v>ST118081</v>
      </c>
      <c r="I576" s="91" t="str">
        <v>DOT PGLIDE SLDGR 18G 8CMFULLKIT W/GRDIVA</v>
      </c>
      <c r="J576" s="91" t="str">
        <v>BD</v>
      </c>
      <c r="K576" s="95">
        <f>SUMIFS(MasterData[Curr Sales],MasterData[Material'#],H576,MasterData[Material],I576,MasterData[WWB ID],C576)</f>
        <v>10769.6</v>
      </c>
      <c r="L576" s="95">
        <f>SUMIFS(MasterData[Prior Sales],MasterData[Material'#],H576,MasterData[Material],I576,MasterData[WWB ID],C576)</f>
        <v>16154.400000000001</v>
      </c>
      <c r="M576" s="95">
        <f t="shared" si="17"/>
        <v>-5384.8000000000011</v>
      </c>
      <c r="N576" s="95">
        <f>SUMIFS(MasterData[Semi-Annual Base],MasterData[Material'#],H576,MasterData[Material],I576,MasterData[WWB ID],C576)</f>
        <v>0</v>
      </c>
      <c r="O576" s="95">
        <f>SUMIFS(MasterData[Semi-Annual Focus],MasterData[Material'#],H576,MasterData[Material],I576,MasterData[WWB ID],C576)</f>
        <v>0</v>
      </c>
      <c r="P576" s="95">
        <f>SUMIFS(MasterData[Base Rebate],MasterData[Material'#],H576,MasterData[Material],I576,MasterData[WWB ID],C576)</f>
        <v>124.43393413339045</v>
      </c>
      <c r="Q576" s="95">
        <f>SUMIFS(MasterData[Annual Focus],MasterData[Material'#],H576,MasterData[Material],I576,MasterData[WWB ID],C576)</f>
        <v>0</v>
      </c>
      <c r="R576" s="95">
        <f>SUMIFS(MasterData[Growth Rebate],MasterData[Material'#],H576,MasterData[Material],I576,MasterData[WWB ID],C576)</f>
        <v>-538.48000000000025</v>
      </c>
      <c r="S576" s="95">
        <f t="shared" si="18"/>
        <v>-414.04606586660981</v>
      </c>
    </row>
    <row r="577" spans="1:19" x14ac:dyDescent="0.25">
      <c r="A577" s="91" t="str">
        <v>BD MEDICAL</v>
      </c>
      <c r="B577" s="91" t="str">
        <v>Medication Delivery Solutions</v>
      </c>
      <c r="C577" s="91" t="str">
        <v>179</v>
      </c>
      <c r="D577" s="91" t="str">
        <v>Advanced Access Devices</v>
      </c>
      <c r="E577" s="91" t="str">
        <v>Midlines</v>
      </c>
      <c r="F577" s="91" t="str">
        <v>Powerglide</v>
      </c>
      <c r="G577" s="91" t="str">
        <v>Powerglide ST</v>
      </c>
      <c r="H577" s="91" t="str">
        <v>ST218101</v>
      </c>
      <c r="I577" s="91" t="str">
        <v>DOT PGLIDE SLDGR18G 10CM FULL KIT</v>
      </c>
      <c r="J577" s="91" t="str">
        <v>BD</v>
      </c>
      <c r="K577" s="95">
        <f>SUMIFS(MasterData[Curr Sales],MasterData[Material'#],H577,MasterData[Material],I577,MasterData[WWB ID],C577)</f>
        <v>6731</v>
      </c>
      <c r="L577" s="95">
        <f>SUMIFS(MasterData[Prior Sales],MasterData[Material'#],H577,MasterData[Material],I577,MasterData[WWB ID],C577)</f>
        <v>14808.199999999999</v>
      </c>
      <c r="M577" s="95">
        <f t="shared" si="17"/>
        <v>-8077.1999999999989</v>
      </c>
      <c r="N577" s="95">
        <f>SUMIFS(MasterData[Semi-Annual Base],MasterData[Material'#],H577,MasterData[Material],I577,MasterData[WWB ID],C577)</f>
        <v>0</v>
      </c>
      <c r="O577" s="95">
        <f>SUMIFS(MasterData[Semi-Annual Focus],MasterData[Material'#],H577,MasterData[Material],I577,MasterData[WWB ID],C577)</f>
        <v>0</v>
      </c>
      <c r="P577" s="95">
        <f>SUMIFS(MasterData[Base Rebate],MasterData[Material'#],H577,MasterData[Material],I577,MasterData[WWB ID],C577)</f>
        <v>114.06443962227456</v>
      </c>
      <c r="Q577" s="95">
        <f>SUMIFS(MasterData[Annual Focus],MasterData[Material'#],H577,MasterData[Material],I577,MasterData[WWB ID],C577)</f>
        <v>0</v>
      </c>
      <c r="R577" s="95">
        <f>SUMIFS(MasterData[Growth Rebate],MasterData[Material'#],H577,MasterData[Material],I577,MasterData[WWB ID],C577)</f>
        <v>-807.71999999999991</v>
      </c>
      <c r="S577" s="95">
        <f t="shared" si="18"/>
        <v>-693.65556037772535</v>
      </c>
    </row>
    <row r="578" spans="1:19" x14ac:dyDescent="0.25">
      <c r="A578" s="91" t="str">
        <v>BD MEDICAL</v>
      </c>
      <c r="B578" s="91" t="str">
        <v>Medication Delivery Solutions</v>
      </c>
      <c r="C578" s="91" t="str">
        <v>179</v>
      </c>
      <c r="D578" s="91" t="str">
        <v>Advanced Access Devices</v>
      </c>
      <c r="E578" s="91" t="str">
        <v>PICC</v>
      </c>
      <c r="F578" s="91" t="str">
        <v>PowerPICC</v>
      </c>
      <c r="G578" s="91" t="str">
        <v>PowerPICC - 3CG</v>
      </c>
      <c r="H578" s="91" t="str">
        <v>1174108D3</v>
      </c>
      <c r="I578" s="91" t="str">
        <v>DOT PPICC 4FSL MBPLUS3CG GUARDIVA PC NG</v>
      </c>
      <c r="J578" s="91" t="str">
        <v>BD</v>
      </c>
      <c r="K578" s="95">
        <f>SUMIFS(MasterData[Curr Sales],MasterData[Material'#],H578,MasterData[Material],I578,MasterData[WWB ID],C578)</f>
        <v>1623.3</v>
      </c>
      <c r="L578" s="95">
        <f>SUMIFS(MasterData[Prior Sales],MasterData[Material'#],H578,MasterData[Material],I578,MasterData[WWB ID],C578)</f>
        <v>3145.8</v>
      </c>
      <c r="M578" s="95">
        <f t="shared" si="17"/>
        <v>-1522.5000000000002</v>
      </c>
      <c r="N578" s="95">
        <f>SUMIFS(MasterData[Semi-Annual Base],MasterData[Material'#],H578,MasterData[Material],I578,MasterData[WWB ID],C578)</f>
        <v>0</v>
      </c>
      <c r="O578" s="95">
        <f>SUMIFS(MasterData[Semi-Annual Focus],MasterData[Material'#],H578,MasterData[Material],I578,MasterData[WWB ID],C578)</f>
        <v>0</v>
      </c>
      <c r="P578" s="95">
        <f>SUMIFS(MasterData[Base Rebate],MasterData[Material'#],H578,MasterData[Material],I578,MasterData[WWB ID],C578)</f>
        <v>24.231433541129331</v>
      </c>
      <c r="Q578" s="95">
        <f>SUMIFS(MasterData[Annual Focus],MasterData[Material'#],H578,MasterData[Material],I578,MasterData[WWB ID],C578)</f>
        <v>0</v>
      </c>
      <c r="R578" s="95">
        <f>SUMIFS(MasterData[Growth Rebate],MasterData[Material'#],H578,MasterData[Material],I578,MasterData[WWB ID],C578)</f>
        <v>-152.25000000000003</v>
      </c>
      <c r="S578" s="95">
        <f t="shared" si="18"/>
        <v>-128.01856645887071</v>
      </c>
    </row>
    <row r="579" spans="1:19" x14ac:dyDescent="0.25">
      <c r="A579" s="91" t="str">
        <v>BD MEDICAL</v>
      </c>
      <c r="B579" s="91" t="str">
        <v>Medication Delivery Solutions</v>
      </c>
      <c r="C579" s="91" t="str">
        <v>179</v>
      </c>
      <c r="D579" s="91" t="str">
        <v>Advanced Access Devices</v>
      </c>
      <c r="E579" s="91" t="str">
        <v>PICC</v>
      </c>
      <c r="F579" s="91" t="str">
        <v>PowerPICC</v>
      </c>
      <c r="G579" s="91" t="str">
        <v>PowerPICC - 3CG</v>
      </c>
      <c r="H579" s="91" t="str">
        <v>1174108D</v>
      </c>
      <c r="I579" s="91" t="str">
        <v>DOT PPICC MAX 4FR SLFULL W/TCS</v>
      </c>
      <c r="J579" s="91" t="str">
        <v>BD</v>
      </c>
      <c r="K579" s="95">
        <f>SUMIFS(MasterData[Curr Sales],MasterData[Material'#],H579,MasterData[Material],I579,MasterData[WWB ID],C579)</f>
        <v>0</v>
      </c>
      <c r="L579" s="95">
        <f>SUMIFS(MasterData[Prior Sales],MasterData[Material'#],H579,MasterData[Material],I579,MasterData[WWB ID],C579)</f>
        <v>23610.959999999999</v>
      </c>
      <c r="M579" s="95">
        <f t="shared" si="17"/>
        <v>-23610.959999999999</v>
      </c>
      <c r="N579" s="95">
        <f>SUMIFS(MasterData[Semi-Annual Base],MasterData[Material'#],H579,MasterData[Material],I579,MasterData[WWB ID],C579)</f>
        <v>0</v>
      </c>
      <c r="O579" s="95">
        <f>SUMIFS(MasterData[Semi-Annual Focus],MasterData[Material'#],H579,MasterData[Material],I579,MasterData[WWB ID],C579)</f>
        <v>0</v>
      </c>
      <c r="P579" s="95">
        <f>SUMIFS(MasterData[Base Rebate],MasterData[Material'#],H579,MasterData[Material],I579,MasterData[WWB ID],C579)</f>
        <v>181.87024225388231</v>
      </c>
      <c r="Q579" s="95">
        <f>SUMIFS(MasterData[Annual Focus],MasterData[Material'#],H579,MasterData[Material],I579,MasterData[WWB ID],C579)</f>
        <v>0</v>
      </c>
      <c r="R579" s="95">
        <f>SUMIFS(MasterData[Growth Rebate],MasterData[Material'#],H579,MasterData[Material],I579,MasterData[WWB ID],C579)</f>
        <v>-2361.0960000000005</v>
      </c>
      <c r="S579" s="95">
        <f t="shared" si="18"/>
        <v>-2179.2257577461182</v>
      </c>
    </row>
    <row r="580" spans="1:19" x14ac:dyDescent="0.25">
      <c r="A580" s="91" t="str">
        <v>BD MEDICAL</v>
      </c>
      <c r="B580" s="91" t="str">
        <v>Medication Delivery Solutions</v>
      </c>
      <c r="C580" s="91" t="str">
        <v>179</v>
      </c>
      <c r="D580" s="91" t="str">
        <v>Advanced Access Devices</v>
      </c>
      <c r="E580" s="91" t="str">
        <v>PICC</v>
      </c>
      <c r="F580" s="91" t="str">
        <v>PowerPICC</v>
      </c>
      <c r="G580" s="91" t="str">
        <v>PowerPICC - 3CG</v>
      </c>
      <c r="H580" s="91" t="str">
        <v>1174108D5</v>
      </c>
      <c r="I580" s="91" t="str">
        <v>DOT PPICC 4FSL MBPLUS3CG BIOPATCH PC NG</v>
      </c>
      <c r="J580" s="91" t="str">
        <v>BD</v>
      </c>
      <c r="K580" s="95">
        <f>SUMIFS(MasterData[Curr Sales],MasterData[Material'#],H580,MasterData[Material],I580,MasterData[WWB ID],C580)</f>
        <v>103879.65</v>
      </c>
      <c r="L580" s="95">
        <f>SUMIFS(MasterData[Prior Sales],MasterData[Material'#],H580,MasterData[Material],I580,MasterData[WWB ID],C580)</f>
        <v>67732.350000000006</v>
      </c>
      <c r="M580" s="95">
        <f t="shared" si="17"/>
        <v>36147.299999999988</v>
      </c>
      <c r="N580" s="95">
        <f>SUMIFS(MasterData[Semi-Annual Base],MasterData[Material'#],H580,MasterData[Material],I580,MasterData[WWB ID],C580)</f>
        <v>0</v>
      </c>
      <c r="O580" s="95">
        <f>SUMIFS(MasterData[Semi-Annual Focus],MasterData[Material'#],H580,MasterData[Material],I580,MasterData[WWB ID],C580)</f>
        <v>0</v>
      </c>
      <c r="P580" s="95">
        <f>SUMIFS(MasterData[Base Rebate],MasterData[Material'#],H580,MasterData[Material],I580,MasterData[WWB ID],C580)</f>
        <v>521.72799847717943</v>
      </c>
      <c r="Q580" s="95">
        <f>SUMIFS(MasterData[Annual Focus],MasterData[Material'#],H580,MasterData[Material],I580,MasterData[WWB ID],C580)</f>
        <v>0</v>
      </c>
      <c r="R580" s="95">
        <f>SUMIFS(MasterData[Growth Rebate],MasterData[Material'#],H580,MasterData[Material],I580,MasterData[WWB ID],C580)</f>
        <v>3614.7300000000005</v>
      </c>
      <c r="S580" s="95">
        <f t="shared" si="18"/>
        <v>4136.4579984771799</v>
      </c>
    </row>
    <row r="581" spans="1:19" x14ac:dyDescent="0.25">
      <c r="A581" s="91" t="str">
        <v>BD MEDICAL</v>
      </c>
      <c r="B581" s="91" t="str">
        <v>Medication Delivery Solutions</v>
      </c>
      <c r="C581" s="91" t="str">
        <v>179</v>
      </c>
      <c r="D581" s="91" t="str">
        <v>Advanced Access Devices</v>
      </c>
      <c r="E581" s="91" t="str">
        <v>PICC</v>
      </c>
      <c r="F581" s="91" t="str">
        <v>PowerPICC</v>
      </c>
      <c r="G581" s="91" t="str">
        <v>PowerPICC - 3CG</v>
      </c>
      <c r="H581" s="91" t="str">
        <v>1274108D</v>
      </c>
      <c r="I581" s="91" t="str">
        <v xml:space="preserve"> POWERPICC SV DL 4F MAX 3CG</v>
      </c>
      <c r="J581" s="91" t="str">
        <v>BD</v>
      </c>
      <c r="K581" s="95">
        <f>SUMIFS(MasterData[Curr Sales],MasterData[Material'#],H581,MasterData[Material],I581,MasterData[WWB ID],C581)</f>
        <v>0</v>
      </c>
      <c r="L581" s="95">
        <f>SUMIFS(MasterData[Prior Sales],MasterData[Material'#],H581,MasterData[Material],I581,MasterData[WWB ID],C581)</f>
        <v>725.76</v>
      </c>
      <c r="M581" s="95">
        <f t="shared" si="17"/>
        <v>-725.76</v>
      </c>
      <c r="N581" s="95">
        <f>SUMIFS(MasterData[Semi-Annual Base],MasterData[Material'#],H581,MasterData[Material],I581,MasterData[WWB ID],C581)</f>
        <v>0</v>
      </c>
      <c r="O581" s="95">
        <f>SUMIFS(MasterData[Semi-Annual Focus],MasterData[Material'#],H581,MasterData[Material],I581,MasterData[WWB ID],C581)</f>
        <v>0</v>
      </c>
      <c r="P581" s="95">
        <f>SUMIFS(MasterData[Base Rebate],MasterData[Material'#],H581,MasterData[Material],I581,MasterData[WWB ID],C581)</f>
        <v>5.5903761227064734</v>
      </c>
      <c r="Q581" s="95">
        <f>SUMIFS(MasterData[Annual Focus],MasterData[Material'#],H581,MasterData[Material],I581,MasterData[WWB ID],C581)</f>
        <v>0</v>
      </c>
      <c r="R581" s="95">
        <f>SUMIFS(MasterData[Growth Rebate],MasterData[Material'#],H581,MasterData[Material],I581,MasterData[WWB ID],C581)</f>
        <v>-72.576000000000008</v>
      </c>
      <c r="S581" s="95">
        <f t="shared" si="18"/>
        <v>-66.985623877293534</v>
      </c>
    </row>
    <row r="582" spans="1:19" x14ac:dyDescent="0.25">
      <c r="A582" s="91" t="str">
        <v>BD MEDICAL</v>
      </c>
      <c r="B582" s="91" t="str">
        <v>Medication Delivery Solutions</v>
      </c>
      <c r="C582" s="91" t="str">
        <v>179</v>
      </c>
      <c r="D582" s="91" t="str">
        <v>Advanced Access Devices</v>
      </c>
      <c r="E582" s="91" t="str">
        <v>PICC</v>
      </c>
      <c r="F582" s="91" t="str">
        <v>PowerPICC</v>
      </c>
      <c r="G582" s="91" t="str">
        <v>PowerPICC - Non-3CG</v>
      </c>
      <c r="H582" s="91" t="str">
        <v>3174355</v>
      </c>
      <c r="I582" s="91" t="str">
        <v>4 FR SL RAD POWERPICC W/70GW NIT</v>
      </c>
      <c r="J582" s="91" t="str">
        <v>BD</v>
      </c>
      <c r="K582" s="95">
        <f>SUMIFS(MasterData[Curr Sales],MasterData[Material'#],H582,MasterData[Material],I582,MasterData[WWB ID],C582)</f>
        <v>1526.25</v>
      </c>
      <c r="L582" s="95">
        <f>SUMIFS(MasterData[Prior Sales],MasterData[Material'#],H582,MasterData[Material],I582,MasterData[WWB ID],C582)</f>
        <v>1017.5</v>
      </c>
      <c r="M582" s="95">
        <f t="shared" si="17"/>
        <v>508.75</v>
      </c>
      <c r="N582" s="95">
        <f>SUMIFS(MasterData[Semi-Annual Base],MasterData[Material'#],H582,MasterData[Material],I582,MasterData[WWB ID],C582)</f>
        <v>0</v>
      </c>
      <c r="O582" s="95">
        <f>SUMIFS(MasterData[Semi-Annual Focus],MasterData[Material'#],H582,MasterData[Material],I582,MasterData[WWB ID],C582)</f>
        <v>0</v>
      </c>
      <c r="P582" s="95">
        <f>SUMIFS(MasterData[Base Rebate],MasterData[Material'#],H582,MasterData[Material],I582,MasterData[WWB ID],C582)</f>
        <v>7.8375877767496638</v>
      </c>
      <c r="Q582" s="95">
        <f>SUMIFS(MasterData[Annual Focus],MasterData[Material'#],H582,MasterData[Material],I582,MasterData[WWB ID],C582)</f>
        <v>0</v>
      </c>
      <c r="R582" s="95">
        <f>SUMIFS(MasterData[Growth Rebate],MasterData[Material'#],H582,MasterData[Material],I582,MasterData[WWB ID],C582)</f>
        <v>50.875</v>
      </c>
      <c r="S582" s="95">
        <f t="shared" si="18"/>
        <v>58.712587776749665</v>
      </c>
    </row>
    <row r="583" spans="1:19" x14ac:dyDescent="0.25">
      <c r="A583" s="91" t="str">
        <v>BD MEDICAL</v>
      </c>
      <c r="B583" s="91" t="str">
        <v>Medication Delivery Solutions</v>
      </c>
      <c r="C583" s="91" t="str">
        <v>179</v>
      </c>
      <c r="D583" s="91" t="str">
        <v>Advanced Access Devices</v>
      </c>
      <c r="E583" s="91" t="str">
        <v>PICC</v>
      </c>
      <c r="F583" s="91" t="str">
        <v>PowerPICC</v>
      </c>
      <c r="G583" s="91" t="str">
        <v>PowerPICC - Non-3CG</v>
      </c>
      <c r="H583" s="91" t="str">
        <v>3275355</v>
      </c>
      <c r="I583" s="91" t="str">
        <v>5 FR DL RAD POWERPICC W/70GWNIT</v>
      </c>
      <c r="J583" s="91" t="str">
        <v>BD</v>
      </c>
      <c r="K583" s="95">
        <f>SUMIFS(MasterData[Curr Sales],MasterData[Material'#],H583,MasterData[Material],I583,MasterData[WWB ID],C583)</f>
        <v>997.5</v>
      </c>
      <c r="L583" s="95">
        <f>SUMIFS(MasterData[Prior Sales],MasterData[Material'#],H583,MasterData[Material],I583,MasterData[WWB ID],C583)</f>
        <v>997.5</v>
      </c>
      <c r="M583" s="95">
        <f t="shared" si="17"/>
        <v>0</v>
      </c>
      <c r="N583" s="95">
        <f>SUMIFS(MasterData[Semi-Annual Base],MasterData[Material'#],H583,MasterData[Material],I583,MasterData[WWB ID],C583)</f>
        <v>0</v>
      </c>
      <c r="O583" s="95">
        <f>SUMIFS(MasterData[Semi-Annual Focus],MasterData[Material'#],H583,MasterData[Material],I583,MasterData[WWB ID],C583)</f>
        <v>0</v>
      </c>
      <c r="P583" s="95">
        <f>SUMIFS(MasterData[Base Rebate],MasterData[Material'#],H583,MasterData[Material],I583,MasterData[WWB ID],C583)</f>
        <v>7.683531997354093</v>
      </c>
      <c r="Q583" s="95">
        <f>SUMIFS(MasterData[Annual Focus],MasterData[Material'#],H583,MasterData[Material],I583,MasterData[WWB ID],C583)</f>
        <v>0</v>
      </c>
      <c r="R583" s="95">
        <f>SUMIFS(MasterData[Growth Rebate],MasterData[Material'#],H583,MasterData[Material],I583,MasterData[WWB ID],C583)</f>
        <v>0</v>
      </c>
      <c r="S583" s="95">
        <f t="shared" si="18"/>
        <v>7.683531997354093</v>
      </c>
    </row>
    <row r="584" spans="1:19" x14ac:dyDescent="0.25">
      <c r="A584" s="91" t="str">
        <v>BD MEDICAL</v>
      </c>
      <c r="B584" s="91" t="str">
        <v>Medication Delivery Solutions</v>
      </c>
      <c r="C584" s="91" t="str">
        <v>179</v>
      </c>
      <c r="D584" s="91" t="str">
        <v>Advanced Access Devices</v>
      </c>
      <c r="E584" s="91" t="str">
        <v>PICC</v>
      </c>
      <c r="F584" s="91" t="str">
        <v>PowerPICC</v>
      </c>
      <c r="G584" s="91" t="str">
        <v>PowerPICC - Non-3CG</v>
      </c>
      <c r="H584" s="91" t="str">
        <v>3174335</v>
      </c>
      <c r="I584" s="91" t="str">
        <v>4 FR SL RAD POWERPICC W/135GW NIT</v>
      </c>
      <c r="J584" s="91" t="str">
        <v>BD</v>
      </c>
      <c r="K584" s="95">
        <f>SUMIFS(MasterData[Curr Sales],MasterData[Material'#],H584,MasterData[Material],I584,MasterData[WWB ID],C584)</f>
        <v>0</v>
      </c>
      <c r="L584" s="95">
        <f>SUMIFS(MasterData[Prior Sales],MasterData[Material'#],H584,MasterData[Material],I584,MasterData[WWB ID],C584)</f>
        <v>2035</v>
      </c>
      <c r="M584" s="95">
        <f t="shared" si="17"/>
        <v>-2035</v>
      </c>
      <c r="N584" s="95">
        <f>SUMIFS(MasterData[Semi-Annual Base],MasterData[Material'#],H584,MasterData[Material],I584,MasterData[WWB ID],C584)</f>
        <v>0</v>
      </c>
      <c r="O584" s="95">
        <f>SUMIFS(MasterData[Semi-Annual Focus],MasterData[Material'#],H584,MasterData[Material],I584,MasterData[WWB ID],C584)</f>
        <v>0</v>
      </c>
      <c r="P584" s="95">
        <f>SUMIFS(MasterData[Base Rebate],MasterData[Material'#],H584,MasterData[Material],I584,MasterData[WWB ID],C584)</f>
        <v>15.675175553499329</v>
      </c>
      <c r="Q584" s="95">
        <f>SUMIFS(MasterData[Annual Focus],MasterData[Material'#],H584,MasterData[Material],I584,MasterData[WWB ID],C584)</f>
        <v>0</v>
      </c>
      <c r="R584" s="95">
        <f>SUMIFS(MasterData[Growth Rebate],MasterData[Material'#],H584,MasterData[Material],I584,MasterData[WWB ID],C584)</f>
        <v>-203.5</v>
      </c>
      <c r="S584" s="95">
        <f t="shared" si="18"/>
        <v>-187.82482444650066</v>
      </c>
    </row>
    <row r="585" spans="1:19" x14ac:dyDescent="0.25">
      <c r="A585" s="91" t="str">
        <v>BD MEDICAL</v>
      </c>
      <c r="B585" s="91" t="str">
        <v>Medication Delivery Solutions</v>
      </c>
      <c r="C585" s="91" t="str">
        <v>179</v>
      </c>
      <c r="D585" s="91" t="str">
        <v>Advanced Access Devices</v>
      </c>
      <c r="E585" s="91" t="str">
        <v>PICC</v>
      </c>
      <c r="F585" s="91" t="str">
        <v>PowerPICC</v>
      </c>
      <c r="G585" s="91" t="str">
        <v>PowerPICC - Non-3CG</v>
      </c>
      <c r="H585" s="91" t="str">
        <v>3275335</v>
      </c>
      <c r="I585" s="91" t="str">
        <v>5 Fr Dl Rad Powerpicc W/</v>
      </c>
      <c r="J585" s="91" t="str">
        <v>BD</v>
      </c>
      <c r="K585" s="95">
        <f>SUMIFS(MasterData[Curr Sales],MasterData[Material'#],H585,MasterData[Material],I585,MasterData[WWB ID],C585)</f>
        <v>955.5</v>
      </c>
      <c r="L585" s="95">
        <f>SUMIFS(MasterData[Prior Sales],MasterData[Material'#],H585,MasterData[Material],I585,MasterData[WWB ID],C585)</f>
        <v>1433.25</v>
      </c>
      <c r="M585" s="95">
        <f t="shared" ref="M585:M648" si="19">K585-L585</f>
        <v>-477.75</v>
      </c>
      <c r="N585" s="95">
        <f>SUMIFS(MasterData[Semi-Annual Base],MasterData[Material'#],H585,MasterData[Material],I585,MasterData[WWB ID],C585)</f>
        <v>0</v>
      </c>
      <c r="O585" s="95">
        <f>SUMIFS(MasterData[Semi-Annual Focus],MasterData[Material'#],H585,MasterData[Material],I585,MasterData[WWB ID],C585)</f>
        <v>0</v>
      </c>
      <c r="P585" s="95">
        <f>SUMIFS(MasterData[Base Rebate],MasterData[Material'#],H585,MasterData[Material],I585,MasterData[WWB ID],C585)</f>
        <v>11.040022290935093</v>
      </c>
      <c r="Q585" s="95">
        <f>SUMIFS(MasterData[Annual Focus],MasterData[Material'#],H585,MasterData[Material],I585,MasterData[WWB ID],C585)</f>
        <v>0</v>
      </c>
      <c r="R585" s="95">
        <f>SUMIFS(MasterData[Growth Rebate],MasterData[Material'#],H585,MasterData[Material],I585,MasterData[WWB ID],C585)</f>
        <v>-47.775000000000006</v>
      </c>
      <c r="S585" s="95">
        <f t="shared" ref="S585:S648" si="20">SUM(N585:R585)</f>
        <v>-36.734977709064914</v>
      </c>
    </row>
    <row r="586" spans="1:19" x14ac:dyDescent="0.25">
      <c r="A586" s="91" t="str">
        <v>BD MEDICAL</v>
      </c>
      <c r="B586" s="91" t="str">
        <v>Medication Delivery Solutions</v>
      </c>
      <c r="C586" s="91" t="str">
        <v>179</v>
      </c>
      <c r="D586" s="91" t="str">
        <v>Advanced Access Devices</v>
      </c>
      <c r="E586" s="91" t="str">
        <v>PICC</v>
      </c>
      <c r="F586" s="91" t="str">
        <v>PowerPICC</v>
      </c>
      <c r="G586" s="91" t="str">
        <v>PowerPICC - Non-3CG</v>
      </c>
      <c r="H586" s="91" t="str">
        <v>3275335F</v>
      </c>
      <c r="I586" s="91" t="str">
        <v>5FR DL PPICC FT IR W/NIT 135CM GW</v>
      </c>
      <c r="J586" s="91" t="str">
        <v>BD</v>
      </c>
      <c r="K586" s="95">
        <f>SUMIFS(MasterData[Curr Sales],MasterData[Material'#],H586,MasterData[Material],I586,MasterData[WWB ID],C586)</f>
        <v>955.5</v>
      </c>
      <c r="L586" s="95">
        <f>SUMIFS(MasterData[Prior Sales],MasterData[Material'#],H586,MasterData[Material],I586,MasterData[WWB ID],C586)</f>
        <v>477.75</v>
      </c>
      <c r="M586" s="95">
        <f t="shared" si="19"/>
        <v>477.75</v>
      </c>
      <c r="N586" s="95">
        <f>SUMIFS(MasterData[Semi-Annual Base],MasterData[Material'#],H586,MasterData[Material],I586,MasterData[WWB ID],C586)</f>
        <v>0</v>
      </c>
      <c r="O586" s="95">
        <f>SUMIFS(MasterData[Semi-Annual Focus],MasterData[Material'#],H586,MasterData[Material],I586,MasterData[WWB ID],C586)</f>
        <v>0</v>
      </c>
      <c r="P586" s="95">
        <f>SUMIFS(MasterData[Base Rebate],MasterData[Material'#],H586,MasterData[Material],I586,MasterData[WWB ID],C586)</f>
        <v>3.6800074303116976</v>
      </c>
      <c r="Q586" s="95">
        <f>SUMIFS(MasterData[Annual Focus],MasterData[Material'#],H586,MasterData[Material],I586,MasterData[WWB ID],C586)</f>
        <v>0</v>
      </c>
      <c r="R586" s="95">
        <f>SUMIFS(MasterData[Growth Rebate],MasterData[Material'#],H586,MasterData[Material],I586,MasterData[WWB ID],C586)</f>
        <v>47.775000000000006</v>
      </c>
      <c r="S586" s="95">
        <f t="shared" si="20"/>
        <v>51.455007430311703</v>
      </c>
    </row>
    <row r="587" spans="1:19" x14ac:dyDescent="0.25">
      <c r="A587" s="91" t="str">
        <v>BD MEDICAL</v>
      </c>
      <c r="B587" s="91" t="str">
        <v>Medication Delivery Solutions</v>
      </c>
      <c r="C587" s="91" t="str">
        <v>179</v>
      </c>
      <c r="D587" s="91" t="str">
        <v>Advanced Access Devices</v>
      </c>
      <c r="E587" s="91" t="str">
        <v>PICC</v>
      </c>
      <c r="F587" s="91" t="str">
        <v>PowerPICC Solo</v>
      </c>
      <c r="G587" s="91" t="str">
        <v>PowerPICC Solo - 3CG</v>
      </c>
      <c r="H587" s="91" t="str">
        <v>1194108D4</v>
      </c>
      <c r="I587" s="91" t="str">
        <v>DOT PPICC SOLO 4FSL MBP3CG BIOPATCH PC</v>
      </c>
      <c r="J587" s="91" t="str">
        <v>BD</v>
      </c>
      <c r="K587" s="95">
        <f>SUMIFS(MasterData[Curr Sales],MasterData[Material'#],H587,MasterData[Material],I587,MasterData[WWB ID],C587)</f>
        <v>0</v>
      </c>
      <c r="L587" s="95">
        <f>SUMIFS(MasterData[Prior Sales],MasterData[Material'#],H587,MasterData[Material],I587,MasterData[WWB ID],C587)</f>
        <v>3326.4</v>
      </c>
      <c r="M587" s="95">
        <f t="shared" si="19"/>
        <v>-3326.4</v>
      </c>
      <c r="N587" s="95">
        <f>SUMIFS(MasterData[Semi-Annual Base],MasterData[Material'#],H587,MasterData[Material],I587,MasterData[WWB ID],C587)</f>
        <v>0</v>
      </c>
      <c r="O587" s="95">
        <f>SUMIFS(MasterData[Semi-Annual Focus],MasterData[Material'#],H587,MasterData[Material],I587,MasterData[WWB ID],C587)</f>
        <v>0</v>
      </c>
      <c r="P587" s="95">
        <f>SUMIFS(MasterData[Base Rebate],MasterData[Material'#],H587,MasterData[Material],I587,MasterData[WWB ID],C587)</f>
        <v>25.622557229071337</v>
      </c>
      <c r="Q587" s="95">
        <f>SUMIFS(MasterData[Annual Focus],MasterData[Material'#],H587,MasterData[Material],I587,MasterData[WWB ID],C587)</f>
        <v>0</v>
      </c>
      <c r="R587" s="95">
        <f>SUMIFS(MasterData[Growth Rebate],MasterData[Material'#],H587,MasterData[Material],I587,MasterData[WWB ID],C587)</f>
        <v>-332.64000000000004</v>
      </c>
      <c r="S587" s="95">
        <f t="shared" si="20"/>
        <v>-307.01744277092871</v>
      </c>
    </row>
    <row r="588" spans="1:19" x14ac:dyDescent="0.25">
      <c r="A588" s="91" t="str">
        <v>BD MEDICAL</v>
      </c>
      <c r="B588" s="91" t="str">
        <v>Medication Delivery Solutions</v>
      </c>
      <c r="C588" s="91" t="str">
        <v>179</v>
      </c>
      <c r="D588" s="91" t="str">
        <v>Advanced Access Devices</v>
      </c>
      <c r="E588" s="91" t="str">
        <v>PICC</v>
      </c>
      <c r="F588" s="91" t="str">
        <v>Provena 5FR TL</v>
      </c>
      <c r="G588" s="91" t="str">
        <v>Provena 5FR TL - 3CG</v>
      </c>
      <c r="H588" s="91" t="str">
        <v>S1385108D5</v>
      </c>
      <c r="I588" s="91" t="str">
        <v>DOT PROVPP 5FTL MBPLUS3CG BIOPATCH PC NG</v>
      </c>
      <c r="J588" s="91" t="str">
        <v>BD</v>
      </c>
      <c r="K588" s="95">
        <f>SUMIFS(MasterData[Curr Sales],MasterData[Material'#],H588,MasterData[Material],I588,MasterData[WWB ID],C588)</f>
        <v>23524.5</v>
      </c>
      <c r="L588" s="95">
        <f>SUMIFS(MasterData[Prior Sales],MasterData[Material'#],H588,MasterData[Material],I588,MasterData[WWB ID],C588)</f>
        <v>20701.559999999994</v>
      </c>
      <c r="M588" s="95">
        <f t="shared" si="19"/>
        <v>2822.940000000006</v>
      </c>
      <c r="N588" s="95">
        <f>SUMIFS(MasterData[Semi-Annual Base],MasterData[Material'#],H588,MasterData[Material],I588,MasterData[WWB ID],C588)</f>
        <v>0</v>
      </c>
      <c r="O588" s="95">
        <f>SUMIFS(MasterData[Semi-Annual Focus],MasterData[Material'#],H588,MasterData[Material],I588,MasterData[WWB ID],C588)</f>
        <v>0</v>
      </c>
      <c r="P588" s="95">
        <f>SUMIFS(MasterData[Base Rebate],MasterData[Material'#],H588,MasterData[Material],I588,MasterData[WWB ID],C588)</f>
        <v>159.45974802520857</v>
      </c>
      <c r="Q588" s="95">
        <f>SUMIFS(MasterData[Annual Focus],MasterData[Material'#],H588,MasterData[Material],I588,MasterData[WWB ID],C588)</f>
        <v>0</v>
      </c>
      <c r="R588" s="95">
        <f>SUMIFS(MasterData[Growth Rebate],MasterData[Material'#],H588,MasterData[Material],I588,MasterData[WWB ID],C588)</f>
        <v>282.29400000000049</v>
      </c>
      <c r="S588" s="95">
        <f t="shared" si="20"/>
        <v>441.75374802520906</v>
      </c>
    </row>
    <row r="589" spans="1:19" x14ac:dyDescent="0.25">
      <c r="A589" s="91" t="str">
        <v>BD MEDICAL</v>
      </c>
      <c r="B589" s="91" t="str">
        <v>Medication Delivery Solutions</v>
      </c>
      <c r="C589" s="91" t="str">
        <v>179</v>
      </c>
      <c r="D589" s="91" t="str">
        <v>Advanced Access Devices</v>
      </c>
      <c r="E589" s="91" t="str">
        <v>PICC</v>
      </c>
      <c r="F589" s="91" t="str">
        <v>Provena 4FR DL / 3FR SL</v>
      </c>
      <c r="G589" s="91" t="str">
        <v>Provena 4FR DL / 3FR SL - 3CG</v>
      </c>
      <c r="H589" s="91" t="str">
        <v>S1274108D3</v>
      </c>
      <c r="I589" s="91" t="str">
        <v>DOT PROVPP 4FDL MBPLUS3CG GUARDIVA PC NG</v>
      </c>
      <c r="J589" s="91" t="str">
        <v>BD</v>
      </c>
      <c r="K589" s="95">
        <f>SUMIFS(MasterData[Curr Sales],MasterData[Material'#],H589,MasterData[Material],I589,MasterData[WWB ID],C589)</f>
        <v>1121</v>
      </c>
      <c r="L589" s="95">
        <f>SUMIFS(MasterData[Prior Sales],MasterData[Material'#],H589,MasterData[Material],I589,MasterData[WWB ID],C589)</f>
        <v>865.47</v>
      </c>
      <c r="M589" s="95">
        <f t="shared" si="19"/>
        <v>255.52999999999997</v>
      </c>
      <c r="N589" s="95">
        <f>SUMIFS(MasterData[Semi-Annual Base],MasterData[Material'#],H589,MasterData[Material],I589,MasterData[WWB ID],C589)</f>
        <v>0</v>
      </c>
      <c r="O589" s="95">
        <f>SUMIFS(MasterData[Semi-Annual Focus],MasterData[Material'#],H589,MasterData[Material],I589,MasterData[WWB ID],C589)</f>
        <v>0</v>
      </c>
      <c r="P589" s="95">
        <f>SUMIFS(MasterData[Base Rebate],MasterData[Material'#],H589,MasterData[Material],I589,MasterData[WWB ID],C589)</f>
        <v>6.6665327696742329</v>
      </c>
      <c r="Q589" s="95">
        <f>SUMIFS(MasterData[Annual Focus],MasterData[Material'#],H589,MasterData[Material],I589,MasterData[WWB ID],C589)</f>
        <v>0</v>
      </c>
      <c r="R589" s="95">
        <f>SUMIFS(MasterData[Growth Rebate],MasterData[Material'#],H589,MasterData[Material],I589,MasterData[WWB ID],C589)</f>
        <v>25.552999999999997</v>
      </c>
      <c r="S589" s="95">
        <f t="shared" si="20"/>
        <v>32.219532769674231</v>
      </c>
    </row>
    <row r="590" spans="1:19" x14ac:dyDescent="0.25">
      <c r="A590" s="91" t="str">
        <v>BD MEDICAL</v>
      </c>
      <c r="B590" s="91" t="str">
        <v>Medication Delivery Solutions</v>
      </c>
      <c r="C590" s="91" t="str">
        <v>179</v>
      </c>
      <c r="D590" s="91" t="str">
        <v>Advanced Access Devices</v>
      </c>
      <c r="E590" s="91" t="str">
        <v>PICC</v>
      </c>
      <c r="F590" s="91" t="str">
        <v>Provena 4FR DL / 3FR SL</v>
      </c>
      <c r="G590" s="91" t="str">
        <v>Provena 4FR DL / 3FR SL - 3CG</v>
      </c>
      <c r="H590" s="91" t="str">
        <v>S1274108D5</v>
      </c>
      <c r="I590" s="91" t="str">
        <v>DOT PROVPP 4FDL MBPLUS3CG BIOPATCH PC NG</v>
      </c>
      <c r="J590" s="91" t="str">
        <v>BD</v>
      </c>
      <c r="K590" s="95">
        <f>SUMIFS(MasterData[Curr Sales],MasterData[Material'#],H590,MasterData[Material],I590,MasterData[WWB ID],C590)</f>
        <v>29636.100000000002</v>
      </c>
      <c r="L590" s="95">
        <f>SUMIFS(MasterData[Prior Sales],MasterData[Material'#],H590,MasterData[Material],I590,MasterData[WWB ID],C590)</f>
        <v>12889.349999999999</v>
      </c>
      <c r="M590" s="95">
        <f t="shared" si="19"/>
        <v>16746.750000000004</v>
      </c>
      <c r="N590" s="95">
        <f>SUMIFS(MasterData[Semi-Annual Base],MasterData[Material'#],H590,MasterData[Material],I590,MasterData[WWB ID],C590)</f>
        <v>0</v>
      </c>
      <c r="O590" s="95">
        <f>SUMIFS(MasterData[Semi-Annual Focus],MasterData[Material'#],H590,MasterData[Material],I590,MasterData[WWB ID],C590)</f>
        <v>0</v>
      </c>
      <c r="P590" s="95">
        <f>SUMIFS(MasterData[Base Rebate],MasterData[Material'#],H590,MasterData[Material],I590,MasterData[WWB ID],C590)</f>
        <v>99.283943007615022</v>
      </c>
      <c r="Q590" s="95">
        <f>SUMIFS(MasterData[Annual Focus],MasterData[Material'#],H590,MasterData[Material],I590,MasterData[WWB ID],C590)</f>
        <v>0</v>
      </c>
      <c r="R590" s="95">
        <f>SUMIFS(MasterData[Growth Rebate],MasterData[Material'#],H590,MasterData[Material],I590,MasterData[WWB ID],C590)</f>
        <v>1674.6750000000002</v>
      </c>
      <c r="S590" s="95">
        <f t="shared" si="20"/>
        <v>1773.9589430076153</v>
      </c>
    </row>
    <row r="591" spans="1:19" x14ac:dyDescent="0.25">
      <c r="A591" s="91" t="str">
        <v>BD MEDICAL</v>
      </c>
      <c r="B591" s="91" t="str">
        <v>Medication Delivery Solutions</v>
      </c>
      <c r="C591" s="91" t="str">
        <v>179</v>
      </c>
      <c r="D591" s="91" t="str">
        <v>Advanced Access Devices</v>
      </c>
      <c r="E591" s="91" t="str">
        <v>PICC</v>
      </c>
      <c r="F591" s="91" t="str">
        <v>Provena 4FR DL / 3FR SL</v>
      </c>
      <c r="G591" s="91" t="str">
        <v>Provena 4FR DL / 3FR SL - 3CG</v>
      </c>
      <c r="H591" s="91" t="str">
        <v>S1274108PD</v>
      </c>
      <c r="I591" s="91" t="str">
        <v>DOT PROV SP 4F DL MAX 3CG</v>
      </c>
      <c r="J591" s="91" t="str">
        <v>BD</v>
      </c>
      <c r="K591" s="95">
        <f>SUMIFS(MasterData[Curr Sales],MasterData[Material'#],H591,MasterData[Material],I591,MasterData[WWB ID],C591)</f>
        <v>0</v>
      </c>
      <c r="L591" s="95">
        <f>SUMIFS(MasterData[Prior Sales],MasterData[Material'#],H591,MasterData[Material],I591,MasterData[WWB ID],C591)</f>
        <v>802.62</v>
      </c>
      <c r="M591" s="95">
        <f t="shared" si="19"/>
        <v>-802.62</v>
      </c>
      <c r="N591" s="95">
        <f>SUMIFS(MasterData[Semi-Annual Base],MasterData[Material'#],H591,MasterData[Material],I591,MasterData[WWB ID],C591)</f>
        <v>0</v>
      </c>
      <c r="O591" s="95">
        <f>SUMIFS(MasterData[Semi-Annual Focus],MasterData[Material'#],H591,MasterData[Material],I591,MasterData[WWB ID],C591)</f>
        <v>0</v>
      </c>
      <c r="P591" s="95">
        <f>SUMIFS(MasterData[Base Rebate],MasterData[Material'#],H591,MasterData[Material],I591,MasterData[WWB ID],C591)</f>
        <v>6.1824124829236515</v>
      </c>
      <c r="Q591" s="95">
        <f>SUMIFS(MasterData[Annual Focus],MasterData[Material'#],H591,MasterData[Material],I591,MasterData[WWB ID],C591)</f>
        <v>0</v>
      </c>
      <c r="R591" s="95">
        <f>SUMIFS(MasterData[Growth Rebate],MasterData[Material'#],H591,MasterData[Material],I591,MasterData[WWB ID],C591)</f>
        <v>-80.262</v>
      </c>
      <c r="S591" s="95">
        <f t="shared" si="20"/>
        <v>-74.079587517076348</v>
      </c>
    </row>
    <row r="592" spans="1:19" x14ac:dyDescent="0.25">
      <c r="A592" s="91" t="str">
        <v>BD MEDICAL</v>
      </c>
      <c r="B592" s="91" t="str">
        <v>Medication Delivery Solutions</v>
      </c>
      <c r="C592" s="91" t="str">
        <v>192</v>
      </c>
      <c r="D592" s="91" t="str">
        <v>Vascular Prep</v>
      </c>
      <c r="E592" s="91" t="str">
        <v>Securement</v>
      </c>
      <c r="F592" s="91" t="str">
        <v>Statlock - IV</v>
      </c>
      <c r="G592" s="91" t="str">
        <v>Statlock IV Stand Alone</v>
      </c>
      <c r="H592" s="91" t="str">
        <v>IV0520</v>
      </c>
      <c r="I592" s="91" t="str">
        <v>SL IV ULTRA</v>
      </c>
      <c r="J592" s="91" t="str">
        <v>BD</v>
      </c>
      <c r="K592" s="95">
        <f>SUMIFS(MasterData[Curr Sales],MasterData[Material'#],H592,MasterData[Material],I592,MasterData[WWB ID],C592)</f>
        <v>1361.71</v>
      </c>
      <c r="L592" s="95">
        <f>SUMIFS(MasterData[Prior Sales],MasterData[Material'#],H592,MasterData[Material],I592,MasterData[WWB ID],C592)</f>
        <v>1632.6799999999998</v>
      </c>
      <c r="M592" s="95">
        <f t="shared" si="19"/>
        <v>-270.9699999999998</v>
      </c>
      <c r="N592" s="95">
        <f>SUMIFS(MasterData[Semi-Annual Base],MasterData[Material'#],H592,MasterData[Material],I592,MasterData[WWB ID],C592)</f>
        <v>0</v>
      </c>
      <c r="O592" s="95">
        <f>SUMIFS(MasterData[Semi-Annual Focus],MasterData[Material'#],H592,MasterData[Material],I592,MasterData[WWB ID],C592)</f>
        <v>0</v>
      </c>
      <c r="P592" s="95">
        <f>SUMIFS(MasterData[Base Rebate],MasterData[Material'#],H592,MasterData[Material],I592,MasterData[WWB ID],C592)</f>
        <v>12.576189495178024</v>
      </c>
      <c r="Q592" s="95">
        <f>SUMIFS(MasterData[Annual Focus],MasterData[Material'#],H592,MasterData[Material],I592,MasterData[WWB ID],C592)</f>
        <v>0</v>
      </c>
      <c r="R592" s="95">
        <f>SUMIFS(MasterData[Growth Rebate],MasterData[Material'#],H592,MasterData[Material],I592,MasterData[WWB ID],C592)</f>
        <v>-27.096999999999973</v>
      </c>
      <c r="S592" s="95">
        <f t="shared" si="20"/>
        <v>-14.520810504821949</v>
      </c>
    </row>
    <row r="593" spans="1:19" x14ac:dyDescent="0.25">
      <c r="A593" s="91" t="str">
        <v>BD MEDICAL</v>
      </c>
      <c r="B593" s="91" t="str">
        <v>Medication Delivery Solutions</v>
      </c>
      <c r="C593" s="91" t="str">
        <v>192</v>
      </c>
      <c r="D593" s="91" t="str">
        <v>Vascular Prep</v>
      </c>
      <c r="E593" s="91" t="str">
        <v>Securement</v>
      </c>
      <c r="F593" s="91" t="str">
        <v>Statlock - Other</v>
      </c>
      <c r="G593" s="91" t="str">
        <v>Statlock - Universal</v>
      </c>
      <c r="H593" s="91" t="str">
        <v>VUPD1012</v>
      </c>
      <c r="I593" s="91" t="str">
        <v>Sl Univ Plus Med 10-12Fr</v>
      </c>
      <c r="J593" s="91" t="str">
        <v>BD</v>
      </c>
      <c r="K593" s="95">
        <f>SUMIFS(MasterData[Curr Sales],MasterData[Material'#],H593,MasterData[Material],I593,MasterData[WWB ID],C593)</f>
        <v>272.5</v>
      </c>
      <c r="L593" s="95">
        <f>SUMIFS(MasterData[Prior Sales],MasterData[Material'#],H593,MasterData[Material],I593,MasterData[WWB ID],C593)</f>
        <v>588.6</v>
      </c>
      <c r="M593" s="95">
        <f t="shared" si="19"/>
        <v>-316.10000000000002</v>
      </c>
      <c r="N593" s="95">
        <f>SUMIFS(MasterData[Semi-Annual Base],MasterData[Material'#],H593,MasterData[Material],I593,MasterData[WWB ID],C593)</f>
        <v>0</v>
      </c>
      <c r="O593" s="95">
        <f>SUMIFS(MasterData[Semi-Annual Focus],MasterData[Material'#],H593,MasterData[Material],I593,MasterData[WWB ID],C593)</f>
        <v>0</v>
      </c>
      <c r="P593" s="95">
        <f>SUMIFS(MasterData[Base Rebate],MasterData[Material'#],H593,MasterData[Material],I593,MasterData[WWB ID],C593)</f>
        <v>4.5338615876116481</v>
      </c>
      <c r="Q593" s="95">
        <f>SUMIFS(MasterData[Annual Focus],MasterData[Material'#],H593,MasterData[Material],I593,MasterData[WWB ID],C593)</f>
        <v>0</v>
      </c>
      <c r="R593" s="95">
        <f>SUMIFS(MasterData[Growth Rebate],MasterData[Material'#],H593,MasterData[Material],I593,MasterData[WWB ID],C593)</f>
        <v>-31.61</v>
      </c>
      <c r="S593" s="95">
        <f t="shared" si="20"/>
        <v>-27.076138412388353</v>
      </c>
    </row>
    <row r="594" spans="1:19" x14ac:dyDescent="0.25">
      <c r="A594" s="91" t="str">
        <v>BD MEDICAL</v>
      </c>
      <c r="B594" s="91" t="str">
        <v>Medication Delivery Solutions</v>
      </c>
      <c r="C594" s="91" t="str">
        <v>192</v>
      </c>
      <c r="D594" s="91" t="str">
        <v>Vascular Prep</v>
      </c>
      <c r="E594" s="91" t="str">
        <v>Skin Prep</v>
      </c>
      <c r="F594" s="91" t="str">
        <v>ChloraPrep 3mL</v>
      </c>
      <c r="G594" s="91" t="str">
        <v>CHP-IPA, No Tint</v>
      </c>
      <c r="H594" s="91" t="str">
        <v>930400</v>
      </c>
      <c r="I594" s="91" t="str">
        <v>3mL CLEAR STERILE SOLUTION/APPLICATOR</v>
      </c>
      <c r="J594" s="91" t="str">
        <v>BD</v>
      </c>
      <c r="K594" s="95">
        <f>SUMIFS(MasterData[Curr Sales],MasterData[Material'#],H594,MasterData[Material],I594,MasterData[WWB ID],C594)</f>
        <v>2385.7999999999997</v>
      </c>
      <c r="L594" s="95">
        <f>SUMIFS(MasterData[Prior Sales],MasterData[Material'#],H594,MasterData[Material],I594,MasterData[WWB ID],C594)</f>
        <v>1481.6</v>
      </c>
      <c r="M594" s="95">
        <f t="shared" si="19"/>
        <v>904.19999999999982</v>
      </c>
      <c r="N594" s="95">
        <f>SUMIFS(MasterData[Semi-Annual Base],MasterData[Material'#],H594,MasterData[Material],I594,MasterData[WWB ID],C594)</f>
        <v>0</v>
      </c>
      <c r="O594" s="95">
        <f>SUMIFS(MasterData[Semi-Annual Focus],MasterData[Material'#],H594,MasterData[Material],I594,MasterData[WWB ID],C594)</f>
        <v>0</v>
      </c>
      <c r="P594" s="95">
        <f>SUMIFS(MasterData[Base Rebate],MasterData[Material'#],H594,MasterData[Material],I594,MasterData[WWB ID],C594)</f>
        <v>11.412452137623884</v>
      </c>
      <c r="Q594" s="95">
        <f>SUMIFS(MasterData[Annual Focus],MasterData[Material'#],H594,MasterData[Material],I594,MasterData[WWB ID],C594)</f>
        <v>0</v>
      </c>
      <c r="R594" s="95">
        <f>SUMIFS(MasterData[Growth Rebate],MasterData[Material'#],H594,MasterData[Material],I594,MasterData[WWB ID],C594)</f>
        <v>90.419999999999973</v>
      </c>
      <c r="S594" s="95">
        <f t="shared" si="20"/>
        <v>101.83245213762386</v>
      </c>
    </row>
    <row r="595" spans="1:19" x14ac:dyDescent="0.25">
      <c r="A595" s="91" t="str">
        <v>BD MEDICAL</v>
      </c>
      <c r="B595" s="91" t="str">
        <v>Medication Delivery Solutions</v>
      </c>
      <c r="C595" s="91" t="str">
        <v>104</v>
      </c>
      <c r="D595" s="91" t="str">
        <v>Peripheral IV Catheters</v>
      </c>
      <c r="E595" s="91" t="str">
        <v>IV Catheters - HCW Safety</v>
      </c>
      <c r="F595" s="91" t="str">
        <v>Autoguard w/ Blood Control</v>
      </c>
      <c r="G595" s="91" t="str">
        <v>Autoguard w/Blood Control</v>
      </c>
      <c r="H595" s="91" t="str">
        <v>382554</v>
      </c>
      <c r="I595" s="91" t="str">
        <v>INSYTE AUTOG BC GRAY 16GA X 1.16IN</v>
      </c>
      <c r="J595" s="91" t="str">
        <v>BD</v>
      </c>
      <c r="K595" s="95">
        <f>SUMIFS(MasterData[Curr Sales],MasterData[Material'#],H595,MasterData[Material],I595,MasterData[WWB ID],C595)</f>
        <v>0</v>
      </c>
      <c r="L595" s="95">
        <f>SUMIFS(MasterData[Prior Sales],MasterData[Material'#],H595,MasterData[Material],I595,MasterData[WWB ID],C595)</f>
        <v>668.32</v>
      </c>
      <c r="M595" s="95">
        <f t="shared" si="19"/>
        <v>-668.32</v>
      </c>
      <c r="N595" s="95">
        <f>SUMIFS(MasterData[Semi-Annual Base],MasterData[Material'#],H595,MasterData[Material],I595,MasterData[WWB ID],C595)</f>
        <v>0</v>
      </c>
      <c r="O595" s="95">
        <f>SUMIFS(MasterData[Semi-Annual Focus],MasterData[Material'#],H595,MasterData[Material],I595,MasterData[WWB ID],C595)</f>
        <v>0</v>
      </c>
      <c r="P595" s="95">
        <f>SUMIFS(MasterData[Base Rebate],MasterData[Material'#],H595,MasterData[Material],I595,MasterData[WWB ID],C595)</f>
        <v>5.1479279242823948</v>
      </c>
      <c r="Q595" s="95">
        <f>SUMIFS(MasterData[Annual Focus],MasterData[Material'#],H595,MasterData[Material],I595,MasterData[WWB ID],C595)</f>
        <v>0</v>
      </c>
      <c r="R595" s="95">
        <f>SUMIFS(MasterData[Growth Rebate],MasterData[Material'#],H595,MasterData[Material],I595,MasterData[WWB ID],C595)</f>
        <v>-66.832000000000008</v>
      </c>
      <c r="S595" s="95">
        <f t="shared" si="20"/>
        <v>-61.684072075717616</v>
      </c>
    </row>
    <row r="596" spans="1:19" x14ac:dyDescent="0.25">
      <c r="A596" s="91" t="str">
        <v>BD MEDICAL</v>
      </c>
      <c r="B596" s="91" t="str">
        <v>Medication Delivery Solutions</v>
      </c>
      <c r="C596" s="91" t="str">
        <v>104</v>
      </c>
      <c r="D596" s="91" t="str">
        <v>Peripheral IV Catheters</v>
      </c>
      <c r="E596" s="91" t="str">
        <v>IV Catheters - HCW Safety</v>
      </c>
      <c r="F596" s="91" t="str">
        <v>Autoguard w/ Blood Control</v>
      </c>
      <c r="G596" s="91" t="str">
        <v>Autoguard w/Blood Control</v>
      </c>
      <c r="H596" s="91" t="str">
        <v>382633</v>
      </c>
      <c r="I596" s="91" t="str">
        <v>INSYTE AUTOG BC WING PNK 20GA X 1.0IN</v>
      </c>
      <c r="J596" s="91" t="str">
        <v>BD</v>
      </c>
      <c r="K596" s="95">
        <f>SUMIFS(MasterData[Curr Sales],MasterData[Material'#],H596,MasterData[Material],I596,MasterData[WWB ID],C596)</f>
        <v>0</v>
      </c>
      <c r="L596" s="95">
        <f>SUMIFS(MasterData[Prior Sales],MasterData[Material'#],H596,MasterData[Material],I596,MasterData[WWB ID],C596)</f>
        <v>1002.48</v>
      </c>
      <c r="M596" s="95">
        <f t="shared" si="19"/>
        <v>-1002.48</v>
      </c>
      <c r="N596" s="95">
        <f>SUMIFS(MasterData[Semi-Annual Base],MasterData[Material'#],H596,MasterData[Material],I596,MasterData[WWB ID],C596)</f>
        <v>0</v>
      </c>
      <c r="O596" s="95">
        <f>SUMIFS(MasterData[Semi-Annual Focus],MasterData[Material'#],H596,MasterData[Material],I596,MasterData[WWB ID],C596)</f>
        <v>0</v>
      </c>
      <c r="P596" s="95">
        <f>SUMIFS(MasterData[Base Rebate],MasterData[Material'#],H596,MasterData[Material],I596,MasterData[WWB ID],C596)</f>
        <v>7.7218918864235917</v>
      </c>
      <c r="Q596" s="95">
        <f>SUMIFS(MasterData[Annual Focus],MasterData[Material'#],H596,MasterData[Material],I596,MasterData[WWB ID],C596)</f>
        <v>0</v>
      </c>
      <c r="R596" s="95">
        <f>SUMIFS(MasterData[Growth Rebate],MasterData[Material'#],H596,MasterData[Material],I596,MasterData[WWB ID],C596)</f>
        <v>-100.24800000000002</v>
      </c>
      <c r="S596" s="95">
        <f t="shared" si="20"/>
        <v>-92.526108113576427</v>
      </c>
    </row>
    <row r="597" spans="1:19" x14ac:dyDescent="0.25">
      <c r="A597" s="91" t="str">
        <v>BD MEDICAL</v>
      </c>
      <c r="B597" s="91" t="str">
        <v>Medication Delivery Solutions</v>
      </c>
      <c r="C597" s="91" t="str">
        <v>104</v>
      </c>
      <c r="D597" s="91" t="str">
        <v>Peripheral IV Catheters</v>
      </c>
      <c r="E597" s="91" t="str">
        <v>IV Catheters - HCW Safety</v>
      </c>
      <c r="F597" s="91" t="str">
        <v>Insyte Autoguard</v>
      </c>
      <c r="G597" s="91" t="str">
        <v>Insyte Autoguard</v>
      </c>
      <c r="H597" s="91" t="str">
        <v>381537</v>
      </c>
      <c r="I597" s="91" t="str">
        <v>INSYTE AUTOGUARD WINGED PNK 20GA X 1.88I</v>
      </c>
      <c r="J597" s="91" t="str">
        <v>BD</v>
      </c>
      <c r="K597" s="95">
        <f>SUMIFS(MasterData[Curr Sales],MasterData[Material'#],H597,MasterData[Material],I597,MasterData[WWB ID],C597)</f>
        <v>328</v>
      </c>
      <c r="L597" s="95">
        <f>SUMIFS(MasterData[Prior Sales],MasterData[Material'#],H597,MasterData[Material],I597,MasterData[WWB ID],C597)</f>
        <v>668.32</v>
      </c>
      <c r="M597" s="95">
        <f t="shared" si="19"/>
        <v>-340.32000000000005</v>
      </c>
      <c r="N597" s="95">
        <f>SUMIFS(MasterData[Semi-Annual Base],MasterData[Material'#],H597,MasterData[Material],I597,MasterData[WWB ID],C597)</f>
        <v>0</v>
      </c>
      <c r="O597" s="95">
        <f>SUMIFS(MasterData[Semi-Annual Focus],MasterData[Material'#],H597,MasterData[Material],I597,MasterData[WWB ID],C597)</f>
        <v>0</v>
      </c>
      <c r="P597" s="95">
        <f>SUMIFS(MasterData[Base Rebate],MasterData[Material'#],H597,MasterData[Material],I597,MasterData[WWB ID],C597)</f>
        <v>5.1479279242823948</v>
      </c>
      <c r="Q597" s="95">
        <f>SUMIFS(MasterData[Annual Focus],MasterData[Material'#],H597,MasterData[Material],I597,MasterData[WWB ID],C597)</f>
        <v>0</v>
      </c>
      <c r="R597" s="95">
        <f>SUMIFS(MasterData[Growth Rebate],MasterData[Material'#],H597,MasterData[Material],I597,MasterData[WWB ID],C597)</f>
        <v>-34.032000000000004</v>
      </c>
      <c r="S597" s="95">
        <f t="shared" si="20"/>
        <v>-28.884072075717608</v>
      </c>
    </row>
    <row r="598" spans="1:19" x14ac:dyDescent="0.25">
      <c r="A598" s="91" t="str">
        <v>BD MEDICAL</v>
      </c>
      <c r="B598" s="91" t="str">
        <v>Medication Delivery Solutions</v>
      </c>
      <c r="C598" s="91" t="str">
        <v>104</v>
      </c>
      <c r="D598" s="91" t="str">
        <v>Peripheral IV Catheters</v>
      </c>
      <c r="E598" s="91" t="str">
        <v>IV Catheters - HCW Safety</v>
      </c>
      <c r="F598" s="91" t="str">
        <v>Insyte Autoguard</v>
      </c>
      <c r="G598" s="91" t="str">
        <v>Insyte Autoguard</v>
      </c>
      <c r="H598" s="91" t="str">
        <v>381547</v>
      </c>
      <c r="I598" s="91" t="str">
        <v>INSYTE AUTOGUARD WINGED GN 18GA X 1.88IN</v>
      </c>
      <c r="J598" s="91" t="str">
        <v>BD</v>
      </c>
      <c r="K598" s="95">
        <f>SUMIFS(MasterData[Curr Sales],MasterData[Material'#],H598,MasterData[Material],I598,MasterData[WWB ID],C598)</f>
        <v>0</v>
      </c>
      <c r="L598" s="95">
        <f>SUMIFS(MasterData[Prior Sales],MasterData[Material'#],H598,MasterData[Material],I598,MasterData[WWB ID],C598)</f>
        <v>0</v>
      </c>
      <c r="M598" s="95">
        <f t="shared" si="19"/>
        <v>0</v>
      </c>
      <c r="N598" s="95">
        <f>SUMIFS(MasterData[Semi-Annual Base],MasterData[Material'#],H598,MasterData[Material],I598,MasterData[WWB ID],C598)</f>
        <v>0</v>
      </c>
      <c r="O598" s="95">
        <f>SUMIFS(MasterData[Semi-Annual Focus],MasterData[Material'#],H598,MasterData[Material],I598,MasterData[WWB ID],C598)</f>
        <v>0</v>
      </c>
      <c r="P598" s="95">
        <f>SUMIFS(MasterData[Base Rebate],MasterData[Material'#],H598,MasterData[Material],I598,MasterData[WWB ID],C598)</f>
        <v>0</v>
      </c>
      <c r="Q598" s="95">
        <f>SUMIFS(MasterData[Annual Focus],MasterData[Material'#],H598,MasterData[Material],I598,MasterData[WWB ID],C598)</f>
        <v>0</v>
      </c>
      <c r="R598" s="95">
        <f>SUMIFS(MasterData[Growth Rebate],MasterData[Material'#],H598,MasterData[Material],I598,MasterData[WWB ID],C598)</f>
        <v>0</v>
      </c>
      <c r="S598" s="95">
        <f t="shared" si="20"/>
        <v>0</v>
      </c>
    </row>
    <row r="599" spans="1:19" x14ac:dyDescent="0.25">
      <c r="A599" s="91" t="str">
        <v>BD MEDICAL</v>
      </c>
      <c r="B599" s="91" t="str">
        <v>Medication Delivery Solutions</v>
      </c>
      <c r="C599" s="91" t="str">
        <v>107</v>
      </c>
      <c r="D599" s="91" t="str">
        <v>Anesthesia and Enterals</v>
      </c>
      <c r="E599" s="91" t="str">
        <v>Anesthesia Systems - Conventional</v>
      </c>
      <c r="F599" s="91" t="str">
        <v>Regional Anesthesia Trays - Conventional</v>
      </c>
      <c r="G599" s="91" t="str">
        <v>Spinal Trays</v>
      </c>
      <c r="H599" s="91" t="str">
        <v>405609</v>
      </c>
      <c r="I599" s="91" t="str">
        <v>TRAY SPN QNKE22G3.5 L/B-D/E</v>
      </c>
      <c r="J599" s="91" t="str">
        <v>BD</v>
      </c>
      <c r="K599" s="95">
        <f>SUMIFS(MasterData[Curr Sales],MasterData[Material'#],H599,MasterData[Material],I599,MasterData[WWB ID],C599)</f>
        <v>0</v>
      </c>
      <c r="L599" s="95">
        <f>SUMIFS(MasterData[Prior Sales],MasterData[Material'#],H599,MasterData[Material],I599,MasterData[WWB ID],C599)</f>
        <v>183.4</v>
      </c>
      <c r="M599" s="95">
        <f t="shared" si="19"/>
        <v>-183.4</v>
      </c>
      <c r="N599" s="95">
        <f>SUMIFS(MasterData[Semi-Annual Base],MasterData[Material'#],H599,MasterData[Material],I599,MasterData[WWB ID],C599)</f>
        <v>0</v>
      </c>
      <c r="O599" s="95">
        <f>SUMIFS(MasterData[Semi-Annual Focus],MasterData[Material'#],H599,MasterData[Material],I599,MasterData[WWB ID],C599)</f>
        <v>0</v>
      </c>
      <c r="P599" s="95">
        <f>SUMIFS(MasterData[Base Rebate],MasterData[Material'#],H599,MasterData[Material],I599,MasterData[WWB ID],C599)</f>
        <v>1.4126914970573843</v>
      </c>
      <c r="Q599" s="95">
        <f>SUMIFS(MasterData[Annual Focus],MasterData[Material'#],H599,MasterData[Material],I599,MasterData[WWB ID],C599)</f>
        <v>0</v>
      </c>
      <c r="R599" s="95">
        <f>SUMIFS(MasterData[Growth Rebate],MasterData[Material'#],H599,MasterData[Material],I599,MasterData[WWB ID],C599)</f>
        <v>-18.34</v>
      </c>
      <c r="S599" s="95">
        <f t="shared" si="20"/>
        <v>-16.927308502942616</v>
      </c>
    </row>
    <row r="600" spans="1:19" x14ac:dyDescent="0.25">
      <c r="A600" s="91" t="str">
        <v>BD MEDICAL</v>
      </c>
      <c r="B600" s="91" t="str">
        <v>Medication Delivery Solutions</v>
      </c>
      <c r="C600" s="91" t="str">
        <v>146</v>
      </c>
      <c r="D600" s="91" t="str">
        <v>ISD-MDS</v>
      </c>
      <c r="E600" s="91" t="str">
        <v>IVA Extension Sets</v>
      </c>
      <c r="F600" s="91" t="str">
        <v>IVA Extension Sets - MaxPlus</v>
      </c>
      <c r="G600" s="91" t="str">
        <v>MaxPlus Clear</v>
      </c>
      <c r="H600" s="91" t="str">
        <v>MP5302-C</v>
      </c>
      <c r="I600" s="91" t="str">
        <v>8.5 IN PRESSURE RATED MINIBORE SET</v>
      </c>
      <c r="J600" s="91" t="str">
        <v>BD</v>
      </c>
      <c r="K600" s="95">
        <f>SUMIFS(MasterData[Curr Sales],MasterData[Material'#],H600,MasterData[Material],I600,MasterData[WWB ID],C600)</f>
        <v>4480</v>
      </c>
      <c r="L600" s="95">
        <f>SUMIFS(MasterData[Prior Sales],MasterData[Material'#],H600,MasterData[Material],I600,MasterData[WWB ID],C600)</f>
        <v>0</v>
      </c>
      <c r="M600" s="95">
        <f t="shared" si="19"/>
        <v>4480</v>
      </c>
      <c r="N600" s="95">
        <f>SUMIFS(MasterData[Semi-Annual Base],MasterData[Material'#],H600,MasterData[Material],I600,MasterData[WWB ID],C600)</f>
        <v>0</v>
      </c>
      <c r="O600" s="95">
        <f>SUMIFS(MasterData[Semi-Annual Focus],MasterData[Material'#],H600,MasterData[Material],I600,MasterData[WWB ID],C600)</f>
        <v>0</v>
      </c>
      <c r="P600" s="95">
        <f>SUMIFS(MasterData[Base Rebate],MasterData[Material'#],H600,MasterData[Material],I600,MasterData[WWB ID],C600)</f>
        <v>0</v>
      </c>
      <c r="Q600" s="95">
        <f>SUMIFS(MasterData[Annual Focus],MasterData[Material'#],H600,MasterData[Material],I600,MasterData[WWB ID],C600)</f>
        <v>0</v>
      </c>
      <c r="R600" s="95">
        <f>SUMIFS(MasterData[Growth Rebate],MasterData[Material'#],H600,MasterData[Material],I600,MasterData[WWB ID],C600)</f>
        <v>448</v>
      </c>
      <c r="S600" s="95">
        <f t="shared" si="20"/>
        <v>448</v>
      </c>
    </row>
    <row r="601" spans="1:19" x14ac:dyDescent="0.25">
      <c r="A601" s="91" t="str">
        <v>BD MEDICAL</v>
      </c>
      <c r="B601" s="91" t="str">
        <v>Medication Delivery Solutions</v>
      </c>
      <c r="C601" s="91" t="str">
        <v>179</v>
      </c>
      <c r="D601" s="91" t="str">
        <v>Advanced Access Devices</v>
      </c>
      <c r="E601" s="91" t="str">
        <v>PICC</v>
      </c>
      <c r="F601" s="91" t="str">
        <v>PowerPICC Solo</v>
      </c>
      <c r="G601" s="91" t="str">
        <v>PowerPICC Solo - Non-3CG</v>
      </c>
      <c r="H601" s="91" t="str">
        <v>3194355</v>
      </c>
      <c r="I601" s="91" t="str">
        <v xml:space="preserve"> POWERPICC SOLO 4FR SL IR BASIC</v>
      </c>
      <c r="J601" s="91" t="str">
        <v>BD</v>
      </c>
      <c r="K601" s="95">
        <f>SUMIFS(MasterData[Curr Sales],MasterData[Material'#],H601,MasterData[Material],I601,MasterData[WWB ID],C601)</f>
        <v>5988.9500000000007</v>
      </c>
      <c r="L601" s="95">
        <f>SUMIFS(MasterData[Prior Sales],MasterData[Material'#],H601,MasterData[Material],I601,MasterData[WWB ID],C601)</f>
        <v>4355.6000000000004</v>
      </c>
      <c r="M601" s="95">
        <f t="shared" si="19"/>
        <v>1633.3500000000004</v>
      </c>
      <c r="N601" s="95">
        <f>SUMIFS(MasterData[Semi-Annual Base],MasterData[Material'#],H601,MasterData[Material],I601,MasterData[WWB ID],C601)</f>
        <v>0</v>
      </c>
      <c r="O601" s="95">
        <f>SUMIFS(MasterData[Semi-Annual Focus],MasterData[Material'#],H601,MasterData[Material],I601,MasterData[WWB ID],C601)</f>
        <v>0</v>
      </c>
      <c r="P601" s="95">
        <f>SUMIFS(MasterData[Base Rebate],MasterData[Material'#],H601,MasterData[Material],I601,MasterData[WWB ID],C601)</f>
        <v>33.550267636767408</v>
      </c>
      <c r="Q601" s="95">
        <f>SUMIFS(MasterData[Annual Focus],MasterData[Material'#],H601,MasterData[Material],I601,MasterData[WWB ID],C601)</f>
        <v>0</v>
      </c>
      <c r="R601" s="95">
        <f>SUMIFS(MasterData[Growth Rebate],MasterData[Material'#],H601,MasterData[Material],I601,MasterData[WWB ID],C601)</f>
        <v>163.33500000000004</v>
      </c>
      <c r="S601" s="95">
        <f t="shared" si="20"/>
        <v>196.88526763676745</v>
      </c>
    </row>
    <row r="602" spans="1:19" x14ac:dyDescent="0.25">
      <c r="A602" s="91" t="str">
        <v>BD MEDICAL</v>
      </c>
      <c r="B602" s="91" t="str">
        <v>Medication Delivery Solutions</v>
      </c>
      <c r="C602" s="91" t="str">
        <v>179</v>
      </c>
      <c r="D602" s="91" t="str">
        <v>Advanced Access Devices</v>
      </c>
      <c r="E602" s="91" t="str">
        <v>PICC</v>
      </c>
      <c r="F602" s="91" t="str">
        <v>PowerPICC Solo</v>
      </c>
      <c r="G602" s="91" t="str">
        <v>PowerPICC Solo - Non-3CG</v>
      </c>
      <c r="H602" s="91" t="str">
        <v>3295155</v>
      </c>
      <c r="I602" s="91" t="str">
        <v>POWERPICC SOLO 5FR DL IR W/70GW</v>
      </c>
      <c r="J602" s="91" t="str">
        <v>BD</v>
      </c>
      <c r="K602" s="95">
        <f>SUMIFS(MasterData[Curr Sales],MasterData[Material'#],H602,MasterData[Material],I602,MasterData[WWB ID],C602)</f>
        <v>2037</v>
      </c>
      <c r="L602" s="95">
        <f>SUMIFS(MasterData[Prior Sales],MasterData[Material'#],H602,MasterData[Material],I602,MasterData[WWB ID],C602)</f>
        <v>1527.75</v>
      </c>
      <c r="M602" s="95">
        <f t="shared" si="19"/>
        <v>509.25</v>
      </c>
      <c r="N602" s="95">
        <f>SUMIFS(MasterData[Semi-Annual Base],MasterData[Material'#],H602,MasterData[Material],I602,MasterData[WWB ID],C602)</f>
        <v>0</v>
      </c>
      <c r="O602" s="95">
        <f>SUMIFS(MasterData[Semi-Annual Focus],MasterData[Material'#],H602,MasterData[Material],I602,MasterData[WWB ID],C602)</f>
        <v>0</v>
      </c>
      <c r="P602" s="95">
        <f>SUMIFS(MasterData[Base Rebate],MasterData[Material'#],H602,MasterData[Material],I602,MasterData[WWB ID],C602)</f>
        <v>11.767935848579164</v>
      </c>
      <c r="Q602" s="95">
        <f>SUMIFS(MasterData[Annual Focus],MasterData[Material'#],H602,MasterData[Material],I602,MasterData[WWB ID],C602)</f>
        <v>0</v>
      </c>
      <c r="R602" s="95">
        <f>SUMIFS(MasterData[Growth Rebate],MasterData[Material'#],H602,MasterData[Material],I602,MasterData[WWB ID],C602)</f>
        <v>50.924999999999997</v>
      </c>
      <c r="S602" s="95">
        <f t="shared" si="20"/>
        <v>62.692935848579161</v>
      </c>
    </row>
    <row r="603" spans="1:19" x14ac:dyDescent="0.25">
      <c r="A603" s="91" t="str">
        <v>BD MEDICAL</v>
      </c>
      <c r="B603" s="91" t="str">
        <v>Medication Delivery Solutions</v>
      </c>
      <c r="C603" s="91" t="str">
        <v>179</v>
      </c>
      <c r="D603" s="91" t="str">
        <v>Advanced Access Devices</v>
      </c>
      <c r="E603" s="91" t="str">
        <v>Dialysis Access</v>
      </c>
      <c r="F603" s="91" t="str">
        <v>Acute Dialysis</v>
      </c>
      <c r="G603" s="91" t="str">
        <v>Trialysis</v>
      </c>
      <c r="H603" s="91" t="str">
        <v>5605200</v>
      </c>
      <c r="I603" s="91" t="str">
        <v>DOT POWER TL 20CM STACUTE DIAL FULL TRAY</v>
      </c>
      <c r="J603" s="91" t="str">
        <v>BD</v>
      </c>
      <c r="K603" s="95">
        <f>SUMIFS(MasterData[Curr Sales],MasterData[Material'#],H603,MasterData[Material],I603,MasterData[WWB ID],C603)</f>
        <v>1919</v>
      </c>
      <c r="L603" s="95">
        <f>SUMIFS(MasterData[Prior Sales],MasterData[Material'#],H603,MasterData[Material],I603,MasterData[WWB ID],C603)</f>
        <v>5757</v>
      </c>
      <c r="M603" s="95">
        <f t="shared" si="19"/>
        <v>-3838</v>
      </c>
      <c r="N603" s="95">
        <f>SUMIFS(MasterData[Semi-Annual Base],MasterData[Material'#],H603,MasterData[Material],I603,MasterData[WWB ID],C603)</f>
        <v>0</v>
      </c>
      <c r="O603" s="95">
        <f>SUMIFS(MasterData[Semi-Annual Focus],MasterData[Material'#],H603,MasterData[Material],I603,MasterData[WWB ID],C603)</f>
        <v>0</v>
      </c>
      <c r="P603" s="95">
        <f>SUMIFS(MasterData[Base Rebate],MasterData[Material'#],H603,MasterData[Material],I603,MasterData[WWB ID],C603)</f>
        <v>44.34495609901505</v>
      </c>
      <c r="Q603" s="95">
        <f>SUMIFS(MasterData[Annual Focus],MasterData[Material'#],H603,MasterData[Material],I603,MasterData[WWB ID],C603)</f>
        <v>0</v>
      </c>
      <c r="R603" s="95">
        <f>SUMIFS(MasterData[Growth Rebate],MasterData[Material'#],H603,MasterData[Material],I603,MasterData[WWB ID],C603)</f>
        <v>-383.8</v>
      </c>
      <c r="S603" s="95">
        <f t="shared" si="20"/>
        <v>-339.45504390098495</v>
      </c>
    </row>
    <row r="604" spans="1:19" x14ac:dyDescent="0.25">
      <c r="A604" s="91" t="str">
        <v>BD MEDICAL</v>
      </c>
      <c r="B604" s="91" t="str">
        <v>Medication Delivery Solutions</v>
      </c>
      <c r="C604" s="91" t="str">
        <v>179</v>
      </c>
      <c r="D604" s="91" t="str">
        <v>Advanced Access Devices</v>
      </c>
      <c r="E604" s="91" t="str">
        <v>Dialysis Access</v>
      </c>
      <c r="F604" s="91" t="str">
        <v>Acute Dialysis</v>
      </c>
      <c r="G604" s="91" t="str">
        <v>Trialysis</v>
      </c>
      <c r="H604" s="91" t="str">
        <v>5605240</v>
      </c>
      <c r="I604" s="91" t="str">
        <v>DOT POWER TL 24CM STACUTE DIAL FULL TRAY</v>
      </c>
      <c r="J604" s="91" t="str">
        <v>BD</v>
      </c>
      <c r="K604" s="95">
        <f>SUMIFS(MasterData[Curr Sales],MasterData[Material'#],H604,MasterData[Material],I604,MasterData[WWB ID],C604)</f>
        <v>8635.5</v>
      </c>
      <c r="L604" s="95">
        <f>SUMIFS(MasterData[Prior Sales],MasterData[Material'#],H604,MasterData[Material],I604,MasterData[WWB ID],C604)</f>
        <v>43683</v>
      </c>
      <c r="M604" s="95">
        <f t="shared" si="19"/>
        <v>-35047.5</v>
      </c>
      <c r="N604" s="95">
        <f>SUMIFS(MasterData[Semi-Annual Base],MasterData[Material'#],H604,MasterData[Material],I604,MasterData[WWB ID],C604)</f>
        <v>0</v>
      </c>
      <c r="O604" s="95">
        <f>SUMIFS(MasterData[Semi-Annual Focus],MasterData[Material'#],H604,MasterData[Material],I604,MasterData[WWB ID],C604)</f>
        <v>0</v>
      </c>
      <c r="P604" s="95">
        <f>SUMIFS(MasterData[Base Rebate],MasterData[Material'#],H604,MasterData[Material],I604,MasterData[WWB ID],C604)</f>
        <v>336.48093056683592</v>
      </c>
      <c r="Q604" s="95">
        <f>SUMIFS(MasterData[Annual Focus],MasterData[Material'#],H604,MasterData[Material],I604,MasterData[WWB ID],C604)</f>
        <v>0</v>
      </c>
      <c r="R604" s="95">
        <f>SUMIFS(MasterData[Growth Rebate],MasterData[Material'#],H604,MasterData[Material],I604,MasterData[WWB ID],C604)</f>
        <v>-3504.75</v>
      </c>
      <c r="S604" s="95">
        <f t="shared" si="20"/>
        <v>-3168.2690694331641</v>
      </c>
    </row>
    <row r="605" spans="1:19" x14ac:dyDescent="0.25">
      <c r="A605" s="91" t="str">
        <v>BD MEDICAL</v>
      </c>
      <c r="B605" s="91" t="str">
        <v>Medication Delivery Solutions</v>
      </c>
      <c r="C605" s="91" t="str">
        <v>179</v>
      </c>
      <c r="D605" s="91" t="str">
        <v>Advanced Access Devices</v>
      </c>
      <c r="E605" s="91" t="str">
        <v>Dialysis Access</v>
      </c>
      <c r="F605" s="91" t="str">
        <v>Acute Dialysis</v>
      </c>
      <c r="G605" s="91" t="str">
        <v>Trialysis</v>
      </c>
      <c r="H605" s="91" t="str">
        <v>5603240</v>
      </c>
      <c r="I605" s="91" t="str">
        <v>POWER TL 24CM STACUTE DIAL KIT</v>
      </c>
      <c r="J605" s="91" t="str">
        <v>BD</v>
      </c>
      <c r="K605" s="95">
        <f>SUMIFS(MasterData[Curr Sales],MasterData[Material'#],H605,MasterData[Material],I605,MasterData[WWB ID],C605)</f>
        <v>1428</v>
      </c>
      <c r="L605" s="95">
        <f>SUMIFS(MasterData[Prior Sales],MasterData[Material'#],H605,MasterData[Material],I605,MasterData[WWB ID],C605)</f>
        <v>714</v>
      </c>
      <c r="M605" s="95">
        <f t="shared" si="19"/>
        <v>714</v>
      </c>
      <c r="N605" s="95">
        <f>SUMIFS(MasterData[Semi-Annual Base],MasterData[Material'#],H605,MasterData[Material],I605,MasterData[WWB ID],C605)</f>
        <v>0</v>
      </c>
      <c r="O605" s="95">
        <f>SUMIFS(MasterData[Semi-Annual Focus],MasterData[Material'#],H605,MasterData[Material],I605,MasterData[WWB ID],C605)</f>
        <v>0</v>
      </c>
      <c r="P605" s="95">
        <f>SUMIFS(MasterData[Base Rebate],MasterData[Material'#],H605,MasterData[Material],I605,MasterData[WWB ID],C605)</f>
        <v>5.499791324421877</v>
      </c>
      <c r="Q605" s="95">
        <f>SUMIFS(MasterData[Annual Focus],MasterData[Material'#],H605,MasterData[Material],I605,MasterData[WWB ID],C605)</f>
        <v>0</v>
      </c>
      <c r="R605" s="95">
        <f>SUMIFS(MasterData[Growth Rebate],MasterData[Material'#],H605,MasterData[Material],I605,MasterData[WWB ID],C605)</f>
        <v>71.400000000000006</v>
      </c>
      <c r="S605" s="95">
        <f t="shared" si="20"/>
        <v>76.899791324421884</v>
      </c>
    </row>
    <row r="606" spans="1:19" x14ac:dyDescent="0.25">
      <c r="A606" s="91" t="str">
        <v>BD MEDICAL</v>
      </c>
      <c r="B606" s="91" t="str">
        <v>Medication Delivery Solutions</v>
      </c>
      <c r="C606" s="91" t="str">
        <v>179</v>
      </c>
      <c r="D606" s="91" t="str">
        <v>Advanced Access Devices</v>
      </c>
      <c r="E606" s="91" t="str">
        <v>Dialysis Access</v>
      </c>
      <c r="F606" s="91" t="str">
        <v>Acute Dialysis</v>
      </c>
      <c r="G606" s="91" t="str">
        <v>Trialysis</v>
      </c>
      <c r="H606" s="91" t="str">
        <v>5613200</v>
      </c>
      <c r="I606" s="91" t="str">
        <v>POWER TL 20CM PCACUTE DIAL KIT</v>
      </c>
      <c r="J606" s="91" t="str">
        <v>BD</v>
      </c>
      <c r="K606" s="95">
        <f>SUMIFS(MasterData[Curr Sales],MasterData[Material'#],H606,MasterData[Material],I606,MasterData[WWB ID],C606)</f>
        <v>45900</v>
      </c>
      <c r="L606" s="95">
        <f>SUMIFS(MasterData[Prior Sales],MasterData[Material'#],H606,MasterData[Material],I606,MasterData[WWB ID],C606)</f>
        <v>31335</v>
      </c>
      <c r="M606" s="95">
        <f t="shared" si="19"/>
        <v>14565</v>
      </c>
      <c r="N606" s="95">
        <f>SUMIFS(MasterData[Semi-Annual Base],MasterData[Material'#],H606,MasterData[Material],I606,MasterData[WWB ID],C606)</f>
        <v>0</v>
      </c>
      <c r="O606" s="95">
        <f>SUMIFS(MasterData[Semi-Annual Focus],MasterData[Material'#],H606,MasterData[Material],I606,MasterData[WWB ID],C606)</f>
        <v>0</v>
      </c>
      <c r="P606" s="95">
        <f>SUMIFS(MasterData[Base Rebate],MasterData[Material'#],H606,MasterData[Material],I606,MasterData[WWB ID],C606)</f>
        <v>241.36689236801053</v>
      </c>
      <c r="Q606" s="95">
        <f>SUMIFS(MasterData[Annual Focus],MasterData[Material'#],H606,MasterData[Material],I606,MasterData[WWB ID],C606)</f>
        <v>0</v>
      </c>
      <c r="R606" s="95">
        <f>SUMIFS(MasterData[Growth Rebate],MasterData[Material'#],H606,MasterData[Material],I606,MasterData[WWB ID],C606)</f>
        <v>1456.5</v>
      </c>
      <c r="S606" s="95">
        <f t="shared" si="20"/>
        <v>1697.8668923680104</v>
      </c>
    </row>
    <row r="607" spans="1:19" x14ac:dyDescent="0.25">
      <c r="A607" s="91" t="str">
        <v>BD MEDICAL</v>
      </c>
      <c r="B607" s="91" t="str">
        <v>Medication Delivery Solutions</v>
      </c>
      <c r="C607" s="91" t="str">
        <v>179</v>
      </c>
      <c r="D607" s="91" t="str">
        <v>Advanced Access Devices</v>
      </c>
      <c r="E607" s="91" t="str">
        <v>Dialysis Access</v>
      </c>
      <c r="F607" s="91" t="str">
        <v>Acute Dialysis</v>
      </c>
      <c r="G607" s="91" t="str">
        <v>Trialysis</v>
      </c>
      <c r="H607" s="91" t="str">
        <v>5603150</v>
      </c>
      <c r="I607" s="91" t="str">
        <v>POWER TL 15CM ST</v>
      </c>
      <c r="J607" s="91" t="str">
        <v>BD</v>
      </c>
      <c r="K607" s="95">
        <f>SUMIFS(MasterData[Curr Sales],MasterData[Material'#],H607,MasterData[Material],I607,MasterData[WWB ID],C607)</f>
        <v>765</v>
      </c>
      <c r="L607" s="95">
        <f>SUMIFS(MasterData[Prior Sales],MasterData[Material'#],H607,MasterData[Material],I607,MasterData[WWB ID],C607)</f>
        <v>765</v>
      </c>
      <c r="M607" s="95">
        <f t="shared" si="19"/>
        <v>0</v>
      </c>
      <c r="N607" s="95">
        <f>SUMIFS(MasterData[Semi-Annual Base],MasterData[Material'#],H607,MasterData[Material],I607,MasterData[WWB ID],C607)</f>
        <v>0</v>
      </c>
      <c r="O607" s="95">
        <f>SUMIFS(MasterData[Semi-Annual Focus],MasterData[Material'#],H607,MasterData[Material],I607,MasterData[WWB ID],C607)</f>
        <v>0</v>
      </c>
      <c r="P607" s="95">
        <f>SUMIFS(MasterData[Base Rebate],MasterData[Material'#],H607,MasterData[Material],I607,MasterData[WWB ID],C607)</f>
        <v>5.892633561880583</v>
      </c>
      <c r="Q607" s="95">
        <f>SUMIFS(MasterData[Annual Focus],MasterData[Material'#],H607,MasterData[Material],I607,MasterData[WWB ID],C607)</f>
        <v>0</v>
      </c>
      <c r="R607" s="95">
        <f>SUMIFS(MasterData[Growth Rebate],MasterData[Material'#],H607,MasterData[Material],I607,MasterData[WWB ID],C607)</f>
        <v>0</v>
      </c>
      <c r="S607" s="95">
        <f t="shared" si="20"/>
        <v>5.892633561880583</v>
      </c>
    </row>
    <row r="608" spans="1:19" x14ac:dyDescent="0.25">
      <c r="A608" s="91" t="str">
        <v>BD MEDICAL</v>
      </c>
      <c r="B608" s="91" t="str">
        <v>Medication Delivery Solutions</v>
      </c>
      <c r="C608" s="91" t="str">
        <v>179</v>
      </c>
      <c r="D608" s="91" t="str">
        <v>Advanced Access Devices</v>
      </c>
      <c r="E608" s="91" t="str">
        <v>Dialysis Access</v>
      </c>
      <c r="F608" s="91" t="str">
        <v>Acute Dialysis</v>
      </c>
      <c r="G608" s="91" t="str">
        <v>Trialysis</v>
      </c>
      <c r="H608" s="91" t="str">
        <v>5603200</v>
      </c>
      <c r="I608" s="91" t="str">
        <v>POWER TL 20CM STACUTE DIAL KIT</v>
      </c>
      <c r="J608" s="91" t="str">
        <v>BD</v>
      </c>
      <c r="K608" s="95">
        <f>SUMIFS(MasterData[Curr Sales],MasterData[Material'#],H608,MasterData[Material],I608,MasterData[WWB ID],C608)</f>
        <v>714</v>
      </c>
      <c r="L608" s="95">
        <f>SUMIFS(MasterData[Prior Sales],MasterData[Material'#],H608,MasterData[Material],I608,MasterData[WWB ID],C608)</f>
        <v>714</v>
      </c>
      <c r="M608" s="95">
        <f t="shared" si="19"/>
        <v>0</v>
      </c>
      <c r="N608" s="95">
        <f>SUMIFS(MasterData[Semi-Annual Base],MasterData[Material'#],H608,MasterData[Material],I608,MasterData[WWB ID],C608)</f>
        <v>0</v>
      </c>
      <c r="O608" s="95">
        <f>SUMIFS(MasterData[Semi-Annual Focus],MasterData[Material'#],H608,MasterData[Material],I608,MasterData[WWB ID],C608)</f>
        <v>0</v>
      </c>
      <c r="P608" s="95">
        <f>SUMIFS(MasterData[Base Rebate],MasterData[Material'#],H608,MasterData[Material],I608,MasterData[WWB ID],C608)</f>
        <v>5.499791324421877</v>
      </c>
      <c r="Q608" s="95">
        <f>SUMIFS(MasterData[Annual Focus],MasterData[Material'#],H608,MasterData[Material],I608,MasterData[WWB ID],C608)</f>
        <v>0</v>
      </c>
      <c r="R608" s="95">
        <f>SUMIFS(MasterData[Growth Rebate],MasterData[Material'#],H608,MasterData[Material],I608,MasterData[WWB ID],C608)</f>
        <v>0</v>
      </c>
      <c r="S608" s="95">
        <f t="shared" si="20"/>
        <v>5.499791324421877</v>
      </c>
    </row>
    <row r="609" spans="1:19" x14ac:dyDescent="0.25">
      <c r="A609" s="91" t="str">
        <v>BD MEDICAL</v>
      </c>
      <c r="B609" s="91" t="str">
        <v>Medication Delivery Solutions</v>
      </c>
      <c r="C609" s="91" t="str">
        <v>102</v>
      </c>
      <c r="D609" s="91" t="str">
        <v>Hypodermic Products</v>
      </c>
      <c r="E609" s="91" t="str">
        <v>Conventional Hypodermic Products</v>
      </c>
      <c r="F609" s="91" t="str">
        <v>3pc Conventional - COMBOS</v>
      </c>
      <c r="G609" s="91" t="str">
        <v>Syringe with Needle</v>
      </c>
      <c r="H609" s="91" t="str">
        <v>309580</v>
      </c>
      <c r="I609" s="91" t="str">
        <v>SYRINGE 3ML LL W/NDL 18X1-1/2 RB</v>
      </c>
      <c r="J609" s="91" t="str">
        <v>BD</v>
      </c>
      <c r="K609" s="95">
        <f>SUMIFS(MasterData[Curr Sales],MasterData[Material'#],H609,MasterData[Material],I609,MasterData[WWB ID],C609)</f>
        <v>10.68</v>
      </c>
      <c r="L609" s="95">
        <f>SUMIFS(MasterData[Prior Sales],MasterData[Material'#],H609,MasterData[Material],I609,MasterData[WWB ID],C609)</f>
        <v>53.4</v>
      </c>
      <c r="M609" s="95">
        <f t="shared" si="19"/>
        <v>-42.72</v>
      </c>
      <c r="N609" s="95">
        <f>SUMIFS(MasterData[Semi-Annual Base],MasterData[Material'#],H609,MasterData[Material],I609,MasterData[WWB ID],C609)</f>
        <v>0</v>
      </c>
      <c r="O609" s="95">
        <f>SUMIFS(MasterData[Semi-Annual Focus],MasterData[Material'#],H609,MasterData[Material],I609,MasterData[WWB ID],C609)</f>
        <v>0</v>
      </c>
      <c r="P609" s="95">
        <f>SUMIFS(MasterData[Base Rebate],MasterData[Material'#],H609,MasterData[Material],I609,MasterData[WWB ID],C609)</f>
        <v>0.41132893098617401</v>
      </c>
      <c r="Q609" s="95">
        <f>SUMIFS(MasterData[Annual Focus],MasterData[Material'#],H609,MasterData[Material],I609,MasterData[WWB ID],C609)</f>
        <v>0</v>
      </c>
      <c r="R609" s="95">
        <f>SUMIFS(MasterData[Growth Rebate],MasterData[Material'#],H609,MasterData[Material],I609,MasterData[WWB ID],C609)</f>
        <v>-4.2720000000000002</v>
      </c>
      <c r="S609" s="95">
        <f t="shared" si="20"/>
        <v>-3.8606710690138262</v>
      </c>
    </row>
    <row r="610" spans="1:19" x14ac:dyDescent="0.25">
      <c r="A610" s="91" t="str">
        <v>BD MEDICAL</v>
      </c>
      <c r="B610" s="91" t="str">
        <v>Medication Delivery Solutions</v>
      </c>
      <c r="C610" s="91" t="str">
        <v>102</v>
      </c>
      <c r="D610" s="91" t="str">
        <v>Hypodermic Products</v>
      </c>
      <c r="E610" s="91" t="str">
        <v>Conventional Hypodermic Products</v>
      </c>
      <c r="F610" s="91" t="str">
        <v>3pc Conventional - COMBOS</v>
      </c>
      <c r="G610" s="91" t="str">
        <v>Syringe with Needle</v>
      </c>
      <c r="H610" s="91" t="str">
        <v>309582</v>
      </c>
      <c r="I610" s="91" t="str">
        <v>SYRINGE 3ML LL W/NDL 25X1-1/2 RB</v>
      </c>
      <c r="J610" s="91" t="str">
        <v>BD</v>
      </c>
      <c r="K610" s="95">
        <f>SUMIFS(MasterData[Curr Sales],MasterData[Material'#],H610,MasterData[Material],I610,MasterData[WWB ID],C610)</f>
        <v>0</v>
      </c>
      <c r="L610" s="95">
        <f>SUMIFS(MasterData[Prior Sales],MasterData[Material'#],H610,MasterData[Material],I610,MasterData[WWB ID],C610)</f>
        <v>27.13</v>
      </c>
      <c r="M610" s="95">
        <f t="shared" si="19"/>
        <v>-27.13</v>
      </c>
      <c r="N610" s="95">
        <f>SUMIFS(MasterData[Semi-Annual Base],MasterData[Material'#],H610,MasterData[Material],I610,MasterData[WWB ID],C610)</f>
        <v>0</v>
      </c>
      <c r="O610" s="95">
        <f>SUMIFS(MasterData[Semi-Annual Focus],MasterData[Material'#],H610,MasterData[Material],I610,MasterData[WWB ID],C610)</f>
        <v>0</v>
      </c>
      <c r="P610" s="95">
        <f>SUMIFS(MasterData[Base Rebate],MasterData[Material'#],H610,MasterData[Material],I610,MasterData[WWB ID],C610)</f>
        <v>0.2089766647500918</v>
      </c>
      <c r="Q610" s="95">
        <f>SUMIFS(MasterData[Annual Focus],MasterData[Material'#],H610,MasterData[Material],I610,MasterData[WWB ID],C610)</f>
        <v>0</v>
      </c>
      <c r="R610" s="95">
        <f>SUMIFS(MasterData[Growth Rebate],MasterData[Material'#],H610,MasterData[Material],I610,MasterData[WWB ID],C610)</f>
        <v>-2.7130000000000001</v>
      </c>
      <c r="S610" s="95">
        <f t="shared" si="20"/>
        <v>-2.5040233352499084</v>
      </c>
    </row>
    <row r="611" spans="1:19" x14ac:dyDescent="0.25">
      <c r="A611" s="91" t="str">
        <v>BD MEDICAL</v>
      </c>
      <c r="B611" s="91" t="str">
        <v>Medication Delivery Solutions</v>
      </c>
      <c r="C611" s="91" t="str">
        <v>102</v>
      </c>
      <c r="D611" s="91" t="str">
        <v>Hypodermic Products</v>
      </c>
      <c r="E611" s="91" t="str">
        <v>Conventional Hypodermic Products</v>
      </c>
      <c r="F611" s="91" t="str">
        <v>3pc Conventional-SYRINGE ONLY</v>
      </c>
      <c r="G611" s="91" t="str">
        <v>Syringe Only</v>
      </c>
      <c r="H611" s="91" t="str">
        <v>305618</v>
      </c>
      <c r="I611" s="91" t="str">
        <v>SYRINGE 30ML LL TIP CONV PAK</v>
      </c>
      <c r="J611" s="91" t="str">
        <v>BD</v>
      </c>
      <c r="K611" s="95">
        <f>SUMIFS(MasterData[Curr Sales],MasterData[Material'#],H611,MasterData[Material],I611,MasterData[WWB ID],C611)</f>
        <v>0</v>
      </c>
      <c r="L611" s="95">
        <f>SUMIFS(MasterData[Prior Sales],MasterData[Material'#],H611,MasterData[Material],I611,MasterData[WWB ID],C611)</f>
        <v>66.599999999999994</v>
      </c>
      <c r="M611" s="95">
        <f t="shared" si="19"/>
        <v>-66.599999999999994</v>
      </c>
      <c r="N611" s="95">
        <f>SUMIFS(MasterData[Semi-Annual Base],MasterData[Material'#],H611,MasterData[Material],I611,MasterData[WWB ID],C611)</f>
        <v>0</v>
      </c>
      <c r="O611" s="95">
        <f>SUMIFS(MasterData[Semi-Annual Focus],MasterData[Material'#],H611,MasterData[Material],I611,MasterData[WWB ID],C611)</f>
        <v>0</v>
      </c>
      <c r="P611" s="95">
        <f>SUMIFS(MasterData[Base Rebate],MasterData[Material'#],H611,MasterData[Material],I611,MasterData[WWB ID],C611)</f>
        <v>0.51300574538725074</v>
      </c>
      <c r="Q611" s="95">
        <f>SUMIFS(MasterData[Annual Focus],MasterData[Material'#],H611,MasterData[Material],I611,MasterData[WWB ID],C611)</f>
        <v>0</v>
      </c>
      <c r="R611" s="95">
        <f>SUMIFS(MasterData[Growth Rebate],MasterData[Material'#],H611,MasterData[Material],I611,MasterData[WWB ID],C611)</f>
        <v>-6.66</v>
      </c>
      <c r="S611" s="95">
        <f t="shared" si="20"/>
        <v>-6.1469942546127498</v>
      </c>
    </row>
    <row r="612" spans="1:19" x14ac:dyDescent="0.25">
      <c r="A612" s="91" t="str">
        <v>BD MEDICAL</v>
      </c>
      <c r="B612" s="91" t="str">
        <v>Medication Delivery Solutions</v>
      </c>
      <c r="C612" s="91" t="str">
        <v>102</v>
      </c>
      <c r="D612" s="91" t="str">
        <v>Hypodermic Products</v>
      </c>
      <c r="E612" s="91" t="str">
        <v>Conventional Hypodermic Products</v>
      </c>
      <c r="F612" s="91" t="str">
        <v>3pc Conventional-SYRINGE ONLY</v>
      </c>
      <c r="G612" s="91" t="str">
        <v>Syringe Only</v>
      </c>
      <c r="H612" s="91" t="str">
        <v>300613</v>
      </c>
      <c r="I612" s="91" t="str">
        <v>SYRINGE 20ML E/T</v>
      </c>
      <c r="J612" s="91" t="str">
        <v>BD</v>
      </c>
      <c r="K612" s="95">
        <f>SUMIFS(MasterData[Curr Sales],MasterData[Material'#],H612,MasterData[Material],I612,MasterData[WWB ID],C612)</f>
        <v>25.66</v>
      </c>
      <c r="L612" s="95">
        <f>SUMIFS(MasterData[Prior Sales],MasterData[Material'#],H612,MasterData[Material],I612,MasterData[WWB ID],C612)</f>
        <v>0</v>
      </c>
      <c r="M612" s="95">
        <f t="shared" si="19"/>
        <v>25.66</v>
      </c>
      <c r="N612" s="95">
        <f>SUMIFS(MasterData[Semi-Annual Base],MasterData[Material'#],H612,MasterData[Material],I612,MasterData[WWB ID],C612)</f>
        <v>0</v>
      </c>
      <c r="O612" s="95">
        <f>SUMIFS(MasterData[Semi-Annual Focus],MasterData[Material'#],H612,MasterData[Material],I612,MasterData[WWB ID],C612)</f>
        <v>0</v>
      </c>
      <c r="P612" s="95">
        <f>SUMIFS(MasterData[Base Rebate],MasterData[Material'#],H612,MasterData[Material],I612,MasterData[WWB ID],C612)</f>
        <v>0</v>
      </c>
      <c r="Q612" s="95">
        <f>SUMIFS(MasterData[Annual Focus],MasterData[Material'#],H612,MasterData[Material],I612,MasterData[WWB ID],C612)</f>
        <v>0</v>
      </c>
      <c r="R612" s="95">
        <f>SUMIFS(MasterData[Growth Rebate],MasterData[Material'#],H612,MasterData[Material],I612,MasterData[WWB ID],C612)</f>
        <v>2.5660000000000003</v>
      </c>
      <c r="S612" s="95">
        <f t="shared" si="20"/>
        <v>2.5660000000000003</v>
      </c>
    </row>
    <row r="613" spans="1:19" x14ac:dyDescent="0.25">
      <c r="A613" s="91" t="str">
        <v>BD MEDICAL</v>
      </c>
      <c r="B613" s="91" t="str">
        <v>Medication Delivery Solutions</v>
      </c>
      <c r="C613" s="91" t="str">
        <v>102</v>
      </c>
      <c r="D613" s="91" t="str">
        <v>Hypodermic Products</v>
      </c>
      <c r="E613" s="91" t="str">
        <v>Safety Hypodermic Products</v>
      </c>
      <c r="F613" s="91" t="str">
        <v>SafetyGlide - NEEDLES ONLY</v>
      </c>
      <c r="G613" s="91" t="str">
        <v>SafetyGlide Needles</v>
      </c>
      <c r="H613" s="91" t="str">
        <v>305917</v>
      </c>
      <c r="I613" s="91" t="str">
        <v>NEEDLE SFTYGLD 21X1-1/2 RB TW</v>
      </c>
      <c r="J613" s="91" t="str">
        <v>BD</v>
      </c>
      <c r="K613" s="95">
        <f>SUMIFS(MasterData[Curr Sales],MasterData[Material'#],H613,MasterData[Material],I613,MasterData[WWB ID],C613)</f>
        <v>236.25</v>
      </c>
      <c r="L613" s="95">
        <f>SUMIFS(MasterData[Prior Sales],MasterData[Material'#],H613,MasterData[Material],I613,MasterData[WWB ID],C613)</f>
        <v>450</v>
      </c>
      <c r="M613" s="95">
        <f t="shared" si="19"/>
        <v>-213.75</v>
      </c>
      <c r="N613" s="95">
        <f>SUMIFS(MasterData[Semi-Annual Base],MasterData[Material'#],H613,MasterData[Material],I613,MasterData[WWB ID],C613)</f>
        <v>0</v>
      </c>
      <c r="O613" s="95">
        <f>SUMIFS(MasterData[Semi-Annual Focus],MasterData[Material'#],H613,MasterData[Material],I613,MasterData[WWB ID],C613)</f>
        <v>0</v>
      </c>
      <c r="P613" s="95">
        <f>SUMIFS(MasterData[Base Rebate],MasterData[Material'#],H613,MasterData[Material],I613,MasterData[WWB ID],C613)</f>
        <v>3.466255036400343</v>
      </c>
      <c r="Q613" s="95">
        <f>SUMIFS(MasterData[Annual Focus],MasterData[Material'#],H613,MasterData[Material],I613,MasterData[WWB ID],C613)</f>
        <v>0</v>
      </c>
      <c r="R613" s="95">
        <f>SUMIFS(MasterData[Growth Rebate],MasterData[Material'#],H613,MasterData[Material],I613,MasterData[WWB ID],C613)</f>
        <v>-21.375</v>
      </c>
      <c r="S613" s="95">
        <f t="shared" si="20"/>
        <v>-17.908744963599656</v>
      </c>
    </row>
    <row r="614" spans="1:19" x14ac:dyDescent="0.25">
      <c r="A614" s="91" t="str">
        <v>BD MEDICAL</v>
      </c>
      <c r="B614" s="91" t="str">
        <v>Medication Delivery Solutions</v>
      </c>
      <c r="C614" s="91" t="str">
        <v>102</v>
      </c>
      <c r="D614" s="91" t="str">
        <v>Hypodermic Products</v>
      </c>
      <c r="E614" s="91" t="str">
        <v>Safety Hypodermic Products</v>
      </c>
      <c r="F614" s="91" t="str">
        <v>SafetyGlide - COMBOS</v>
      </c>
      <c r="G614" s="91" t="str">
        <v>3ml</v>
      </c>
      <c r="H614" s="91" t="str">
        <v>305904</v>
      </c>
      <c r="I614" s="91" t="str">
        <v>SYRINGE 3ML LL W/NDL SFTYGLD 25X5/8 RB</v>
      </c>
      <c r="J614" s="91" t="str">
        <v>BD</v>
      </c>
      <c r="K614" s="95">
        <f>SUMIFS(MasterData[Curr Sales],MasterData[Material'#],H614,MasterData[Material],I614,MasterData[WWB ID],C614)</f>
        <v>1062.6800000000003</v>
      </c>
      <c r="L614" s="95">
        <f>SUMIFS(MasterData[Prior Sales],MasterData[Material'#],H614,MasterData[Material],I614,MasterData[WWB ID],C614)</f>
        <v>1756.8000000000002</v>
      </c>
      <c r="M614" s="95">
        <f t="shared" si="19"/>
        <v>-694.11999999999989</v>
      </c>
      <c r="N614" s="95">
        <f>SUMIFS(MasterData[Semi-Annual Base],MasterData[Material'#],H614,MasterData[Material],I614,MasterData[WWB ID],C614)</f>
        <v>0</v>
      </c>
      <c r="O614" s="95">
        <f>SUMIFS(MasterData[Semi-Annual Focus],MasterData[Material'#],H614,MasterData[Material],I614,MasterData[WWB ID],C614)</f>
        <v>0</v>
      </c>
      <c r="P614" s="95">
        <f>SUMIFS(MasterData[Base Rebate],MasterData[Material'#],H614,MasterData[Material],I614,MasterData[WWB ID],C614)</f>
        <v>13.532259662106942</v>
      </c>
      <c r="Q614" s="95">
        <f>SUMIFS(MasterData[Annual Focus],MasterData[Material'#],H614,MasterData[Material],I614,MasterData[WWB ID],C614)</f>
        <v>0</v>
      </c>
      <c r="R614" s="95">
        <f>SUMIFS(MasterData[Growth Rebate],MasterData[Material'#],H614,MasterData[Material],I614,MasterData[WWB ID],C614)</f>
        <v>-69.411999999999992</v>
      </c>
      <c r="S614" s="95">
        <f t="shared" si="20"/>
        <v>-55.879740337893054</v>
      </c>
    </row>
    <row r="615" spans="1:19" x14ac:dyDescent="0.25">
      <c r="A615" s="91" t="str">
        <v>BD MEDICAL</v>
      </c>
      <c r="B615" s="91" t="str">
        <v>Medication Delivery Solutions</v>
      </c>
      <c r="C615" s="91" t="str">
        <v>102</v>
      </c>
      <c r="D615" s="91" t="str">
        <v>Hypodermic Products</v>
      </c>
      <c r="E615" s="91" t="str">
        <v>Safety Hypodermic Products</v>
      </c>
      <c r="F615" s="91" t="str">
        <v>SafetyGlide - COMBOS</v>
      </c>
      <c r="G615" s="91" t="str">
        <v>3ml</v>
      </c>
      <c r="H615" s="91" t="str">
        <v>305905</v>
      </c>
      <c r="I615" s="91" t="str">
        <v>SYRINGE 3ML LL W/NDL SFTYGLD 23X1 RB</v>
      </c>
      <c r="J615" s="91" t="str">
        <v>BD</v>
      </c>
      <c r="K615" s="95">
        <f>SUMIFS(MasterData[Curr Sales],MasterData[Material'#],H615,MasterData[Material],I615,MasterData[WWB ID],C615)</f>
        <v>2681.2799999999997</v>
      </c>
      <c r="L615" s="95">
        <f>SUMIFS(MasterData[Prior Sales],MasterData[Material'#],H615,MasterData[Material],I615,MasterData[WWB ID],C615)</f>
        <v>2928.0000000000005</v>
      </c>
      <c r="M615" s="95">
        <f t="shared" si="19"/>
        <v>-246.72000000000071</v>
      </c>
      <c r="N615" s="95">
        <f>SUMIFS(MasterData[Semi-Annual Base],MasterData[Material'#],H615,MasterData[Material],I615,MasterData[WWB ID],C615)</f>
        <v>0</v>
      </c>
      <c r="O615" s="95">
        <f>SUMIFS(MasterData[Semi-Annual Focus],MasterData[Material'#],H615,MasterData[Material],I615,MasterData[WWB ID],C615)</f>
        <v>0</v>
      </c>
      <c r="P615" s="95">
        <f>SUMIFS(MasterData[Base Rebate],MasterData[Material'#],H615,MasterData[Material],I615,MasterData[WWB ID],C615)</f>
        <v>22.553766103511563</v>
      </c>
      <c r="Q615" s="95">
        <f>SUMIFS(MasterData[Annual Focus],MasterData[Material'#],H615,MasterData[Material],I615,MasterData[WWB ID],C615)</f>
        <v>0</v>
      </c>
      <c r="R615" s="95">
        <f>SUMIFS(MasterData[Growth Rebate],MasterData[Material'#],H615,MasterData[Material],I615,MasterData[WWB ID],C615)</f>
        <v>-24.671999999999997</v>
      </c>
      <c r="S615" s="95">
        <f t="shared" si="20"/>
        <v>-2.1182338964884337</v>
      </c>
    </row>
    <row r="616" spans="1:19" x14ac:dyDescent="0.25">
      <c r="A616" s="91" t="str">
        <v>BD MEDICAL</v>
      </c>
      <c r="B616" s="91" t="str">
        <v>Medication Delivery Solutions</v>
      </c>
      <c r="C616" s="91" t="str">
        <v>102</v>
      </c>
      <c r="D616" s="91" t="str">
        <v>Hypodermic Products</v>
      </c>
      <c r="E616" s="91" t="str">
        <v>Safety Hypodermic Products</v>
      </c>
      <c r="F616" s="91" t="str">
        <v>SafetyGlide - COMBOS</v>
      </c>
      <c r="G616" s="91" t="str">
        <v>1ml</v>
      </c>
      <c r="H616" s="91" t="str">
        <v>305903</v>
      </c>
      <c r="I616" s="91" t="str">
        <v>SYRINGE 1ML S/T W/NDL SFTYGLD 25X5/8 RB</v>
      </c>
      <c r="J616" s="91" t="str">
        <v>BD</v>
      </c>
      <c r="K616" s="95">
        <f>SUMIFS(MasterData[Curr Sales],MasterData[Material'#],H616,MasterData[Material],I616,MasterData[WWB ID],C616)</f>
        <v>1730.1100000000001</v>
      </c>
      <c r="L616" s="95">
        <f>SUMIFS(MasterData[Prior Sales],MasterData[Material'#],H616,MasterData[Material],I616,MasterData[WWB ID],C616)</f>
        <v>3209.6</v>
      </c>
      <c r="M616" s="95">
        <f t="shared" si="19"/>
        <v>-1479.4899999999998</v>
      </c>
      <c r="N616" s="95">
        <f>SUMIFS(MasterData[Semi-Annual Base],MasterData[Material'#],H616,MasterData[Material],I616,MasterData[WWB ID],C616)</f>
        <v>0</v>
      </c>
      <c r="O616" s="95">
        <f>SUMIFS(MasterData[Semi-Annual Focus],MasterData[Material'#],H616,MasterData[Material],I616,MasterData[WWB ID],C616)</f>
        <v>0</v>
      </c>
      <c r="P616" s="95">
        <f>SUMIFS(MasterData[Base Rebate],MasterData[Material'#],H616,MasterData[Material],I616,MasterData[WWB ID],C616)</f>
        <v>24.722871477401196</v>
      </c>
      <c r="Q616" s="95">
        <f>SUMIFS(MasterData[Annual Focus],MasterData[Material'#],H616,MasterData[Material],I616,MasterData[WWB ID],C616)</f>
        <v>0</v>
      </c>
      <c r="R616" s="95">
        <f>SUMIFS(MasterData[Growth Rebate],MasterData[Material'#],H616,MasterData[Material],I616,MasterData[WWB ID],C616)</f>
        <v>-147.94899999999998</v>
      </c>
      <c r="S616" s="95">
        <f t="shared" si="20"/>
        <v>-123.22612852259878</v>
      </c>
    </row>
    <row r="617" spans="1:19" x14ac:dyDescent="0.25">
      <c r="A617" s="91" t="str">
        <v>BD MEDICAL</v>
      </c>
      <c r="B617" s="91" t="str">
        <v>Medication Delivery Solutions</v>
      </c>
      <c r="C617" s="91" t="str">
        <v>104</v>
      </c>
      <c r="D617" s="91" t="str">
        <v>Peripheral IV Catheters</v>
      </c>
      <c r="E617" s="91" t="str">
        <v>IV Catheters - HCW Safety</v>
      </c>
      <c r="F617" s="91" t="str">
        <v>Autoguard w/ Blood Control</v>
      </c>
      <c r="G617" s="91" t="str">
        <v>Autoguard w/Blood Control</v>
      </c>
      <c r="H617" s="91" t="str">
        <v>392512</v>
      </c>
      <c r="I617" s="91" t="str">
        <v>IAG BC PRO YEL 24GA X .75IN</v>
      </c>
      <c r="J617" s="91" t="str">
        <v>BD</v>
      </c>
      <c r="K617" s="95">
        <f>SUMIFS(MasterData[Curr Sales],MasterData[Material'#],H617,MasterData[Material],I617,MasterData[WWB ID],C617)</f>
        <v>0</v>
      </c>
      <c r="L617" s="95">
        <f>SUMIFS(MasterData[Prior Sales],MasterData[Material'#],H617,MasterData[Material],I617,MasterData[WWB ID],C617)</f>
        <v>668.32</v>
      </c>
      <c r="M617" s="95">
        <f t="shared" si="19"/>
        <v>-668.32</v>
      </c>
      <c r="N617" s="95">
        <f>SUMIFS(MasterData[Semi-Annual Base],MasterData[Material'#],H617,MasterData[Material],I617,MasterData[WWB ID],C617)</f>
        <v>0</v>
      </c>
      <c r="O617" s="95">
        <f>SUMIFS(MasterData[Semi-Annual Focus],MasterData[Material'#],H617,MasterData[Material],I617,MasterData[WWB ID],C617)</f>
        <v>0</v>
      </c>
      <c r="P617" s="95">
        <f>SUMIFS(MasterData[Base Rebate],MasterData[Material'#],H617,MasterData[Material],I617,MasterData[WWB ID],C617)</f>
        <v>5.1479279242823948</v>
      </c>
      <c r="Q617" s="95">
        <f>SUMIFS(MasterData[Annual Focus],MasterData[Material'#],H617,MasterData[Material],I617,MasterData[WWB ID],C617)</f>
        <v>0</v>
      </c>
      <c r="R617" s="95">
        <f>SUMIFS(MasterData[Growth Rebate],MasterData[Material'#],H617,MasterData[Material],I617,MasterData[WWB ID],C617)</f>
        <v>-66.832000000000008</v>
      </c>
      <c r="S617" s="95">
        <f t="shared" si="20"/>
        <v>-61.684072075717616</v>
      </c>
    </row>
    <row r="618" spans="1:19" x14ac:dyDescent="0.25">
      <c r="A618" s="91" t="str">
        <v>BD MEDICAL</v>
      </c>
      <c r="B618" s="91" t="str">
        <v>Medication Delivery Solutions</v>
      </c>
      <c r="C618" s="91" t="str">
        <v>104</v>
      </c>
      <c r="D618" s="91" t="str">
        <v>Peripheral IV Catheters</v>
      </c>
      <c r="E618" s="91" t="str">
        <v>IV Catheters - HCW Safety</v>
      </c>
      <c r="F618" s="91" t="str">
        <v>Autoguard w/ Blood Control</v>
      </c>
      <c r="G618" s="91" t="str">
        <v>Autoguard w/Blood Control</v>
      </c>
      <c r="H618" s="91" t="str">
        <v>392523</v>
      </c>
      <c r="I618" s="91" t="str">
        <v>IAG BC PRO BLU 22GA X 1.0IN</v>
      </c>
      <c r="J618" s="91" t="str">
        <v>BD</v>
      </c>
      <c r="K618" s="95">
        <f>SUMIFS(MasterData[Curr Sales],MasterData[Material'#],H618,MasterData[Material],I618,MasterData[WWB ID],C618)</f>
        <v>0</v>
      </c>
      <c r="L618" s="95">
        <f>SUMIFS(MasterData[Prior Sales],MasterData[Material'#],H618,MasterData[Material],I618,MasterData[WWB ID],C618)</f>
        <v>668.32</v>
      </c>
      <c r="M618" s="95">
        <f t="shared" si="19"/>
        <v>-668.32</v>
      </c>
      <c r="N618" s="95">
        <f>SUMIFS(MasterData[Semi-Annual Base],MasterData[Material'#],H618,MasterData[Material],I618,MasterData[WWB ID],C618)</f>
        <v>0</v>
      </c>
      <c r="O618" s="95">
        <f>SUMIFS(MasterData[Semi-Annual Focus],MasterData[Material'#],H618,MasterData[Material],I618,MasterData[WWB ID],C618)</f>
        <v>0</v>
      </c>
      <c r="P618" s="95">
        <f>SUMIFS(MasterData[Base Rebate],MasterData[Material'#],H618,MasterData[Material],I618,MasterData[WWB ID],C618)</f>
        <v>5.1479279242823948</v>
      </c>
      <c r="Q618" s="95">
        <f>SUMIFS(MasterData[Annual Focus],MasterData[Material'#],H618,MasterData[Material],I618,MasterData[WWB ID],C618)</f>
        <v>0</v>
      </c>
      <c r="R618" s="95">
        <f>SUMIFS(MasterData[Growth Rebate],MasterData[Material'#],H618,MasterData[Material],I618,MasterData[WWB ID],C618)</f>
        <v>-66.832000000000008</v>
      </c>
      <c r="S618" s="95">
        <f t="shared" si="20"/>
        <v>-61.684072075717616</v>
      </c>
    </row>
    <row r="619" spans="1:19" x14ac:dyDescent="0.25">
      <c r="A619" s="91" t="str">
        <v>BD MEDICAL</v>
      </c>
      <c r="B619" s="91" t="str">
        <v>Medication Delivery Solutions</v>
      </c>
      <c r="C619" s="91" t="str">
        <v>104</v>
      </c>
      <c r="D619" s="91" t="str">
        <v>Peripheral IV Catheters</v>
      </c>
      <c r="E619" s="91" t="str">
        <v>IV Catheters - HCW Safety</v>
      </c>
      <c r="F619" s="91" t="str">
        <v>Autoguard w/ Blood Control</v>
      </c>
      <c r="G619" s="91" t="str">
        <v>Autoguard w/Blood Control</v>
      </c>
      <c r="H619" s="91" t="str">
        <v>392533</v>
      </c>
      <c r="I619" s="91" t="str">
        <v>IAG BC PRO PNK 20GA X 1.0IN</v>
      </c>
      <c r="J619" s="91" t="str">
        <v>BD</v>
      </c>
      <c r="K619" s="95">
        <f>SUMIFS(MasterData[Curr Sales],MasterData[Material'#],H619,MasterData[Material],I619,MasterData[WWB ID],C619)</f>
        <v>0</v>
      </c>
      <c r="L619" s="95">
        <f>SUMIFS(MasterData[Prior Sales],MasterData[Material'#],H619,MasterData[Material],I619,MasterData[WWB ID],C619)</f>
        <v>10024.799999999999</v>
      </c>
      <c r="M619" s="95">
        <f t="shared" si="19"/>
        <v>-10024.799999999999</v>
      </c>
      <c r="N619" s="95">
        <f>SUMIFS(MasterData[Semi-Annual Base],MasterData[Material'#],H619,MasterData[Material],I619,MasterData[WWB ID],C619)</f>
        <v>0</v>
      </c>
      <c r="O619" s="95">
        <f>SUMIFS(MasterData[Semi-Annual Focus],MasterData[Material'#],H619,MasterData[Material],I619,MasterData[WWB ID],C619)</f>
        <v>0</v>
      </c>
      <c r="P619" s="95">
        <f>SUMIFS(MasterData[Base Rebate],MasterData[Material'#],H619,MasterData[Material],I619,MasterData[WWB ID],C619)</f>
        <v>77.218918864235903</v>
      </c>
      <c r="Q619" s="95">
        <f>SUMIFS(MasterData[Annual Focus],MasterData[Material'#],H619,MasterData[Material],I619,MasterData[WWB ID],C619)</f>
        <v>0</v>
      </c>
      <c r="R619" s="95">
        <f>SUMIFS(MasterData[Growth Rebate],MasterData[Material'#],H619,MasterData[Material],I619,MasterData[WWB ID],C619)</f>
        <v>-1002.48</v>
      </c>
      <c r="S619" s="95">
        <f t="shared" si="20"/>
        <v>-925.26108113576413</v>
      </c>
    </row>
    <row r="620" spans="1:19" x14ac:dyDescent="0.25">
      <c r="A620" s="91" t="str">
        <v>BD MEDICAL</v>
      </c>
      <c r="B620" s="91" t="str">
        <v>Medication Delivery Solutions</v>
      </c>
      <c r="C620" s="91" t="str">
        <v>104</v>
      </c>
      <c r="D620" s="91" t="str">
        <v>Peripheral IV Catheters</v>
      </c>
      <c r="E620" s="91" t="str">
        <v>IV Catheters - HCW Safety</v>
      </c>
      <c r="F620" s="91" t="str">
        <v>Autoguard w/ Blood Control</v>
      </c>
      <c r="G620" s="91" t="str">
        <v>Autoguard w/Blood Control</v>
      </c>
      <c r="H620" s="91" t="str">
        <v>392534</v>
      </c>
      <c r="I620" s="91" t="str">
        <v>IAG BC PRO PNK 20GA X 1.16IN</v>
      </c>
      <c r="J620" s="91" t="str">
        <v>BD</v>
      </c>
      <c r="K620" s="95">
        <f>SUMIFS(MasterData[Curr Sales],MasterData[Material'#],H620,MasterData[Material],I620,MasterData[WWB ID],C620)</f>
        <v>0</v>
      </c>
      <c r="L620" s="95">
        <f>SUMIFS(MasterData[Prior Sales],MasterData[Material'#],H620,MasterData[Material],I620,MasterData[WWB ID],C620)</f>
        <v>334.16</v>
      </c>
      <c r="M620" s="95">
        <f t="shared" si="19"/>
        <v>-334.16</v>
      </c>
      <c r="N620" s="95">
        <f>SUMIFS(MasterData[Semi-Annual Base],MasterData[Material'#],H620,MasterData[Material],I620,MasterData[WWB ID],C620)</f>
        <v>0</v>
      </c>
      <c r="O620" s="95">
        <f>SUMIFS(MasterData[Semi-Annual Focus],MasterData[Material'#],H620,MasterData[Material],I620,MasterData[WWB ID],C620)</f>
        <v>0</v>
      </c>
      <c r="P620" s="95">
        <f>SUMIFS(MasterData[Base Rebate],MasterData[Material'#],H620,MasterData[Material],I620,MasterData[WWB ID],C620)</f>
        <v>2.5739639621411974</v>
      </c>
      <c r="Q620" s="95">
        <f>SUMIFS(MasterData[Annual Focus],MasterData[Material'#],H620,MasterData[Material],I620,MasterData[WWB ID],C620)</f>
        <v>0</v>
      </c>
      <c r="R620" s="95">
        <f>SUMIFS(MasterData[Growth Rebate],MasterData[Material'#],H620,MasterData[Material],I620,MasterData[WWB ID],C620)</f>
        <v>-33.416000000000004</v>
      </c>
      <c r="S620" s="95">
        <f t="shared" si="20"/>
        <v>-30.842036037858808</v>
      </c>
    </row>
    <row r="621" spans="1:19" x14ac:dyDescent="0.25">
      <c r="A621" s="91" t="str">
        <v>BD MEDICAL</v>
      </c>
      <c r="B621" s="91" t="str">
        <v>Medication Delivery Solutions</v>
      </c>
      <c r="C621" s="91" t="str">
        <v>104</v>
      </c>
      <c r="D621" s="91" t="str">
        <v>Peripheral IV Catheters</v>
      </c>
      <c r="E621" s="91" t="str">
        <v>IV Catheters - HCW Safety</v>
      </c>
      <c r="F621" s="91" t="str">
        <v>Insyte Autoguard</v>
      </c>
      <c r="G621" s="91" t="str">
        <v>Insyte Autoguard</v>
      </c>
      <c r="H621" s="91" t="str">
        <v>381457</v>
      </c>
      <c r="I621" s="91" t="str">
        <v>INSYTE AUTOGUARD GRAY 16GA X 1.77IN</v>
      </c>
      <c r="J621" s="91" t="str">
        <v>BD</v>
      </c>
      <c r="K621" s="95">
        <f>SUMIFS(MasterData[Curr Sales],MasterData[Material'#],H621,MasterData[Material],I621,MasterData[WWB ID],C621)</f>
        <v>334.16</v>
      </c>
      <c r="L621" s="95">
        <f>SUMIFS(MasterData[Prior Sales],MasterData[Material'#],H621,MasterData[Material],I621,MasterData[WWB ID],C621)</f>
        <v>334.16</v>
      </c>
      <c r="M621" s="95">
        <f t="shared" si="19"/>
        <v>0</v>
      </c>
      <c r="N621" s="95">
        <f>SUMIFS(MasterData[Semi-Annual Base],MasterData[Material'#],H621,MasterData[Material],I621,MasterData[WWB ID],C621)</f>
        <v>0</v>
      </c>
      <c r="O621" s="95">
        <f>SUMIFS(MasterData[Semi-Annual Focus],MasterData[Material'#],H621,MasterData[Material],I621,MasterData[WWB ID],C621)</f>
        <v>0</v>
      </c>
      <c r="P621" s="95">
        <f>SUMIFS(MasterData[Base Rebate],MasterData[Material'#],H621,MasterData[Material],I621,MasterData[WWB ID],C621)</f>
        <v>2.5739639621411974</v>
      </c>
      <c r="Q621" s="95">
        <f>SUMIFS(MasterData[Annual Focus],MasterData[Material'#],H621,MasterData[Material],I621,MasterData[WWB ID],C621)</f>
        <v>0</v>
      </c>
      <c r="R621" s="95">
        <f>SUMIFS(MasterData[Growth Rebate],MasterData[Material'#],H621,MasterData[Material],I621,MasterData[WWB ID],C621)</f>
        <v>0</v>
      </c>
      <c r="S621" s="95">
        <f t="shared" si="20"/>
        <v>2.5739639621411974</v>
      </c>
    </row>
    <row r="622" spans="1:19" x14ac:dyDescent="0.25">
      <c r="A622" s="91" t="str">
        <v>BD MEDICAL</v>
      </c>
      <c r="B622" s="91" t="str">
        <v>Medication Delivery Solutions</v>
      </c>
      <c r="C622" s="91" t="str">
        <v>104</v>
      </c>
      <c r="D622" s="91" t="str">
        <v>Peripheral IV Catheters</v>
      </c>
      <c r="E622" s="91" t="str">
        <v>IV Catheters - HCW Safety</v>
      </c>
      <c r="F622" s="91" t="str">
        <v>Nexiva</v>
      </c>
      <c r="G622" s="91" t="str">
        <v>Nexiva Single Port</v>
      </c>
      <c r="H622" s="91" t="str">
        <v>383553</v>
      </c>
      <c r="I622" s="91" t="str">
        <v>NEXIVA 22GA X 1.75 IN SP WITH MAXZERO</v>
      </c>
      <c r="J622" s="91" t="str">
        <v>BD</v>
      </c>
      <c r="K622" s="95">
        <f>SUMIFS(MasterData[Curr Sales],MasterData[Material'#],H622,MasterData[Material],I622,MasterData[WWB ID],C622)</f>
        <v>1668.8</v>
      </c>
      <c r="L622" s="95">
        <f>SUMIFS(MasterData[Prior Sales],MasterData[Material'#],H622,MasterData[Material],I622,MasterData[WWB ID],C622)</f>
        <v>0</v>
      </c>
      <c r="M622" s="95">
        <f t="shared" si="19"/>
        <v>1668.8</v>
      </c>
      <c r="N622" s="95">
        <f>SUMIFS(MasterData[Semi-Annual Base],MasterData[Material'#],H622,MasterData[Material],I622,MasterData[WWB ID],C622)</f>
        <v>0</v>
      </c>
      <c r="O622" s="95">
        <f>SUMIFS(MasterData[Semi-Annual Focus],MasterData[Material'#],H622,MasterData[Material],I622,MasterData[WWB ID],C622)</f>
        <v>0</v>
      </c>
      <c r="P622" s="95">
        <f>SUMIFS(MasterData[Base Rebate],MasterData[Material'#],H622,MasterData[Material],I622,MasterData[WWB ID],C622)</f>
        <v>0</v>
      </c>
      <c r="Q622" s="95">
        <f>SUMIFS(MasterData[Annual Focus],MasterData[Material'#],H622,MasterData[Material],I622,MasterData[WWB ID],C622)</f>
        <v>0</v>
      </c>
      <c r="R622" s="95">
        <f>SUMIFS(MasterData[Growth Rebate],MasterData[Material'#],H622,MasterData[Material],I622,MasterData[WWB ID],C622)</f>
        <v>166.88000000000002</v>
      </c>
      <c r="S622" s="95">
        <f t="shared" si="20"/>
        <v>166.88000000000002</v>
      </c>
    </row>
    <row r="623" spans="1:19" x14ac:dyDescent="0.25">
      <c r="A623" s="91" t="str">
        <v>BD MEDICAL</v>
      </c>
      <c r="B623" s="91" t="str">
        <v>Medication Delivery Solutions</v>
      </c>
      <c r="C623" s="91" t="str">
        <v>104</v>
      </c>
      <c r="D623" s="91" t="str">
        <v>Peripheral IV Catheters</v>
      </c>
      <c r="E623" s="91" t="str">
        <v>IV Catheters - HCW Safety</v>
      </c>
      <c r="F623" s="91" t="str">
        <v>Nexiva</v>
      </c>
      <c r="G623" s="91" t="str">
        <v>Nexiva Single Port</v>
      </c>
      <c r="H623" s="91" t="str">
        <v>383557</v>
      </c>
      <c r="I623" s="91" t="str">
        <v>NEXIVA 20 GA X 1.25IN SP WITH MAXZERO</v>
      </c>
      <c r="J623" s="91" t="str">
        <v>BD</v>
      </c>
      <c r="K623" s="95">
        <f>SUMIFS(MasterData[Curr Sales],MasterData[Material'#],H623,MasterData[Material],I623,MasterData[WWB ID],C623)</f>
        <v>12774.4</v>
      </c>
      <c r="L623" s="95">
        <f>SUMIFS(MasterData[Prior Sales],MasterData[Material'#],H623,MasterData[Material],I623,MasterData[WWB ID],C623)</f>
        <v>0</v>
      </c>
      <c r="M623" s="95">
        <f t="shared" si="19"/>
        <v>12774.4</v>
      </c>
      <c r="N623" s="95">
        <f>SUMIFS(MasterData[Semi-Annual Base],MasterData[Material'#],H623,MasterData[Material],I623,MasterData[WWB ID],C623)</f>
        <v>0</v>
      </c>
      <c r="O623" s="95">
        <f>SUMIFS(MasterData[Semi-Annual Focus],MasterData[Material'#],H623,MasterData[Material],I623,MasterData[WWB ID],C623)</f>
        <v>0</v>
      </c>
      <c r="P623" s="95">
        <f>SUMIFS(MasterData[Base Rebate],MasterData[Material'#],H623,MasterData[Material],I623,MasterData[WWB ID],C623)</f>
        <v>0</v>
      </c>
      <c r="Q623" s="95">
        <f>SUMIFS(MasterData[Annual Focus],MasterData[Material'#],H623,MasterData[Material],I623,MasterData[WWB ID],C623)</f>
        <v>0</v>
      </c>
      <c r="R623" s="95">
        <f>SUMIFS(MasterData[Growth Rebate],MasterData[Material'#],H623,MasterData[Material],I623,MasterData[WWB ID],C623)</f>
        <v>1277.44</v>
      </c>
      <c r="S623" s="95">
        <f t="shared" si="20"/>
        <v>1277.44</v>
      </c>
    </row>
    <row r="624" spans="1:19" x14ac:dyDescent="0.25">
      <c r="A624" s="91" t="str">
        <v>BD MEDICAL</v>
      </c>
      <c r="B624" s="91" t="str">
        <v>Medication Delivery Solutions</v>
      </c>
      <c r="C624" s="91" t="str">
        <v>104</v>
      </c>
      <c r="D624" s="91" t="str">
        <v>Peripheral IV Catheters</v>
      </c>
      <c r="E624" s="91" t="str">
        <v>IV Catheters - HCW Safety</v>
      </c>
      <c r="F624" s="91" t="str">
        <v>Saf-T Intima</v>
      </c>
      <c r="G624" s="91" t="str">
        <v>Saf-T Intima</v>
      </c>
      <c r="H624" s="91" t="str">
        <v>383322</v>
      </c>
      <c r="I624" s="91" t="str">
        <v>SAF-T-INTIMA W/PRN BL 22GA X .75IN</v>
      </c>
      <c r="J624" s="91" t="str">
        <v>BD</v>
      </c>
      <c r="K624" s="95">
        <f>SUMIFS(MasterData[Curr Sales],MasterData[Material'#],H624,MasterData[Material],I624,MasterData[WWB ID],C624)</f>
        <v>2247.5</v>
      </c>
      <c r="L624" s="95">
        <f>SUMIFS(MasterData[Prior Sales],MasterData[Material'#],H624,MasterData[Material],I624,MasterData[WWB ID],C624)</f>
        <v>2656</v>
      </c>
      <c r="M624" s="95">
        <f t="shared" si="19"/>
        <v>-408.5</v>
      </c>
      <c r="N624" s="95">
        <f>SUMIFS(MasterData[Semi-Annual Base],MasterData[Material'#],H624,MasterData[Material],I624,MasterData[WWB ID],C624)</f>
        <v>0</v>
      </c>
      <c r="O624" s="95">
        <f>SUMIFS(MasterData[Semi-Annual Focus],MasterData[Material'#],H624,MasterData[Material],I624,MasterData[WWB ID],C624)</f>
        <v>0</v>
      </c>
      <c r="P624" s="95">
        <f>SUMIFS(MasterData[Base Rebate],MasterData[Material'#],H624,MasterData[Material],I624,MasterData[WWB ID],C624)</f>
        <v>20.458607503731802</v>
      </c>
      <c r="Q624" s="95">
        <f>SUMIFS(MasterData[Annual Focus],MasterData[Material'#],H624,MasterData[Material],I624,MasterData[WWB ID],C624)</f>
        <v>0</v>
      </c>
      <c r="R624" s="95">
        <f>SUMIFS(MasterData[Growth Rebate],MasterData[Material'#],H624,MasterData[Material],I624,MasterData[WWB ID],C624)</f>
        <v>-40.849999999999994</v>
      </c>
      <c r="S624" s="95">
        <f t="shared" si="20"/>
        <v>-20.391392496268193</v>
      </c>
    </row>
    <row r="625" spans="1:19" x14ac:dyDescent="0.25">
      <c r="A625" s="91" t="str">
        <v>BD MEDICAL</v>
      </c>
      <c r="B625" s="91" t="str">
        <v>Medication Delivery Solutions</v>
      </c>
      <c r="C625" s="91" t="str">
        <v>104</v>
      </c>
      <c r="D625" s="91" t="str">
        <v>Peripheral IV Catheters</v>
      </c>
      <c r="E625" s="91" t="str">
        <v>IV Catheters - HCW Safety</v>
      </c>
      <c r="F625" s="91" t="str">
        <v>Cathena</v>
      </c>
      <c r="G625" s="91" t="str">
        <v>Cathena</v>
      </c>
      <c r="H625" s="91" t="str">
        <v>386862</v>
      </c>
      <c r="I625" s="91" t="str">
        <v>US CATHENA 20GX1.00IN STRAIGHT BC</v>
      </c>
      <c r="J625" s="91" t="str">
        <v>BD</v>
      </c>
      <c r="K625" s="95">
        <f>SUMIFS(MasterData[Curr Sales],MasterData[Material'#],H625,MasterData[Material],I625,MasterData[WWB ID],C625)</f>
        <v>0</v>
      </c>
      <c r="L625" s="95">
        <f>SUMIFS(MasterData[Prior Sales],MasterData[Material'#],H625,MasterData[Material],I625,MasterData[WWB ID],C625)</f>
        <v>2704.8000000000006</v>
      </c>
      <c r="M625" s="95">
        <f t="shared" si="19"/>
        <v>-2704.8000000000006</v>
      </c>
      <c r="N625" s="95">
        <f>SUMIFS(MasterData[Semi-Annual Base],MasterData[Material'#],H625,MasterData[Material],I625,MasterData[WWB ID],C625)</f>
        <v>0</v>
      </c>
      <c r="O625" s="95">
        <f>SUMIFS(MasterData[Semi-Annual Focus],MasterData[Material'#],H625,MasterData[Material],I625,MasterData[WWB ID],C625)</f>
        <v>0</v>
      </c>
      <c r="P625" s="95">
        <f>SUMIFS(MasterData[Base Rebate],MasterData[Material'#],H625,MasterData[Material],I625,MasterData[WWB ID],C625)</f>
        <v>20.834503605456998</v>
      </c>
      <c r="Q625" s="95">
        <f>SUMIFS(MasterData[Annual Focus],MasterData[Material'#],H625,MasterData[Material],I625,MasterData[WWB ID],C625)</f>
        <v>0</v>
      </c>
      <c r="R625" s="95">
        <f>SUMIFS(MasterData[Growth Rebate],MasterData[Material'#],H625,MasterData[Material],I625,MasterData[WWB ID],C625)</f>
        <v>-270.48000000000008</v>
      </c>
      <c r="S625" s="95">
        <f t="shared" si="20"/>
        <v>-249.64549639454307</v>
      </c>
    </row>
    <row r="626" spans="1:19" x14ac:dyDescent="0.25">
      <c r="A626" s="91" t="str">
        <v>BD MEDICAL</v>
      </c>
      <c r="B626" s="91" t="str">
        <v>Medication Delivery Solutions</v>
      </c>
      <c r="C626" s="91" t="str">
        <v>107</v>
      </c>
      <c r="D626" s="91" t="str">
        <v>Anesthesia and Enterals</v>
      </c>
      <c r="E626" s="91" t="str">
        <v>Anesthesia Systems - Conventional</v>
      </c>
      <c r="F626" s="91" t="str">
        <v>Regional Anesthesia - Spinal Needles</v>
      </c>
      <c r="G626" s="91" t="str">
        <v>Sterile Disp Whitacre</v>
      </c>
      <c r="H626" s="91" t="str">
        <v>409443</v>
      </c>
      <c r="I626" s="91" t="str">
        <v>NEEDLE SP S/SU 27GA 4-11/16IN WHITACRE</v>
      </c>
      <c r="J626" s="91" t="str">
        <v>BD</v>
      </c>
      <c r="K626" s="95">
        <f>SUMIFS(MasterData[Curr Sales],MasterData[Material'#],H626,MasterData[Material],I626,MasterData[WWB ID],C626)</f>
        <v>455</v>
      </c>
      <c r="L626" s="95">
        <f>SUMIFS(MasterData[Prior Sales],MasterData[Material'#],H626,MasterData[Material],I626,MasterData[WWB ID],C626)</f>
        <v>441.2</v>
      </c>
      <c r="M626" s="95">
        <f t="shared" si="19"/>
        <v>13.800000000000011</v>
      </c>
      <c r="N626" s="95">
        <f>SUMIFS(MasterData[Semi-Annual Base],MasterData[Material'#],H626,MasterData[Material],I626,MasterData[WWB ID],C626)</f>
        <v>0</v>
      </c>
      <c r="O626" s="95">
        <f>SUMIFS(MasterData[Semi-Annual Focus],MasterData[Material'#],H626,MasterData[Material],I626,MasterData[WWB ID],C626)</f>
        <v>0</v>
      </c>
      <c r="P626" s="95">
        <f>SUMIFS(MasterData[Base Rebate],MasterData[Material'#],H626,MasterData[Material],I626,MasterData[WWB ID],C626)</f>
        <v>3.3984704934662915</v>
      </c>
      <c r="Q626" s="95">
        <f>SUMIFS(MasterData[Annual Focus],MasterData[Material'#],H626,MasterData[Material],I626,MasterData[WWB ID],C626)</f>
        <v>0</v>
      </c>
      <c r="R626" s="95">
        <f>SUMIFS(MasterData[Growth Rebate],MasterData[Material'#],H626,MasterData[Material],I626,MasterData[WWB ID],C626)</f>
        <v>1.3799999999999955</v>
      </c>
      <c r="S626" s="95">
        <f t="shared" si="20"/>
        <v>4.7784704934662869</v>
      </c>
    </row>
    <row r="627" spans="1:19" x14ac:dyDescent="0.25">
      <c r="A627" s="91" t="str">
        <v>BD MEDICAL</v>
      </c>
      <c r="B627" s="91" t="str">
        <v>Medication Delivery Solutions</v>
      </c>
      <c r="C627" s="91" t="str">
        <v>107</v>
      </c>
      <c r="D627" s="91" t="str">
        <v>Anesthesia and Enterals</v>
      </c>
      <c r="E627" s="91" t="str">
        <v>Anesthesia Systems - Conventional</v>
      </c>
      <c r="F627" s="91" t="str">
        <v>Regional Anesthesia Trays - Conventional</v>
      </c>
      <c r="G627" s="91" t="str">
        <v>Spinal Trays</v>
      </c>
      <c r="H627" s="91" t="str">
        <v>405674</v>
      </c>
      <c r="I627" s="91" t="str">
        <v>TRAY SPN WHIT25G3.5 L/B-D/E W SHRP STIC</v>
      </c>
      <c r="J627" s="91" t="str">
        <v>BD</v>
      </c>
      <c r="K627" s="95">
        <f>SUMIFS(MasterData[Curr Sales],MasterData[Material'#],H627,MasterData[Material],I627,MasterData[WWB ID],C627)</f>
        <v>437.8</v>
      </c>
      <c r="L627" s="95">
        <f>SUMIFS(MasterData[Prior Sales],MasterData[Material'#],H627,MasterData[Material],I627,MasterData[WWB ID],C627)</f>
        <v>1517.6</v>
      </c>
      <c r="M627" s="95">
        <f t="shared" si="19"/>
        <v>-1079.8</v>
      </c>
      <c r="N627" s="95">
        <f>SUMIFS(MasterData[Semi-Annual Base],MasterData[Material'#],H627,MasterData[Material],I627,MasterData[WWB ID],C627)</f>
        <v>0</v>
      </c>
      <c r="O627" s="95">
        <f>SUMIFS(MasterData[Semi-Annual Focus],MasterData[Material'#],H627,MasterData[Material],I627,MasterData[WWB ID],C627)</f>
        <v>0</v>
      </c>
      <c r="P627" s="95">
        <f>SUMIFS(MasterData[Base Rebate],MasterData[Material'#],H627,MasterData[Material],I627,MasterData[WWB ID],C627)</f>
        <v>11.689752540535912</v>
      </c>
      <c r="Q627" s="95">
        <f>SUMIFS(MasterData[Annual Focus],MasterData[Material'#],H627,MasterData[Material],I627,MasterData[WWB ID],C627)</f>
        <v>0</v>
      </c>
      <c r="R627" s="95">
        <f>SUMIFS(MasterData[Growth Rebate],MasterData[Material'#],H627,MasterData[Material],I627,MasterData[WWB ID],C627)</f>
        <v>-107.97999999999999</v>
      </c>
      <c r="S627" s="95">
        <f t="shared" si="20"/>
        <v>-96.290247459464084</v>
      </c>
    </row>
    <row r="628" spans="1:19" x14ac:dyDescent="0.25">
      <c r="A628" s="91" t="str">
        <v>BD MEDICAL</v>
      </c>
      <c r="B628" s="91" t="str">
        <v>Medication Delivery Solutions</v>
      </c>
      <c r="C628" s="91" t="str">
        <v>138</v>
      </c>
      <c r="D628" s="91" t="str">
        <v>Sharps Disposals Systems</v>
      </c>
      <c r="E628" s="91" t="str">
        <v>Sharps Disposal Systems</v>
      </c>
      <c r="F628" s="91" t="str">
        <v>Chemotherapy Waste Collectors</v>
      </c>
      <c r="G628" s="91" t="str">
        <v>XL \ Large Sharps Collectors</v>
      </c>
      <c r="H628" s="91" t="str">
        <v>305604</v>
      </c>
      <c r="I628" s="91" t="str">
        <v>SHARPS COLL SLIDE CLOSE CHEMO 9GAL</v>
      </c>
      <c r="J628" s="91" t="str">
        <v>BD</v>
      </c>
      <c r="K628" s="95">
        <f>SUMIFS(MasterData[Curr Sales],MasterData[Material'#],H628,MasterData[Material],I628,MasterData[WWB ID],C628)</f>
        <v>0</v>
      </c>
      <c r="L628" s="95">
        <f>SUMIFS(MasterData[Prior Sales],MasterData[Material'#],H628,MasterData[Material],I628,MasterData[WWB ID],C628)</f>
        <v>529.20000000000005</v>
      </c>
      <c r="M628" s="95">
        <f t="shared" si="19"/>
        <v>-529.20000000000005</v>
      </c>
      <c r="N628" s="95">
        <f>SUMIFS(MasterData[Semi-Annual Base],MasterData[Material'#],H628,MasterData[Material],I628,MasterData[WWB ID],C628)</f>
        <v>0</v>
      </c>
      <c r="O628" s="95">
        <f>SUMIFS(MasterData[Semi-Annual Focus],MasterData[Material'#],H628,MasterData[Material],I628,MasterData[WWB ID],C628)</f>
        <v>0</v>
      </c>
      <c r="P628" s="95">
        <f>SUMIFS(MasterData[Base Rebate],MasterData[Material'#],H628,MasterData[Material],I628,MasterData[WWB ID],C628)</f>
        <v>4.0763159228068035</v>
      </c>
      <c r="Q628" s="95">
        <f>SUMIFS(MasterData[Annual Focus],MasterData[Material'#],H628,MasterData[Material],I628,MasterData[WWB ID],C628)</f>
        <v>0</v>
      </c>
      <c r="R628" s="95">
        <f>SUMIFS(MasterData[Growth Rebate],MasterData[Material'#],H628,MasterData[Material],I628,MasterData[WWB ID],C628)</f>
        <v>-52.920000000000009</v>
      </c>
      <c r="S628" s="95">
        <f t="shared" si="20"/>
        <v>-48.843684077193203</v>
      </c>
    </row>
    <row r="629" spans="1:19" x14ac:dyDescent="0.25">
      <c r="A629" s="91" t="str">
        <v>BD MEDICAL</v>
      </c>
      <c r="B629" s="91" t="str">
        <v>Medication Delivery Solutions</v>
      </c>
      <c r="C629" s="91" t="str">
        <v>146</v>
      </c>
      <c r="D629" s="91" t="str">
        <v>ISD-MDS</v>
      </c>
      <c r="E629" s="91" t="str">
        <v>IVA Accessories</v>
      </c>
      <c r="F629" s="91" t="str">
        <v>IVA Accessories - Other Accessories</v>
      </c>
      <c r="G629" s="91" t="str">
        <v>Other Accessories</v>
      </c>
      <c r="H629" s="91" t="str">
        <v>70200</v>
      </c>
      <c r="I629" s="91" t="str">
        <v>F LL CAPS</v>
      </c>
      <c r="J629" s="91" t="str">
        <v>BD</v>
      </c>
      <c r="K629" s="95">
        <f>SUMIFS(MasterData[Curr Sales],MasterData[Material'#],H629,MasterData[Material],I629,MasterData[WWB ID],C629)</f>
        <v>0</v>
      </c>
      <c r="L629" s="95">
        <f>SUMIFS(MasterData[Prior Sales],MasterData[Material'#],H629,MasterData[Material],I629,MasterData[WWB ID],C629)</f>
        <v>66</v>
      </c>
      <c r="M629" s="95">
        <f t="shared" si="19"/>
        <v>-66</v>
      </c>
      <c r="N629" s="95">
        <f>SUMIFS(MasterData[Semi-Annual Base],MasterData[Material'#],H629,MasterData[Material],I629,MasterData[WWB ID],C629)</f>
        <v>0</v>
      </c>
      <c r="O629" s="95">
        <f>SUMIFS(MasterData[Semi-Annual Focus],MasterData[Material'#],H629,MasterData[Material],I629,MasterData[WWB ID],C629)</f>
        <v>0</v>
      </c>
      <c r="P629" s="95">
        <f>SUMIFS(MasterData[Base Rebate],MasterData[Material'#],H629,MasterData[Material],I629,MasterData[WWB ID],C629)</f>
        <v>0.5083840720053836</v>
      </c>
      <c r="Q629" s="95">
        <f>SUMIFS(MasterData[Annual Focus],MasterData[Material'#],H629,MasterData[Material],I629,MasterData[WWB ID],C629)</f>
        <v>0</v>
      </c>
      <c r="R629" s="95">
        <f>SUMIFS(MasterData[Growth Rebate],MasterData[Material'#],H629,MasterData[Material],I629,MasterData[WWB ID],C629)</f>
        <v>-6.6000000000000005</v>
      </c>
      <c r="S629" s="95">
        <f t="shared" si="20"/>
        <v>-6.0916159279946172</v>
      </c>
    </row>
    <row r="630" spans="1:19" x14ac:dyDescent="0.25">
      <c r="A630" s="91" t="str">
        <v>BD MEDICAL</v>
      </c>
      <c r="B630" s="91" t="str">
        <v>Medication Delivery Solutions</v>
      </c>
      <c r="C630" s="91" t="str">
        <v>146</v>
      </c>
      <c r="D630" s="91" t="str">
        <v>ISD-MDS</v>
      </c>
      <c r="E630" s="91" t="str">
        <v>IVA Extension Sets</v>
      </c>
      <c r="F630" s="91" t="str">
        <v>IVA Extension Sets - Other</v>
      </c>
      <c r="G630" s="91" t="str">
        <v>Other Conventional</v>
      </c>
      <c r="H630" s="91" t="str">
        <v>C30006</v>
      </c>
      <c r="I630" s="91" t="str">
        <v>MIC EXT SET</v>
      </c>
      <c r="J630" s="91" t="str">
        <v>BD</v>
      </c>
      <c r="K630" s="95">
        <f>SUMIFS(MasterData[Curr Sales],MasterData[Material'#],H630,MasterData[Material],I630,MasterData[WWB ID],C630)</f>
        <v>648</v>
      </c>
      <c r="L630" s="95">
        <f>SUMIFS(MasterData[Prior Sales],MasterData[Material'#],H630,MasterData[Material],I630,MasterData[WWB ID],C630)</f>
        <v>216</v>
      </c>
      <c r="M630" s="95">
        <f t="shared" si="19"/>
        <v>432</v>
      </c>
      <c r="N630" s="95">
        <f>SUMIFS(MasterData[Semi-Annual Base],MasterData[Material'#],H630,MasterData[Material],I630,MasterData[WWB ID],C630)</f>
        <v>0</v>
      </c>
      <c r="O630" s="95">
        <f>SUMIFS(MasterData[Semi-Annual Focus],MasterData[Material'#],H630,MasterData[Material],I630,MasterData[WWB ID],C630)</f>
        <v>0</v>
      </c>
      <c r="P630" s="95">
        <f>SUMIFS(MasterData[Base Rebate],MasterData[Material'#],H630,MasterData[Material],I630,MasterData[WWB ID],C630)</f>
        <v>1.6638024174721646</v>
      </c>
      <c r="Q630" s="95">
        <f>SUMIFS(MasterData[Annual Focus],MasterData[Material'#],H630,MasterData[Material],I630,MasterData[WWB ID],C630)</f>
        <v>0</v>
      </c>
      <c r="R630" s="95">
        <f>SUMIFS(MasterData[Growth Rebate],MasterData[Material'#],H630,MasterData[Material],I630,MasterData[WWB ID],C630)</f>
        <v>43.2</v>
      </c>
      <c r="S630" s="95">
        <f t="shared" si="20"/>
        <v>44.863802417472165</v>
      </c>
    </row>
    <row r="631" spans="1:19" x14ac:dyDescent="0.25">
      <c r="A631" s="91" t="str">
        <v>BD MEDICAL</v>
      </c>
      <c r="B631" s="91" t="str">
        <v>Medication Delivery Solutions</v>
      </c>
      <c r="C631" s="91" t="str">
        <v>146</v>
      </c>
      <c r="D631" s="91" t="str">
        <v>ISD-MDS</v>
      </c>
      <c r="E631" s="91" t="str">
        <v>IVA Extension Sets</v>
      </c>
      <c r="F631" s="91" t="str">
        <v>IVA Extension Sets - Other</v>
      </c>
      <c r="G631" s="91" t="str">
        <v>Other Safety</v>
      </c>
      <c r="H631" s="91" t="str">
        <v>20350E</v>
      </c>
      <c r="I631" s="91" t="str">
        <v>17 INCH EXT SET W/.2MF &amp; VLV PORT</v>
      </c>
      <c r="J631" s="91" t="str">
        <v>BD</v>
      </c>
      <c r="K631" s="95">
        <f>SUMIFS(MasterData[Curr Sales],MasterData[Material'#],H631,MasterData[Material],I631,MasterData[WWB ID],C631)</f>
        <v>7300</v>
      </c>
      <c r="L631" s="95">
        <f>SUMIFS(MasterData[Prior Sales],MasterData[Material'#],H631,MasterData[Material],I631,MasterData[WWB ID],C631)</f>
        <v>6132</v>
      </c>
      <c r="M631" s="95">
        <f t="shared" si="19"/>
        <v>1168</v>
      </c>
      <c r="N631" s="95">
        <f>SUMIFS(MasterData[Semi-Annual Base],MasterData[Material'#],H631,MasterData[Material],I631,MasterData[WWB ID],C631)</f>
        <v>0</v>
      </c>
      <c r="O631" s="95">
        <f>SUMIFS(MasterData[Semi-Annual Focus],MasterData[Material'#],H631,MasterData[Material],I631,MasterData[WWB ID],C631)</f>
        <v>0</v>
      </c>
      <c r="P631" s="95">
        <f>SUMIFS(MasterData[Base Rebate],MasterData[Material'#],H631,MasterData[Material],I631,MasterData[WWB ID],C631)</f>
        <v>47.233501962682013</v>
      </c>
      <c r="Q631" s="95">
        <f>SUMIFS(MasterData[Annual Focus],MasterData[Material'#],H631,MasterData[Material],I631,MasterData[WWB ID],C631)</f>
        <v>0</v>
      </c>
      <c r="R631" s="95">
        <f>SUMIFS(MasterData[Growth Rebate],MasterData[Material'#],H631,MasterData[Material],I631,MasterData[WWB ID],C631)</f>
        <v>116.80000000000001</v>
      </c>
      <c r="S631" s="95">
        <f t="shared" si="20"/>
        <v>164.03350196268201</v>
      </c>
    </row>
    <row r="632" spans="1:19" x14ac:dyDescent="0.25">
      <c r="A632" s="91" t="str">
        <v>BD MEDICAL</v>
      </c>
      <c r="B632" s="91" t="str">
        <v>Medication Delivery Solutions</v>
      </c>
      <c r="C632" s="91" t="str">
        <v>146</v>
      </c>
      <c r="D632" s="91" t="str">
        <v>ISD-MDS</v>
      </c>
      <c r="E632" s="91" t="str">
        <v>IVA Extension Sets</v>
      </c>
      <c r="F632" s="91" t="str">
        <v>IVA Extension Sets - SmartSite</v>
      </c>
      <c r="G632" s="91" t="str">
        <v>SmartSite</v>
      </c>
      <c r="H632" s="91" t="str">
        <v>20039E</v>
      </c>
      <c r="I632" s="91" t="str">
        <v>SMALLBORE 6 INCH EXT VLV</v>
      </c>
      <c r="J632" s="91" t="str">
        <v>BD</v>
      </c>
      <c r="K632" s="95">
        <f>SUMIFS(MasterData[Curr Sales],MasterData[Material'#],H632,MasterData[Material],I632,MasterData[WWB ID],C632)</f>
        <v>584</v>
      </c>
      <c r="L632" s="95">
        <f>SUMIFS(MasterData[Prior Sales],MasterData[Material'#],H632,MasterData[Material],I632,MasterData[WWB ID],C632)</f>
        <v>146</v>
      </c>
      <c r="M632" s="95">
        <f t="shared" si="19"/>
        <v>438</v>
      </c>
      <c r="N632" s="95">
        <f>SUMIFS(MasterData[Semi-Annual Base],MasterData[Material'#],H632,MasterData[Material],I632,MasterData[WWB ID],C632)</f>
        <v>0</v>
      </c>
      <c r="O632" s="95">
        <f>SUMIFS(MasterData[Semi-Annual Focus],MasterData[Material'#],H632,MasterData[Material],I632,MasterData[WWB ID],C632)</f>
        <v>0</v>
      </c>
      <c r="P632" s="95">
        <f>SUMIFS(MasterData[Base Rebate],MasterData[Material'#],H632,MasterData[Material],I632,MasterData[WWB ID],C632)</f>
        <v>1.1246071895876668</v>
      </c>
      <c r="Q632" s="95">
        <f>SUMIFS(MasterData[Annual Focus],MasterData[Material'#],H632,MasterData[Material],I632,MasterData[WWB ID],C632)</f>
        <v>0</v>
      </c>
      <c r="R632" s="95">
        <f>SUMIFS(MasterData[Growth Rebate],MasterData[Material'#],H632,MasterData[Material],I632,MasterData[WWB ID],C632)</f>
        <v>43.800000000000004</v>
      </c>
      <c r="S632" s="95">
        <f t="shared" si="20"/>
        <v>44.924607189587668</v>
      </c>
    </row>
    <row r="633" spans="1:19" x14ac:dyDescent="0.25">
      <c r="A633" s="91" t="str">
        <v>BD MEDICAL</v>
      </c>
      <c r="B633" s="91" t="str">
        <v>Medication Delivery Solutions</v>
      </c>
      <c r="C633" s="91" t="str">
        <v>179</v>
      </c>
      <c r="D633" s="91" t="str">
        <v>Advanced Access Devices</v>
      </c>
      <c r="E633" s="91" t="str">
        <v>Dialysis Access</v>
      </c>
      <c r="F633" s="91" t="str">
        <v>Acute Dialysis</v>
      </c>
      <c r="G633" s="91" t="str">
        <v>Trialysis Slim</v>
      </c>
      <c r="H633" s="91" t="str">
        <v>5855240</v>
      </c>
      <c r="I633" s="91" t="str">
        <v>DOT POWERTL SLIMCTH 24CMST TRAY</v>
      </c>
      <c r="J633" s="91" t="str">
        <v>BD</v>
      </c>
      <c r="K633" s="95">
        <f>SUMIFS(MasterData[Curr Sales],MasterData[Material'#],H633,MasterData[Material],I633,MasterData[WWB ID],C633)</f>
        <v>3170.8500000000004</v>
      </c>
      <c r="L633" s="95">
        <f>SUMIFS(MasterData[Prior Sales],MasterData[Material'#],H633,MasterData[Material],I633,MasterData[WWB ID],C633)</f>
        <v>6341.7</v>
      </c>
      <c r="M633" s="95">
        <f t="shared" si="19"/>
        <v>-3170.8499999999995</v>
      </c>
      <c r="N633" s="95">
        <f>SUMIFS(MasterData[Semi-Annual Base],MasterData[Material'#],H633,MasterData[Material],I633,MasterData[WWB ID],C633)</f>
        <v>0</v>
      </c>
      <c r="O633" s="95">
        <f>SUMIFS(MasterData[Semi-Annual Focus],MasterData[Material'#],H633,MasterData[Material],I633,MasterData[WWB ID],C633)</f>
        <v>0</v>
      </c>
      <c r="P633" s="95">
        <f>SUMIFS(MasterData[Base Rebate],MasterData[Material'#],H633,MasterData[Material],I633,MasterData[WWB ID],C633)</f>
        <v>48.848776809644562</v>
      </c>
      <c r="Q633" s="95">
        <f>SUMIFS(MasterData[Annual Focus],MasterData[Material'#],H633,MasterData[Material],I633,MasterData[WWB ID],C633)</f>
        <v>0</v>
      </c>
      <c r="R633" s="95">
        <f>SUMIFS(MasterData[Growth Rebate],MasterData[Material'#],H633,MasterData[Material],I633,MasterData[WWB ID],C633)</f>
        <v>-317.08500000000004</v>
      </c>
      <c r="S633" s="95">
        <f t="shared" si="20"/>
        <v>-268.23622319035547</v>
      </c>
    </row>
    <row r="634" spans="1:19" x14ac:dyDescent="0.25">
      <c r="A634" s="91" t="str">
        <v>BD MEDICAL</v>
      </c>
      <c r="B634" s="91" t="str">
        <v>Medication Delivery Solutions</v>
      </c>
      <c r="C634" s="91" t="str">
        <v>179</v>
      </c>
      <c r="D634" s="91" t="str">
        <v>Advanced Access Devices</v>
      </c>
      <c r="E634" s="91" t="str">
        <v>Midlines</v>
      </c>
      <c r="F634" s="91" t="str">
        <v>Midline Catheters</v>
      </c>
      <c r="G634" s="91" t="str">
        <v>Powermidline</v>
      </c>
      <c r="H634" s="91" t="str">
        <v>PP4154108D</v>
      </c>
      <c r="I634" s="91" t="str">
        <v>DOT 4FR SL PWERMLMBP</v>
      </c>
      <c r="J634" s="91" t="str">
        <v>BD</v>
      </c>
      <c r="K634" s="95">
        <f>SUMIFS(MasterData[Curr Sales],MasterData[Material'#],H634,MasterData[Material],I634,MasterData[WWB ID],C634)</f>
        <v>0</v>
      </c>
      <c r="L634" s="95">
        <f>SUMIFS(MasterData[Prior Sales],MasterData[Material'#],H634,MasterData[Material],I634,MasterData[WWB ID],C634)</f>
        <v>3153.1499999999996</v>
      </c>
      <c r="M634" s="95">
        <f t="shared" si="19"/>
        <v>-3153.1499999999996</v>
      </c>
      <c r="N634" s="95">
        <f>SUMIFS(MasterData[Semi-Annual Base],MasterData[Material'#],H634,MasterData[Material],I634,MasterData[WWB ID],C634)</f>
        <v>0</v>
      </c>
      <c r="O634" s="95">
        <f>SUMIFS(MasterData[Semi-Annual Focus],MasterData[Material'#],H634,MasterData[Material],I634,MasterData[WWB ID],C634)</f>
        <v>0</v>
      </c>
      <c r="P634" s="95">
        <f>SUMIFS(MasterData[Base Rebate],MasterData[Material'#],H634,MasterData[Material],I634,MasterData[WWB ID],C634)</f>
        <v>24.288049040057203</v>
      </c>
      <c r="Q634" s="95">
        <f>SUMIFS(MasterData[Annual Focus],MasterData[Material'#],H634,MasterData[Material],I634,MasterData[WWB ID],C634)</f>
        <v>0</v>
      </c>
      <c r="R634" s="95">
        <f>SUMIFS(MasterData[Growth Rebate],MasterData[Material'#],H634,MasterData[Material],I634,MasterData[WWB ID],C634)</f>
        <v>-315.315</v>
      </c>
      <c r="S634" s="95">
        <f t="shared" si="20"/>
        <v>-291.02695095994278</v>
      </c>
    </row>
    <row r="635" spans="1:19" x14ac:dyDescent="0.25">
      <c r="A635" s="91" t="str">
        <v>BD MEDICAL</v>
      </c>
      <c r="B635" s="91" t="str">
        <v>Medication Delivery Solutions</v>
      </c>
      <c r="C635" s="91" t="str">
        <v>179</v>
      </c>
      <c r="D635" s="91" t="str">
        <v>Advanced Access Devices</v>
      </c>
      <c r="E635" s="91" t="str">
        <v>Midlines</v>
      </c>
      <c r="F635" s="91" t="str">
        <v>Powerglide</v>
      </c>
      <c r="G635" s="91" t="str">
        <v>Powerglide Pro RT</v>
      </c>
      <c r="H635" s="91" t="str">
        <v>F320087T</v>
      </c>
      <c r="I635" s="91" t="str">
        <v>PG PRO 20G 8CM RT BASIC BIOPATCH</v>
      </c>
      <c r="J635" s="91" t="str">
        <v>BD</v>
      </c>
      <c r="K635" s="95">
        <f>SUMIFS(MasterData[Curr Sales],MasterData[Material'#],H635,MasterData[Material],I635,MasterData[WWB ID],C635)</f>
        <v>1462.8</v>
      </c>
      <c r="L635" s="95">
        <f>SUMIFS(MasterData[Prior Sales],MasterData[Material'#],H635,MasterData[Material],I635,MasterData[WWB ID],C635)</f>
        <v>0</v>
      </c>
      <c r="M635" s="95">
        <f t="shared" si="19"/>
        <v>1462.8</v>
      </c>
      <c r="N635" s="95">
        <f>SUMIFS(MasterData[Semi-Annual Base],MasterData[Material'#],H635,MasterData[Material],I635,MasterData[WWB ID],C635)</f>
        <v>0</v>
      </c>
      <c r="O635" s="95">
        <f>SUMIFS(MasterData[Semi-Annual Focus],MasterData[Material'#],H635,MasterData[Material],I635,MasterData[WWB ID],C635)</f>
        <v>0</v>
      </c>
      <c r="P635" s="95">
        <f>SUMIFS(MasterData[Base Rebate],MasterData[Material'#],H635,MasterData[Material],I635,MasterData[WWB ID],C635)</f>
        <v>0</v>
      </c>
      <c r="Q635" s="95">
        <f>SUMIFS(MasterData[Annual Focus],MasterData[Material'#],H635,MasterData[Material],I635,MasterData[WWB ID],C635)</f>
        <v>0</v>
      </c>
      <c r="R635" s="95">
        <f>SUMIFS(MasterData[Growth Rebate],MasterData[Material'#],H635,MasterData[Material],I635,MasterData[WWB ID],C635)</f>
        <v>146.28</v>
      </c>
      <c r="S635" s="95">
        <f t="shared" si="20"/>
        <v>146.28</v>
      </c>
    </row>
    <row r="636" spans="1:19" x14ac:dyDescent="0.25">
      <c r="A636" s="91" t="str">
        <v>BD MEDICAL</v>
      </c>
      <c r="B636" s="91" t="str">
        <v>Medication Delivery Solutions</v>
      </c>
      <c r="C636" s="91" t="str">
        <v>179</v>
      </c>
      <c r="D636" s="91" t="str">
        <v>Advanced Access Devices</v>
      </c>
      <c r="E636" s="91" t="str">
        <v>PICC</v>
      </c>
      <c r="F636" s="91" t="str">
        <v>PowerPICC</v>
      </c>
      <c r="G636" s="91" t="str">
        <v>PowerPICC - 3CG</v>
      </c>
      <c r="H636" s="91" t="str">
        <v>1174108D4</v>
      </c>
      <c r="I636" s="91" t="str">
        <v>DOT PPICC 4FSL MBPLUS3CG BIOPATCH PC</v>
      </c>
      <c r="J636" s="91" t="str">
        <v>BD</v>
      </c>
      <c r="K636" s="95">
        <f>SUMIFS(MasterData[Curr Sales],MasterData[Material'#],H636,MasterData[Material],I636,MasterData[WWB ID],C636)</f>
        <v>47187</v>
      </c>
      <c r="L636" s="95">
        <f>SUMIFS(MasterData[Prior Sales],MasterData[Material'#],H636,MasterData[Material],I636,MasterData[WWB ID],C636)</f>
        <v>26632.95</v>
      </c>
      <c r="M636" s="95">
        <f t="shared" si="19"/>
        <v>20554.05</v>
      </c>
      <c r="N636" s="95">
        <f>SUMIFS(MasterData[Semi-Annual Base],MasterData[Material'#],H636,MasterData[Material],I636,MasterData[WWB ID],C636)</f>
        <v>0</v>
      </c>
      <c r="O636" s="95">
        <f>SUMIFS(MasterData[Semi-Annual Focus],MasterData[Material'#],H636,MasterData[Material],I636,MasterData[WWB ID],C636)</f>
        <v>0</v>
      </c>
      <c r="P636" s="95">
        <f>SUMIFS(MasterData[Base Rebate],MasterData[Material'#],H636,MasterData[Material],I636,MasterData[WWB ID],C636)</f>
        <v>205.14799349266337</v>
      </c>
      <c r="Q636" s="95">
        <f>SUMIFS(MasterData[Annual Focus],MasterData[Material'#],H636,MasterData[Material],I636,MasterData[WWB ID],C636)</f>
        <v>0</v>
      </c>
      <c r="R636" s="95">
        <f>SUMIFS(MasterData[Growth Rebate],MasterData[Material'#],H636,MasterData[Material],I636,MasterData[WWB ID],C636)</f>
        <v>2055.4049999999997</v>
      </c>
      <c r="S636" s="95">
        <f t="shared" si="20"/>
        <v>2260.5529934926631</v>
      </c>
    </row>
    <row r="637" spans="1:19" x14ac:dyDescent="0.25">
      <c r="A637" s="91" t="str">
        <v>BD MEDICAL</v>
      </c>
      <c r="B637" s="91" t="str">
        <v>Medication Delivery Solutions</v>
      </c>
      <c r="C637" s="91" t="str">
        <v>179</v>
      </c>
      <c r="D637" s="91" t="str">
        <v>Advanced Access Devices</v>
      </c>
      <c r="E637" s="91" t="str">
        <v>PICC</v>
      </c>
      <c r="F637" s="91" t="str">
        <v>Provena 5FR TL</v>
      </c>
      <c r="G637" s="91" t="str">
        <v>Provena 5FR TL - 3CG</v>
      </c>
      <c r="H637" s="91" t="str">
        <v>S1385108D4</v>
      </c>
      <c r="I637" s="91" t="str">
        <v>DOT PROV PP 5FTL MBPLUS 3CG BIOPATCH PC</v>
      </c>
      <c r="J637" s="91" t="str">
        <v>BD</v>
      </c>
      <c r="K637" s="95">
        <f>SUMIFS(MasterData[Curr Sales],MasterData[Material'#],H637,MasterData[Material],I637,MasterData[WWB ID],C637)</f>
        <v>6370.5599999999995</v>
      </c>
      <c r="L637" s="95">
        <f>SUMIFS(MasterData[Prior Sales],MasterData[Material'#],H637,MasterData[Material],I637,MasterData[WWB ID],C637)</f>
        <v>0</v>
      </c>
      <c r="M637" s="95">
        <f t="shared" si="19"/>
        <v>6370.5599999999995</v>
      </c>
      <c r="N637" s="95">
        <f>SUMIFS(MasterData[Semi-Annual Base],MasterData[Material'#],H637,MasterData[Material],I637,MasterData[WWB ID],C637)</f>
        <v>0</v>
      </c>
      <c r="O637" s="95">
        <f>SUMIFS(MasterData[Semi-Annual Focus],MasterData[Material'#],H637,MasterData[Material],I637,MasterData[WWB ID],C637)</f>
        <v>0</v>
      </c>
      <c r="P637" s="95">
        <f>SUMIFS(MasterData[Base Rebate],MasterData[Material'#],H637,MasterData[Material],I637,MasterData[WWB ID],C637)</f>
        <v>0</v>
      </c>
      <c r="Q637" s="95">
        <f>SUMIFS(MasterData[Annual Focus],MasterData[Material'#],H637,MasterData[Material],I637,MasterData[WWB ID],C637)</f>
        <v>0</v>
      </c>
      <c r="R637" s="95">
        <f>SUMIFS(MasterData[Growth Rebate],MasterData[Material'#],H637,MasterData[Material],I637,MasterData[WWB ID],C637)</f>
        <v>637.05600000000004</v>
      </c>
      <c r="S637" s="95">
        <f t="shared" si="20"/>
        <v>637.05600000000004</v>
      </c>
    </row>
    <row r="638" spans="1:19" x14ac:dyDescent="0.25">
      <c r="A638" s="91" t="str">
        <v>BD MEDICAL</v>
      </c>
      <c r="B638" s="91" t="str">
        <v>Medication Delivery Solutions</v>
      </c>
      <c r="C638" s="91" t="str">
        <v>179</v>
      </c>
      <c r="D638" s="91" t="str">
        <v>Advanced Access Devices</v>
      </c>
      <c r="E638" s="91" t="str">
        <v>PICC</v>
      </c>
      <c r="F638" s="91" t="str">
        <v>Provena 4FR DL / 3FR SL</v>
      </c>
      <c r="G638" s="91" t="str">
        <v>Provena 4FR DL / 3FR SL - 3CG</v>
      </c>
      <c r="H638" s="91" t="str">
        <v>S1274108D4</v>
      </c>
      <c r="I638" s="91" t="str">
        <v>DOT PROV PP 4F DL MBPLUS 3CGBIOPATCH PC</v>
      </c>
      <c r="J638" s="91" t="str">
        <v>BD</v>
      </c>
      <c r="K638" s="95">
        <f>SUMIFS(MasterData[Curr Sales],MasterData[Material'#],H638,MasterData[Material],I638,MasterData[WWB ID],C638)</f>
        <v>22700.25</v>
      </c>
      <c r="L638" s="95">
        <f>SUMIFS(MasterData[Prior Sales],MasterData[Material'#],H638,MasterData[Material],I638,MasterData[WWB ID],C638)</f>
        <v>20178</v>
      </c>
      <c r="M638" s="95">
        <f t="shared" si="19"/>
        <v>2522.25</v>
      </c>
      <c r="N638" s="95">
        <f>SUMIFS(MasterData[Semi-Annual Base],MasterData[Material'#],H638,MasterData[Material],I638,MasterData[WWB ID],C638)</f>
        <v>0</v>
      </c>
      <c r="O638" s="95">
        <f>SUMIFS(MasterData[Semi-Annual Focus],MasterData[Material'#],H638,MasterData[Material],I638,MasterData[WWB ID],C638)</f>
        <v>0</v>
      </c>
      <c r="P638" s="95">
        <f>SUMIFS(MasterData[Base Rebate],MasterData[Material'#],H638,MasterData[Material],I638,MasterData[WWB ID],C638)</f>
        <v>155.4268758321914</v>
      </c>
      <c r="Q638" s="95">
        <f>SUMIFS(MasterData[Annual Focus],MasterData[Material'#],H638,MasterData[Material],I638,MasterData[WWB ID],C638)</f>
        <v>0</v>
      </c>
      <c r="R638" s="95">
        <f>SUMIFS(MasterData[Growth Rebate],MasterData[Material'#],H638,MasterData[Material],I638,MasterData[WWB ID],C638)</f>
        <v>252.22499999999997</v>
      </c>
      <c r="S638" s="95">
        <f t="shared" si="20"/>
        <v>407.65187583219137</v>
      </c>
    </row>
    <row r="639" spans="1:19" x14ac:dyDescent="0.25">
      <c r="A639" s="91" t="str">
        <v>BD MEDICAL</v>
      </c>
      <c r="B639" s="91" t="str">
        <v>Medication Delivery Solutions</v>
      </c>
      <c r="C639" s="91" t="str">
        <v>179</v>
      </c>
      <c r="D639" s="91" t="str">
        <v>Advanced Access Devices</v>
      </c>
      <c r="E639" s="91" t="str">
        <v>PICC Other</v>
      </c>
      <c r="F639" s="91" t="str">
        <v>PICC Accessories</v>
      </c>
      <c r="G639" s="91" t="str">
        <v>Micro-EZ</v>
      </c>
      <c r="H639" s="91" t="str">
        <v>0228950</v>
      </c>
      <c r="I639" s="91" t="str">
        <v>UNIV MI 5 FR 10CM ANL NIT WIRE</v>
      </c>
      <c r="J639" s="91" t="str">
        <v>BD</v>
      </c>
      <c r="K639" s="95">
        <f>SUMIFS(MasterData[Curr Sales],MasterData[Material'#],H639,MasterData[Material],I639,MasterData[WWB ID],C639)</f>
        <v>0</v>
      </c>
      <c r="L639" s="95">
        <f>SUMIFS(MasterData[Prior Sales],MasterData[Material'#],H639,MasterData[Material],I639,MasterData[WWB ID],C639)</f>
        <v>472.5</v>
      </c>
      <c r="M639" s="95">
        <f t="shared" si="19"/>
        <v>-472.5</v>
      </c>
      <c r="N639" s="95">
        <f>SUMIFS(MasterData[Semi-Annual Base],MasterData[Material'#],H639,MasterData[Material],I639,MasterData[WWB ID],C639)</f>
        <v>0</v>
      </c>
      <c r="O639" s="95">
        <f>SUMIFS(MasterData[Semi-Annual Focus],MasterData[Material'#],H639,MasterData[Material],I639,MasterData[WWB ID],C639)</f>
        <v>0</v>
      </c>
      <c r="P639" s="95">
        <f>SUMIFS(MasterData[Base Rebate],MasterData[Material'#],H639,MasterData[Material],I639,MasterData[WWB ID],C639)</f>
        <v>3.6395677882203601</v>
      </c>
      <c r="Q639" s="95">
        <f>SUMIFS(MasterData[Annual Focus],MasterData[Material'#],H639,MasterData[Material],I639,MasterData[WWB ID],C639)</f>
        <v>0</v>
      </c>
      <c r="R639" s="95">
        <f>SUMIFS(MasterData[Growth Rebate],MasterData[Material'#],H639,MasterData[Material],I639,MasterData[WWB ID],C639)</f>
        <v>-47.25</v>
      </c>
      <c r="S639" s="95">
        <f t="shared" si="20"/>
        <v>-43.610432211779639</v>
      </c>
    </row>
    <row r="640" spans="1:19" x14ac:dyDescent="0.25">
      <c r="A640" s="91" t="str">
        <v>BD MEDICAL</v>
      </c>
      <c r="B640" s="91" t="str">
        <v>Medication Delivery Solutions</v>
      </c>
      <c r="C640" s="91" t="str">
        <v>179</v>
      </c>
      <c r="D640" s="91" t="str">
        <v>Advanced Access Devices</v>
      </c>
      <c r="E640" s="91" t="str">
        <v>Port Access</v>
      </c>
      <c r="F640" s="91" t="str">
        <v>Port Access Needles</v>
      </c>
      <c r="G640" s="91" t="str">
        <v>MiniLoc</v>
      </c>
      <c r="H640" s="91" t="str">
        <v>0632034</v>
      </c>
      <c r="I640" s="91" t="str">
        <v xml:space="preserve"> MiniLoc 20G x 0.75in WO/Y</v>
      </c>
      <c r="J640" s="91" t="str">
        <v>BD</v>
      </c>
      <c r="K640" s="95">
        <f>SUMIFS(MasterData[Curr Sales],MasterData[Material'#],H640,MasterData[Material],I640,MasterData[WWB ID],C640)</f>
        <v>455.2</v>
      </c>
      <c r="L640" s="95">
        <f>SUMIFS(MasterData[Prior Sales],MasterData[Material'#],H640,MasterData[Material],I640,MasterData[WWB ID],C640)</f>
        <v>224.2</v>
      </c>
      <c r="M640" s="95">
        <f t="shared" si="19"/>
        <v>231</v>
      </c>
      <c r="N640" s="95">
        <f>SUMIFS(MasterData[Semi-Annual Base],MasterData[Material'#],H640,MasterData[Material],I640,MasterData[WWB ID],C640)</f>
        <v>0</v>
      </c>
      <c r="O640" s="95">
        <f>SUMIFS(MasterData[Semi-Annual Focus],MasterData[Material'#],H640,MasterData[Material],I640,MasterData[WWB ID],C640)</f>
        <v>0</v>
      </c>
      <c r="P640" s="95">
        <f>SUMIFS(MasterData[Base Rebate],MasterData[Material'#],H640,MasterData[Material],I640,MasterData[WWB ID],C640)</f>
        <v>1.7269652870243486</v>
      </c>
      <c r="Q640" s="95">
        <f>SUMIFS(MasterData[Annual Focus],MasterData[Material'#],H640,MasterData[Material],I640,MasterData[WWB ID],C640)</f>
        <v>0</v>
      </c>
      <c r="R640" s="95">
        <f>SUMIFS(MasterData[Growth Rebate],MasterData[Material'#],H640,MasterData[Material],I640,MasterData[WWB ID],C640)</f>
        <v>23.1</v>
      </c>
      <c r="S640" s="95">
        <f t="shared" si="20"/>
        <v>24.82696528702435</v>
      </c>
    </row>
    <row r="641" spans="1:19" x14ac:dyDescent="0.25">
      <c r="A641" s="91" t="str">
        <v>BD MEDICAL</v>
      </c>
      <c r="B641" s="91" t="str">
        <v>Medication Delivery Solutions</v>
      </c>
      <c r="C641" s="91" t="str">
        <v>179</v>
      </c>
      <c r="D641" s="91" t="str">
        <v>Advanced Access Devices</v>
      </c>
      <c r="E641" s="91" t="str">
        <v>Port Access</v>
      </c>
      <c r="F641" s="91" t="str">
        <v>Port Access Needles</v>
      </c>
      <c r="G641" s="91" t="str">
        <v>MiniLoc</v>
      </c>
      <c r="H641" s="91" t="str">
        <v>0632010</v>
      </c>
      <c r="I641" s="91" t="str">
        <v xml:space="preserve"> MiniLoc 20G x 1in WO/Y</v>
      </c>
      <c r="J641" s="91" t="str">
        <v>BD</v>
      </c>
      <c r="K641" s="95">
        <f>SUMIFS(MasterData[Curr Sales],MasterData[Material'#],H641,MasterData[Material],I641,MasterData[WWB ID],C641)</f>
        <v>113.8</v>
      </c>
      <c r="L641" s="95">
        <f>SUMIFS(MasterData[Prior Sales],MasterData[Material'#],H641,MasterData[Material],I641,MasterData[WWB ID],C641)</f>
        <v>0</v>
      </c>
      <c r="M641" s="95">
        <f t="shared" si="19"/>
        <v>113.8</v>
      </c>
      <c r="N641" s="95">
        <f>SUMIFS(MasterData[Semi-Annual Base],MasterData[Material'#],H641,MasterData[Material],I641,MasterData[WWB ID],C641)</f>
        <v>0</v>
      </c>
      <c r="O641" s="95">
        <f>SUMIFS(MasterData[Semi-Annual Focus],MasterData[Material'#],H641,MasterData[Material],I641,MasterData[WWB ID],C641)</f>
        <v>0</v>
      </c>
      <c r="P641" s="95">
        <f>SUMIFS(MasterData[Base Rebate],MasterData[Material'#],H641,MasterData[Material],I641,MasterData[WWB ID],C641)</f>
        <v>0</v>
      </c>
      <c r="Q641" s="95">
        <f>SUMIFS(MasterData[Annual Focus],MasterData[Material'#],H641,MasterData[Material],I641,MasterData[WWB ID],C641)</f>
        <v>0</v>
      </c>
      <c r="R641" s="95">
        <f>SUMIFS(MasterData[Growth Rebate],MasterData[Material'#],H641,MasterData[Material],I641,MasterData[WWB ID],C641)</f>
        <v>11.38</v>
      </c>
      <c r="S641" s="95">
        <f t="shared" si="20"/>
        <v>11.38</v>
      </c>
    </row>
    <row r="642" spans="1:19" x14ac:dyDescent="0.25">
      <c r="A642" s="91" t="str">
        <v>BD MEDICAL</v>
      </c>
      <c r="B642" s="91" t="str">
        <v>Medication Delivery Solutions</v>
      </c>
      <c r="C642" s="91" t="str">
        <v>179</v>
      </c>
      <c r="D642" s="91" t="str">
        <v>Advanced Access Devices</v>
      </c>
      <c r="E642" s="91" t="str">
        <v>Port Access</v>
      </c>
      <c r="F642" s="91" t="str">
        <v>Port Access Needles</v>
      </c>
      <c r="G642" s="91" t="str">
        <v>PowerLoc</v>
      </c>
      <c r="H642" s="91" t="str">
        <v>0652034</v>
      </c>
      <c r="I642" s="91" t="str">
        <v>PWRLOC SWIS 20G X 3/4IN W/O YSITEADAPTER</v>
      </c>
      <c r="J642" s="91" t="str">
        <v>BD</v>
      </c>
      <c r="K642" s="95">
        <f>SUMIFS(MasterData[Curr Sales],MasterData[Material'#],H642,MasterData[Material],I642,MasterData[WWB ID],C642)</f>
        <v>15812</v>
      </c>
      <c r="L642" s="95">
        <f>SUMIFS(MasterData[Prior Sales],MasterData[Material'#],H642,MasterData[Material],I642,MasterData[WWB ID],C642)</f>
        <v>20690</v>
      </c>
      <c r="M642" s="95">
        <f t="shared" si="19"/>
        <v>-4878</v>
      </c>
      <c r="N642" s="95">
        <f>SUMIFS(MasterData[Semi-Annual Base],MasterData[Material'#],H642,MasterData[Material],I642,MasterData[WWB ID],C642)</f>
        <v>0</v>
      </c>
      <c r="O642" s="95">
        <f>SUMIFS(MasterData[Semi-Annual Focus],MasterData[Material'#],H642,MasterData[Material],I642,MasterData[WWB ID],C642)</f>
        <v>0</v>
      </c>
      <c r="P642" s="95">
        <f>SUMIFS(MasterData[Base Rebate],MasterData[Material'#],H642,MasterData[Material],I642,MasterData[WWB ID],C642)</f>
        <v>159.37070378471799</v>
      </c>
      <c r="Q642" s="95">
        <f>SUMIFS(MasterData[Annual Focus],MasterData[Material'#],H642,MasterData[Material],I642,MasterData[WWB ID],C642)</f>
        <v>0</v>
      </c>
      <c r="R642" s="95">
        <f>SUMIFS(MasterData[Growth Rebate],MasterData[Material'#],H642,MasterData[Material],I642,MasterData[WWB ID],C642)</f>
        <v>-487.7999999999999</v>
      </c>
      <c r="S642" s="95">
        <f t="shared" si="20"/>
        <v>-328.42929621528191</v>
      </c>
    </row>
    <row r="643" spans="1:19" x14ac:dyDescent="0.25">
      <c r="A643" s="91" t="str">
        <v>BD MEDICAL</v>
      </c>
      <c r="B643" s="91" t="str">
        <v>Medication Delivery Solutions</v>
      </c>
      <c r="C643" s="91" t="str">
        <v>179</v>
      </c>
      <c r="D643" s="91" t="str">
        <v>Advanced Access Devices</v>
      </c>
      <c r="E643" s="91" t="str">
        <v>Port Access</v>
      </c>
      <c r="F643" s="91" t="str">
        <v>Port Access Needles</v>
      </c>
      <c r="G643" s="91" t="str">
        <v>PowerLoc</v>
      </c>
      <c r="H643" s="91" t="str">
        <v>0652015</v>
      </c>
      <c r="I643" s="91" t="str">
        <v>PWRLOCSWIS 20G X 1-1/2IN W/OYSITEADAPTER</v>
      </c>
      <c r="J643" s="91" t="str">
        <v>BD</v>
      </c>
      <c r="K643" s="95">
        <f>SUMIFS(MasterData[Curr Sales],MasterData[Material'#],H643,MasterData[Material],I643,MasterData[WWB ID],C643)</f>
        <v>132</v>
      </c>
      <c r="L643" s="95">
        <f>SUMIFS(MasterData[Prior Sales],MasterData[Material'#],H643,MasterData[Material],I643,MasterData[WWB ID],C643)</f>
        <v>660</v>
      </c>
      <c r="M643" s="95">
        <f t="shared" si="19"/>
        <v>-528</v>
      </c>
      <c r="N643" s="95">
        <f>SUMIFS(MasterData[Semi-Annual Base],MasterData[Material'#],H643,MasterData[Material],I643,MasterData[WWB ID],C643)</f>
        <v>0</v>
      </c>
      <c r="O643" s="95">
        <f>SUMIFS(MasterData[Semi-Annual Focus],MasterData[Material'#],H643,MasterData[Material],I643,MasterData[WWB ID],C643)</f>
        <v>0</v>
      </c>
      <c r="P643" s="95">
        <f>SUMIFS(MasterData[Base Rebate],MasterData[Material'#],H643,MasterData[Material],I643,MasterData[WWB ID],C643)</f>
        <v>5.0838407200538365</v>
      </c>
      <c r="Q643" s="95">
        <f>SUMIFS(MasterData[Annual Focus],MasterData[Material'#],H643,MasterData[Material],I643,MasterData[WWB ID],C643)</f>
        <v>0</v>
      </c>
      <c r="R643" s="95">
        <f>SUMIFS(MasterData[Growth Rebate],MasterData[Material'#],H643,MasterData[Material],I643,MasterData[WWB ID],C643)</f>
        <v>-52.8</v>
      </c>
      <c r="S643" s="95">
        <f t="shared" si="20"/>
        <v>-47.716159279946162</v>
      </c>
    </row>
    <row r="644" spans="1:19" x14ac:dyDescent="0.25">
      <c r="A644" s="91" t="str">
        <v>BD MEDICAL</v>
      </c>
      <c r="B644" s="91" t="str">
        <v>Medication Delivery Solutions</v>
      </c>
      <c r="C644" s="91" t="str">
        <v>179</v>
      </c>
      <c r="D644" s="91" t="str">
        <v>Advanced Access Devices</v>
      </c>
      <c r="E644" s="91" t="str">
        <v>Port Access</v>
      </c>
      <c r="F644" s="91" t="str">
        <v>Port Access Needles</v>
      </c>
      <c r="G644" s="91" t="str">
        <v>PowerLoc</v>
      </c>
      <c r="H644" s="91" t="str">
        <v>0651910</v>
      </c>
      <c r="I644" s="91" t="str">
        <v>POWERLOC SWIS19G X 1IN W/O Y ADAPTER</v>
      </c>
      <c r="J644" s="91" t="str">
        <v>BD</v>
      </c>
      <c r="K644" s="95">
        <f>SUMIFS(MasterData[Curr Sales],MasterData[Material'#],H644,MasterData[Material],I644,MasterData[WWB ID],C644)</f>
        <v>1610.4</v>
      </c>
      <c r="L644" s="95">
        <f>SUMIFS(MasterData[Prior Sales],MasterData[Material'#],H644,MasterData[Material],I644,MasterData[WWB ID],C644)</f>
        <v>1154.4000000000001</v>
      </c>
      <c r="M644" s="95">
        <f t="shared" si="19"/>
        <v>456</v>
      </c>
      <c r="N644" s="95">
        <f>SUMIFS(MasterData[Semi-Annual Base],MasterData[Material'#],H644,MasterData[Material],I644,MasterData[WWB ID],C644)</f>
        <v>0</v>
      </c>
      <c r="O644" s="95">
        <f>SUMIFS(MasterData[Semi-Annual Focus],MasterData[Material'#],H644,MasterData[Material],I644,MasterData[WWB ID],C644)</f>
        <v>0</v>
      </c>
      <c r="P644" s="95">
        <f>SUMIFS(MasterData[Base Rebate],MasterData[Material'#],H644,MasterData[Material],I644,MasterData[WWB ID],C644)</f>
        <v>8.8920995867123462</v>
      </c>
      <c r="Q644" s="95">
        <f>SUMIFS(MasterData[Annual Focus],MasterData[Material'#],H644,MasterData[Material],I644,MasterData[WWB ID],C644)</f>
        <v>0</v>
      </c>
      <c r="R644" s="95">
        <f>SUMIFS(MasterData[Growth Rebate],MasterData[Material'#],H644,MasterData[Material],I644,MasterData[WWB ID],C644)</f>
        <v>45.600000000000009</v>
      </c>
      <c r="S644" s="95">
        <f t="shared" si="20"/>
        <v>54.492099586712357</v>
      </c>
    </row>
    <row r="645" spans="1:19" x14ac:dyDescent="0.25">
      <c r="A645" s="91" t="str">
        <v>BD MEDICAL</v>
      </c>
      <c r="B645" s="91" t="str">
        <v>Medication Delivery Solutions</v>
      </c>
      <c r="C645" s="91" t="str">
        <v>179</v>
      </c>
      <c r="D645" s="91" t="str">
        <v>Advanced Access Devices</v>
      </c>
      <c r="E645" s="91" t="str">
        <v>Port Access</v>
      </c>
      <c r="F645" s="91" t="str">
        <v>Port Access Needles</v>
      </c>
      <c r="G645" s="91" t="str">
        <v>PowerLoc</v>
      </c>
      <c r="H645" s="91" t="str">
        <v>0651915</v>
      </c>
      <c r="I645" s="91" t="str">
        <v>PWRLOC SWIS 19G X 1-1/2INW/OYSITEADAPTER</v>
      </c>
      <c r="J645" s="91" t="str">
        <v>BD</v>
      </c>
      <c r="K645" s="95">
        <f>SUMIFS(MasterData[Curr Sales],MasterData[Material'#],H645,MasterData[Material],I645,MasterData[WWB ID],C645)</f>
        <v>0</v>
      </c>
      <c r="L645" s="95">
        <f>SUMIFS(MasterData[Prior Sales],MasterData[Material'#],H645,MasterData[Material],I645,MasterData[WWB ID],C645)</f>
        <v>912.6</v>
      </c>
      <c r="M645" s="95">
        <f t="shared" si="19"/>
        <v>-912.6</v>
      </c>
      <c r="N645" s="95">
        <f>SUMIFS(MasterData[Semi-Annual Base],MasterData[Material'#],H645,MasterData[Material],I645,MasterData[WWB ID],C645)</f>
        <v>0</v>
      </c>
      <c r="O645" s="95">
        <f>SUMIFS(MasterData[Semi-Annual Focus],MasterData[Material'#],H645,MasterData[Material],I645,MasterData[WWB ID],C645)</f>
        <v>0</v>
      </c>
      <c r="P645" s="95">
        <f>SUMIFS(MasterData[Base Rebate],MasterData[Material'#],H645,MasterData[Material],I645,MasterData[WWB ID],C645)</f>
        <v>7.029565213819895</v>
      </c>
      <c r="Q645" s="95">
        <f>SUMIFS(MasterData[Annual Focus],MasterData[Material'#],H645,MasterData[Material],I645,MasterData[WWB ID],C645)</f>
        <v>0</v>
      </c>
      <c r="R645" s="95">
        <f>SUMIFS(MasterData[Growth Rebate],MasterData[Material'#],H645,MasterData[Material],I645,MasterData[WWB ID],C645)</f>
        <v>-91.260000000000019</v>
      </c>
      <c r="S645" s="95">
        <f t="shared" si="20"/>
        <v>-84.230434786180126</v>
      </c>
    </row>
    <row r="646" spans="1:19" x14ac:dyDescent="0.25">
      <c r="A646" s="91" t="str">
        <v>BD MEDICAL</v>
      </c>
      <c r="B646" s="91" t="str">
        <v>Medication Delivery Solutions</v>
      </c>
      <c r="C646" s="91" t="str">
        <v>179</v>
      </c>
      <c r="D646" s="91" t="str">
        <v>Advanced Access Devices</v>
      </c>
      <c r="E646" s="91" t="str">
        <v>Port Access</v>
      </c>
      <c r="F646" s="91" t="str">
        <v>Port Access Needles</v>
      </c>
      <c r="G646" s="91" t="str">
        <v>PowerLoc</v>
      </c>
      <c r="H646" s="91" t="str">
        <v>0651934</v>
      </c>
      <c r="I646" s="91" t="str">
        <v>PWRLOC SWIS 19G X 3/4IN W/O YSITEADAPTER</v>
      </c>
      <c r="J646" s="91" t="str">
        <v>BD</v>
      </c>
      <c r="K646" s="95">
        <f>SUMIFS(MasterData[Curr Sales],MasterData[Material'#],H646,MasterData[Material],I646,MasterData[WWB ID],C646)</f>
        <v>2772</v>
      </c>
      <c r="L646" s="95">
        <f>SUMIFS(MasterData[Prior Sales],MasterData[Material'#],H646,MasterData[Material],I646,MasterData[WWB ID],C646)</f>
        <v>924</v>
      </c>
      <c r="M646" s="95">
        <f t="shared" si="19"/>
        <v>1848</v>
      </c>
      <c r="N646" s="95">
        <f>SUMIFS(MasterData[Semi-Annual Base],MasterData[Material'#],H646,MasterData[Material],I646,MasterData[WWB ID],C646)</f>
        <v>0</v>
      </c>
      <c r="O646" s="95">
        <f>SUMIFS(MasterData[Semi-Annual Focus],MasterData[Material'#],H646,MasterData[Material],I646,MasterData[WWB ID],C646)</f>
        <v>0</v>
      </c>
      <c r="P646" s="95">
        <f>SUMIFS(MasterData[Base Rebate],MasterData[Material'#],H646,MasterData[Material],I646,MasterData[WWB ID],C646)</f>
        <v>7.1173770080753709</v>
      </c>
      <c r="Q646" s="95">
        <f>SUMIFS(MasterData[Annual Focus],MasterData[Material'#],H646,MasterData[Material],I646,MasterData[WWB ID],C646)</f>
        <v>0</v>
      </c>
      <c r="R646" s="95">
        <f>SUMIFS(MasterData[Growth Rebate],MasterData[Material'#],H646,MasterData[Material],I646,MasterData[WWB ID],C646)</f>
        <v>184.8</v>
      </c>
      <c r="S646" s="95">
        <f t="shared" si="20"/>
        <v>191.91737700807539</v>
      </c>
    </row>
    <row r="647" spans="1:19" x14ac:dyDescent="0.25">
      <c r="A647" s="91" t="str">
        <v>BD MEDICAL</v>
      </c>
      <c r="B647" s="91" t="str">
        <v>Medication Delivery Solutions</v>
      </c>
      <c r="C647" s="91" t="str">
        <v>179</v>
      </c>
      <c r="D647" s="91" t="str">
        <v>Advanced Access Devices</v>
      </c>
      <c r="E647" s="91" t="str">
        <v>Port Access</v>
      </c>
      <c r="F647" s="91" t="str">
        <v>Port Access Needles</v>
      </c>
      <c r="G647" s="91" t="str">
        <v>PowerLoc PAKs</v>
      </c>
      <c r="H647" s="91" t="str">
        <v>2652034</v>
      </c>
      <c r="I647" s="91" t="str">
        <v>DOT PRTACCW/PWRLOC SISW/OYSITE20GX-3/4IN</v>
      </c>
      <c r="J647" s="91" t="str">
        <v>BD</v>
      </c>
      <c r="K647" s="95">
        <f>SUMIFS(MasterData[Curr Sales],MasterData[Material'#],H647,MasterData[Material],I647,MasterData[WWB ID],C647)</f>
        <v>2662.9500000000003</v>
      </c>
      <c r="L647" s="95">
        <f>SUMIFS(MasterData[Prior Sales],MasterData[Material'#],H647,MasterData[Material],I647,MasterData[WWB ID],C647)</f>
        <v>1074.55</v>
      </c>
      <c r="M647" s="95">
        <f t="shared" si="19"/>
        <v>1588.4000000000003</v>
      </c>
      <c r="N647" s="95">
        <f>SUMIFS(MasterData[Semi-Annual Base],MasterData[Material'#],H647,MasterData[Material],I647,MasterData[WWB ID],C647)</f>
        <v>0</v>
      </c>
      <c r="O647" s="95">
        <f>SUMIFS(MasterData[Semi-Annual Focus],MasterData[Material'#],H647,MasterData[Material],I647,MasterData[WWB ID],C647)</f>
        <v>0</v>
      </c>
      <c r="P647" s="95">
        <f>SUMIFS(MasterData[Base Rebate],MasterData[Material'#],H647,MasterData[Material],I647,MasterData[WWB ID],C647)</f>
        <v>8.2770318874755286</v>
      </c>
      <c r="Q647" s="95">
        <f>SUMIFS(MasterData[Annual Focus],MasterData[Material'#],H647,MasterData[Material],I647,MasterData[WWB ID],C647)</f>
        <v>0</v>
      </c>
      <c r="R647" s="95">
        <f>SUMIFS(MasterData[Growth Rebate],MasterData[Material'#],H647,MasterData[Material],I647,MasterData[WWB ID],C647)</f>
        <v>158.84000000000003</v>
      </c>
      <c r="S647" s="95">
        <f t="shared" si="20"/>
        <v>167.11703188747555</v>
      </c>
    </row>
    <row r="648" spans="1:19" x14ac:dyDescent="0.25">
      <c r="A648" s="91" t="str">
        <v>BD MEDICAL</v>
      </c>
      <c r="B648" s="91" t="str">
        <v>Medication Delivery Solutions</v>
      </c>
      <c r="C648" s="91" t="str">
        <v>179</v>
      </c>
      <c r="D648" s="91" t="str">
        <v>Advanced Access Devices</v>
      </c>
      <c r="E648" s="91" t="str">
        <v>Port Access</v>
      </c>
      <c r="F648" s="91" t="str">
        <v>Port Access Needles</v>
      </c>
      <c r="G648" s="91" t="str">
        <v>PowerLoc PAKs</v>
      </c>
      <c r="H648" s="91" t="str">
        <v>2651934</v>
      </c>
      <c r="I648" s="91" t="str">
        <v>DOT PRTAC W/PWRLO SISW/O YSITE19GX-3/4IN</v>
      </c>
      <c r="J648" s="91" t="str">
        <v>BD</v>
      </c>
      <c r="K648" s="95">
        <f>SUMIFS(MasterData[Curr Sales],MasterData[Material'#],H648,MasterData[Material],I648,MasterData[WWB ID],C648)</f>
        <v>519.6</v>
      </c>
      <c r="L648" s="95">
        <f>SUMIFS(MasterData[Prior Sales],MasterData[Material'#],H648,MasterData[Material],I648,MasterData[WWB ID],C648)</f>
        <v>1493.85</v>
      </c>
      <c r="M648" s="95">
        <f t="shared" si="19"/>
        <v>-974.24999999999989</v>
      </c>
      <c r="N648" s="95">
        <f>SUMIFS(MasterData[Semi-Annual Base],MasterData[Material'#],H648,MasterData[Material],I648,MasterData[WWB ID],C648)</f>
        <v>0</v>
      </c>
      <c r="O648" s="95">
        <f>SUMIFS(MasterData[Semi-Annual Focus],MasterData[Material'#],H648,MasterData[Material],I648,MasterData[WWB ID],C648)</f>
        <v>0</v>
      </c>
      <c r="P648" s="95">
        <f>SUMIFS(MasterData[Base Rebate],MasterData[Material'#],H648,MasterData[Material],I648,MasterData[WWB ID],C648)</f>
        <v>11.506811302503671</v>
      </c>
      <c r="Q648" s="95">
        <f>SUMIFS(MasterData[Annual Focus],MasterData[Material'#],H648,MasterData[Material],I648,MasterData[WWB ID],C648)</f>
        <v>0</v>
      </c>
      <c r="R648" s="95">
        <f>SUMIFS(MasterData[Growth Rebate],MasterData[Material'#],H648,MasterData[Material],I648,MasterData[WWB ID],C648)</f>
        <v>-97.424999999999983</v>
      </c>
      <c r="S648" s="95">
        <f t="shared" si="20"/>
        <v>-85.918188697496305</v>
      </c>
    </row>
    <row r="649" spans="1:19" x14ac:dyDescent="0.25">
      <c r="A649" s="91" t="str">
        <v>BD MEDICAL</v>
      </c>
      <c r="B649" s="91" t="str">
        <v>Medication Delivery Solutions</v>
      </c>
      <c r="C649" s="91" t="str">
        <v>179</v>
      </c>
      <c r="D649" s="91" t="str">
        <v>Advanced Access Devices</v>
      </c>
      <c r="E649" s="91" t="str">
        <v>Port Access</v>
      </c>
      <c r="F649" s="91" t="str">
        <v>Port Access Needles</v>
      </c>
      <c r="G649" s="91" t="str">
        <v>PowerLoc PAKs</v>
      </c>
      <c r="H649" s="91" t="str">
        <v>2652015</v>
      </c>
      <c r="I649" s="91" t="str">
        <v>DOTPRTACCW/PWRLOCSISW/OYSITE20GX 1-1/2IN</v>
      </c>
      <c r="J649" s="91" t="str">
        <v>BD</v>
      </c>
      <c r="K649" s="95">
        <f>SUMIFS(MasterData[Curr Sales],MasterData[Material'#],H649,MasterData[Material],I649,MasterData[WWB ID],C649)</f>
        <v>129.9</v>
      </c>
      <c r="L649" s="95">
        <f>SUMIFS(MasterData[Prior Sales],MasterData[Material'#],H649,MasterData[Material],I649,MasterData[WWB ID],C649)</f>
        <v>389.7</v>
      </c>
      <c r="M649" s="95">
        <f t="shared" ref="M649:M712" si="21">K649-L649</f>
        <v>-259.79999999999995</v>
      </c>
      <c r="N649" s="95">
        <f>SUMIFS(MasterData[Semi-Annual Base],MasterData[Material'#],H649,MasterData[Material],I649,MasterData[WWB ID],C649)</f>
        <v>0</v>
      </c>
      <c r="O649" s="95">
        <f>SUMIFS(MasterData[Semi-Annual Focus],MasterData[Material'#],H649,MasterData[Material],I649,MasterData[WWB ID],C649)</f>
        <v>0</v>
      </c>
      <c r="P649" s="95">
        <f>SUMIFS(MasterData[Base Rebate],MasterData[Material'#],H649,MasterData[Material],I649,MasterData[WWB ID],C649)</f>
        <v>3.0017768615226967</v>
      </c>
      <c r="Q649" s="95">
        <f>SUMIFS(MasterData[Annual Focus],MasterData[Material'#],H649,MasterData[Material],I649,MasterData[WWB ID],C649)</f>
        <v>0</v>
      </c>
      <c r="R649" s="95">
        <f>SUMIFS(MasterData[Growth Rebate],MasterData[Material'#],H649,MasterData[Material],I649,MasterData[WWB ID],C649)</f>
        <v>-25.979999999999997</v>
      </c>
      <c r="S649" s="95">
        <f t="shared" ref="S649:S712" si="22">SUM(N649:R649)</f>
        <v>-22.978223138477301</v>
      </c>
    </row>
    <row r="650" spans="1:19" x14ac:dyDescent="0.25">
      <c r="A650" s="91" t="str">
        <v>BD MEDICAL</v>
      </c>
      <c r="B650" s="91" t="str">
        <v>Medication Delivery Solutions</v>
      </c>
      <c r="C650" s="91" t="str">
        <v>179</v>
      </c>
      <c r="D650" s="91" t="str">
        <v>Advanced Access Devices</v>
      </c>
      <c r="E650" s="91" t="str">
        <v>Port Access</v>
      </c>
      <c r="F650" s="91" t="str">
        <v>Port Access Needles</v>
      </c>
      <c r="G650" s="91" t="str">
        <v>PowerLoc PAKs</v>
      </c>
      <c r="H650" s="91" t="str">
        <v>2651910</v>
      </c>
      <c r="I650" s="91" t="str">
        <v>DOT PRTACCW/PWRLOC SISW/O YSITE 19GX 1IN</v>
      </c>
      <c r="J650" s="91" t="str">
        <v>BD</v>
      </c>
      <c r="K650" s="95">
        <f>SUMIFS(MasterData[Curr Sales],MasterData[Material'#],H650,MasterData[Material],I650,MasterData[WWB ID],C650)</f>
        <v>0</v>
      </c>
      <c r="L650" s="95">
        <f>SUMIFS(MasterData[Prior Sales],MasterData[Material'#],H650,MasterData[Material],I650,MasterData[WWB ID],C650)</f>
        <v>259.8</v>
      </c>
      <c r="M650" s="95">
        <f t="shared" si="21"/>
        <v>-259.8</v>
      </c>
      <c r="N650" s="95">
        <f>SUMIFS(MasterData[Semi-Annual Base],MasterData[Material'#],H650,MasterData[Material],I650,MasterData[WWB ID],C650)</f>
        <v>0</v>
      </c>
      <c r="O650" s="95">
        <f>SUMIFS(MasterData[Semi-Annual Focus],MasterData[Material'#],H650,MasterData[Material],I650,MasterData[WWB ID],C650)</f>
        <v>0</v>
      </c>
      <c r="P650" s="95">
        <f>SUMIFS(MasterData[Base Rebate],MasterData[Material'#],H650,MasterData[Material],I650,MasterData[WWB ID],C650)</f>
        <v>2.0011845743484646</v>
      </c>
      <c r="Q650" s="95">
        <f>SUMIFS(MasterData[Annual Focus],MasterData[Material'#],H650,MasterData[Material],I650,MasterData[WWB ID],C650)</f>
        <v>0</v>
      </c>
      <c r="R650" s="95">
        <f>SUMIFS(MasterData[Growth Rebate],MasterData[Material'#],H650,MasterData[Material],I650,MasterData[WWB ID],C650)</f>
        <v>-25.980000000000004</v>
      </c>
      <c r="S650" s="95">
        <f t="shared" si="22"/>
        <v>-23.97881542565154</v>
      </c>
    </row>
    <row r="651" spans="1:19" x14ac:dyDescent="0.25">
      <c r="A651" s="91" t="str">
        <v>BD MEDICAL</v>
      </c>
      <c r="B651" s="91" t="str">
        <v>Medication Delivery Solutions</v>
      </c>
      <c r="C651" s="91" t="str">
        <v>179</v>
      </c>
      <c r="D651" s="91" t="str">
        <v>Advanced Access Devices</v>
      </c>
      <c r="E651" s="91" t="str">
        <v>Port Access</v>
      </c>
      <c r="F651" s="91" t="str">
        <v>Port Access Needles</v>
      </c>
      <c r="G651" s="91" t="str">
        <v>PowerLoc PAKs</v>
      </c>
      <c r="H651" s="91" t="str">
        <v>2651915</v>
      </c>
      <c r="I651" s="91" t="str">
        <v>DOTPRTACCW/PWRLOCSISW/OYSITE19GX 1-1/2IN</v>
      </c>
      <c r="J651" s="91" t="str">
        <v>BD</v>
      </c>
      <c r="K651" s="95">
        <f>SUMIFS(MasterData[Curr Sales],MasterData[Material'#],H651,MasterData[Material],I651,MasterData[WWB ID],C651)</f>
        <v>0</v>
      </c>
      <c r="L651" s="95">
        <f>SUMIFS(MasterData[Prior Sales],MasterData[Material'#],H651,MasterData[Material],I651,MasterData[WWB ID],C651)</f>
        <v>259.8</v>
      </c>
      <c r="M651" s="95">
        <f t="shared" si="21"/>
        <v>-259.8</v>
      </c>
      <c r="N651" s="95">
        <f>SUMIFS(MasterData[Semi-Annual Base],MasterData[Material'#],H651,MasterData[Material],I651,MasterData[WWB ID],C651)</f>
        <v>0</v>
      </c>
      <c r="O651" s="95">
        <f>SUMIFS(MasterData[Semi-Annual Focus],MasterData[Material'#],H651,MasterData[Material],I651,MasterData[WWB ID],C651)</f>
        <v>0</v>
      </c>
      <c r="P651" s="95">
        <f>SUMIFS(MasterData[Base Rebate],MasterData[Material'#],H651,MasterData[Material],I651,MasterData[WWB ID],C651)</f>
        <v>2.0011845743484646</v>
      </c>
      <c r="Q651" s="95">
        <f>SUMIFS(MasterData[Annual Focus],MasterData[Material'#],H651,MasterData[Material],I651,MasterData[WWB ID],C651)</f>
        <v>0</v>
      </c>
      <c r="R651" s="95">
        <f>SUMIFS(MasterData[Growth Rebate],MasterData[Material'#],H651,MasterData[Material],I651,MasterData[WWB ID],C651)</f>
        <v>-25.980000000000004</v>
      </c>
      <c r="S651" s="95">
        <f t="shared" si="22"/>
        <v>-23.97881542565154</v>
      </c>
    </row>
    <row r="652" spans="1:19" x14ac:dyDescent="0.25">
      <c r="A652" s="91" t="str">
        <v>BD MEDICAL</v>
      </c>
      <c r="B652" s="91" t="str">
        <v>Medication Delivery Solutions</v>
      </c>
      <c r="C652" s="91" t="str">
        <v>179</v>
      </c>
      <c r="D652" s="91" t="str">
        <v>Advanced Access Devices</v>
      </c>
      <c r="E652" s="91" t="str">
        <v>Port Access</v>
      </c>
      <c r="F652" s="91" t="str">
        <v>Port Access Needles</v>
      </c>
      <c r="G652" s="91" t="str">
        <v>PowerLoc PAKs</v>
      </c>
      <c r="H652" s="91" t="str">
        <v>2652010</v>
      </c>
      <c r="I652" s="91" t="str">
        <v>DOT PRTAC W/PWRLOCSISW/O YSITE 20 GX 1IN</v>
      </c>
      <c r="J652" s="91" t="str">
        <v>BD</v>
      </c>
      <c r="K652" s="95">
        <f>SUMIFS(MasterData[Curr Sales],MasterData[Material'#],H652,MasterData[Material],I652,MasterData[WWB ID],C652)</f>
        <v>324.75</v>
      </c>
      <c r="L652" s="95">
        <f>SUMIFS(MasterData[Prior Sales],MasterData[Material'#],H652,MasterData[Material],I652,MasterData[WWB ID],C652)</f>
        <v>519.6</v>
      </c>
      <c r="M652" s="95">
        <f t="shared" si="21"/>
        <v>-194.85000000000002</v>
      </c>
      <c r="N652" s="95">
        <f>SUMIFS(MasterData[Semi-Annual Base],MasterData[Material'#],H652,MasterData[Material],I652,MasterData[WWB ID],C652)</f>
        <v>0</v>
      </c>
      <c r="O652" s="95">
        <f>SUMIFS(MasterData[Semi-Annual Focus],MasterData[Material'#],H652,MasterData[Material],I652,MasterData[WWB ID],C652)</f>
        <v>0</v>
      </c>
      <c r="P652" s="95">
        <f>SUMIFS(MasterData[Base Rebate],MasterData[Material'#],H652,MasterData[Material],I652,MasterData[WWB ID],C652)</f>
        <v>4.0023691486969293</v>
      </c>
      <c r="Q652" s="95">
        <f>SUMIFS(MasterData[Annual Focus],MasterData[Material'#],H652,MasterData[Material],I652,MasterData[WWB ID],C652)</f>
        <v>0</v>
      </c>
      <c r="R652" s="95">
        <f>SUMIFS(MasterData[Growth Rebate],MasterData[Material'#],H652,MasterData[Material],I652,MasterData[WWB ID],C652)</f>
        <v>-19.484999999999999</v>
      </c>
      <c r="S652" s="95">
        <f t="shared" si="22"/>
        <v>-15.482630851303071</v>
      </c>
    </row>
    <row r="653" spans="1:19" x14ac:dyDescent="0.25">
      <c r="A653" s="91" t="str">
        <v>BD MEDICAL</v>
      </c>
      <c r="B653" s="91" t="str">
        <v>Medication Delivery Solutions</v>
      </c>
      <c r="C653" s="91" t="str">
        <v>190</v>
      </c>
      <c r="D653" s="91" t="str">
        <v>Vascular Access Technologies</v>
      </c>
      <c r="E653" s="91" t="str">
        <v>Ultrasound Disposables</v>
      </c>
      <c r="F653" s="91" t="str">
        <v>Disposables</v>
      </c>
      <c r="G653" s="91" t="str">
        <v>Ultrasound Disposables</v>
      </c>
      <c r="H653" s="91" t="str">
        <v>9000096</v>
      </c>
      <c r="I653" s="91" t="str">
        <v>Probe Cover Kit With</v>
      </c>
      <c r="J653" s="91" t="str">
        <v>BD</v>
      </c>
      <c r="K653" s="95">
        <f>SUMIFS(MasterData[Curr Sales],MasterData[Material'#],H653,MasterData[Material],I653,MasterData[WWB ID],C653)</f>
        <v>0</v>
      </c>
      <c r="L653" s="95">
        <f>SUMIFS(MasterData[Prior Sales],MasterData[Material'#],H653,MasterData[Material],I653,MasterData[WWB ID],C653)</f>
        <v>149</v>
      </c>
      <c r="M653" s="95">
        <f t="shared" si="21"/>
        <v>-149</v>
      </c>
      <c r="N653" s="95">
        <f>SUMIFS(MasterData[Semi-Annual Base],MasterData[Material'#],H653,MasterData[Material],I653,MasterData[WWB ID],C653)</f>
        <v>0</v>
      </c>
      <c r="O653" s="95">
        <f>SUMIFS(MasterData[Semi-Annual Focus],MasterData[Material'#],H653,MasterData[Material],I653,MasterData[WWB ID],C653)</f>
        <v>0</v>
      </c>
      <c r="P653" s="95">
        <f>SUMIFS(MasterData[Base Rebate],MasterData[Material'#],H653,MasterData[Material],I653,MasterData[WWB ID],C653)</f>
        <v>1.1477155564970025</v>
      </c>
      <c r="Q653" s="95">
        <f>SUMIFS(MasterData[Annual Focus],MasterData[Material'#],H653,MasterData[Material],I653,MasterData[WWB ID],C653)</f>
        <v>0</v>
      </c>
      <c r="R653" s="95">
        <f>SUMIFS(MasterData[Growth Rebate],MasterData[Material'#],H653,MasterData[Material],I653,MasterData[WWB ID],C653)</f>
        <v>-14.9</v>
      </c>
      <c r="S653" s="95">
        <f t="shared" si="22"/>
        <v>-13.752284443502997</v>
      </c>
    </row>
    <row r="654" spans="1:19" x14ac:dyDescent="0.25">
      <c r="A654" s="91" t="str">
        <v>BD MEDICAL</v>
      </c>
      <c r="B654" s="91" t="str">
        <v>Medication Delivery Solutions</v>
      </c>
      <c r="C654" s="91" t="str">
        <v>102</v>
      </c>
      <c r="D654" s="91" t="str">
        <v>Hypodermic Products</v>
      </c>
      <c r="E654" s="91" t="str">
        <v>Conventional Hypodermic Products</v>
      </c>
      <c r="F654" s="91" t="str">
        <v>3pc Conventional - COMBOS</v>
      </c>
      <c r="G654" s="91" t="str">
        <v>Syringe with Needle</v>
      </c>
      <c r="H654" s="91" t="str">
        <v>305620</v>
      </c>
      <c r="I654" s="91" t="str">
        <v>SYRINGE 1/2ML W/NDL 27X1/2 RB</v>
      </c>
      <c r="J654" s="91" t="str">
        <v>BD</v>
      </c>
      <c r="K654" s="95">
        <f>SUMIFS(MasterData[Curr Sales],MasterData[Material'#],H654,MasterData[Material],I654,MasterData[WWB ID],C654)</f>
        <v>1259.5500000000002</v>
      </c>
      <c r="L654" s="95">
        <f>SUMIFS(MasterData[Prior Sales],MasterData[Material'#],H654,MasterData[Material],I654,MasterData[WWB ID],C654)</f>
        <v>782.6</v>
      </c>
      <c r="M654" s="95">
        <f t="shared" si="21"/>
        <v>476.95000000000016</v>
      </c>
      <c r="N654" s="95">
        <f>SUMIFS(MasterData[Semi-Annual Base],MasterData[Material'#],H654,MasterData[Material],I654,MasterData[WWB ID],C654)</f>
        <v>0</v>
      </c>
      <c r="O654" s="95">
        <f>SUMIFS(MasterData[Semi-Annual Focus],MasterData[Material'#],H654,MasterData[Material],I654,MasterData[WWB ID],C654)</f>
        <v>0</v>
      </c>
      <c r="P654" s="95">
        <f>SUMIFS(MasterData[Base Rebate],MasterData[Material'#],H654,MasterData[Material],I654,MasterData[WWB ID],C654)</f>
        <v>6.0282026477486852</v>
      </c>
      <c r="Q654" s="95">
        <f>SUMIFS(MasterData[Annual Focus],MasterData[Material'#],H654,MasterData[Material],I654,MasterData[WWB ID],C654)</f>
        <v>0</v>
      </c>
      <c r="R654" s="95">
        <f>SUMIFS(MasterData[Growth Rebate],MasterData[Material'#],H654,MasterData[Material],I654,MasterData[WWB ID],C654)</f>
        <v>47.695</v>
      </c>
      <c r="S654" s="95">
        <f t="shared" si="22"/>
        <v>53.723202647748685</v>
      </c>
    </row>
    <row r="655" spans="1:19" x14ac:dyDescent="0.25">
      <c r="A655" s="91" t="str">
        <v>BD MEDICAL</v>
      </c>
      <c r="B655" s="91" t="str">
        <v>Medication Delivery Solutions</v>
      </c>
      <c r="C655" s="91" t="str">
        <v>102</v>
      </c>
      <c r="D655" s="91" t="str">
        <v>Hypodermic Products</v>
      </c>
      <c r="E655" s="91" t="str">
        <v>Conventional Hypodermic Products</v>
      </c>
      <c r="F655" s="91" t="str">
        <v>3pc Conventional - COMBOS</v>
      </c>
      <c r="G655" s="91" t="str">
        <v>Syringe with Needle</v>
      </c>
      <c r="H655" s="91" t="str">
        <v>309642</v>
      </c>
      <c r="I655" s="91" t="str">
        <v>SYRINGE 10ML LL W/NDL 21X1 RB</v>
      </c>
      <c r="J655" s="91" t="str">
        <v>BD</v>
      </c>
      <c r="K655" s="95">
        <f>SUMIFS(MasterData[Curr Sales],MasterData[Material'#],H655,MasterData[Material],I655,MasterData[WWB ID],C655)</f>
        <v>0</v>
      </c>
      <c r="L655" s="95">
        <f>SUMIFS(MasterData[Prior Sales],MasterData[Material'#],H655,MasterData[Material],I655,MasterData[WWB ID],C655)</f>
        <v>25.9</v>
      </c>
      <c r="M655" s="95">
        <f t="shared" si="21"/>
        <v>-25.9</v>
      </c>
      <c r="N655" s="95">
        <f>SUMIFS(MasterData[Semi-Annual Base],MasterData[Material'#],H655,MasterData[Material],I655,MasterData[WWB ID],C655)</f>
        <v>0</v>
      </c>
      <c r="O655" s="95">
        <f>SUMIFS(MasterData[Semi-Annual Focus],MasterData[Material'#],H655,MasterData[Material],I655,MasterData[WWB ID],C655)</f>
        <v>0</v>
      </c>
      <c r="P655" s="95">
        <f>SUMIFS(MasterData[Base Rebate],MasterData[Material'#],H655,MasterData[Material],I655,MasterData[WWB ID],C655)</f>
        <v>0.19950223431726416</v>
      </c>
      <c r="Q655" s="95">
        <f>SUMIFS(MasterData[Annual Focus],MasterData[Material'#],H655,MasterData[Material],I655,MasterData[WWB ID],C655)</f>
        <v>0</v>
      </c>
      <c r="R655" s="95">
        <f>SUMIFS(MasterData[Growth Rebate],MasterData[Material'#],H655,MasterData[Material],I655,MasterData[WWB ID],C655)</f>
        <v>-2.59</v>
      </c>
      <c r="S655" s="95">
        <f t="shared" si="22"/>
        <v>-2.3904977656827358</v>
      </c>
    </row>
    <row r="656" spans="1:19" x14ac:dyDescent="0.25">
      <c r="A656" s="91" t="str">
        <v>BD MEDICAL</v>
      </c>
      <c r="B656" s="91" t="str">
        <v>Medication Delivery Solutions</v>
      </c>
      <c r="C656" s="91" t="str">
        <v>102</v>
      </c>
      <c r="D656" s="91" t="str">
        <v>Hypodermic Products</v>
      </c>
      <c r="E656" s="91" t="str">
        <v>Conventional Hypodermic Products</v>
      </c>
      <c r="F656" s="91" t="str">
        <v>3pc Conventional-SYRINGE ONLY</v>
      </c>
      <c r="G656" s="91" t="str">
        <v>Syringe Only</v>
      </c>
      <c r="H656" s="91" t="str">
        <v>309647</v>
      </c>
      <c r="I656" s="91" t="str">
        <v>SYRINGE 5ML LS SP125</v>
      </c>
      <c r="J656" s="91" t="str">
        <v>BD</v>
      </c>
      <c r="K656" s="95">
        <f>SUMIFS(MasterData[Curr Sales],MasterData[Material'#],H656,MasterData[Material],I656,MasterData[WWB ID],C656)</f>
        <v>86.75</v>
      </c>
      <c r="L656" s="95">
        <f>SUMIFS(MasterData[Prior Sales],MasterData[Material'#],H656,MasterData[Material],I656,MasterData[WWB ID],C656)</f>
        <v>694.5</v>
      </c>
      <c r="M656" s="95">
        <f t="shared" si="21"/>
        <v>-607.75</v>
      </c>
      <c r="N656" s="95">
        <f>SUMIFS(MasterData[Semi-Annual Base],MasterData[Material'#],H656,MasterData[Material],I656,MasterData[WWB ID],C656)</f>
        <v>0</v>
      </c>
      <c r="O656" s="95">
        <f>SUMIFS(MasterData[Semi-Annual Focus],MasterData[Material'#],H656,MasterData[Material],I656,MasterData[WWB ID],C656)</f>
        <v>0</v>
      </c>
      <c r="P656" s="95">
        <f>SUMIFS(MasterData[Base Rebate],MasterData[Material'#],H656,MasterData[Material],I656,MasterData[WWB ID],C656)</f>
        <v>5.3495869395111963</v>
      </c>
      <c r="Q656" s="95">
        <f>SUMIFS(MasterData[Annual Focus],MasterData[Material'#],H656,MasterData[Material],I656,MasterData[WWB ID],C656)</f>
        <v>0</v>
      </c>
      <c r="R656" s="95">
        <f>SUMIFS(MasterData[Growth Rebate],MasterData[Material'#],H656,MasterData[Material],I656,MasterData[WWB ID],C656)</f>
        <v>-60.775000000000006</v>
      </c>
      <c r="S656" s="95">
        <f t="shared" si="22"/>
        <v>-55.425413060488808</v>
      </c>
    </row>
    <row r="657" spans="1:19" x14ac:dyDescent="0.25">
      <c r="A657" s="91" t="str">
        <v>BD MEDICAL</v>
      </c>
      <c r="B657" s="91" t="str">
        <v>Medication Delivery Solutions</v>
      </c>
      <c r="C657" s="91" t="str">
        <v>102</v>
      </c>
      <c r="D657" s="91" t="str">
        <v>Hypodermic Products</v>
      </c>
      <c r="E657" s="91" t="str">
        <v>Conventional Hypodermic Products</v>
      </c>
      <c r="F657" s="91" t="str">
        <v>3pc Conventional-SYRINGE ONLY</v>
      </c>
      <c r="G657" s="91" t="str">
        <v>Syringe Only</v>
      </c>
      <c r="H657" s="91" t="str">
        <v>309604</v>
      </c>
      <c r="I657" s="91" t="str">
        <v>SYRINGE 10ML LL</v>
      </c>
      <c r="J657" s="91" t="str">
        <v>BD</v>
      </c>
      <c r="K657" s="95">
        <f>SUMIFS(MasterData[Curr Sales],MasterData[Material'#],H657,MasterData[Material],I657,MasterData[WWB ID],C657)</f>
        <v>58.29</v>
      </c>
      <c r="L657" s="95">
        <f>SUMIFS(MasterData[Prior Sales],MasterData[Material'#],H657,MasterData[Material],I657,MasterData[WWB ID],C657)</f>
        <v>0</v>
      </c>
      <c r="M657" s="95">
        <f t="shared" si="21"/>
        <v>58.29</v>
      </c>
      <c r="N657" s="95">
        <f>SUMIFS(MasterData[Semi-Annual Base],MasterData[Material'#],H657,MasterData[Material],I657,MasterData[WWB ID],C657)</f>
        <v>0</v>
      </c>
      <c r="O657" s="95">
        <f>SUMIFS(MasterData[Semi-Annual Focus],MasterData[Material'#],H657,MasterData[Material],I657,MasterData[WWB ID],C657)</f>
        <v>0</v>
      </c>
      <c r="P657" s="95">
        <f>SUMIFS(MasterData[Base Rebate],MasterData[Material'#],H657,MasterData[Material],I657,MasterData[WWB ID],C657)</f>
        <v>0</v>
      </c>
      <c r="Q657" s="95">
        <f>SUMIFS(MasterData[Annual Focus],MasterData[Material'#],H657,MasterData[Material],I657,MasterData[WWB ID],C657)</f>
        <v>0</v>
      </c>
      <c r="R657" s="95">
        <f>SUMIFS(MasterData[Growth Rebate],MasterData[Material'#],H657,MasterData[Material],I657,MasterData[WWB ID],C657)</f>
        <v>5.8290000000000006</v>
      </c>
      <c r="S657" s="95">
        <f t="shared" si="22"/>
        <v>5.8290000000000006</v>
      </c>
    </row>
    <row r="658" spans="1:19" x14ac:dyDescent="0.25">
      <c r="A658" s="91" t="str">
        <v>BD MEDICAL</v>
      </c>
      <c r="B658" s="91" t="str">
        <v>Medication Delivery Solutions</v>
      </c>
      <c r="C658" s="91" t="str">
        <v>102</v>
      </c>
      <c r="D658" s="91" t="str">
        <v>Hypodermic Products</v>
      </c>
      <c r="E658" s="91" t="str">
        <v>Conventional Hypodermic Products</v>
      </c>
      <c r="F658" s="91" t="str">
        <v>3pc Conventional-SYRINGE ONLY</v>
      </c>
      <c r="G658" s="91" t="str">
        <v>Syringe Only</v>
      </c>
      <c r="H658" s="91" t="str">
        <v>301033</v>
      </c>
      <c r="I658" s="91" t="str">
        <v>SYRINGE 30ML LL BNS</v>
      </c>
      <c r="J658" s="91" t="str">
        <v>BD</v>
      </c>
      <c r="K658" s="95">
        <f>SUMIFS(MasterData[Curr Sales],MasterData[Material'#],H658,MasterData[Material],I658,MasterData[WWB ID],C658)</f>
        <v>112.05</v>
      </c>
      <c r="L658" s="95">
        <f>SUMIFS(MasterData[Prior Sales],MasterData[Material'#],H658,MasterData[Material],I658,MasterData[WWB ID],C658)</f>
        <v>0</v>
      </c>
      <c r="M658" s="95">
        <f t="shared" si="21"/>
        <v>112.05</v>
      </c>
      <c r="N658" s="95">
        <f>SUMIFS(MasterData[Semi-Annual Base],MasterData[Material'#],H658,MasterData[Material],I658,MasterData[WWB ID],C658)</f>
        <v>0</v>
      </c>
      <c r="O658" s="95">
        <f>SUMIFS(MasterData[Semi-Annual Focus],MasterData[Material'#],H658,MasterData[Material],I658,MasterData[WWB ID],C658)</f>
        <v>0</v>
      </c>
      <c r="P658" s="95">
        <f>SUMIFS(MasterData[Base Rebate],MasterData[Material'#],H658,MasterData[Material],I658,MasterData[WWB ID],C658)</f>
        <v>0</v>
      </c>
      <c r="Q658" s="95">
        <f>SUMIFS(MasterData[Annual Focus],MasterData[Material'#],H658,MasterData[Material],I658,MasterData[WWB ID],C658)</f>
        <v>0</v>
      </c>
      <c r="R658" s="95">
        <f>SUMIFS(MasterData[Growth Rebate],MasterData[Material'#],H658,MasterData[Material],I658,MasterData[WWB ID],C658)</f>
        <v>11.205</v>
      </c>
      <c r="S658" s="95">
        <f t="shared" si="22"/>
        <v>11.205</v>
      </c>
    </row>
    <row r="659" spans="1:19" x14ac:dyDescent="0.25">
      <c r="A659" s="91" t="str">
        <v>BD MEDICAL</v>
      </c>
      <c r="B659" s="91" t="str">
        <v>Medication Delivery Solutions</v>
      </c>
      <c r="C659" s="91" t="str">
        <v>102</v>
      </c>
      <c r="D659" s="91" t="str">
        <v>Hypodermic Products</v>
      </c>
      <c r="E659" s="91" t="str">
        <v>Conventional Hypodermic Products</v>
      </c>
      <c r="F659" s="91" t="str">
        <v>3pc Conventional-SYRINGE ONLY</v>
      </c>
      <c r="G659" s="91" t="str">
        <v>Syringe Only</v>
      </c>
      <c r="H659" s="91" t="str">
        <v>301027</v>
      </c>
      <c r="I659" s="91" t="str">
        <v>SYRINGE 5ML LL BNS</v>
      </c>
      <c r="J659" s="91" t="str">
        <v>BD</v>
      </c>
      <c r="K659" s="95">
        <f>SUMIFS(MasterData[Curr Sales],MasterData[Material'#],H659,MasterData[Material],I659,MasterData[WWB ID],C659)</f>
        <v>225.4</v>
      </c>
      <c r="L659" s="95">
        <f>SUMIFS(MasterData[Prior Sales],MasterData[Material'#],H659,MasterData[Material],I659,MasterData[WWB ID],C659)</f>
        <v>0</v>
      </c>
      <c r="M659" s="95">
        <f t="shared" si="21"/>
        <v>225.4</v>
      </c>
      <c r="N659" s="95">
        <f>SUMIFS(MasterData[Semi-Annual Base],MasterData[Material'#],H659,MasterData[Material],I659,MasterData[WWB ID],C659)</f>
        <v>0</v>
      </c>
      <c r="O659" s="95">
        <f>SUMIFS(MasterData[Semi-Annual Focus],MasterData[Material'#],H659,MasterData[Material],I659,MasterData[WWB ID],C659)</f>
        <v>0</v>
      </c>
      <c r="P659" s="95">
        <f>SUMIFS(MasterData[Base Rebate],MasterData[Material'#],H659,MasterData[Material],I659,MasterData[WWB ID],C659)</f>
        <v>0</v>
      </c>
      <c r="Q659" s="95">
        <f>SUMIFS(MasterData[Annual Focus],MasterData[Material'#],H659,MasterData[Material],I659,MasterData[WWB ID],C659)</f>
        <v>0</v>
      </c>
      <c r="R659" s="95">
        <f>SUMIFS(MasterData[Growth Rebate],MasterData[Material'#],H659,MasterData[Material],I659,MasterData[WWB ID],C659)</f>
        <v>22.540000000000003</v>
      </c>
      <c r="S659" s="95">
        <f t="shared" si="22"/>
        <v>22.540000000000003</v>
      </c>
    </row>
    <row r="660" spans="1:19" x14ac:dyDescent="0.25">
      <c r="A660" s="91" t="str">
        <v>BD MEDICAL</v>
      </c>
      <c r="B660" s="91" t="str">
        <v>Medication Delivery Solutions</v>
      </c>
      <c r="C660" s="91" t="str">
        <v>102</v>
      </c>
      <c r="D660" s="91" t="str">
        <v>Hypodermic Products</v>
      </c>
      <c r="E660" s="91" t="str">
        <v>Conventional Hypodermic Products</v>
      </c>
      <c r="F660" s="91" t="str">
        <v>3pc Conventional-SYRINGE ONLY</v>
      </c>
      <c r="G660" s="91" t="str">
        <v>Syringe Only</v>
      </c>
      <c r="H660" s="91" t="str">
        <v>301029</v>
      </c>
      <c r="I660" s="91" t="str">
        <v>SYRINGE 10ML LL BNS</v>
      </c>
      <c r="J660" s="91" t="str">
        <v>BD</v>
      </c>
      <c r="K660" s="95">
        <f>SUMIFS(MasterData[Curr Sales],MasterData[Material'#],H660,MasterData[Material],I660,MasterData[WWB ID],C660)</f>
        <v>141.1</v>
      </c>
      <c r="L660" s="95">
        <f>SUMIFS(MasterData[Prior Sales],MasterData[Material'#],H660,MasterData[Material],I660,MasterData[WWB ID],C660)</f>
        <v>0</v>
      </c>
      <c r="M660" s="95">
        <f t="shared" si="21"/>
        <v>141.1</v>
      </c>
      <c r="N660" s="95">
        <f>SUMIFS(MasterData[Semi-Annual Base],MasterData[Material'#],H660,MasterData[Material],I660,MasterData[WWB ID],C660)</f>
        <v>0</v>
      </c>
      <c r="O660" s="95">
        <f>SUMIFS(MasterData[Semi-Annual Focus],MasterData[Material'#],H660,MasterData[Material],I660,MasterData[WWB ID],C660)</f>
        <v>0</v>
      </c>
      <c r="P660" s="95">
        <f>SUMIFS(MasterData[Base Rebate],MasterData[Material'#],H660,MasterData[Material],I660,MasterData[WWB ID],C660)</f>
        <v>0</v>
      </c>
      <c r="Q660" s="95">
        <f>SUMIFS(MasterData[Annual Focus],MasterData[Material'#],H660,MasterData[Material],I660,MasterData[WWB ID],C660)</f>
        <v>0</v>
      </c>
      <c r="R660" s="95">
        <f>SUMIFS(MasterData[Growth Rebate],MasterData[Material'#],H660,MasterData[Material],I660,MasterData[WWB ID],C660)</f>
        <v>14.11</v>
      </c>
      <c r="S660" s="95">
        <f t="shared" si="22"/>
        <v>14.11</v>
      </c>
    </row>
    <row r="661" spans="1:19" x14ac:dyDescent="0.25">
      <c r="A661" s="91" t="str">
        <v>BD MEDICAL</v>
      </c>
      <c r="B661" s="91" t="str">
        <v>Medication Delivery Solutions</v>
      </c>
      <c r="C661" s="91" t="str">
        <v>102</v>
      </c>
      <c r="D661" s="91" t="str">
        <v>Hypodermic Products</v>
      </c>
      <c r="E661" s="91" t="str">
        <v>Conventional Hypodermic Products</v>
      </c>
      <c r="F661" s="91" t="str">
        <v>Conventional Needles</v>
      </c>
      <c r="G661" s="91" t="str">
        <v>Small Bore Needles</v>
      </c>
      <c r="H661" s="91" t="str">
        <v>305110</v>
      </c>
      <c r="I661" s="91" t="str">
        <v>NEEDLE 26X3/8 IB</v>
      </c>
      <c r="J661" s="91" t="str">
        <v>BD</v>
      </c>
      <c r="K661" s="95">
        <f>SUMIFS(MasterData[Curr Sales],MasterData[Material'#],H661,MasterData[Material],I661,MasterData[WWB ID],C661)</f>
        <v>0</v>
      </c>
      <c r="L661" s="95">
        <f>SUMIFS(MasterData[Prior Sales],MasterData[Material'#],H661,MasterData[Material],I661,MasterData[WWB ID],C661)</f>
        <v>385</v>
      </c>
      <c r="M661" s="95">
        <f t="shared" si="21"/>
        <v>-385</v>
      </c>
      <c r="N661" s="95">
        <f>SUMIFS(MasterData[Semi-Annual Base],MasterData[Material'#],H661,MasterData[Material],I661,MasterData[WWB ID],C661)</f>
        <v>0</v>
      </c>
      <c r="O661" s="95">
        <f>SUMIFS(MasterData[Semi-Annual Focus],MasterData[Material'#],H661,MasterData[Material],I661,MasterData[WWB ID],C661)</f>
        <v>0</v>
      </c>
      <c r="P661" s="95">
        <f>SUMIFS(MasterData[Base Rebate],MasterData[Material'#],H661,MasterData[Material],I661,MasterData[WWB ID],C661)</f>
        <v>2.9655737533647377</v>
      </c>
      <c r="Q661" s="95">
        <f>SUMIFS(MasterData[Annual Focus],MasterData[Material'#],H661,MasterData[Material],I661,MasterData[WWB ID],C661)</f>
        <v>0</v>
      </c>
      <c r="R661" s="95">
        <f>SUMIFS(MasterData[Growth Rebate],MasterData[Material'#],H661,MasterData[Material],I661,MasterData[WWB ID],C661)</f>
        <v>-38.5</v>
      </c>
      <c r="S661" s="95">
        <f t="shared" si="22"/>
        <v>-35.534426246635263</v>
      </c>
    </row>
    <row r="662" spans="1:19" x14ac:dyDescent="0.25">
      <c r="A662" s="91" t="str">
        <v>BD MEDICAL</v>
      </c>
      <c r="B662" s="91" t="str">
        <v>Medication Delivery Solutions</v>
      </c>
      <c r="C662" s="91" t="str">
        <v>138</v>
      </c>
      <c r="D662" s="91" t="str">
        <v>Sharps Disposals Systems</v>
      </c>
      <c r="E662" s="91" t="str">
        <v>Sharps Disposal Systems</v>
      </c>
      <c r="F662" s="91" t="str">
        <v>BD Recycleen</v>
      </c>
      <c r="G662" s="91" t="str">
        <v>XL \ Large Sharps Collectors</v>
      </c>
      <c r="H662" s="91" t="str">
        <v>305610</v>
      </c>
      <c r="I662" s="91" t="str">
        <v>SHARPS COLL 17GAL RED</v>
      </c>
      <c r="J662" s="91" t="str">
        <v>BD</v>
      </c>
      <c r="K662" s="95">
        <f>SUMIFS(MasterData[Curr Sales],MasterData[Material'#],H662,MasterData[Material],I662,MasterData[WWB ID],C662)</f>
        <v>79.95</v>
      </c>
      <c r="L662" s="95">
        <f>SUMIFS(MasterData[Prior Sales],MasterData[Material'#],H662,MasterData[Material],I662,MasterData[WWB ID],C662)</f>
        <v>0</v>
      </c>
      <c r="M662" s="95">
        <f t="shared" si="21"/>
        <v>79.95</v>
      </c>
      <c r="N662" s="95">
        <f>SUMIFS(MasterData[Semi-Annual Base],MasterData[Material'#],H662,MasterData[Material],I662,MasterData[WWB ID],C662)</f>
        <v>0</v>
      </c>
      <c r="O662" s="95">
        <f>SUMIFS(MasterData[Semi-Annual Focus],MasterData[Material'#],H662,MasterData[Material],I662,MasterData[WWB ID],C662)</f>
        <v>0</v>
      </c>
      <c r="P662" s="95">
        <f>SUMIFS(MasterData[Base Rebate],MasterData[Material'#],H662,MasterData[Material],I662,MasterData[WWB ID],C662)</f>
        <v>0</v>
      </c>
      <c r="Q662" s="95">
        <f>SUMIFS(MasterData[Annual Focus],MasterData[Material'#],H662,MasterData[Material],I662,MasterData[WWB ID],C662)</f>
        <v>0</v>
      </c>
      <c r="R662" s="95">
        <f>SUMIFS(MasterData[Growth Rebate],MasterData[Material'#],H662,MasterData[Material],I662,MasterData[WWB ID],C662)</f>
        <v>7.995000000000001</v>
      </c>
      <c r="S662" s="95">
        <f t="shared" si="22"/>
        <v>7.995000000000001</v>
      </c>
    </row>
    <row r="663" spans="1:19" x14ac:dyDescent="0.25">
      <c r="A663" s="91" t="str">
        <v>BD MEDICAL</v>
      </c>
      <c r="B663" s="91" t="str">
        <v>Medication Delivery Solutions</v>
      </c>
      <c r="C663" s="91" t="str">
        <v>138</v>
      </c>
      <c r="D663" s="91" t="str">
        <v>Sharps Disposals Systems</v>
      </c>
      <c r="E663" s="91" t="str">
        <v>Sharps Disposal Systems</v>
      </c>
      <c r="F663" s="91" t="str">
        <v>BD Recycleen</v>
      </c>
      <c r="G663" s="91" t="str">
        <v>Multi-use Nestable</v>
      </c>
      <c r="H663" s="91" t="str">
        <v>305465</v>
      </c>
      <c r="I663" s="91" t="str">
        <v>SHARPS COLL 6GAL RED 1102 NON-VENT CAP</v>
      </c>
      <c r="J663" s="91" t="str">
        <v>BD</v>
      </c>
      <c r="K663" s="95">
        <f>SUMIFS(MasterData[Curr Sales],MasterData[Material'#],H663,MasterData[Material],I663,MasterData[WWB ID],C663)</f>
        <v>155.4</v>
      </c>
      <c r="L663" s="95">
        <f>SUMIFS(MasterData[Prior Sales],MasterData[Material'#],H663,MasterData[Material],I663,MasterData[WWB ID],C663)</f>
        <v>69</v>
      </c>
      <c r="M663" s="95">
        <f t="shared" si="21"/>
        <v>86.4</v>
      </c>
      <c r="N663" s="95">
        <f>SUMIFS(MasterData[Semi-Annual Base],MasterData[Material'#],H663,MasterData[Material],I663,MasterData[WWB ID],C663)</f>
        <v>0</v>
      </c>
      <c r="O663" s="95">
        <f>SUMIFS(MasterData[Semi-Annual Focus],MasterData[Material'#],H663,MasterData[Material],I663,MasterData[WWB ID],C663)</f>
        <v>0</v>
      </c>
      <c r="P663" s="95">
        <f>SUMIFS(MasterData[Base Rebate],MasterData[Material'#],H663,MasterData[Material],I663,MasterData[WWB ID],C663)</f>
        <v>0.5314924389147192</v>
      </c>
      <c r="Q663" s="95">
        <f>SUMIFS(MasterData[Annual Focus],MasterData[Material'#],H663,MasterData[Material],I663,MasterData[WWB ID],C663)</f>
        <v>0</v>
      </c>
      <c r="R663" s="95">
        <f>SUMIFS(MasterData[Growth Rebate],MasterData[Material'#],H663,MasterData[Material],I663,MasterData[WWB ID],C663)</f>
        <v>8.64</v>
      </c>
      <c r="S663" s="95">
        <f t="shared" si="22"/>
        <v>9.1714924389147203</v>
      </c>
    </row>
    <row r="664" spans="1:19" x14ac:dyDescent="0.25">
      <c r="A664" s="91" t="str">
        <v>BD MEDICAL</v>
      </c>
      <c r="B664" s="91" t="str">
        <v>Medication Delivery Solutions</v>
      </c>
      <c r="C664" s="91" t="str">
        <v>138</v>
      </c>
      <c r="D664" s="91" t="str">
        <v>Sharps Disposals Systems</v>
      </c>
      <c r="E664" s="91" t="str">
        <v>Sharps Disposal Systems</v>
      </c>
      <c r="F664" s="91" t="str">
        <v>Infectious Waste Collectors</v>
      </c>
      <c r="G664" s="91" t="str">
        <v>Multi-use One Piece</v>
      </c>
      <c r="H664" s="91" t="str">
        <v>305477</v>
      </c>
      <c r="I664" s="91" t="str">
        <v>SHARPS COLL 5GAL RED 1102 VENTED CAP</v>
      </c>
      <c r="J664" s="91" t="str">
        <v>BD</v>
      </c>
      <c r="K664" s="95">
        <f>SUMIFS(MasterData[Curr Sales],MasterData[Material'#],H664,MasterData[Material],I664,MasterData[WWB ID],C664)</f>
        <v>0</v>
      </c>
      <c r="L664" s="95">
        <f>SUMIFS(MasterData[Prior Sales],MasterData[Material'#],H664,MasterData[Material],I664,MasterData[WWB ID],C664)</f>
        <v>97.35</v>
      </c>
      <c r="M664" s="95">
        <f t="shared" si="21"/>
        <v>-97.35</v>
      </c>
      <c r="N664" s="95">
        <f>SUMIFS(MasterData[Semi-Annual Base],MasterData[Material'#],H664,MasterData[Material],I664,MasterData[WWB ID],C664)</f>
        <v>0</v>
      </c>
      <c r="O664" s="95">
        <f>SUMIFS(MasterData[Semi-Annual Focus],MasterData[Material'#],H664,MasterData[Material],I664,MasterData[WWB ID],C664)</f>
        <v>0</v>
      </c>
      <c r="P664" s="95">
        <f>SUMIFS(MasterData[Base Rebate],MasterData[Material'#],H664,MasterData[Material],I664,MasterData[WWB ID],C664)</f>
        <v>0.74986650620794082</v>
      </c>
      <c r="Q664" s="95">
        <f>SUMIFS(MasterData[Annual Focus],MasterData[Material'#],H664,MasterData[Material],I664,MasterData[WWB ID],C664)</f>
        <v>0</v>
      </c>
      <c r="R664" s="95">
        <f>SUMIFS(MasterData[Growth Rebate],MasterData[Material'#],H664,MasterData[Material],I664,MasterData[WWB ID],C664)</f>
        <v>-9.7349999999999994</v>
      </c>
      <c r="S664" s="95">
        <f t="shared" si="22"/>
        <v>-8.9851334937920591</v>
      </c>
    </row>
    <row r="665" spans="1:19" x14ac:dyDescent="0.25">
      <c r="A665" s="91" t="str">
        <v>BD MEDICAL</v>
      </c>
      <c r="B665" s="91" t="str">
        <v>Medication Delivery Solutions</v>
      </c>
      <c r="C665" s="91" t="str">
        <v>138</v>
      </c>
      <c r="D665" s="91" t="str">
        <v>Sharps Disposals Systems</v>
      </c>
      <c r="E665" s="91" t="str">
        <v>Sharps Disposal Systems</v>
      </c>
      <c r="F665" s="91" t="str">
        <v>Infectious Waste Collectors</v>
      </c>
      <c r="G665" s="91" t="str">
        <v>Multi-use One Piece</v>
      </c>
      <c r="H665" s="91" t="str">
        <v>305491</v>
      </c>
      <c r="I665" s="91" t="str">
        <v>SHARPS COLL 5GAL RED 1103 VENTED CAP</v>
      </c>
      <c r="J665" s="91" t="str">
        <v>BD</v>
      </c>
      <c r="K665" s="95">
        <f>SUMIFS(MasterData[Curr Sales],MasterData[Material'#],H665,MasterData[Material],I665,MasterData[WWB ID],C665)</f>
        <v>54.6</v>
      </c>
      <c r="L665" s="95">
        <f>SUMIFS(MasterData[Prior Sales],MasterData[Material'#],H665,MasterData[Material],I665,MasterData[WWB ID],C665)</f>
        <v>19.47</v>
      </c>
      <c r="M665" s="95">
        <f t="shared" si="21"/>
        <v>35.130000000000003</v>
      </c>
      <c r="N665" s="95">
        <f>SUMIFS(MasterData[Semi-Annual Base],MasterData[Material'#],H665,MasterData[Material],I665,MasterData[WWB ID],C665)</f>
        <v>0</v>
      </c>
      <c r="O665" s="95">
        <f>SUMIFS(MasterData[Semi-Annual Focus],MasterData[Material'#],H665,MasterData[Material],I665,MasterData[WWB ID],C665)</f>
        <v>0</v>
      </c>
      <c r="P665" s="95">
        <f>SUMIFS(MasterData[Base Rebate],MasterData[Material'#],H665,MasterData[Material],I665,MasterData[WWB ID],C665)</f>
        <v>0.14997330124158817</v>
      </c>
      <c r="Q665" s="95">
        <f>SUMIFS(MasterData[Annual Focus],MasterData[Material'#],H665,MasterData[Material],I665,MasterData[WWB ID],C665)</f>
        <v>0</v>
      </c>
      <c r="R665" s="95">
        <f>SUMIFS(MasterData[Growth Rebate],MasterData[Material'#],H665,MasterData[Material],I665,MasterData[WWB ID],C665)</f>
        <v>3.5130000000000008</v>
      </c>
      <c r="S665" s="95">
        <f t="shared" si="22"/>
        <v>3.662973301241589</v>
      </c>
    </row>
    <row r="666" spans="1:19" x14ac:dyDescent="0.25">
      <c r="A666" s="91" t="str">
        <v>BD MEDICAL</v>
      </c>
      <c r="B666" s="91" t="str">
        <v>Medication Delivery Solutions</v>
      </c>
      <c r="C666" s="91" t="str">
        <v>138</v>
      </c>
      <c r="D666" s="91" t="str">
        <v>Sharps Disposals Systems</v>
      </c>
      <c r="E666" s="91" t="str">
        <v>Sharps Disposal Systems</v>
      </c>
      <c r="F666" s="91" t="str">
        <v>Infectious Waste Collectors</v>
      </c>
      <c r="G666" s="91" t="str">
        <v>Multi-use One Piece</v>
      </c>
      <c r="H666" s="91" t="str">
        <v>305490</v>
      </c>
      <c r="I666" s="91" t="str">
        <v>SHARPS COLL 8.2QT RED VENTED CAP</v>
      </c>
      <c r="J666" s="91" t="str">
        <v>BD</v>
      </c>
      <c r="K666" s="95">
        <f>SUMIFS(MasterData[Curr Sales],MasterData[Material'#],H666,MasterData[Material],I666,MasterData[WWB ID],C666)</f>
        <v>117.78</v>
      </c>
      <c r="L666" s="95">
        <f>SUMIFS(MasterData[Prior Sales],MasterData[Material'#],H666,MasterData[Material],I666,MasterData[WWB ID],C666)</f>
        <v>141.60000000000002</v>
      </c>
      <c r="M666" s="95">
        <f t="shared" si="21"/>
        <v>-23.820000000000022</v>
      </c>
      <c r="N666" s="95">
        <f>SUMIFS(MasterData[Semi-Annual Base],MasterData[Material'#],H666,MasterData[Material],I666,MasterData[WWB ID],C666)</f>
        <v>0</v>
      </c>
      <c r="O666" s="95">
        <f>SUMIFS(MasterData[Semi-Annual Focus],MasterData[Material'#],H666,MasterData[Material],I666,MasterData[WWB ID],C666)</f>
        <v>0</v>
      </c>
      <c r="P666" s="95">
        <f>SUMIFS(MasterData[Base Rebate],MasterData[Material'#],H666,MasterData[Material],I666,MasterData[WWB ID],C666)</f>
        <v>1.0907149181206413</v>
      </c>
      <c r="Q666" s="95">
        <f>SUMIFS(MasterData[Annual Focus],MasterData[Material'#],H666,MasterData[Material],I666,MasterData[WWB ID],C666)</f>
        <v>0</v>
      </c>
      <c r="R666" s="95">
        <f>SUMIFS(MasterData[Growth Rebate],MasterData[Material'#],H666,MasterData[Material],I666,MasterData[WWB ID],C666)</f>
        <v>-2.3820000000000019</v>
      </c>
      <c r="S666" s="95">
        <f t="shared" si="22"/>
        <v>-1.2912850818793606</v>
      </c>
    </row>
    <row r="667" spans="1:19" x14ac:dyDescent="0.25">
      <c r="A667" s="91" t="str">
        <v>BD MEDICAL</v>
      </c>
      <c r="B667" s="91" t="str">
        <v>Medication Delivery Solutions</v>
      </c>
      <c r="C667" s="91" t="str">
        <v>138</v>
      </c>
      <c r="D667" s="91" t="str">
        <v>Sharps Disposals Systems</v>
      </c>
      <c r="E667" s="91" t="str">
        <v>Sharps Disposal Systems</v>
      </c>
      <c r="F667" s="91" t="str">
        <v>Infectious Waste Collectors</v>
      </c>
      <c r="G667" s="91" t="str">
        <v>Patient Room Products</v>
      </c>
      <c r="H667" s="91" t="str">
        <v>305426</v>
      </c>
      <c r="I667" s="91" t="str">
        <v>SHARPS COLL NEXT GEN 5.4QT RED 12/PACK</v>
      </c>
      <c r="J667" s="91" t="str">
        <v>BD</v>
      </c>
      <c r="K667" s="95">
        <f>SUMIFS(MasterData[Curr Sales],MasterData[Material'#],H667,MasterData[Material],I667,MasterData[WWB ID],C667)</f>
        <v>246.35999999999999</v>
      </c>
      <c r="L667" s="95">
        <f>SUMIFS(MasterData[Prior Sales],MasterData[Material'#],H667,MasterData[Material],I667,MasterData[WWB ID],C667)</f>
        <v>0</v>
      </c>
      <c r="M667" s="95">
        <f t="shared" si="21"/>
        <v>246.35999999999999</v>
      </c>
      <c r="N667" s="95">
        <f>SUMIFS(MasterData[Semi-Annual Base],MasterData[Material'#],H667,MasterData[Material],I667,MasterData[WWB ID],C667)</f>
        <v>0</v>
      </c>
      <c r="O667" s="95">
        <f>SUMIFS(MasterData[Semi-Annual Focus],MasterData[Material'#],H667,MasterData[Material],I667,MasterData[WWB ID],C667)</f>
        <v>0</v>
      </c>
      <c r="P667" s="95">
        <f>SUMIFS(MasterData[Base Rebate],MasterData[Material'#],H667,MasterData[Material],I667,MasterData[WWB ID],C667)</f>
        <v>0</v>
      </c>
      <c r="Q667" s="95">
        <f>SUMIFS(MasterData[Annual Focus],MasterData[Material'#],H667,MasterData[Material],I667,MasterData[WWB ID],C667)</f>
        <v>0</v>
      </c>
      <c r="R667" s="95">
        <f>SUMIFS(MasterData[Growth Rebate],MasterData[Material'#],H667,MasterData[Material],I667,MasterData[WWB ID],C667)</f>
        <v>24.635999999999999</v>
      </c>
      <c r="S667" s="95">
        <f t="shared" si="22"/>
        <v>24.635999999999999</v>
      </c>
    </row>
    <row r="668" spans="1:19" x14ac:dyDescent="0.25">
      <c r="A668" s="91" t="str">
        <v>BD MEDICAL</v>
      </c>
      <c r="B668" s="91" t="str">
        <v>Medication Delivery Solutions</v>
      </c>
      <c r="C668" s="91" t="str">
        <v>179</v>
      </c>
      <c r="D668" s="91" t="str">
        <v>Advanced Access Devices</v>
      </c>
      <c r="E668" s="91" t="str">
        <v>Midlines</v>
      </c>
      <c r="F668" s="91" t="str">
        <v>Midline Catheters</v>
      </c>
      <c r="G668" s="91" t="str">
        <v>Provena Midline</v>
      </c>
      <c r="H668" s="91" t="str">
        <v>S4153108BDP</v>
      </c>
      <c r="I668" s="91" t="str">
        <v>DOT PROVENA MIDLINE 3FR SL MAX BP PC</v>
      </c>
      <c r="J668" s="91" t="str">
        <v>BD</v>
      </c>
      <c r="K668" s="95">
        <f>SUMIFS(MasterData[Curr Sales],MasterData[Material'#],H668,MasterData[Material],I668,MasterData[WWB ID],C668)</f>
        <v>9543.9600000000009</v>
      </c>
      <c r="L668" s="95">
        <f>SUMIFS(MasterData[Prior Sales],MasterData[Material'#],H668,MasterData[Material],I668,MasterData[WWB ID],C668)</f>
        <v>0</v>
      </c>
      <c r="M668" s="95">
        <f t="shared" si="21"/>
        <v>9543.9600000000009</v>
      </c>
      <c r="N668" s="95">
        <f>SUMIFS(MasterData[Semi-Annual Base],MasterData[Material'#],H668,MasterData[Material],I668,MasterData[WWB ID],C668)</f>
        <v>0</v>
      </c>
      <c r="O668" s="95">
        <f>SUMIFS(MasterData[Semi-Annual Focus],MasterData[Material'#],H668,MasterData[Material],I668,MasterData[WWB ID],C668)</f>
        <v>0</v>
      </c>
      <c r="P668" s="95">
        <f>SUMIFS(MasterData[Base Rebate],MasterData[Material'#],H668,MasterData[Material],I668,MasterData[WWB ID],C668)</f>
        <v>0</v>
      </c>
      <c r="Q668" s="95">
        <f>SUMIFS(MasterData[Annual Focus],MasterData[Material'#],H668,MasterData[Material],I668,MasterData[WWB ID],C668)</f>
        <v>0</v>
      </c>
      <c r="R668" s="95">
        <f>SUMIFS(MasterData[Growth Rebate],MasterData[Material'#],H668,MasterData[Material],I668,MasterData[WWB ID],C668)</f>
        <v>954.39600000000019</v>
      </c>
      <c r="S668" s="95">
        <f t="shared" si="22"/>
        <v>954.39600000000019</v>
      </c>
    </row>
    <row r="669" spans="1:19" x14ac:dyDescent="0.25">
      <c r="A669" s="91" t="str">
        <v>BD MEDICAL</v>
      </c>
      <c r="B669" s="91" t="str">
        <v>Medication Delivery Solutions</v>
      </c>
      <c r="C669" s="91" t="str">
        <v>179</v>
      </c>
      <c r="D669" s="91" t="str">
        <v>Advanced Access Devices</v>
      </c>
      <c r="E669" s="91" t="str">
        <v>Midlines</v>
      </c>
      <c r="F669" s="91" t="str">
        <v>Midline Catheters</v>
      </c>
      <c r="G669" s="91" t="str">
        <v>Provena Midline</v>
      </c>
      <c r="H669" s="91" t="str">
        <v>S4254108BDP</v>
      </c>
      <c r="I669" s="91" t="str">
        <v>DOT PROVENA ML 4FR DL MAXW/BPPC</v>
      </c>
      <c r="J669" s="91" t="str">
        <v>BD</v>
      </c>
      <c r="K669" s="95">
        <f>SUMIFS(MasterData[Curr Sales],MasterData[Material'#],H669,MasterData[Material],I669,MasterData[WWB ID],C669)</f>
        <v>25805.58</v>
      </c>
      <c r="L669" s="95">
        <f>SUMIFS(MasterData[Prior Sales],MasterData[Material'#],H669,MasterData[Material],I669,MasterData[WWB ID],C669)</f>
        <v>0</v>
      </c>
      <c r="M669" s="95">
        <f t="shared" si="21"/>
        <v>25805.58</v>
      </c>
      <c r="N669" s="95">
        <f>SUMIFS(MasterData[Semi-Annual Base],MasterData[Material'#],H669,MasterData[Material],I669,MasterData[WWB ID],C669)</f>
        <v>0</v>
      </c>
      <c r="O669" s="95">
        <f>SUMIFS(MasterData[Semi-Annual Focus],MasterData[Material'#],H669,MasterData[Material],I669,MasterData[WWB ID],C669)</f>
        <v>0</v>
      </c>
      <c r="P669" s="95">
        <f>SUMIFS(MasterData[Base Rebate],MasterData[Material'#],H669,MasterData[Material],I669,MasterData[WWB ID],C669)</f>
        <v>0</v>
      </c>
      <c r="Q669" s="95">
        <f>SUMIFS(MasterData[Annual Focus],MasterData[Material'#],H669,MasterData[Material],I669,MasterData[WWB ID],C669)</f>
        <v>0</v>
      </c>
      <c r="R669" s="95">
        <f>SUMIFS(MasterData[Growth Rebate],MasterData[Material'#],H669,MasterData[Material],I669,MasterData[WWB ID],C669)</f>
        <v>2580.558</v>
      </c>
      <c r="S669" s="95">
        <f t="shared" si="22"/>
        <v>2580.558</v>
      </c>
    </row>
    <row r="670" spans="1:19" x14ac:dyDescent="0.25">
      <c r="A670" s="91" t="str">
        <v>BD MEDICAL</v>
      </c>
      <c r="B670" s="91" t="str">
        <v>Medication Delivery Solutions</v>
      </c>
      <c r="C670" s="91" t="str">
        <v>179</v>
      </c>
      <c r="D670" s="91" t="str">
        <v>Advanced Access Devices</v>
      </c>
      <c r="E670" s="91" t="str">
        <v>PICC Other</v>
      </c>
      <c r="F670" s="91" t="str">
        <v>PICC Accessories</v>
      </c>
      <c r="G670" s="91" t="str">
        <v>Micro-EZ</v>
      </c>
      <c r="H670" s="91" t="str">
        <v>0738935</v>
      </c>
      <c r="I670" s="91" t="str">
        <v>MICROEZ UNIV MIKIT 3-1/2FR X 5CM NITINOL</v>
      </c>
      <c r="J670" s="91" t="str">
        <v>BD</v>
      </c>
      <c r="K670" s="95">
        <f>SUMIFS(MasterData[Curr Sales],MasterData[Material'#],H670,MasterData[Material],I670,MasterData[WWB ID],C670)</f>
        <v>5434.2000000000007</v>
      </c>
      <c r="L670" s="95">
        <f>SUMIFS(MasterData[Prior Sales],MasterData[Material'#],H670,MasterData[Material],I670,MasterData[WWB ID],C670)</f>
        <v>0</v>
      </c>
      <c r="M670" s="95">
        <f t="shared" si="21"/>
        <v>5434.2000000000007</v>
      </c>
      <c r="N670" s="95">
        <f>SUMIFS(MasterData[Semi-Annual Base],MasterData[Material'#],H670,MasterData[Material],I670,MasterData[WWB ID],C670)</f>
        <v>0</v>
      </c>
      <c r="O670" s="95">
        <f>SUMIFS(MasterData[Semi-Annual Focus],MasterData[Material'#],H670,MasterData[Material],I670,MasterData[WWB ID],C670)</f>
        <v>0</v>
      </c>
      <c r="P670" s="95">
        <f>SUMIFS(MasterData[Base Rebate],MasterData[Material'#],H670,MasterData[Material],I670,MasterData[WWB ID],C670)</f>
        <v>0</v>
      </c>
      <c r="Q670" s="95">
        <f>SUMIFS(MasterData[Annual Focus],MasterData[Material'#],H670,MasterData[Material],I670,MasterData[WWB ID],C670)</f>
        <v>0</v>
      </c>
      <c r="R670" s="95">
        <f>SUMIFS(MasterData[Growth Rebate],MasterData[Material'#],H670,MasterData[Material],I670,MasterData[WWB ID],C670)</f>
        <v>543.42000000000007</v>
      </c>
      <c r="S670" s="95">
        <f t="shared" si="22"/>
        <v>543.42000000000007</v>
      </c>
    </row>
    <row r="671" spans="1:19" x14ac:dyDescent="0.25">
      <c r="A671" s="91" t="str">
        <v>BD MEDICAL</v>
      </c>
      <c r="B671" s="91" t="str">
        <v>Medication Delivery Solutions</v>
      </c>
      <c r="C671" s="91" t="str">
        <v>138</v>
      </c>
      <c r="D671" s="91" t="str">
        <v>Sharps Disposals Systems</v>
      </c>
      <c r="E671" s="91" t="str">
        <v>Sharps Disposal Systems</v>
      </c>
      <c r="F671" s="91" t="str">
        <v>Infectious Waste Collectors</v>
      </c>
      <c r="G671" s="91" t="str">
        <v>Patient Room Products</v>
      </c>
      <c r="H671" s="91" t="str">
        <v>305427</v>
      </c>
      <c r="I671" s="91" t="str">
        <v>SHARPS COLL NEXT GEN 5.4QT CLEAR 12/PACK</v>
      </c>
      <c r="J671" s="91" t="str">
        <v>BD</v>
      </c>
      <c r="K671" s="95">
        <f>SUMIFS(MasterData[Curr Sales],MasterData[Material'#],H671,MasterData[Material],I671,MasterData[WWB ID],C671)</f>
        <v>4123.08</v>
      </c>
      <c r="L671" s="95">
        <f>SUMIFS(MasterData[Prior Sales],MasterData[Material'#],H671,MasterData[Material],I671,MasterData[WWB ID],C671)</f>
        <v>3202.56</v>
      </c>
      <c r="M671" s="95">
        <f t="shared" si="21"/>
        <v>920.52</v>
      </c>
      <c r="N671" s="95">
        <f>SUMIFS(MasterData[Semi-Annual Base],MasterData[Material'#],H671,MasterData[Material],I671,MasterData[WWB ID],C671)</f>
        <v>0</v>
      </c>
      <c r="O671" s="95">
        <f>SUMIFS(MasterData[Semi-Annual Focus],MasterData[Material'#],H671,MasterData[Material],I671,MasterData[WWB ID],C671)</f>
        <v>0</v>
      </c>
      <c r="P671" s="95">
        <f>SUMIFS(MasterData[Base Rebate],MasterData[Material'#],H671,MasterData[Material],I671,MasterData[WWB ID],C671)</f>
        <v>24.66864384305396</v>
      </c>
      <c r="Q671" s="95">
        <f>SUMIFS(MasterData[Annual Focus],MasterData[Material'#],H671,MasterData[Material],I671,MasterData[WWB ID],C671)</f>
        <v>0</v>
      </c>
      <c r="R671" s="95">
        <f>SUMIFS(MasterData[Growth Rebate],MasterData[Material'#],H671,MasterData[Material],I671,MasterData[WWB ID],C671)</f>
        <v>92.052000000000021</v>
      </c>
      <c r="S671" s="95">
        <f t="shared" si="22"/>
        <v>116.72064384305398</v>
      </c>
    </row>
    <row r="672" spans="1:19" x14ac:dyDescent="0.25">
      <c r="A672" s="91" t="str">
        <v>BD MEDICAL</v>
      </c>
      <c r="B672" s="91" t="str">
        <v>Medication Delivery Solutions</v>
      </c>
      <c r="C672" s="91" t="str">
        <v>138</v>
      </c>
      <c r="D672" s="91" t="str">
        <v>Sharps Disposals Systems</v>
      </c>
      <c r="E672" s="91" t="str">
        <v>Sharps Disposal Systems</v>
      </c>
      <c r="F672" s="91" t="str">
        <v>Infectious Waste Collectors</v>
      </c>
      <c r="G672" s="91" t="str">
        <v>Patient Room Products</v>
      </c>
      <c r="H672" s="91" t="str">
        <v>305099</v>
      </c>
      <c r="I672" s="91" t="str">
        <v>SHARPS WALL CAB LARGE RECYKLEEN GREEN</v>
      </c>
      <c r="J672" s="91" t="str">
        <v>BD</v>
      </c>
      <c r="K672" s="95">
        <f>SUMIFS(MasterData[Curr Sales],MasterData[Material'#],H672,MasterData[Material],I672,MasterData[WWB ID],C672)</f>
        <v>83.02</v>
      </c>
      <c r="L672" s="95">
        <f>SUMIFS(MasterData[Prior Sales],MasterData[Material'#],H672,MasterData[Material],I672,MasterData[WWB ID],C672)</f>
        <v>903.29</v>
      </c>
      <c r="M672" s="95">
        <f t="shared" si="21"/>
        <v>-820.27</v>
      </c>
      <c r="N672" s="95">
        <f>SUMIFS(MasterData[Semi-Annual Base],MasterData[Material'#],H672,MasterData[Material],I672,MasterData[WWB ID],C672)</f>
        <v>0</v>
      </c>
      <c r="O672" s="95">
        <f>SUMIFS(MasterData[Semi-Annual Focus],MasterData[Material'#],H672,MasterData[Material],I672,MasterData[WWB ID],C672)</f>
        <v>0</v>
      </c>
      <c r="P672" s="95">
        <f>SUMIFS(MasterData[Base Rebate],MasterData[Material'#],H672,MasterData[Material],I672,MasterData[WWB ID],C672)</f>
        <v>6.9578522485112568</v>
      </c>
      <c r="Q672" s="95">
        <f>SUMIFS(MasterData[Annual Focus],MasterData[Material'#],H672,MasterData[Material],I672,MasterData[WWB ID],C672)</f>
        <v>0</v>
      </c>
      <c r="R672" s="95">
        <f>SUMIFS(MasterData[Growth Rebate],MasterData[Material'#],H672,MasterData[Material],I672,MasterData[WWB ID],C672)</f>
        <v>-82.027000000000015</v>
      </c>
      <c r="S672" s="95">
        <f t="shared" si="22"/>
        <v>-75.069147751488757</v>
      </c>
    </row>
    <row r="673" spans="1:19" x14ac:dyDescent="0.25">
      <c r="A673" s="91" t="str">
        <v>BD MEDICAL</v>
      </c>
      <c r="B673" s="91" t="str">
        <v>Medication Delivery Solutions</v>
      </c>
      <c r="C673" s="91" t="str">
        <v>138</v>
      </c>
      <c r="D673" s="91" t="str">
        <v>Sharps Disposals Systems</v>
      </c>
      <c r="E673" s="91" t="str">
        <v>Sharps Disposal Systems</v>
      </c>
      <c r="F673" s="91" t="str">
        <v>Infectious Waste Collectors</v>
      </c>
      <c r="G673" s="91" t="str">
        <v>Patient Room Products</v>
      </c>
      <c r="H673" s="91" t="str">
        <v>305443</v>
      </c>
      <c r="I673" s="91" t="str">
        <v>SHARPS COLL SIDE ENTRY 5.4QT RED</v>
      </c>
      <c r="J673" s="91" t="str">
        <v>BD</v>
      </c>
      <c r="K673" s="95">
        <f>SUMIFS(MasterData[Curr Sales],MasterData[Material'#],H673,MasterData[Material],I673,MasterData[WWB ID],C673)</f>
        <v>73.400000000000006</v>
      </c>
      <c r="L673" s="95">
        <f>SUMIFS(MasterData[Prior Sales],MasterData[Material'#],H673,MasterData[Material],I673,MasterData[WWB ID],C673)</f>
        <v>58.8</v>
      </c>
      <c r="M673" s="95">
        <f t="shared" si="21"/>
        <v>14.600000000000009</v>
      </c>
      <c r="N673" s="95">
        <f>SUMIFS(MasterData[Semi-Annual Base],MasterData[Material'#],H673,MasterData[Material],I673,MasterData[WWB ID],C673)</f>
        <v>0</v>
      </c>
      <c r="O673" s="95">
        <f>SUMIFS(MasterData[Semi-Annual Focus],MasterData[Material'#],H673,MasterData[Material],I673,MasterData[WWB ID],C673)</f>
        <v>0</v>
      </c>
      <c r="P673" s="95">
        <f>SUMIFS(MasterData[Base Rebate],MasterData[Material'#],H673,MasterData[Material],I673,MasterData[WWB ID],C673)</f>
        <v>0.45292399142297812</v>
      </c>
      <c r="Q673" s="95">
        <f>SUMIFS(MasterData[Annual Focus],MasterData[Material'#],H673,MasterData[Material],I673,MasterData[WWB ID],C673)</f>
        <v>0</v>
      </c>
      <c r="R673" s="95">
        <f>SUMIFS(MasterData[Growth Rebate],MasterData[Material'#],H673,MasterData[Material],I673,MasterData[WWB ID],C673)</f>
        <v>1.4600000000000009</v>
      </c>
      <c r="S673" s="95">
        <f t="shared" si="22"/>
        <v>1.912923991422979</v>
      </c>
    </row>
    <row r="674" spans="1:19" x14ac:dyDescent="0.25">
      <c r="A674" s="91" t="str">
        <v>BD MEDICAL</v>
      </c>
      <c r="B674" s="91" t="str">
        <v>Medication Delivery Solutions</v>
      </c>
      <c r="C674" s="91" t="str">
        <v>138</v>
      </c>
      <c r="D674" s="91" t="str">
        <v>Sharps Disposals Systems</v>
      </c>
      <c r="E674" s="91" t="str">
        <v>Sharps Disposal Systems</v>
      </c>
      <c r="F674" s="91" t="str">
        <v>BD Recycleen</v>
      </c>
      <c r="G674" s="91" t="str">
        <v>Multi-use Nestable</v>
      </c>
      <c r="H674" s="91" t="str">
        <v>305343</v>
      </c>
      <c r="I674" s="91" t="str">
        <v>SHARPS COLL 8QT NEST OPEN TOP NEEDL PORT</v>
      </c>
      <c r="J674" s="91" t="str">
        <v>BD</v>
      </c>
      <c r="K674" s="95">
        <f>SUMIFS(MasterData[Curr Sales],MasterData[Material'#],H674,MasterData[Material],I674,MasterData[WWB ID],C674)</f>
        <v>981.11999999999989</v>
      </c>
      <c r="L674" s="95">
        <f>SUMIFS(MasterData[Prior Sales],MasterData[Material'#],H674,MasterData[Material],I674,MasterData[WWB ID],C674)</f>
        <v>2418.2400000000002</v>
      </c>
      <c r="M674" s="95">
        <f t="shared" si="21"/>
        <v>-1437.1200000000003</v>
      </c>
      <c r="N674" s="95">
        <f>SUMIFS(MasterData[Semi-Annual Base],MasterData[Material'#],H674,MasterData[Material],I674,MasterData[WWB ID],C674)</f>
        <v>0</v>
      </c>
      <c r="O674" s="95">
        <f>SUMIFS(MasterData[Semi-Annual Focus],MasterData[Material'#],H674,MasterData[Material],I674,MasterData[WWB ID],C674)</f>
        <v>0</v>
      </c>
      <c r="P674" s="95">
        <f>SUMIFS(MasterData[Base Rebate],MasterData[Material'#],H674,MasterData[Material],I674,MasterData[WWB ID],C674)</f>
        <v>18.627192398277256</v>
      </c>
      <c r="Q674" s="95">
        <f>SUMIFS(MasterData[Annual Focus],MasterData[Material'#],H674,MasterData[Material],I674,MasterData[WWB ID],C674)</f>
        <v>0</v>
      </c>
      <c r="R674" s="95">
        <f>SUMIFS(MasterData[Growth Rebate],MasterData[Material'#],H674,MasterData[Material],I674,MasterData[WWB ID],C674)</f>
        <v>-143.71200000000002</v>
      </c>
      <c r="S674" s="95">
        <f t="shared" si="22"/>
        <v>-125.08480760172276</v>
      </c>
    </row>
    <row r="675" spans="1:19" x14ac:dyDescent="0.25">
      <c r="A675" s="91" t="str">
        <v>BD MEDICAL</v>
      </c>
      <c r="B675" s="91" t="str">
        <v>Medication Delivery Solutions</v>
      </c>
      <c r="C675" s="91" t="str">
        <v>146</v>
      </c>
      <c r="D675" s="91" t="str">
        <v>ISD-MDS</v>
      </c>
      <c r="E675" s="91" t="str">
        <v>GSD Extension Sets</v>
      </c>
      <c r="F675" s="91" t="str">
        <v>GSD Extension Sets - Basic</v>
      </c>
      <c r="G675" s="91" t="str">
        <v>General</v>
      </c>
      <c r="H675" s="91" t="str">
        <v>10031776</v>
      </c>
      <c r="I675" s="91" t="str">
        <v>EXT SET MICRO DEHP-FREE</v>
      </c>
      <c r="J675" s="91" t="str">
        <v>BD</v>
      </c>
      <c r="K675" s="95">
        <f>SUMIFS(MasterData[Curr Sales],MasterData[Material'#],H675,MasterData[Material],I675,MasterData[WWB ID],C675)</f>
        <v>188</v>
      </c>
      <c r="L675" s="95">
        <f>SUMIFS(MasterData[Prior Sales],MasterData[Material'#],H675,MasterData[Material],I675,MasterData[WWB ID],C675)</f>
        <v>0</v>
      </c>
      <c r="M675" s="95">
        <f t="shared" si="21"/>
        <v>188</v>
      </c>
      <c r="N675" s="95">
        <f>SUMIFS(MasterData[Semi-Annual Base],MasterData[Material'#],H675,MasterData[Material],I675,MasterData[WWB ID],C675)</f>
        <v>0</v>
      </c>
      <c r="O675" s="95">
        <f>SUMIFS(MasterData[Semi-Annual Focus],MasterData[Material'#],H675,MasterData[Material],I675,MasterData[WWB ID],C675)</f>
        <v>0</v>
      </c>
      <c r="P675" s="95">
        <f>SUMIFS(MasterData[Base Rebate],MasterData[Material'#],H675,MasterData[Material],I675,MasterData[WWB ID],C675)</f>
        <v>0</v>
      </c>
      <c r="Q675" s="95">
        <f>SUMIFS(MasterData[Annual Focus],MasterData[Material'#],H675,MasterData[Material],I675,MasterData[WWB ID],C675)</f>
        <v>0</v>
      </c>
      <c r="R675" s="95">
        <f>SUMIFS(MasterData[Growth Rebate],MasterData[Material'#],H675,MasterData[Material],I675,MasterData[WWB ID],C675)</f>
        <v>18.8</v>
      </c>
      <c r="S675" s="95">
        <f t="shared" si="22"/>
        <v>18.8</v>
      </c>
    </row>
    <row r="676" spans="1:19" x14ac:dyDescent="0.25">
      <c r="A676" s="91" t="str">
        <v>BD MEDICAL</v>
      </c>
      <c r="B676" s="91" t="str">
        <v>Medication Delivery Solutions</v>
      </c>
      <c r="C676" s="91" t="str">
        <v>179</v>
      </c>
      <c r="D676" s="91" t="str">
        <v>Advanced Access Devices</v>
      </c>
      <c r="E676" s="91" t="str">
        <v>Dialysis Access</v>
      </c>
      <c r="F676" s="91" t="str">
        <v>Acute Dialysis</v>
      </c>
      <c r="G676" s="91" t="str">
        <v>Trialysis</v>
      </c>
      <c r="H676" s="91" t="str">
        <v>5605150</v>
      </c>
      <c r="I676" s="91" t="str">
        <v>DOT POWER TL 15CM STACUTE DIAL FULL TRAY</v>
      </c>
      <c r="J676" s="91" t="str">
        <v>BD</v>
      </c>
      <c r="K676" s="95">
        <f>SUMIFS(MasterData[Curr Sales],MasterData[Material'#],H676,MasterData[Material],I676,MasterData[WWB ID],C676)</f>
        <v>1010</v>
      </c>
      <c r="L676" s="95">
        <f>SUMIFS(MasterData[Prior Sales],MasterData[Material'#],H676,MasterData[Material],I676,MasterData[WWB ID],C676)</f>
        <v>3030</v>
      </c>
      <c r="M676" s="95">
        <f t="shared" si="21"/>
        <v>-2020</v>
      </c>
      <c r="N676" s="95">
        <f>SUMIFS(MasterData[Semi-Annual Base],MasterData[Material'#],H676,MasterData[Material],I676,MasterData[WWB ID],C676)</f>
        <v>0</v>
      </c>
      <c r="O676" s="95">
        <f>SUMIFS(MasterData[Semi-Annual Focus],MasterData[Material'#],H676,MasterData[Material],I676,MasterData[WWB ID],C676)</f>
        <v>0</v>
      </c>
      <c r="P676" s="95">
        <f>SUMIFS(MasterData[Base Rebate],MasterData[Material'#],H676,MasterData[Material],I676,MasterData[WWB ID],C676)</f>
        <v>23.339450578428973</v>
      </c>
      <c r="Q676" s="95">
        <f>SUMIFS(MasterData[Annual Focus],MasterData[Material'#],H676,MasterData[Material],I676,MasterData[WWB ID],C676)</f>
        <v>0</v>
      </c>
      <c r="R676" s="95">
        <f>SUMIFS(MasterData[Growth Rebate],MasterData[Material'#],H676,MasterData[Material],I676,MasterData[WWB ID],C676)</f>
        <v>-202</v>
      </c>
      <c r="S676" s="95">
        <f t="shared" si="22"/>
        <v>-178.66054942157103</v>
      </c>
    </row>
    <row r="677" spans="1:19" x14ac:dyDescent="0.25">
      <c r="A677" s="91" t="str">
        <v>BD MEDICAL</v>
      </c>
      <c r="B677" s="91" t="str">
        <v>Medication Delivery Solutions</v>
      </c>
      <c r="C677" s="91" t="str">
        <v>179</v>
      </c>
      <c r="D677" s="91" t="str">
        <v>Advanced Access Devices</v>
      </c>
      <c r="E677" s="91" t="str">
        <v>Dialysis Access</v>
      </c>
      <c r="F677" s="91" t="str">
        <v>Acute Dialysis</v>
      </c>
      <c r="G677" s="91" t="str">
        <v>Trialysis</v>
      </c>
      <c r="H677" s="91" t="str">
        <v>5613150</v>
      </c>
      <c r="I677" s="91" t="str">
        <v>POWER TL 15CM PCACUTE DIAL KIT</v>
      </c>
      <c r="J677" s="91" t="str">
        <v>BD</v>
      </c>
      <c r="K677" s="95">
        <f>SUMIFS(MasterData[Curr Sales],MasterData[Material'#],H677,MasterData[Material],I677,MasterData[WWB ID],C677)</f>
        <v>25704</v>
      </c>
      <c r="L677" s="95">
        <f>SUMIFS(MasterData[Prior Sales],MasterData[Material'#],H677,MasterData[Material],I677,MasterData[WWB ID],C677)</f>
        <v>37709</v>
      </c>
      <c r="M677" s="95">
        <f t="shared" si="21"/>
        <v>-12005</v>
      </c>
      <c r="N677" s="95">
        <f>SUMIFS(MasterData[Semi-Annual Base],MasterData[Material'#],H677,MasterData[Material],I677,MasterData[WWB ID],C677)</f>
        <v>0</v>
      </c>
      <c r="O677" s="95">
        <f>SUMIFS(MasterData[Semi-Annual Focus],MasterData[Material'#],H677,MasterData[Material],I677,MasterData[WWB ID],C677)</f>
        <v>0</v>
      </c>
      <c r="P677" s="95">
        <f>SUMIFS(MasterData[Base Rebate],MasterData[Material'#],H677,MasterData[Material],I677,MasterData[WWB ID],C677)</f>
        <v>290.46446926137901</v>
      </c>
      <c r="Q677" s="95">
        <f>SUMIFS(MasterData[Annual Focus],MasterData[Material'#],H677,MasterData[Material],I677,MasterData[WWB ID],C677)</f>
        <v>0</v>
      </c>
      <c r="R677" s="95">
        <f>SUMIFS(MasterData[Growth Rebate],MasterData[Material'#],H677,MasterData[Material],I677,MasterData[WWB ID],C677)</f>
        <v>-1200.4999999999998</v>
      </c>
      <c r="S677" s="95">
        <f t="shared" si="22"/>
        <v>-910.03553073862076</v>
      </c>
    </row>
    <row r="678" spans="1:19" x14ac:dyDescent="0.25">
      <c r="A678" s="91" t="str">
        <v>BD MEDICAL</v>
      </c>
      <c r="B678" s="91" t="str">
        <v>Medication Delivery Solutions</v>
      </c>
      <c r="C678" s="91" t="str">
        <v>179</v>
      </c>
      <c r="D678" s="91" t="str">
        <v>Advanced Access Devices</v>
      </c>
      <c r="E678" s="91" t="str">
        <v>Dialysis Access</v>
      </c>
      <c r="F678" s="91" t="str">
        <v>Acute Dialysis</v>
      </c>
      <c r="G678" s="91" t="str">
        <v>Trialysis</v>
      </c>
      <c r="H678" s="91" t="str">
        <v>5613240</v>
      </c>
      <c r="I678" s="91" t="str">
        <v>POWER TL 24CM PCACUTE DIAL KIT</v>
      </c>
      <c r="J678" s="91" t="str">
        <v>BD</v>
      </c>
      <c r="K678" s="95">
        <f>SUMIFS(MasterData[Curr Sales],MasterData[Material'#],H678,MasterData[Material],I678,MasterData[WWB ID],C678)</f>
        <v>15708</v>
      </c>
      <c r="L678" s="95">
        <f>SUMIFS(MasterData[Prior Sales],MasterData[Material'#],H678,MasterData[Material],I678,MasterData[WWB ID],C678)</f>
        <v>4284</v>
      </c>
      <c r="M678" s="95">
        <f t="shared" si="21"/>
        <v>11424</v>
      </c>
      <c r="N678" s="95">
        <f>SUMIFS(MasterData[Semi-Annual Base],MasterData[Material'#],H678,MasterData[Material],I678,MasterData[WWB ID],C678)</f>
        <v>0</v>
      </c>
      <c r="O678" s="95">
        <f>SUMIFS(MasterData[Semi-Annual Focus],MasterData[Material'#],H678,MasterData[Material],I678,MasterData[WWB ID],C678)</f>
        <v>0</v>
      </c>
      <c r="P678" s="95">
        <f>SUMIFS(MasterData[Base Rebate],MasterData[Material'#],H678,MasterData[Material],I678,MasterData[WWB ID],C678)</f>
        <v>32.99874794653126</v>
      </c>
      <c r="Q678" s="95">
        <f>SUMIFS(MasterData[Annual Focus],MasterData[Material'#],H678,MasterData[Material],I678,MasterData[WWB ID],C678)</f>
        <v>0</v>
      </c>
      <c r="R678" s="95">
        <f>SUMIFS(MasterData[Growth Rebate],MasterData[Material'#],H678,MasterData[Material],I678,MasterData[WWB ID],C678)</f>
        <v>1142.4000000000001</v>
      </c>
      <c r="S678" s="95">
        <f t="shared" si="22"/>
        <v>1175.3987479465313</v>
      </c>
    </row>
    <row r="679" spans="1:19" x14ac:dyDescent="0.25">
      <c r="A679" s="91" t="str">
        <v>BD MEDICAL</v>
      </c>
      <c r="B679" s="91" t="str">
        <v>Medication Delivery Solutions</v>
      </c>
      <c r="C679" s="91" t="str">
        <v>179</v>
      </c>
      <c r="D679" s="91" t="str">
        <v>Advanced Access Devices</v>
      </c>
      <c r="E679" s="91" t="str">
        <v>Dialysis Access</v>
      </c>
      <c r="F679" s="91" t="str">
        <v>Acute Dialysis</v>
      </c>
      <c r="G679" s="91" t="str">
        <v>Trialysis</v>
      </c>
      <c r="H679" s="91" t="str">
        <v>5655200</v>
      </c>
      <c r="I679" s="91" t="str">
        <v>DOT TRIALYSIS PC SHAFT20CM TRAY</v>
      </c>
      <c r="J679" s="91" t="str">
        <v>BD</v>
      </c>
      <c r="K679" s="95">
        <f>SUMIFS(MasterData[Curr Sales],MasterData[Material'#],H679,MasterData[Material],I679,MasterData[WWB ID],C679)</f>
        <v>3333</v>
      </c>
      <c r="L679" s="95">
        <f>SUMIFS(MasterData[Prior Sales],MasterData[Material'#],H679,MasterData[Material],I679,MasterData[WWB ID],C679)</f>
        <v>4444</v>
      </c>
      <c r="M679" s="95">
        <f t="shared" si="21"/>
        <v>-1111</v>
      </c>
      <c r="N679" s="95">
        <f>SUMIFS(MasterData[Semi-Annual Base],MasterData[Material'#],H679,MasterData[Material],I679,MasterData[WWB ID],C679)</f>
        <v>0</v>
      </c>
      <c r="O679" s="95">
        <f>SUMIFS(MasterData[Semi-Annual Focus],MasterData[Material'#],H679,MasterData[Material],I679,MasterData[WWB ID],C679)</f>
        <v>0</v>
      </c>
      <c r="P679" s="95">
        <f>SUMIFS(MasterData[Base Rebate],MasterData[Material'#],H679,MasterData[Material],I679,MasterData[WWB ID],C679)</f>
        <v>34.231194181695834</v>
      </c>
      <c r="Q679" s="95">
        <f>SUMIFS(MasterData[Annual Focus],MasterData[Material'#],H679,MasterData[Material],I679,MasterData[WWB ID],C679)</f>
        <v>0</v>
      </c>
      <c r="R679" s="95">
        <f>SUMIFS(MasterData[Growth Rebate],MasterData[Material'#],H679,MasterData[Material],I679,MasterData[WWB ID],C679)</f>
        <v>-111.10000000000002</v>
      </c>
      <c r="S679" s="95">
        <f t="shared" si="22"/>
        <v>-76.868805818304196</v>
      </c>
    </row>
    <row r="680" spans="1:19" x14ac:dyDescent="0.25">
      <c r="A680" s="91" t="str">
        <v>BD MEDICAL</v>
      </c>
      <c r="B680" s="91" t="str">
        <v>Medication Delivery Solutions</v>
      </c>
      <c r="C680" s="91" t="str">
        <v>179</v>
      </c>
      <c r="D680" s="91" t="str">
        <v>Advanced Access Devices</v>
      </c>
      <c r="E680" s="91" t="str">
        <v>Midlines</v>
      </c>
      <c r="F680" s="91" t="str">
        <v>Midline Catheters</v>
      </c>
      <c r="G680" s="91" t="str">
        <v>Powermidline</v>
      </c>
      <c r="H680" s="91" t="str">
        <v>P4254108DG</v>
      </c>
      <c r="I680" s="91" t="str">
        <v>DOT POWERMIDLINE 4F DL MAX W/GIVA</v>
      </c>
      <c r="J680" s="91" t="str">
        <v>BD</v>
      </c>
      <c r="K680" s="95">
        <f>SUMIFS(MasterData[Curr Sales],MasterData[Material'#],H680,MasterData[Material],I680,MasterData[WWB ID],C680)</f>
        <v>510.3</v>
      </c>
      <c r="L680" s="95">
        <f>SUMIFS(MasterData[Prior Sales],MasterData[Material'#],H680,MasterData[Material],I680,MasterData[WWB ID],C680)</f>
        <v>10205.999999999998</v>
      </c>
      <c r="M680" s="95">
        <f t="shared" si="21"/>
        <v>-9695.6999999999989</v>
      </c>
      <c r="N680" s="95">
        <f>SUMIFS(MasterData[Semi-Annual Base],MasterData[Material'#],H680,MasterData[Material],I680,MasterData[WWB ID],C680)</f>
        <v>0</v>
      </c>
      <c r="O680" s="95">
        <f>SUMIFS(MasterData[Semi-Annual Focus],MasterData[Material'#],H680,MasterData[Material],I680,MasterData[WWB ID],C680)</f>
        <v>0</v>
      </c>
      <c r="P680" s="95">
        <f>SUMIFS(MasterData[Base Rebate],MasterData[Material'#],H680,MasterData[Material],I680,MasterData[WWB ID],C680)</f>
        <v>78.614664225559764</v>
      </c>
      <c r="Q680" s="95">
        <f>SUMIFS(MasterData[Annual Focus],MasterData[Material'#],H680,MasterData[Material],I680,MasterData[WWB ID],C680)</f>
        <v>0</v>
      </c>
      <c r="R680" s="95">
        <f>SUMIFS(MasterData[Growth Rebate],MasterData[Material'#],H680,MasterData[Material],I680,MasterData[WWB ID],C680)</f>
        <v>-969.56999999999994</v>
      </c>
      <c r="S680" s="95">
        <f t="shared" si="22"/>
        <v>-890.95533577444019</v>
      </c>
    </row>
    <row r="681" spans="1:19" x14ac:dyDescent="0.25">
      <c r="A681" s="91" t="str">
        <v>BD MEDICAL</v>
      </c>
      <c r="B681" s="91" t="str">
        <v>Medication Delivery Solutions</v>
      </c>
      <c r="C681" s="91" t="str">
        <v>179</v>
      </c>
      <c r="D681" s="91" t="str">
        <v>Advanced Access Devices</v>
      </c>
      <c r="E681" s="91" t="str">
        <v>Midlines</v>
      </c>
      <c r="F681" s="91" t="str">
        <v>Midline Catheters</v>
      </c>
      <c r="G681" s="91" t="str">
        <v>Powermidline</v>
      </c>
      <c r="H681" s="91" t="str">
        <v>P4255108D</v>
      </c>
      <c r="I681" s="91" t="str">
        <v>DOT POWERMIDLINE5F DL MAX</v>
      </c>
      <c r="J681" s="91" t="str">
        <v>BD</v>
      </c>
      <c r="K681" s="95">
        <f>SUMIFS(MasterData[Curr Sales],MasterData[Material'#],H681,MasterData[Material],I681,MasterData[WWB ID],C681)</f>
        <v>15624</v>
      </c>
      <c r="L681" s="95">
        <f>SUMIFS(MasterData[Prior Sales],MasterData[Material'#],H681,MasterData[Material],I681,MasterData[WWB ID],C681)</f>
        <v>30744</v>
      </c>
      <c r="M681" s="95">
        <f t="shared" si="21"/>
        <v>-15120</v>
      </c>
      <c r="N681" s="95">
        <f>SUMIFS(MasterData[Semi-Annual Base],MasterData[Material'#],H681,MasterData[Material],I681,MasterData[WWB ID],C681)</f>
        <v>0</v>
      </c>
      <c r="O681" s="95">
        <f>SUMIFS(MasterData[Semi-Annual Focus],MasterData[Material'#],H681,MasterData[Material],I681,MasterData[WWB ID],C681)</f>
        <v>0</v>
      </c>
      <c r="P681" s="95">
        <f>SUMIFS(MasterData[Base Rebate],MasterData[Material'#],H681,MasterData[Material],I681,MasterData[WWB ID],C681)</f>
        <v>236.81454408687142</v>
      </c>
      <c r="Q681" s="95">
        <f>SUMIFS(MasterData[Annual Focus],MasterData[Material'#],H681,MasterData[Material],I681,MasterData[WWB ID],C681)</f>
        <v>0</v>
      </c>
      <c r="R681" s="95">
        <f>SUMIFS(MasterData[Growth Rebate],MasterData[Material'#],H681,MasterData[Material],I681,MasterData[WWB ID],C681)</f>
        <v>-1512</v>
      </c>
      <c r="S681" s="95">
        <f t="shared" si="22"/>
        <v>-1275.1854559131286</v>
      </c>
    </row>
    <row r="682" spans="1:19" x14ac:dyDescent="0.25">
      <c r="A682" s="91" t="str">
        <v>BD MEDICAL</v>
      </c>
      <c r="B682" s="91" t="str">
        <v>Medication Delivery Solutions</v>
      </c>
      <c r="C682" s="91" t="str">
        <v>179</v>
      </c>
      <c r="D682" s="91" t="str">
        <v>Advanced Access Devices</v>
      </c>
      <c r="E682" s="91" t="str">
        <v>Midlines</v>
      </c>
      <c r="F682" s="91" t="str">
        <v>Midline Catheters</v>
      </c>
      <c r="G682" s="91" t="str">
        <v>Powermidline</v>
      </c>
      <c r="H682" s="91" t="str">
        <v>P4254108</v>
      </c>
      <c r="I682" s="91" t="str">
        <v>DOT POWERMIDLINE4F DL FULL</v>
      </c>
      <c r="J682" s="91" t="str">
        <v>BD</v>
      </c>
      <c r="K682" s="95">
        <f>SUMIFS(MasterData[Curr Sales],MasterData[Material'#],H682,MasterData[Material],I682,MasterData[WWB ID],C682)</f>
        <v>0</v>
      </c>
      <c r="L682" s="95">
        <f>SUMIFS(MasterData[Prior Sales],MasterData[Material'#],H682,MasterData[Material],I682,MasterData[WWB ID],C682)</f>
        <v>1480.5</v>
      </c>
      <c r="M682" s="95">
        <f t="shared" si="21"/>
        <v>-1480.5</v>
      </c>
      <c r="N682" s="95">
        <f>SUMIFS(MasterData[Semi-Annual Base],MasterData[Material'#],H682,MasterData[Material],I682,MasterData[WWB ID],C682)</f>
        <v>0</v>
      </c>
      <c r="O682" s="95">
        <f>SUMIFS(MasterData[Semi-Annual Focus],MasterData[Material'#],H682,MasterData[Material],I682,MasterData[WWB ID],C682)</f>
        <v>0</v>
      </c>
      <c r="P682" s="95">
        <f>SUMIFS(MasterData[Base Rebate],MasterData[Material'#],H682,MasterData[Material],I682,MasterData[WWB ID],C682)</f>
        <v>11.403979069757128</v>
      </c>
      <c r="Q682" s="95">
        <f>SUMIFS(MasterData[Annual Focus],MasterData[Material'#],H682,MasterData[Material],I682,MasterData[WWB ID],C682)</f>
        <v>0</v>
      </c>
      <c r="R682" s="95">
        <f>SUMIFS(MasterData[Growth Rebate],MasterData[Material'#],H682,MasterData[Material],I682,MasterData[WWB ID],C682)</f>
        <v>-148.05000000000001</v>
      </c>
      <c r="S682" s="95">
        <f t="shared" si="22"/>
        <v>-136.64602093024288</v>
      </c>
    </row>
    <row r="683" spans="1:19" x14ac:dyDescent="0.25">
      <c r="A683" s="91" t="str">
        <v>BD MEDICAL</v>
      </c>
      <c r="B683" s="91" t="str">
        <v>Medication Delivery Solutions</v>
      </c>
      <c r="C683" s="91" t="str">
        <v>179</v>
      </c>
      <c r="D683" s="91" t="str">
        <v>Advanced Access Devices</v>
      </c>
      <c r="E683" s="91" t="str">
        <v>Midlines</v>
      </c>
      <c r="F683" s="91" t="str">
        <v>Midline Catheters</v>
      </c>
      <c r="G683" s="91" t="str">
        <v>Powermidline</v>
      </c>
      <c r="H683" s="91" t="str">
        <v>P4254108G</v>
      </c>
      <c r="I683" s="91" t="str">
        <v>DOT POWERMIDLINE 4F DL FULL W/GIVA</v>
      </c>
      <c r="J683" s="91" t="str">
        <v>BD</v>
      </c>
      <c r="K683" s="95">
        <f>SUMIFS(MasterData[Curr Sales],MasterData[Material'#],H683,MasterData[Material],I683,MasterData[WWB ID],C683)</f>
        <v>0</v>
      </c>
      <c r="L683" s="95">
        <f>SUMIFS(MasterData[Prior Sales],MasterData[Material'#],H683,MasterData[Material],I683,MasterData[WWB ID],C683)</f>
        <v>750.75</v>
      </c>
      <c r="M683" s="95">
        <f t="shared" si="21"/>
        <v>-750.75</v>
      </c>
      <c r="N683" s="95">
        <f>SUMIFS(MasterData[Semi-Annual Base],MasterData[Material'#],H683,MasterData[Material],I683,MasterData[WWB ID],C683)</f>
        <v>0</v>
      </c>
      <c r="O683" s="95">
        <f>SUMIFS(MasterData[Semi-Annual Focus],MasterData[Material'#],H683,MasterData[Material],I683,MasterData[WWB ID],C683)</f>
        <v>0</v>
      </c>
      <c r="P683" s="95">
        <f>SUMIFS(MasterData[Base Rebate],MasterData[Material'#],H683,MasterData[Material],I683,MasterData[WWB ID],C683)</f>
        <v>5.782868819061239</v>
      </c>
      <c r="Q683" s="95">
        <f>SUMIFS(MasterData[Annual Focus],MasterData[Material'#],H683,MasterData[Material],I683,MasterData[WWB ID],C683)</f>
        <v>0</v>
      </c>
      <c r="R683" s="95">
        <f>SUMIFS(MasterData[Growth Rebate],MasterData[Material'#],H683,MasterData[Material],I683,MasterData[WWB ID],C683)</f>
        <v>-75.075000000000003</v>
      </c>
      <c r="S683" s="95">
        <f t="shared" si="22"/>
        <v>-69.292131180938767</v>
      </c>
    </row>
    <row r="684" spans="1:19" x14ac:dyDescent="0.25">
      <c r="A684" s="91" t="str">
        <v>BD MEDICAL</v>
      </c>
      <c r="B684" s="91" t="str">
        <v>Medication Delivery Solutions</v>
      </c>
      <c r="C684" s="91" t="str">
        <v>179</v>
      </c>
      <c r="D684" s="91" t="str">
        <v>Advanced Access Devices</v>
      </c>
      <c r="E684" s="91" t="str">
        <v>Midlines</v>
      </c>
      <c r="F684" s="91" t="str">
        <v>Midline Catheters</v>
      </c>
      <c r="G684" s="91" t="str">
        <v>Powermidline</v>
      </c>
      <c r="H684" s="91" t="str">
        <v>P4255108DG</v>
      </c>
      <c r="I684" s="91" t="str">
        <v>DOT POWERMIDLINE 5F DL MAX W/GIVA</v>
      </c>
      <c r="J684" s="91" t="str">
        <v>BD</v>
      </c>
      <c r="K684" s="95">
        <f>SUMIFS(MasterData[Curr Sales],MasterData[Material'#],H684,MasterData[Material],I684,MasterData[WWB ID],C684)</f>
        <v>0</v>
      </c>
      <c r="L684" s="95">
        <f>SUMIFS(MasterData[Prior Sales],MasterData[Material'#],H684,MasterData[Material],I684,MasterData[WWB ID],C684)</f>
        <v>14798.7</v>
      </c>
      <c r="M684" s="95">
        <f t="shared" si="21"/>
        <v>-14798.7</v>
      </c>
      <c r="N684" s="95">
        <f>SUMIFS(MasterData[Semi-Annual Base],MasterData[Material'#],H684,MasterData[Material],I684,MasterData[WWB ID],C684)</f>
        <v>0</v>
      </c>
      <c r="O684" s="95">
        <f>SUMIFS(MasterData[Semi-Annual Focus],MasterData[Material'#],H684,MasterData[Material],I684,MasterData[WWB ID],C684)</f>
        <v>0</v>
      </c>
      <c r="P684" s="95">
        <f>SUMIFS(MasterData[Base Rebate],MasterData[Material'#],H684,MasterData[Material],I684,MasterData[WWB ID],C684)</f>
        <v>113.99126312706169</v>
      </c>
      <c r="Q684" s="95">
        <f>SUMIFS(MasterData[Annual Focus],MasterData[Material'#],H684,MasterData[Material],I684,MasterData[WWB ID],C684)</f>
        <v>0</v>
      </c>
      <c r="R684" s="95">
        <f>SUMIFS(MasterData[Growth Rebate],MasterData[Material'#],H684,MasterData[Material],I684,MasterData[WWB ID],C684)</f>
        <v>-1479.8700000000001</v>
      </c>
      <c r="S684" s="95">
        <f t="shared" si="22"/>
        <v>-1365.8787368729384</v>
      </c>
    </row>
    <row r="685" spans="1:19" x14ac:dyDescent="0.25">
      <c r="A685" s="91" t="str">
        <v>BD MEDICAL</v>
      </c>
      <c r="B685" s="91" t="str">
        <v>Medication Delivery Solutions</v>
      </c>
      <c r="C685" s="91" t="str">
        <v>179</v>
      </c>
      <c r="D685" s="91" t="str">
        <v>Advanced Access Devices</v>
      </c>
      <c r="E685" s="91" t="str">
        <v>Midlines</v>
      </c>
      <c r="F685" s="91" t="str">
        <v>Midline Catheters</v>
      </c>
      <c r="G685" s="91" t="str">
        <v>Provena Midline</v>
      </c>
      <c r="H685" s="91" t="str">
        <v>S4254108D</v>
      </c>
      <c r="I685" s="91" t="str">
        <v>DOT PROVENA MIDLINE 4FR DL MAX</v>
      </c>
      <c r="J685" s="91" t="str">
        <v>BD</v>
      </c>
      <c r="K685" s="95">
        <f>SUMIFS(MasterData[Curr Sales],MasterData[Material'#],H685,MasterData[Material],I685,MasterData[WWB ID],C685)</f>
        <v>62492.399999999987</v>
      </c>
      <c r="L685" s="95">
        <f>SUMIFS(MasterData[Prior Sales],MasterData[Material'#],H685,MasterData[Material],I685,MasterData[WWB ID],C685)</f>
        <v>98946.299999999988</v>
      </c>
      <c r="M685" s="95">
        <f t="shared" si="21"/>
        <v>-36453.9</v>
      </c>
      <c r="N685" s="95">
        <f>SUMIFS(MasterData[Semi-Annual Base],MasterData[Material'#],H685,MasterData[Material],I685,MasterData[WWB ID],C685)</f>
        <v>0</v>
      </c>
      <c r="O685" s="95">
        <f>SUMIFS(MasterData[Semi-Annual Focus],MasterData[Material'#],H685,MasterData[Material],I685,MasterData[WWB ID],C685)</f>
        <v>0</v>
      </c>
      <c r="P685" s="95">
        <f>SUMIFS(MasterData[Base Rebate],MasterData[Material'#],H685,MasterData[Material],I685,MasterData[WWB ID],C685)</f>
        <v>762.1624682403982</v>
      </c>
      <c r="Q685" s="95">
        <f>SUMIFS(MasterData[Annual Focus],MasterData[Material'#],H685,MasterData[Material],I685,MasterData[WWB ID],C685)</f>
        <v>0</v>
      </c>
      <c r="R685" s="95">
        <f>SUMIFS(MasterData[Growth Rebate],MasterData[Material'#],H685,MasterData[Material],I685,MasterData[WWB ID],C685)</f>
        <v>-3645.39</v>
      </c>
      <c r="S685" s="95">
        <f t="shared" si="22"/>
        <v>-2883.2275317596018</v>
      </c>
    </row>
    <row r="686" spans="1:19" x14ac:dyDescent="0.25">
      <c r="A686" s="91" t="str">
        <v>BD MEDICAL</v>
      </c>
      <c r="B686" s="91" t="str">
        <v>Medication Delivery Solutions</v>
      </c>
      <c r="C686" s="91" t="str">
        <v>179</v>
      </c>
      <c r="D686" s="91" t="str">
        <v>Advanced Access Devices</v>
      </c>
      <c r="E686" s="91" t="str">
        <v>Midlines</v>
      </c>
      <c r="F686" s="91" t="str">
        <v>Powerglide</v>
      </c>
      <c r="G686" s="91" t="str">
        <v>Powerglide Pro RT</v>
      </c>
      <c r="H686" s="91" t="str">
        <v>F118080T</v>
      </c>
      <c r="I686" s="91" t="str">
        <v>PGRO PRO RT 18G 8CM BASIC</v>
      </c>
      <c r="J686" s="91" t="str">
        <v>BD</v>
      </c>
      <c r="K686" s="95">
        <f>SUMIFS(MasterData[Curr Sales],MasterData[Material'#],H686,MasterData[Material],I686,MasterData[WWB ID],C686)</f>
        <v>1420.4</v>
      </c>
      <c r="L686" s="95">
        <f>SUMIFS(MasterData[Prior Sales],MasterData[Material'#],H686,MasterData[Material],I686,MasterData[WWB ID],C686)</f>
        <v>4261.2000000000007</v>
      </c>
      <c r="M686" s="95">
        <f t="shared" si="21"/>
        <v>-2840.8000000000006</v>
      </c>
      <c r="N686" s="95">
        <f>SUMIFS(MasterData[Semi-Annual Base],MasterData[Material'#],H686,MasterData[Material],I686,MasterData[WWB ID],C686)</f>
        <v>0</v>
      </c>
      <c r="O686" s="95">
        <f>SUMIFS(MasterData[Semi-Annual Focus],MasterData[Material'#],H686,MasterData[Material],I686,MasterData[WWB ID],C686)</f>
        <v>0</v>
      </c>
      <c r="P686" s="95">
        <f>SUMIFS(MasterData[Base Rebate],MasterData[Material'#],H686,MasterData[Material],I686,MasterData[WWB ID],C686)</f>
        <v>32.823124358020316</v>
      </c>
      <c r="Q686" s="95">
        <f>SUMIFS(MasterData[Annual Focus],MasterData[Material'#],H686,MasterData[Material],I686,MasterData[WWB ID],C686)</f>
        <v>0</v>
      </c>
      <c r="R686" s="95">
        <f>SUMIFS(MasterData[Growth Rebate],MasterData[Material'#],H686,MasterData[Material],I686,MasterData[WWB ID],C686)</f>
        <v>-284.08000000000004</v>
      </c>
      <c r="S686" s="95">
        <f t="shared" si="22"/>
        <v>-251.25687564197972</v>
      </c>
    </row>
    <row r="687" spans="1:19" x14ac:dyDescent="0.25">
      <c r="A687" s="91" t="str">
        <v>BD MEDICAL</v>
      </c>
      <c r="B687" s="91" t="str">
        <v>Medication Delivery Solutions</v>
      </c>
      <c r="C687" s="91" t="str">
        <v>179</v>
      </c>
      <c r="D687" s="91" t="str">
        <v>Advanced Access Devices</v>
      </c>
      <c r="E687" s="91" t="str">
        <v>Midlines</v>
      </c>
      <c r="F687" s="91" t="str">
        <v>Powerglide</v>
      </c>
      <c r="G687" s="91" t="str">
        <v>Powerglide Pro RT</v>
      </c>
      <c r="H687" s="91" t="str">
        <v>F118100T</v>
      </c>
      <c r="I687" s="91" t="str">
        <v>PGRO PRO RT 18G 10CM BASIC</v>
      </c>
      <c r="J687" s="91" t="str">
        <v>BD</v>
      </c>
      <c r="K687" s="95">
        <f>SUMIFS(MasterData[Curr Sales],MasterData[Material'#],H687,MasterData[Material],I687,MasterData[WWB ID],C687)</f>
        <v>1420.4</v>
      </c>
      <c r="L687" s="95">
        <f>SUMIFS(MasterData[Prior Sales],MasterData[Material'#],H687,MasterData[Material],I687,MasterData[WWB ID],C687)</f>
        <v>4261.2000000000007</v>
      </c>
      <c r="M687" s="95">
        <f t="shared" si="21"/>
        <v>-2840.8000000000006</v>
      </c>
      <c r="N687" s="95">
        <f>SUMIFS(MasterData[Semi-Annual Base],MasterData[Material'#],H687,MasterData[Material],I687,MasterData[WWB ID],C687)</f>
        <v>0</v>
      </c>
      <c r="O687" s="95">
        <f>SUMIFS(MasterData[Semi-Annual Focus],MasterData[Material'#],H687,MasterData[Material],I687,MasterData[WWB ID],C687)</f>
        <v>0</v>
      </c>
      <c r="P687" s="95">
        <f>SUMIFS(MasterData[Base Rebate],MasterData[Material'#],H687,MasterData[Material],I687,MasterData[WWB ID],C687)</f>
        <v>32.823124358020316</v>
      </c>
      <c r="Q687" s="95">
        <f>SUMIFS(MasterData[Annual Focus],MasterData[Material'#],H687,MasterData[Material],I687,MasterData[WWB ID],C687)</f>
        <v>0</v>
      </c>
      <c r="R687" s="95">
        <f>SUMIFS(MasterData[Growth Rebate],MasterData[Material'#],H687,MasterData[Material],I687,MasterData[WWB ID],C687)</f>
        <v>-284.08000000000004</v>
      </c>
      <c r="S687" s="95">
        <f t="shared" si="22"/>
        <v>-251.25687564197972</v>
      </c>
    </row>
    <row r="688" spans="1:19" x14ac:dyDescent="0.25">
      <c r="A688" s="91" t="str">
        <v>BD MEDICAL</v>
      </c>
      <c r="B688" s="91" t="str">
        <v>Medication Delivery Solutions</v>
      </c>
      <c r="C688" s="91" t="str">
        <v>179</v>
      </c>
      <c r="D688" s="91" t="str">
        <v>Advanced Access Devices</v>
      </c>
      <c r="E688" s="91" t="str">
        <v>Midlines</v>
      </c>
      <c r="F688" s="91" t="str">
        <v>Powerglide</v>
      </c>
      <c r="G688" s="91" t="str">
        <v>Powerglide Pro RT</v>
      </c>
      <c r="H688" s="91" t="str">
        <v>F418108PT</v>
      </c>
      <c r="I688" s="91" t="str">
        <v>DOT PGPRO 18G 10CMRT TCHG FULL</v>
      </c>
      <c r="J688" s="91" t="str">
        <v>BD</v>
      </c>
      <c r="K688" s="95">
        <f>SUMIFS(MasterData[Curr Sales],MasterData[Material'#],H688,MasterData[Material],I688,MasterData[WWB ID],C688)</f>
        <v>9799.2000000000007</v>
      </c>
      <c r="L688" s="95">
        <f>SUMIFS(MasterData[Prior Sales],MasterData[Material'#],H688,MasterData[Material],I688,MasterData[WWB ID],C688)</f>
        <v>0</v>
      </c>
      <c r="M688" s="95">
        <f t="shared" si="21"/>
        <v>9799.2000000000007</v>
      </c>
      <c r="N688" s="95">
        <f>SUMIFS(MasterData[Semi-Annual Base],MasterData[Material'#],H688,MasterData[Material],I688,MasterData[WWB ID],C688)</f>
        <v>0</v>
      </c>
      <c r="O688" s="95">
        <f>SUMIFS(MasterData[Semi-Annual Focus],MasterData[Material'#],H688,MasterData[Material],I688,MasterData[WWB ID],C688)</f>
        <v>0</v>
      </c>
      <c r="P688" s="95">
        <f>SUMIFS(MasterData[Base Rebate],MasterData[Material'#],H688,MasterData[Material],I688,MasterData[WWB ID],C688)</f>
        <v>0</v>
      </c>
      <c r="Q688" s="95">
        <f>SUMIFS(MasterData[Annual Focus],MasterData[Material'#],H688,MasterData[Material],I688,MasterData[WWB ID],C688)</f>
        <v>0</v>
      </c>
      <c r="R688" s="95">
        <f>SUMIFS(MasterData[Growth Rebate],MasterData[Material'#],H688,MasterData[Material],I688,MasterData[WWB ID],C688)</f>
        <v>979.92000000000007</v>
      </c>
      <c r="S688" s="95">
        <f t="shared" si="22"/>
        <v>979.92000000000007</v>
      </c>
    </row>
    <row r="689" spans="1:19" x14ac:dyDescent="0.25">
      <c r="A689" s="91" t="str">
        <v>BD MEDICAL</v>
      </c>
      <c r="B689" s="91" t="str">
        <v>Medication Delivery Solutions</v>
      </c>
      <c r="C689" s="91" t="str">
        <v>190</v>
      </c>
      <c r="D689" s="91" t="str">
        <v>Vascular Access Technologies</v>
      </c>
      <c r="E689" s="91" t="str">
        <v>Ultrasound Disposables</v>
      </c>
      <c r="F689" s="91" t="str">
        <v>Disposables</v>
      </c>
      <c r="G689" s="91" t="str">
        <v>Ultrasound Disposables</v>
      </c>
      <c r="H689" s="91" t="str">
        <v>2683796</v>
      </c>
      <c r="I689" s="91" t="str">
        <v>PROBE COVER 96IN 10PK NT</v>
      </c>
      <c r="J689" s="91" t="str">
        <v>BD</v>
      </c>
      <c r="K689" s="95">
        <f>SUMIFS(MasterData[Curr Sales],MasterData[Material'#],H689,MasterData[Material],I689,MasterData[WWB ID],C689)</f>
        <v>0</v>
      </c>
      <c r="L689" s="95">
        <f>SUMIFS(MasterData[Prior Sales],MasterData[Material'#],H689,MasterData[Material],I689,MasterData[WWB ID],C689)</f>
        <v>174</v>
      </c>
      <c r="M689" s="95">
        <f t="shared" si="21"/>
        <v>-174</v>
      </c>
      <c r="N689" s="95">
        <f>SUMIFS(MasterData[Semi-Annual Base],MasterData[Material'#],H689,MasterData[Material],I689,MasterData[WWB ID],C689)</f>
        <v>0</v>
      </c>
      <c r="O689" s="95">
        <f>SUMIFS(MasterData[Semi-Annual Focus],MasterData[Material'#],H689,MasterData[Material],I689,MasterData[WWB ID],C689)</f>
        <v>0</v>
      </c>
      <c r="P689" s="95">
        <f>SUMIFS(MasterData[Base Rebate],MasterData[Material'#],H689,MasterData[Material],I689,MasterData[WWB ID],C689)</f>
        <v>1.340285280741466</v>
      </c>
      <c r="Q689" s="95">
        <f>SUMIFS(MasterData[Annual Focus],MasterData[Material'#],H689,MasterData[Material],I689,MasterData[WWB ID],C689)</f>
        <v>0</v>
      </c>
      <c r="R689" s="95">
        <f>SUMIFS(MasterData[Growth Rebate],MasterData[Material'#],H689,MasterData[Material],I689,MasterData[WWB ID],C689)</f>
        <v>-17.400000000000002</v>
      </c>
      <c r="S689" s="95">
        <f t="shared" si="22"/>
        <v>-16.059714719258537</v>
      </c>
    </row>
    <row r="690" spans="1:19" x14ac:dyDescent="0.25">
      <c r="A690" s="91" t="str">
        <v>BD MEDICAL</v>
      </c>
      <c r="B690" s="91" t="str">
        <v>Medication Delivery Solutions</v>
      </c>
      <c r="C690" s="91" t="str">
        <v>192</v>
      </c>
      <c r="D690" s="91" t="str">
        <v>Vascular Prep</v>
      </c>
      <c r="E690" s="91" t="str">
        <v>Securement</v>
      </c>
      <c r="F690" s="91" t="str">
        <v>Statlock - Other</v>
      </c>
      <c r="G690" s="91" t="str">
        <v>STATLOCK - OTHER</v>
      </c>
      <c r="H690" s="91" t="str">
        <v>NN0201</v>
      </c>
      <c r="I690" s="91" t="str">
        <v>SL PICC II BD/TYCO</v>
      </c>
      <c r="J690" s="91" t="str">
        <v>BD</v>
      </c>
      <c r="K690" s="95">
        <f>SUMIFS(MasterData[Curr Sales],MasterData[Material'#],H690,MasterData[Material],I690,MasterData[WWB ID],C690)</f>
        <v>0</v>
      </c>
      <c r="L690" s="95">
        <f>SUMIFS(MasterData[Prior Sales],MasterData[Material'#],H690,MasterData[Material],I690,MasterData[WWB ID],C690)</f>
        <v>497</v>
      </c>
      <c r="M690" s="95">
        <f t="shared" si="21"/>
        <v>-497</v>
      </c>
      <c r="N690" s="95">
        <f>SUMIFS(MasterData[Semi-Annual Base],MasterData[Material'#],H690,MasterData[Material],I690,MasterData[WWB ID],C690)</f>
        <v>0</v>
      </c>
      <c r="O690" s="95">
        <f>SUMIFS(MasterData[Semi-Annual Focus],MasterData[Material'#],H690,MasterData[Material],I690,MasterData[WWB ID],C690)</f>
        <v>0</v>
      </c>
      <c r="P690" s="95">
        <f>SUMIFS(MasterData[Base Rebate],MasterData[Material'#],H690,MasterData[Material],I690,MasterData[WWB ID],C690)</f>
        <v>3.8282861179799346</v>
      </c>
      <c r="Q690" s="95">
        <f>SUMIFS(MasterData[Annual Focus],MasterData[Material'#],H690,MasterData[Material],I690,MasterData[WWB ID],C690)</f>
        <v>0</v>
      </c>
      <c r="R690" s="95">
        <f>SUMIFS(MasterData[Growth Rebate],MasterData[Material'#],H690,MasterData[Material],I690,MasterData[WWB ID],C690)</f>
        <v>-49.7</v>
      </c>
      <c r="S690" s="95">
        <f t="shared" si="22"/>
        <v>-45.871713882020067</v>
      </c>
    </row>
    <row r="691" spans="1:19" x14ac:dyDescent="0.25">
      <c r="A691" s="91" t="str">
        <v>BD MEDICAL</v>
      </c>
      <c r="B691" s="91" t="str">
        <v>Medication Delivery Solutions</v>
      </c>
      <c r="C691" s="91" t="str">
        <v>104</v>
      </c>
      <c r="D691" s="91" t="str">
        <v>Peripheral IV Catheters</v>
      </c>
      <c r="E691" s="91" t="str">
        <v>IV Catheters - HCW Safety</v>
      </c>
      <c r="F691" s="91" t="str">
        <v>Nexiva</v>
      </c>
      <c r="G691" s="91" t="str">
        <v>Nexiva Single Port</v>
      </c>
      <c r="H691" s="91" t="str">
        <v>383550</v>
      </c>
      <c r="I691" s="91" t="str">
        <v>NEXIVA 24 GA X 0.56IN SP WITH MAXZERO</v>
      </c>
      <c r="J691" s="91" t="str">
        <v>BD</v>
      </c>
      <c r="K691" s="95">
        <f>SUMIFS(MasterData[Curr Sales],MasterData[Material'#],H691,MasterData[Material],I691,MasterData[WWB ID],C691)</f>
        <v>226</v>
      </c>
      <c r="L691" s="95">
        <f>SUMIFS(MasterData[Prior Sales],MasterData[Material'#],H691,MasterData[Material],I691,MasterData[WWB ID],C691)</f>
        <v>383.2</v>
      </c>
      <c r="M691" s="95">
        <f t="shared" si="21"/>
        <v>-157.19999999999999</v>
      </c>
      <c r="N691" s="95">
        <f>SUMIFS(MasterData[Semi-Annual Base],MasterData[Material'#],H691,MasterData[Material],I691,MasterData[WWB ID],C691)</f>
        <v>0</v>
      </c>
      <c r="O691" s="95">
        <f>SUMIFS(MasterData[Semi-Annual Focus],MasterData[Material'#],H691,MasterData[Material],I691,MasterData[WWB ID],C691)</f>
        <v>0</v>
      </c>
      <c r="P691" s="95">
        <f>SUMIFS(MasterData[Base Rebate],MasterData[Material'#],H691,MasterData[Material],I691,MasterData[WWB ID],C691)</f>
        <v>2.9517087332191361</v>
      </c>
      <c r="Q691" s="95">
        <f>SUMIFS(MasterData[Annual Focus],MasterData[Material'#],H691,MasterData[Material],I691,MasterData[WWB ID],C691)</f>
        <v>0</v>
      </c>
      <c r="R691" s="95">
        <f>SUMIFS(MasterData[Growth Rebate],MasterData[Material'#],H691,MasterData[Material],I691,MasterData[WWB ID],C691)</f>
        <v>-15.719999999999999</v>
      </c>
      <c r="S691" s="95">
        <f t="shared" si="22"/>
        <v>-12.768291266780864</v>
      </c>
    </row>
    <row r="692" spans="1:19" x14ac:dyDescent="0.25">
      <c r="A692" s="91" t="str">
        <v>BD MEDICAL</v>
      </c>
      <c r="B692" s="91" t="str">
        <v>Medication Delivery Solutions</v>
      </c>
      <c r="C692" s="91" t="str">
        <v>138</v>
      </c>
      <c r="D692" s="91" t="str">
        <v>Sharps Disposals Systems</v>
      </c>
      <c r="E692" s="91" t="str">
        <v>Sharps Disposal Systems</v>
      </c>
      <c r="F692" s="91" t="str">
        <v>Infectious Waste Collectors</v>
      </c>
      <c r="G692" s="91" t="str">
        <v>Patient Room Products</v>
      </c>
      <c r="H692" s="91" t="str">
        <v>305444</v>
      </c>
      <c r="I692" s="91" t="str">
        <v>SHARPS COLL SIDE ENTRY 5.4QT PEARL 20/PK</v>
      </c>
      <c r="J692" s="91" t="str">
        <v>BD</v>
      </c>
      <c r="K692" s="95">
        <f>SUMIFS(MasterData[Curr Sales],MasterData[Material'#],H692,MasterData[Material],I692,MasterData[WWB ID],C692)</f>
        <v>293.60000000000002</v>
      </c>
      <c r="L692" s="95">
        <f>SUMIFS(MasterData[Prior Sales],MasterData[Material'#],H692,MasterData[Material],I692,MasterData[WWB ID],C692)</f>
        <v>0</v>
      </c>
      <c r="M692" s="95">
        <f t="shared" si="21"/>
        <v>293.60000000000002</v>
      </c>
      <c r="N692" s="95">
        <f>SUMIFS(MasterData[Semi-Annual Base],MasterData[Material'#],H692,MasterData[Material],I692,MasterData[WWB ID],C692)</f>
        <v>0</v>
      </c>
      <c r="O692" s="95">
        <f>SUMIFS(MasterData[Semi-Annual Focus],MasterData[Material'#],H692,MasterData[Material],I692,MasterData[WWB ID],C692)</f>
        <v>0</v>
      </c>
      <c r="P692" s="95">
        <f>SUMIFS(MasterData[Base Rebate],MasterData[Material'#],H692,MasterData[Material],I692,MasterData[WWB ID],C692)</f>
        <v>0</v>
      </c>
      <c r="Q692" s="95">
        <f>SUMIFS(MasterData[Annual Focus],MasterData[Material'#],H692,MasterData[Material],I692,MasterData[WWB ID],C692)</f>
        <v>0</v>
      </c>
      <c r="R692" s="95">
        <f>SUMIFS(MasterData[Growth Rebate],MasterData[Material'#],H692,MasterData[Material],I692,MasterData[WWB ID],C692)</f>
        <v>29.360000000000003</v>
      </c>
      <c r="S692" s="95">
        <f t="shared" si="22"/>
        <v>29.360000000000003</v>
      </c>
    </row>
    <row r="693" spans="1:19" x14ac:dyDescent="0.25">
      <c r="A693" s="91" t="str">
        <v>BD MEDICAL</v>
      </c>
      <c r="B693" s="91" t="str">
        <v>Medication Delivery Solutions</v>
      </c>
      <c r="C693" s="91" t="str">
        <v>138</v>
      </c>
      <c r="D693" s="91" t="str">
        <v>Sharps Disposals Systems</v>
      </c>
      <c r="E693" s="91" t="str">
        <v>Sharps Disposal Systems</v>
      </c>
      <c r="F693" s="91" t="str">
        <v>Infectious Waste Collectors</v>
      </c>
      <c r="G693" s="91" t="str">
        <v>Patient Room Products</v>
      </c>
      <c r="H693" s="91" t="str">
        <v>305096</v>
      </c>
      <c r="I693" s="91" t="str">
        <v>SHARPS WALL CAB W/SHIELD SM RECYK BROWN</v>
      </c>
      <c r="J693" s="91" t="str">
        <v>BD</v>
      </c>
      <c r="K693" s="95">
        <f>SUMIFS(MasterData[Curr Sales],MasterData[Material'#],H693,MasterData[Material],I693,MasterData[WWB ID],C693)</f>
        <v>163.16</v>
      </c>
      <c r="L693" s="95">
        <f>SUMIFS(MasterData[Prior Sales],MasterData[Material'#],H693,MasterData[Material],I693,MasterData[WWB ID],C693)</f>
        <v>-490.5</v>
      </c>
      <c r="M693" s="95">
        <f t="shared" si="21"/>
        <v>653.66</v>
      </c>
      <c r="N693" s="95">
        <f>SUMIFS(MasterData[Semi-Annual Base],MasterData[Material'#],H693,MasterData[Material],I693,MasterData[WWB ID],C693)</f>
        <v>0</v>
      </c>
      <c r="O693" s="95">
        <f>SUMIFS(MasterData[Semi-Annual Focus],MasterData[Material'#],H693,MasterData[Material],I693,MasterData[WWB ID],C693)</f>
        <v>0</v>
      </c>
      <c r="P693" s="95">
        <f>SUMIFS(MasterData[Base Rebate],MasterData[Material'#],H693,MasterData[Material],I693,MasterData[WWB ID],C693)</f>
        <v>-3.7782179896763739</v>
      </c>
      <c r="Q693" s="95">
        <f>SUMIFS(MasterData[Annual Focus],MasterData[Material'#],H693,MasterData[Material],I693,MasterData[WWB ID],C693)</f>
        <v>0</v>
      </c>
      <c r="R693" s="95">
        <f>SUMIFS(MasterData[Growth Rebate],MasterData[Material'#],H693,MasterData[Material],I693,MasterData[WWB ID],C693)</f>
        <v>65.366</v>
      </c>
      <c r="S693" s="95">
        <f t="shared" si="22"/>
        <v>61.587782010323629</v>
      </c>
    </row>
    <row r="694" spans="1:19" x14ac:dyDescent="0.25">
      <c r="A694" s="91" t="str">
        <v>BD MEDICAL</v>
      </c>
      <c r="B694" s="91" t="str">
        <v>Medication Delivery Solutions</v>
      </c>
      <c r="C694" s="91" t="str">
        <v>146</v>
      </c>
      <c r="D694" s="91" t="str">
        <v>ISD-MDS</v>
      </c>
      <c r="E694" s="91" t="str">
        <v>IVA Connectors</v>
      </c>
      <c r="F694" s="91" t="str">
        <v>IVA Connectors - SmartSite</v>
      </c>
      <c r="G694" s="91" t="str">
        <v>SmartSite</v>
      </c>
      <c r="H694" s="91" t="str">
        <v>2000E</v>
      </c>
      <c r="I694" s="91" t="str">
        <v>LL VLV ADPT(STAND ALONE)</v>
      </c>
      <c r="J694" s="91" t="str">
        <v>BD</v>
      </c>
      <c r="K694" s="95">
        <f>SUMIFS(MasterData[Curr Sales],MasterData[Material'#],H694,MasterData[Material],I694,MasterData[WWB ID],C694)</f>
        <v>0</v>
      </c>
      <c r="L694" s="95">
        <f>SUMIFS(MasterData[Prior Sales],MasterData[Material'#],H694,MasterData[Material],I694,MasterData[WWB ID],C694)</f>
        <v>140</v>
      </c>
      <c r="M694" s="95">
        <f t="shared" si="21"/>
        <v>-140</v>
      </c>
      <c r="N694" s="95">
        <f>SUMIFS(MasterData[Semi-Annual Base],MasterData[Material'#],H694,MasterData[Material],I694,MasterData[WWB ID],C694)</f>
        <v>0</v>
      </c>
      <c r="O694" s="95">
        <f>SUMIFS(MasterData[Semi-Annual Focus],MasterData[Material'#],H694,MasterData[Material],I694,MasterData[WWB ID],C694)</f>
        <v>0</v>
      </c>
      <c r="P694" s="95">
        <f>SUMIFS(MasterData[Base Rebate],MasterData[Material'#],H694,MasterData[Material],I694,MasterData[WWB ID],C694)</f>
        <v>1.0783904557689956</v>
      </c>
      <c r="Q694" s="95">
        <f>SUMIFS(MasterData[Annual Focus],MasterData[Material'#],H694,MasterData[Material],I694,MasterData[WWB ID],C694)</f>
        <v>0</v>
      </c>
      <c r="R694" s="95">
        <f>SUMIFS(MasterData[Growth Rebate],MasterData[Material'#],H694,MasterData[Material],I694,MasterData[WWB ID],C694)</f>
        <v>-14</v>
      </c>
      <c r="S694" s="95">
        <f t="shared" si="22"/>
        <v>-12.921609544231003</v>
      </c>
    </row>
    <row r="695" spans="1:19" x14ac:dyDescent="0.25">
      <c r="A695" s="91" t="str">
        <v>BD MEDICAL</v>
      </c>
      <c r="B695" s="91" t="str">
        <v>Medication Delivery Solutions</v>
      </c>
      <c r="C695" s="91" t="str">
        <v>146</v>
      </c>
      <c r="D695" s="91" t="str">
        <v>ISD-MDS</v>
      </c>
      <c r="E695" s="91" t="str">
        <v>GSD Primary Sets</v>
      </c>
      <c r="F695" s="91" t="str">
        <v>GSD Primary Sets - Advanced Non-ARD</v>
      </c>
      <c r="G695" s="91" t="str">
        <v>General</v>
      </c>
      <c r="H695" s="91" t="str">
        <v>MFS132</v>
      </c>
      <c r="I695" s="91" t="str">
        <v>89-IN 20 DROP ADMIN SET W/FLOW CON</v>
      </c>
      <c r="J695" s="91" t="str">
        <v>BD</v>
      </c>
      <c r="K695" s="95">
        <f>SUMIFS(MasterData[Curr Sales],MasterData[Material'#],H695,MasterData[Material],I695,MasterData[WWB ID],C695)</f>
        <v>144</v>
      </c>
      <c r="L695" s="95">
        <f>SUMIFS(MasterData[Prior Sales],MasterData[Material'#],H695,MasterData[Material],I695,MasterData[WWB ID],C695)</f>
        <v>0</v>
      </c>
      <c r="M695" s="95">
        <f t="shared" si="21"/>
        <v>144</v>
      </c>
      <c r="N695" s="95">
        <f>SUMIFS(MasterData[Semi-Annual Base],MasterData[Material'#],H695,MasterData[Material],I695,MasterData[WWB ID],C695)</f>
        <v>0</v>
      </c>
      <c r="O695" s="95">
        <f>SUMIFS(MasterData[Semi-Annual Focus],MasterData[Material'#],H695,MasterData[Material],I695,MasterData[WWB ID],C695)</f>
        <v>0</v>
      </c>
      <c r="P695" s="95">
        <f>SUMIFS(MasterData[Base Rebate],MasterData[Material'#],H695,MasterData[Material],I695,MasterData[WWB ID],C695)</f>
        <v>0</v>
      </c>
      <c r="Q695" s="95">
        <f>SUMIFS(MasterData[Annual Focus],MasterData[Material'#],H695,MasterData[Material],I695,MasterData[WWB ID],C695)</f>
        <v>0</v>
      </c>
      <c r="R695" s="95">
        <f>SUMIFS(MasterData[Growth Rebate],MasterData[Material'#],H695,MasterData[Material],I695,MasterData[WWB ID],C695)</f>
        <v>14.4</v>
      </c>
      <c r="S695" s="95">
        <f t="shared" si="22"/>
        <v>14.4</v>
      </c>
    </row>
    <row r="696" spans="1:19" x14ac:dyDescent="0.25">
      <c r="A696" s="91" t="str">
        <v>BD MEDICAL</v>
      </c>
      <c r="B696" s="91" t="str">
        <v>Medication Delivery Solutions</v>
      </c>
      <c r="C696" s="91" t="str">
        <v>138</v>
      </c>
      <c r="D696" s="91" t="str">
        <v>Sharps Disposals Systems</v>
      </c>
      <c r="E696" s="91" t="str">
        <v>Sharps Disposal Systems</v>
      </c>
      <c r="F696" s="91" t="str">
        <v>Infectious Waste Collectors</v>
      </c>
      <c r="G696" s="91" t="str">
        <v>XL \ Large Sharps Collectors</v>
      </c>
      <c r="H696" s="91" t="str">
        <v>305616</v>
      </c>
      <c r="I696" s="91" t="str">
        <v>SHARPS COLL SLIDE CLOSE 9GAL RED</v>
      </c>
      <c r="J696" s="91" t="str">
        <v>BD</v>
      </c>
      <c r="K696" s="95">
        <f>SUMIFS(MasterData[Curr Sales],MasterData[Material'#],H696,MasterData[Material],I696,MasterData[WWB ID],C696)</f>
        <v>3527.5099999999998</v>
      </c>
      <c r="L696" s="95">
        <f>SUMIFS(MasterData[Prior Sales],MasterData[Material'#],H696,MasterData[Material],I696,MasterData[WWB ID],C696)</f>
        <v>3765.7999999999997</v>
      </c>
      <c r="M696" s="95">
        <f t="shared" si="21"/>
        <v>-238.28999999999996</v>
      </c>
      <c r="N696" s="95">
        <f>SUMIFS(MasterData[Semi-Annual Base],MasterData[Material'#],H696,MasterData[Material],I696,MasterData[WWB ID],C696)</f>
        <v>0</v>
      </c>
      <c r="O696" s="95">
        <f>SUMIFS(MasterData[Semi-Annual Focus],MasterData[Material'#],H696,MasterData[Material],I696,MasterData[WWB ID],C696)</f>
        <v>0</v>
      </c>
      <c r="P696" s="95">
        <f>SUMIFS(MasterData[Base Rebate],MasterData[Material'#],H696,MasterData[Material],I696,MasterData[WWB ID],C696)</f>
        <v>29.007162702392023</v>
      </c>
      <c r="Q696" s="95">
        <f>SUMIFS(MasterData[Annual Focus],MasterData[Material'#],H696,MasterData[Material],I696,MasterData[WWB ID],C696)</f>
        <v>0</v>
      </c>
      <c r="R696" s="95">
        <f>SUMIFS(MasterData[Growth Rebate],MasterData[Material'#],H696,MasterData[Material],I696,MasterData[WWB ID],C696)</f>
        <v>-23.828999999999994</v>
      </c>
      <c r="S696" s="95">
        <f t="shared" si="22"/>
        <v>5.1781627023920294</v>
      </c>
    </row>
    <row r="697" spans="1:19" x14ac:dyDescent="0.25">
      <c r="A697" s="91" t="str">
        <v>BD MEDICAL</v>
      </c>
      <c r="B697" s="91" t="str">
        <v>Medication Delivery Solutions</v>
      </c>
      <c r="C697" s="91" t="str">
        <v>138</v>
      </c>
      <c r="D697" s="91" t="str">
        <v>Sharps Disposals Systems</v>
      </c>
      <c r="E697" s="91" t="str">
        <v>Sharps Disposal Systems</v>
      </c>
      <c r="F697" s="91" t="str">
        <v>Pharmaceutical Waste Collectors</v>
      </c>
      <c r="G697" s="91" t="str">
        <v>XL \ Large Sharps Collectors</v>
      </c>
      <c r="H697" s="91" t="str">
        <v>305609</v>
      </c>
      <c r="I697" s="91" t="str">
        <v>SHARPS COLL 19GAL RED</v>
      </c>
      <c r="J697" s="91" t="str">
        <v>BD</v>
      </c>
      <c r="K697" s="95">
        <f>SUMIFS(MasterData[Curr Sales],MasterData[Material'#],H697,MasterData[Material],I697,MasterData[WWB ID],C697)</f>
        <v>2219.9199999999996</v>
      </c>
      <c r="L697" s="95">
        <f>SUMIFS(MasterData[Prior Sales],MasterData[Material'#],H697,MasterData[Material],I697,MasterData[WWB ID],C697)</f>
        <v>2713.2</v>
      </c>
      <c r="M697" s="95">
        <f t="shared" si="21"/>
        <v>-493.2800000000002</v>
      </c>
      <c r="N697" s="95">
        <f>SUMIFS(MasterData[Semi-Annual Base],MasterData[Material'#],H697,MasterData[Material],I697,MasterData[WWB ID],C697)</f>
        <v>0</v>
      </c>
      <c r="O697" s="95">
        <f>SUMIFS(MasterData[Semi-Annual Focus],MasterData[Material'#],H697,MasterData[Material],I697,MasterData[WWB ID],C697)</f>
        <v>0</v>
      </c>
      <c r="P697" s="95">
        <f>SUMIFS(MasterData[Base Rebate],MasterData[Material'#],H697,MasterData[Material],I697,MasterData[WWB ID],C697)</f>
        <v>20.899207032803133</v>
      </c>
      <c r="Q697" s="95">
        <f>SUMIFS(MasterData[Annual Focus],MasterData[Material'#],H697,MasterData[Material],I697,MasterData[WWB ID],C697)</f>
        <v>0</v>
      </c>
      <c r="R697" s="95">
        <f>SUMIFS(MasterData[Growth Rebate],MasterData[Material'#],H697,MasterData[Material],I697,MasterData[WWB ID],C697)</f>
        <v>-49.328000000000024</v>
      </c>
      <c r="S697" s="95">
        <f t="shared" si="22"/>
        <v>-28.428792967196891</v>
      </c>
    </row>
    <row r="698" spans="1:19" x14ac:dyDescent="0.25">
      <c r="A698" s="91" t="str">
        <v>BD MEDICAL</v>
      </c>
      <c r="B698" s="91" t="str">
        <v>Medication Delivery Solutions</v>
      </c>
      <c r="C698" s="91" t="str">
        <v>104</v>
      </c>
      <c r="D698" s="91" t="str">
        <v>Peripheral IV Catheters</v>
      </c>
      <c r="E698" s="91" t="str">
        <v>IV Catheters - HCW Safety</v>
      </c>
      <c r="F698" s="91" t="str">
        <v>Nexiva</v>
      </c>
      <c r="G698" s="91" t="str">
        <v>Nexiva Dual Port</v>
      </c>
      <c r="H698" s="91" t="str">
        <v>383577</v>
      </c>
      <c r="I698" s="91" t="str">
        <v>NEXIVA 20GA X 1.25 IN DP WITH MAXZERO</v>
      </c>
      <c r="J698" s="91" t="str">
        <v>BD</v>
      </c>
      <c r="K698" s="95">
        <f>SUMIFS(MasterData[Curr Sales],MasterData[Material'#],H698,MasterData[Material],I698,MasterData[WWB ID],C698)</f>
        <v>0</v>
      </c>
      <c r="L698" s="95">
        <f>SUMIFS(MasterData[Prior Sales],MasterData[Material'#],H698,MasterData[Material],I698,MasterData[WWB ID],C698)</f>
        <v>1509.6</v>
      </c>
      <c r="M698" s="95">
        <f t="shared" si="21"/>
        <v>-1509.6</v>
      </c>
      <c r="N698" s="95">
        <f>SUMIFS(MasterData[Semi-Annual Base],MasterData[Material'#],H698,MasterData[Material],I698,MasterData[WWB ID],C698)</f>
        <v>0</v>
      </c>
      <c r="O698" s="95">
        <f>SUMIFS(MasterData[Semi-Annual Focus],MasterData[Material'#],H698,MasterData[Material],I698,MasterData[WWB ID],C698)</f>
        <v>0</v>
      </c>
      <c r="P698" s="95">
        <f>SUMIFS(MasterData[Base Rebate],MasterData[Material'#],H698,MasterData[Material],I698,MasterData[WWB ID],C698)</f>
        <v>11.628130228777682</v>
      </c>
      <c r="Q698" s="95">
        <f>SUMIFS(MasterData[Annual Focus],MasterData[Material'#],H698,MasterData[Material],I698,MasterData[WWB ID],C698)</f>
        <v>0</v>
      </c>
      <c r="R698" s="95">
        <f>SUMIFS(MasterData[Growth Rebate],MasterData[Material'#],H698,MasterData[Material],I698,MasterData[WWB ID],C698)</f>
        <v>-150.96</v>
      </c>
      <c r="S698" s="95">
        <f t="shared" si="22"/>
        <v>-139.33186977122233</v>
      </c>
    </row>
    <row r="699" spans="1:19" x14ac:dyDescent="0.25">
      <c r="A699" s="91" t="str">
        <v>BD MEDICAL</v>
      </c>
      <c r="B699" s="91" t="str">
        <v>Medication Delivery Solutions</v>
      </c>
      <c r="C699" s="91" t="str">
        <v>138</v>
      </c>
      <c r="D699" s="91" t="str">
        <v>Sharps Disposals Systems</v>
      </c>
      <c r="E699" s="91" t="str">
        <v>Sharps Disposal Systems</v>
      </c>
      <c r="F699" s="91" t="str">
        <v>Chemotherapy Waste Collectors</v>
      </c>
      <c r="G699" s="91" t="str">
        <v>Multi-use One Piece</v>
      </c>
      <c r="H699" s="91" t="str">
        <v>305436</v>
      </c>
      <c r="I699" s="91" t="str">
        <v>SHARPS COLL 3GAL RED</v>
      </c>
      <c r="J699" s="91" t="str">
        <v>BD</v>
      </c>
      <c r="K699" s="95">
        <f>SUMIFS(MasterData[Curr Sales],MasterData[Material'#],H699,MasterData[Material],I699,MasterData[WWB ID],C699)</f>
        <v>935.99999999999989</v>
      </c>
      <c r="L699" s="95">
        <f>SUMIFS(MasterData[Prior Sales],MasterData[Material'#],H699,MasterData[Material],I699,MasterData[WWB ID],C699)</f>
        <v>683.56999999999994</v>
      </c>
      <c r="M699" s="95">
        <f t="shared" si="21"/>
        <v>252.42999999999995</v>
      </c>
      <c r="N699" s="95">
        <f>SUMIFS(MasterData[Semi-Annual Base],MasterData[Material'#],H699,MasterData[Material],I699,MasterData[WWB ID],C699)</f>
        <v>0</v>
      </c>
      <c r="O699" s="95">
        <f>SUMIFS(MasterData[Semi-Annual Focus],MasterData[Material'#],H699,MasterData[Material],I699,MasterData[WWB ID],C699)</f>
        <v>0</v>
      </c>
      <c r="P699" s="95">
        <f>SUMIFS(MasterData[Base Rebate],MasterData[Material'#],H699,MasterData[Material],I699,MasterData[WWB ID],C699)</f>
        <v>5.2653954560715164</v>
      </c>
      <c r="Q699" s="95">
        <f>SUMIFS(MasterData[Annual Focus],MasterData[Material'#],H699,MasterData[Material],I699,MasterData[WWB ID],C699)</f>
        <v>0</v>
      </c>
      <c r="R699" s="95">
        <f>SUMIFS(MasterData[Growth Rebate],MasterData[Material'#],H699,MasterData[Material],I699,MasterData[WWB ID],C699)</f>
        <v>25.242999999999995</v>
      </c>
      <c r="S699" s="95">
        <f t="shared" si="22"/>
        <v>30.508395456071511</v>
      </c>
    </row>
    <row r="700" spans="1:19" x14ac:dyDescent="0.25">
      <c r="A700" s="91" t="str">
        <v>BD MEDICAL</v>
      </c>
      <c r="B700" s="91" t="str">
        <v>Medication Delivery Solutions</v>
      </c>
      <c r="C700" s="91" t="str">
        <v>102</v>
      </c>
      <c r="D700" s="91" t="str">
        <v>Hypodermic Products</v>
      </c>
      <c r="E700" s="91" t="str">
        <v>Conventional Hypodermic Products</v>
      </c>
      <c r="F700" s="91" t="str">
        <v>3pc Conventional - COMBOS</v>
      </c>
      <c r="G700" s="91" t="str">
        <v>Syringe with Needle</v>
      </c>
      <c r="H700" s="91" t="str">
        <v>309581</v>
      </c>
      <c r="I700" s="91" t="str">
        <v>SYRINGE 3ML LL W/NDL 25X1 RB</v>
      </c>
      <c r="J700" s="91" t="str">
        <v>BD</v>
      </c>
      <c r="K700" s="95">
        <f>SUMIFS(MasterData[Curr Sales],MasterData[Material'#],H700,MasterData[Material],I700,MasterData[WWB ID],C700)</f>
        <v>10.45</v>
      </c>
      <c r="L700" s="95">
        <f>SUMIFS(MasterData[Prior Sales],MasterData[Material'#],H700,MasterData[Material],I700,MasterData[WWB ID],C700)</f>
        <v>10.45</v>
      </c>
      <c r="M700" s="95">
        <f t="shared" si="21"/>
        <v>0</v>
      </c>
      <c r="N700" s="95">
        <f>SUMIFS(MasterData[Semi-Annual Base],MasterData[Material'#],H700,MasterData[Material],I700,MasterData[WWB ID],C700)</f>
        <v>0</v>
      </c>
      <c r="O700" s="95">
        <f>SUMIFS(MasterData[Semi-Annual Focus],MasterData[Material'#],H700,MasterData[Material],I700,MasterData[WWB ID],C700)</f>
        <v>0</v>
      </c>
      <c r="P700" s="95">
        <f>SUMIFS(MasterData[Base Rebate],MasterData[Material'#],H700,MasterData[Material],I700,MasterData[WWB ID],C700)</f>
        <v>8.049414473418573E-2</v>
      </c>
      <c r="Q700" s="95">
        <f>SUMIFS(MasterData[Annual Focus],MasterData[Material'#],H700,MasterData[Material],I700,MasterData[WWB ID],C700)</f>
        <v>0</v>
      </c>
      <c r="R700" s="95">
        <f>SUMIFS(MasterData[Growth Rebate],MasterData[Material'#],H700,MasterData[Material],I700,MasterData[WWB ID],C700)</f>
        <v>0</v>
      </c>
      <c r="S700" s="95">
        <f t="shared" si="22"/>
        <v>8.049414473418573E-2</v>
      </c>
    </row>
    <row r="701" spans="1:19" x14ac:dyDescent="0.25">
      <c r="A701" s="91" t="str">
        <v>BD MEDICAL</v>
      </c>
      <c r="B701" s="91" t="str">
        <v>Medication Delivery Solutions</v>
      </c>
      <c r="C701" s="91" t="str">
        <v>102</v>
      </c>
      <c r="D701" s="91" t="str">
        <v>Hypodermic Products</v>
      </c>
      <c r="E701" s="91" t="str">
        <v>Conventional Hypodermic Products</v>
      </c>
      <c r="F701" s="91" t="str">
        <v>3pc Conventional - COMBOS</v>
      </c>
      <c r="G701" s="91" t="str">
        <v>Syringe with Needle</v>
      </c>
      <c r="H701" s="91" t="str">
        <v>309577</v>
      </c>
      <c r="I701" s="91" t="str">
        <v>SYRINGE 3ML LL W/NDL 21X1-1/2 RB</v>
      </c>
      <c r="J701" s="91" t="str">
        <v>BD</v>
      </c>
      <c r="K701" s="95">
        <f>SUMIFS(MasterData[Curr Sales],MasterData[Material'#],H701,MasterData[Material],I701,MasterData[WWB ID],C701)</f>
        <v>0</v>
      </c>
      <c r="L701" s="95">
        <f>SUMIFS(MasterData[Prior Sales],MasterData[Material'#],H701,MasterData[Material],I701,MasterData[WWB ID],C701)</f>
        <v>11.94</v>
      </c>
      <c r="M701" s="95">
        <f t="shared" si="21"/>
        <v>-11.94</v>
      </c>
      <c r="N701" s="95">
        <f>SUMIFS(MasterData[Semi-Annual Base],MasterData[Material'#],H701,MasterData[Material],I701,MasterData[WWB ID],C701)</f>
        <v>0</v>
      </c>
      <c r="O701" s="95">
        <f>SUMIFS(MasterData[Semi-Annual Focus],MasterData[Material'#],H701,MasterData[Material],I701,MasterData[WWB ID],C701)</f>
        <v>0</v>
      </c>
      <c r="P701" s="95">
        <f>SUMIFS(MasterData[Base Rebate],MasterData[Material'#],H701,MasterData[Material],I701,MasterData[WWB ID],C701)</f>
        <v>9.1971300299155762E-2</v>
      </c>
      <c r="Q701" s="95">
        <f>SUMIFS(MasterData[Annual Focus],MasterData[Material'#],H701,MasterData[Material],I701,MasterData[WWB ID],C701)</f>
        <v>0</v>
      </c>
      <c r="R701" s="95">
        <f>SUMIFS(MasterData[Growth Rebate],MasterData[Material'#],H701,MasterData[Material],I701,MasterData[WWB ID],C701)</f>
        <v>-1.194</v>
      </c>
      <c r="S701" s="95">
        <f t="shared" si="22"/>
        <v>-1.1020286997008442</v>
      </c>
    </row>
    <row r="702" spans="1:19" x14ac:dyDescent="0.25">
      <c r="A702" s="91" t="str">
        <v>BD MEDICAL</v>
      </c>
      <c r="B702" s="91" t="str">
        <v>Medication Delivery Solutions</v>
      </c>
      <c r="C702" s="91" t="str">
        <v>102</v>
      </c>
      <c r="D702" s="91" t="str">
        <v>Hypodermic Products</v>
      </c>
      <c r="E702" s="91" t="str">
        <v>Conventional Hypodermic Products</v>
      </c>
      <c r="F702" s="91" t="str">
        <v>Pharmacy Devices</v>
      </c>
      <c r="G702" s="91" t="str">
        <v>ORAL MEDICATION</v>
      </c>
      <c r="H702" s="91" t="str">
        <v>305218</v>
      </c>
      <c r="I702" s="91" t="str">
        <v>SYRINGE ORAL 5ML CLEAR</v>
      </c>
      <c r="J702" s="91" t="str">
        <v>BD</v>
      </c>
      <c r="K702" s="95">
        <f>SUMIFS(MasterData[Curr Sales],MasterData[Material'#],H702,MasterData[Material],I702,MasterData[WWB ID],C702)</f>
        <v>75</v>
      </c>
      <c r="L702" s="95">
        <f>SUMIFS(MasterData[Prior Sales],MasterData[Material'#],H702,MasterData[Material],I702,MasterData[WWB ID],C702)</f>
        <v>-15</v>
      </c>
      <c r="M702" s="95">
        <f t="shared" si="21"/>
        <v>90</v>
      </c>
      <c r="N702" s="95">
        <f>SUMIFS(MasterData[Semi-Annual Base],MasterData[Material'#],H702,MasterData[Material],I702,MasterData[WWB ID],C702)</f>
        <v>0</v>
      </c>
      <c r="O702" s="95">
        <f>SUMIFS(MasterData[Semi-Annual Focus],MasterData[Material'#],H702,MasterData[Material],I702,MasterData[WWB ID],C702)</f>
        <v>0</v>
      </c>
      <c r="P702" s="95">
        <f>SUMIFS(MasterData[Base Rebate],MasterData[Material'#],H702,MasterData[Material],I702,MasterData[WWB ID],C702)</f>
        <v>-0.11554183454667809</v>
      </c>
      <c r="Q702" s="95">
        <f>SUMIFS(MasterData[Annual Focus],MasterData[Material'#],H702,MasterData[Material],I702,MasterData[WWB ID],C702)</f>
        <v>0</v>
      </c>
      <c r="R702" s="95">
        <f>SUMIFS(MasterData[Growth Rebate],MasterData[Material'#],H702,MasterData[Material],I702,MasterData[WWB ID],C702)</f>
        <v>9</v>
      </c>
      <c r="S702" s="95">
        <f t="shared" si="22"/>
        <v>8.8844581654533226</v>
      </c>
    </row>
    <row r="703" spans="1:19" x14ac:dyDescent="0.25">
      <c r="A703" s="91" t="str">
        <v>BD MEDICAL</v>
      </c>
      <c r="B703" s="91" t="str">
        <v>Medication Delivery Solutions</v>
      </c>
      <c r="C703" s="91" t="str">
        <v>138</v>
      </c>
      <c r="D703" s="91" t="str">
        <v>Sharps Disposals Systems</v>
      </c>
      <c r="E703" s="91" t="str">
        <v>Sharps Disposal Systems</v>
      </c>
      <c r="F703" s="91" t="str">
        <v>Infectious Waste Collectors</v>
      </c>
      <c r="G703" s="91" t="str">
        <v>XL \ Large Sharps Collectors</v>
      </c>
      <c r="H703" s="91" t="str">
        <v>305615</v>
      </c>
      <c r="I703" s="91" t="str">
        <v>SHARPS COLL 9GAL RED</v>
      </c>
      <c r="J703" s="91" t="str">
        <v>BD</v>
      </c>
      <c r="K703" s="95">
        <f>SUMIFS(MasterData[Curr Sales],MasterData[Material'#],H703,MasterData[Material],I703,MasterData[WWB ID],C703)</f>
        <v>392.15999999999997</v>
      </c>
      <c r="L703" s="95">
        <f>SUMIFS(MasterData[Prior Sales],MasterData[Material'#],H703,MasterData[Material],I703,MasterData[WWB ID],C703)</f>
        <v>200.88</v>
      </c>
      <c r="M703" s="95">
        <f t="shared" si="21"/>
        <v>191.27999999999997</v>
      </c>
      <c r="N703" s="95">
        <f>SUMIFS(MasterData[Semi-Annual Base],MasterData[Material'#],H703,MasterData[Material],I703,MasterData[WWB ID],C703)</f>
        <v>0</v>
      </c>
      <c r="O703" s="95">
        <f>SUMIFS(MasterData[Semi-Annual Focus],MasterData[Material'#],H703,MasterData[Material],I703,MasterData[WWB ID],C703)</f>
        <v>0</v>
      </c>
      <c r="P703" s="95">
        <f>SUMIFS(MasterData[Base Rebate],MasterData[Material'#],H703,MasterData[Material],I703,MasterData[WWB ID],C703)</f>
        <v>1.5473362482491131</v>
      </c>
      <c r="Q703" s="95">
        <f>SUMIFS(MasterData[Annual Focus],MasterData[Material'#],H703,MasterData[Material],I703,MasterData[WWB ID],C703)</f>
        <v>0</v>
      </c>
      <c r="R703" s="95">
        <f>SUMIFS(MasterData[Growth Rebate],MasterData[Material'#],H703,MasterData[Material],I703,MasterData[WWB ID],C703)</f>
        <v>19.128</v>
      </c>
      <c r="S703" s="95">
        <f t="shared" si="22"/>
        <v>20.675336248249113</v>
      </c>
    </row>
    <row r="704" spans="1:19" x14ac:dyDescent="0.25">
      <c r="A704" s="91" t="str">
        <v>BD MEDICAL</v>
      </c>
      <c r="B704" s="91" t="str">
        <v>Medication Delivery Solutions</v>
      </c>
      <c r="C704" s="91" t="str">
        <v>104</v>
      </c>
      <c r="D704" s="91" t="str">
        <v>Peripheral IV Catheters</v>
      </c>
      <c r="E704" s="91" t="str">
        <v>IV Catheters - HCW Safety</v>
      </c>
      <c r="F704" s="91" t="str">
        <v>Nexiva</v>
      </c>
      <c r="G704" s="91" t="str">
        <v>Nexiva Single Port</v>
      </c>
      <c r="H704" s="91" t="str">
        <v>383510</v>
      </c>
      <c r="I704" s="91" t="str">
        <v>NEXIVA 24 GA X 9/16 IN SINGLE PORT</v>
      </c>
      <c r="J704" s="91" t="str">
        <v>BD</v>
      </c>
      <c r="K704" s="95">
        <f>SUMIFS(MasterData[Curr Sales],MasterData[Material'#],H704,MasterData[Material],I704,MasterData[WWB ID],C704)</f>
        <v>0</v>
      </c>
      <c r="L704" s="95">
        <f>SUMIFS(MasterData[Prior Sales],MasterData[Material'#],H704,MasterData[Material],I704,MasterData[WWB ID],C704)</f>
        <v>684.8</v>
      </c>
      <c r="M704" s="95">
        <f t="shared" si="21"/>
        <v>-684.8</v>
      </c>
      <c r="N704" s="95">
        <f>SUMIFS(MasterData[Semi-Annual Base],MasterData[Material'#],H704,MasterData[Material],I704,MasterData[WWB ID],C704)</f>
        <v>0</v>
      </c>
      <c r="O704" s="95">
        <f>SUMIFS(MasterData[Semi-Annual Focus],MasterData[Material'#],H704,MasterData[Material],I704,MasterData[WWB ID],C704)</f>
        <v>0</v>
      </c>
      <c r="P704" s="95">
        <f>SUMIFS(MasterData[Base Rebate],MasterData[Material'#],H704,MasterData[Material],I704,MasterData[WWB ID],C704)</f>
        <v>5.2748698865043444</v>
      </c>
      <c r="Q704" s="95">
        <f>SUMIFS(MasterData[Annual Focus],MasterData[Material'#],H704,MasterData[Material],I704,MasterData[WWB ID],C704)</f>
        <v>0</v>
      </c>
      <c r="R704" s="95">
        <f>SUMIFS(MasterData[Growth Rebate],MasterData[Material'#],H704,MasterData[Material],I704,MasterData[WWB ID],C704)</f>
        <v>-68.48</v>
      </c>
      <c r="S704" s="95">
        <f t="shared" si="22"/>
        <v>-63.205130113495656</v>
      </c>
    </row>
    <row r="705" spans="1:19" x14ac:dyDescent="0.25">
      <c r="A705" s="91" t="str">
        <v>BD MEDICAL</v>
      </c>
      <c r="B705" s="91" t="str">
        <v>Medication Delivery Solutions</v>
      </c>
      <c r="C705" s="91" t="str">
        <v>139</v>
      </c>
      <c r="D705" s="91" t="str">
        <v>Vascular Care</v>
      </c>
      <c r="E705" s="91" t="str">
        <v>Prefilled Flush Devices -Conventional</v>
      </c>
      <c r="F705" s="91" t="str">
        <v>HeparinLockFlushDevices-Terminal Sterile</v>
      </c>
      <c r="G705" s="91" t="str">
        <v>Hep. Lock 100u - Columbus - US</v>
      </c>
      <c r="H705" s="91" t="str">
        <v>306423</v>
      </c>
      <c r="I705" s="91" t="str">
        <v>SYRINGE 3ML HEPARIN 100 UNIT</v>
      </c>
      <c r="J705" s="91" t="str">
        <v>BD</v>
      </c>
      <c r="K705" s="95">
        <f>SUMIFS(MasterData[Curr Sales],MasterData[Material'#],H705,MasterData[Material],I705,MasterData[WWB ID],C705)</f>
        <v>0</v>
      </c>
      <c r="L705" s="95">
        <f>SUMIFS(MasterData[Prior Sales],MasterData[Material'#],H705,MasterData[Material],I705,MasterData[WWB ID],C705)</f>
        <v>13.8</v>
      </c>
      <c r="M705" s="95">
        <f t="shared" si="21"/>
        <v>-13.8</v>
      </c>
      <c r="N705" s="95">
        <f>SUMIFS(MasterData[Semi-Annual Base],MasterData[Material'#],H705,MasterData[Material],I705,MasterData[WWB ID],C705)</f>
        <v>0</v>
      </c>
      <c r="O705" s="95">
        <f>SUMIFS(MasterData[Semi-Annual Focus],MasterData[Material'#],H705,MasterData[Material],I705,MasterData[WWB ID],C705)</f>
        <v>0</v>
      </c>
      <c r="P705" s="95">
        <f>SUMIFS(MasterData[Base Rebate],MasterData[Material'#],H705,MasterData[Material],I705,MasterData[WWB ID],C705)</f>
        <v>0.10629848778294385</v>
      </c>
      <c r="Q705" s="95">
        <f>SUMIFS(MasterData[Annual Focus],MasterData[Material'#],H705,MasterData[Material],I705,MasterData[WWB ID],C705)</f>
        <v>0</v>
      </c>
      <c r="R705" s="95">
        <f>SUMIFS(MasterData[Growth Rebate],MasterData[Material'#],H705,MasterData[Material],I705,MasterData[WWB ID],C705)</f>
        <v>-1.3800000000000001</v>
      </c>
      <c r="S705" s="95">
        <f t="shared" si="22"/>
        <v>-1.2737015122170563</v>
      </c>
    </row>
    <row r="706" spans="1:19" x14ac:dyDescent="0.25">
      <c r="A706" s="91" t="str">
        <v>BD MEDICAL</v>
      </c>
      <c r="B706" s="91" t="str">
        <v>Medication Delivery Solutions</v>
      </c>
      <c r="C706" s="91" t="str">
        <v>102</v>
      </c>
      <c r="D706" s="91" t="str">
        <v>Hypodermic Products</v>
      </c>
      <c r="E706" s="91" t="str">
        <v>Conventional Hypodermic Products</v>
      </c>
      <c r="F706" s="91" t="str">
        <v>3pc Conventional - COMBOS</v>
      </c>
      <c r="G706" s="91" t="str">
        <v>Syringe with Needle</v>
      </c>
      <c r="H706" s="91" t="str">
        <v>309570</v>
      </c>
      <c r="I706" s="91" t="str">
        <v>SYRINGE 3ML LL W/NDL 25X5/8 RB</v>
      </c>
      <c r="J706" s="91" t="str">
        <v>BD</v>
      </c>
      <c r="K706" s="95">
        <f>SUMIFS(MasterData[Curr Sales],MasterData[Material'#],H706,MasterData[Material],I706,MasterData[WWB ID],C706)</f>
        <v>38.44</v>
      </c>
      <c r="L706" s="95">
        <f>SUMIFS(MasterData[Prior Sales],MasterData[Material'#],H706,MasterData[Material],I706,MasterData[WWB ID],C706)</f>
        <v>23.64</v>
      </c>
      <c r="M706" s="95">
        <f t="shared" si="21"/>
        <v>14.799999999999997</v>
      </c>
      <c r="N706" s="95">
        <f>SUMIFS(MasterData[Semi-Annual Base],MasterData[Material'#],H706,MasterData[Material],I706,MasterData[WWB ID],C706)</f>
        <v>0</v>
      </c>
      <c r="O706" s="95">
        <f>SUMIFS(MasterData[Semi-Annual Focus],MasterData[Material'#],H706,MasterData[Material],I706,MasterData[WWB ID],C706)</f>
        <v>0</v>
      </c>
      <c r="P706" s="95">
        <f>SUMIFS(MasterData[Base Rebate],MasterData[Material'#],H706,MasterData[Material],I706,MasterData[WWB ID],C706)</f>
        <v>0.18209393124556467</v>
      </c>
      <c r="Q706" s="95">
        <f>SUMIFS(MasterData[Annual Focus],MasterData[Material'#],H706,MasterData[Material],I706,MasterData[WWB ID],C706)</f>
        <v>0</v>
      </c>
      <c r="R706" s="95">
        <f>SUMIFS(MasterData[Growth Rebate],MasterData[Material'#],H706,MasterData[Material],I706,MasterData[WWB ID],C706)</f>
        <v>1.48</v>
      </c>
      <c r="S706" s="95">
        <f t="shared" si="22"/>
        <v>1.6620939312455647</v>
      </c>
    </row>
    <row r="707" spans="1:19" x14ac:dyDescent="0.25">
      <c r="A707" s="91" t="str">
        <v>BD MEDICAL</v>
      </c>
      <c r="B707" s="91" t="str">
        <v>Medication Delivery Solutions</v>
      </c>
      <c r="C707" s="91" t="str">
        <v>107</v>
      </c>
      <c r="D707" s="91" t="str">
        <v>Anesthesia and Enterals</v>
      </c>
      <c r="E707" s="91" t="str">
        <v>Anesthesia Systems - Conventional</v>
      </c>
      <c r="F707" s="91" t="str">
        <v>Regional Anesthesia - Spinal Needles</v>
      </c>
      <c r="G707" s="91" t="str">
        <v>Sterile Disp Quincke</v>
      </c>
      <c r="H707" s="91" t="str">
        <v>400106</v>
      </c>
      <c r="I707" s="91" t="str">
        <v>NEEDLE SPINAL S/SU 23GA 3-1/2IN QUINCKE</v>
      </c>
      <c r="J707" s="91" t="str">
        <v>BD</v>
      </c>
      <c r="K707" s="95">
        <f>SUMIFS(MasterData[Curr Sales],MasterData[Material'#],H707,MasterData[Material],I707,MasterData[WWB ID],C707)</f>
        <v>0</v>
      </c>
      <c r="L707" s="95">
        <f>SUMIFS(MasterData[Prior Sales],MasterData[Material'#],H707,MasterData[Material],I707,MasterData[WWB ID],C707)</f>
        <v>293.75</v>
      </c>
      <c r="M707" s="95">
        <f t="shared" si="21"/>
        <v>-293.75</v>
      </c>
      <c r="N707" s="95">
        <f>SUMIFS(MasterData[Semi-Annual Base],MasterData[Material'#],H707,MasterData[Material],I707,MasterData[WWB ID],C707)</f>
        <v>0</v>
      </c>
      <c r="O707" s="95">
        <f>SUMIFS(MasterData[Semi-Annual Focus],MasterData[Material'#],H707,MasterData[Material],I707,MasterData[WWB ID],C707)</f>
        <v>0</v>
      </c>
      <c r="P707" s="95">
        <f>SUMIFS(MasterData[Base Rebate],MasterData[Material'#],H707,MasterData[Material],I707,MasterData[WWB ID],C707)</f>
        <v>2.262694259872446</v>
      </c>
      <c r="Q707" s="95">
        <f>SUMIFS(MasterData[Annual Focus],MasterData[Material'#],H707,MasterData[Material],I707,MasterData[WWB ID],C707)</f>
        <v>0</v>
      </c>
      <c r="R707" s="95">
        <f>SUMIFS(MasterData[Growth Rebate],MasterData[Material'#],H707,MasterData[Material],I707,MasterData[WWB ID],C707)</f>
        <v>-29.375</v>
      </c>
      <c r="S707" s="95">
        <f t="shared" si="22"/>
        <v>-27.112305740127553</v>
      </c>
    </row>
    <row r="708" spans="1:19" x14ac:dyDescent="0.25">
      <c r="A708" s="91" t="str">
        <v>BD MEDICAL</v>
      </c>
      <c r="B708" s="91" t="str">
        <v>Medication Delivery Solutions</v>
      </c>
      <c r="C708" s="91" t="str">
        <v>102</v>
      </c>
      <c r="D708" s="91" t="str">
        <v>Hypodermic Products</v>
      </c>
      <c r="E708" s="91" t="str">
        <v>Safety Hypodermic Products</v>
      </c>
      <c r="F708" s="91" t="str">
        <v>Eclipse - COMBOS</v>
      </c>
      <c r="G708" s="91" t="str">
        <v>3 ml</v>
      </c>
      <c r="H708" s="91" t="str">
        <v>305784</v>
      </c>
      <c r="I708" s="91" t="str">
        <v>SYR 3ML LL W/NDL ECLIPSE 21X1-1/2 RB TW</v>
      </c>
      <c r="J708" s="91" t="str">
        <v>BD</v>
      </c>
      <c r="K708" s="95">
        <f>SUMIFS(MasterData[Curr Sales],MasterData[Material'#],H708,MasterData[Material],I708,MasterData[WWB ID],C708)</f>
        <v>10</v>
      </c>
      <c r="L708" s="95">
        <f>SUMIFS(MasterData[Prior Sales],MasterData[Material'#],H708,MasterData[Material],I708,MasterData[WWB ID],C708)</f>
        <v>20</v>
      </c>
      <c r="M708" s="95">
        <f t="shared" si="21"/>
        <v>-10</v>
      </c>
      <c r="N708" s="95">
        <f>SUMIFS(MasterData[Semi-Annual Base],MasterData[Material'#],H708,MasterData[Material],I708,MasterData[WWB ID],C708)</f>
        <v>0</v>
      </c>
      <c r="O708" s="95">
        <f>SUMIFS(MasterData[Semi-Annual Focus],MasterData[Material'#],H708,MasterData[Material],I708,MasterData[WWB ID],C708)</f>
        <v>0</v>
      </c>
      <c r="P708" s="95">
        <f>SUMIFS(MasterData[Base Rebate],MasterData[Material'#],H708,MasterData[Material],I708,MasterData[WWB ID],C708)</f>
        <v>0.1540557793955708</v>
      </c>
      <c r="Q708" s="95">
        <f>SUMIFS(MasterData[Annual Focus],MasterData[Material'#],H708,MasterData[Material],I708,MasterData[WWB ID],C708)</f>
        <v>0</v>
      </c>
      <c r="R708" s="95">
        <f>SUMIFS(MasterData[Growth Rebate],MasterData[Material'#],H708,MasterData[Material],I708,MasterData[WWB ID],C708)</f>
        <v>-1</v>
      </c>
      <c r="S708" s="95">
        <f t="shared" si="22"/>
        <v>-0.8459442206044292</v>
      </c>
    </row>
    <row r="709" spans="1:19" x14ac:dyDescent="0.25">
      <c r="A709" s="91" t="str">
        <v>BD MEDICAL</v>
      </c>
      <c r="B709" s="91" t="str">
        <v>Medication Delivery Solutions</v>
      </c>
      <c r="C709" s="91" t="str">
        <v>107</v>
      </c>
      <c r="D709" s="91" t="str">
        <v>Anesthesia and Enterals</v>
      </c>
      <c r="E709" s="91" t="str">
        <v>Anesthesia Systems - Conventional</v>
      </c>
      <c r="F709" s="91" t="str">
        <v>Regional Anesthesia - Spinal Needles</v>
      </c>
      <c r="G709" s="91" t="str">
        <v>Sterile Disp Whitacre</v>
      </c>
      <c r="H709" s="91" t="str">
        <v>405079</v>
      </c>
      <c r="I709" s="91" t="str">
        <v>NEEDLE SPINAL S/SU 27GA 3-1/2IN WHITACRE</v>
      </c>
      <c r="J709" s="91" t="str">
        <v>BD</v>
      </c>
      <c r="K709" s="95">
        <f>SUMIFS(MasterData[Curr Sales],MasterData[Material'#],H709,MasterData[Material],I709,MasterData[WWB ID],C709)</f>
        <v>0</v>
      </c>
      <c r="L709" s="95">
        <f>SUMIFS(MasterData[Prior Sales],MasterData[Material'#],H709,MasterData[Material],I709,MasterData[WWB ID],C709)</f>
        <v>78.2</v>
      </c>
      <c r="M709" s="95">
        <f t="shared" si="21"/>
        <v>-78.2</v>
      </c>
      <c r="N709" s="95">
        <f>SUMIFS(MasterData[Semi-Annual Base],MasterData[Material'#],H709,MasterData[Material],I709,MasterData[WWB ID],C709)</f>
        <v>0</v>
      </c>
      <c r="O709" s="95">
        <f>SUMIFS(MasterData[Semi-Annual Focus],MasterData[Material'#],H709,MasterData[Material],I709,MasterData[WWB ID],C709)</f>
        <v>0</v>
      </c>
      <c r="P709" s="95">
        <f>SUMIFS(MasterData[Base Rebate],MasterData[Material'#],H709,MasterData[Material],I709,MasterData[WWB ID],C709)</f>
        <v>0.60235809743668189</v>
      </c>
      <c r="Q709" s="95">
        <f>SUMIFS(MasterData[Annual Focus],MasterData[Material'#],H709,MasterData[Material],I709,MasterData[WWB ID],C709)</f>
        <v>0</v>
      </c>
      <c r="R709" s="95">
        <f>SUMIFS(MasterData[Growth Rebate],MasterData[Material'#],H709,MasterData[Material],I709,MasterData[WWB ID],C709)</f>
        <v>-7.82</v>
      </c>
      <c r="S709" s="95">
        <f t="shared" si="22"/>
        <v>-7.2176419025633187</v>
      </c>
    </row>
    <row r="710" spans="1:19" x14ac:dyDescent="0.25">
      <c r="A710" s="91" t="str">
        <v>BD MEDICAL</v>
      </c>
      <c r="B710" s="91" t="str">
        <v>Medication Delivery Solutions</v>
      </c>
      <c r="C710" s="91" t="str">
        <v>138</v>
      </c>
      <c r="D710" s="91" t="str">
        <v>Sharps Disposals Systems</v>
      </c>
      <c r="E710" s="91" t="str">
        <v>Sharps Disposal Systems</v>
      </c>
      <c r="F710" s="91" t="str">
        <v>Infectious Waste Collectors</v>
      </c>
      <c r="G710" s="91" t="str">
        <v>Patient Room Products</v>
      </c>
      <c r="H710" s="91" t="str">
        <v>305097</v>
      </c>
      <c r="I710" s="91" t="str">
        <v>SHARPS WALL CAB LARGE RECYKLEEN BROWN</v>
      </c>
      <c r="J710" s="91" t="str">
        <v>BD</v>
      </c>
      <c r="K710" s="95">
        <f>SUMIFS(MasterData[Curr Sales],MasterData[Material'#],H710,MasterData[Material],I710,MasterData[WWB ID],C710)</f>
        <v>103.56</v>
      </c>
      <c r="L710" s="95">
        <f>SUMIFS(MasterData[Prior Sales],MasterData[Material'#],H710,MasterData[Material],I710,MasterData[WWB ID],C710)</f>
        <v>0</v>
      </c>
      <c r="M710" s="95">
        <f t="shared" si="21"/>
        <v>103.56</v>
      </c>
      <c r="N710" s="95">
        <f>SUMIFS(MasterData[Semi-Annual Base],MasterData[Material'#],H710,MasterData[Material],I710,MasterData[WWB ID],C710)</f>
        <v>0</v>
      </c>
      <c r="O710" s="95">
        <f>SUMIFS(MasterData[Semi-Annual Focus],MasterData[Material'#],H710,MasterData[Material],I710,MasterData[WWB ID],C710)</f>
        <v>0</v>
      </c>
      <c r="P710" s="95">
        <f>SUMIFS(MasterData[Base Rebate],MasterData[Material'#],H710,MasterData[Material],I710,MasterData[WWB ID],C710)</f>
        <v>0</v>
      </c>
      <c r="Q710" s="95">
        <f>SUMIFS(MasterData[Annual Focus],MasterData[Material'#],H710,MasterData[Material],I710,MasterData[WWB ID],C710)</f>
        <v>0</v>
      </c>
      <c r="R710" s="95">
        <f>SUMIFS(MasterData[Growth Rebate],MasterData[Material'#],H710,MasterData[Material],I710,MasterData[WWB ID],C710)</f>
        <v>10.356000000000002</v>
      </c>
      <c r="S710" s="95">
        <f t="shared" si="22"/>
        <v>10.356000000000002</v>
      </c>
    </row>
    <row r="711" spans="1:19" x14ac:dyDescent="0.25">
      <c r="A711" s="91" t="str">
        <v>BD MEDICAL</v>
      </c>
      <c r="B711" s="91" t="str">
        <v>Medication Delivery Solutions</v>
      </c>
      <c r="C711" s="91" t="str">
        <v>138</v>
      </c>
      <c r="D711" s="91" t="str">
        <v>Sharps Disposals Systems</v>
      </c>
      <c r="E711" s="91" t="str">
        <v>Sharps Disposal Systems</v>
      </c>
      <c r="F711" s="91" t="str">
        <v>Infectious Waste Collectors</v>
      </c>
      <c r="G711" s="91" t="str">
        <v>XL \ Large Sharps Collectors</v>
      </c>
      <c r="H711" s="91" t="str">
        <v>305601</v>
      </c>
      <c r="I711" s="91" t="str">
        <v>SHARPS COLL 9GAL GASKET RED</v>
      </c>
      <c r="J711" s="91" t="str">
        <v>BD</v>
      </c>
      <c r="K711" s="95">
        <f>SUMIFS(MasterData[Curr Sales],MasterData[Material'#],H711,MasterData[Material],I711,MasterData[WWB ID],C711)</f>
        <v>223.36</v>
      </c>
      <c r="L711" s="95">
        <f>SUMIFS(MasterData[Prior Sales],MasterData[Material'#],H711,MasterData[Material],I711,MasterData[WWB ID],C711)</f>
        <v>716.16</v>
      </c>
      <c r="M711" s="95">
        <f t="shared" si="21"/>
        <v>-492.79999999999995</v>
      </c>
      <c r="N711" s="95">
        <f>SUMIFS(MasterData[Semi-Annual Base],MasterData[Material'#],H711,MasterData[Material],I711,MasterData[WWB ID],C711)</f>
        <v>0</v>
      </c>
      <c r="O711" s="95">
        <f>SUMIFS(MasterData[Semi-Annual Focus],MasterData[Material'#],H711,MasterData[Material],I711,MasterData[WWB ID],C711)</f>
        <v>0</v>
      </c>
      <c r="P711" s="95">
        <f>SUMIFS(MasterData[Base Rebate],MasterData[Material'#],H711,MasterData[Material],I711,MasterData[WWB ID],C711)</f>
        <v>5.5164293485965992</v>
      </c>
      <c r="Q711" s="95">
        <f>SUMIFS(MasterData[Annual Focus],MasterData[Material'#],H711,MasterData[Material],I711,MasterData[WWB ID],C711)</f>
        <v>0</v>
      </c>
      <c r="R711" s="95">
        <f>SUMIFS(MasterData[Growth Rebate],MasterData[Material'#],H711,MasterData[Material],I711,MasterData[WWB ID],C711)</f>
        <v>-49.28</v>
      </c>
      <c r="S711" s="95">
        <f t="shared" si="22"/>
        <v>-43.763570651403398</v>
      </c>
    </row>
    <row r="712" spans="1:19" x14ac:dyDescent="0.25">
      <c r="A712" s="91" t="str">
        <v>BD MEDICAL</v>
      </c>
      <c r="B712" s="91" t="str">
        <v>Medication Delivery Solutions</v>
      </c>
      <c r="C712" s="91" t="str">
        <v>146</v>
      </c>
      <c r="D712" s="91" t="str">
        <v>ISD-MDS</v>
      </c>
      <c r="E712" s="91" t="str">
        <v>IVA Extension Sets</v>
      </c>
      <c r="F712" s="91" t="str">
        <v>IVA Extension Sets - Q-Syte</v>
      </c>
      <c r="G712" s="91" t="str">
        <v>Q-Syte</v>
      </c>
      <c r="H712" s="91" t="str">
        <v>385151</v>
      </c>
      <c r="I712" s="91" t="str">
        <v>EXT SET 15CM SMALL BORE SPIN NUT</v>
      </c>
      <c r="J712" s="91" t="str">
        <v>BD</v>
      </c>
      <c r="K712" s="95">
        <f>SUMIFS(MasterData[Curr Sales],MasterData[Material'#],H712,MasterData[Material],I712,MasterData[WWB ID],C712)</f>
        <v>8492</v>
      </c>
      <c r="L712" s="95">
        <f>SUMIFS(MasterData[Prior Sales],MasterData[Material'#],H712,MasterData[Material],I712,MasterData[WWB ID],C712)</f>
        <v>6384</v>
      </c>
      <c r="M712" s="95">
        <f t="shared" si="21"/>
        <v>2108</v>
      </c>
      <c r="N712" s="95">
        <f>SUMIFS(MasterData[Semi-Annual Base],MasterData[Material'#],H712,MasterData[Material],I712,MasterData[WWB ID],C712)</f>
        <v>0</v>
      </c>
      <c r="O712" s="95">
        <f>SUMIFS(MasterData[Semi-Annual Focus],MasterData[Material'#],H712,MasterData[Material],I712,MasterData[WWB ID],C712)</f>
        <v>0</v>
      </c>
      <c r="P712" s="95">
        <f>SUMIFS(MasterData[Base Rebate],MasterData[Material'#],H712,MasterData[Material],I712,MasterData[WWB ID],C712)</f>
        <v>49.174604783066194</v>
      </c>
      <c r="Q712" s="95">
        <f>SUMIFS(MasterData[Annual Focus],MasterData[Material'#],H712,MasterData[Material],I712,MasterData[WWB ID],C712)</f>
        <v>0</v>
      </c>
      <c r="R712" s="95">
        <f>SUMIFS(MasterData[Growth Rebate],MasterData[Material'#],H712,MasterData[Material],I712,MasterData[WWB ID],C712)</f>
        <v>210.79999999999995</v>
      </c>
      <c r="S712" s="95">
        <f t="shared" si="22"/>
        <v>259.97460478306613</v>
      </c>
    </row>
    <row r="713" spans="1:19" x14ac:dyDescent="0.25">
      <c r="A713" s="91" t="str">
        <v>BD MEDICAL</v>
      </c>
      <c r="B713" s="91" t="str">
        <v>Medication Delivery Solutions</v>
      </c>
      <c r="C713" s="91" t="str">
        <v>192</v>
      </c>
      <c r="D713" s="91" t="str">
        <v>Vascular Prep</v>
      </c>
      <c r="E713" s="91" t="str">
        <v>Securement</v>
      </c>
      <c r="F713" s="91" t="str">
        <v>Statlock - Other</v>
      </c>
      <c r="G713" s="91" t="str">
        <v>Statlock - Universal</v>
      </c>
      <c r="H713" s="91" t="str">
        <v>VUPD68</v>
      </c>
      <c r="I713" s="91" t="str">
        <v>Sl Univ Plus Lrg 6-8.5Fr</v>
      </c>
      <c r="J713" s="91" t="str">
        <v>BD</v>
      </c>
      <c r="K713" s="95">
        <f>SUMIFS(MasterData[Curr Sales],MasterData[Material'#],H713,MasterData[Material],I713,MasterData[WWB ID],C713)</f>
        <v>817.5</v>
      </c>
      <c r="L713" s="95">
        <f>SUMIFS(MasterData[Prior Sales],MasterData[Material'#],H713,MasterData[Material],I713,MasterData[WWB ID],C713)</f>
        <v>1635</v>
      </c>
      <c r="M713" s="95">
        <f t="shared" ref="M713:M776" si="23">K713-L713</f>
        <v>-817.5</v>
      </c>
      <c r="N713" s="95">
        <f>SUMIFS(MasterData[Semi-Annual Base],MasterData[Material'#],H713,MasterData[Material],I713,MasterData[WWB ID],C713)</f>
        <v>0</v>
      </c>
      <c r="O713" s="95">
        <f>SUMIFS(MasterData[Semi-Annual Focus],MasterData[Material'#],H713,MasterData[Material],I713,MasterData[WWB ID],C713)</f>
        <v>0</v>
      </c>
      <c r="P713" s="95">
        <f>SUMIFS(MasterData[Base Rebate],MasterData[Material'#],H713,MasterData[Material],I713,MasterData[WWB ID],C713)</f>
        <v>12.594059965587913</v>
      </c>
      <c r="Q713" s="95">
        <f>SUMIFS(MasterData[Annual Focus],MasterData[Material'#],H713,MasterData[Material],I713,MasterData[WWB ID],C713)</f>
        <v>0</v>
      </c>
      <c r="R713" s="95">
        <f>SUMIFS(MasterData[Growth Rebate],MasterData[Material'#],H713,MasterData[Material],I713,MasterData[WWB ID],C713)</f>
        <v>-81.75</v>
      </c>
      <c r="S713" s="95">
        <f t="shared" ref="S713:S776" si="24">SUM(N713:R713)</f>
        <v>-69.155940034412083</v>
      </c>
    </row>
    <row r="714" spans="1:19" x14ac:dyDescent="0.25">
      <c r="A714" s="91" t="str">
        <v>BD MEDICAL</v>
      </c>
      <c r="B714" s="91" t="str">
        <v>Medication Delivery Solutions</v>
      </c>
      <c r="C714" s="91" t="str">
        <v>104</v>
      </c>
      <c r="D714" s="91" t="str">
        <v>Peripheral IV Catheters</v>
      </c>
      <c r="E714" s="91" t="str">
        <v>IV Catheters - HCW Safety</v>
      </c>
      <c r="F714" s="91" t="str">
        <v>Nexiva</v>
      </c>
      <c r="G714" s="91" t="str">
        <v>Nexiva Single Port</v>
      </c>
      <c r="H714" s="91" t="str">
        <v>383513</v>
      </c>
      <c r="I714" s="91" t="str">
        <v>Nexiva 22 GA X 1.75 IN Single Port</v>
      </c>
      <c r="J714" s="91" t="str">
        <v>BD</v>
      </c>
      <c r="K714" s="95">
        <f>SUMIFS(MasterData[Curr Sales],MasterData[Material'#],H714,MasterData[Material],I714,MasterData[WWB ID],C714)</f>
        <v>92</v>
      </c>
      <c r="L714" s="95">
        <f>SUMIFS(MasterData[Prior Sales],MasterData[Material'#],H714,MasterData[Material],I714,MasterData[WWB ID],C714)</f>
        <v>0</v>
      </c>
      <c r="M714" s="95">
        <f t="shared" si="23"/>
        <v>92</v>
      </c>
      <c r="N714" s="95">
        <f>SUMIFS(MasterData[Semi-Annual Base],MasterData[Material'#],H714,MasterData[Material],I714,MasterData[WWB ID],C714)</f>
        <v>0</v>
      </c>
      <c r="O714" s="95">
        <f>SUMIFS(MasterData[Semi-Annual Focus],MasterData[Material'#],H714,MasterData[Material],I714,MasterData[WWB ID],C714)</f>
        <v>0</v>
      </c>
      <c r="P714" s="95">
        <f>SUMIFS(MasterData[Base Rebate],MasterData[Material'#],H714,MasterData[Material],I714,MasterData[WWB ID],C714)</f>
        <v>0</v>
      </c>
      <c r="Q714" s="95">
        <f>SUMIFS(MasterData[Annual Focus],MasterData[Material'#],H714,MasterData[Material],I714,MasterData[WWB ID],C714)</f>
        <v>0</v>
      </c>
      <c r="R714" s="95">
        <f>SUMIFS(MasterData[Growth Rebate],MasterData[Material'#],H714,MasterData[Material],I714,MasterData[WWB ID],C714)</f>
        <v>9.2000000000000011</v>
      </c>
      <c r="S714" s="95">
        <f t="shared" si="24"/>
        <v>9.2000000000000011</v>
      </c>
    </row>
    <row r="715" spans="1:19" x14ac:dyDescent="0.25">
      <c r="A715" s="91" t="str">
        <v>BD MEDICAL</v>
      </c>
      <c r="B715" s="91" t="str">
        <v>Medication Delivery Solutions</v>
      </c>
      <c r="C715" s="91" t="str">
        <v>102</v>
      </c>
      <c r="D715" s="91" t="str">
        <v>Hypodermic Products</v>
      </c>
      <c r="E715" s="91" t="str">
        <v>Safety Hypodermic Products</v>
      </c>
      <c r="F715" s="91" t="str">
        <v>Blunt Fill Needle / Combo</v>
      </c>
      <c r="G715" s="91" t="str">
        <v>SYR W BFN LARGE BORE</v>
      </c>
      <c r="H715" s="91" t="str">
        <v>305062</v>
      </c>
      <c r="I715" s="91" t="str">
        <v>SYRINGE BLUNT FILL 5ML LL W/NDL 18X1-1/2</v>
      </c>
      <c r="J715" s="91" t="str">
        <v>BD</v>
      </c>
      <c r="K715" s="95">
        <f>SUMIFS(MasterData[Curr Sales],MasterData[Material'#],H715,MasterData[Material],I715,MasterData[WWB ID],C715)</f>
        <v>805.6</v>
      </c>
      <c r="L715" s="95">
        <f>SUMIFS(MasterData[Prior Sales],MasterData[Material'#],H715,MasterData[Material],I715,MasterData[WWB ID],C715)</f>
        <v>1120</v>
      </c>
      <c r="M715" s="95">
        <f t="shared" si="23"/>
        <v>-314.39999999999998</v>
      </c>
      <c r="N715" s="95">
        <f>SUMIFS(MasterData[Semi-Annual Base],MasterData[Material'#],H715,MasterData[Material],I715,MasterData[WWB ID],C715)</f>
        <v>0</v>
      </c>
      <c r="O715" s="95">
        <f>SUMIFS(MasterData[Semi-Annual Focus],MasterData[Material'#],H715,MasterData[Material],I715,MasterData[WWB ID],C715)</f>
        <v>0</v>
      </c>
      <c r="P715" s="95">
        <f>SUMIFS(MasterData[Base Rebate],MasterData[Material'#],H715,MasterData[Material],I715,MasterData[WWB ID],C715)</f>
        <v>8.6271236461519649</v>
      </c>
      <c r="Q715" s="95">
        <f>SUMIFS(MasterData[Annual Focus],MasterData[Material'#],H715,MasterData[Material],I715,MasterData[WWB ID],C715)</f>
        <v>0</v>
      </c>
      <c r="R715" s="95">
        <f>SUMIFS(MasterData[Growth Rebate],MasterData[Material'#],H715,MasterData[Material],I715,MasterData[WWB ID],C715)</f>
        <v>-31.44</v>
      </c>
      <c r="S715" s="95">
        <f t="shared" si="24"/>
        <v>-22.812876353848036</v>
      </c>
    </row>
    <row r="716" spans="1:19" x14ac:dyDescent="0.25">
      <c r="A716" s="91" t="str">
        <v>BD MEDICAL</v>
      </c>
      <c r="B716" s="91" t="str">
        <v>Medication Delivery Solutions</v>
      </c>
      <c r="C716" s="91" t="str">
        <v>102</v>
      </c>
      <c r="D716" s="91" t="str">
        <v>Hypodermic Products</v>
      </c>
      <c r="E716" s="91" t="str">
        <v>Safety Hypodermic Products</v>
      </c>
      <c r="F716" s="91" t="str">
        <v>Blunt Fill Needle / Combo</v>
      </c>
      <c r="G716" s="91" t="str">
        <v>SYR W BFN LARGE BORE</v>
      </c>
      <c r="H716" s="91" t="str">
        <v>305064</v>
      </c>
      <c r="I716" s="91" t="str">
        <v>SYR 10ML LL W/NDL 18X1-1/2 BLUNT FILL</v>
      </c>
      <c r="J716" s="91" t="str">
        <v>BD</v>
      </c>
      <c r="K716" s="95">
        <f>SUMIFS(MasterData[Curr Sales],MasterData[Material'#],H716,MasterData[Material],I716,MasterData[WWB ID],C716)</f>
        <v>1760.96</v>
      </c>
      <c r="L716" s="95">
        <f>SUMIFS(MasterData[Prior Sales],MasterData[Material'#],H716,MasterData[Material],I716,MasterData[WWB ID],C716)</f>
        <v>2208</v>
      </c>
      <c r="M716" s="95">
        <f t="shared" si="23"/>
        <v>-447.03999999999996</v>
      </c>
      <c r="N716" s="95">
        <f>SUMIFS(MasterData[Semi-Annual Base],MasterData[Material'#],H716,MasterData[Material],I716,MasterData[WWB ID],C716)</f>
        <v>0</v>
      </c>
      <c r="O716" s="95">
        <f>SUMIFS(MasterData[Semi-Annual Focus],MasterData[Material'#],H716,MasterData[Material],I716,MasterData[WWB ID],C716)</f>
        <v>0</v>
      </c>
      <c r="P716" s="95">
        <f>SUMIFS(MasterData[Base Rebate],MasterData[Material'#],H716,MasterData[Material],I716,MasterData[WWB ID],C716)</f>
        <v>17.007758045271014</v>
      </c>
      <c r="Q716" s="95">
        <f>SUMIFS(MasterData[Annual Focus],MasterData[Material'#],H716,MasterData[Material],I716,MasterData[WWB ID],C716)</f>
        <v>0</v>
      </c>
      <c r="R716" s="95">
        <f>SUMIFS(MasterData[Growth Rebate],MasterData[Material'#],H716,MasterData[Material],I716,MasterData[WWB ID],C716)</f>
        <v>-44.704000000000001</v>
      </c>
      <c r="S716" s="95">
        <f t="shared" si="24"/>
        <v>-27.696241954728986</v>
      </c>
    </row>
    <row r="717" spans="1:19" x14ac:dyDescent="0.25">
      <c r="A717" s="91" t="str">
        <v>BD MEDICAL</v>
      </c>
      <c r="B717" s="91" t="str">
        <v>Medication Delivery Solutions</v>
      </c>
      <c r="C717" s="91" t="str">
        <v>104</v>
      </c>
      <c r="D717" s="91" t="str">
        <v>Peripheral IV Catheters</v>
      </c>
      <c r="E717" s="91" t="str">
        <v>IV Catheters - HCW Safety</v>
      </c>
      <c r="F717" s="91" t="str">
        <v>Diffusics</v>
      </c>
      <c r="G717" s="91" t="str">
        <v>Diffusics</v>
      </c>
      <c r="H717" s="91" t="str">
        <v>383587</v>
      </c>
      <c r="I717" s="91" t="str">
        <v>NEXIVA DIFFUSICS w/MaxZero 20G X 1.25 IN</v>
      </c>
      <c r="J717" s="91" t="str">
        <v>BD</v>
      </c>
      <c r="K717" s="95">
        <f>SUMIFS(MasterData[Curr Sales],MasterData[Material'#],H717,MasterData[Material],I717,MasterData[WWB ID],C717)</f>
        <v>584</v>
      </c>
      <c r="L717" s="95">
        <f>SUMIFS(MasterData[Prior Sales],MasterData[Material'#],H717,MasterData[Material],I717,MasterData[WWB ID],C717)</f>
        <v>0</v>
      </c>
      <c r="M717" s="95">
        <f t="shared" si="23"/>
        <v>584</v>
      </c>
      <c r="N717" s="95">
        <f>SUMIFS(MasterData[Semi-Annual Base],MasterData[Material'#],H717,MasterData[Material],I717,MasterData[WWB ID],C717)</f>
        <v>0</v>
      </c>
      <c r="O717" s="95">
        <f>SUMIFS(MasterData[Semi-Annual Focus],MasterData[Material'#],H717,MasterData[Material],I717,MasterData[WWB ID],C717)</f>
        <v>0</v>
      </c>
      <c r="P717" s="95">
        <f>SUMIFS(MasterData[Base Rebate],MasterData[Material'#],H717,MasterData[Material],I717,MasterData[WWB ID],C717)</f>
        <v>0</v>
      </c>
      <c r="Q717" s="95">
        <f>SUMIFS(MasterData[Annual Focus],MasterData[Material'#],H717,MasterData[Material],I717,MasterData[WWB ID],C717)</f>
        <v>0</v>
      </c>
      <c r="R717" s="95">
        <f>SUMIFS(MasterData[Growth Rebate],MasterData[Material'#],H717,MasterData[Material],I717,MasterData[WWB ID],C717)</f>
        <v>58.400000000000006</v>
      </c>
      <c r="S717" s="95">
        <f t="shared" si="24"/>
        <v>58.400000000000006</v>
      </c>
    </row>
    <row r="718" spans="1:19" x14ac:dyDescent="0.25">
      <c r="A718" s="91" t="str">
        <v>BD MEDICAL</v>
      </c>
      <c r="B718" s="91" t="str">
        <v>Medication Delivery Solutions</v>
      </c>
      <c r="C718" s="91" t="str">
        <v>107</v>
      </c>
      <c r="D718" s="91" t="str">
        <v>Anesthesia and Enterals</v>
      </c>
      <c r="E718" s="91" t="str">
        <v>Anesthesia Systems - Conventional</v>
      </c>
      <c r="F718" s="91" t="str">
        <v>Regional Anesthesia - Spinal Needles</v>
      </c>
      <c r="G718" s="91" t="str">
        <v>Sterile Disp Quincke</v>
      </c>
      <c r="H718" s="91" t="str">
        <v>405071</v>
      </c>
      <c r="I718" s="91" t="str">
        <v>NEEDLE SPINAL S/SU 20GA 2-1/2IN QUINCKE</v>
      </c>
      <c r="J718" s="91" t="str">
        <v>BD</v>
      </c>
      <c r="K718" s="95">
        <f>SUMIFS(MasterData[Curr Sales],MasterData[Material'#],H718,MasterData[Material],I718,MasterData[WWB ID],C718)</f>
        <v>107.5</v>
      </c>
      <c r="L718" s="95">
        <f>SUMIFS(MasterData[Prior Sales],MasterData[Material'#],H718,MasterData[Material],I718,MasterData[WWB ID],C718)</f>
        <v>0</v>
      </c>
      <c r="M718" s="95">
        <f t="shared" si="23"/>
        <v>107.5</v>
      </c>
      <c r="N718" s="95">
        <f>SUMIFS(MasterData[Semi-Annual Base],MasterData[Material'#],H718,MasterData[Material],I718,MasterData[WWB ID],C718)</f>
        <v>0</v>
      </c>
      <c r="O718" s="95">
        <f>SUMIFS(MasterData[Semi-Annual Focus],MasterData[Material'#],H718,MasterData[Material],I718,MasterData[WWB ID],C718)</f>
        <v>0</v>
      </c>
      <c r="P718" s="95">
        <f>SUMIFS(MasterData[Base Rebate],MasterData[Material'#],H718,MasterData[Material],I718,MasterData[WWB ID],C718)</f>
        <v>0</v>
      </c>
      <c r="Q718" s="95">
        <f>SUMIFS(MasterData[Annual Focus],MasterData[Material'#],H718,MasterData[Material],I718,MasterData[WWB ID],C718)</f>
        <v>0</v>
      </c>
      <c r="R718" s="95">
        <f>SUMIFS(MasterData[Growth Rebate],MasterData[Material'#],H718,MasterData[Material],I718,MasterData[WWB ID],C718)</f>
        <v>10.75</v>
      </c>
      <c r="S718" s="95">
        <f t="shared" si="24"/>
        <v>10.75</v>
      </c>
    </row>
    <row r="719" spans="1:19" x14ac:dyDescent="0.25">
      <c r="A719" s="91" t="str">
        <v>BD MEDICAL</v>
      </c>
      <c r="B719" s="91" t="str">
        <v>Medication Delivery Solutions</v>
      </c>
      <c r="C719" s="91" t="str">
        <v>179</v>
      </c>
      <c r="D719" s="91" t="str">
        <v>Advanced Access Devices</v>
      </c>
      <c r="E719" s="91" t="str">
        <v>Port Access</v>
      </c>
      <c r="F719" s="91" t="str">
        <v>Port Access Needles</v>
      </c>
      <c r="G719" s="91" t="str">
        <v>SafeStep</v>
      </c>
      <c r="H719" s="91" t="str">
        <v>LH-0031</v>
      </c>
      <c r="I719" s="91" t="str">
        <v xml:space="preserve"> SAFESTEP 20Ga x 0.75in</v>
      </c>
      <c r="J719" s="91" t="str">
        <v>BD</v>
      </c>
      <c r="K719" s="95">
        <f>SUMIFS(MasterData[Curr Sales],MasterData[Material'#],H719,MasterData[Material],I719,MasterData[WWB ID],C719)</f>
        <v>0</v>
      </c>
      <c r="L719" s="95">
        <f>SUMIFS(MasterData[Prior Sales],MasterData[Material'#],H719,MasterData[Material],I719,MasterData[WWB ID],C719)</f>
        <v>123.5</v>
      </c>
      <c r="M719" s="95">
        <f t="shared" si="23"/>
        <v>-123.5</v>
      </c>
      <c r="N719" s="95">
        <f>SUMIFS(MasterData[Semi-Annual Base],MasterData[Material'#],H719,MasterData[Material],I719,MasterData[WWB ID],C719)</f>
        <v>0</v>
      </c>
      <c r="O719" s="95">
        <f>SUMIFS(MasterData[Semi-Annual Focus],MasterData[Material'#],H719,MasterData[Material],I719,MasterData[WWB ID],C719)</f>
        <v>0</v>
      </c>
      <c r="P719" s="95">
        <f>SUMIFS(MasterData[Base Rebate],MasterData[Material'#],H719,MasterData[Material],I719,MasterData[WWB ID],C719)</f>
        <v>0.95129443776764977</v>
      </c>
      <c r="Q719" s="95">
        <f>SUMIFS(MasterData[Annual Focus],MasterData[Material'#],H719,MasterData[Material],I719,MasterData[WWB ID],C719)</f>
        <v>0</v>
      </c>
      <c r="R719" s="95">
        <f>SUMIFS(MasterData[Growth Rebate],MasterData[Material'#],H719,MasterData[Material],I719,MasterData[WWB ID],C719)</f>
        <v>-12.350000000000001</v>
      </c>
      <c r="S719" s="95">
        <f t="shared" si="24"/>
        <v>-11.398705562232351</v>
      </c>
    </row>
    <row r="720" spans="1:19" x14ac:dyDescent="0.25">
      <c r="A720" s="91" t="str">
        <v>BD MEDICAL</v>
      </c>
      <c r="B720" s="91" t="str">
        <v>Medication Delivery Solutions</v>
      </c>
      <c r="C720" s="91" t="str">
        <v>192</v>
      </c>
      <c r="D720" s="91" t="str">
        <v>Vascular Prep</v>
      </c>
      <c r="E720" s="91" t="str">
        <v>Securement</v>
      </c>
      <c r="F720" s="91" t="str">
        <v>Statlock - Other</v>
      </c>
      <c r="G720" s="91" t="str">
        <v>Statlock - Universal</v>
      </c>
      <c r="H720" s="91" t="str">
        <v>VUPD1214</v>
      </c>
      <c r="I720" s="91" t="str">
        <v>SL UNIV PLUS LRG 12-14FR</v>
      </c>
      <c r="J720" s="91" t="str">
        <v>BD</v>
      </c>
      <c r="K720" s="95">
        <f>SUMIFS(MasterData[Curr Sales],MasterData[Material'#],H720,MasterData[Material],I720,MasterData[WWB ID],C720)</f>
        <v>272.5</v>
      </c>
      <c r="L720" s="95">
        <f>SUMIFS(MasterData[Prior Sales],MasterData[Material'#],H720,MasterData[Material],I720,MasterData[WWB ID],C720)</f>
        <v>0</v>
      </c>
      <c r="M720" s="95">
        <f t="shared" si="23"/>
        <v>272.5</v>
      </c>
      <c r="N720" s="95">
        <f>SUMIFS(MasterData[Semi-Annual Base],MasterData[Material'#],H720,MasterData[Material],I720,MasterData[WWB ID],C720)</f>
        <v>0</v>
      </c>
      <c r="O720" s="95">
        <f>SUMIFS(MasterData[Semi-Annual Focus],MasterData[Material'#],H720,MasterData[Material],I720,MasterData[WWB ID],C720)</f>
        <v>0</v>
      </c>
      <c r="P720" s="95">
        <f>SUMIFS(MasterData[Base Rebate],MasterData[Material'#],H720,MasterData[Material],I720,MasterData[WWB ID],C720)</f>
        <v>0</v>
      </c>
      <c r="Q720" s="95">
        <f>SUMIFS(MasterData[Annual Focus],MasterData[Material'#],H720,MasterData[Material],I720,MasterData[WWB ID],C720)</f>
        <v>0</v>
      </c>
      <c r="R720" s="95">
        <f>SUMIFS(MasterData[Growth Rebate],MasterData[Material'#],H720,MasterData[Material],I720,MasterData[WWB ID],C720)</f>
        <v>27.25</v>
      </c>
      <c r="S720" s="95">
        <f t="shared" si="24"/>
        <v>27.25</v>
      </c>
    </row>
    <row r="721" spans="1:19" x14ac:dyDescent="0.25">
      <c r="A721" s="91" t="str">
        <v>BD MEDICAL</v>
      </c>
      <c r="B721" s="91" t="str">
        <v>Medication Delivery Solutions</v>
      </c>
      <c r="C721" s="91" t="str">
        <v>102</v>
      </c>
      <c r="D721" s="91" t="str">
        <v>Hypodermic Products</v>
      </c>
      <c r="E721" s="91" t="str">
        <v>Conventional Hypodermic Products</v>
      </c>
      <c r="F721" s="91" t="str">
        <v>3pc Conventional - COMBOS</v>
      </c>
      <c r="G721" s="91" t="str">
        <v>Syringe with Needle</v>
      </c>
      <c r="H721" s="91" t="str">
        <v>309632</v>
      </c>
      <c r="I721" s="91" t="str">
        <v>SYRINGE 5ML LL W/NDL 21X1 RB</v>
      </c>
      <c r="J721" s="91" t="str">
        <v>BD</v>
      </c>
      <c r="K721" s="95">
        <f>SUMIFS(MasterData[Curr Sales],MasterData[Material'#],H721,MasterData[Material],I721,MasterData[WWB ID],C721)</f>
        <v>76.52</v>
      </c>
      <c r="L721" s="95">
        <f>SUMIFS(MasterData[Prior Sales],MasterData[Material'#],H721,MasterData[Material],I721,MasterData[WWB ID],C721)</f>
        <v>229.56</v>
      </c>
      <c r="M721" s="95">
        <f t="shared" si="23"/>
        <v>-153.04000000000002</v>
      </c>
      <c r="N721" s="95">
        <f>SUMIFS(MasterData[Semi-Annual Base],MasterData[Material'#],H721,MasterData[Material],I721,MasterData[WWB ID],C721)</f>
        <v>0</v>
      </c>
      <c r="O721" s="95">
        <f>SUMIFS(MasterData[Semi-Annual Focus],MasterData[Material'#],H721,MasterData[Material],I721,MasterData[WWB ID],C721)</f>
        <v>0</v>
      </c>
      <c r="P721" s="95">
        <f>SUMIFS(MasterData[Base Rebate],MasterData[Material'#],H721,MasterData[Material],I721,MasterData[WWB ID],C721)</f>
        <v>1.7682522359023616</v>
      </c>
      <c r="Q721" s="95">
        <f>SUMIFS(MasterData[Annual Focus],MasterData[Material'#],H721,MasterData[Material],I721,MasterData[WWB ID],C721)</f>
        <v>0</v>
      </c>
      <c r="R721" s="95">
        <f>SUMIFS(MasterData[Growth Rebate],MasterData[Material'#],H721,MasterData[Material],I721,MasterData[WWB ID],C721)</f>
        <v>-15.304</v>
      </c>
      <c r="S721" s="95">
        <f t="shared" si="24"/>
        <v>-13.535747764097639</v>
      </c>
    </row>
    <row r="722" spans="1:19" x14ac:dyDescent="0.25">
      <c r="A722" s="91" t="str">
        <v>BD MEDICAL</v>
      </c>
      <c r="B722" s="91" t="str">
        <v>Medication Delivery Solutions</v>
      </c>
      <c r="C722" s="91" t="str">
        <v>104</v>
      </c>
      <c r="D722" s="91" t="str">
        <v>Peripheral IV Catheters</v>
      </c>
      <c r="E722" s="91" t="str">
        <v>IV Catheters - HCW Safety</v>
      </c>
      <c r="F722" s="91" t="str">
        <v>Saf-T Intima</v>
      </c>
      <c r="G722" s="91" t="str">
        <v>Saf-T Intima</v>
      </c>
      <c r="H722" s="91" t="str">
        <v>383312</v>
      </c>
      <c r="I722" s="91" t="str">
        <v>SAF-T-INTIMA W/PRN YEL 24GA X .75IN</v>
      </c>
      <c r="J722" s="91" t="str">
        <v>BD</v>
      </c>
      <c r="K722" s="95">
        <f>SUMIFS(MasterData[Curr Sales],MasterData[Material'#],H722,MasterData[Material],I722,MasterData[WWB ID],C722)</f>
        <v>1277</v>
      </c>
      <c r="L722" s="95">
        <f>SUMIFS(MasterData[Prior Sales],MasterData[Material'#],H722,MasterData[Material],I722,MasterData[WWB ID],C722)</f>
        <v>1328</v>
      </c>
      <c r="M722" s="95">
        <f t="shared" si="23"/>
        <v>-51</v>
      </c>
      <c r="N722" s="95">
        <f>SUMIFS(MasterData[Semi-Annual Base],MasterData[Material'#],H722,MasterData[Material],I722,MasterData[WWB ID],C722)</f>
        <v>0</v>
      </c>
      <c r="O722" s="95">
        <f>SUMIFS(MasterData[Semi-Annual Focus],MasterData[Material'#],H722,MasterData[Material],I722,MasterData[WWB ID],C722)</f>
        <v>0</v>
      </c>
      <c r="P722" s="95">
        <f>SUMIFS(MasterData[Base Rebate],MasterData[Material'#],H722,MasterData[Material],I722,MasterData[WWB ID],C722)</f>
        <v>10.229303751865901</v>
      </c>
      <c r="Q722" s="95">
        <f>SUMIFS(MasterData[Annual Focus],MasterData[Material'#],H722,MasterData[Material],I722,MasterData[WWB ID],C722)</f>
        <v>0</v>
      </c>
      <c r="R722" s="95">
        <f>SUMIFS(MasterData[Growth Rebate],MasterData[Material'#],H722,MasterData[Material],I722,MasterData[WWB ID],C722)</f>
        <v>-5.0999999999999943</v>
      </c>
      <c r="S722" s="95">
        <f t="shared" si="24"/>
        <v>5.1293037518659066</v>
      </c>
    </row>
    <row r="723" spans="1:19" x14ac:dyDescent="0.25">
      <c r="A723" s="91" t="str">
        <v>BD MEDICAL</v>
      </c>
      <c r="B723" s="91" t="str">
        <v>Medication Delivery Solutions</v>
      </c>
      <c r="C723" s="91" t="str">
        <v>192</v>
      </c>
      <c r="D723" s="91" t="str">
        <v>Vascular Prep</v>
      </c>
      <c r="E723" s="91" t="str">
        <v>Skin Prep</v>
      </c>
      <c r="F723" s="91" t="str">
        <v>ChloraPrep Triple Swabsticks</v>
      </c>
      <c r="G723" s="91" t="str">
        <v>Triple Swabstick 5.25 ml</v>
      </c>
      <c r="H723" s="91" t="str">
        <v>260103</v>
      </c>
      <c r="I723" s="91" t="str">
        <v>CHLORAPREP TRIPLE SWABSTICK APPLICATORS</v>
      </c>
      <c r="J723" s="91" t="str">
        <v>BD</v>
      </c>
      <c r="K723" s="95">
        <f>SUMIFS(MasterData[Curr Sales],MasterData[Material'#],H723,MasterData[Material],I723,MasterData[WWB ID],C723)</f>
        <v>0</v>
      </c>
      <c r="L723" s="95">
        <f>SUMIFS(MasterData[Prior Sales],MasterData[Material'#],H723,MasterData[Material],I723,MasterData[WWB ID],C723)</f>
        <v>438.5800000000001</v>
      </c>
      <c r="M723" s="95">
        <f t="shared" si="23"/>
        <v>-438.5800000000001</v>
      </c>
      <c r="N723" s="95">
        <f>SUMIFS(MasterData[Semi-Annual Base],MasterData[Material'#],H723,MasterData[Material],I723,MasterData[WWB ID],C723)</f>
        <v>0</v>
      </c>
      <c r="O723" s="95">
        <f>SUMIFS(MasterData[Semi-Annual Focus],MasterData[Material'#],H723,MasterData[Material],I723,MasterData[WWB ID],C723)</f>
        <v>0</v>
      </c>
      <c r="P723" s="95">
        <f>SUMIFS(MasterData[Base Rebate],MasterData[Material'#],H723,MasterData[Material],I723,MasterData[WWB ID],C723)</f>
        <v>3.3782891863654725</v>
      </c>
      <c r="Q723" s="95">
        <f>SUMIFS(MasterData[Annual Focus],MasterData[Material'#],H723,MasterData[Material],I723,MasterData[WWB ID],C723)</f>
        <v>0</v>
      </c>
      <c r="R723" s="95">
        <f>SUMIFS(MasterData[Growth Rebate],MasterData[Material'#],H723,MasterData[Material],I723,MasterData[WWB ID],C723)</f>
        <v>-43.858000000000011</v>
      </c>
      <c r="S723" s="95">
        <f t="shared" si="24"/>
        <v>-40.47971081363454</v>
      </c>
    </row>
    <row r="724" spans="1:19" x14ac:dyDescent="0.25">
      <c r="A724" s="91" t="str">
        <v>BD MEDICAL</v>
      </c>
      <c r="B724" s="91" t="str">
        <v>Medication Delivery Solutions</v>
      </c>
      <c r="C724" s="91" t="str">
        <v>104</v>
      </c>
      <c r="D724" s="91" t="str">
        <v>Peripheral IV Catheters</v>
      </c>
      <c r="E724" s="91" t="str">
        <v>IV Catheters - HCW Safety</v>
      </c>
      <c r="F724" s="91" t="str">
        <v>Insyte Autoguard</v>
      </c>
      <c r="G724" s="91" t="str">
        <v>Insyte Autoguard</v>
      </c>
      <c r="H724" s="91" t="str">
        <v>381512</v>
      </c>
      <c r="I724" s="91" t="str">
        <v>INSYTE AUTOGUARD WINGED YEL 24GA X .75IN</v>
      </c>
      <c r="J724" s="91" t="str">
        <v>BD</v>
      </c>
      <c r="K724" s="95">
        <f>SUMIFS(MasterData[Curr Sales],MasterData[Material'#],H724,MasterData[Material],I724,MasterData[WWB ID],C724)</f>
        <v>334.15999999999997</v>
      </c>
      <c r="L724" s="95">
        <f>SUMIFS(MasterData[Prior Sales],MasterData[Material'#],H724,MasterData[Material],I724,MasterData[WWB ID],C724)</f>
        <v>1754.3400000000001</v>
      </c>
      <c r="M724" s="95">
        <f t="shared" si="23"/>
        <v>-1420.1800000000003</v>
      </c>
      <c r="N724" s="95">
        <f>SUMIFS(MasterData[Semi-Annual Base],MasterData[Material'#],H724,MasterData[Material],I724,MasterData[WWB ID],C724)</f>
        <v>0</v>
      </c>
      <c r="O724" s="95">
        <f>SUMIFS(MasterData[Semi-Annual Focus],MasterData[Material'#],H724,MasterData[Material],I724,MasterData[WWB ID],C724)</f>
        <v>0</v>
      </c>
      <c r="P724" s="95">
        <f>SUMIFS(MasterData[Base Rebate],MasterData[Material'#],H724,MasterData[Material],I724,MasterData[WWB ID],C724)</f>
        <v>13.513310801241285</v>
      </c>
      <c r="Q724" s="95">
        <f>SUMIFS(MasterData[Annual Focus],MasterData[Material'#],H724,MasterData[Material],I724,MasterData[WWB ID],C724)</f>
        <v>0</v>
      </c>
      <c r="R724" s="95">
        <f>SUMIFS(MasterData[Growth Rebate],MasterData[Material'#],H724,MasterData[Material],I724,MasterData[WWB ID],C724)</f>
        <v>-142.01800000000003</v>
      </c>
      <c r="S724" s="95">
        <f t="shared" si="24"/>
        <v>-128.50468919875874</v>
      </c>
    </row>
    <row r="725" spans="1:19" x14ac:dyDescent="0.25">
      <c r="A725" s="91" t="str">
        <v>BD MEDICAL</v>
      </c>
      <c r="B725" s="91" t="str">
        <v>Medication Delivery Solutions</v>
      </c>
      <c r="C725" s="91" t="str">
        <v>104</v>
      </c>
      <c r="D725" s="91" t="str">
        <v>Peripheral IV Catheters</v>
      </c>
      <c r="E725" s="91" t="str">
        <v>IV Catheters - HCW Safety</v>
      </c>
      <c r="F725" s="91" t="str">
        <v>Nexiva</v>
      </c>
      <c r="G725" s="91" t="str">
        <v>Nexiva Single Port</v>
      </c>
      <c r="H725" s="91" t="str">
        <v>383511</v>
      </c>
      <c r="I725" s="91" t="str">
        <v>NEXIVA 24 GA X 3/4 IN SINGLE PORT</v>
      </c>
      <c r="J725" s="91" t="str">
        <v>BD</v>
      </c>
      <c r="K725" s="95">
        <f>SUMIFS(MasterData[Curr Sales],MasterData[Material'#],H725,MasterData[Material],I725,MasterData[WWB ID],C725)</f>
        <v>974.4</v>
      </c>
      <c r="L725" s="95">
        <f>SUMIFS(MasterData[Prior Sales],MasterData[Material'#],H725,MasterData[Material],I725,MasterData[WWB ID],C725)</f>
        <v>324.8</v>
      </c>
      <c r="M725" s="95">
        <f t="shared" si="23"/>
        <v>649.59999999999991</v>
      </c>
      <c r="N725" s="95">
        <f>SUMIFS(MasterData[Semi-Annual Base],MasterData[Material'#],H725,MasterData[Material],I725,MasterData[WWB ID],C725)</f>
        <v>0</v>
      </c>
      <c r="O725" s="95">
        <f>SUMIFS(MasterData[Semi-Annual Focus],MasterData[Material'#],H725,MasterData[Material],I725,MasterData[WWB ID],C725)</f>
        <v>0</v>
      </c>
      <c r="P725" s="95">
        <f>SUMIFS(MasterData[Base Rebate],MasterData[Material'#],H725,MasterData[Material],I725,MasterData[WWB ID],C725)</f>
        <v>2.50186585738407</v>
      </c>
      <c r="Q725" s="95">
        <f>SUMIFS(MasterData[Annual Focus],MasterData[Material'#],H725,MasterData[Material],I725,MasterData[WWB ID],C725)</f>
        <v>0</v>
      </c>
      <c r="R725" s="95">
        <f>SUMIFS(MasterData[Growth Rebate],MasterData[Material'#],H725,MasterData[Material],I725,MasterData[WWB ID],C725)</f>
        <v>64.959999999999994</v>
      </c>
      <c r="S725" s="95">
        <f t="shared" si="24"/>
        <v>67.461865857384069</v>
      </c>
    </row>
    <row r="726" spans="1:19" x14ac:dyDescent="0.25">
      <c r="A726" s="91" t="str">
        <v>BD MEDICAL</v>
      </c>
      <c r="B726" s="91" t="str">
        <v>Medication Delivery Solutions</v>
      </c>
      <c r="C726" s="91" t="str">
        <v>102</v>
      </c>
      <c r="D726" s="91" t="str">
        <v>Hypodermic Products</v>
      </c>
      <c r="E726" s="91" t="str">
        <v>Conventional Hypodermic Products</v>
      </c>
      <c r="F726" s="91" t="str">
        <v>3pc Conventional - COMBOS</v>
      </c>
      <c r="G726" s="91" t="str">
        <v>Syringe with Needle</v>
      </c>
      <c r="H726" s="91" t="str">
        <v>309625</v>
      </c>
      <c r="I726" s="91" t="str">
        <v>SYRINGE 1ML S/T W/NDL 26X3/8 IB</v>
      </c>
      <c r="J726" s="91" t="str">
        <v>BD</v>
      </c>
      <c r="K726" s="95">
        <f>SUMIFS(MasterData[Curr Sales],MasterData[Material'#],H726,MasterData[Material],I726,MasterData[WWB ID],C726)</f>
        <v>0</v>
      </c>
      <c r="L726" s="95">
        <f>SUMIFS(MasterData[Prior Sales],MasterData[Material'#],H726,MasterData[Material],I726,MasterData[WWB ID],C726)</f>
        <v>0.13</v>
      </c>
      <c r="M726" s="95">
        <f t="shared" si="23"/>
        <v>-0.13</v>
      </c>
      <c r="N726" s="95">
        <f>SUMIFS(MasterData[Semi-Annual Base],MasterData[Material'#],H726,MasterData[Material],I726,MasterData[WWB ID],C726)</f>
        <v>0</v>
      </c>
      <c r="O726" s="95">
        <f>SUMIFS(MasterData[Semi-Annual Focus],MasterData[Material'#],H726,MasterData[Material],I726,MasterData[WWB ID],C726)</f>
        <v>0</v>
      </c>
      <c r="P726" s="95">
        <f>SUMIFS(MasterData[Base Rebate],MasterData[Material'#],H726,MasterData[Material],I726,MasterData[WWB ID],C726)</f>
        <v>1.0013625660712101E-3</v>
      </c>
      <c r="Q726" s="95">
        <f>SUMIFS(MasterData[Annual Focus],MasterData[Material'#],H726,MasterData[Material],I726,MasterData[WWB ID],C726)</f>
        <v>0</v>
      </c>
      <c r="R726" s="95">
        <f>SUMIFS(MasterData[Growth Rebate],MasterData[Material'#],H726,MasterData[Material],I726,MasterData[WWB ID],C726)</f>
        <v>-1.3000000000000001E-2</v>
      </c>
      <c r="S726" s="95">
        <f t="shared" si="24"/>
        <v>-1.1998637433928792E-2</v>
      </c>
    </row>
    <row r="727" spans="1:19" x14ac:dyDescent="0.25">
      <c r="A727" s="91" t="str">
        <v>BD MEDICAL</v>
      </c>
      <c r="B727" s="91" t="str">
        <v>Medication Delivery Solutions</v>
      </c>
      <c r="C727" s="91" t="str">
        <v>104</v>
      </c>
      <c r="D727" s="91" t="str">
        <v>Peripheral IV Catheters</v>
      </c>
      <c r="E727" s="91" t="str">
        <v>IV Catheters - HCW Safety</v>
      </c>
      <c r="F727" s="91" t="str">
        <v>Diffusics</v>
      </c>
      <c r="G727" s="91" t="str">
        <v>Diffusics</v>
      </c>
      <c r="H727" s="91" t="str">
        <v>383590</v>
      </c>
      <c r="I727" s="91" t="str">
        <v>NEXIVA DIFFUSICS 24G X 0.75 IN</v>
      </c>
      <c r="J727" s="91" t="str">
        <v>BD</v>
      </c>
      <c r="K727" s="95">
        <f>SUMIFS(MasterData[Curr Sales],MasterData[Material'#],H727,MasterData[Material],I727,MasterData[WWB ID],C727)</f>
        <v>0</v>
      </c>
      <c r="L727" s="95">
        <f>SUMIFS(MasterData[Prior Sales],MasterData[Material'#],H727,MasterData[Material],I727,MasterData[WWB ID],C727)</f>
        <v>484</v>
      </c>
      <c r="M727" s="95">
        <f t="shared" si="23"/>
        <v>-484</v>
      </c>
      <c r="N727" s="95">
        <f>SUMIFS(MasterData[Semi-Annual Base],MasterData[Material'#],H727,MasterData[Material],I727,MasterData[WWB ID],C727)</f>
        <v>0</v>
      </c>
      <c r="O727" s="95">
        <f>SUMIFS(MasterData[Semi-Annual Focus],MasterData[Material'#],H727,MasterData[Material],I727,MasterData[WWB ID],C727)</f>
        <v>0</v>
      </c>
      <c r="P727" s="95">
        <f>SUMIFS(MasterData[Base Rebate],MasterData[Material'#],H727,MasterData[Material],I727,MasterData[WWB ID],C727)</f>
        <v>3.7281498613728132</v>
      </c>
      <c r="Q727" s="95">
        <f>SUMIFS(MasterData[Annual Focus],MasterData[Material'#],H727,MasterData[Material],I727,MasterData[WWB ID],C727)</f>
        <v>0</v>
      </c>
      <c r="R727" s="95">
        <f>SUMIFS(MasterData[Growth Rebate],MasterData[Material'#],H727,MasterData[Material],I727,MasterData[WWB ID],C727)</f>
        <v>-48.400000000000006</v>
      </c>
      <c r="S727" s="95">
        <f t="shared" si="24"/>
        <v>-44.671850138627192</v>
      </c>
    </row>
    <row r="728" spans="1:19" x14ac:dyDescent="0.25">
      <c r="A728" s="91" t="str">
        <v>BD MEDICAL</v>
      </c>
      <c r="B728" s="91" t="str">
        <v>Medication Delivery Solutions</v>
      </c>
      <c r="C728" s="91" t="str">
        <v>146</v>
      </c>
      <c r="D728" s="91" t="str">
        <v>ISD-MDS</v>
      </c>
      <c r="E728" s="91" t="str">
        <v>IVA Connectors</v>
      </c>
      <c r="F728" s="91" t="str">
        <v>IVA Connectors - Q-Syte</v>
      </c>
      <c r="G728" s="91" t="str">
        <v>Q-Syte</v>
      </c>
      <c r="H728" s="91" t="str">
        <v>385100</v>
      </c>
      <c r="I728" s="91" t="str">
        <v>Q-SYTE CLOSED LUER ACCESS DEVICE</v>
      </c>
      <c r="J728" s="91" t="str">
        <v>BD</v>
      </c>
      <c r="K728" s="95">
        <f>SUMIFS(MasterData[Curr Sales],MasterData[Material'#],H728,MasterData[Material],I728,MasterData[WWB ID],C728)</f>
        <v>2551</v>
      </c>
      <c r="L728" s="95">
        <f>SUMIFS(MasterData[Prior Sales],MasterData[Material'#],H728,MasterData[Material],I728,MasterData[WWB ID],C728)</f>
        <v>1611.6</v>
      </c>
      <c r="M728" s="95">
        <f t="shared" si="23"/>
        <v>939.40000000000009</v>
      </c>
      <c r="N728" s="95">
        <f>SUMIFS(MasterData[Semi-Annual Base],MasterData[Material'#],H728,MasterData[Material],I728,MasterData[WWB ID],C728)</f>
        <v>0</v>
      </c>
      <c r="O728" s="95">
        <f>SUMIFS(MasterData[Semi-Annual Focus],MasterData[Material'#],H728,MasterData[Material],I728,MasterData[WWB ID],C728)</f>
        <v>0</v>
      </c>
      <c r="P728" s="95">
        <f>SUMIFS(MasterData[Base Rebate],MasterData[Material'#],H728,MasterData[Material],I728,MasterData[WWB ID],C728)</f>
        <v>12.413814703695095</v>
      </c>
      <c r="Q728" s="95">
        <f>SUMIFS(MasterData[Annual Focus],MasterData[Material'#],H728,MasterData[Material],I728,MasterData[WWB ID],C728)</f>
        <v>0</v>
      </c>
      <c r="R728" s="95">
        <f>SUMIFS(MasterData[Growth Rebate],MasterData[Material'#],H728,MasterData[Material],I728,MasterData[WWB ID],C728)</f>
        <v>93.940000000000026</v>
      </c>
      <c r="S728" s="95">
        <f t="shared" si="24"/>
        <v>106.35381470369512</v>
      </c>
    </row>
    <row r="729" spans="1:19" x14ac:dyDescent="0.25">
      <c r="A729" s="91" t="str">
        <v>BD MEDICAL</v>
      </c>
      <c r="B729" s="91" t="str">
        <v>Medication Delivery Solutions</v>
      </c>
      <c r="C729" s="91" t="str">
        <v>146</v>
      </c>
      <c r="D729" s="91" t="str">
        <v>ISD-MDS</v>
      </c>
      <c r="E729" s="91" t="str">
        <v>IVA Accessories</v>
      </c>
      <c r="F729" s="91" t="str">
        <v>IVA Accessories - Interlink</v>
      </c>
      <c r="G729" s="91" t="str">
        <v>Syringe with Cannula</v>
      </c>
      <c r="H729" s="91" t="str">
        <v>303348</v>
      </c>
      <c r="I729" s="91" t="str">
        <v>SYRINGE 10ML LL W/BLUNT PLASTIC CANN</v>
      </c>
      <c r="J729" s="91" t="str">
        <v>BD</v>
      </c>
      <c r="K729" s="95">
        <f>SUMIFS(MasterData[Curr Sales],MasterData[Material'#],H729,MasterData[Material],I729,MasterData[WWB ID],C729)</f>
        <v>937.88</v>
      </c>
      <c r="L729" s="95">
        <f>SUMIFS(MasterData[Prior Sales],MasterData[Material'#],H729,MasterData[Material],I729,MasterData[WWB ID],C729)</f>
        <v>672.21</v>
      </c>
      <c r="M729" s="95">
        <f t="shared" si="23"/>
        <v>265.66999999999996</v>
      </c>
      <c r="N729" s="95">
        <f>SUMIFS(MasterData[Semi-Annual Base],MasterData[Material'#],H729,MasterData[Material],I729,MasterData[WWB ID],C729)</f>
        <v>0</v>
      </c>
      <c r="O729" s="95">
        <f>SUMIFS(MasterData[Semi-Annual Focus],MasterData[Material'#],H729,MasterData[Material],I729,MasterData[WWB ID],C729)</f>
        <v>0</v>
      </c>
      <c r="P729" s="95">
        <f>SUMIFS(MasterData[Base Rebate],MasterData[Material'#],H729,MasterData[Material],I729,MasterData[WWB ID],C729)</f>
        <v>5.1778917733748324</v>
      </c>
      <c r="Q729" s="95">
        <f>SUMIFS(MasterData[Annual Focus],MasterData[Material'#],H729,MasterData[Material],I729,MasterData[WWB ID],C729)</f>
        <v>0</v>
      </c>
      <c r="R729" s="95">
        <f>SUMIFS(MasterData[Growth Rebate],MasterData[Material'#],H729,MasterData[Material],I729,MasterData[WWB ID],C729)</f>
        <v>26.567</v>
      </c>
      <c r="S729" s="95">
        <f t="shared" si="24"/>
        <v>31.744891773374832</v>
      </c>
    </row>
    <row r="730" spans="1:19" x14ac:dyDescent="0.25">
      <c r="A730" s="91" t="str">
        <v>BD MEDICAL</v>
      </c>
      <c r="B730" s="91" t="str">
        <v>Medication Delivery Solutions</v>
      </c>
      <c r="C730" s="91" t="str">
        <v>146</v>
      </c>
      <c r="D730" s="91" t="str">
        <v>ISD-MDS</v>
      </c>
      <c r="E730" s="91" t="str">
        <v>GSD Primary Sets</v>
      </c>
      <c r="F730" s="91" t="str">
        <v>GSD Primary Sets - Basic</v>
      </c>
      <c r="G730" s="91" t="str">
        <v>General</v>
      </c>
      <c r="H730" s="91" t="str">
        <v>42133E</v>
      </c>
      <c r="I730" s="91" t="str">
        <v>GRAVITY SET 60DP 2 SMS</v>
      </c>
      <c r="J730" s="91" t="str">
        <v>BD</v>
      </c>
      <c r="K730" s="95">
        <f>SUMIFS(MasterData[Curr Sales],MasterData[Material'#],H730,MasterData[Material],I730,MasterData[WWB ID],C730)</f>
        <v>0</v>
      </c>
      <c r="L730" s="95">
        <f>SUMIFS(MasterData[Prior Sales],MasterData[Material'#],H730,MasterData[Material],I730,MasterData[WWB ID],C730)</f>
        <v>2395</v>
      </c>
      <c r="M730" s="95">
        <f t="shared" si="23"/>
        <v>-2395</v>
      </c>
      <c r="N730" s="95">
        <f>SUMIFS(MasterData[Semi-Annual Base],MasterData[Material'#],H730,MasterData[Material],I730,MasterData[WWB ID],C730)</f>
        <v>0</v>
      </c>
      <c r="O730" s="95">
        <f>SUMIFS(MasterData[Semi-Annual Focus],MasterData[Material'#],H730,MasterData[Material],I730,MasterData[WWB ID],C730)</f>
        <v>0</v>
      </c>
      <c r="P730" s="95">
        <f>SUMIFS(MasterData[Base Rebate],MasterData[Material'#],H730,MasterData[Material],I730,MasterData[WWB ID],C730)</f>
        <v>18.448179582619602</v>
      </c>
      <c r="Q730" s="95">
        <f>SUMIFS(MasterData[Annual Focus],MasterData[Material'#],H730,MasterData[Material],I730,MasterData[WWB ID],C730)</f>
        <v>0</v>
      </c>
      <c r="R730" s="95">
        <f>SUMIFS(MasterData[Growth Rebate],MasterData[Material'#],H730,MasterData[Material],I730,MasterData[WWB ID],C730)</f>
        <v>-239.50000000000003</v>
      </c>
      <c r="S730" s="95">
        <f t="shared" si="24"/>
        <v>-221.05182041738044</v>
      </c>
    </row>
    <row r="731" spans="1:19" x14ac:dyDescent="0.25">
      <c r="A731" s="91" t="str">
        <v>BD MEDICAL</v>
      </c>
      <c r="B731" s="91" t="str">
        <v>Medication Delivery Solutions</v>
      </c>
      <c r="C731" s="91" t="str">
        <v>139</v>
      </c>
      <c r="D731" s="91" t="str">
        <v>Vascular Care</v>
      </c>
      <c r="E731" s="91" t="str">
        <v>Prefilled Flush Devices -Conventional</v>
      </c>
      <c r="F731" s="91" t="str">
        <v>Saline Flush Devices SP</v>
      </c>
      <c r="G731" s="91" t="str">
        <v>Posiflush/Saline</v>
      </c>
      <c r="H731" s="91" t="str">
        <v>30654778</v>
      </c>
      <c r="I731" s="91" t="str">
        <v>SYR 10ML PUMP COMPATIBLE SALINE 10ML FIL</v>
      </c>
      <c r="J731" s="91" t="str">
        <v>BD</v>
      </c>
      <c r="K731" s="95">
        <f>SUMIFS(MasterData[Curr Sales],MasterData[Material'#],H731,MasterData[Material],I731,MasterData[WWB ID],C731)</f>
        <v>13.4</v>
      </c>
      <c r="L731" s="95">
        <f>SUMIFS(MasterData[Prior Sales],MasterData[Material'#],H731,MasterData[Material],I731,MasterData[WWB ID],C731)</f>
        <v>13.4</v>
      </c>
      <c r="M731" s="95">
        <f t="shared" si="23"/>
        <v>0</v>
      </c>
      <c r="N731" s="95">
        <f>SUMIFS(MasterData[Semi-Annual Base],MasterData[Material'#],H731,MasterData[Material],I731,MasterData[WWB ID],C731)</f>
        <v>0</v>
      </c>
      <c r="O731" s="95">
        <f>SUMIFS(MasterData[Semi-Annual Focus],MasterData[Material'#],H731,MasterData[Material],I731,MasterData[WWB ID],C731)</f>
        <v>0</v>
      </c>
      <c r="P731" s="95">
        <f>SUMIFS(MasterData[Base Rebate],MasterData[Material'#],H731,MasterData[Material],I731,MasterData[WWB ID],C731)</f>
        <v>0.10321737219503242</v>
      </c>
      <c r="Q731" s="95">
        <f>SUMIFS(MasterData[Annual Focus],MasterData[Material'#],H731,MasterData[Material],I731,MasterData[WWB ID],C731)</f>
        <v>0</v>
      </c>
      <c r="R731" s="95">
        <f>SUMIFS(MasterData[Growth Rebate],MasterData[Material'#],H731,MasterData[Material],I731,MasterData[WWB ID],C731)</f>
        <v>0</v>
      </c>
      <c r="S731" s="95">
        <f t="shared" si="24"/>
        <v>0.10321737219503242</v>
      </c>
    </row>
    <row r="732" spans="1:19" x14ac:dyDescent="0.25">
      <c r="A732" s="91" t="str">
        <v>BD MEDICAL</v>
      </c>
      <c r="B732" s="91" t="str">
        <v>Medication Delivery Solutions</v>
      </c>
      <c r="C732" s="91" t="str">
        <v>107</v>
      </c>
      <c r="D732" s="91" t="str">
        <v>Anesthesia and Enterals</v>
      </c>
      <c r="E732" s="91" t="str">
        <v>Anesthesia Systems - Conventional</v>
      </c>
      <c r="F732" s="91" t="str">
        <v>Regional Anesthesia - Spinal Needles</v>
      </c>
      <c r="G732" s="91" t="str">
        <v>Sterile Disp Quincke</v>
      </c>
      <c r="H732" s="91" t="str">
        <v>405164</v>
      </c>
      <c r="I732" s="91" t="str">
        <v>NEEDLE SPINAL S/SU 26GA 3-1/2IN QUINCKE</v>
      </c>
      <c r="J732" s="91" t="str">
        <v>BD</v>
      </c>
      <c r="K732" s="95">
        <f>SUMIFS(MasterData[Curr Sales],MasterData[Material'#],H732,MasterData[Material],I732,MasterData[WWB ID],C732)</f>
        <v>0</v>
      </c>
      <c r="L732" s="95">
        <f>SUMIFS(MasterData[Prior Sales],MasterData[Material'#],H732,MasterData[Material],I732,MasterData[WWB ID],C732)</f>
        <v>406</v>
      </c>
      <c r="M732" s="95">
        <f t="shared" si="23"/>
        <v>-406</v>
      </c>
      <c r="N732" s="95">
        <f>SUMIFS(MasterData[Semi-Annual Base],MasterData[Material'#],H732,MasterData[Material],I732,MasterData[WWB ID],C732)</f>
        <v>0</v>
      </c>
      <c r="O732" s="95">
        <f>SUMIFS(MasterData[Semi-Annual Focus],MasterData[Material'#],H732,MasterData[Material],I732,MasterData[WWB ID],C732)</f>
        <v>0</v>
      </c>
      <c r="P732" s="95">
        <f>SUMIFS(MasterData[Base Rebate],MasterData[Material'#],H732,MasterData[Material],I732,MasterData[WWB ID],C732)</f>
        <v>3.127332321730087</v>
      </c>
      <c r="Q732" s="95">
        <f>SUMIFS(MasterData[Annual Focus],MasterData[Material'#],H732,MasterData[Material],I732,MasterData[WWB ID],C732)</f>
        <v>0</v>
      </c>
      <c r="R732" s="95">
        <f>SUMIFS(MasterData[Growth Rebate],MasterData[Material'#],H732,MasterData[Material],I732,MasterData[WWB ID],C732)</f>
        <v>-40.6</v>
      </c>
      <c r="S732" s="95">
        <f t="shared" si="24"/>
        <v>-37.472667678269914</v>
      </c>
    </row>
    <row r="733" spans="1:19" x14ac:dyDescent="0.25">
      <c r="A733" s="91" t="str">
        <v>BD MEDICAL</v>
      </c>
      <c r="B733" s="91" t="str">
        <v>Medication Delivery Solutions</v>
      </c>
      <c r="C733" s="91" t="str">
        <v>179</v>
      </c>
      <c r="D733" s="91" t="str">
        <v>Advanced Access Devices</v>
      </c>
      <c r="E733" s="91" t="str">
        <v>Midlines</v>
      </c>
      <c r="F733" s="91" t="str">
        <v>Midline Catheters</v>
      </c>
      <c r="G733" s="91" t="str">
        <v>Provena Midline</v>
      </c>
      <c r="H733" s="91" t="str">
        <v>S4153108DCP</v>
      </c>
      <c r="I733" s="91" t="str">
        <v>DOT 3FRSL PROVML MBP TCHG PC</v>
      </c>
      <c r="J733" s="91" t="str">
        <v>BD</v>
      </c>
      <c r="K733" s="95">
        <f>SUMIFS(MasterData[Curr Sales],MasterData[Material'#],H733,MasterData[Material],I733,MasterData[WWB ID],C733)</f>
        <v>49180.079999999994</v>
      </c>
      <c r="L733" s="95">
        <f>SUMIFS(MasterData[Prior Sales],MasterData[Material'#],H733,MasterData[Material],I733,MasterData[WWB ID],C733)</f>
        <v>0</v>
      </c>
      <c r="M733" s="95">
        <f t="shared" si="23"/>
        <v>49180.079999999994</v>
      </c>
      <c r="N733" s="95">
        <f>SUMIFS(MasterData[Semi-Annual Base],MasterData[Material'#],H733,MasterData[Material],I733,MasterData[WWB ID],C733)</f>
        <v>0</v>
      </c>
      <c r="O733" s="95">
        <f>SUMIFS(MasterData[Semi-Annual Focus],MasterData[Material'#],H733,MasterData[Material],I733,MasterData[WWB ID],C733)</f>
        <v>0</v>
      </c>
      <c r="P733" s="95">
        <f>SUMIFS(MasterData[Base Rebate],MasterData[Material'#],H733,MasterData[Material],I733,MasterData[WWB ID],C733)</f>
        <v>0</v>
      </c>
      <c r="Q733" s="95">
        <f>SUMIFS(MasterData[Annual Focus],MasterData[Material'#],H733,MasterData[Material],I733,MasterData[WWB ID],C733)</f>
        <v>0</v>
      </c>
      <c r="R733" s="95">
        <f>SUMIFS(MasterData[Growth Rebate],MasterData[Material'#],H733,MasterData[Material],I733,MasterData[WWB ID],C733)</f>
        <v>4918.0079999999998</v>
      </c>
      <c r="S733" s="95">
        <f t="shared" si="24"/>
        <v>4918.0079999999998</v>
      </c>
    </row>
    <row r="734" spans="1:19" x14ac:dyDescent="0.25">
      <c r="A734" s="91" t="str">
        <v>BD MEDICAL</v>
      </c>
      <c r="B734" s="91" t="str">
        <v>Medication Delivery Solutions</v>
      </c>
      <c r="C734" s="91" t="str">
        <v>179</v>
      </c>
      <c r="D734" s="91" t="str">
        <v>Advanced Access Devices</v>
      </c>
      <c r="E734" s="91" t="str">
        <v>Midlines</v>
      </c>
      <c r="F734" s="91" t="str">
        <v>Midline Catheters</v>
      </c>
      <c r="G734" s="91" t="str">
        <v>Provena Midline</v>
      </c>
      <c r="H734" s="91" t="str">
        <v>S4254108DCP</v>
      </c>
      <c r="I734" s="91" t="str">
        <v>DOT 4FRDL PROVML MBP TCHG PC</v>
      </c>
      <c r="J734" s="91" t="str">
        <v>BD</v>
      </c>
      <c r="K734" s="95">
        <f>SUMIFS(MasterData[Curr Sales],MasterData[Material'#],H734,MasterData[Material],I734,MasterData[WWB ID],C734)</f>
        <v>109061.99999999999</v>
      </c>
      <c r="L734" s="95">
        <f>SUMIFS(MasterData[Prior Sales],MasterData[Material'#],H734,MasterData[Material],I734,MasterData[WWB ID],C734)</f>
        <v>0</v>
      </c>
      <c r="M734" s="95">
        <f t="shared" si="23"/>
        <v>109061.99999999999</v>
      </c>
      <c r="N734" s="95">
        <f>SUMIFS(MasterData[Semi-Annual Base],MasterData[Material'#],H734,MasterData[Material],I734,MasterData[WWB ID],C734)</f>
        <v>0</v>
      </c>
      <c r="O734" s="95">
        <f>SUMIFS(MasterData[Semi-Annual Focus],MasterData[Material'#],H734,MasterData[Material],I734,MasterData[WWB ID],C734)</f>
        <v>0</v>
      </c>
      <c r="P734" s="95">
        <f>SUMIFS(MasterData[Base Rebate],MasterData[Material'#],H734,MasterData[Material],I734,MasterData[WWB ID],C734)</f>
        <v>0</v>
      </c>
      <c r="Q734" s="95">
        <f>SUMIFS(MasterData[Annual Focus],MasterData[Material'#],H734,MasterData[Material],I734,MasterData[WWB ID],C734)</f>
        <v>0</v>
      </c>
      <c r="R734" s="95">
        <f>SUMIFS(MasterData[Growth Rebate],MasterData[Material'#],H734,MasterData[Material],I734,MasterData[WWB ID],C734)</f>
        <v>10906.199999999999</v>
      </c>
      <c r="S734" s="95">
        <f t="shared" si="24"/>
        <v>10906.199999999999</v>
      </c>
    </row>
    <row r="735" spans="1:19" x14ac:dyDescent="0.25">
      <c r="A735" s="91" t="str">
        <v>BD MEDICAL</v>
      </c>
      <c r="B735" s="91" t="str">
        <v>Medication Delivery Solutions</v>
      </c>
      <c r="C735" s="91" t="str">
        <v>179</v>
      </c>
      <c r="D735" s="91" t="str">
        <v>Advanced Access Devices</v>
      </c>
      <c r="E735" s="91" t="str">
        <v>Midlines</v>
      </c>
      <c r="F735" s="91" t="str">
        <v>Powerglide</v>
      </c>
      <c r="G735" s="91" t="str">
        <v>Powerglide Pro RT</v>
      </c>
      <c r="H735" s="91" t="str">
        <v>F118100TX</v>
      </c>
      <c r="I735" s="91" t="str">
        <v>PG PRO 18G 10CM RTBASIC W/NG</v>
      </c>
      <c r="J735" s="91" t="str">
        <v>BD</v>
      </c>
      <c r="K735" s="95">
        <f>SUMIFS(MasterData[Curr Sales],MasterData[Material'#],H735,MasterData[Material],I735,MasterData[WWB ID],C735)</f>
        <v>805.6</v>
      </c>
      <c r="L735" s="95">
        <f>SUMIFS(MasterData[Prior Sales],MasterData[Material'#],H735,MasterData[Material],I735,MasterData[WWB ID],C735)</f>
        <v>805.6</v>
      </c>
      <c r="M735" s="95">
        <f t="shared" si="23"/>
        <v>0</v>
      </c>
      <c r="N735" s="95">
        <f>SUMIFS(MasterData[Semi-Annual Base],MasterData[Material'#],H735,MasterData[Material],I735,MasterData[WWB ID],C735)</f>
        <v>0</v>
      </c>
      <c r="O735" s="95">
        <f>SUMIFS(MasterData[Semi-Annual Focus],MasterData[Material'#],H735,MasterData[Material],I735,MasterData[WWB ID],C735)</f>
        <v>0</v>
      </c>
      <c r="P735" s="95">
        <f>SUMIFS(MasterData[Base Rebate],MasterData[Material'#],H735,MasterData[Material],I735,MasterData[WWB ID],C735)</f>
        <v>6.2053667940535915</v>
      </c>
      <c r="Q735" s="95">
        <f>SUMIFS(MasterData[Annual Focus],MasterData[Material'#],H735,MasterData[Material],I735,MasterData[WWB ID],C735)</f>
        <v>0</v>
      </c>
      <c r="R735" s="95">
        <f>SUMIFS(MasterData[Growth Rebate],MasterData[Material'#],H735,MasterData[Material],I735,MasterData[WWB ID],C735)</f>
        <v>0</v>
      </c>
      <c r="S735" s="95">
        <f t="shared" si="24"/>
        <v>6.2053667940535915</v>
      </c>
    </row>
    <row r="736" spans="1:19" x14ac:dyDescent="0.25">
      <c r="A736" s="91" t="str">
        <v>BD MEDICAL</v>
      </c>
      <c r="B736" s="91" t="str">
        <v>Medication Delivery Solutions</v>
      </c>
      <c r="C736" s="91" t="str">
        <v>179</v>
      </c>
      <c r="D736" s="91" t="str">
        <v>Advanced Access Devices</v>
      </c>
      <c r="E736" s="91" t="str">
        <v>Midlines</v>
      </c>
      <c r="F736" s="91" t="str">
        <v>Powerglide</v>
      </c>
      <c r="G736" s="91" t="str">
        <v>Powerglide Pro RT</v>
      </c>
      <c r="H736" s="91" t="str">
        <v>F120100TX</v>
      </c>
      <c r="I736" s="91" t="str">
        <v>PG PRO 20G 10CM RT BASIC W/NG</v>
      </c>
      <c r="J736" s="91" t="str">
        <v>BD</v>
      </c>
      <c r="K736" s="95">
        <f>SUMIFS(MasterData[Curr Sales],MasterData[Material'#],H736,MasterData[Material],I736,MasterData[WWB ID],C736)</f>
        <v>0</v>
      </c>
      <c r="L736" s="95">
        <f>SUMIFS(MasterData[Prior Sales],MasterData[Material'#],H736,MasterData[Material],I736,MasterData[WWB ID],C736)</f>
        <v>805.6</v>
      </c>
      <c r="M736" s="95">
        <f t="shared" si="23"/>
        <v>-805.6</v>
      </c>
      <c r="N736" s="95">
        <f>SUMIFS(MasterData[Semi-Annual Base],MasterData[Material'#],H736,MasterData[Material],I736,MasterData[WWB ID],C736)</f>
        <v>0</v>
      </c>
      <c r="O736" s="95">
        <f>SUMIFS(MasterData[Semi-Annual Focus],MasterData[Material'#],H736,MasterData[Material],I736,MasterData[WWB ID],C736)</f>
        <v>0</v>
      </c>
      <c r="P736" s="95">
        <f>SUMIFS(MasterData[Base Rebate],MasterData[Material'#],H736,MasterData[Material],I736,MasterData[WWB ID],C736)</f>
        <v>6.2053667940535915</v>
      </c>
      <c r="Q736" s="95">
        <f>SUMIFS(MasterData[Annual Focus],MasterData[Material'#],H736,MasterData[Material],I736,MasterData[WWB ID],C736)</f>
        <v>0</v>
      </c>
      <c r="R736" s="95">
        <f>SUMIFS(MasterData[Growth Rebate],MasterData[Material'#],H736,MasterData[Material],I736,MasterData[WWB ID],C736)</f>
        <v>-80.56</v>
      </c>
      <c r="S736" s="95">
        <f t="shared" si="24"/>
        <v>-74.354633205946413</v>
      </c>
    </row>
    <row r="737" spans="1:19" x14ac:dyDescent="0.25">
      <c r="A737" s="91" t="str">
        <v>BD MEDICAL</v>
      </c>
      <c r="B737" s="91" t="str">
        <v>Medication Delivery Solutions</v>
      </c>
      <c r="C737" s="91" t="str">
        <v>179</v>
      </c>
      <c r="D737" s="91" t="str">
        <v>Advanced Access Devices</v>
      </c>
      <c r="E737" s="91" t="str">
        <v>PICC</v>
      </c>
      <c r="F737" s="91" t="str">
        <v>PowerPICC</v>
      </c>
      <c r="G737" s="91" t="str">
        <v>PowerPICC - 3CG</v>
      </c>
      <c r="H737" s="91" t="str">
        <v>1174108D7</v>
      </c>
      <c r="I737" s="91" t="str">
        <v>DOT PPICC 4FSL 3CG CHG PC NG</v>
      </c>
      <c r="J737" s="91" t="str">
        <v>BD</v>
      </c>
      <c r="K737" s="95">
        <f>SUMIFS(MasterData[Curr Sales],MasterData[Material'#],H737,MasterData[Material],I737,MasterData[WWB ID],C737)</f>
        <v>62288.399999999994</v>
      </c>
      <c r="L737" s="95">
        <f>SUMIFS(MasterData[Prior Sales],MasterData[Material'#],H737,MasterData[Material],I737,MasterData[WWB ID],C737)</f>
        <v>0</v>
      </c>
      <c r="M737" s="95">
        <f t="shared" si="23"/>
        <v>62288.399999999994</v>
      </c>
      <c r="N737" s="95">
        <f>SUMIFS(MasterData[Semi-Annual Base],MasterData[Material'#],H737,MasterData[Material],I737,MasterData[WWB ID],C737)</f>
        <v>0</v>
      </c>
      <c r="O737" s="95">
        <f>SUMIFS(MasterData[Semi-Annual Focus],MasterData[Material'#],H737,MasterData[Material],I737,MasterData[WWB ID],C737)</f>
        <v>0</v>
      </c>
      <c r="P737" s="95">
        <f>SUMIFS(MasterData[Base Rebate],MasterData[Material'#],H737,MasterData[Material],I737,MasterData[WWB ID],C737)</f>
        <v>0</v>
      </c>
      <c r="Q737" s="95">
        <f>SUMIFS(MasterData[Annual Focus],MasterData[Material'#],H737,MasterData[Material],I737,MasterData[WWB ID],C737)</f>
        <v>0</v>
      </c>
      <c r="R737" s="95">
        <f>SUMIFS(MasterData[Growth Rebate],MasterData[Material'#],H737,MasterData[Material],I737,MasterData[WWB ID],C737)</f>
        <v>6228.84</v>
      </c>
      <c r="S737" s="95">
        <f t="shared" si="24"/>
        <v>6228.84</v>
      </c>
    </row>
    <row r="738" spans="1:19" x14ac:dyDescent="0.25">
      <c r="A738" s="91" t="str">
        <v>BD MEDICAL</v>
      </c>
      <c r="B738" s="91" t="str">
        <v>Medication Delivery Solutions</v>
      </c>
      <c r="C738" s="91" t="str">
        <v>179</v>
      </c>
      <c r="D738" s="91" t="str">
        <v>Advanced Access Devices</v>
      </c>
      <c r="E738" s="91" t="str">
        <v>PICC</v>
      </c>
      <c r="F738" s="91" t="str">
        <v>PowerPICC</v>
      </c>
      <c r="G738" s="91" t="str">
        <v>PowerPICC - 3CG</v>
      </c>
      <c r="H738" s="91" t="str">
        <v>1385108Q</v>
      </c>
      <c r="I738" s="91" t="str">
        <v>DOT STC PPICC 5FR TLFULL W/TCS</v>
      </c>
      <c r="J738" s="91" t="str">
        <v>BD</v>
      </c>
      <c r="K738" s="95">
        <f>SUMIFS(MasterData[Curr Sales],MasterData[Material'#],H738,MasterData[Material],I738,MasterData[WWB ID],C738)</f>
        <v>3657.1499999999996</v>
      </c>
      <c r="L738" s="95">
        <f>SUMIFS(MasterData[Prior Sales],MasterData[Material'#],H738,MasterData[Material],I738,MasterData[WWB ID],C738)</f>
        <v>2438.0999999999995</v>
      </c>
      <c r="M738" s="95">
        <f t="shared" si="23"/>
        <v>1219.0500000000002</v>
      </c>
      <c r="N738" s="95">
        <f>SUMIFS(MasterData[Semi-Annual Base],MasterData[Material'#],H738,MasterData[Material],I738,MasterData[WWB ID],C738)</f>
        <v>0</v>
      </c>
      <c r="O738" s="95">
        <f>SUMIFS(MasterData[Semi-Annual Focus],MasterData[Material'#],H738,MasterData[Material],I738,MasterData[WWB ID],C738)</f>
        <v>0</v>
      </c>
      <c r="P738" s="95">
        <f>SUMIFS(MasterData[Base Rebate],MasterData[Material'#],H738,MasterData[Material],I738,MasterData[WWB ID],C738)</f>
        <v>18.780169787217055</v>
      </c>
      <c r="Q738" s="95">
        <f>SUMIFS(MasterData[Annual Focus],MasterData[Material'#],H738,MasterData[Material],I738,MasterData[WWB ID],C738)</f>
        <v>0</v>
      </c>
      <c r="R738" s="95">
        <f>SUMIFS(MasterData[Growth Rebate],MasterData[Material'#],H738,MasterData[Material],I738,MasterData[WWB ID],C738)</f>
        <v>121.90500000000003</v>
      </c>
      <c r="S738" s="95">
        <f t="shared" si="24"/>
        <v>140.68516978721709</v>
      </c>
    </row>
    <row r="739" spans="1:19" x14ac:dyDescent="0.25">
      <c r="A739" s="91" t="str">
        <v>BD MEDICAL</v>
      </c>
      <c r="B739" s="91" t="str">
        <v>Medication Delivery Solutions</v>
      </c>
      <c r="C739" s="91" t="str">
        <v>179</v>
      </c>
      <c r="D739" s="91" t="str">
        <v>Advanced Access Devices</v>
      </c>
      <c r="E739" s="91" t="str">
        <v>PICC</v>
      </c>
      <c r="F739" s="91" t="str">
        <v>PowerPICC</v>
      </c>
      <c r="G739" s="91" t="str">
        <v>PowerPICC - Non-3CG</v>
      </c>
      <c r="H739" s="91" t="str">
        <v>3174108</v>
      </c>
      <c r="I739" s="91" t="str">
        <v>DOT 4 FR SL POWERPICCNURSING FULL W/MI</v>
      </c>
      <c r="J739" s="91" t="str">
        <v>BD</v>
      </c>
      <c r="K739" s="95">
        <f>SUMIFS(MasterData[Curr Sales],MasterData[Material'#],H739,MasterData[Material],I739,MasterData[WWB ID],C739)</f>
        <v>1811.25</v>
      </c>
      <c r="L739" s="95">
        <f>SUMIFS(MasterData[Prior Sales],MasterData[Material'#],H739,MasterData[Material],I739,MasterData[WWB ID],C739)</f>
        <v>0</v>
      </c>
      <c r="M739" s="95">
        <f t="shared" si="23"/>
        <v>1811.25</v>
      </c>
      <c r="N739" s="95">
        <f>SUMIFS(MasterData[Semi-Annual Base],MasterData[Material'#],H739,MasterData[Material],I739,MasterData[WWB ID],C739)</f>
        <v>0</v>
      </c>
      <c r="O739" s="95">
        <f>SUMIFS(MasterData[Semi-Annual Focus],MasterData[Material'#],H739,MasterData[Material],I739,MasterData[WWB ID],C739)</f>
        <v>0</v>
      </c>
      <c r="P739" s="95">
        <f>SUMIFS(MasterData[Base Rebate],MasterData[Material'#],H739,MasterData[Material],I739,MasterData[WWB ID],C739)</f>
        <v>0</v>
      </c>
      <c r="Q739" s="95">
        <f>SUMIFS(MasterData[Annual Focus],MasterData[Material'#],H739,MasterData[Material],I739,MasterData[WWB ID],C739)</f>
        <v>0</v>
      </c>
      <c r="R739" s="95">
        <f>SUMIFS(MasterData[Growth Rebate],MasterData[Material'#],H739,MasterData[Material],I739,MasterData[WWB ID],C739)</f>
        <v>181.125</v>
      </c>
      <c r="S739" s="95">
        <f t="shared" si="24"/>
        <v>181.125</v>
      </c>
    </row>
    <row r="740" spans="1:19" x14ac:dyDescent="0.25">
      <c r="A740" s="91" t="str">
        <v>BD MEDICAL</v>
      </c>
      <c r="B740" s="91" t="str">
        <v>Medication Delivery Solutions</v>
      </c>
      <c r="C740" s="91" t="str">
        <v>179</v>
      </c>
      <c r="D740" s="91" t="str">
        <v>Advanced Access Devices</v>
      </c>
      <c r="E740" s="91" t="str">
        <v>PICC</v>
      </c>
      <c r="F740" s="91" t="str">
        <v>PowerPICC</v>
      </c>
      <c r="G740" s="91" t="str">
        <v>PowerPICC - Non-3CG</v>
      </c>
      <c r="H740" s="91" t="str">
        <v>9173108</v>
      </c>
      <c r="I740" s="91" t="str">
        <v>DOT PPICC SV 3FR SL TLS FULL</v>
      </c>
      <c r="J740" s="91" t="str">
        <v>BD</v>
      </c>
      <c r="K740" s="95">
        <f>SUMIFS(MasterData[Curr Sales],MasterData[Material'#],H740,MasterData[Material],I740,MasterData[WWB ID],C740)</f>
        <v>18043.349999999999</v>
      </c>
      <c r="L740" s="95">
        <f>SUMIFS(MasterData[Prior Sales],MasterData[Material'#],H740,MasterData[Material],I740,MasterData[WWB ID],C740)</f>
        <v>10446.15</v>
      </c>
      <c r="M740" s="95">
        <f t="shared" si="23"/>
        <v>7597.1999999999989</v>
      </c>
      <c r="N740" s="95">
        <f>SUMIFS(MasterData[Semi-Annual Base],MasterData[Material'#],H740,MasterData[Material],I740,MasterData[WWB ID],C740)</f>
        <v>0</v>
      </c>
      <c r="O740" s="95">
        <f>SUMIFS(MasterData[Semi-Annual Focus],MasterData[Material'#],H740,MasterData[Material],I740,MasterData[WWB ID],C740)</f>
        <v>0</v>
      </c>
      <c r="P740" s="95">
        <f>SUMIFS(MasterData[Base Rebate],MasterData[Material'#],H740,MasterData[Material],I740,MasterData[WWB ID],C740)</f>
        <v>80.464488996652094</v>
      </c>
      <c r="Q740" s="95">
        <f>SUMIFS(MasterData[Annual Focus],MasterData[Material'#],H740,MasterData[Material],I740,MasterData[WWB ID],C740)</f>
        <v>0</v>
      </c>
      <c r="R740" s="95">
        <f>SUMIFS(MasterData[Growth Rebate],MasterData[Material'#],H740,MasterData[Material],I740,MasterData[WWB ID],C740)</f>
        <v>759.72</v>
      </c>
      <c r="S740" s="95">
        <f t="shared" si="24"/>
        <v>840.18448899665214</v>
      </c>
    </row>
    <row r="741" spans="1:19" x14ac:dyDescent="0.25">
      <c r="A741" s="91" t="str">
        <v>BD MEDICAL</v>
      </c>
      <c r="B741" s="91" t="str">
        <v>Medication Delivery Solutions</v>
      </c>
      <c r="C741" s="91" t="str">
        <v>179</v>
      </c>
      <c r="D741" s="91" t="str">
        <v>Advanced Access Devices</v>
      </c>
      <c r="E741" s="91" t="str">
        <v>PICC</v>
      </c>
      <c r="F741" s="91" t="str">
        <v>PowerPICC</v>
      </c>
      <c r="G741" s="91" t="str">
        <v>PowerPICC - Non-3CG</v>
      </c>
      <c r="H741" s="91" t="str">
        <v>9174108</v>
      </c>
      <c r="I741" s="91" t="str">
        <v>DOT 4F SL POWERPICC NURSING TLS FULLW/MI</v>
      </c>
      <c r="J741" s="91" t="str">
        <v>BD</v>
      </c>
      <c r="K741" s="95">
        <f>SUMIFS(MasterData[Curr Sales],MasterData[Material'#],H741,MasterData[Material],I741,MasterData[WWB ID],C741)</f>
        <v>0</v>
      </c>
      <c r="L741" s="95">
        <f>SUMIFS(MasterData[Prior Sales],MasterData[Material'#],H741,MasterData[Material],I741,MasterData[WWB ID],C741)</f>
        <v>814</v>
      </c>
      <c r="M741" s="95">
        <f t="shared" si="23"/>
        <v>-814</v>
      </c>
      <c r="N741" s="95">
        <f>SUMIFS(MasterData[Semi-Annual Base],MasterData[Material'#],H741,MasterData[Material],I741,MasterData[WWB ID],C741)</f>
        <v>0</v>
      </c>
      <c r="O741" s="95">
        <f>SUMIFS(MasterData[Semi-Annual Focus],MasterData[Material'#],H741,MasterData[Material],I741,MasterData[WWB ID],C741)</f>
        <v>0</v>
      </c>
      <c r="P741" s="95">
        <f>SUMIFS(MasterData[Base Rebate],MasterData[Material'#],H741,MasterData[Material],I741,MasterData[WWB ID],C741)</f>
        <v>6.270070221399731</v>
      </c>
      <c r="Q741" s="95">
        <f>SUMIFS(MasterData[Annual Focus],MasterData[Material'#],H741,MasterData[Material],I741,MasterData[WWB ID],C741)</f>
        <v>0</v>
      </c>
      <c r="R741" s="95">
        <f>SUMIFS(MasterData[Growth Rebate],MasterData[Material'#],H741,MasterData[Material],I741,MasterData[WWB ID],C741)</f>
        <v>-81.400000000000006</v>
      </c>
      <c r="S741" s="95">
        <f t="shared" si="24"/>
        <v>-75.129929778600271</v>
      </c>
    </row>
    <row r="742" spans="1:19" x14ac:dyDescent="0.25">
      <c r="A742" s="91" t="str">
        <v>BD MEDICAL</v>
      </c>
      <c r="B742" s="91" t="str">
        <v>Medication Delivery Solutions</v>
      </c>
      <c r="C742" s="91" t="str">
        <v>179</v>
      </c>
      <c r="D742" s="91" t="str">
        <v>Advanced Access Devices</v>
      </c>
      <c r="E742" s="91" t="str">
        <v>PICC</v>
      </c>
      <c r="F742" s="91" t="str">
        <v>PowerPICC</v>
      </c>
      <c r="G742" s="91" t="str">
        <v>PowerPICC - Non-3CG</v>
      </c>
      <c r="H742" s="91" t="str">
        <v>9274108</v>
      </c>
      <c r="I742" s="91" t="str">
        <v>DOT PPICC SV 4FR DL TLS FULL</v>
      </c>
      <c r="J742" s="91" t="str">
        <v>BD</v>
      </c>
      <c r="K742" s="95">
        <f>SUMIFS(MasterData[Curr Sales],MasterData[Material'#],H742,MasterData[Material],I742,MasterData[WWB ID],C742)</f>
        <v>18870.800000000007</v>
      </c>
      <c r="L742" s="95">
        <f>SUMIFS(MasterData[Prior Sales],MasterData[Material'#],H742,MasterData[Material],I742,MasterData[WWB ID],C742)</f>
        <v>13904.8</v>
      </c>
      <c r="M742" s="95">
        <f t="shared" si="23"/>
        <v>4966.0000000000073</v>
      </c>
      <c r="N742" s="95">
        <f>SUMIFS(MasterData[Semi-Annual Base],MasterData[Material'#],H742,MasterData[Material],I742,MasterData[WWB ID],C742)</f>
        <v>0</v>
      </c>
      <c r="O742" s="95">
        <f>SUMIFS(MasterData[Semi-Annual Focus],MasterData[Material'#],H742,MasterData[Material],I742,MasterData[WWB ID],C742)</f>
        <v>0</v>
      </c>
      <c r="P742" s="95">
        <f>SUMIFS(MasterData[Base Rebate],MasterData[Material'#],H742,MasterData[Material],I742,MasterData[WWB ID],C742)</f>
        <v>107.10574006697664</v>
      </c>
      <c r="Q742" s="95">
        <f>SUMIFS(MasterData[Annual Focus],MasterData[Material'#],H742,MasterData[Material],I742,MasterData[WWB ID],C742)</f>
        <v>0</v>
      </c>
      <c r="R742" s="95">
        <f>SUMIFS(MasterData[Growth Rebate],MasterData[Material'#],H742,MasterData[Material],I742,MasterData[WWB ID],C742)</f>
        <v>496.60000000000082</v>
      </c>
      <c r="S742" s="95">
        <f t="shared" si="24"/>
        <v>603.70574006697746</v>
      </c>
    </row>
    <row r="743" spans="1:19" x14ac:dyDescent="0.25">
      <c r="A743" s="91" t="str">
        <v>BD MEDICAL</v>
      </c>
      <c r="B743" s="91" t="str">
        <v>Medication Delivery Solutions</v>
      </c>
      <c r="C743" s="91" t="str">
        <v>179</v>
      </c>
      <c r="D743" s="91" t="str">
        <v>Advanced Access Devices</v>
      </c>
      <c r="E743" s="91" t="str">
        <v>PICC</v>
      </c>
      <c r="F743" s="91" t="str">
        <v>PowerPICC</v>
      </c>
      <c r="G743" s="91" t="str">
        <v>PowerPICC - Non-3CG</v>
      </c>
      <c r="H743" s="91" t="str">
        <v>3173108</v>
      </c>
      <c r="I743" s="91" t="str">
        <v>DOT PPICC SV 3FR SLFULL</v>
      </c>
      <c r="J743" s="91" t="str">
        <v>BD</v>
      </c>
      <c r="K743" s="95">
        <f>SUMIFS(MasterData[Curr Sales],MasterData[Material'#],H743,MasterData[Material],I743,MasterData[WWB ID],C743)</f>
        <v>790.95</v>
      </c>
      <c r="L743" s="95">
        <f>SUMIFS(MasterData[Prior Sales],MasterData[Material'#],H743,MasterData[Material],I743,MasterData[WWB ID],C743)</f>
        <v>0</v>
      </c>
      <c r="M743" s="95">
        <f t="shared" si="23"/>
        <v>790.95</v>
      </c>
      <c r="N743" s="95">
        <f>SUMIFS(MasterData[Semi-Annual Base],MasterData[Material'#],H743,MasterData[Material],I743,MasterData[WWB ID],C743)</f>
        <v>0</v>
      </c>
      <c r="O743" s="95">
        <f>SUMIFS(MasterData[Semi-Annual Focus],MasterData[Material'#],H743,MasterData[Material],I743,MasterData[WWB ID],C743)</f>
        <v>0</v>
      </c>
      <c r="P743" s="95">
        <f>SUMIFS(MasterData[Base Rebate],MasterData[Material'#],H743,MasterData[Material],I743,MasterData[WWB ID],C743)</f>
        <v>0</v>
      </c>
      <c r="Q743" s="95">
        <f>SUMIFS(MasterData[Annual Focus],MasterData[Material'#],H743,MasterData[Material],I743,MasterData[WWB ID],C743)</f>
        <v>0</v>
      </c>
      <c r="R743" s="95">
        <f>SUMIFS(MasterData[Growth Rebate],MasterData[Material'#],H743,MasterData[Material],I743,MasterData[WWB ID],C743)</f>
        <v>79.095000000000013</v>
      </c>
      <c r="S743" s="95">
        <f t="shared" si="24"/>
        <v>79.095000000000013</v>
      </c>
    </row>
    <row r="744" spans="1:19" x14ac:dyDescent="0.25">
      <c r="A744" s="91" t="str">
        <v>BD MEDICAL</v>
      </c>
      <c r="B744" s="91" t="str">
        <v>Medication Delivery Solutions</v>
      </c>
      <c r="C744" s="91" t="str">
        <v>179</v>
      </c>
      <c r="D744" s="91" t="str">
        <v>Advanced Access Devices</v>
      </c>
      <c r="E744" s="91" t="str">
        <v>PICC</v>
      </c>
      <c r="F744" s="91" t="str">
        <v>PowerPICC Solo</v>
      </c>
      <c r="G744" s="91" t="str">
        <v>PowerPICC Solo - Non-3CG</v>
      </c>
      <c r="H744" s="91" t="str">
        <v>9194108</v>
      </c>
      <c r="I744" s="91" t="str">
        <v>DOT POWERPICC SOLO4FR SL TLS FULL W/MI</v>
      </c>
      <c r="J744" s="91" t="str">
        <v>BD</v>
      </c>
      <c r="K744" s="95">
        <f>SUMIFS(MasterData[Curr Sales],MasterData[Material'#],H744,MasterData[Material],I744,MasterData[WWB ID],C744)</f>
        <v>0</v>
      </c>
      <c r="L744" s="95">
        <f>SUMIFS(MasterData[Prior Sales],MasterData[Material'#],H744,MasterData[Material],I744,MasterData[WWB ID],C744)</f>
        <v>2718.75</v>
      </c>
      <c r="M744" s="95">
        <f t="shared" si="23"/>
        <v>-2718.75</v>
      </c>
      <c r="N744" s="95">
        <f>SUMIFS(MasterData[Semi-Annual Base],MasterData[Material'#],H744,MasterData[Material],I744,MasterData[WWB ID],C744)</f>
        <v>0</v>
      </c>
      <c r="O744" s="95">
        <f>SUMIFS(MasterData[Semi-Annual Focus],MasterData[Material'#],H744,MasterData[Material],I744,MasterData[WWB ID],C744)</f>
        <v>0</v>
      </c>
      <c r="P744" s="95">
        <f>SUMIFS(MasterData[Base Rebate],MasterData[Material'#],H744,MasterData[Material],I744,MasterData[WWB ID],C744)</f>
        <v>20.941957511585407</v>
      </c>
      <c r="Q744" s="95">
        <f>SUMIFS(MasterData[Annual Focus],MasterData[Material'#],H744,MasterData[Material],I744,MasterData[WWB ID],C744)</f>
        <v>0</v>
      </c>
      <c r="R744" s="95">
        <f>SUMIFS(MasterData[Growth Rebate],MasterData[Material'#],H744,MasterData[Material],I744,MasterData[WWB ID],C744)</f>
        <v>-271.875</v>
      </c>
      <c r="S744" s="95">
        <f t="shared" si="24"/>
        <v>-250.9330424884146</v>
      </c>
    </row>
    <row r="745" spans="1:19" x14ac:dyDescent="0.25">
      <c r="A745" s="91" t="str">
        <v>BD MEDICAL</v>
      </c>
      <c r="B745" s="91" t="str">
        <v>Medication Delivery Solutions</v>
      </c>
      <c r="C745" s="91" t="str">
        <v>179</v>
      </c>
      <c r="D745" s="91" t="str">
        <v>Advanced Access Devices</v>
      </c>
      <c r="E745" s="91" t="str">
        <v>PICC</v>
      </c>
      <c r="F745" s="91" t="str">
        <v>Provena 4FR DL / 3FR SL</v>
      </c>
      <c r="G745" s="91" t="str">
        <v>Provena 4FR DL / 3FR SL - 3CG</v>
      </c>
      <c r="H745" s="91" t="str">
        <v>S1274108D7</v>
      </c>
      <c r="I745" s="91" t="str">
        <v>DOT PROVPP 4FDL 3CG CHG PC NG</v>
      </c>
      <c r="J745" s="91" t="str">
        <v>BD</v>
      </c>
      <c r="K745" s="95">
        <f>SUMIFS(MasterData[Curr Sales],MasterData[Material'#],H745,MasterData[Material],I745,MasterData[WWB ID],C745)</f>
        <v>141253.97999999998</v>
      </c>
      <c r="L745" s="95">
        <f>SUMIFS(MasterData[Prior Sales],MasterData[Material'#],H745,MasterData[Material],I745,MasterData[WWB ID],C745)</f>
        <v>0</v>
      </c>
      <c r="M745" s="95">
        <f t="shared" si="23"/>
        <v>141253.97999999998</v>
      </c>
      <c r="N745" s="95">
        <f>SUMIFS(MasterData[Semi-Annual Base],MasterData[Material'#],H745,MasterData[Material],I745,MasterData[WWB ID],C745)</f>
        <v>0</v>
      </c>
      <c r="O745" s="95">
        <f>SUMIFS(MasterData[Semi-Annual Focus],MasterData[Material'#],H745,MasterData[Material],I745,MasterData[WWB ID],C745)</f>
        <v>0</v>
      </c>
      <c r="P745" s="95">
        <f>SUMIFS(MasterData[Base Rebate],MasterData[Material'#],H745,MasterData[Material],I745,MasterData[WWB ID],C745)</f>
        <v>0</v>
      </c>
      <c r="Q745" s="95">
        <f>SUMIFS(MasterData[Annual Focus],MasterData[Material'#],H745,MasterData[Material],I745,MasterData[WWB ID],C745)</f>
        <v>0</v>
      </c>
      <c r="R745" s="95">
        <f>SUMIFS(MasterData[Growth Rebate],MasterData[Material'#],H745,MasterData[Material],I745,MasterData[WWB ID],C745)</f>
        <v>14125.397999999999</v>
      </c>
      <c r="S745" s="95">
        <f t="shared" si="24"/>
        <v>14125.397999999999</v>
      </c>
    </row>
    <row r="746" spans="1:19" x14ac:dyDescent="0.25">
      <c r="A746" s="91" t="str">
        <v>BD MEDICAL</v>
      </c>
      <c r="B746" s="91" t="str">
        <v>Medication Delivery Solutions</v>
      </c>
      <c r="C746" s="91" t="str">
        <v>179</v>
      </c>
      <c r="D746" s="91" t="str">
        <v>Advanced Access Devices</v>
      </c>
      <c r="E746" s="91" t="str">
        <v>PICC Other</v>
      </c>
      <c r="F746" s="91" t="str">
        <v>PICC Accessories</v>
      </c>
      <c r="G746" s="91" t="str">
        <v>Micro-EZ</v>
      </c>
      <c r="H746" s="91" t="str">
        <v>0688935</v>
      </c>
      <c r="I746" s="91" t="str">
        <v>UNIVERSAL 3-1/2FR SAFETY NON-ECHO</v>
      </c>
      <c r="J746" s="91" t="str">
        <v>BD</v>
      </c>
      <c r="K746" s="95">
        <f>SUMIFS(MasterData[Curr Sales],MasterData[Material'#],H746,MasterData[Material],I746,MasterData[WWB ID],C746)</f>
        <v>0</v>
      </c>
      <c r="L746" s="95">
        <f>SUMIFS(MasterData[Prior Sales],MasterData[Material'#],H746,MasterData[Material],I746,MasterData[WWB ID],C746)</f>
        <v>1877.5</v>
      </c>
      <c r="M746" s="95">
        <f t="shared" si="23"/>
        <v>-1877.5</v>
      </c>
      <c r="N746" s="95">
        <f>SUMIFS(MasterData[Semi-Annual Base],MasterData[Material'#],H746,MasterData[Material],I746,MasterData[WWB ID],C746)</f>
        <v>0</v>
      </c>
      <c r="O746" s="95">
        <f>SUMIFS(MasterData[Semi-Annual Focus],MasterData[Material'#],H746,MasterData[Material],I746,MasterData[WWB ID],C746)</f>
        <v>0</v>
      </c>
      <c r="P746" s="95">
        <f>SUMIFS(MasterData[Base Rebate],MasterData[Material'#],H746,MasterData[Material],I746,MasterData[WWB ID],C746)</f>
        <v>14.461986290759208</v>
      </c>
      <c r="Q746" s="95">
        <f>SUMIFS(MasterData[Annual Focus],MasterData[Material'#],H746,MasterData[Material],I746,MasterData[WWB ID],C746)</f>
        <v>0</v>
      </c>
      <c r="R746" s="95">
        <f>SUMIFS(MasterData[Growth Rebate],MasterData[Material'#],H746,MasterData[Material],I746,MasterData[WWB ID],C746)</f>
        <v>-187.75</v>
      </c>
      <c r="S746" s="95">
        <f t="shared" si="24"/>
        <v>-173.2880137092408</v>
      </c>
    </row>
    <row r="747" spans="1:19" x14ac:dyDescent="0.25">
      <c r="A747" s="91" t="str">
        <v>BD MEDICAL</v>
      </c>
      <c r="B747" s="91" t="str">
        <v>Medication Delivery Solutions</v>
      </c>
      <c r="C747" s="91" t="str">
        <v>179</v>
      </c>
      <c r="D747" s="91" t="str">
        <v>Advanced Access Devices</v>
      </c>
      <c r="E747" s="91" t="str">
        <v>PICC Other</v>
      </c>
      <c r="F747" s="91" t="str">
        <v>PICC Accessories</v>
      </c>
      <c r="G747" s="91" t="str">
        <v>Micro-EZ</v>
      </c>
      <c r="H747" s="91" t="str">
        <v>0828945</v>
      </c>
      <c r="I747" s="91" t="str">
        <v>UNIV MI 4-1/2FR 7CM ANL</v>
      </c>
      <c r="J747" s="91" t="str">
        <v>BD</v>
      </c>
      <c r="K747" s="95">
        <f>SUMIFS(MasterData[Curr Sales],MasterData[Material'#],H747,MasterData[Material],I747,MasterData[WWB ID],C747)</f>
        <v>440.9</v>
      </c>
      <c r="L747" s="95">
        <f>SUMIFS(MasterData[Prior Sales],MasterData[Material'#],H747,MasterData[Material],I747,MasterData[WWB ID],C747)</f>
        <v>881.8</v>
      </c>
      <c r="M747" s="95">
        <f t="shared" si="23"/>
        <v>-440.9</v>
      </c>
      <c r="N747" s="95">
        <f>SUMIFS(MasterData[Semi-Annual Base],MasterData[Material'#],H747,MasterData[Material],I747,MasterData[WWB ID],C747)</f>
        <v>0</v>
      </c>
      <c r="O747" s="95">
        <f>SUMIFS(MasterData[Semi-Annual Focus],MasterData[Material'#],H747,MasterData[Material],I747,MasterData[WWB ID],C747)</f>
        <v>0</v>
      </c>
      <c r="P747" s="95">
        <f>SUMIFS(MasterData[Base Rebate],MasterData[Material'#],H747,MasterData[Material],I747,MasterData[WWB ID],C747)</f>
        <v>6.7923193135507161</v>
      </c>
      <c r="Q747" s="95">
        <f>SUMIFS(MasterData[Annual Focus],MasterData[Material'#],H747,MasterData[Material],I747,MasterData[WWB ID],C747)</f>
        <v>0</v>
      </c>
      <c r="R747" s="95">
        <f>SUMIFS(MasterData[Growth Rebate],MasterData[Material'#],H747,MasterData[Material],I747,MasterData[WWB ID],C747)</f>
        <v>-44.09</v>
      </c>
      <c r="S747" s="95">
        <f t="shared" si="24"/>
        <v>-37.29768068644929</v>
      </c>
    </row>
    <row r="748" spans="1:19" x14ac:dyDescent="0.25">
      <c r="A748" s="91" t="str">
        <v>BD MEDICAL</v>
      </c>
      <c r="B748" s="91" t="str">
        <v>Medication Delivery Solutions</v>
      </c>
      <c r="C748" s="91" t="str">
        <v>179</v>
      </c>
      <c r="D748" s="91" t="str">
        <v>Advanced Access Devices</v>
      </c>
      <c r="E748" s="91" t="str">
        <v>Port Access</v>
      </c>
      <c r="F748" s="91" t="str">
        <v>Port Access Needles</v>
      </c>
      <c r="G748" s="91" t="str">
        <v>PowerLoc</v>
      </c>
      <c r="H748" s="91" t="str">
        <v>0671910</v>
      </c>
      <c r="I748" s="91" t="str">
        <v>POWERLOC SWIS 19 GA X 1INW/Y SITEADAPTER</v>
      </c>
      <c r="J748" s="91" t="str">
        <v>BD</v>
      </c>
      <c r="K748" s="95">
        <f>SUMIFS(MasterData[Curr Sales],MasterData[Material'#],H748,MasterData[Material],I748,MasterData[WWB ID],C748)</f>
        <v>0</v>
      </c>
      <c r="L748" s="95">
        <f>SUMIFS(MasterData[Prior Sales],MasterData[Material'#],H748,MasterData[Material],I748,MasterData[WWB ID],C748)</f>
        <v>134</v>
      </c>
      <c r="M748" s="95">
        <f t="shared" si="23"/>
        <v>-134</v>
      </c>
      <c r="N748" s="95">
        <f>SUMIFS(MasterData[Semi-Annual Base],MasterData[Material'#],H748,MasterData[Material],I748,MasterData[WWB ID],C748)</f>
        <v>0</v>
      </c>
      <c r="O748" s="95">
        <f>SUMIFS(MasterData[Semi-Annual Focus],MasterData[Material'#],H748,MasterData[Material],I748,MasterData[WWB ID],C748)</f>
        <v>0</v>
      </c>
      <c r="P748" s="95">
        <f>SUMIFS(MasterData[Base Rebate],MasterData[Material'#],H748,MasterData[Material],I748,MasterData[WWB ID],C748)</f>
        <v>1.0321737219503242</v>
      </c>
      <c r="Q748" s="95">
        <f>SUMIFS(MasterData[Annual Focus],MasterData[Material'#],H748,MasterData[Material],I748,MasterData[WWB ID],C748)</f>
        <v>0</v>
      </c>
      <c r="R748" s="95">
        <f>SUMIFS(MasterData[Growth Rebate],MasterData[Material'#],H748,MasterData[Material],I748,MasterData[WWB ID],C748)</f>
        <v>-13.4</v>
      </c>
      <c r="S748" s="95">
        <f t="shared" si="24"/>
        <v>-12.367826278049677</v>
      </c>
    </row>
    <row r="749" spans="1:19" x14ac:dyDescent="0.25">
      <c r="A749" s="91" t="str">
        <v>BD MEDICAL</v>
      </c>
      <c r="B749" s="91" t="str">
        <v>Medication Delivery Solutions</v>
      </c>
      <c r="C749" s="91" t="str">
        <v>179</v>
      </c>
      <c r="D749" s="91" t="str">
        <v>Advanced Access Devices</v>
      </c>
      <c r="E749" s="91" t="str">
        <v>Port Access</v>
      </c>
      <c r="F749" s="91" t="str">
        <v>Port Access Needles</v>
      </c>
      <c r="G749" s="91" t="str">
        <v>PowerLoc</v>
      </c>
      <c r="H749" s="91" t="str">
        <v>0672015</v>
      </c>
      <c r="I749" s="91" t="str">
        <v>POWERLOC SWIS 20G X 1-1/2IN W/Y ADAPTER</v>
      </c>
      <c r="J749" s="91" t="str">
        <v>BD</v>
      </c>
      <c r="K749" s="95">
        <f>SUMIFS(MasterData[Curr Sales],MasterData[Material'#],H749,MasterData[Material],I749,MasterData[WWB ID],C749)</f>
        <v>0</v>
      </c>
      <c r="L749" s="95">
        <f>SUMIFS(MasterData[Prior Sales],MasterData[Material'#],H749,MasterData[Material],I749,MasterData[WWB ID],C749)</f>
        <v>396</v>
      </c>
      <c r="M749" s="95">
        <f t="shared" si="23"/>
        <v>-396</v>
      </c>
      <c r="N749" s="95">
        <f>SUMIFS(MasterData[Semi-Annual Base],MasterData[Material'#],H749,MasterData[Material],I749,MasterData[WWB ID],C749)</f>
        <v>0</v>
      </c>
      <c r="O749" s="95">
        <f>SUMIFS(MasterData[Semi-Annual Focus],MasterData[Material'#],H749,MasterData[Material],I749,MasterData[WWB ID],C749)</f>
        <v>0</v>
      </c>
      <c r="P749" s="95">
        <f>SUMIFS(MasterData[Base Rebate],MasterData[Material'#],H749,MasterData[Material],I749,MasterData[WWB ID],C749)</f>
        <v>3.0503044320323016</v>
      </c>
      <c r="Q749" s="95">
        <f>SUMIFS(MasterData[Annual Focus],MasterData[Material'#],H749,MasterData[Material],I749,MasterData[WWB ID],C749)</f>
        <v>0</v>
      </c>
      <c r="R749" s="95">
        <f>SUMIFS(MasterData[Growth Rebate],MasterData[Material'#],H749,MasterData[Material],I749,MasterData[WWB ID],C749)</f>
        <v>-39.6</v>
      </c>
      <c r="S749" s="95">
        <f t="shared" si="24"/>
        <v>-36.549695567967703</v>
      </c>
    </row>
    <row r="750" spans="1:19" x14ac:dyDescent="0.25">
      <c r="A750" s="91" t="str">
        <v>BD MEDICAL</v>
      </c>
      <c r="B750" s="91" t="str">
        <v>Medication Delivery Solutions</v>
      </c>
      <c r="C750" s="91" t="str">
        <v>179</v>
      </c>
      <c r="D750" s="91" t="str">
        <v>Advanced Access Devices</v>
      </c>
      <c r="E750" s="91" t="str">
        <v>Port Access</v>
      </c>
      <c r="F750" s="91" t="str">
        <v>Port Access Needles</v>
      </c>
      <c r="G750" s="91" t="str">
        <v>PowerLoc Max</v>
      </c>
      <c r="H750" s="91" t="str">
        <v>0142010</v>
      </c>
      <c r="I750" s="91" t="str">
        <v xml:space="preserve"> POWERLOC MAX 20G x 1in WO/Y</v>
      </c>
      <c r="J750" s="91" t="str">
        <v>BD</v>
      </c>
      <c r="K750" s="95">
        <f>SUMIFS(MasterData[Curr Sales],MasterData[Material'#],H750,MasterData[Material],I750,MasterData[WWB ID],C750)</f>
        <v>167.5</v>
      </c>
      <c r="L750" s="95">
        <f>SUMIFS(MasterData[Prior Sales],MasterData[Material'#],H750,MasterData[Material],I750,MasterData[WWB ID],C750)</f>
        <v>617.5</v>
      </c>
      <c r="M750" s="95">
        <f t="shared" si="23"/>
        <v>-450</v>
      </c>
      <c r="N750" s="95">
        <f>SUMIFS(MasterData[Semi-Annual Base],MasterData[Material'#],H750,MasterData[Material],I750,MasterData[WWB ID],C750)</f>
        <v>0</v>
      </c>
      <c r="O750" s="95">
        <f>SUMIFS(MasterData[Semi-Annual Focus],MasterData[Material'#],H750,MasterData[Material],I750,MasterData[WWB ID],C750)</f>
        <v>0</v>
      </c>
      <c r="P750" s="95">
        <f>SUMIFS(MasterData[Base Rebate],MasterData[Material'#],H750,MasterData[Material],I750,MasterData[WWB ID],C750)</f>
        <v>4.7564721888382486</v>
      </c>
      <c r="Q750" s="95">
        <f>SUMIFS(MasterData[Annual Focus],MasterData[Material'#],H750,MasterData[Material],I750,MasterData[WWB ID],C750)</f>
        <v>0</v>
      </c>
      <c r="R750" s="95">
        <f>SUMIFS(MasterData[Growth Rebate],MasterData[Material'#],H750,MasterData[Material],I750,MasterData[WWB ID],C750)</f>
        <v>-45</v>
      </c>
      <c r="S750" s="95">
        <f t="shared" si="24"/>
        <v>-40.243527811161755</v>
      </c>
    </row>
    <row r="751" spans="1:19" x14ac:dyDescent="0.25">
      <c r="A751" s="91" t="str">
        <v>BD MEDICAL</v>
      </c>
      <c r="B751" s="91" t="str">
        <v>Medication Delivery Solutions</v>
      </c>
      <c r="C751" s="91" t="str">
        <v>138</v>
      </c>
      <c r="D751" s="91" t="str">
        <v>Sharps Disposals Systems</v>
      </c>
      <c r="E751" s="91" t="str">
        <v>Sharps Disposal Systems</v>
      </c>
      <c r="F751" s="91" t="str">
        <v>BD Recycleen</v>
      </c>
      <c r="G751" s="91" t="str">
        <v>Multi-use Nestable</v>
      </c>
      <c r="H751" s="91" t="str">
        <v>305344</v>
      </c>
      <c r="I751" s="91" t="str">
        <v>SHARPS COLL 8QT NEST FUNL TOP NEEDL PORT</v>
      </c>
      <c r="J751" s="91" t="str">
        <v>BD</v>
      </c>
      <c r="K751" s="95">
        <f>SUMIFS(MasterData[Curr Sales],MasterData[Material'#],H751,MasterData[Material],I751,MasterData[WWB ID],C751)</f>
        <v>0</v>
      </c>
      <c r="L751" s="95">
        <f>SUMIFS(MasterData[Prior Sales],MasterData[Material'#],H751,MasterData[Material],I751,MasterData[WWB ID],C751)</f>
        <v>60.660000000000004</v>
      </c>
      <c r="M751" s="95">
        <f t="shared" si="23"/>
        <v>-60.660000000000004</v>
      </c>
      <c r="N751" s="95">
        <f>SUMIFS(MasterData[Semi-Annual Base],MasterData[Material'#],H751,MasterData[Material],I751,MasterData[WWB ID],C751)</f>
        <v>0</v>
      </c>
      <c r="O751" s="95">
        <f>SUMIFS(MasterData[Semi-Annual Focus],MasterData[Material'#],H751,MasterData[Material],I751,MasterData[WWB ID],C751)</f>
        <v>0</v>
      </c>
      <c r="P751" s="95">
        <f>SUMIFS(MasterData[Base Rebate],MasterData[Material'#],H751,MasterData[Material],I751,MasterData[WWB ID],C751)</f>
        <v>0.46725117890676626</v>
      </c>
      <c r="Q751" s="95">
        <f>SUMIFS(MasterData[Annual Focus],MasterData[Material'#],H751,MasterData[Material],I751,MasterData[WWB ID],C751)</f>
        <v>0</v>
      </c>
      <c r="R751" s="95">
        <f>SUMIFS(MasterData[Growth Rebate],MasterData[Material'#],H751,MasterData[Material],I751,MasterData[WWB ID],C751)</f>
        <v>-6.0660000000000007</v>
      </c>
      <c r="S751" s="95">
        <f t="shared" si="24"/>
        <v>-5.5987488210932348</v>
      </c>
    </row>
    <row r="752" spans="1:19" x14ac:dyDescent="0.25">
      <c r="A752" s="91" t="str">
        <v>BD MEDICAL</v>
      </c>
      <c r="B752" s="91" t="str">
        <v>Medication Delivery Solutions</v>
      </c>
      <c r="C752" s="91" t="str">
        <v>138</v>
      </c>
      <c r="D752" s="91" t="str">
        <v>Sharps Disposals Systems</v>
      </c>
      <c r="E752" s="91" t="str">
        <v>Sharps Disposal Systems</v>
      </c>
      <c r="F752" s="91" t="str">
        <v>Infectious Waste Collectors</v>
      </c>
      <c r="G752" s="91" t="str">
        <v>Multi-use Nestable</v>
      </c>
      <c r="H752" s="91" t="str">
        <v>305464</v>
      </c>
      <c r="I752" s="91" t="str">
        <v>SHARPS COLL 14QT RED 1508 NON-VENT CAP</v>
      </c>
      <c r="J752" s="91" t="str">
        <v>BD</v>
      </c>
      <c r="K752" s="95">
        <f>SUMIFS(MasterData[Curr Sales],MasterData[Material'#],H752,MasterData[Material],I752,MasterData[WWB ID],C752)</f>
        <v>81.300000000000011</v>
      </c>
      <c r="L752" s="95">
        <f>SUMIFS(MasterData[Prior Sales],MasterData[Material'#],H752,MasterData[Material],I752,MasterData[WWB ID],C752)</f>
        <v>0</v>
      </c>
      <c r="M752" s="95">
        <f t="shared" si="23"/>
        <v>81.300000000000011</v>
      </c>
      <c r="N752" s="95">
        <f>SUMIFS(MasterData[Semi-Annual Base],MasterData[Material'#],H752,MasterData[Material],I752,MasterData[WWB ID],C752)</f>
        <v>0</v>
      </c>
      <c r="O752" s="95">
        <f>SUMIFS(MasterData[Semi-Annual Focus],MasterData[Material'#],H752,MasterData[Material],I752,MasterData[WWB ID],C752)</f>
        <v>0</v>
      </c>
      <c r="P752" s="95">
        <f>SUMIFS(MasterData[Base Rebate],MasterData[Material'#],H752,MasterData[Material],I752,MasterData[WWB ID],C752)</f>
        <v>0</v>
      </c>
      <c r="Q752" s="95">
        <f>SUMIFS(MasterData[Annual Focus],MasterData[Material'#],H752,MasterData[Material],I752,MasterData[WWB ID],C752)</f>
        <v>0</v>
      </c>
      <c r="R752" s="95">
        <f>SUMIFS(MasterData[Growth Rebate],MasterData[Material'#],H752,MasterData[Material],I752,MasterData[WWB ID],C752)</f>
        <v>8.1300000000000008</v>
      </c>
      <c r="S752" s="95">
        <f t="shared" si="24"/>
        <v>8.1300000000000008</v>
      </c>
    </row>
    <row r="753" spans="1:19" x14ac:dyDescent="0.25">
      <c r="A753" s="91" t="str">
        <v>BD MEDICAL</v>
      </c>
      <c r="B753" s="91" t="str">
        <v>Medication Delivery Solutions</v>
      </c>
      <c r="C753" s="91" t="str">
        <v>138</v>
      </c>
      <c r="D753" s="91" t="str">
        <v>Sharps Disposals Systems</v>
      </c>
      <c r="E753" s="91" t="str">
        <v>Sharps Disposal Systems</v>
      </c>
      <c r="F753" s="91" t="str">
        <v>Infectious Waste Collectors</v>
      </c>
      <c r="G753" s="91" t="str">
        <v>Patient Room Products</v>
      </c>
      <c r="H753" s="91" t="str">
        <v>305098</v>
      </c>
      <c r="I753" s="91" t="str">
        <v>SHARPS WALL CAB W/SHIELD SM RECYK GREEN</v>
      </c>
      <c r="J753" s="91" t="str">
        <v>BD</v>
      </c>
      <c r="K753" s="95">
        <f>SUMIFS(MasterData[Curr Sales],MasterData[Material'#],H753,MasterData[Material],I753,MasterData[WWB ID],C753)</f>
        <v>40.79</v>
      </c>
      <c r="L753" s="95">
        <f>SUMIFS(MasterData[Prior Sales],MasterData[Material'#],H753,MasterData[Material],I753,MasterData[WWB ID],C753)</f>
        <v>0</v>
      </c>
      <c r="M753" s="95">
        <f t="shared" si="23"/>
        <v>40.79</v>
      </c>
      <c r="N753" s="95">
        <f>SUMIFS(MasterData[Semi-Annual Base],MasterData[Material'#],H753,MasterData[Material],I753,MasterData[WWB ID],C753)</f>
        <v>0</v>
      </c>
      <c r="O753" s="95">
        <f>SUMIFS(MasterData[Semi-Annual Focus],MasterData[Material'#],H753,MasterData[Material],I753,MasterData[WWB ID],C753)</f>
        <v>0</v>
      </c>
      <c r="P753" s="95">
        <f>SUMIFS(MasterData[Base Rebate],MasterData[Material'#],H753,MasterData[Material],I753,MasterData[WWB ID],C753)</f>
        <v>0</v>
      </c>
      <c r="Q753" s="95">
        <f>SUMIFS(MasterData[Annual Focus],MasterData[Material'#],H753,MasterData[Material],I753,MasterData[WWB ID],C753)</f>
        <v>0</v>
      </c>
      <c r="R753" s="95">
        <f>SUMIFS(MasterData[Growth Rebate],MasterData[Material'#],H753,MasterData[Material],I753,MasterData[WWB ID],C753)</f>
        <v>4.0789999999999997</v>
      </c>
      <c r="S753" s="95">
        <f t="shared" si="24"/>
        <v>4.0789999999999997</v>
      </c>
    </row>
    <row r="754" spans="1:19" x14ac:dyDescent="0.25">
      <c r="A754" s="91" t="str">
        <v>BD MEDICAL</v>
      </c>
      <c r="B754" s="91" t="str">
        <v>Medication Delivery Solutions</v>
      </c>
      <c r="C754" s="91" t="str">
        <v>138</v>
      </c>
      <c r="D754" s="91" t="str">
        <v>Sharps Disposals Systems</v>
      </c>
      <c r="E754" s="91" t="str">
        <v>Sharps Disposal Systems</v>
      </c>
      <c r="F754" s="91" t="str">
        <v>Pharmaceutical Waste Collectors</v>
      </c>
      <c r="G754" s="91" t="str">
        <v>XL \ Large Sharps Collectors</v>
      </c>
      <c r="H754" s="91" t="str">
        <v>305068</v>
      </c>
      <c r="I754" s="91" t="str">
        <v>SHARPS COLL 9GAL HINGE RCRA</v>
      </c>
      <c r="J754" s="91" t="str">
        <v>BD</v>
      </c>
      <c r="K754" s="95">
        <f>SUMIFS(MasterData[Curr Sales],MasterData[Material'#],H754,MasterData[Material],I754,MasterData[WWB ID],C754)</f>
        <v>0</v>
      </c>
      <c r="L754" s="95">
        <f>SUMIFS(MasterData[Prior Sales],MasterData[Material'#],H754,MasterData[Material],I754,MasterData[WWB ID],C754)</f>
        <v>99.36</v>
      </c>
      <c r="M754" s="95">
        <f t="shared" si="23"/>
        <v>-99.36</v>
      </c>
      <c r="N754" s="95">
        <f>SUMIFS(MasterData[Semi-Annual Base],MasterData[Material'#],H754,MasterData[Material],I754,MasterData[WWB ID],C754)</f>
        <v>0</v>
      </c>
      <c r="O754" s="95">
        <f>SUMIFS(MasterData[Semi-Annual Focus],MasterData[Material'#],H754,MasterData[Material],I754,MasterData[WWB ID],C754)</f>
        <v>0</v>
      </c>
      <c r="P754" s="95">
        <f>SUMIFS(MasterData[Base Rebate],MasterData[Material'#],H754,MasterData[Material],I754,MasterData[WWB ID],C754)</f>
        <v>0.76534911203719569</v>
      </c>
      <c r="Q754" s="95">
        <f>SUMIFS(MasterData[Annual Focus],MasterData[Material'#],H754,MasterData[Material],I754,MasterData[WWB ID],C754)</f>
        <v>0</v>
      </c>
      <c r="R754" s="95">
        <f>SUMIFS(MasterData[Growth Rebate],MasterData[Material'#],H754,MasterData[Material],I754,MasterData[WWB ID],C754)</f>
        <v>-9.9359999999999999</v>
      </c>
      <c r="S754" s="95">
        <f t="shared" si="24"/>
        <v>-9.1706508879628039</v>
      </c>
    </row>
    <row r="755" spans="1:19" x14ac:dyDescent="0.25">
      <c r="A755" s="91" t="str">
        <v>BD MEDICAL</v>
      </c>
      <c r="B755" s="91" t="str">
        <v>Medication Delivery Solutions</v>
      </c>
      <c r="C755" s="91" t="str">
        <v>138</v>
      </c>
      <c r="D755" s="91" t="str">
        <v>Sharps Disposals Systems</v>
      </c>
      <c r="E755" s="91" t="str">
        <v>Sharps Disposal Systems</v>
      </c>
      <c r="F755" s="91" t="str">
        <v>Pharmaceutical Waste Collectors</v>
      </c>
      <c r="G755" s="91" t="str">
        <v>XL \ Large Sharps Collectors</v>
      </c>
      <c r="H755" s="91" t="str">
        <v>305069</v>
      </c>
      <c r="I755" s="91" t="str">
        <v>SHARPS COLL 9GAL SLIDE RCRA</v>
      </c>
      <c r="J755" s="91" t="str">
        <v>BD</v>
      </c>
      <c r="K755" s="95">
        <f>SUMIFS(MasterData[Curr Sales],MasterData[Material'#],H755,MasterData[Material],I755,MasterData[WWB ID],C755)</f>
        <v>0</v>
      </c>
      <c r="L755" s="95">
        <f>SUMIFS(MasterData[Prior Sales],MasterData[Material'#],H755,MasterData[Material],I755,MasterData[WWB ID],C755)</f>
        <v>107.04</v>
      </c>
      <c r="M755" s="95">
        <f t="shared" si="23"/>
        <v>-107.04</v>
      </c>
      <c r="N755" s="95">
        <f>SUMIFS(MasterData[Semi-Annual Base],MasterData[Material'#],H755,MasterData[Material],I755,MasterData[WWB ID],C755)</f>
        <v>0</v>
      </c>
      <c r="O755" s="95">
        <f>SUMIFS(MasterData[Semi-Annual Focus],MasterData[Material'#],H755,MasterData[Material],I755,MasterData[WWB ID],C755)</f>
        <v>0</v>
      </c>
      <c r="P755" s="95">
        <f>SUMIFS(MasterData[Base Rebate],MasterData[Material'#],H755,MasterData[Material],I755,MasterData[WWB ID],C755)</f>
        <v>0.82450653132509499</v>
      </c>
      <c r="Q755" s="95">
        <f>SUMIFS(MasterData[Annual Focus],MasterData[Material'#],H755,MasterData[Material],I755,MasterData[WWB ID],C755)</f>
        <v>0</v>
      </c>
      <c r="R755" s="95">
        <f>SUMIFS(MasterData[Growth Rebate],MasterData[Material'#],H755,MasterData[Material],I755,MasterData[WWB ID],C755)</f>
        <v>-10.704000000000001</v>
      </c>
      <c r="S755" s="95">
        <f t="shared" si="24"/>
        <v>-9.8794934686749052</v>
      </c>
    </row>
    <row r="756" spans="1:19" x14ac:dyDescent="0.25">
      <c r="A756" s="91" t="str">
        <v>BD MEDICAL</v>
      </c>
      <c r="B756" s="91" t="str">
        <v>Medication Delivery Solutions</v>
      </c>
      <c r="C756" s="91" t="str">
        <v>102</v>
      </c>
      <c r="D756" s="91" t="str">
        <v>Hypodermic Products</v>
      </c>
      <c r="E756" s="91" t="str">
        <v>Conventional Hypodermic Products</v>
      </c>
      <c r="F756" s="91" t="str">
        <v>3pc Conventional-SYRINGE ONLY</v>
      </c>
      <c r="G756" s="91" t="str">
        <v>Syringe Only</v>
      </c>
      <c r="H756" s="91" t="str">
        <v>309680</v>
      </c>
      <c r="I756" s="91" t="str">
        <v>Syringe 50cc LL Tip Convenience Pak</v>
      </c>
      <c r="J756" s="91" t="str">
        <v>BD</v>
      </c>
      <c r="K756" s="95">
        <f>SUMIFS(MasterData[Curr Sales],MasterData[Material'#],H756,MasterData[Material],I756,MasterData[WWB ID],C756)</f>
        <v>0</v>
      </c>
      <c r="L756" s="95">
        <f>SUMIFS(MasterData[Prior Sales],MasterData[Material'#],H756,MasterData[Material],I756,MasterData[WWB ID],C756)</f>
        <v>89.7</v>
      </c>
      <c r="M756" s="95">
        <f t="shared" si="23"/>
        <v>-89.7</v>
      </c>
      <c r="N756" s="95">
        <f>SUMIFS(MasterData[Semi-Annual Base],MasterData[Material'#],H756,MasterData[Material],I756,MasterData[WWB ID],C756)</f>
        <v>0</v>
      </c>
      <c r="O756" s="95">
        <f>SUMIFS(MasterData[Semi-Annual Focus],MasterData[Material'#],H756,MasterData[Material],I756,MasterData[WWB ID],C756)</f>
        <v>0</v>
      </c>
      <c r="P756" s="95">
        <f>SUMIFS(MasterData[Base Rebate],MasterData[Material'#],H756,MasterData[Material],I756,MasterData[WWB ID],C756)</f>
        <v>0.69094017058913504</v>
      </c>
      <c r="Q756" s="95">
        <f>SUMIFS(MasterData[Annual Focus],MasterData[Material'#],H756,MasterData[Material],I756,MasterData[WWB ID],C756)</f>
        <v>0</v>
      </c>
      <c r="R756" s="95">
        <f>SUMIFS(MasterData[Growth Rebate],MasterData[Material'#],H756,MasterData[Material],I756,MasterData[WWB ID],C756)</f>
        <v>-8.9700000000000006</v>
      </c>
      <c r="S756" s="95">
        <f t="shared" si="24"/>
        <v>-8.2790598294108655</v>
      </c>
    </row>
    <row r="757" spans="1:19" x14ac:dyDescent="0.25">
      <c r="A757" s="91" t="str">
        <v>BD MEDICAL</v>
      </c>
      <c r="B757" s="91" t="str">
        <v>Medication Management Solutions</v>
      </c>
      <c r="C757" s="91" t="str">
        <v>162</v>
      </c>
      <c r="D757" s="91" t="str">
        <v>ISD-MMS</v>
      </c>
      <c r="E757" s="91" t="str">
        <v>IV Pump Delivery</v>
      </c>
      <c r="F757" s="91" t="str">
        <v>Alaris Medley LVP</v>
      </c>
      <c r="G757" s="91" t="str">
        <v>Filters</v>
      </c>
      <c r="H757" s="91" t="str">
        <v>11532269</v>
      </c>
      <c r="I757" s="91" t="str">
        <v>AS LVP 20D LOW SORB 2SS 0.2M CV</v>
      </c>
      <c r="J757" s="91" t="str">
        <v>BD</v>
      </c>
      <c r="K757" s="95">
        <f>SUMIFS(MasterData[Curr Sales],MasterData[Material'#],H757,MasterData[Material],I757,MasterData[WWB ID],C757)</f>
        <v>131363.33000000002</v>
      </c>
      <c r="L757" s="95">
        <f>SUMIFS(MasterData[Prior Sales],MasterData[Material'#],H757,MasterData[Material],I757,MasterData[WWB ID],C757)</f>
        <v>127924.70000000001</v>
      </c>
      <c r="M757" s="95">
        <f t="shared" si="23"/>
        <v>3438.6300000000047</v>
      </c>
      <c r="N757" s="95">
        <f>SUMIFS(MasterData[Semi-Annual Base],MasterData[Material'#],H757,MasterData[Material],I757,MasterData[WWB ID],C757)</f>
        <v>0</v>
      </c>
      <c r="O757" s="95">
        <f>SUMIFS(MasterData[Semi-Annual Focus],MasterData[Material'#],H757,MasterData[Material],I757,MasterData[WWB ID],C757)</f>
        <v>0</v>
      </c>
      <c r="P757" s="95">
        <f>SUMIFS(MasterData[Base Rebate],MasterData[Material'#],H757,MasterData[Material],I757,MasterData[WWB ID],C757)</f>
        <v>985.37696812222873</v>
      </c>
      <c r="Q757" s="95">
        <f>SUMIFS(MasterData[Annual Focus],MasterData[Material'#],H757,MasterData[Material],I757,MasterData[WWB ID],C757)</f>
        <v>0</v>
      </c>
      <c r="R757" s="95">
        <f>SUMIFS(MasterData[Growth Rebate],MasterData[Material'#],H757,MasterData[Material],I757,MasterData[WWB ID],C757)</f>
        <v>343.86299999999983</v>
      </c>
      <c r="S757" s="95">
        <f t="shared" si="24"/>
        <v>1329.2399681222287</v>
      </c>
    </row>
    <row r="758" spans="1:19" x14ac:dyDescent="0.25">
      <c r="A758" s="91" t="str">
        <v>BD MEDICAL</v>
      </c>
      <c r="B758" s="91" t="str">
        <v>Medication Management Solutions</v>
      </c>
      <c r="C758" s="91" t="str">
        <v>162</v>
      </c>
      <c r="D758" s="91" t="str">
        <v>ISD-MMS</v>
      </c>
      <c r="E758" s="91" t="str">
        <v>IV Pump Delivery</v>
      </c>
      <c r="F758" s="91" t="str">
        <v>Alaris Medley LVP</v>
      </c>
      <c r="G758" s="91" t="str">
        <v>Filters</v>
      </c>
      <c r="H758" s="91" t="str">
        <v>10010453</v>
      </c>
      <c r="I758" s="91" t="str">
        <v>AS LVP 20D LOW SORB SS 1.2M</v>
      </c>
      <c r="J758" s="91" t="str">
        <v>BD</v>
      </c>
      <c r="K758" s="95">
        <f>SUMIFS(MasterData[Curr Sales],MasterData[Material'#],H758,MasterData[Material],I758,MasterData[WWB ID],C758)</f>
        <v>8731.1999999999989</v>
      </c>
      <c r="L758" s="95">
        <f>SUMIFS(MasterData[Prior Sales],MasterData[Material'#],H758,MasterData[Material],I758,MasterData[WWB ID],C758)</f>
        <v>21505.800000000003</v>
      </c>
      <c r="M758" s="95">
        <f t="shared" si="23"/>
        <v>-12774.600000000004</v>
      </c>
      <c r="N758" s="95">
        <f>SUMIFS(MasterData[Semi-Annual Base],MasterData[Material'#],H758,MasterData[Material],I758,MasterData[WWB ID],C758)</f>
        <v>0</v>
      </c>
      <c r="O758" s="95">
        <f>SUMIFS(MasterData[Semi-Annual Focus],MasterData[Material'#],H758,MasterData[Material],I758,MasterData[WWB ID],C758)</f>
        <v>0</v>
      </c>
      <c r="P758" s="95">
        <f>SUMIFS(MasterData[Base Rebate],MasterData[Material'#],H758,MasterData[Material],I758,MasterData[WWB ID],C758)</f>
        <v>165.65463902626331</v>
      </c>
      <c r="Q758" s="95">
        <f>SUMIFS(MasterData[Annual Focus],MasterData[Material'#],H758,MasterData[Material],I758,MasterData[WWB ID],C758)</f>
        <v>0</v>
      </c>
      <c r="R758" s="95">
        <f>SUMIFS(MasterData[Growth Rebate],MasterData[Material'#],H758,MasterData[Material],I758,MasterData[WWB ID],C758)</f>
        <v>-1277.46</v>
      </c>
      <c r="S758" s="95">
        <f t="shared" si="24"/>
        <v>-1111.8053609737367</v>
      </c>
    </row>
    <row r="759" spans="1:19" x14ac:dyDescent="0.25">
      <c r="A759" s="91" t="str">
        <v>BD MEDICAL</v>
      </c>
      <c r="B759" s="91" t="str">
        <v>Medication Management Solutions</v>
      </c>
      <c r="C759" s="91" t="str">
        <v>162</v>
      </c>
      <c r="D759" s="91" t="str">
        <v>ISD-MMS</v>
      </c>
      <c r="E759" s="91" t="str">
        <v>IV Pump Delivery</v>
      </c>
      <c r="F759" s="91" t="str">
        <v>Alaris Medley LVP</v>
      </c>
      <c r="G759" s="91" t="str">
        <v>Primary Admin</v>
      </c>
      <c r="H759" s="91" t="str">
        <v>2420-0007</v>
      </c>
      <c r="I759" s="91" t="str">
        <v>AS LVP 20D 2SS CV</v>
      </c>
      <c r="J759" s="91" t="str">
        <v>BD</v>
      </c>
      <c r="K759" s="95">
        <f>SUMIFS(MasterData[Curr Sales],MasterData[Material'#],H759,MasterData[Material],I759,MasterData[WWB ID],C759)</f>
        <v>938752.62000000046</v>
      </c>
      <c r="L759" s="95">
        <f>SUMIFS(MasterData[Prior Sales],MasterData[Material'#],H759,MasterData[Material],I759,MasterData[WWB ID],C759)</f>
        <v>439530.19000000053</v>
      </c>
      <c r="M759" s="95">
        <f t="shared" si="23"/>
        <v>499222.42999999993</v>
      </c>
      <c r="N759" s="95">
        <f>SUMIFS(MasterData[Semi-Annual Base],MasterData[Material'#],H759,MasterData[Material],I759,MasterData[WWB ID],C759)</f>
        <v>0</v>
      </c>
      <c r="O759" s="95">
        <f>SUMIFS(MasterData[Semi-Annual Focus],MasterData[Material'#],H759,MasterData[Material],I759,MasterData[WWB ID],C759)</f>
        <v>0</v>
      </c>
      <c r="P759" s="95">
        <f>SUMIFS(MasterData[Base Rebate],MasterData[Material'#],H759,MasterData[Material],I759,MasterData[WWB ID],C759)</f>
        <v>3385.6082994166695</v>
      </c>
      <c r="Q759" s="95">
        <f>SUMIFS(MasterData[Annual Focus],MasterData[Material'#],H759,MasterData[Material],I759,MasterData[WWB ID],C759)</f>
        <v>0</v>
      </c>
      <c r="R759" s="95">
        <f>SUMIFS(MasterData[Growth Rebate],MasterData[Material'#],H759,MasterData[Material],I759,MasterData[WWB ID],C759)</f>
        <v>49922.243000000009</v>
      </c>
      <c r="S759" s="95">
        <f t="shared" si="24"/>
        <v>53307.851299416681</v>
      </c>
    </row>
    <row r="760" spans="1:19" x14ac:dyDescent="0.25">
      <c r="A760" s="91" t="str">
        <v>BD MEDICAL</v>
      </c>
      <c r="B760" s="91" t="str">
        <v>Medication Management Solutions</v>
      </c>
      <c r="C760" s="91" t="str">
        <v>162</v>
      </c>
      <c r="D760" s="91" t="str">
        <v>ISD-MMS</v>
      </c>
      <c r="E760" s="91" t="str">
        <v>IV Pump Delivery</v>
      </c>
      <c r="F760" s="91" t="str">
        <v>Alaris Medley LVP</v>
      </c>
      <c r="G760" s="91" t="str">
        <v>Primary Admin</v>
      </c>
      <c r="H760" s="91" t="str">
        <v>2420-0500</v>
      </c>
      <c r="I760" s="91" t="str">
        <v>AS LVP 20D DEHP 2SS CV</v>
      </c>
      <c r="J760" s="91" t="str">
        <v>BD</v>
      </c>
      <c r="K760" s="95">
        <f>SUMIFS(MasterData[Curr Sales],MasterData[Material'#],H760,MasterData[Material],I760,MasterData[WWB ID],C760)</f>
        <v>136520</v>
      </c>
      <c r="L760" s="95">
        <f>SUMIFS(MasterData[Prior Sales],MasterData[Material'#],H760,MasterData[Material],I760,MasterData[WWB ID],C760)</f>
        <v>542146.92999999993</v>
      </c>
      <c r="M760" s="95">
        <f t="shared" si="23"/>
        <v>-405626.92999999993</v>
      </c>
      <c r="N760" s="95">
        <f>SUMIFS(MasterData[Semi-Annual Base],MasterData[Material'#],H760,MasterData[Material],I760,MasterData[WWB ID],C760)</f>
        <v>0</v>
      </c>
      <c r="O760" s="95">
        <f>SUMIFS(MasterData[Semi-Annual Focus],MasterData[Material'#],H760,MasterData[Material],I760,MasterData[WWB ID],C760)</f>
        <v>0</v>
      </c>
      <c r="P760" s="95">
        <f>SUMIFS(MasterData[Base Rebate],MasterData[Material'#],H760,MasterData[Material],I760,MasterData[WWB ID],C760)</f>
        <v>4176.0433924032977</v>
      </c>
      <c r="Q760" s="95">
        <f>SUMIFS(MasterData[Annual Focus],MasterData[Material'#],H760,MasterData[Material],I760,MasterData[WWB ID],C760)</f>
        <v>0</v>
      </c>
      <c r="R760" s="95">
        <f>SUMIFS(MasterData[Growth Rebate],MasterData[Material'#],H760,MasterData[Material],I760,MasterData[WWB ID],C760)</f>
        <v>-40562.693000000007</v>
      </c>
      <c r="S760" s="95">
        <f t="shared" si="24"/>
        <v>-36386.649607596708</v>
      </c>
    </row>
    <row r="761" spans="1:19" x14ac:dyDescent="0.25">
      <c r="A761" s="91" t="str">
        <v>BD MEDICAL</v>
      </c>
      <c r="B761" s="91" t="str">
        <v>Medication Management Solutions</v>
      </c>
      <c r="C761" s="91" t="str">
        <v>162</v>
      </c>
      <c r="D761" s="91" t="str">
        <v>ISD-MMS</v>
      </c>
      <c r="E761" s="91" t="str">
        <v>IV Pump Delivery</v>
      </c>
      <c r="F761" s="91" t="str">
        <v>Alaris Medley LVP</v>
      </c>
      <c r="G761" s="91" t="str">
        <v>Primary Admin</v>
      </c>
      <c r="H761" s="91" t="str">
        <v>2260-0500</v>
      </c>
      <c r="I761" s="91" t="str">
        <v>AS LVP 20D LOW SORB</v>
      </c>
      <c r="J761" s="91" t="str">
        <v>BD</v>
      </c>
      <c r="K761" s="95">
        <f>SUMIFS(MasterData[Curr Sales],MasterData[Material'#],H761,MasterData[Material],I761,MasterData[WWB ID],C761)</f>
        <v>38608</v>
      </c>
      <c r="L761" s="95">
        <f>SUMIFS(MasterData[Prior Sales],MasterData[Material'#],H761,MasterData[Material],I761,MasterData[WWB ID],C761)</f>
        <v>40799.15</v>
      </c>
      <c r="M761" s="95">
        <f t="shared" si="23"/>
        <v>-2191.1500000000015</v>
      </c>
      <c r="N761" s="95">
        <f>SUMIFS(MasterData[Semi-Annual Base],MasterData[Material'#],H761,MasterData[Material],I761,MasterData[WWB ID],C761)</f>
        <v>0</v>
      </c>
      <c r="O761" s="95">
        <f>SUMIFS(MasterData[Semi-Annual Focus],MasterData[Material'#],H761,MasterData[Material],I761,MasterData[WWB ID],C761)</f>
        <v>0</v>
      </c>
      <c r="P761" s="95">
        <f>SUMIFS(MasterData[Base Rebate],MasterData[Material'#],H761,MasterData[Material],I761,MasterData[WWB ID],C761)</f>
        <v>314.26724259634017</v>
      </c>
      <c r="Q761" s="95">
        <f>SUMIFS(MasterData[Annual Focus],MasterData[Material'#],H761,MasterData[Material],I761,MasterData[WWB ID],C761)</f>
        <v>0</v>
      </c>
      <c r="R761" s="95">
        <f>SUMIFS(MasterData[Growth Rebate],MasterData[Material'#],H761,MasterData[Material],I761,MasterData[WWB ID],C761)</f>
        <v>-219.11500000000041</v>
      </c>
      <c r="S761" s="95">
        <f t="shared" si="24"/>
        <v>95.152242596339761</v>
      </c>
    </row>
    <row r="762" spans="1:19" x14ac:dyDescent="0.25">
      <c r="A762" s="91" t="str">
        <v>BD MEDICAL</v>
      </c>
      <c r="B762" s="91" t="str">
        <v>Medication Management Solutions</v>
      </c>
      <c r="C762" s="91" t="str">
        <v>162</v>
      </c>
      <c r="D762" s="91" t="str">
        <v>ISD-MMS</v>
      </c>
      <c r="E762" s="91" t="str">
        <v>IV Pump Delivery</v>
      </c>
      <c r="F762" s="91" t="str">
        <v>Alaris Medley LVP</v>
      </c>
      <c r="G762" s="91" t="str">
        <v>Blood</v>
      </c>
      <c r="H762" s="91" t="str">
        <v>2278-0500</v>
      </c>
      <c r="I762" s="91" t="str">
        <v>AS LVP BLD200M 20D DEHP SMBORE</v>
      </c>
      <c r="J762" s="91" t="str">
        <v>BD</v>
      </c>
      <c r="K762" s="95">
        <f>SUMIFS(MasterData[Curr Sales],MasterData[Material'#],H762,MasterData[Material],I762,MasterData[WWB ID],C762)</f>
        <v>11416.669999999998</v>
      </c>
      <c r="L762" s="95">
        <f>SUMIFS(MasterData[Prior Sales],MasterData[Material'#],H762,MasterData[Material],I762,MasterData[WWB ID],C762)</f>
        <v>14183.200000000003</v>
      </c>
      <c r="M762" s="95">
        <f t="shared" si="23"/>
        <v>-2766.5300000000043</v>
      </c>
      <c r="N762" s="95">
        <f>SUMIFS(MasterData[Semi-Annual Base],MasterData[Material'#],H762,MasterData[Material],I762,MasterData[WWB ID],C762)</f>
        <v>0</v>
      </c>
      <c r="O762" s="95">
        <f>SUMIFS(MasterData[Semi-Annual Focus],MasterData[Material'#],H762,MasterData[Material],I762,MasterData[WWB ID],C762)</f>
        <v>0</v>
      </c>
      <c r="P762" s="95">
        <f>SUMIFS(MasterData[Base Rebate],MasterData[Material'#],H762,MasterData[Material],I762,MasterData[WWB ID],C762)</f>
        <v>109.25019651616302</v>
      </c>
      <c r="Q762" s="95">
        <f>SUMIFS(MasterData[Annual Focus],MasterData[Material'#],H762,MasterData[Material],I762,MasterData[WWB ID],C762)</f>
        <v>0</v>
      </c>
      <c r="R762" s="95">
        <f>SUMIFS(MasterData[Growth Rebate],MasterData[Material'#],H762,MasterData[Material],I762,MasterData[WWB ID],C762)</f>
        <v>-276.65300000000076</v>
      </c>
      <c r="S762" s="95">
        <f t="shared" si="24"/>
        <v>-167.40280348383774</v>
      </c>
    </row>
    <row r="763" spans="1:19" x14ac:dyDescent="0.25">
      <c r="A763" s="91" t="str">
        <v>BD MEDICAL</v>
      </c>
      <c r="B763" s="91" t="str">
        <v>Medication Management Solutions</v>
      </c>
      <c r="C763" s="91" t="str">
        <v>162</v>
      </c>
      <c r="D763" s="91" t="str">
        <v>ISD-MMS</v>
      </c>
      <c r="E763" s="91" t="str">
        <v>IV Pump Delivery</v>
      </c>
      <c r="F763" s="91" t="str">
        <v>Alaris Medley LVP</v>
      </c>
      <c r="G763" s="91" t="str">
        <v>Filters</v>
      </c>
      <c r="H763" s="91" t="str">
        <v>10010454</v>
      </c>
      <c r="I763" s="91" t="str">
        <v>AS LVP 20D LOW SORB SS 0.2M</v>
      </c>
      <c r="J763" s="91" t="str">
        <v>BD</v>
      </c>
      <c r="K763" s="95">
        <f>SUMIFS(MasterData[Curr Sales],MasterData[Material'#],H763,MasterData[Material],I763,MasterData[WWB ID],C763)</f>
        <v>16116</v>
      </c>
      <c r="L763" s="95">
        <f>SUMIFS(MasterData[Prior Sales],MasterData[Material'#],H763,MasterData[Material],I763,MasterData[WWB ID],C763)</f>
        <v>12576.000000000002</v>
      </c>
      <c r="M763" s="95">
        <f t="shared" si="23"/>
        <v>3539.9999999999982</v>
      </c>
      <c r="N763" s="95">
        <f>SUMIFS(MasterData[Semi-Annual Base],MasterData[Material'#],H763,MasterData[Material],I763,MasterData[WWB ID],C763)</f>
        <v>0</v>
      </c>
      <c r="O763" s="95">
        <f>SUMIFS(MasterData[Semi-Annual Focus],MasterData[Material'#],H763,MasterData[Material],I763,MasterData[WWB ID],C763)</f>
        <v>0</v>
      </c>
      <c r="P763" s="95">
        <f>SUMIFS(MasterData[Base Rebate],MasterData[Material'#],H763,MasterData[Material],I763,MasterData[WWB ID],C763)</f>
        <v>96.87027408393493</v>
      </c>
      <c r="Q763" s="95">
        <f>SUMIFS(MasterData[Annual Focus],MasterData[Material'#],H763,MasterData[Material],I763,MasterData[WWB ID],C763)</f>
        <v>0</v>
      </c>
      <c r="R763" s="95">
        <f>SUMIFS(MasterData[Growth Rebate],MasterData[Material'#],H763,MasterData[Material],I763,MasterData[WWB ID],C763)</f>
        <v>353.99999999999977</v>
      </c>
      <c r="S763" s="95">
        <f t="shared" si="24"/>
        <v>450.8702740839347</v>
      </c>
    </row>
    <row r="764" spans="1:19" x14ac:dyDescent="0.25">
      <c r="A764" s="91" t="str">
        <v>BD MEDICAL</v>
      </c>
      <c r="B764" s="91" t="str">
        <v>Medication Management Solutions</v>
      </c>
      <c r="C764" s="91" t="str">
        <v>162</v>
      </c>
      <c r="D764" s="91" t="str">
        <v>ISD-MMS</v>
      </c>
      <c r="E764" s="91" t="str">
        <v>IV Pump Delivery</v>
      </c>
      <c r="F764" s="91" t="str">
        <v>Alaris Medley LVP</v>
      </c>
      <c r="G764" s="91" t="str">
        <v>Primary Admin</v>
      </c>
      <c r="H764" s="91" t="str">
        <v>2426-0007</v>
      </c>
      <c r="I764" s="91" t="str">
        <v>AS LVP 20D 3SS CV</v>
      </c>
      <c r="J764" s="91" t="str">
        <v>BD</v>
      </c>
      <c r="K764" s="95">
        <f>SUMIFS(MasterData[Curr Sales],MasterData[Material'#],H764,MasterData[Material],I764,MasterData[WWB ID],C764)</f>
        <v>2010431.9700000004</v>
      </c>
      <c r="L764" s="95">
        <f>SUMIFS(MasterData[Prior Sales],MasterData[Material'#],H764,MasterData[Material],I764,MasterData[WWB ID],C764)</f>
        <v>1790843.1799999995</v>
      </c>
      <c r="M764" s="95">
        <f t="shared" si="23"/>
        <v>219588.79000000097</v>
      </c>
      <c r="N764" s="95">
        <f>SUMIFS(MasterData[Semi-Annual Base],MasterData[Material'#],H764,MasterData[Material],I764,MasterData[WWB ID],C764)</f>
        <v>0</v>
      </c>
      <c r="O764" s="95">
        <f>SUMIFS(MasterData[Semi-Annual Focus],MasterData[Material'#],H764,MasterData[Material],I764,MasterData[WWB ID],C764)</f>
        <v>0</v>
      </c>
      <c r="P764" s="95">
        <f>SUMIFS(MasterData[Base Rebate],MasterData[Material'#],H764,MasterData[Material],I764,MasterData[WWB ID],C764)</f>
        <v>13794.487093507125</v>
      </c>
      <c r="Q764" s="95">
        <f>SUMIFS(MasterData[Annual Focus],MasterData[Material'#],H764,MasterData[Material],I764,MasterData[WWB ID],C764)</f>
        <v>0</v>
      </c>
      <c r="R764" s="95">
        <f>SUMIFS(MasterData[Growth Rebate],MasterData[Material'#],H764,MasterData[Material],I764,MasterData[WWB ID],C764)</f>
        <v>21958.879000000074</v>
      </c>
      <c r="S764" s="95">
        <f t="shared" si="24"/>
        <v>35753.366093507197</v>
      </c>
    </row>
    <row r="765" spans="1:19" x14ac:dyDescent="0.25">
      <c r="A765" s="91" t="str">
        <v>BD MEDICAL</v>
      </c>
      <c r="B765" s="91" t="str">
        <v>Medication Management Solutions</v>
      </c>
      <c r="C765" s="91" t="str">
        <v>162</v>
      </c>
      <c r="D765" s="91" t="str">
        <v>ISD-MMS</v>
      </c>
      <c r="E765" s="91" t="str">
        <v>IV Pump Delivery</v>
      </c>
      <c r="F765" s="91" t="str">
        <v>Alaris Medley LVP</v>
      </c>
      <c r="G765" s="91" t="str">
        <v>Blood</v>
      </c>
      <c r="H765" s="91" t="str">
        <v>2477-0007</v>
      </c>
      <c r="I765" s="91" t="str">
        <v>AS LVP BLD180M 15D SS</v>
      </c>
      <c r="J765" s="91" t="str">
        <v>BD</v>
      </c>
      <c r="K765" s="95">
        <f>SUMIFS(MasterData[Curr Sales],MasterData[Material'#],H765,MasterData[Material],I765,MasterData[WWB ID],C765)</f>
        <v>300463.16000000003</v>
      </c>
      <c r="L765" s="95">
        <f>SUMIFS(MasterData[Prior Sales],MasterData[Material'#],H765,MasterData[Material],I765,MasterData[WWB ID],C765)</f>
        <v>271981.86000000004</v>
      </c>
      <c r="M765" s="95">
        <f t="shared" si="23"/>
        <v>28481.299999999988</v>
      </c>
      <c r="N765" s="95">
        <f>SUMIFS(MasterData[Semi-Annual Base],MasterData[Material'#],H765,MasterData[Material],I765,MasterData[WWB ID],C765)</f>
        <v>0</v>
      </c>
      <c r="O765" s="95">
        <f>SUMIFS(MasterData[Semi-Annual Focus],MasterData[Material'#],H765,MasterData[Material],I765,MasterData[WWB ID],C765)</f>
        <v>0</v>
      </c>
      <c r="P765" s="95">
        <f>SUMIFS(MasterData[Base Rebate],MasterData[Material'#],H765,MasterData[Material],I765,MasterData[WWB ID],C765)</f>
        <v>2095.0188711878513</v>
      </c>
      <c r="Q765" s="95">
        <f>SUMIFS(MasterData[Annual Focus],MasterData[Material'#],H765,MasterData[Material],I765,MasterData[WWB ID],C765)</f>
        <v>0</v>
      </c>
      <c r="R765" s="95">
        <f>SUMIFS(MasterData[Growth Rebate],MasterData[Material'#],H765,MasterData[Material],I765,MasterData[WWB ID],C765)</f>
        <v>2848.1300000000006</v>
      </c>
      <c r="S765" s="95">
        <f t="shared" si="24"/>
        <v>4943.1488711878519</v>
      </c>
    </row>
    <row r="766" spans="1:19" x14ac:dyDescent="0.25">
      <c r="A766" s="91" t="str">
        <v>BD MEDICAL</v>
      </c>
      <c r="B766" s="91" t="str">
        <v>Medication Management Solutions</v>
      </c>
      <c r="C766" s="91" t="str">
        <v>162</v>
      </c>
      <c r="D766" s="91" t="str">
        <v>ISD-MMS</v>
      </c>
      <c r="E766" s="91" t="str">
        <v>IV Pump Delivery</v>
      </c>
      <c r="F766" s="91" t="str">
        <v>Alaris Medley LVP</v>
      </c>
      <c r="G766" s="91" t="str">
        <v>Burette</v>
      </c>
      <c r="H766" s="91" t="str">
        <v>2441-0007</v>
      </c>
      <c r="I766" s="91" t="str">
        <v>AS LVP BUR 60D SMBORE 3SS</v>
      </c>
      <c r="J766" s="91" t="str">
        <v>BD</v>
      </c>
      <c r="K766" s="95">
        <f>SUMIFS(MasterData[Curr Sales],MasterData[Material'#],H766,MasterData[Material],I766,MasterData[WWB ID],C766)</f>
        <v>22273.8</v>
      </c>
      <c r="L766" s="95">
        <f>SUMIFS(MasterData[Prior Sales],MasterData[Material'#],H766,MasterData[Material],I766,MasterData[WWB ID],C766)</f>
        <v>26314.16</v>
      </c>
      <c r="M766" s="95">
        <f t="shared" si="23"/>
        <v>-4040.3600000000006</v>
      </c>
      <c r="N766" s="95">
        <f>SUMIFS(MasterData[Semi-Annual Base],MasterData[Material'#],H766,MasterData[Material],I766,MasterData[WWB ID],C766)</f>
        <v>0</v>
      </c>
      <c r="O766" s="95">
        <f>SUMIFS(MasterData[Semi-Annual Focus],MasterData[Material'#],H766,MasterData[Material],I766,MasterData[WWB ID],C766)</f>
        <v>0</v>
      </c>
      <c r="P766" s="95">
        <f>SUMIFS(MasterData[Base Rebate],MasterData[Material'#],H766,MasterData[Material],I766,MasterData[WWB ID],C766)</f>
        <v>202.69242139698767</v>
      </c>
      <c r="Q766" s="95">
        <f>SUMIFS(MasterData[Annual Focus],MasterData[Material'#],H766,MasterData[Material],I766,MasterData[WWB ID],C766)</f>
        <v>0</v>
      </c>
      <c r="R766" s="95">
        <f>SUMIFS(MasterData[Growth Rebate],MasterData[Material'#],H766,MasterData[Material],I766,MasterData[WWB ID],C766)</f>
        <v>-404.0360000000004</v>
      </c>
      <c r="S766" s="95">
        <f t="shared" si="24"/>
        <v>-201.34357860301273</v>
      </c>
    </row>
    <row r="767" spans="1:19" x14ac:dyDescent="0.25">
      <c r="A767" s="91" t="str">
        <v>BD MEDICAL</v>
      </c>
      <c r="B767" s="91" t="str">
        <v>Medication Management Solutions</v>
      </c>
      <c r="C767" s="91" t="str">
        <v>162</v>
      </c>
      <c r="D767" s="91" t="str">
        <v>ISD-MMS</v>
      </c>
      <c r="E767" s="91" t="str">
        <v>IV Pump Delivery</v>
      </c>
      <c r="F767" s="91" t="str">
        <v>Alaris Medley LVP</v>
      </c>
      <c r="G767" s="91" t="str">
        <v>Burette</v>
      </c>
      <c r="H767" s="91" t="str">
        <v>2447-0007</v>
      </c>
      <c r="I767" s="91" t="str">
        <v>AS LVP BUR 60D 2SS BV</v>
      </c>
      <c r="J767" s="91" t="str">
        <v>BD</v>
      </c>
      <c r="K767" s="95">
        <f>SUMIFS(MasterData[Curr Sales],MasterData[Material'#],H767,MasterData[Material],I767,MasterData[WWB ID],C767)</f>
        <v>0</v>
      </c>
      <c r="L767" s="95">
        <f>SUMIFS(MasterData[Prior Sales],MasterData[Material'#],H767,MasterData[Material],I767,MasterData[WWB ID],C767)</f>
        <v>4379.3999999999996</v>
      </c>
      <c r="M767" s="95">
        <f t="shared" si="23"/>
        <v>-4379.3999999999996</v>
      </c>
      <c r="N767" s="95">
        <f>SUMIFS(MasterData[Semi-Annual Base],MasterData[Material'#],H767,MasterData[Material],I767,MasterData[WWB ID],C767)</f>
        <v>0</v>
      </c>
      <c r="O767" s="95">
        <f>SUMIFS(MasterData[Semi-Annual Focus],MasterData[Material'#],H767,MasterData[Material],I767,MasterData[WWB ID],C767)</f>
        <v>0</v>
      </c>
      <c r="P767" s="95">
        <f>SUMIFS(MasterData[Base Rebate],MasterData[Material'#],H767,MasterData[Material],I767,MasterData[WWB ID],C767)</f>
        <v>33.733594014248141</v>
      </c>
      <c r="Q767" s="95">
        <f>SUMIFS(MasterData[Annual Focus],MasterData[Material'#],H767,MasterData[Material],I767,MasterData[WWB ID],C767)</f>
        <v>0</v>
      </c>
      <c r="R767" s="95">
        <f>SUMIFS(MasterData[Growth Rebate],MasterData[Material'#],H767,MasterData[Material],I767,MasterData[WWB ID],C767)</f>
        <v>-437.94000000000005</v>
      </c>
      <c r="S767" s="95">
        <f t="shared" si="24"/>
        <v>-404.20640598575193</v>
      </c>
    </row>
    <row r="768" spans="1:19" x14ac:dyDescent="0.25">
      <c r="A768" s="91" t="str">
        <v>BD MEDICAL</v>
      </c>
      <c r="B768" s="91" t="str">
        <v>Medication Management Solutions</v>
      </c>
      <c r="C768" s="91" t="str">
        <v>162</v>
      </c>
      <c r="D768" s="91" t="str">
        <v>ISD-MMS</v>
      </c>
      <c r="E768" s="91" t="str">
        <v>IV Pump Delivery</v>
      </c>
      <c r="F768" s="91" t="str">
        <v>Alaris Medley SYP</v>
      </c>
      <c r="G768" s="91" t="str">
        <v>Pressure Sense Disc</v>
      </c>
      <c r="H768" s="91" t="str">
        <v>10014918</v>
      </c>
      <c r="I768" s="91" t="str">
        <v>AS SYR PSD LOW SORB MICROBORE</v>
      </c>
      <c r="J768" s="91" t="str">
        <v>BD</v>
      </c>
      <c r="K768" s="95">
        <f>SUMIFS(MasterData[Curr Sales],MasterData[Material'#],H768,MasterData[Material],I768,MasterData[WWB ID],C768)</f>
        <v>221</v>
      </c>
      <c r="L768" s="95">
        <f>SUMIFS(MasterData[Prior Sales],MasterData[Material'#],H768,MasterData[Material],I768,MasterData[WWB ID],C768)</f>
        <v>221</v>
      </c>
      <c r="M768" s="95">
        <f t="shared" si="23"/>
        <v>0</v>
      </c>
      <c r="N768" s="95">
        <f>SUMIFS(MasterData[Semi-Annual Base],MasterData[Material'#],H768,MasterData[Material],I768,MasterData[WWB ID],C768)</f>
        <v>0</v>
      </c>
      <c r="O768" s="95">
        <f>SUMIFS(MasterData[Semi-Annual Focus],MasterData[Material'#],H768,MasterData[Material],I768,MasterData[WWB ID],C768)</f>
        <v>0</v>
      </c>
      <c r="P768" s="95">
        <f>SUMIFS(MasterData[Base Rebate],MasterData[Material'#],H768,MasterData[Material],I768,MasterData[WWB ID],C768)</f>
        <v>1.7023163623210573</v>
      </c>
      <c r="Q768" s="95">
        <f>SUMIFS(MasterData[Annual Focus],MasterData[Material'#],H768,MasterData[Material],I768,MasterData[WWB ID],C768)</f>
        <v>0</v>
      </c>
      <c r="R768" s="95">
        <f>SUMIFS(MasterData[Growth Rebate],MasterData[Material'#],H768,MasterData[Material],I768,MasterData[WWB ID],C768)</f>
        <v>0</v>
      </c>
      <c r="S768" s="95">
        <f t="shared" si="24"/>
        <v>1.7023163623210573</v>
      </c>
    </row>
    <row r="769" spans="1:19" x14ac:dyDescent="0.25">
      <c r="A769" s="91" t="str">
        <v>BD MEDICAL</v>
      </c>
      <c r="B769" s="91" t="str">
        <v>Medication Management Solutions</v>
      </c>
      <c r="C769" s="91" t="str">
        <v>162</v>
      </c>
      <c r="D769" s="91" t="str">
        <v>ISD-MMS</v>
      </c>
      <c r="E769" s="91" t="str">
        <v>IV Pump Delivery</v>
      </c>
      <c r="F769" s="91" t="str">
        <v>Alaris Medley LVP</v>
      </c>
      <c r="G769" s="91" t="str">
        <v>Primary Admin-15mcrn</v>
      </c>
      <c r="H769" s="91" t="str">
        <v>10561554</v>
      </c>
      <c r="I769" s="91" t="str">
        <v>AS LVP 20D DEHP 3SS 15M CV</v>
      </c>
      <c r="J769" s="91" t="str">
        <v>BD</v>
      </c>
      <c r="K769" s="95">
        <f>SUMIFS(MasterData[Curr Sales],MasterData[Material'#],H769,MasterData[Material],I769,MasterData[WWB ID],C769)</f>
        <v>422.4</v>
      </c>
      <c r="L769" s="95">
        <f>SUMIFS(MasterData[Prior Sales],MasterData[Material'#],H769,MasterData[Material],I769,MasterData[WWB ID],C769)</f>
        <v>0</v>
      </c>
      <c r="M769" s="95">
        <f t="shared" si="23"/>
        <v>422.4</v>
      </c>
      <c r="N769" s="95">
        <f>SUMIFS(MasterData[Semi-Annual Base],MasterData[Material'#],H769,MasterData[Material],I769,MasterData[WWB ID],C769)</f>
        <v>0</v>
      </c>
      <c r="O769" s="95">
        <f>SUMIFS(MasterData[Semi-Annual Focus],MasterData[Material'#],H769,MasterData[Material],I769,MasterData[WWB ID],C769)</f>
        <v>0</v>
      </c>
      <c r="P769" s="95">
        <f>SUMIFS(MasterData[Base Rebate],MasterData[Material'#],H769,MasterData[Material],I769,MasterData[WWB ID],C769)</f>
        <v>0</v>
      </c>
      <c r="Q769" s="95">
        <f>SUMIFS(MasterData[Annual Focus],MasterData[Material'#],H769,MasterData[Material],I769,MasterData[WWB ID],C769)</f>
        <v>0</v>
      </c>
      <c r="R769" s="95">
        <f>SUMIFS(MasterData[Growth Rebate],MasterData[Material'#],H769,MasterData[Material],I769,MasterData[WWB ID],C769)</f>
        <v>42.239999999999995</v>
      </c>
      <c r="S769" s="95">
        <f t="shared" si="24"/>
        <v>42.239999999999995</v>
      </c>
    </row>
    <row r="770" spans="1:19" x14ac:dyDescent="0.25">
      <c r="A770" s="91" t="str">
        <v>BD MEDICAL</v>
      </c>
      <c r="B770" s="91" t="str">
        <v>Medication Management Solutions</v>
      </c>
      <c r="C770" s="91" t="str">
        <v>162</v>
      </c>
      <c r="D770" s="91" t="str">
        <v>ISD-MMS</v>
      </c>
      <c r="E770" s="91" t="str">
        <v>IV Pump Delivery</v>
      </c>
      <c r="F770" s="91" t="str">
        <v>Alaris Medley LVP</v>
      </c>
      <c r="G770" s="91" t="str">
        <v>Syringe Adapter</v>
      </c>
      <c r="H770" s="91" t="str">
        <v>10010483</v>
      </c>
      <c r="I770" s="91" t="str">
        <v>AS LVP VSA SMBORE</v>
      </c>
      <c r="J770" s="91" t="str">
        <v>BD</v>
      </c>
      <c r="K770" s="95">
        <f>SUMIFS(MasterData[Curr Sales],MasterData[Material'#],H770,MasterData[Material],I770,MasterData[WWB ID],C770)</f>
        <v>77.400000000000006</v>
      </c>
      <c r="L770" s="95">
        <f>SUMIFS(MasterData[Prior Sales],MasterData[Material'#],H770,MasterData[Material],I770,MasterData[WWB ID],C770)</f>
        <v>1012.8</v>
      </c>
      <c r="M770" s="95">
        <f t="shared" si="23"/>
        <v>-935.4</v>
      </c>
      <c r="N770" s="95">
        <f>SUMIFS(MasterData[Semi-Annual Base],MasterData[Material'#],H770,MasterData[Material],I770,MasterData[WWB ID],C770)</f>
        <v>0</v>
      </c>
      <c r="O770" s="95">
        <f>SUMIFS(MasterData[Semi-Annual Focus],MasterData[Material'#],H770,MasterData[Material],I770,MasterData[WWB ID],C770)</f>
        <v>0</v>
      </c>
      <c r="P770" s="95">
        <f>SUMIFS(MasterData[Base Rebate],MasterData[Material'#],H770,MasterData[Material],I770,MasterData[WWB ID],C770)</f>
        <v>7.8013846685917043</v>
      </c>
      <c r="Q770" s="95">
        <f>SUMIFS(MasterData[Annual Focus],MasterData[Material'#],H770,MasterData[Material],I770,MasterData[WWB ID],C770)</f>
        <v>0</v>
      </c>
      <c r="R770" s="95">
        <f>SUMIFS(MasterData[Growth Rebate],MasterData[Material'#],H770,MasterData[Material],I770,MasterData[WWB ID],C770)</f>
        <v>-93.54</v>
      </c>
      <c r="S770" s="95">
        <f t="shared" si="24"/>
        <v>-85.738615331408297</v>
      </c>
    </row>
    <row r="771" spans="1:19" x14ac:dyDescent="0.25">
      <c r="A771" s="91" t="str">
        <v>BD MEDICAL</v>
      </c>
      <c r="B771" s="91" t="str">
        <v>Medication Management Solutions</v>
      </c>
      <c r="C771" s="91" t="str">
        <v>162</v>
      </c>
      <c r="D771" s="91" t="str">
        <v>ISD-MMS</v>
      </c>
      <c r="E771" s="91" t="str">
        <v>IV Pump Delivery</v>
      </c>
      <c r="F771" s="91" t="str">
        <v>Alaris Medley PCA</v>
      </c>
      <c r="G771" s="91" t="str">
        <v>Extension (PCA/SYP)</v>
      </c>
      <c r="H771" s="91" t="str">
        <v>10800175</v>
      </c>
      <c r="I771" s="91" t="str">
        <v>PCA KIT ASV MICROBORE CV</v>
      </c>
      <c r="J771" s="91" t="str">
        <v>BD</v>
      </c>
      <c r="K771" s="95">
        <f>SUMIFS(MasterData[Curr Sales],MasterData[Material'#],H771,MasterData[Material],I771,MasterData[WWB ID],C771)</f>
        <v>3939.5</v>
      </c>
      <c r="L771" s="95">
        <f>SUMIFS(MasterData[Prior Sales],MasterData[Material'#],H771,MasterData[Material],I771,MasterData[WWB ID],C771)</f>
        <v>4099.3900000000003</v>
      </c>
      <c r="M771" s="95">
        <f t="shared" si="23"/>
        <v>-159.89000000000033</v>
      </c>
      <c r="N771" s="95">
        <f>SUMIFS(MasterData[Semi-Annual Base],MasterData[Material'#],H771,MasterData[Material],I771,MasterData[WWB ID],C771)</f>
        <v>0</v>
      </c>
      <c r="O771" s="95">
        <f>SUMIFS(MasterData[Semi-Annual Focus],MasterData[Material'#],H771,MasterData[Material],I771,MasterData[WWB ID],C771)</f>
        <v>0</v>
      </c>
      <c r="P771" s="95">
        <f>SUMIFS(MasterData[Base Rebate],MasterData[Material'#],H771,MasterData[Material],I771,MasterData[WWB ID],C771)</f>
        <v>31.576736074820449</v>
      </c>
      <c r="Q771" s="95">
        <f>SUMIFS(MasterData[Annual Focus],MasterData[Material'#],H771,MasterData[Material],I771,MasterData[WWB ID],C771)</f>
        <v>0</v>
      </c>
      <c r="R771" s="95">
        <f>SUMIFS(MasterData[Growth Rebate],MasterData[Material'#],H771,MasterData[Material],I771,MasterData[WWB ID],C771)</f>
        <v>-15.988999999999997</v>
      </c>
      <c r="S771" s="95">
        <f t="shared" si="24"/>
        <v>15.587736074820452</v>
      </c>
    </row>
    <row r="772" spans="1:19" x14ac:dyDescent="0.25">
      <c r="A772" s="91" t="str">
        <v>BD MEDICAL</v>
      </c>
      <c r="B772" s="91" t="str">
        <v>Medication Management Solutions</v>
      </c>
      <c r="C772" s="91" t="str">
        <v>162</v>
      </c>
      <c r="D772" s="91" t="str">
        <v>ISD-MMS</v>
      </c>
      <c r="E772" s="91" t="str">
        <v>IV Pump Delivery</v>
      </c>
      <c r="F772" s="91" t="str">
        <v>Alaris Medley PCA</v>
      </c>
      <c r="G772" s="91" t="str">
        <v>Extension (PCA/SYP)</v>
      </c>
      <c r="H772" s="91" t="str">
        <v>30873</v>
      </c>
      <c r="I772" s="91" t="str">
        <v>PCA ASV MICROBORE CV</v>
      </c>
      <c r="J772" s="91" t="str">
        <v>BD</v>
      </c>
      <c r="K772" s="95">
        <f>SUMIFS(MasterData[Curr Sales],MasterData[Material'#],H772,MasterData[Material],I772,MasterData[WWB ID],C772)</f>
        <v>1093.24</v>
      </c>
      <c r="L772" s="95">
        <f>SUMIFS(MasterData[Prior Sales],MasterData[Material'#],H772,MasterData[Material],I772,MasterData[WWB ID],C772)</f>
        <v>1207.6399999999999</v>
      </c>
      <c r="M772" s="95">
        <f t="shared" si="23"/>
        <v>-114.39999999999986</v>
      </c>
      <c r="N772" s="95">
        <f>SUMIFS(MasterData[Semi-Annual Base],MasterData[Material'#],H772,MasterData[Material],I772,MasterData[WWB ID],C772)</f>
        <v>0</v>
      </c>
      <c r="O772" s="95">
        <f>SUMIFS(MasterData[Semi-Annual Focus],MasterData[Material'#],H772,MasterData[Material],I772,MasterData[WWB ID],C772)</f>
        <v>0</v>
      </c>
      <c r="P772" s="95">
        <f>SUMIFS(MasterData[Base Rebate],MasterData[Material'#],H772,MasterData[Material],I772,MasterData[WWB ID],C772)</f>
        <v>9.3021960714633547</v>
      </c>
      <c r="Q772" s="95">
        <f>SUMIFS(MasterData[Annual Focus],MasterData[Material'#],H772,MasterData[Material],I772,MasterData[WWB ID],C772)</f>
        <v>0</v>
      </c>
      <c r="R772" s="95">
        <f>SUMIFS(MasterData[Growth Rebate],MasterData[Material'#],H772,MasterData[Material],I772,MasterData[WWB ID],C772)</f>
        <v>-11.44</v>
      </c>
      <c r="S772" s="95">
        <f t="shared" si="24"/>
        <v>-2.1378039285366448</v>
      </c>
    </row>
    <row r="773" spans="1:19" x14ac:dyDescent="0.25">
      <c r="A773" s="91" t="str">
        <v>BD MEDICAL</v>
      </c>
      <c r="B773" s="91" t="str">
        <v>Medication Management Solutions</v>
      </c>
      <c r="C773" s="91" t="str">
        <v>162</v>
      </c>
      <c r="D773" s="91" t="str">
        <v>ISD-MMS</v>
      </c>
      <c r="E773" s="91" t="str">
        <v>IV Pump Delivery</v>
      </c>
      <c r="F773" s="91" t="str">
        <v>Alaris Medley SYP</v>
      </c>
      <c r="G773" s="91" t="str">
        <v>Pressure Sense Disc</v>
      </c>
      <c r="H773" s="91" t="str">
        <v>10014914</v>
      </c>
      <c r="I773" s="91" t="str">
        <v>AS SYR PSD MICROBORE</v>
      </c>
      <c r="J773" s="91" t="str">
        <v>BD</v>
      </c>
      <c r="K773" s="95">
        <f>SUMIFS(MasterData[Curr Sales],MasterData[Material'#],H773,MasterData[Material],I773,MasterData[WWB ID],C773)</f>
        <v>780</v>
      </c>
      <c r="L773" s="95">
        <f>SUMIFS(MasterData[Prior Sales],MasterData[Material'#],H773,MasterData[Material],I773,MasterData[WWB ID],C773)</f>
        <v>4093.96</v>
      </c>
      <c r="M773" s="95">
        <f t="shared" si="23"/>
        <v>-3313.96</v>
      </c>
      <c r="N773" s="95">
        <f>SUMIFS(MasterData[Semi-Annual Base],MasterData[Material'#],H773,MasterData[Material],I773,MasterData[WWB ID],C773)</f>
        <v>0</v>
      </c>
      <c r="O773" s="95">
        <f>SUMIFS(MasterData[Semi-Annual Focus],MasterData[Material'#],H773,MasterData[Material],I773,MasterData[WWB ID],C773)</f>
        <v>0</v>
      </c>
      <c r="P773" s="95">
        <f>SUMIFS(MasterData[Base Rebate],MasterData[Material'#],H773,MasterData[Material],I773,MasterData[WWB ID],C773)</f>
        <v>31.534909930714548</v>
      </c>
      <c r="Q773" s="95">
        <f>SUMIFS(MasterData[Annual Focus],MasterData[Material'#],H773,MasterData[Material],I773,MasterData[WWB ID],C773)</f>
        <v>0</v>
      </c>
      <c r="R773" s="95">
        <f>SUMIFS(MasterData[Growth Rebate],MasterData[Material'#],H773,MasterData[Material],I773,MasterData[WWB ID],C773)</f>
        <v>-331.39600000000002</v>
      </c>
      <c r="S773" s="95">
        <f t="shared" si="24"/>
        <v>-299.86109006928547</v>
      </c>
    </row>
    <row r="774" spans="1:19" x14ac:dyDescent="0.25">
      <c r="A774" s="91" t="str">
        <v>BD MEDICAL</v>
      </c>
      <c r="B774" s="91" t="str">
        <v>Medication Management Solutions</v>
      </c>
      <c r="C774" s="91" t="str">
        <v>162</v>
      </c>
      <c r="D774" s="91" t="str">
        <v>ISD-MMS</v>
      </c>
      <c r="E774" s="91" t="str">
        <v>IV Pump Delivery</v>
      </c>
      <c r="F774" s="91" t="str">
        <v>Alaris Medley LVP</v>
      </c>
      <c r="G774" s="91" t="str">
        <v>Filters</v>
      </c>
      <c r="H774" s="91" t="str">
        <v>C24101E</v>
      </c>
      <c r="I774" s="91" t="str">
        <v>AS LVP 20D DEHP AMBER SS 0.2M</v>
      </c>
      <c r="J774" s="91" t="str">
        <v>BD</v>
      </c>
      <c r="K774" s="95">
        <f>SUMIFS(MasterData[Curr Sales],MasterData[Material'#],H774,MasterData[Material],I774,MasterData[WWB ID],C774)</f>
        <v>138.4</v>
      </c>
      <c r="L774" s="95">
        <f>SUMIFS(MasterData[Prior Sales],MasterData[Material'#],H774,MasterData[Material],I774,MasterData[WWB ID],C774)</f>
        <v>0</v>
      </c>
      <c r="M774" s="95">
        <f t="shared" si="23"/>
        <v>138.4</v>
      </c>
      <c r="N774" s="95">
        <f>SUMIFS(MasterData[Semi-Annual Base],MasterData[Material'#],H774,MasterData[Material],I774,MasterData[WWB ID],C774)</f>
        <v>0</v>
      </c>
      <c r="O774" s="95">
        <f>SUMIFS(MasterData[Semi-Annual Focus],MasterData[Material'#],H774,MasterData[Material],I774,MasterData[WWB ID],C774)</f>
        <v>0</v>
      </c>
      <c r="P774" s="95">
        <f>SUMIFS(MasterData[Base Rebate],MasterData[Material'#],H774,MasterData[Material],I774,MasterData[WWB ID],C774)</f>
        <v>0</v>
      </c>
      <c r="Q774" s="95">
        <f>SUMIFS(MasterData[Annual Focus],MasterData[Material'#],H774,MasterData[Material],I774,MasterData[WWB ID],C774)</f>
        <v>0</v>
      </c>
      <c r="R774" s="95">
        <f>SUMIFS(MasterData[Growth Rebate],MasterData[Material'#],H774,MasterData[Material],I774,MasterData[WWB ID],C774)</f>
        <v>13.840000000000002</v>
      </c>
      <c r="S774" s="95">
        <f t="shared" si="24"/>
        <v>13.840000000000002</v>
      </c>
    </row>
    <row r="775" spans="1:19" x14ac:dyDescent="0.25">
      <c r="A775" s="91" t="str">
        <v>BD MEDICAL</v>
      </c>
      <c r="B775" s="91" t="str">
        <v>Medication Management Solutions</v>
      </c>
      <c r="C775" s="91" t="str">
        <v>162</v>
      </c>
      <c r="D775" s="91" t="str">
        <v>ISD-MMS</v>
      </c>
      <c r="E775" s="91" t="str">
        <v>IV Pump Delivery</v>
      </c>
      <c r="F775" s="91" t="str">
        <v>Alaris Medley LVP</v>
      </c>
      <c r="G775" s="91" t="str">
        <v>Primary Admin</v>
      </c>
      <c r="H775" s="91" t="str">
        <v>2204-0007</v>
      </c>
      <c r="I775" s="91" t="str">
        <v>AS LVP 20D</v>
      </c>
      <c r="J775" s="91" t="str">
        <v>BD</v>
      </c>
      <c r="K775" s="95">
        <f>SUMIFS(MasterData[Curr Sales],MasterData[Material'#],H775,MasterData[Material],I775,MasterData[WWB ID],C775)</f>
        <v>17230.400000000001</v>
      </c>
      <c r="L775" s="95">
        <f>SUMIFS(MasterData[Prior Sales],MasterData[Material'#],H775,MasterData[Material],I775,MasterData[WWB ID],C775)</f>
        <v>16296</v>
      </c>
      <c r="M775" s="95">
        <f t="shared" si="23"/>
        <v>934.40000000000146</v>
      </c>
      <c r="N775" s="95">
        <f>SUMIFS(MasterData[Semi-Annual Base],MasterData[Material'#],H775,MasterData[Material],I775,MasterData[WWB ID],C775)</f>
        <v>0</v>
      </c>
      <c r="O775" s="95">
        <f>SUMIFS(MasterData[Semi-Annual Focus],MasterData[Material'#],H775,MasterData[Material],I775,MasterData[WWB ID],C775)</f>
        <v>0</v>
      </c>
      <c r="P775" s="95">
        <f>SUMIFS(MasterData[Base Rebate],MasterData[Material'#],H775,MasterData[Material],I775,MasterData[WWB ID],C775)</f>
        <v>125.52464905151108</v>
      </c>
      <c r="Q775" s="95">
        <f>SUMIFS(MasterData[Annual Focus],MasterData[Material'#],H775,MasterData[Material],I775,MasterData[WWB ID],C775)</f>
        <v>0</v>
      </c>
      <c r="R775" s="95">
        <f>SUMIFS(MasterData[Growth Rebate],MasterData[Material'#],H775,MasterData[Material],I775,MasterData[WWB ID],C775)</f>
        <v>93.440000000000026</v>
      </c>
      <c r="S775" s="95">
        <f t="shared" si="24"/>
        <v>218.96464905151112</v>
      </c>
    </row>
    <row r="776" spans="1:19" x14ac:dyDescent="0.25">
      <c r="A776" s="91" t="str">
        <v>BD MEDICAL</v>
      </c>
      <c r="B776" s="91" t="str">
        <v>Medication Management Solutions</v>
      </c>
      <c r="C776" s="91" t="str">
        <v>162</v>
      </c>
      <c r="D776" s="91" t="str">
        <v>ISD-MMS</v>
      </c>
      <c r="E776" s="91" t="str">
        <v>IV Pump Delivery</v>
      </c>
      <c r="F776" s="91" t="str">
        <v>Alaris Medley LVP</v>
      </c>
      <c r="G776" s="91" t="str">
        <v>HD Safety</v>
      </c>
      <c r="H776" s="91" t="str">
        <v>10015861A</v>
      </c>
      <c r="I776" s="91" t="str">
        <v>AS LVP SS BAG 20D LOW SORB 3SS CV</v>
      </c>
      <c r="J776" s="91" t="str">
        <v>BD</v>
      </c>
      <c r="K776" s="95">
        <f>SUMIFS(MasterData[Curr Sales],MasterData[Material'#],H776,MasterData[Material],I776,MasterData[WWB ID],C776)</f>
        <v>5798</v>
      </c>
      <c r="L776" s="95">
        <f>SUMIFS(MasterData[Prior Sales],MasterData[Material'#],H776,MasterData[Material],I776,MasterData[WWB ID],C776)</f>
        <v>0</v>
      </c>
      <c r="M776" s="95">
        <f t="shared" si="23"/>
        <v>5798</v>
      </c>
      <c r="N776" s="95">
        <f>SUMIFS(MasterData[Semi-Annual Base],MasterData[Material'#],H776,MasterData[Material],I776,MasterData[WWB ID],C776)</f>
        <v>0</v>
      </c>
      <c r="O776" s="95">
        <f>SUMIFS(MasterData[Semi-Annual Focus],MasterData[Material'#],H776,MasterData[Material],I776,MasterData[WWB ID],C776)</f>
        <v>0</v>
      </c>
      <c r="P776" s="95">
        <f>SUMIFS(MasterData[Base Rebate],MasterData[Material'#],H776,MasterData[Material],I776,MasterData[WWB ID],C776)</f>
        <v>0</v>
      </c>
      <c r="Q776" s="95">
        <f>SUMIFS(MasterData[Annual Focus],MasterData[Material'#],H776,MasterData[Material],I776,MasterData[WWB ID],C776)</f>
        <v>0</v>
      </c>
      <c r="R776" s="95">
        <f>SUMIFS(MasterData[Growth Rebate],MasterData[Material'#],H776,MasterData[Material],I776,MasterData[WWB ID],C776)</f>
        <v>579.80000000000007</v>
      </c>
      <c r="S776" s="95">
        <f t="shared" si="24"/>
        <v>579.80000000000007</v>
      </c>
    </row>
    <row r="777" spans="1:19" x14ac:dyDescent="0.25">
      <c r="A777" s="91" t="str">
        <v>BD MEDICAL</v>
      </c>
      <c r="B777" s="91" t="str">
        <v>Medication Management Solutions</v>
      </c>
      <c r="C777" s="91" t="str">
        <v>162</v>
      </c>
      <c r="D777" s="91" t="str">
        <v>ISD-MMS</v>
      </c>
      <c r="E777" s="91" t="str">
        <v>IV Pump Delivery</v>
      </c>
      <c r="F777" s="91" t="str">
        <v>Alaris Medley LVP</v>
      </c>
      <c r="G777" s="91" t="str">
        <v>Filters</v>
      </c>
      <c r="H777" s="91" t="str">
        <v>2432-0007</v>
      </c>
      <c r="I777" s="91" t="str">
        <v>AS LVP 20D 3SS 0.2M CV</v>
      </c>
      <c r="J777" s="91" t="str">
        <v>BD</v>
      </c>
      <c r="K777" s="95">
        <f>SUMIFS(MasterData[Curr Sales],MasterData[Material'#],H777,MasterData[Material],I777,MasterData[WWB ID],C777)</f>
        <v>1103.2</v>
      </c>
      <c r="L777" s="95">
        <f>SUMIFS(MasterData[Prior Sales],MasterData[Material'#],H777,MasterData[Material],I777,MasterData[WWB ID],C777)</f>
        <v>28.2</v>
      </c>
      <c r="M777" s="95">
        <f t="shared" ref="M777:M840" si="25">K777-L777</f>
        <v>1075</v>
      </c>
      <c r="N777" s="95">
        <f>SUMIFS(MasterData[Semi-Annual Base],MasterData[Material'#],H777,MasterData[Material],I777,MasterData[WWB ID],C777)</f>
        <v>0</v>
      </c>
      <c r="O777" s="95">
        <f>SUMIFS(MasterData[Semi-Annual Focus],MasterData[Material'#],H777,MasterData[Material],I777,MasterData[WWB ID],C777)</f>
        <v>0</v>
      </c>
      <c r="P777" s="95">
        <f>SUMIFS(MasterData[Base Rebate],MasterData[Material'#],H777,MasterData[Material],I777,MasterData[WWB ID],C777)</f>
        <v>0.21721864894775483</v>
      </c>
      <c r="Q777" s="95">
        <f>SUMIFS(MasterData[Annual Focus],MasterData[Material'#],H777,MasterData[Material],I777,MasterData[WWB ID],C777)</f>
        <v>0</v>
      </c>
      <c r="R777" s="95">
        <f>SUMIFS(MasterData[Growth Rebate],MasterData[Material'#],H777,MasterData[Material],I777,MasterData[WWB ID],C777)</f>
        <v>107.50000000000001</v>
      </c>
      <c r="S777" s="95">
        <f t="shared" ref="S777:S840" si="26">SUM(N777:R777)</f>
        <v>107.71721864894776</v>
      </c>
    </row>
    <row r="778" spans="1:19" x14ac:dyDescent="0.25">
      <c r="A778" s="91" t="str">
        <v>BD MEDICAL</v>
      </c>
      <c r="B778" s="91" t="str">
        <v>Medication Management Solutions</v>
      </c>
      <c r="C778" s="91" t="str">
        <v>162</v>
      </c>
      <c r="D778" s="91" t="str">
        <v>ISD-MMS</v>
      </c>
      <c r="E778" s="91" t="str">
        <v>IV Pump Delivery</v>
      </c>
      <c r="F778" s="91" t="str">
        <v>Alaris Medley PCA</v>
      </c>
      <c r="G778" s="91" t="str">
        <v>Extension (PCA/SYP)</v>
      </c>
      <c r="H778" s="91" t="str">
        <v>10800176</v>
      </c>
      <c r="I778" s="91" t="str">
        <v>PCA KIT ASV MICROBORE</v>
      </c>
      <c r="J778" s="91" t="str">
        <v>BD</v>
      </c>
      <c r="K778" s="95">
        <f>SUMIFS(MasterData[Curr Sales],MasterData[Material'#],H778,MasterData[Material],I778,MasterData[WWB ID],C778)</f>
        <v>552</v>
      </c>
      <c r="L778" s="95">
        <f>SUMIFS(MasterData[Prior Sales],MasterData[Material'#],H778,MasterData[Material],I778,MasterData[WWB ID],C778)</f>
        <v>1432</v>
      </c>
      <c r="M778" s="95">
        <f t="shared" si="25"/>
        <v>-880</v>
      </c>
      <c r="N778" s="95">
        <f>SUMIFS(MasterData[Semi-Annual Base],MasterData[Material'#],H778,MasterData[Material],I778,MasterData[WWB ID],C778)</f>
        <v>0</v>
      </c>
      <c r="O778" s="95">
        <f>SUMIFS(MasterData[Semi-Annual Focus],MasterData[Material'#],H778,MasterData[Material],I778,MasterData[WWB ID],C778)</f>
        <v>0</v>
      </c>
      <c r="P778" s="95">
        <f>SUMIFS(MasterData[Base Rebate],MasterData[Material'#],H778,MasterData[Material],I778,MasterData[WWB ID],C778)</f>
        <v>11.03039380472287</v>
      </c>
      <c r="Q778" s="95">
        <f>SUMIFS(MasterData[Annual Focus],MasterData[Material'#],H778,MasterData[Material],I778,MasterData[WWB ID],C778)</f>
        <v>0</v>
      </c>
      <c r="R778" s="95">
        <f>SUMIFS(MasterData[Growth Rebate],MasterData[Material'#],H778,MasterData[Material],I778,MasterData[WWB ID],C778)</f>
        <v>-88.000000000000014</v>
      </c>
      <c r="S778" s="95">
        <f t="shared" si="26"/>
        <v>-76.969606195277152</v>
      </c>
    </row>
    <row r="779" spans="1:19" x14ac:dyDescent="0.25">
      <c r="A779" s="91" t="str">
        <v>BD MEDICAL</v>
      </c>
      <c r="B779" s="91" t="str">
        <v>Medication Management Solutions</v>
      </c>
      <c r="C779" s="91" t="str">
        <v>204</v>
      </c>
      <c r="D779" s="91" t="str">
        <v>IV Solutions</v>
      </c>
      <c r="E779" s="91" t="str">
        <v>IV Solutions</v>
      </c>
      <c r="F779" s="91" t="str">
        <v>FreeFlex</v>
      </c>
      <c r="G779" s="91" t="str">
        <v>Sodium Chloride</v>
      </c>
      <c r="H779" s="91" t="str">
        <v>1727170102</v>
      </c>
      <c r="I779" s="91" t="str">
        <v>IVFLUID 0.9% SALINE 50ML N17271-701-02</v>
      </c>
      <c r="J779" s="91" t="str">
        <v>BD</v>
      </c>
      <c r="K779" s="95">
        <f>SUMIFS(MasterData[Curr Sales],MasterData[Material'#],H779,MasterData[Material],I779,MasterData[WWB ID],C779)</f>
        <v>271.8</v>
      </c>
      <c r="L779" s="95">
        <f>SUMIFS(MasterData[Prior Sales],MasterData[Material'#],H779,MasterData[Material],I779,MasterData[WWB ID],C779)</f>
        <v>0</v>
      </c>
      <c r="M779" s="95">
        <f t="shared" si="25"/>
        <v>271.8</v>
      </c>
      <c r="N779" s="95">
        <f>SUMIFS(MasterData[Semi-Annual Base],MasterData[Material'#],H779,MasterData[Material],I779,MasterData[WWB ID],C779)</f>
        <v>0</v>
      </c>
      <c r="O779" s="95">
        <f>SUMIFS(MasterData[Semi-Annual Focus],MasterData[Material'#],H779,MasterData[Material],I779,MasterData[WWB ID],C779)</f>
        <v>0</v>
      </c>
      <c r="P779" s="95">
        <f>SUMIFS(MasterData[Base Rebate],MasterData[Material'#],H779,MasterData[Material],I779,MasterData[WWB ID],C779)</f>
        <v>0</v>
      </c>
      <c r="Q779" s="95">
        <f>SUMIFS(MasterData[Annual Focus],MasterData[Material'#],H779,MasterData[Material],I779,MasterData[WWB ID],C779)</f>
        <v>0</v>
      </c>
      <c r="R779" s="95">
        <f>SUMIFS(MasterData[Growth Rebate],MasterData[Material'#],H779,MasterData[Material],I779,MasterData[WWB ID],C779)</f>
        <v>27.180000000000003</v>
      </c>
      <c r="S779" s="95">
        <f t="shared" si="26"/>
        <v>27.180000000000003</v>
      </c>
    </row>
    <row r="780" spans="1:19" x14ac:dyDescent="0.25">
      <c r="A780" s="91" t="str">
        <v>BD MEDICAL</v>
      </c>
      <c r="B780" s="91" t="str">
        <v>Medication Management Solutions</v>
      </c>
      <c r="C780" s="91" t="str">
        <v>162</v>
      </c>
      <c r="D780" s="91" t="str">
        <v>ISD-MMS</v>
      </c>
      <c r="E780" s="91" t="str">
        <v>IV Pump Delivery</v>
      </c>
      <c r="F780" s="91" t="str">
        <v>Alaris Medley LVP</v>
      </c>
      <c r="G780" s="91" t="str">
        <v>Primary Admin</v>
      </c>
      <c r="H780" s="91" t="str">
        <v>11171447</v>
      </c>
      <c r="I780" s="91" t="str">
        <v>AS LVP 20D 3SS 2CV</v>
      </c>
      <c r="J780" s="91" t="str">
        <v>BD</v>
      </c>
      <c r="K780" s="95">
        <f>SUMIFS(MasterData[Curr Sales],MasterData[Material'#],H780,MasterData[Material],I780,MasterData[WWB ID],C780)</f>
        <v>48.9</v>
      </c>
      <c r="L780" s="95">
        <f>SUMIFS(MasterData[Prior Sales],MasterData[Material'#],H780,MasterData[Material],I780,MasterData[WWB ID],C780)</f>
        <v>195.6</v>
      </c>
      <c r="M780" s="95">
        <f t="shared" si="25"/>
        <v>-146.69999999999999</v>
      </c>
      <c r="N780" s="95">
        <f>SUMIFS(MasterData[Semi-Annual Base],MasterData[Material'#],H780,MasterData[Material],I780,MasterData[WWB ID],C780)</f>
        <v>0</v>
      </c>
      <c r="O780" s="95">
        <f>SUMIFS(MasterData[Semi-Annual Focus],MasterData[Material'#],H780,MasterData[Material],I780,MasterData[WWB ID],C780)</f>
        <v>0</v>
      </c>
      <c r="P780" s="95">
        <f>SUMIFS(MasterData[Base Rebate],MasterData[Material'#],H780,MasterData[Material],I780,MasterData[WWB ID],C780)</f>
        <v>1.5066655224886822</v>
      </c>
      <c r="Q780" s="95">
        <f>SUMIFS(MasterData[Annual Focus],MasterData[Material'#],H780,MasterData[Material],I780,MasterData[WWB ID],C780)</f>
        <v>0</v>
      </c>
      <c r="R780" s="95">
        <f>SUMIFS(MasterData[Growth Rebate],MasterData[Material'#],H780,MasterData[Material],I780,MasterData[WWB ID],C780)</f>
        <v>-14.670000000000002</v>
      </c>
      <c r="S780" s="95">
        <f t="shared" si="26"/>
        <v>-13.16333447751132</v>
      </c>
    </row>
    <row r="781" spans="1:19" x14ac:dyDescent="0.25">
      <c r="A781" s="91" t="str">
        <v>BD MEDICAL</v>
      </c>
      <c r="B781" s="91" t="str">
        <v>Medication Management Solutions</v>
      </c>
      <c r="C781" s="91" t="str">
        <v>162</v>
      </c>
      <c r="D781" s="91" t="str">
        <v>ISD-MMS</v>
      </c>
      <c r="E781" s="91" t="str">
        <v>IV Pump Delivery</v>
      </c>
      <c r="F781" s="91" t="str">
        <v>Alaris Medley LVP</v>
      </c>
      <c r="G781" s="91" t="str">
        <v>Primary Admin</v>
      </c>
      <c r="H781" s="91" t="str">
        <v>10942011</v>
      </c>
      <c r="I781" s="91" t="str">
        <v>AS LVP 20D</v>
      </c>
      <c r="J781" s="91" t="str">
        <v>BD</v>
      </c>
      <c r="K781" s="95">
        <f>SUMIFS(MasterData[Curr Sales],MasterData[Material'#],H781,MasterData[Material],I781,MasterData[WWB ID],C781)</f>
        <v>0</v>
      </c>
      <c r="L781" s="95">
        <f>SUMIFS(MasterData[Prior Sales],MasterData[Material'#],H781,MasterData[Material],I781,MasterData[WWB ID],C781)</f>
        <v>119.2</v>
      </c>
      <c r="M781" s="95">
        <f t="shared" si="25"/>
        <v>-119.2</v>
      </c>
      <c r="N781" s="95">
        <f>SUMIFS(MasterData[Semi-Annual Base],MasterData[Material'#],H781,MasterData[Material],I781,MasterData[WWB ID],C781)</f>
        <v>0</v>
      </c>
      <c r="O781" s="95">
        <f>SUMIFS(MasterData[Semi-Annual Focus],MasterData[Material'#],H781,MasterData[Material],I781,MasterData[WWB ID],C781)</f>
        <v>0</v>
      </c>
      <c r="P781" s="95">
        <f>SUMIFS(MasterData[Base Rebate],MasterData[Material'#],H781,MasterData[Material],I781,MasterData[WWB ID],C781)</f>
        <v>0.91817244519760199</v>
      </c>
      <c r="Q781" s="95">
        <f>SUMIFS(MasterData[Annual Focus],MasterData[Material'#],H781,MasterData[Material],I781,MasterData[WWB ID],C781)</f>
        <v>0</v>
      </c>
      <c r="R781" s="95">
        <f>SUMIFS(MasterData[Growth Rebate],MasterData[Material'#],H781,MasterData[Material],I781,MasterData[WWB ID],C781)</f>
        <v>-11.920000000000002</v>
      </c>
      <c r="S781" s="95">
        <f t="shared" si="26"/>
        <v>-11.0018275548024</v>
      </c>
    </row>
    <row r="782" spans="1:19" x14ac:dyDescent="0.25">
      <c r="A782" s="91" t="str">
        <v>BD MEDICAL</v>
      </c>
      <c r="B782" s="91" t="str">
        <v>Medication Management Solutions</v>
      </c>
      <c r="C782" s="91" t="str">
        <v>162</v>
      </c>
      <c r="D782" s="91" t="str">
        <v>ISD-MMS</v>
      </c>
      <c r="E782" s="91" t="str">
        <v>IV Pump Delivery</v>
      </c>
      <c r="F782" s="91" t="str">
        <v>Alaris Medley LVP</v>
      </c>
      <c r="G782" s="91" t="str">
        <v>HD Safety</v>
      </c>
      <c r="H782" s="91" t="str">
        <v>22600-0007T</v>
      </c>
      <c r="I782" s="91" t="str">
        <v>AS LVP 20D LOW SORB TEX</v>
      </c>
      <c r="J782" s="91" t="str">
        <v>BD</v>
      </c>
      <c r="K782" s="95">
        <f>SUMIFS(MasterData[Curr Sales],MasterData[Material'#],H782,MasterData[Material],I782,MasterData[WWB ID],C782)</f>
        <v>0</v>
      </c>
      <c r="L782" s="95">
        <f>SUMIFS(MasterData[Prior Sales],MasterData[Material'#],H782,MasterData[Material],I782,MasterData[WWB ID],C782)</f>
        <v>0</v>
      </c>
      <c r="M782" s="95">
        <f t="shared" si="25"/>
        <v>0</v>
      </c>
      <c r="N782" s="95">
        <f>SUMIFS(MasterData[Semi-Annual Base],MasterData[Material'#],H782,MasterData[Material],I782,MasterData[WWB ID],C782)</f>
        <v>0</v>
      </c>
      <c r="O782" s="95">
        <f>SUMIFS(MasterData[Semi-Annual Focus],MasterData[Material'#],H782,MasterData[Material],I782,MasterData[WWB ID],C782)</f>
        <v>0</v>
      </c>
      <c r="P782" s="95">
        <f>SUMIFS(MasterData[Base Rebate],MasterData[Material'#],H782,MasterData[Material],I782,MasterData[WWB ID],C782)</f>
        <v>0</v>
      </c>
      <c r="Q782" s="95">
        <f>SUMIFS(MasterData[Annual Focus],MasterData[Material'#],H782,MasterData[Material],I782,MasterData[WWB ID],C782)</f>
        <v>0</v>
      </c>
      <c r="R782" s="95">
        <f>SUMIFS(MasterData[Growth Rebate],MasterData[Material'#],H782,MasterData[Material],I782,MasterData[WWB ID],C782)</f>
        <v>0</v>
      </c>
      <c r="S782" s="95">
        <f t="shared" si="26"/>
        <v>0</v>
      </c>
    </row>
    <row r="783" spans="1:19" x14ac:dyDescent="0.25">
      <c r="A783" s="91" t="str">
        <v>BD INTERVENTIONAL</v>
      </c>
      <c r="B783" s="91" t="str">
        <v>Peripheral Intervention</v>
      </c>
      <c r="C783" s="91" t="str">
        <v>175</v>
      </c>
      <c r="D783" s="91" t="str">
        <v>Oncology</v>
      </c>
      <c r="E783" s="91" t="str">
        <v>Acute Drainage</v>
      </c>
      <c r="F783" s="91" t="str">
        <v>Safe-T-Centesis</v>
      </c>
      <c r="G783" s="91" t="str">
        <v>Safe-T-Centesis Trays and Kits</v>
      </c>
      <c r="H783" s="91" t="str">
        <v>PIG1260TSP</v>
      </c>
      <c r="I783" s="91" t="str">
        <v>SAFE-T-CENTESIS PLUS 6FR CATHETER</v>
      </c>
      <c r="J783" s="91" t="str">
        <v>BD</v>
      </c>
      <c r="K783" s="95">
        <f>SUMIFS(MasterData[Curr Sales],MasterData[Material'#],H783,MasterData[Material],I783,MasterData[WWB ID],C783)</f>
        <v>159953.04</v>
      </c>
      <c r="L783" s="95">
        <f>SUMIFS(MasterData[Prior Sales],MasterData[Material'#],H783,MasterData[Material],I783,MasterData[WWB ID],C783)</f>
        <v>103557.72</v>
      </c>
      <c r="M783" s="95">
        <f t="shared" si="25"/>
        <v>56395.320000000007</v>
      </c>
      <c r="N783" s="95">
        <f>SUMIFS(MasterData[Semi-Annual Base],MasterData[Material'#],H783,MasterData[Material],I783,MasterData[WWB ID],C783)</f>
        <v>0</v>
      </c>
      <c r="O783" s="95">
        <f>SUMIFS(MasterData[Semi-Annual Focus],MasterData[Material'#],H783,MasterData[Material],I783,MasterData[WWB ID],C783)</f>
        <v>0</v>
      </c>
      <c r="P783" s="95">
        <f>SUMIFS(MasterData[Base Rebate],MasterData[Material'#],H783,MasterData[Material],I783,MasterData[WWB ID],C783)</f>
        <v>797.68326335141444</v>
      </c>
      <c r="Q783" s="95">
        <f>SUMIFS(MasterData[Annual Focus],MasterData[Material'#],H783,MasterData[Material],I783,MasterData[WWB ID],C783)</f>
        <v>0</v>
      </c>
      <c r="R783" s="95">
        <f>SUMIFS(MasterData[Growth Rebate],MasterData[Material'#],H783,MasterData[Material],I783,MasterData[WWB ID],C783)</f>
        <v>5639.5320000000002</v>
      </c>
      <c r="S783" s="95">
        <f t="shared" si="26"/>
        <v>6437.2152633514143</v>
      </c>
    </row>
    <row r="784" spans="1:19" x14ac:dyDescent="0.25">
      <c r="A784" s="91" t="str">
        <v>BD INTERVENTIONAL</v>
      </c>
      <c r="B784" s="91" t="str">
        <v>Peripheral Intervention</v>
      </c>
      <c r="C784" s="91" t="str">
        <v>175</v>
      </c>
      <c r="D784" s="91" t="str">
        <v>Oncology</v>
      </c>
      <c r="E784" s="91" t="str">
        <v>Acute Drainage</v>
      </c>
      <c r="F784" s="91" t="str">
        <v>Safe-T-Centesis</v>
      </c>
      <c r="G784" s="91" t="str">
        <v>Safe-T-Centesis Trays and Kits</v>
      </c>
      <c r="H784" s="91" t="str">
        <v>PIG1280TSP</v>
      </c>
      <c r="I784" s="91" t="str">
        <v>SAFE-T-CENTESIS PLUS 8FR CATHETER</v>
      </c>
      <c r="J784" s="91" t="str">
        <v>BD</v>
      </c>
      <c r="K784" s="95">
        <f>SUMIFS(MasterData[Curr Sales],MasterData[Material'#],H784,MasterData[Material],I784,MasterData[WWB ID],C784)</f>
        <v>2085</v>
      </c>
      <c r="L784" s="95">
        <f>SUMIFS(MasterData[Prior Sales],MasterData[Material'#],H784,MasterData[Material],I784,MasterData[WWB ID],C784)</f>
        <v>3051.65</v>
      </c>
      <c r="M784" s="95">
        <f t="shared" si="25"/>
        <v>-966.65000000000009</v>
      </c>
      <c r="N784" s="95">
        <f>SUMIFS(MasterData[Semi-Annual Base],MasterData[Material'#],H784,MasterData[Material],I784,MasterData[WWB ID],C784)</f>
        <v>0</v>
      </c>
      <c r="O784" s="95">
        <f>SUMIFS(MasterData[Semi-Annual Focus],MasterData[Material'#],H784,MasterData[Material],I784,MasterData[WWB ID],C784)</f>
        <v>0</v>
      </c>
      <c r="P784" s="95">
        <f>SUMIFS(MasterData[Base Rebate],MasterData[Material'#],H784,MasterData[Material],I784,MasterData[WWB ID],C784)</f>
        <v>23.506215959624679</v>
      </c>
      <c r="Q784" s="95">
        <f>SUMIFS(MasterData[Annual Focus],MasterData[Material'#],H784,MasterData[Material],I784,MasterData[WWB ID],C784)</f>
        <v>0</v>
      </c>
      <c r="R784" s="95">
        <f>SUMIFS(MasterData[Growth Rebate],MasterData[Material'#],H784,MasterData[Material],I784,MasterData[WWB ID],C784)</f>
        <v>-96.66500000000002</v>
      </c>
      <c r="S784" s="95">
        <f t="shared" si="26"/>
        <v>-73.158784040375338</v>
      </c>
    </row>
    <row r="785" spans="1:19" x14ac:dyDescent="0.25">
      <c r="A785" s="91" t="str">
        <v>BD INTERVENTIONAL</v>
      </c>
      <c r="B785" s="91" t="str">
        <v>Peripheral Intervention</v>
      </c>
      <c r="C785" s="91" t="str">
        <v>175</v>
      </c>
      <c r="D785" s="91" t="str">
        <v>Oncology</v>
      </c>
      <c r="E785" s="91" t="str">
        <v>Acute Drainage</v>
      </c>
      <c r="F785" s="91" t="str">
        <v>Thora - Para</v>
      </c>
      <c r="G785" s="91" t="str">
        <v>Thora / Para Trays &amp; Kits</v>
      </c>
      <c r="H785" s="91" t="str">
        <v>OTP5000</v>
      </c>
      <c r="I785" s="91" t="str">
        <v>THORA/PARA TRAY, 5FR, NON-VALVED</v>
      </c>
      <c r="J785" s="91" t="str">
        <v>BD</v>
      </c>
      <c r="K785" s="95">
        <f>SUMIFS(MasterData[Curr Sales],MasterData[Material'#],H785,MasterData[Material],I785,MasterData[WWB ID],C785)</f>
        <v>6797.9</v>
      </c>
      <c r="L785" s="95">
        <f>SUMIFS(MasterData[Prior Sales],MasterData[Material'#],H785,MasterData[Material],I785,MasterData[WWB ID],C785)</f>
        <v>11916</v>
      </c>
      <c r="M785" s="95">
        <f t="shared" si="25"/>
        <v>-5118.1000000000004</v>
      </c>
      <c r="N785" s="95">
        <f>SUMIFS(MasterData[Semi-Annual Base],MasterData[Material'#],H785,MasterData[Material],I785,MasterData[WWB ID],C785)</f>
        <v>0</v>
      </c>
      <c r="O785" s="95">
        <f>SUMIFS(MasterData[Semi-Annual Focus],MasterData[Material'#],H785,MasterData[Material],I785,MasterData[WWB ID],C785)</f>
        <v>0</v>
      </c>
      <c r="P785" s="95">
        <f>SUMIFS(MasterData[Base Rebate],MasterData[Material'#],H785,MasterData[Material],I785,MasterData[WWB ID],C785)</f>
        <v>91.786433363881088</v>
      </c>
      <c r="Q785" s="95">
        <f>SUMIFS(MasterData[Annual Focus],MasterData[Material'#],H785,MasterData[Material],I785,MasterData[WWB ID],C785)</f>
        <v>0</v>
      </c>
      <c r="R785" s="95">
        <f>SUMIFS(MasterData[Growth Rebate],MasterData[Material'#],H785,MasterData[Material],I785,MasterData[WWB ID],C785)</f>
        <v>-511.81000000000012</v>
      </c>
      <c r="S785" s="95">
        <f t="shared" si="26"/>
        <v>-420.02356663611903</v>
      </c>
    </row>
    <row r="786" spans="1:19" x14ac:dyDescent="0.25">
      <c r="A786" s="91" t="str">
        <v>BD INTERVENTIONAL</v>
      </c>
      <c r="B786" s="91" t="str">
        <v>Peripheral Intervention</v>
      </c>
      <c r="C786" s="91" t="str">
        <v>175</v>
      </c>
      <c r="D786" s="91" t="str">
        <v>Oncology</v>
      </c>
      <c r="E786" s="91" t="str">
        <v>Acute Drainage</v>
      </c>
      <c r="F786" s="91" t="str">
        <v>Thora - Para</v>
      </c>
      <c r="G786" s="91" t="str">
        <v>Thora / Para Trays &amp; Kits</v>
      </c>
      <c r="H786" s="91" t="str">
        <v>OTP5000K</v>
      </c>
      <c r="I786" s="91" t="str">
        <v>THORA/PARA KIT, 5FR, NON-VALVED</v>
      </c>
      <c r="J786" s="91" t="str">
        <v>BD</v>
      </c>
      <c r="K786" s="95">
        <f>SUMIFS(MasterData[Curr Sales],MasterData[Material'#],H786,MasterData[Material],I786,MasterData[WWB ID],C786)</f>
        <v>0</v>
      </c>
      <c r="L786" s="95">
        <f>SUMIFS(MasterData[Prior Sales],MasterData[Material'#],H786,MasterData[Material],I786,MasterData[WWB ID],C786)</f>
        <v>688.8</v>
      </c>
      <c r="M786" s="95">
        <f t="shared" si="25"/>
        <v>-688.8</v>
      </c>
      <c r="N786" s="95">
        <f>SUMIFS(MasterData[Semi-Annual Base],MasterData[Material'#],H786,MasterData[Material],I786,MasterData[WWB ID],C786)</f>
        <v>0</v>
      </c>
      <c r="O786" s="95">
        <f>SUMIFS(MasterData[Semi-Annual Focus],MasterData[Material'#],H786,MasterData[Material],I786,MasterData[WWB ID],C786)</f>
        <v>0</v>
      </c>
      <c r="P786" s="95">
        <f>SUMIFS(MasterData[Base Rebate],MasterData[Material'#],H786,MasterData[Material],I786,MasterData[WWB ID],C786)</f>
        <v>5.3056810423834575</v>
      </c>
      <c r="Q786" s="95">
        <f>SUMIFS(MasterData[Annual Focus],MasterData[Material'#],H786,MasterData[Material],I786,MasterData[WWB ID],C786)</f>
        <v>0</v>
      </c>
      <c r="R786" s="95">
        <f>SUMIFS(MasterData[Growth Rebate],MasterData[Material'#],H786,MasterData[Material],I786,MasterData[WWB ID],C786)</f>
        <v>-68.88</v>
      </c>
      <c r="S786" s="95">
        <f t="shared" si="26"/>
        <v>-63.574318957616541</v>
      </c>
    </row>
    <row r="787" spans="1:19" x14ac:dyDescent="0.25">
      <c r="A787" s="91" t="str">
        <v>BD INTERVENTIONAL</v>
      </c>
      <c r="B787" s="91" t="str">
        <v>Peripheral Intervention</v>
      </c>
      <c r="C787" s="91" t="str">
        <v>175</v>
      </c>
      <c r="D787" s="91" t="str">
        <v>Oncology</v>
      </c>
      <c r="E787" s="91" t="str">
        <v>Biopsy (BD Legacy)</v>
      </c>
      <c r="F787" s="91" t="str">
        <v>Bone</v>
      </c>
      <c r="G787" s="91" t="str">
        <v>Bone Marrow Biopsy Tray</v>
      </c>
      <c r="H787" s="91" t="str">
        <v>BEK2015</v>
      </c>
      <c r="I787" s="91" t="str">
        <v>ILLINOIS BONE MARROW TRAY 10/CS</v>
      </c>
      <c r="J787" s="91" t="str">
        <v>BD</v>
      </c>
      <c r="K787" s="95">
        <f>SUMIFS(MasterData[Curr Sales],MasterData[Material'#],H787,MasterData[Material],I787,MasterData[WWB ID],C787)</f>
        <v>277.62</v>
      </c>
      <c r="L787" s="95">
        <f>SUMIFS(MasterData[Prior Sales],MasterData[Material'#],H787,MasterData[Material],I787,MasterData[WWB ID],C787)</f>
        <v>694.05</v>
      </c>
      <c r="M787" s="95">
        <f t="shared" si="25"/>
        <v>-416.42999999999995</v>
      </c>
      <c r="N787" s="95">
        <f>SUMIFS(MasterData[Semi-Annual Base],MasterData[Material'#],H787,MasterData[Material],I787,MasterData[WWB ID],C787)</f>
        <v>0</v>
      </c>
      <c r="O787" s="95">
        <f>SUMIFS(MasterData[Semi-Annual Focus],MasterData[Material'#],H787,MasterData[Material],I787,MasterData[WWB ID],C787)</f>
        <v>0</v>
      </c>
      <c r="P787" s="95">
        <f>SUMIFS(MasterData[Base Rebate],MasterData[Material'#],H787,MasterData[Material],I787,MasterData[WWB ID],C787)</f>
        <v>5.346120684474795</v>
      </c>
      <c r="Q787" s="95">
        <f>SUMIFS(MasterData[Annual Focus],MasterData[Material'#],H787,MasterData[Material],I787,MasterData[WWB ID],C787)</f>
        <v>0</v>
      </c>
      <c r="R787" s="95">
        <f>SUMIFS(MasterData[Growth Rebate],MasterData[Material'#],H787,MasterData[Material],I787,MasterData[WWB ID],C787)</f>
        <v>-41.643000000000001</v>
      </c>
      <c r="S787" s="95">
        <f t="shared" si="26"/>
        <v>-36.296879315525203</v>
      </c>
    </row>
    <row r="788" spans="1:19" x14ac:dyDescent="0.25">
      <c r="A788" s="91" t="str">
        <v>BD INTERVENTIONAL</v>
      </c>
      <c r="B788" s="91" t="str">
        <v>Peripheral Intervention</v>
      </c>
      <c r="C788" s="91" t="str">
        <v>175</v>
      </c>
      <c r="D788" s="91" t="str">
        <v>Oncology</v>
      </c>
      <c r="E788" s="91" t="str">
        <v>Biopsy (BD Legacy)</v>
      </c>
      <c r="F788" s="91" t="str">
        <v>Bone</v>
      </c>
      <c r="G788" s="91" t="str">
        <v>Bone Marrow Biopsy Tray</v>
      </c>
      <c r="H788" s="91" t="str">
        <v>BEJS4511SP</v>
      </c>
      <c r="I788" s="91" t="str">
        <v>(EJ) SAFE-T PLUS BM TRAY 11G-15G</v>
      </c>
      <c r="J788" s="91" t="str">
        <v>BD</v>
      </c>
      <c r="K788" s="95">
        <f>SUMIFS(MasterData[Curr Sales],MasterData[Material'#],H788,MasterData[Material],I788,MasterData[WWB ID],C788)</f>
        <v>40576.800000000003</v>
      </c>
      <c r="L788" s="95">
        <f>SUMIFS(MasterData[Prior Sales],MasterData[Material'#],H788,MasterData[Material],I788,MasterData[WWB ID],C788)</f>
        <v>11744.48</v>
      </c>
      <c r="M788" s="95">
        <f t="shared" si="25"/>
        <v>28832.320000000003</v>
      </c>
      <c r="N788" s="95">
        <f>SUMIFS(MasterData[Semi-Annual Base],MasterData[Material'#],H788,MasterData[Material],I788,MasterData[WWB ID],C788)</f>
        <v>0</v>
      </c>
      <c r="O788" s="95">
        <f>SUMIFS(MasterData[Semi-Annual Focus],MasterData[Material'#],H788,MasterData[Material],I788,MasterData[WWB ID],C788)</f>
        <v>0</v>
      </c>
      <c r="P788" s="95">
        <f>SUMIFS(MasterData[Base Rebate],MasterData[Material'#],H788,MasterData[Material],I788,MasterData[WWB ID],C788)</f>
        <v>90.465250999784658</v>
      </c>
      <c r="Q788" s="95">
        <f>SUMIFS(MasterData[Annual Focus],MasterData[Material'#],H788,MasterData[Material],I788,MasterData[WWB ID],C788)</f>
        <v>0</v>
      </c>
      <c r="R788" s="95">
        <f>SUMIFS(MasterData[Growth Rebate],MasterData[Material'#],H788,MasterData[Material],I788,MasterData[WWB ID],C788)</f>
        <v>2883.232</v>
      </c>
      <c r="S788" s="95">
        <f t="shared" si="26"/>
        <v>2973.6972509997845</v>
      </c>
    </row>
    <row r="789" spans="1:19" x14ac:dyDescent="0.25">
      <c r="A789" s="91" t="str">
        <v>BD INTERVENTIONAL</v>
      </c>
      <c r="B789" s="91" t="str">
        <v>Peripheral Intervention</v>
      </c>
      <c r="C789" s="91" t="str">
        <v>175</v>
      </c>
      <c r="D789" s="91" t="str">
        <v>Oncology</v>
      </c>
      <c r="E789" s="91" t="str">
        <v>Biopsy (BD Legacy)</v>
      </c>
      <c r="F789" s="91" t="str">
        <v>Bone</v>
      </c>
      <c r="G789" s="91" t="str">
        <v>Bone Marrow Biopsy Tray</v>
      </c>
      <c r="H789" s="91" t="str">
        <v>BCAM4511SP</v>
      </c>
      <c r="I789" s="91" t="str">
        <v>JAMSHIDI(TJ) SAFE-T PLUS BM TRAY 11G-15G</v>
      </c>
      <c r="J789" s="91" t="str">
        <v>BD</v>
      </c>
      <c r="K789" s="95">
        <f>SUMIFS(MasterData[Curr Sales],MasterData[Material'#],H789,MasterData[Material],I789,MasterData[WWB ID],C789)</f>
        <v>0</v>
      </c>
      <c r="L789" s="95">
        <f>SUMIFS(MasterData[Prior Sales],MasterData[Material'#],H789,MasterData[Material],I789,MasterData[WWB ID],C789)</f>
        <v>9978.32</v>
      </c>
      <c r="M789" s="95">
        <f t="shared" si="25"/>
        <v>-9978.32</v>
      </c>
      <c r="N789" s="95">
        <f>SUMIFS(MasterData[Semi-Annual Base],MasterData[Material'#],H789,MasterData[Material],I789,MasterData[WWB ID],C789)</f>
        <v>0</v>
      </c>
      <c r="O789" s="95">
        <f>SUMIFS(MasterData[Semi-Annual Focus],MasterData[Material'#],H789,MasterData[Material],I789,MasterData[WWB ID],C789)</f>
        <v>0</v>
      </c>
      <c r="P789" s="95">
        <f>SUMIFS(MasterData[Base Rebate],MasterData[Material'#],H789,MasterData[Material],I789,MasterData[WWB ID],C789)</f>
        <v>76.860893232920589</v>
      </c>
      <c r="Q789" s="95">
        <f>SUMIFS(MasterData[Annual Focus],MasterData[Material'#],H789,MasterData[Material],I789,MasterData[WWB ID],C789)</f>
        <v>0</v>
      </c>
      <c r="R789" s="95">
        <f>SUMIFS(MasterData[Growth Rebate],MasterData[Material'#],H789,MasterData[Material],I789,MasterData[WWB ID],C789)</f>
        <v>-997.83199999999999</v>
      </c>
      <c r="S789" s="95">
        <f t="shared" si="26"/>
        <v>-920.97110676707939</v>
      </c>
    </row>
    <row r="790" spans="1:19" x14ac:dyDescent="0.25">
      <c r="A790" s="91" t="str">
        <v>BD INTERVENTIONAL</v>
      </c>
      <c r="B790" s="91" t="str">
        <v>Peripheral Intervention</v>
      </c>
      <c r="C790" s="91" t="str">
        <v>175</v>
      </c>
      <c r="D790" s="91" t="str">
        <v>Oncology</v>
      </c>
      <c r="E790" s="91" t="str">
        <v>Biopsy (BD Legacy)</v>
      </c>
      <c r="F790" s="91" t="str">
        <v>Bone</v>
      </c>
      <c r="G790" s="91" t="str">
        <v>Bone Marrow Biopsy Tray</v>
      </c>
      <c r="H790" s="91" t="str">
        <v>BAK4508</v>
      </c>
      <c r="I790" s="91" t="str">
        <v>JAMSHIDI BONE MARROW TRAY 8G ILL NEEDLE</v>
      </c>
      <c r="J790" s="91" t="str">
        <v>BD</v>
      </c>
      <c r="K790" s="95">
        <f>SUMIFS(MasterData[Curr Sales],MasterData[Material'#],H790,MasterData[Material],I790,MasterData[WWB ID],C790)</f>
        <v>0</v>
      </c>
      <c r="L790" s="95">
        <f>SUMIFS(MasterData[Prior Sales],MasterData[Material'#],H790,MasterData[Material],I790,MasterData[WWB ID],C790)</f>
        <v>2412.63</v>
      </c>
      <c r="M790" s="95">
        <f t="shared" si="25"/>
        <v>-2412.63</v>
      </c>
      <c r="N790" s="95">
        <f>SUMIFS(MasterData[Semi-Annual Base],MasterData[Material'#],H790,MasterData[Material],I790,MasterData[WWB ID],C790)</f>
        <v>0</v>
      </c>
      <c r="O790" s="95">
        <f>SUMIFS(MasterData[Semi-Annual Focus],MasterData[Material'#],H790,MasterData[Material],I790,MasterData[WWB ID],C790)</f>
        <v>0</v>
      </c>
      <c r="P790" s="95">
        <f>SUMIFS(MasterData[Base Rebate],MasterData[Material'#],H790,MasterData[Material],I790,MasterData[WWB ID],C790)</f>
        <v>18.5839797521568</v>
      </c>
      <c r="Q790" s="95">
        <f>SUMIFS(MasterData[Annual Focus],MasterData[Material'#],H790,MasterData[Material],I790,MasterData[WWB ID],C790)</f>
        <v>0</v>
      </c>
      <c r="R790" s="95">
        <f>SUMIFS(MasterData[Growth Rebate],MasterData[Material'#],H790,MasterData[Material],I790,MasterData[WWB ID],C790)</f>
        <v>-241.26300000000003</v>
      </c>
      <c r="S790" s="95">
        <f t="shared" si="26"/>
        <v>-222.67902024784323</v>
      </c>
    </row>
    <row r="791" spans="1:19" x14ac:dyDescent="0.25">
      <c r="A791" s="91" t="str">
        <v>BD INTERVENTIONAL</v>
      </c>
      <c r="B791" s="91" t="str">
        <v>Peripheral Intervention</v>
      </c>
      <c r="C791" s="91" t="str">
        <v>175</v>
      </c>
      <c r="D791" s="91" t="str">
        <v>Oncology</v>
      </c>
      <c r="E791" s="91" t="str">
        <v>Biopsy (BD Legacy)</v>
      </c>
      <c r="F791" s="91" t="str">
        <v>Bone</v>
      </c>
      <c r="G791" s="91" t="str">
        <v>Bone Marrow Biopsy Tray</v>
      </c>
      <c r="H791" s="91" t="str">
        <v>BAK4511</v>
      </c>
      <c r="I791" s="91" t="str">
        <v>JAMSHIDI BONE MARROW TRAY 11G X4 15G ASP</v>
      </c>
      <c r="J791" s="91" t="str">
        <v>BD</v>
      </c>
      <c r="K791" s="95">
        <f>SUMIFS(MasterData[Curr Sales],MasterData[Material'#],H791,MasterData[Material],I791,MasterData[WWB ID],C791)</f>
        <v>310</v>
      </c>
      <c r="L791" s="95">
        <f>SUMIFS(MasterData[Prior Sales],MasterData[Material'#],H791,MasterData[Material],I791,MasterData[WWB ID],C791)</f>
        <v>2222.0099999999998</v>
      </c>
      <c r="M791" s="95">
        <f t="shared" si="25"/>
        <v>-1912.0099999999998</v>
      </c>
      <c r="N791" s="95">
        <f>SUMIFS(MasterData[Semi-Annual Base],MasterData[Material'#],H791,MasterData[Material],I791,MasterData[WWB ID],C791)</f>
        <v>0</v>
      </c>
      <c r="O791" s="95">
        <f>SUMIFS(MasterData[Semi-Annual Focus],MasterData[Material'#],H791,MasterData[Material],I791,MasterData[WWB ID],C791)</f>
        <v>0</v>
      </c>
      <c r="P791" s="95">
        <f>SUMIFS(MasterData[Base Rebate],MasterData[Material'#],H791,MasterData[Material],I791,MasterData[WWB ID],C791)</f>
        <v>17.115674118737612</v>
      </c>
      <c r="Q791" s="95">
        <f>SUMIFS(MasterData[Annual Focus],MasterData[Material'#],H791,MasterData[Material],I791,MasterData[WWB ID],C791)</f>
        <v>0</v>
      </c>
      <c r="R791" s="95">
        <f>SUMIFS(MasterData[Growth Rebate],MasterData[Material'#],H791,MasterData[Material],I791,MasterData[WWB ID],C791)</f>
        <v>-191.20099999999996</v>
      </c>
      <c r="S791" s="95">
        <f t="shared" si="26"/>
        <v>-174.08532588126235</v>
      </c>
    </row>
    <row r="792" spans="1:19" x14ac:dyDescent="0.25">
      <c r="A792" s="91" t="str">
        <v>BD INTERVENTIONAL</v>
      </c>
      <c r="B792" s="91" t="str">
        <v>Peripheral Intervention</v>
      </c>
      <c r="C792" s="91" t="str">
        <v>175</v>
      </c>
      <c r="D792" s="91" t="str">
        <v>Oncology</v>
      </c>
      <c r="E792" s="91" t="str">
        <v>Biopsy (BD Legacy)</v>
      </c>
      <c r="F792" s="91" t="str">
        <v>Bone</v>
      </c>
      <c r="G792" s="91" t="str">
        <v>Illinois</v>
      </c>
      <c r="H792" s="91" t="str">
        <v>DIN1515X</v>
      </c>
      <c r="I792" s="91" t="str">
        <v>ILLINOIS NEEDLE BONE MARROW 15G ADJ LEN</v>
      </c>
      <c r="J792" s="91" t="str">
        <v>BD</v>
      </c>
      <c r="K792" s="95">
        <f>SUMIFS(MasterData[Curr Sales],MasterData[Material'#],H792,MasterData[Material],I792,MasterData[WWB ID],C792)</f>
        <v>240</v>
      </c>
      <c r="L792" s="95">
        <f>SUMIFS(MasterData[Prior Sales],MasterData[Material'#],H792,MasterData[Material],I792,MasterData[WWB ID],C792)</f>
        <v>415.6</v>
      </c>
      <c r="M792" s="95">
        <f t="shared" si="25"/>
        <v>-175.60000000000002</v>
      </c>
      <c r="N792" s="95">
        <f>SUMIFS(MasterData[Semi-Annual Base],MasterData[Material'#],H792,MasterData[Material],I792,MasterData[WWB ID],C792)</f>
        <v>0</v>
      </c>
      <c r="O792" s="95">
        <f>SUMIFS(MasterData[Semi-Annual Focus],MasterData[Material'#],H792,MasterData[Material],I792,MasterData[WWB ID],C792)</f>
        <v>0</v>
      </c>
      <c r="P792" s="95">
        <f>SUMIFS(MasterData[Base Rebate],MasterData[Material'#],H792,MasterData[Material],I792,MasterData[WWB ID],C792)</f>
        <v>3.2012790958399617</v>
      </c>
      <c r="Q792" s="95">
        <f>SUMIFS(MasterData[Annual Focus],MasterData[Material'#],H792,MasterData[Material],I792,MasterData[WWB ID],C792)</f>
        <v>0</v>
      </c>
      <c r="R792" s="95">
        <f>SUMIFS(MasterData[Growth Rebate],MasterData[Material'#],H792,MasterData[Material],I792,MasterData[WWB ID],C792)</f>
        <v>-17.560000000000006</v>
      </c>
      <c r="S792" s="95">
        <f t="shared" si="26"/>
        <v>-14.358720904160045</v>
      </c>
    </row>
    <row r="793" spans="1:19" x14ac:dyDescent="0.25">
      <c r="A793" s="91" t="str">
        <v>BD INTERVENTIONAL</v>
      </c>
      <c r="B793" s="91" t="str">
        <v>Peripheral Intervention</v>
      </c>
      <c r="C793" s="91" t="str">
        <v>175</v>
      </c>
      <c r="D793" s="91" t="str">
        <v>Oncology</v>
      </c>
      <c r="E793" s="91" t="str">
        <v>Biopsy (BD Legacy)</v>
      </c>
      <c r="F793" s="91" t="str">
        <v>Bone</v>
      </c>
      <c r="G793" s="91" t="str">
        <v>Jamshidi</v>
      </c>
      <c r="H793" s="91" t="str">
        <v>DJ3513X</v>
      </c>
      <c r="I793" s="91" t="str">
        <v>JAMSHIDI NEEDLE BONE MARROW 13GX3.5 ASP</v>
      </c>
      <c r="J793" s="91" t="str">
        <v>BD</v>
      </c>
      <c r="K793" s="95">
        <f>SUMIFS(MasterData[Curr Sales],MasterData[Material'#],H793,MasterData[Material],I793,MasterData[WWB ID],C793)</f>
        <v>180</v>
      </c>
      <c r="L793" s="95">
        <f>SUMIFS(MasterData[Prior Sales],MasterData[Material'#],H793,MasterData[Material],I793,MasterData[WWB ID],C793)</f>
        <v>878.6400000000001</v>
      </c>
      <c r="M793" s="95">
        <f t="shared" si="25"/>
        <v>-698.6400000000001</v>
      </c>
      <c r="N793" s="95">
        <f>SUMIFS(MasterData[Semi-Annual Base],MasterData[Material'#],H793,MasterData[Material],I793,MasterData[WWB ID],C793)</f>
        <v>0</v>
      </c>
      <c r="O793" s="95">
        <f>SUMIFS(MasterData[Semi-Annual Focus],MasterData[Material'#],H793,MasterData[Material],I793,MasterData[WWB ID],C793)</f>
        <v>0</v>
      </c>
      <c r="P793" s="95">
        <f>SUMIFS(MasterData[Base Rebate],MasterData[Material'#],H793,MasterData[Material],I793,MasterData[WWB ID],C793)</f>
        <v>6.7679785004062163</v>
      </c>
      <c r="Q793" s="95">
        <f>SUMIFS(MasterData[Annual Focus],MasterData[Material'#],H793,MasterData[Material],I793,MasterData[WWB ID],C793)</f>
        <v>0</v>
      </c>
      <c r="R793" s="95">
        <f>SUMIFS(MasterData[Growth Rebate],MasterData[Material'#],H793,MasterData[Material],I793,MasterData[WWB ID],C793)</f>
        <v>-69.864000000000019</v>
      </c>
      <c r="S793" s="95">
        <f t="shared" si="26"/>
        <v>-63.096021499593803</v>
      </c>
    </row>
    <row r="794" spans="1:19" x14ac:dyDescent="0.25">
      <c r="A794" s="91" t="str">
        <v>BD INTERVENTIONAL</v>
      </c>
      <c r="B794" s="91" t="str">
        <v>Peripheral Intervention</v>
      </c>
      <c r="C794" s="91" t="str">
        <v>175</v>
      </c>
      <c r="D794" s="91" t="str">
        <v>Oncology</v>
      </c>
      <c r="E794" s="91" t="str">
        <v>Biopsy (BD Legacy)</v>
      </c>
      <c r="F794" s="91" t="str">
        <v>Bone</v>
      </c>
      <c r="G794" s="91" t="str">
        <v>Jamshidi</v>
      </c>
      <c r="H794" s="91" t="str">
        <v>TJC4011</v>
      </c>
      <c r="I794" s="91" t="str">
        <v>JAMSHIDI (TJ) NEEDLE BONE MARROW 11G X4</v>
      </c>
      <c r="J794" s="91" t="str">
        <v>BD</v>
      </c>
      <c r="K794" s="95">
        <f>SUMIFS(MasterData[Curr Sales],MasterData[Material'#],H794,MasterData[Material],I794,MasterData[WWB ID],C794)</f>
        <v>0</v>
      </c>
      <c r="L794" s="95">
        <f>SUMIFS(MasterData[Prior Sales],MasterData[Material'#],H794,MasterData[Material],I794,MasterData[WWB ID],C794)</f>
        <v>846.75</v>
      </c>
      <c r="M794" s="95">
        <f t="shared" si="25"/>
        <v>-846.75</v>
      </c>
      <c r="N794" s="95">
        <f>SUMIFS(MasterData[Semi-Annual Base],MasterData[Material'#],H794,MasterData[Material],I794,MasterData[WWB ID],C794)</f>
        <v>0</v>
      </c>
      <c r="O794" s="95">
        <f>SUMIFS(MasterData[Semi-Annual Focus],MasterData[Material'#],H794,MasterData[Material],I794,MasterData[WWB ID],C794)</f>
        <v>0</v>
      </c>
      <c r="P794" s="95">
        <f>SUMIFS(MasterData[Base Rebate],MasterData[Material'#],H794,MasterData[Material],I794,MasterData[WWB ID],C794)</f>
        <v>6.5223365601599781</v>
      </c>
      <c r="Q794" s="95">
        <f>SUMIFS(MasterData[Annual Focus],MasterData[Material'#],H794,MasterData[Material],I794,MasterData[WWB ID],C794)</f>
        <v>0</v>
      </c>
      <c r="R794" s="95">
        <f>SUMIFS(MasterData[Growth Rebate],MasterData[Material'#],H794,MasterData[Material],I794,MasterData[WWB ID],C794)</f>
        <v>-84.674999999999997</v>
      </c>
      <c r="S794" s="95">
        <f t="shared" si="26"/>
        <v>-78.152663439840012</v>
      </c>
    </row>
    <row r="795" spans="1:19" x14ac:dyDescent="0.25">
      <c r="A795" s="91" t="str">
        <v>BD INTERVENTIONAL</v>
      </c>
      <c r="B795" s="91" t="str">
        <v>Peripheral Intervention</v>
      </c>
      <c r="C795" s="91" t="str">
        <v>175</v>
      </c>
      <c r="D795" s="91" t="str">
        <v>Oncology</v>
      </c>
      <c r="E795" s="91" t="str">
        <v>Biopsy (BD Legacy)</v>
      </c>
      <c r="F795" s="91" t="str">
        <v>Bone</v>
      </c>
      <c r="G795" s="91" t="str">
        <v>Jamshidi</v>
      </c>
      <c r="H795" s="91" t="str">
        <v>EJM4008</v>
      </c>
      <c r="I795" s="91" t="str">
        <v>JAMSHIDI (EJ) NEEDLE BM 8GX4 CRADLE</v>
      </c>
      <c r="J795" s="91" t="str">
        <v>BD</v>
      </c>
      <c r="K795" s="95">
        <f>SUMIFS(MasterData[Curr Sales],MasterData[Material'#],H795,MasterData[Material],I795,MasterData[WWB ID],C795)</f>
        <v>0</v>
      </c>
      <c r="L795" s="95">
        <f>SUMIFS(MasterData[Prior Sales],MasterData[Material'#],H795,MasterData[Material],I795,MasterData[WWB ID],C795)</f>
        <v>1770.35</v>
      </c>
      <c r="M795" s="95">
        <f t="shared" si="25"/>
        <v>-1770.35</v>
      </c>
      <c r="N795" s="95">
        <f>SUMIFS(MasterData[Semi-Annual Base],MasterData[Material'#],H795,MasterData[Material],I795,MasterData[WWB ID],C795)</f>
        <v>0</v>
      </c>
      <c r="O795" s="95">
        <f>SUMIFS(MasterData[Semi-Annual Focus],MasterData[Material'#],H795,MasterData[Material],I795,MasterData[WWB ID],C795)</f>
        <v>0</v>
      </c>
      <c r="P795" s="95">
        <f>SUMIFS(MasterData[Base Rebate],MasterData[Material'#],H795,MasterData[Material],I795,MasterData[WWB ID],C795)</f>
        <v>13.636632452647437</v>
      </c>
      <c r="Q795" s="95">
        <f>SUMIFS(MasterData[Annual Focus],MasterData[Material'#],H795,MasterData[Material],I795,MasterData[WWB ID],C795)</f>
        <v>0</v>
      </c>
      <c r="R795" s="95">
        <f>SUMIFS(MasterData[Growth Rebate],MasterData[Material'#],H795,MasterData[Material],I795,MasterData[WWB ID],C795)</f>
        <v>-177.035</v>
      </c>
      <c r="S795" s="95">
        <f t="shared" si="26"/>
        <v>-163.39836754735256</v>
      </c>
    </row>
    <row r="796" spans="1:19" x14ac:dyDescent="0.25">
      <c r="A796" s="91" t="str">
        <v>BD INTERVENTIONAL</v>
      </c>
      <c r="B796" s="91" t="str">
        <v>Peripheral Intervention</v>
      </c>
      <c r="C796" s="91" t="str">
        <v>175</v>
      </c>
      <c r="D796" s="91" t="str">
        <v>Oncology</v>
      </c>
      <c r="E796" s="91" t="str">
        <v>Biopsy (BD Legacy)</v>
      </c>
      <c r="F796" s="91" t="str">
        <v>Bone</v>
      </c>
      <c r="G796" s="91" t="str">
        <v>Jamshidi</v>
      </c>
      <c r="H796" s="91" t="str">
        <v>EJM4011</v>
      </c>
      <c r="I796" s="91" t="str">
        <v>JAMSHIDI (EJ) NEEDLE BM 11GX4 CRADLE</v>
      </c>
      <c r="J796" s="91" t="str">
        <v>BD</v>
      </c>
      <c r="K796" s="95">
        <f>SUMIFS(MasterData[Curr Sales],MasterData[Material'#],H796,MasterData[Material],I796,MasterData[WWB ID],C796)</f>
        <v>0</v>
      </c>
      <c r="L796" s="95">
        <f>SUMIFS(MasterData[Prior Sales],MasterData[Material'#],H796,MasterData[Material],I796,MasterData[WWB ID],C796)</f>
        <v>3353.3</v>
      </c>
      <c r="M796" s="95">
        <f t="shared" si="25"/>
        <v>-3353.3</v>
      </c>
      <c r="N796" s="95">
        <f>SUMIFS(MasterData[Semi-Annual Base],MasterData[Material'#],H796,MasterData[Material],I796,MasterData[WWB ID],C796)</f>
        <v>0</v>
      </c>
      <c r="O796" s="95">
        <f>SUMIFS(MasterData[Semi-Annual Focus],MasterData[Material'#],H796,MasterData[Material],I796,MasterData[WWB ID],C796)</f>
        <v>0</v>
      </c>
      <c r="P796" s="95">
        <f>SUMIFS(MasterData[Base Rebate],MasterData[Material'#],H796,MasterData[Material],I796,MasterData[WWB ID],C796)</f>
        <v>25.829762252358378</v>
      </c>
      <c r="Q796" s="95">
        <f>SUMIFS(MasterData[Annual Focus],MasterData[Material'#],H796,MasterData[Material],I796,MasterData[WWB ID],C796)</f>
        <v>0</v>
      </c>
      <c r="R796" s="95">
        <f>SUMIFS(MasterData[Growth Rebate],MasterData[Material'#],H796,MasterData[Material],I796,MasterData[WWB ID],C796)</f>
        <v>-335.33000000000004</v>
      </c>
      <c r="S796" s="95">
        <f t="shared" si="26"/>
        <v>-309.50023774764168</v>
      </c>
    </row>
    <row r="797" spans="1:19" x14ac:dyDescent="0.25">
      <c r="A797" s="91" t="str">
        <v>BD INTERVENTIONAL</v>
      </c>
      <c r="B797" s="91" t="str">
        <v>Peripheral Intervention</v>
      </c>
      <c r="C797" s="91" t="str">
        <v>175</v>
      </c>
      <c r="D797" s="91" t="str">
        <v>Oncology</v>
      </c>
      <c r="E797" s="91" t="str">
        <v>Biopsy (BD Legacy)</v>
      </c>
      <c r="F797" s="91" t="str">
        <v>Bone</v>
      </c>
      <c r="G797" s="91" t="str">
        <v>Jamshidi</v>
      </c>
      <c r="H797" s="91" t="str">
        <v>EJM6011</v>
      </c>
      <c r="I797" s="91" t="str">
        <v>JAMSHIDI (EJ) NEEDLE BM 11GX6 CRADLE</v>
      </c>
      <c r="J797" s="91" t="str">
        <v>BD</v>
      </c>
      <c r="K797" s="95">
        <f>SUMIFS(MasterData[Curr Sales],MasterData[Material'#],H797,MasterData[Material],I797,MasterData[WWB ID],C797)</f>
        <v>0</v>
      </c>
      <c r="L797" s="95">
        <f>SUMIFS(MasterData[Prior Sales],MasterData[Material'#],H797,MasterData[Material],I797,MasterData[WWB ID],C797)</f>
        <v>10383.5</v>
      </c>
      <c r="M797" s="95">
        <f t="shared" si="25"/>
        <v>-10383.5</v>
      </c>
      <c r="N797" s="95">
        <f>SUMIFS(MasterData[Semi-Annual Base],MasterData[Material'#],H797,MasterData[Material],I797,MasterData[WWB ID],C797)</f>
        <v>0</v>
      </c>
      <c r="O797" s="95">
        <f>SUMIFS(MasterData[Semi-Annual Focus],MasterData[Material'#],H797,MasterData[Material],I797,MasterData[WWB ID],C797)</f>
        <v>0</v>
      </c>
      <c r="P797" s="95">
        <f>SUMIFS(MasterData[Base Rebate],MasterData[Material'#],H797,MasterData[Material],I797,MasterData[WWB ID],C797)</f>
        <v>79.981909267695471</v>
      </c>
      <c r="Q797" s="95">
        <f>SUMIFS(MasterData[Annual Focus],MasterData[Material'#],H797,MasterData[Material],I797,MasterData[WWB ID],C797)</f>
        <v>0</v>
      </c>
      <c r="R797" s="95">
        <f>SUMIFS(MasterData[Growth Rebate],MasterData[Material'#],H797,MasterData[Material],I797,MasterData[WWB ID],C797)</f>
        <v>-1038.3500000000001</v>
      </c>
      <c r="S797" s="95">
        <f t="shared" si="26"/>
        <v>-958.36809073230461</v>
      </c>
    </row>
    <row r="798" spans="1:19" x14ac:dyDescent="0.25">
      <c r="A798" s="91" t="str">
        <v>BD INTERVENTIONAL</v>
      </c>
      <c r="B798" s="91" t="str">
        <v>Peripheral Intervention</v>
      </c>
      <c r="C798" s="91" t="str">
        <v>175</v>
      </c>
      <c r="D798" s="91" t="str">
        <v>Oncology</v>
      </c>
      <c r="E798" s="91" t="str">
        <v>Biopsy (BD Legacy)</v>
      </c>
      <c r="F798" s="91" t="str">
        <v>Soft Tissue</v>
      </c>
      <c r="G798" s="91" t="str">
        <v>SOFT TISSUE MANUAL</v>
      </c>
      <c r="H798" s="91" t="str">
        <v>4382SP</v>
      </c>
      <c r="I798" s="91" t="str">
        <v>SAFETY SOFT TISSUE BIOPSY TRAY</v>
      </c>
      <c r="J798" s="91" t="str">
        <v>BD</v>
      </c>
      <c r="K798" s="95">
        <f>SUMIFS(MasterData[Curr Sales],MasterData[Material'#],H798,MasterData[Material],I798,MasterData[WWB ID],C798)</f>
        <v>74817.460000000006</v>
      </c>
      <c r="L798" s="95">
        <f>SUMIFS(MasterData[Prior Sales],MasterData[Material'#],H798,MasterData[Material],I798,MasterData[WWB ID],C798)</f>
        <v>50688.320000000007</v>
      </c>
      <c r="M798" s="95">
        <f t="shared" si="25"/>
        <v>24129.14</v>
      </c>
      <c r="N798" s="95">
        <f>SUMIFS(MasterData[Semi-Annual Base],MasterData[Material'#],H798,MasterData[Material],I798,MasterData[WWB ID],C798)</f>
        <v>0</v>
      </c>
      <c r="O798" s="95">
        <f>SUMIFS(MasterData[Semi-Annual Focus],MasterData[Material'#],H798,MasterData[Material],I798,MasterData[WWB ID],C798)</f>
        <v>0</v>
      </c>
      <c r="P798" s="95">
        <f>SUMIFS(MasterData[Base Rebate],MasterData[Material'#],H798,MasterData[Material],I798,MasterData[WWB ID],C798)</f>
        <v>390.44143219260496</v>
      </c>
      <c r="Q798" s="95">
        <f>SUMIFS(MasterData[Annual Focus],MasterData[Material'#],H798,MasterData[Material],I798,MasterData[WWB ID],C798)</f>
        <v>0</v>
      </c>
      <c r="R798" s="95">
        <f>SUMIFS(MasterData[Growth Rebate],MasterData[Material'#],H798,MasterData[Material],I798,MasterData[WWB ID],C798)</f>
        <v>2412.9139999999998</v>
      </c>
      <c r="S798" s="95">
        <f t="shared" si="26"/>
        <v>2803.3554321926049</v>
      </c>
    </row>
    <row r="799" spans="1:19" x14ac:dyDescent="0.25">
      <c r="A799" s="91" t="str">
        <v>BD INTERVENTIONAL</v>
      </c>
      <c r="B799" s="91" t="str">
        <v>Peripheral Intervention</v>
      </c>
      <c r="C799" s="91" t="str">
        <v>175</v>
      </c>
      <c r="D799" s="91" t="str">
        <v>Oncology</v>
      </c>
      <c r="E799" s="91" t="str">
        <v>Chronic Drainage</v>
      </c>
      <c r="F799" s="91" t="str">
        <v>PleurX</v>
      </c>
      <c r="G799" s="91" t="str">
        <v>PleurX Bottles</v>
      </c>
      <c r="H799" s="91" t="str">
        <v>50-7510</v>
      </c>
      <c r="I799" s="91" t="str">
        <v>PLEURX DRAINAGE KIT 1000ML</v>
      </c>
      <c r="J799" s="91" t="str">
        <v>BD</v>
      </c>
      <c r="K799" s="95">
        <f>SUMIFS(MasterData[Curr Sales],MasterData[Material'#],H799,MasterData[Material],I799,MasterData[WWB ID],C799)</f>
        <v>27670</v>
      </c>
      <c r="L799" s="95">
        <f>SUMIFS(MasterData[Prior Sales],MasterData[Material'#],H799,MasterData[Material],I799,MasterData[WWB ID],C799)</f>
        <v>6182.6</v>
      </c>
      <c r="M799" s="95">
        <f t="shared" si="25"/>
        <v>21487.4</v>
      </c>
      <c r="N799" s="95">
        <f>SUMIFS(MasterData[Semi-Annual Base],MasterData[Material'#],H799,MasterData[Material],I799,MasterData[WWB ID],C799)</f>
        <v>0</v>
      </c>
      <c r="O799" s="95">
        <f>SUMIFS(MasterData[Semi-Annual Focus],MasterData[Material'#],H799,MasterData[Material],I799,MasterData[WWB ID],C799)</f>
        <v>0</v>
      </c>
      <c r="P799" s="95">
        <f>SUMIFS(MasterData[Base Rebate],MasterData[Material'#],H799,MasterData[Material],I799,MasterData[WWB ID],C799)</f>
        <v>47.623263084552804</v>
      </c>
      <c r="Q799" s="95">
        <f>SUMIFS(MasterData[Annual Focus],MasterData[Material'#],H799,MasterData[Material],I799,MasterData[WWB ID],C799)</f>
        <v>0</v>
      </c>
      <c r="R799" s="95">
        <f>SUMIFS(MasterData[Growth Rebate],MasterData[Material'#],H799,MasterData[Material],I799,MasterData[WWB ID],C799)</f>
        <v>2148.7399999999998</v>
      </c>
      <c r="S799" s="95">
        <f t="shared" si="26"/>
        <v>2196.3632630845527</v>
      </c>
    </row>
    <row r="800" spans="1:19" x14ac:dyDescent="0.25">
      <c r="A800" s="91" t="str">
        <v>BD INTERVENTIONAL</v>
      </c>
      <c r="B800" s="91" t="str">
        <v>Peripheral Intervention</v>
      </c>
      <c r="C800" s="91" t="str">
        <v>175</v>
      </c>
      <c r="D800" s="91" t="str">
        <v>Oncology</v>
      </c>
      <c r="E800" s="91" t="str">
        <v>Chronic Drainage</v>
      </c>
      <c r="F800" s="91" t="str">
        <v>PleurX</v>
      </c>
      <c r="G800" s="91" t="str">
        <v>PleurX Bottles</v>
      </c>
      <c r="H800" s="91" t="str">
        <v>50-0071</v>
      </c>
      <c r="I800" s="91" t="str">
        <v>PLEURX STARTER KIT 1000 ML</v>
      </c>
      <c r="J800" s="91" t="str">
        <v>BD</v>
      </c>
      <c r="K800" s="95">
        <f>SUMIFS(MasterData[Curr Sales],MasterData[Material'#],H800,MasterData[Material],I800,MasterData[WWB ID],C800)</f>
        <v>5797</v>
      </c>
      <c r="L800" s="95">
        <f>SUMIFS(MasterData[Prior Sales],MasterData[Material'#],H800,MasterData[Material],I800,MasterData[WWB ID],C800)</f>
        <v>4555.84</v>
      </c>
      <c r="M800" s="95">
        <f t="shared" si="25"/>
        <v>1241.1599999999999</v>
      </c>
      <c r="N800" s="95">
        <f>SUMIFS(MasterData[Semi-Annual Base],MasterData[Material'#],H800,MasterData[Material],I800,MasterData[WWB ID],C800)</f>
        <v>0</v>
      </c>
      <c r="O800" s="95">
        <f>SUMIFS(MasterData[Semi-Annual Focus],MasterData[Material'#],H800,MasterData[Material],I800,MasterData[WWB ID],C800)</f>
        <v>0</v>
      </c>
      <c r="P800" s="95">
        <f>SUMIFS(MasterData[Base Rebate],MasterData[Material'#],H800,MasterData[Material],I800,MasterData[WWB ID],C800)</f>
        <v>35.092674100075861</v>
      </c>
      <c r="Q800" s="95">
        <f>SUMIFS(MasterData[Annual Focus],MasterData[Material'#],H800,MasterData[Material],I800,MasterData[WWB ID],C800)</f>
        <v>0</v>
      </c>
      <c r="R800" s="95">
        <f>SUMIFS(MasterData[Growth Rebate],MasterData[Material'#],H800,MasterData[Material],I800,MasterData[WWB ID],C800)</f>
        <v>124.11600000000001</v>
      </c>
      <c r="S800" s="95">
        <f t="shared" si="26"/>
        <v>159.20867410007588</v>
      </c>
    </row>
    <row r="801" spans="1:19" x14ac:dyDescent="0.25">
      <c r="A801" s="91" t="str">
        <v>BD INTERVENTIONAL</v>
      </c>
      <c r="B801" s="91" t="str">
        <v>Peripheral Intervention</v>
      </c>
      <c r="C801" s="91" t="str">
        <v>175</v>
      </c>
      <c r="D801" s="91" t="str">
        <v>Oncology</v>
      </c>
      <c r="E801" s="91" t="str">
        <v>Chronic Drainage</v>
      </c>
      <c r="F801" s="91" t="str">
        <v>PleurX</v>
      </c>
      <c r="G801" s="91" t="str">
        <v>PleurX Catheters</v>
      </c>
      <c r="H801" s="91" t="str">
        <v>50-7000B</v>
      </c>
      <c r="I801" s="91" t="str">
        <v>PLEURX PLEURAL CATHETER KIT</v>
      </c>
      <c r="J801" s="91" t="str">
        <v>BD</v>
      </c>
      <c r="K801" s="95">
        <f>SUMIFS(MasterData[Curr Sales],MasterData[Material'#],H801,MasterData[Material],I801,MasterData[WWB ID],C801)</f>
        <v>40542.07</v>
      </c>
      <c r="L801" s="95">
        <f>SUMIFS(MasterData[Prior Sales],MasterData[Material'#],H801,MasterData[Material],I801,MasterData[WWB ID],C801)</f>
        <v>17568.29</v>
      </c>
      <c r="M801" s="95">
        <f t="shared" si="25"/>
        <v>22973.78</v>
      </c>
      <c r="N801" s="95">
        <f>SUMIFS(MasterData[Semi-Annual Base],MasterData[Material'#],H801,MasterData[Material],I801,MasterData[WWB ID],C801)</f>
        <v>0</v>
      </c>
      <c r="O801" s="95">
        <f>SUMIFS(MasterData[Semi-Annual Focus],MasterData[Material'#],H801,MasterData[Material],I801,MasterData[WWB ID],C801)</f>
        <v>0</v>
      </c>
      <c r="P801" s="95">
        <f>SUMIFS(MasterData[Base Rebate],MasterData[Material'#],H801,MasterData[Material],I801,MasterData[WWB ID],C801)</f>
        <v>135.32483042987062</v>
      </c>
      <c r="Q801" s="95">
        <f>SUMIFS(MasterData[Annual Focus],MasterData[Material'#],H801,MasterData[Material],I801,MasterData[WWB ID],C801)</f>
        <v>0</v>
      </c>
      <c r="R801" s="95">
        <f>SUMIFS(MasterData[Growth Rebate],MasterData[Material'#],H801,MasterData[Material],I801,MasterData[WWB ID],C801)</f>
        <v>2297.3779999999997</v>
      </c>
      <c r="S801" s="95">
        <f t="shared" si="26"/>
        <v>2432.7028304298701</v>
      </c>
    </row>
    <row r="802" spans="1:19" x14ac:dyDescent="0.25">
      <c r="A802" s="91" t="str">
        <v>BD INTERVENTIONAL</v>
      </c>
      <c r="B802" s="91" t="str">
        <v>Peripheral Intervention</v>
      </c>
      <c r="C802" s="91" t="str">
        <v>2401110</v>
      </c>
      <c r="D802" s="91" t="str">
        <v>Oncology</v>
      </c>
      <c r="E802" s="91" t="str">
        <v>Biopsy Needles and Accessories</v>
      </c>
      <c r="F802" s="91" t="str">
        <v>Core Needle Biopsy</v>
      </c>
      <c r="G802" s="91" t="str">
        <v>Coaxial Needles</v>
      </c>
      <c r="H802" s="91" t="str">
        <v>C1410A_BARD</v>
      </c>
      <c r="I802" s="91" t="str">
        <v>COAXIALBIOPSYNEEDLE</v>
      </c>
      <c r="J802" s="91" t="str">
        <v>BARD</v>
      </c>
      <c r="K802" s="95">
        <f>SUMIFS(MasterData[Curr Sales],MasterData[Material'#],H802,MasterData[Material],I802,MasterData[WWB ID],C802)</f>
        <v>16957.16</v>
      </c>
      <c r="L802" s="95">
        <f>SUMIFS(MasterData[Prior Sales],MasterData[Material'#],H802,MasterData[Material],I802,MasterData[WWB ID],C802)</f>
        <v>25337.78</v>
      </c>
      <c r="M802" s="95">
        <f t="shared" si="25"/>
        <v>-8380.619999999999</v>
      </c>
      <c r="N802" s="95">
        <f>SUMIFS(MasterData[Semi-Annual Base],MasterData[Material'#],H802,MasterData[Material],I802,MasterData[WWB ID],C802)</f>
        <v>0</v>
      </c>
      <c r="O802" s="95">
        <f>SUMIFS(MasterData[Semi-Annual Focus],MasterData[Material'#],H802,MasterData[Material],I802,MasterData[WWB ID],C802)</f>
        <v>0</v>
      </c>
      <c r="P802" s="95">
        <f>SUMIFS(MasterData[Base Rebate],MasterData[Material'#],H802,MasterData[Material],I802,MasterData[WWB ID],C802)</f>
        <v>195.17157230267526</v>
      </c>
      <c r="Q802" s="95">
        <f>SUMIFS(MasterData[Annual Focus],MasterData[Material'#],H802,MasterData[Material],I802,MasterData[WWB ID],C802)</f>
        <v>0</v>
      </c>
      <c r="R802" s="95">
        <f>SUMIFS(MasterData[Growth Rebate],MasterData[Material'#],H802,MasterData[Material],I802,MasterData[WWB ID],C802)</f>
        <v>-838.0619999999999</v>
      </c>
      <c r="S802" s="95">
        <f t="shared" si="26"/>
        <v>-642.89042769732464</v>
      </c>
    </row>
    <row r="803" spans="1:19" x14ac:dyDescent="0.25">
      <c r="A803" s="91" t="str">
        <v>BD INTERVENTIONAL</v>
      </c>
      <c r="B803" s="91" t="str">
        <v>Peripheral Intervention</v>
      </c>
      <c r="C803" s="91" t="str">
        <v>2401110</v>
      </c>
      <c r="D803" s="91" t="str">
        <v>Oncology</v>
      </c>
      <c r="E803" s="91" t="str">
        <v>Biopsy Needles and Accessories</v>
      </c>
      <c r="F803" s="91" t="str">
        <v>Maxcore Needles</v>
      </c>
      <c r="G803" s="91" t="str">
        <v>Maxcore Needles</v>
      </c>
      <c r="H803" s="91" t="str">
        <v>MC1410_BARD</v>
      </c>
      <c r="I803" s="91" t="str">
        <v>BIOPSYINSTRUMENT</v>
      </c>
      <c r="J803" s="91" t="str">
        <v>BARD</v>
      </c>
      <c r="K803" s="95">
        <f>SUMIFS(MasterData[Curr Sales],MasterData[Material'#],H803,MasterData[Material],I803,MasterData[WWB ID],C803)</f>
        <v>52654.710000000006</v>
      </c>
      <c r="L803" s="95">
        <f>SUMIFS(MasterData[Prior Sales],MasterData[Material'#],H803,MasterData[Material],I803,MasterData[WWB ID],C803)</f>
        <v>34508.660000000003</v>
      </c>
      <c r="M803" s="95">
        <f t="shared" si="25"/>
        <v>18146.050000000003</v>
      </c>
      <c r="N803" s="95">
        <f>SUMIFS(MasterData[Semi-Annual Base],MasterData[Material'#],H803,MasterData[Material],I803,MasterData[WWB ID],C803)</f>
        <v>0</v>
      </c>
      <c r="O803" s="95">
        <f>SUMIFS(MasterData[Semi-Annual Focus],MasterData[Material'#],H803,MasterData[Material],I803,MasterData[WWB ID],C803)</f>
        <v>0</v>
      </c>
      <c r="P803" s="95">
        <f>SUMIFS(MasterData[Base Rebate],MasterData[Material'#],H803,MasterData[Material],I803,MasterData[WWB ID],C803)</f>
        <v>265.81292560983792</v>
      </c>
      <c r="Q803" s="95">
        <f>SUMIFS(MasterData[Annual Focus],MasterData[Material'#],H803,MasterData[Material],I803,MasterData[WWB ID],C803)</f>
        <v>0</v>
      </c>
      <c r="R803" s="95">
        <f>SUMIFS(MasterData[Growth Rebate],MasterData[Material'#],H803,MasterData[Material],I803,MasterData[WWB ID],C803)</f>
        <v>1814.6050000000002</v>
      </c>
      <c r="S803" s="95">
        <f t="shared" si="26"/>
        <v>2080.4179256098382</v>
      </c>
    </row>
    <row r="804" spans="1:19" x14ac:dyDescent="0.25">
      <c r="A804" s="91" t="str">
        <v>BD INTERVENTIONAL</v>
      </c>
      <c r="B804" s="91" t="str">
        <v>Peripheral Intervention</v>
      </c>
      <c r="C804" s="91" t="str">
        <v>2401110</v>
      </c>
      <c r="D804" s="91" t="str">
        <v>Oncology</v>
      </c>
      <c r="E804" s="91" t="str">
        <v>Catheter Group</v>
      </c>
      <c r="F804" s="91" t="str">
        <v>Chronic CVC Catheters</v>
      </c>
      <c r="G804" s="91" t="str">
        <v>Catheter Accessories</v>
      </c>
      <c r="H804" s="91" t="str">
        <v>0601610_BARD</v>
      </c>
      <c r="I804" s="91" t="str">
        <v>REPAIRKITWHITEADAPTER</v>
      </c>
      <c r="J804" s="91" t="str">
        <v>BARD</v>
      </c>
      <c r="K804" s="95">
        <f>SUMIFS(MasterData[Curr Sales],MasterData[Material'#],H804,MasterData[Material],I804,MasterData[WWB ID],C804)</f>
        <v>6864</v>
      </c>
      <c r="L804" s="95">
        <f>SUMIFS(MasterData[Prior Sales],MasterData[Material'#],H804,MasterData[Material],I804,MasterData[WWB ID],C804)</f>
        <v>3762</v>
      </c>
      <c r="M804" s="95">
        <f t="shared" si="25"/>
        <v>3102</v>
      </c>
      <c r="N804" s="95">
        <f>SUMIFS(MasterData[Semi-Annual Base],MasterData[Material'#],H804,MasterData[Material],I804,MasterData[WWB ID],C804)</f>
        <v>0</v>
      </c>
      <c r="O804" s="95">
        <f>SUMIFS(MasterData[Semi-Annual Focus],MasterData[Material'#],H804,MasterData[Material],I804,MasterData[WWB ID],C804)</f>
        <v>0</v>
      </c>
      <c r="P804" s="95">
        <f>SUMIFS(MasterData[Base Rebate],MasterData[Material'#],H804,MasterData[Material],I804,MasterData[WWB ID],C804)</f>
        <v>28.977892104306864</v>
      </c>
      <c r="Q804" s="95">
        <f>SUMIFS(MasterData[Annual Focus],MasterData[Material'#],H804,MasterData[Material],I804,MasterData[WWB ID],C804)</f>
        <v>0</v>
      </c>
      <c r="R804" s="95">
        <f>SUMIFS(MasterData[Growth Rebate],MasterData[Material'#],H804,MasterData[Material],I804,MasterData[WWB ID],C804)</f>
        <v>310.20000000000005</v>
      </c>
      <c r="S804" s="95">
        <f t="shared" si="26"/>
        <v>339.17789210430692</v>
      </c>
    </row>
    <row r="805" spans="1:19" x14ac:dyDescent="0.25">
      <c r="A805" s="91" t="str">
        <v>BD INTERVENTIONAL</v>
      </c>
      <c r="B805" s="91" t="str">
        <v>Peripheral Intervention</v>
      </c>
      <c r="C805" s="91" t="str">
        <v>2401110</v>
      </c>
      <c r="D805" s="91" t="str">
        <v>Oncology</v>
      </c>
      <c r="E805" s="91" t="str">
        <v>Catheter Group</v>
      </c>
      <c r="F805" s="91" t="str">
        <v>Chronic CVC Catheters</v>
      </c>
      <c r="G805" s="91" t="str">
        <v>Powerline Catheters</v>
      </c>
      <c r="H805" s="91" t="str">
        <v>0700615_BARD</v>
      </c>
      <c r="I805" s="91" t="str">
        <v>PowerLine, 6F, DL, MI w/SCuff</v>
      </c>
      <c r="J805" s="91" t="str">
        <v>BARD</v>
      </c>
      <c r="K805" s="95">
        <f>SUMIFS(MasterData[Curr Sales],MasterData[Material'#],H805,MasterData[Material],I805,MasterData[WWB ID],C805)</f>
        <v>41095.030000000006</v>
      </c>
      <c r="L805" s="95">
        <f>SUMIFS(MasterData[Prior Sales],MasterData[Material'#],H805,MasterData[Material],I805,MasterData[WWB ID],C805)</f>
        <v>54563.65</v>
      </c>
      <c r="M805" s="95">
        <f t="shared" si="25"/>
        <v>-13468.619999999995</v>
      </c>
      <c r="N805" s="95">
        <f>SUMIFS(MasterData[Semi-Annual Base],MasterData[Material'#],H805,MasterData[Material],I805,MasterData[WWB ID],C805)</f>
        <v>0</v>
      </c>
      <c r="O805" s="95">
        <f>SUMIFS(MasterData[Semi-Annual Focus],MasterData[Material'#],H805,MasterData[Material],I805,MasterData[WWB ID],C805)</f>
        <v>0</v>
      </c>
      <c r="P805" s="95">
        <f>SUMIFS(MasterData[Base Rebate],MasterData[Material'#],H805,MasterData[Material],I805,MasterData[WWB ID],C805)</f>
        <v>420.29228137085681</v>
      </c>
      <c r="Q805" s="95">
        <f>SUMIFS(MasterData[Annual Focus],MasterData[Material'#],H805,MasterData[Material],I805,MasterData[WWB ID],C805)</f>
        <v>0</v>
      </c>
      <c r="R805" s="95">
        <f>SUMIFS(MasterData[Growth Rebate],MasterData[Material'#],H805,MasterData[Material],I805,MasterData[WWB ID],C805)</f>
        <v>-1346.8620000000001</v>
      </c>
      <c r="S805" s="95">
        <f t="shared" si="26"/>
        <v>-926.56971862914327</v>
      </c>
    </row>
    <row r="806" spans="1:19" x14ac:dyDescent="0.25">
      <c r="A806" s="91" t="str">
        <v>BD INTERVENTIONAL</v>
      </c>
      <c r="B806" s="91" t="str">
        <v>Peripheral Intervention</v>
      </c>
      <c r="C806" s="91" t="str">
        <v>2401110</v>
      </c>
      <c r="D806" s="91" t="str">
        <v>Oncology</v>
      </c>
      <c r="E806" s="91" t="str">
        <v>Markers</v>
      </c>
      <c r="F806" s="91" t="str">
        <v>UltraClip Markers</v>
      </c>
      <c r="G806" s="91" t="str">
        <v>Ultraclip DT</v>
      </c>
      <c r="H806" s="91" t="str">
        <v>866017D_BARD</v>
      </c>
      <c r="I806" s="91" t="str">
        <v>ULTRACLIP 17GX10CM HEART</v>
      </c>
      <c r="J806" s="91" t="str">
        <v>BARD</v>
      </c>
      <c r="K806" s="95">
        <f>SUMIFS(MasterData[Curr Sales],MasterData[Material'#],H806,MasterData[Material],I806,MasterData[WWB ID],C806)</f>
        <v>59985</v>
      </c>
      <c r="L806" s="95">
        <f>SUMIFS(MasterData[Prior Sales],MasterData[Material'#],H806,MasterData[Material],I806,MasterData[WWB ID],C806)</f>
        <v>38302.07</v>
      </c>
      <c r="M806" s="95">
        <f t="shared" si="25"/>
        <v>21682.93</v>
      </c>
      <c r="N806" s="95">
        <f>SUMIFS(MasterData[Semi-Annual Base],MasterData[Material'#],H806,MasterData[Material],I806,MasterData[WWB ID],C806)</f>
        <v>0</v>
      </c>
      <c r="O806" s="95">
        <f>SUMIFS(MasterData[Semi-Annual Focus],MasterData[Material'#],H806,MasterData[Material],I806,MasterData[WWB ID],C806)</f>
        <v>0</v>
      </c>
      <c r="P806" s="95">
        <f>SUMIFS(MasterData[Base Rebate],MasterData[Material'#],H806,MasterData[Material],I806,MasterData[WWB ID],C806)</f>
        <v>295.03276231568555</v>
      </c>
      <c r="Q806" s="95">
        <f>SUMIFS(MasterData[Annual Focus],MasterData[Material'#],H806,MasterData[Material],I806,MasterData[WWB ID],C806)</f>
        <v>0</v>
      </c>
      <c r="R806" s="95">
        <f>SUMIFS(MasterData[Growth Rebate],MasterData[Material'#],H806,MasterData[Material],I806,MasterData[WWB ID],C806)</f>
        <v>2168.2929999999997</v>
      </c>
      <c r="S806" s="95">
        <f t="shared" si="26"/>
        <v>2463.3257623156851</v>
      </c>
    </row>
    <row r="807" spans="1:19" x14ac:dyDescent="0.25">
      <c r="A807" s="91" t="str">
        <v>BD INTERVENTIONAL</v>
      </c>
      <c r="B807" s="91" t="str">
        <v>Peripheral Intervention</v>
      </c>
      <c r="C807" s="91" t="str">
        <v>2401110</v>
      </c>
      <c r="D807" s="91" t="str">
        <v>Oncology</v>
      </c>
      <c r="E807" s="91" t="str">
        <v>Markers</v>
      </c>
      <c r="F807" s="91" t="str">
        <v>UltraClip Markers</v>
      </c>
      <c r="G807" s="91" t="str">
        <v>Ultraclip DT</v>
      </c>
      <c r="H807" s="91" t="str">
        <v>863017D_BARD</v>
      </c>
      <c r="I807" s="91" t="str">
        <v>UltraClipDualTrigger</v>
      </c>
      <c r="J807" s="91" t="str">
        <v>BARD</v>
      </c>
      <c r="K807" s="95">
        <f>SUMIFS(MasterData[Curr Sales],MasterData[Material'#],H807,MasterData[Material],I807,MasterData[WWB ID],C807)</f>
        <v>70335</v>
      </c>
      <c r="L807" s="95">
        <f>SUMIFS(MasterData[Prior Sales],MasterData[Material'#],H807,MasterData[Material],I807,MasterData[WWB ID],C807)</f>
        <v>42917.93</v>
      </c>
      <c r="M807" s="95">
        <f t="shared" si="25"/>
        <v>27417.07</v>
      </c>
      <c r="N807" s="95">
        <f>SUMIFS(MasterData[Semi-Annual Base],MasterData[Material'#],H807,MasterData[Material],I807,MasterData[WWB ID],C807)</f>
        <v>0</v>
      </c>
      <c r="O807" s="95">
        <f>SUMIFS(MasterData[Semi-Annual Focus],MasterData[Material'#],H807,MasterData[Material],I807,MasterData[WWB ID],C807)</f>
        <v>0</v>
      </c>
      <c r="P807" s="95">
        <f>SUMIFS(MasterData[Base Rebate],MasterData[Material'#],H807,MasterData[Material],I807,MasterData[WWB ID],C807)</f>
        <v>330.58775780972752</v>
      </c>
      <c r="Q807" s="95">
        <f>SUMIFS(MasterData[Annual Focus],MasterData[Material'#],H807,MasterData[Material],I807,MasterData[WWB ID],C807)</f>
        <v>0</v>
      </c>
      <c r="R807" s="95">
        <f>SUMIFS(MasterData[Growth Rebate],MasterData[Material'#],H807,MasterData[Material],I807,MasterData[WWB ID],C807)</f>
        <v>2741.7069999999999</v>
      </c>
      <c r="S807" s="95">
        <f t="shared" si="26"/>
        <v>3072.2947578097273</v>
      </c>
    </row>
    <row r="808" spans="1:19" x14ac:dyDescent="0.25">
      <c r="A808" s="91" t="str">
        <v>BD INTERVENTIONAL</v>
      </c>
      <c r="B808" s="91" t="str">
        <v>Peripheral Intervention</v>
      </c>
      <c r="C808" s="91" t="str">
        <v>2401110</v>
      </c>
      <c r="D808" s="91" t="str">
        <v>Oncology</v>
      </c>
      <c r="E808" s="91" t="str">
        <v>Markers</v>
      </c>
      <c r="F808" s="91" t="str">
        <v>UltraClip Markers</v>
      </c>
      <c r="G808" s="91" t="str">
        <v>Ultraclip DT</v>
      </c>
      <c r="H808" s="91" t="str">
        <v>867017D_BARD</v>
      </c>
      <c r="I808" s="91" t="str">
        <v>ULTRACLIP 17GX10CM VENUS</v>
      </c>
      <c r="J808" s="91" t="str">
        <v>BARD</v>
      </c>
      <c r="K808" s="95">
        <f>SUMIFS(MasterData[Curr Sales],MasterData[Material'#],H808,MasterData[Material],I808,MasterData[WWB ID],C808)</f>
        <v>59985</v>
      </c>
      <c r="L808" s="95">
        <f>SUMIFS(MasterData[Prior Sales],MasterData[Material'#],H808,MasterData[Material],I808,MasterData[WWB ID],C808)</f>
        <v>36989.06</v>
      </c>
      <c r="M808" s="95">
        <f t="shared" si="25"/>
        <v>22995.940000000002</v>
      </c>
      <c r="N808" s="95">
        <f>SUMIFS(MasterData[Semi-Annual Base],MasterData[Material'#],H808,MasterData[Material],I808,MasterData[WWB ID],C808)</f>
        <v>0</v>
      </c>
      <c r="O808" s="95">
        <f>SUMIFS(MasterData[Semi-Annual Focus],MasterData[Material'#],H808,MasterData[Material],I808,MasterData[WWB ID],C808)</f>
        <v>0</v>
      </c>
      <c r="P808" s="95">
        <f>SUMIFS(MasterData[Base Rebate],MasterData[Material'#],H808,MasterData[Material],I808,MasterData[WWB ID],C808)</f>
        <v>284.91892337047659</v>
      </c>
      <c r="Q808" s="95">
        <f>SUMIFS(MasterData[Annual Focus],MasterData[Material'#],H808,MasterData[Material],I808,MasterData[WWB ID],C808)</f>
        <v>0</v>
      </c>
      <c r="R808" s="95">
        <f>SUMIFS(MasterData[Growth Rebate],MasterData[Material'#],H808,MasterData[Material],I808,MasterData[WWB ID],C808)</f>
        <v>2299.5939999999996</v>
      </c>
      <c r="S808" s="95">
        <f t="shared" si="26"/>
        <v>2584.5129233704761</v>
      </c>
    </row>
    <row r="809" spans="1:19" x14ac:dyDescent="0.25">
      <c r="A809" s="91" t="str">
        <v>BD INTERVENTIONAL</v>
      </c>
      <c r="B809" s="91" t="str">
        <v>Peripheral Intervention</v>
      </c>
      <c r="C809" s="91" t="str">
        <v>175</v>
      </c>
      <c r="D809" s="91" t="str">
        <v>Oncology</v>
      </c>
      <c r="E809" s="91" t="str">
        <v>Biopsy (BD Legacy)</v>
      </c>
      <c r="F809" s="91" t="str">
        <v>Bone</v>
      </c>
      <c r="G809" s="91" t="str">
        <v>Bone Marrow Biopsy Tray</v>
      </c>
      <c r="H809" s="91" t="str">
        <v>BCAT4508</v>
      </c>
      <c r="I809" s="91" t="str">
        <v>JAMSHIDI (TJ) BONE MARROW TRAY 8G X4 THD</v>
      </c>
      <c r="J809" s="91" t="str">
        <v>BD</v>
      </c>
      <c r="K809" s="95">
        <f>SUMIFS(MasterData[Curr Sales],MasterData[Material'#],H809,MasterData[Material],I809,MasterData[WWB ID],C809)</f>
        <v>0</v>
      </c>
      <c r="L809" s="95">
        <f>SUMIFS(MasterData[Prior Sales],MasterData[Material'#],H809,MasterData[Material],I809,MasterData[WWB ID],C809)</f>
        <v>1481.34</v>
      </c>
      <c r="M809" s="95">
        <f t="shared" si="25"/>
        <v>-1481.34</v>
      </c>
      <c r="N809" s="95">
        <f>SUMIFS(MasterData[Semi-Annual Base],MasterData[Material'#],H809,MasterData[Material],I809,MasterData[WWB ID],C809)</f>
        <v>0</v>
      </c>
      <c r="O809" s="95">
        <f>SUMIFS(MasterData[Semi-Annual Focus],MasterData[Material'#],H809,MasterData[Material],I809,MasterData[WWB ID],C809)</f>
        <v>0</v>
      </c>
      <c r="P809" s="95">
        <f>SUMIFS(MasterData[Base Rebate],MasterData[Material'#],H809,MasterData[Material],I809,MasterData[WWB ID],C809)</f>
        <v>11.410449412491742</v>
      </c>
      <c r="Q809" s="95">
        <f>SUMIFS(MasterData[Annual Focus],MasterData[Material'#],H809,MasterData[Material],I809,MasterData[WWB ID],C809)</f>
        <v>0</v>
      </c>
      <c r="R809" s="95">
        <f>SUMIFS(MasterData[Growth Rebate],MasterData[Material'#],H809,MasterData[Material],I809,MasterData[WWB ID],C809)</f>
        <v>-148.13399999999999</v>
      </c>
      <c r="S809" s="95">
        <f t="shared" si="26"/>
        <v>-136.72355058750824</v>
      </c>
    </row>
    <row r="810" spans="1:19" x14ac:dyDescent="0.25">
      <c r="A810" s="91" t="str">
        <v>BD INTERVENTIONAL</v>
      </c>
      <c r="B810" s="91" t="str">
        <v>Peripheral Intervention</v>
      </c>
      <c r="C810" s="91" t="str">
        <v>175</v>
      </c>
      <c r="D810" s="91" t="str">
        <v>Oncology</v>
      </c>
      <c r="E810" s="91" t="str">
        <v>Biopsy (BD Legacy)</v>
      </c>
      <c r="F810" s="91" t="str">
        <v>Bone</v>
      </c>
      <c r="G810" s="91" t="str">
        <v>Jamshidi</v>
      </c>
      <c r="H810" s="91" t="str">
        <v>DJ4011X</v>
      </c>
      <c r="I810" s="91" t="str">
        <v>JAMSHIDI NEEDLE BONE MARROW 11GX4 ASP</v>
      </c>
      <c r="J810" s="91" t="str">
        <v>BD</v>
      </c>
      <c r="K810" s="95">
        <f>SUMIFS(MasterData[Curr Sales],MasterData[Material'#],H810,MasterData[Material],I810,MasterData[WWB ID],C810)</f>
        <v>29.29</v>
      </c>
      <c r="L810" s="95">
        <f>SUMIFS(MasterData[Prior Sales],MasterData[Material'#],H810,MasterData[Material],I810,MasterData[WWB ID],C810)</f>
        <v>0</v>
      </c>
      <c r="M810" s="95">
        <f t="shared" si="25"/>
        <v>29.29</v>
      </c>
      <c r="N810" s="95">
        <f>SUMIFS(MasterData[Semi-Annual Base],MasterData[Material'#],H810,MasterData[Material],I810,MasterData[WWB ID],C810)</f>
        <v>0</v>
      </c>
      <c r="O810" s="95">
        <f>SUMIFS(MasterData[Semi-Annual Focus],MasterData[Material'#],H810,MasterData[Material],I810,MasterData[WWB ID],C810)</f>
        <v>0</v>
      </c>
      <c r="P810" s="95">
        <f>SUMIFS(MasterData[Base Rebate],MasterData[Material'#],H810,MasterData[Material],I810,MasterData[WWB ID],C810)</f>
        <v>0</v>
      </c>
      <c r="Q810" s="95">
        <f>SUMIFS(MasterData[Annual Focus],MasterData[Material'#],H810,MasterData[Material],I810,MasterData[WWB ID],C810)</f>
        <v>0</v>
      </c>
      <c r="R810" s="95">
        <f>SUMIFS(MasterData[Growth Rebate],MasterData[Material'#],H810,MasterData[Material],I810,MasterData[WWB ID],C810)</f>
        <v>2.9290000000000003</v>
      </c>
      <c r="S810" s="95">
        <f t="shared" si="26"/>
        <v>2.9290000000000003</v>
      </c>
    </row>
    <row r="811" spans="1:19" x14ac:dyDescent="0.25">
      <c r="A811" s="91" t="str">
        <v>BD INTERVENTIONAL</v>
      </c>
      <c r="B811" s="91" t="str">
        <v>Peripheral Intervention</v>
      </c>
      <c r="C811" s="91" t="str">
        <v>175</v>
      </c>
      <c r="D811" s="91" t="str">
        <v>Oncology</v>
      </c>
      <c r="E811" s="91" t="str">
        <v>Chronic Drainage</v>
      </c>
      <c r="F811" s="91" t="str">
        <v>PleurX</v>
      </c>
      <c r="G811" s="91" t="str">
        <v>PleurX Bottles</v>
      </c>
      <c r="H811" s="91" t="str">
        <v>50-7500B</v>
      </c>
      <c r="I811" s="91" t="str">
        <v>PLEURX DRAINAGE KIT 500ML 10/CS</v>
      </c>
      <c r="J811" s="91" t="str">
        <v>BD</v>
      </c>
      <c r="K811" s="95">
        <f>SUMIFS(MasterData[Curr Sales],MasterData[Material'#],H811,MasterData[Material],I811,MasterData[WWB ID],C811)</f>
        <v>4005</v>
      </c>
      <c r="L811" s="95">
        <f>SUMIFS(MasterData[Prior Sales],MasterData[Material'#],H811,MasterData[Material],I811,MasterData[WWB ID],C811)</f>
        <v>178.4</v>
      </c>
      <c r="M811" s="95">
        <f t="shared" si="25"/>
        <v>3826.6</v>
      </c>
      <c r="N811" s="95">
        <f>SUMIFS(MasterData[Semi-Annual Base],MasterData[Material'#],H811,MasterData[Material],I811,MasterData[WWB ID],C811)</f>
        <v>0</v>
      </c>
      <c r="O811" s="95">
        <f>SUMIFS(MasterData[Semi-Annual Focus],MasterData[Material'#],H811,MasterData[Material],I811,MasterData[WWB ID],C811)</f>
        <v>0</v>
      </c>
      <c r="P811" s="95">
        <f>SUMIFS(MasterData[Base Rebate],MasterData[Material'#],H811,MasterData[Material],I811,MasterData[WWB ID],C811)</f>
        <v>1.3741775522084916</v>
      </c>
      <c r="Q811" s="95">
        <f>SUMIFS(MasterData[Annual Focus],MasterData[Material'#],H811,MasterData[Material],I811,MasterData[WWB ID],C811)</f>
        <v>0</v>
      </c>
      <c r="R811" s="95">
        <f>SUMIFS(MasterData[Growth Rebate],MasterData[Material'#],H811,MasterData[Material],I811,MasterData[WWB ID],C811)</f>
        <v>382.66</v>
      </c>
      <c r="S811" s="95">
        <f t="shared" si="26"/>
        <v>384.03417755220852</v>
      </c>
    </row>
    <row r="812" spans="1:19" x14ac:dyDescent="0.25">
      <c r="A812" s="91" t="str">
        <v>BD INTERVENTIONAL</v>
      </c>
      <c r="B812" s="91" t="str">
        <v>Peripheral Intervention</v>
      </c>
      <c r="C812" s="91" t="str">
        <v>175</v>
      </c>
      <c r="D812" s="91" t="str">
        <v>Oncology</v>
      </c>
      <c r="E812" s="91" t="str">
        <v>Chronic Drainage</v>
      </c>
      <c r="F812" s="91" t="str">
        <v>PleurX</v>
      </c>
      <c r="G812" s="91" t="str">
        <v>PleurX Bottles</v>
      </c>
      <c r="H812" s="91" t="str">
        <v>50-7210</v>
      </c>
      <c r="I812" s="91" t="str">
        <v>PLEURX VACUUM BOTTLE 1000ML</v>
      </c>
      <c r="J812" s="91" t="str">
        <v>BD</v>
      </c>
      <c r="K812" s="95">
        <f>SUMIFS(MasterData[Curr Sales],MasterData[Material'#],H812,MasterData[Material],I812,MasterData[WWB ID],C812)</f>
        <v>750</v>
      </c>
      <c r="L812" s="95">
        <f>SUMIFS(MasterData[Prior Sales],MasterData[Material'#],H812,MasterData[Material],I812,MasterData[WWB ID],C812)</f>
        <v>818</v>
      </c>
      <c r="M812" s="95">
        <f t="shared" si="25"/>
        <v>-68</v>
      </c>
      <c r="N812" s="95">
        <f>SUMIFS(MasterData[Semi-Annual Base],MasterData[Material'#],H812,MasterData[Material],I812,MasterData[WWB ID],C812)</f>
        <v>0</v>
      </c>
      <c r="O812" s="95">
        <f>SUMIFS(MasterData[Semi-Annual Focus],MasterData[Material'#],H812,MasterData[Material],I812,MasterData[WWB ID],C812)</f>
        <v>0</v>
      </c>
      <c r="P812" s="95">
        <f>SUMIFS(MasterData[Base Rebate],MasterData[Material'#],H812,MasterData[Material],I812,MasterData[WWB ID],C812)</f>
        <v>6.3008813772788459</v>
      </c>
      <c r="Q812" s="95">
        <f>SUMIFS(MasterData[Annual Focus],MasterData[Material'#],H812,MasterData[Material],I812,MasterData[WWB ID],C812)</f>
        <v>0</v>
      </c>
      <c r="R812" s="95">
        <f>SUMIFS(MasterData[Growth Rebate],MasterData[Material'#],H812,MasterData[Material],I812,MasterData[WWB ID],C812)</f>
        <v>-6.8000000000000114</v>
      </c>
      <c r="S812" s="95">
        <f t="shared" si="26"/>
        <v>-0.49911862272116547</v>
      </c>
    </row>
    <row r="813" spans="1:19" x14ac:dyDescent="0.25">
      <c r="A813" s="91" t="str">
        <v>BD INTERVENTIONAL</v>
      </c>
      <c r="B813" s="91" t="str">
        <v>Peripheral Intervention</v>
      </c>
      <c r="C813" s="91" t="str">
        <v>175</v>
      </c>
      <c r="D813" s="91" t="str">
        <v>Oncology</v>
      </c>
      <c r="E813" s="91" t="str">
        <v>Chronic Drainage</v>
      </c>
      <c r="F813" s="91" t="str">
        <v>PleurX</v>
      </c>
      <c r="G813" s="91" t="str">
        <v>PleurX Catheters</v>
      </c>
      <c r="H813" s="91" t="str">
        <v>50-7700</v>
      </c>
      <c r="I813" s="91" t="str">
        <v>PLEURX PLEURAL CATHETER AND STARTER KIT</v>
      </c>
      <c r="J813" s="91" t="str">
        <v>BD</v>
      </c>
      <c r="K813" s="95">
        <f>SUMIFS(MasterData[Curr Sales],MasterData[Material'#],H813,MasterData[Material],I813,MasterData[WWB ID],C813)</f>
        <v>8400</v>
      </c>
      <c r="L813" s="95">
        <f>SUMIFS(MasterData[Prior Sales],MasterData[Material'#],H813,MasterData[Material],I813,MasterData[WWB ID],C813)</f>
        <v>0</v>
      </c>
      <c r="M813" s="95">
        <f t="shared" si="25"/>
        <v>8400</v>
      </c>
      <c r="N813" s="95">
        <f>SUMIFS(MasterData[Semi-Annual Base],MasterData[Material'#],H813,MasterData[Material],I813,MasterData[WWB ID],C813)</f>
        <v>0</v>
      </c>
      <c r="O813" s="95">
        <f>SUMIFS(MasterData[Semi-Annual Focus],MasterData[Material'#],H813,MasterData[Material],I813,MasterData[WWB ID],C813)</f>
        <v>0</v>
      </c>
      <c r="P813" s="95">
        <f>SUMIFS(MasterData[Base Rebate],MasterData[Material'#],H813,MasterData[Material],I813,MasterData[WWB ID],C813)</f>
        <v>0</v>
      </c>
      <c r="Q813" s="95">
        <f>SUMIFS(MasterData[Annual Focus],MasterData[Material'#],H813,MasterData[Material],I813,MasterData[WWB ID],C813)</f>
        <v>0</v>
      </c>
      <c r="R813" s="95">
        <f>SUMIFS(MasterData[Growth Rebate],MasterData[Material'#],H813,MasterData[Material],I813,MasterData[WWB ID],C813)</f>
        <v>840</v>
      </c>
      <c r="S813" s="95">
        <f t="shared" si="26"/>
        <v>840</v>
      </c>
    </row>
    <row r="814" spans="1:19" x14ac:dyDescent="0.25">
      <c r="A814" s="91" t="str">
        <v>BD INTERVENTIONAL</v>
      </c>
      <c r="B814" s="91" t="str">
        <v>Peripheral Intervention</v>
      </c>
      <c r="C814" s="91" t="str">
        <v>2401110</v>
      </c>
      <c r="D814" s="91" t="str">
        <v>Oncology</v>
      </c>
      <c r="E814" s="91" t="str">
        <v>Biopsy Needles and Accessories</v>
      </c>
      <c r="F814" s="91" t="str">
        <v>Marquee Needles</v>
      </c>
      <c r="G814" s="91" t="str">
        <v>Marquee Needles</v>
      </c>
      <c r="H814" s="91" t="str">
        <v>MQK1410_BARD</v>
      </c>
      <c r="I814" s="91" t="str">
        <v>BiopsyMarqueeKit</v>
      </c>
      <c r="J814" s="91" t="str">
        <v>BARD</v>
      </c>
      <c r="K814" s="95">
        <f>SUMIFS(MasterData[Curr Sales],MasterData[Material'#],H814,MasterData[Material],I814,MasterData[WWB ID],C814)</f>
        <v>45951.95</v>
      </c>
      <c r="L814" s="95">
        <f>SUMIFS(MasterData[Prior Sales],MasterData[Material'#],H814,MasterData[Material],I814,MasterData[WWB ID],C814)</f>
        <v>55147.219999999994</v>
      </c>
      <c r="M814" s="95">
        <f t="shared" si="25"/>
        <v>-9195.2699999999968</v>
      </c>
      <c r="N814" s="95">
        <f>SUMIFS(MasterData[Semi-Annual Base],MasterData[Material'#],H814,MasterData[Material],I814,MasterData[WWB ID],C814)</f>
        <v>0</v>
      </c>
      <c r="O814" s="95">
        <f>SUMIFS(MasterData[Semi-Annual Focus],MasterData[Material'#],H814,MasterData[Material],I814,MasterData[WWB ID],C814)</f>
        <v>0</v>
      </c>
      <c r="P814" s="95">
        <f>SUMIFS(MasterData[Base Rebate],MasterData[Material'#],H814,MasterData[Material],I814,MasterData[WWB ID],C814)</f>
        <v>424.78739792995049</v>
      </c>
      <c r="Q814" s="95">
        <f>SUMIFS(MasterData[Annual Focus],MasterData[Material'#],H814,MasterData[Material],I814,MasterData[WWB ID],C814)</f>
        <v>0</v>
      </c>
      <c r="R814" s="95">
        <f>SUMIFS(MasterData[Growth Rebate],MasterData[Material'#],H814,MasterData[Material],I814,MasterData[WWB ID],C814)</f>
        <v>-919.52699999999982</v>
      </c>
      <c r="S814" s="95">
        <f t="shared" si="26"/>
        <v>-494.73960207004933</v>
      </c>
    </row>
    <row r="815" spans="1:19" x14ac:dyDescent="0.25">
      <c r="A815" s="91" t="str">
        <v>BD INTERVENTIONAL</v>
      </c>
      <c r="B815" s="91" t="str">
        <v>Peripheral Intervention</v>
      </c>
      <c r="C815" s="91" t="str">
        <v>2401110</v>
      </c>
      <c r="D815" s="91" t="str">
        <v>Oncology</v>
      </c>
      <c r="E815" s="91" t="str">
        <v>Biopsy Needles and Accessories</v>
      </c>
      <c r="F815" s="91" t="str">
        <v>Maxcore Needles</v>
      </c>
      <c r="G815" s="91" t="str">
        <v>Maxcore Needles</v>
      </c>
      <c r="H815" s="91" t="str">
        <v>MC1825_BARD</v>
      </c>
      <c r="I815" s="91" t="str">
        <v>BIOPSYINSTRUMENT</v>
      </c>
      <c r="J815" s="91" t="str">
        <v>BARD</v>
      </c>
      <c r="K815" s="95">
        <f>SUMIFS(MasterData[Curr Sales],MasterData[Material'#],H815,MasterData[Material],I815,MasterData[WWB ID],C815)</f>
        <v>70576.63</v>
      </c>
      <c r="L815" s="95">
        <f>SUMIFS(MasterData[Prior Sales],MasterData[Material'#],H815,MasterData[Material],I815,MasterData[WWB ID],C815)</f>
        <v>74350.720000000001</v>
      </c>
      <c r="M815" s="95">
        <f t="shared" si="25"/>
        <v>-3774.0899999999965</v>
      </c>
      <c r="N815" s="95">
        <f>SUMIFS(MasterData[Semi-Annual Base],MasterData[Material'#],H815,MasterData[Material],I815,MasterData[WWB ID],C815)</f>
        <v>0</v>
      </c>
      <c r="O815" s="95">
        <f>SUMIFS(MasterData[Semi-Annual Focus],MasterData[Material'#],H815,MasterData[Material],I815,MasterData[WWB ID],C815)</f>
        <v>0</v>
      </c>
      <c r="P815" s="95">
        <f>SUMIFS(MasterData[Base Rebate],MasterData[Material'#],H815,MasterData[Material],I815,MasterData[WWB ID],C815)</f>
        <v>572.70790591109267</v>
      </c>
      <c r="Q815" s="95">
        <f>SUMIFS(MasterData[Annual Focus],MasterData[Material'#],H815,MasterData[Material],I815,MasterData[WWB ID],C815)</f>
        <v>0</v>
      </c>
      <c r="R815" s="95">
        <f>SUMIFS(MasterData[Growth Rebate],MasterData[Material'#],H815,MasterData[Material],I815,MasterData[WWB ID],C815)</f>
        <v>-377.4089999999992</v>
      </c>
      <c r="S815" s="95">
        <f t="shared" si="26"/>
        <v>195.29890591109347</v>
      </c>
    </row>
    <row r="816" spans="1:19" x14ac:dyDescent="0.25">
      <c r="A816" s="91" t="str">
        <v>BD INTERVENTIONAL</v>
      </c>
      <c r="B816" s="91" t="str">
        <v>Peripheral Intervention</v>
      </c>
      <c r="C816" s="91" t="str">
        <v>2401110</v>
      </c>
      <c r="D816" s="91" t="str">
        <v>Oncology</v>
      </c>
      <c r="E816" s="91" t="str">
        <v>Catheter Group</v>
      </c>
      <c r="F816" s="91" t="str">
        <v>Chronic CVC Catheters</v>
      </c>
      <c r="G816" s="91" t="str">
        <v>Powerline Catheters</v>
      </c>
      <c r="H816" s="91" t="str">
        <v>0700515_BARD</v>
      </c>
      <c r="I816" s="91" t="str">
        <v>POWERLINE, 5F, SL, MI W/SCUFF</v>
      </c>
      <c r="J816" s="91" t="str">
        <v>BARD</v>
      </c>
      <c r="K816" s="95">
        <f>SUMIFS(MasterData[Curr Sales],MasterData[Material'#],H816,MasterData[Material],I816,MasterData[WWB ID],C816)</f>
        <v>34960.69</v>
      </c>
      <c r="L816" s="95">
        <f>SUMIFS(MasterData[Prior Sales],MasterData[Material'#],H816,MasterData[Material],I816,MasterData[WWB ID],C816)</f>
        <v>25916.000000000004</v>
      </c>
      <c r="M816" s="95">
        <f t="shared" si="25"/>
        <v>9044.6899999999987</v>
      </c>
      <c r="N816" s="95">
        <f>SUMIFS(MasterData[Semi-Annual Base],MasterData[Material'#],H816,MasterData[Material],I816,MasterData[WWB ID],C816)</f>
        <v>0</v>
      </c>
      <c r="O816" s="95">
        <f>SUMIFS(MasterData[Semi-Annual Focus],MasterData[Material'#],H816,MasterData[Material],I816,MasterData[WWB ID],C816)</f>
        <v>0</v>
      </c>
      <c r="P816" s="95">
        <f>SUMIFS(MasterData[Base Rebate],MasterData[Material'#],H816,MasterData[Material],I816,MasterData[WWB ID],C816)</f>
        <v>199.62547894078068</v>
      </c>
      <c r="Q816" s="95">
        <f>SUMIFS(MasterData[Annual Focus],MasterData[Material'#],H816,MasterData[Material],I816,MasterData[WWB ID],C816)</f>
        <v>0</v>
      </c>
      <c r="R816" s="95">
        <f>SUMIFS(MasterData[Growth Rebate],MasterData[Material'#],H816,MasterData[Material],I816,MasterData[WWB ID],C816)</f>
        <v>904.4689999999996</v>
      </c>
      <c r="S816" s="95">
        <f t="shared" si="26"/>
        <v>1104.0944789407804</v>
      </c>
    </row>
    <row r="817" spans="1:19" x14ac:dyDescent="0.25">
      <c r="A817" s="91" t="str">
        <v>BD INTERVENTIONAL</v>
      </c>
      <c r="B817" s="91" t="str">
        <v>Peripheral Intervention</v>
      </c>
      <c r="C817" s="91" t="str">
        <v>2401110</v>
      </c>
      <c r="D817" s="91" t="str">
        <v>Oncology</v>
      </c>
      <c r="E817" s="91" t="str">
        <v>Markers</v>
      </c>
      <c r="F817" s="91" t="str">
        <v>Senomark Markers</v>
      </c>
      <c r="G817" s="91" t="str">
        <v>Senomark Ultra</v>
      </c>
      <c r="H817" s="91" t="str">
        <v>SMUC10C_BARD</v>
      </c>
      <c r="I817" s="91" t="str">
        <v>SMUCBreastTissueMarker</v>
      </c>
      <c r="J817" s="91" t="str">
        <v>BARD</v>
      </c>
      <c r="K817" s="95">
        <f>SUMIFS(MasterData[Curr Sales],MasterData[Material'#],H817,MasterData[Material],I817,MasterData[WWB ID],C817)</f>
        <v>0</v>
      </c>
      <c r="L817" s="95">
        <f>SUMIFS(MasterData[Prior Sales],MasterData[Material'#],H817,MasterData[Material],I817,MasterData[WWB ID],C817)</f>
        <v>1365</v>
      </c>
      <c r="M817" s="95">
        <f t="shared" si="25"/>
        <v>-1365</v>
      </c>
      <c r="N817" s="95">
        <f>SUMIFS(MasterData[Semi-Annual Base],MasterData[Material'#],H817,MasterData[Material],I817,MasterData[WWB ID],C817)</f>
        <v>0</v>
      </c>
      <c r="O817" s="95">
        <f>SUMIFS(MasterData[Semi-Annual Focus],MasterData[Material'#],H817,MasterData[Material],I817,MasterData[WWB ID],C817)</f>
        <v>0</v>
      </c>
      <c r="P817" s="95">
        <f>SUMIFS(MasterData[Base Rebate],MasterData[Material'#],H817,MasterData[Material],I817,MasterData[WWB ID],C817)</f>
        <v>10.514306943747707</v>
      </c>
      <c r="Q817" s="95">
        <f>SUMIFS(MasterData[Annual Focus],MasterData[Material'#],H817,MasterData[Material],I817,MasterData[WWB ID],C817)</f>
        <v>0</v>
      </c>
      <c r="R817" s="95">
        <f>SUMIFS(MasterData[Growth Rebate],MasterData[Material'#],H817,MasterData[Material],I817,MasterData[WWB ID],C817)</f>
        <v>-136.5</v>
      </c>
      <c r="S817" s="95">
        <f t="shared" si="26"/>
        <v>-125.98569305625229</v>
      </c>
    </row>
    <row r="818" spans="1:19" x14ac:dyDescent="0.25">
      <c r="A818" s="91" t="str">
        <v>BD INTERVENTIONAL</v>
      </c>
      <c r="B818" s="91" t="str">
        <v>Peripheral Intervention</v>
      </c>
      <c r="C818" s="91" t="str">
        <v>2401110</v>
      </c>
      <c r="D818" s="91" t="str">
        <v>Oncology</v>
      </c>
      <c r="E818" s="91" t="str">
        <v>Markers</v>
      </c>
      <c r="F818" s="91" t="str">
        <v>Senomark Markers</v>
      </c>
      <c r="G818" s="91" t="str">
        <v>Senomark Ultra</v>
      </c>
      <c r="H818" s="91" t="str">
        <v>SMUC10V_BARD</v>
      </c>
      <c r="I818" s="91" t="str">
        <v>SMUCBreastTissueMarker</v>
      </c>
      <c r="J818" s="91" t="str">
        <v>BARD</v>
      </c>
      <c r="K818" s="95">
        <f>SUMIFS(MasterData[Curr Sales],MasterData[Material'#],H818,MasterData[Material],I818,MasterData[WWB ID],C818)</f>
        <v>0</v>
      </c>
      <c r="L818" s="95">
        <f>SUMIFS(MasterData[Prior Sales],MasterData[Material'#],H818,MasterData[Material],I818,MasterData[WWB ID],C818)</f>
        <v>1365</v>
      </c>
      <c r="M818" s="95">
        <f t="shared" si="25"/>
        <v>-1365</v>
      </c>
      <c r="N818" s="95">
        <f>SUMIFS(MasterData[Semi-Annual Base],MasterData[Material'#],H818,MasterData[Material],I818,MasterData[WWB ID],C818)</f>
        <v>0</v>
      </c>
      <c r="O818" s="95">
        <f>SUMIFS(MasterData[Semi-Annual Focus],MasterData[Material'#],H818,MasterData[Material],I818,MasterData[WWB ID],C818)</f>
        <v>0</v>
      </c>
      <c r="P818" s="95">
        <f>SUMIFS(MasterData[Base Rebate],MasterData[Material'#],H818,MasterData[Material],I818,MasterData[WWB ID],C818)</f>
        <v>10.514306943747707</v>
      </c>
      <c r="Q818" s="95">
        <f>SUMIFS(MasterData[Annual Focus],MasterData[Material'#],H818,MasterData[Material],I818,MasterData[WWB ID],C818)</f>
        <v>0</v>
      </c>
      <c r="R818" s="95">
        <f>SUMIFS(MasterData[Growth Rebate],MasterData[Material'#],H818,MasterData[Material],I818,MasterData[WWB ID],C818)</f>
        <v>-136.5</v>
      </c>
      <c r="S818" s="95">
        <f t="shared" si="26"/>
        <v>-125.98569305625229</v>
      </c>
    </row>
    <row r="819" spans="1:19" x14ac:dyDescent="0.25">
      <c r="A819" s="91" t="str">
        <v>BD INTERVENTIONAL</v>
      </c>
      <c r="B819" s="91" t="str">
        <v>Peripheral Intervention</v>
      </c>
      <c r="C819" s="91" t="str">
        <v>2401110</v>
      </c>
      <c r="D819" s="91" t="str">
        <v>Oncology</v>
      </c>
      <c r="E819" s="91" t="str">
        <v>Markers</v>
      </c>
      <c r="F819" s="91" t="str">
        <v>UltraClip Markers</v>
      </c>
      <c r="G819" s="91" t="str">
        <v>Twirl Marker</v>
      </c>
      <c r="H819" s="91" t="str">
        <v>UCTW17_BARD</v>
      </c>
      <c r="I819" s="91" t="str">
        <v>UltraCorTwirlBreastTissueMark</v>
      </c>
      <c r="J819" s="91" t="str">
        <v>BARD</v>
      </c>
      <c r="K819" s="95">
        <f>SUMIFS(MasterData[Curr Sales],MasterData[Material'#],H819,MasterData[Material],I819,MasterData[WWB ID],C819)</f>
        <v>575</v>
      </c>
      <c r="L819" s="95">
        <f>SUMIFS(MasterData[Prior Sales],MasterData[Material'#],H819,MasterData[Material],I819,MasterData[WWB ID],C819)</f>
        <v>0</v>
      </c>
      <c r="M819" s="95">
        <f t="shared" si="25"/>
        <v>575</v>
      </c>
      <c r="N819" s="95">
        <f>SUMIFS(MasterData[Semi-Annual Base],MasterData[Material'#],H819,MasterData[Material],I819,MasterData[WWB ID],C819)</f>
        <v>0</v>
      </c>
      <c r="O819" s="95">
        <f>SUMIFS(MasterData[Semi-Annual Focus],MasterData[Material'#],H819,MasterData[Material],I819,MasterData[WWB ID],C819)</f>
        <v>0</v>
      </c>
      <c r="P819" s="95">
        <f>SUMIFS(MasterData[Base Rebate],MasterData[Material'#],H819,MasterData[Material],I819,MasterData[WWB ID],C819)</f>
        <v>0</v>
      </c>
      <c r="Q819" s="95">
        <f>SUMIFS(MasterData[Annual Focus],MasterData[Material'#],H819,MasterData[Material],I819,MasterData[WWB ID],C819)</f>
        <v>0</v>
      </c>
      <c r="R819" s="95">
        <f>SUMIFS(MasterData[Growth Rebate],MasterData[Material'#],H819,MasterData[Material],I819,MasterData[WWB ID],C819)</f>
        <v>57.5</v>
      </c>
      <c r="S819" s="95">
        <f t="shared" si="26"/>
        <v>57.5</v>
      </c>
    </row>
    <row r="820" spans="1:19" x14ac:dyDescent="0.25">
      <c r="A820" s="91" t="str">
        <v>BD INTERVENTIONAL</v>
      </c>
      <c r="B820" s="91" t="str">
        <v>Peripheral Intervention</v>
      </c>
      <c r="C820" s="91" t="str">
        <v>2401110</v>
      </c>
      <c r="D820" s="91" t="str">
        <v>Oncology</v>
      </c>
      <c r="E820" s="91" t="str">
        <v>PORTS</v>
      </c>
      <c r="F820" s="91" t="str">
        <v>Ports</v>
      </c>
      <c r="G820" s="91" t="str">
        <v>Dual Lumen Ports</v>
      </c>
      <c r="H820" s="91" t="str">
        <v>1829570_BARD</v>
      </c>
      <c r="I820" s="91" t="str">
        <v>PPMRIDUOSP9.5CFMBMI</v>
      </c>
      <c r="J820" s="91" t="str">
        <v>BARD</v>
      </c>
      <c r="K820" s="95">
        <f>SUMIFS(MasterData[Curr Sales],MasterData[Material'#],H820,MasterData[Material],I820,MasterData[WWB ID],C820)</f>
        <v>7052.36</v>
      </c>
      <c r="L820" s="95">
        <f>SUMIFS(MasterData[Prior Sales],MasterData[Material'#],H820,MasterData[Material],I820,MasterData[WWB ID],C820)</f>
        <v>7052.3600000000006</v>
      </c>
      <c r="M820" s="95">
        <f t="shared" si="25"/>
        <v>0</v>
      </c>
      <c r="N820" s="95">
        <f>SUMIFS(MasterData[Semi-Annual Base],MasterData[Material'#],H820,MasterData[Material],I820,MasterData[WWB ID],C820)</f>
        <v>0</v>
      </c>
      <c r="O820" s="95">
        <f>SUMIFS(MasterData[Semi-Annual Focus],MasterData[Material'#],H820,MasterData[Material],I820,MasterData[WWB ID],C820)</f>
        <v>0</v>
      </c>
      <c r="P820" s="95">
        <f>SUMIFS(MasterData[Base Rebate],MasterData[Material'#],H820,MasterData[Material],I820,MasterData[WWB ID],C820)</f>
        <v>54.322840818907387</v>
      </c>
      <c r="Q820" s="95">
        <f>SUMIFS(MasterData[Annual Focus],MasterData[Material'#],H820,MasterData[Material],I820,MasterData[WWB ID],C820)</f>
        <v>0</v>
      </c>
      <c r="R820" s="95">
        <f>SUMIFS(MasterData[Growth Rebate],MasterData[Material'#],H820,MasterData[Material],I820,MasterData[WWB ID],C820)</f>
        <v>-1.1368683772161603E-13</v>
      </c>
      <c r="S820" s="95">
        <f t="shared" si="26"/>
        <v>54.322840818907274</v>
      </c>
    </row>
    <row r="821" spans="1:19" x14ac:dyDescent="0.25">
      <c r="A821" s="91" t="str">
        <v>BD INTERVENTIONAL</v>
      </c>
      <c r="B821" s="91" t="str">
        <v>Peripheral Intervention</v>
      </c>
      <c r="C821" s="91" t="str">
        <v>2401110</v>
      </c>
      <c r="D821" s="91" t="str">
        <v>Oncology</v>
      </c>
      <c r="E821" s="91" t="str">
        <v>PORTS</v>
      </c>
      <c r="F821" s="91" t="str">
        <v>Ports</v>
      </c>
      <c r="G821" s="91" t="str">
        <v>Powerport Clearvue Slim</v>
      </c>
      <c r="H821" s="91" t="str">
        <v>1618000_BARD</v>
      </c>
      <c r="I821" s="91" t="str">
        <v>PPCVSLIMSP8CFMBINT</v>
      </c>
      <c r="J821" s="91" t="str">
        <v>BARD</v>
      </c>
      <c r="K821" s="95">
        <f>SUMIFS(MasterData[Curr Sales],MasterData[Material'#],H821,MasterData[Material],I821,MasterData[WWB ID],C821)</f>
        <v>2997.9</v>
      </c>
      <c r="L821" s="95">
        <f>SUMIFS(MasterData[Prior Sales],MasterData[Material'#],H821,MasterData[Material],I821,MasterData[WWB ID],C821)</f>
        <v>0</v>
      </c>
      <c r="M821" s="95">
        <f t="shared" si="25"/>
        <v>2997.9</v>
      </c>
      <c r="N821" s="95">
        <f>SUMIFS(MasterData[Semi-Annual Base],MasterData[Material'#],H821,MasterData[Material],I821,MasterData[WWB ID],C821)</f>
        <v>0</v>
      </c>
      <c r="O821" s="95">
        <f>SUMIFS(MasterData[Semi-Annual Focus],MasterData[Material'#],H821,MasterData[Material],I821,MasterData[WWB ID],C821)</f>
        <v>0</v>
      </c>
      <c r="P821" s="95">
        <f>SUMIFS(MasterData[Base Rebate],MasterData[Material'#],H821,MasterData[Material],I821,MasterData[WWB ID],C821)</f>
        <v>0</v>
      </c>
      <c r="Q821" s="95">
        <f>SUMIFS(MasterData[Annual Focus],MasterData[Material'#],H821,MasterData[Material],I821,MasterData[WWB ID],C821)</f>
        <v>0</v>
      </c>
      <c r="R821" s="95">
        <f>SUMIFS(MasterData[Growth Rebate],MasterData[Material'#],H821,MasterData[Material],I821,MasterData[WWB ID],C821)</f>
        <v>299.79000000000002</v>
      </c>
      <c r="S821" s="95">
        <f t="shared" si="26"/>
        <v>299.79000000000002</v>
      </c>
    </row>
    <row r="822" spans="1:19" x14ac:dyDescent="0.25">
      <c r="A822" s="91" t="str">
        <v>BD INTERVENTIONAL</v>
      </c>
      <c r="B822" s="91" t="str">
        <v>Peripheral Intervention</v>
      </c>
      <c r="C822" s="91" t="str">
        <v>2401121</v>
      </c>
      <c r="D822" s="91" t="str">
        <v>End Stage Kidney Disease</v>
      </c>
      <c r="E822" s="91" t="str">
        <v>Chronic Dialysis Catheters</v>
      </c>
      <c r="F822" s="91" t="str">
        <v>Chronic Dialysis Accessories</v>
      </c>
      <c r="G822" s="91" t="str">
        <v>Dialysis Accessories</v>
      </c>
      <c r="H822" s="91" t="str">
        <v>5587000_BARD</v>
      </c>
      <c r="I822" s="91" t="str">
        <v>DIALYSISREPAIRKIT</v>
      </c>
      <c r="J822" s="91" t="str">
        <v>BARD</v>
      </c>
      <c r="K822" s="95">
        <f>SUMIFS(MasterData[Curr Sales],MasterData[Material'#],H822,MasterData[Material],I822,MasterData[WWB ID],C822)</f>
        <v>3606</v>
      </c>
      <c r="L822" s="95">
        <f>SUMIFS(MasterData[Prior Sales],MasterData[Material'#],H822,MasterData[Material],I822,MasterData[WWB ID],C822)</f>
        <v>0</v>
      </c>
      <c r="M822" s="95">
        <f t="shared" si="25"/>
        <v>3606</v>
      </c>
      <c r="N822" s="95">
        <f>SUMIFS(MasterData[Semi-Annual Base],MasterData[Material'#],H822,MasterData[Material],I822,MasterData[WWB ID],C822)</f>
        <v>0</v>
      </c>
      <c r="O822" s="95">
        <f>SUMIFS(MasterData[Semi-Annual Focus],MasterData[Material'#],H822,MasterData[Material],I822,MasterData[WWB ID],C822)</f>
        <v>0</v>
      </c>
      <c r="P822" s="95">
        <f>SUMIFS(MasterData[Base Rebate],MasterData[Material'#],H822,MasterData[Material],I822,MasterData[WWB ID],C822)</f>
        <v>0</v>
      </c>
      <c r="Q822" s="95">
        <f>SUMIFS(MasterData[Annual Focus],MasterData[Material'#],H822,MasterData[Material],I822,MasterData[WWB ID],C822)</f>
        <v>0</v>
      </c>
      <c r="R822" s="95">
        <f>SUMIFS(MasterData[Growth Rebate],MasterData[Material'#],H822,MasterData[Material],I822,MasterData[WWB ID],C822)</f>
        <v>360.6</v>
      </c>
      <c r="S822" s="95">
        <f t="shared" si="26"/>
        <v>360.6</v>
      </c>
    </row>
    <row r="823" spans="1:19" x14ac:dyDescent="0.25">
      <c r="A823" s="91" t="str">
        <v>BD INTERVENTIONAL</v>
      </c>
      <c r="B823" s="91" t="str">
        <v>Peripheral Intervention</v>
      </c>
      <c r="C823" s="91" t="str">
        <v>2401121</v>
      </c>
      <c r="D823" s="91" t="str">
        <v>End Stage Kidney Disease</v>
      </c>
      <c r="E823" s="91" t="str">
        <v>PTA ESKD</v>
      </c>
      <c r="F823" s="91" t="str">
        <v>Atlas PTA</v>
      </c>
      <c r="G823" s="91" t="str">
        <v>Atlas PTA</v>
      </c>
      <c r="H823" s="91" t="str">
        <v>AT75144_BARD</v>
      </c>
      <c r="I823" s="91" t="str">
        <v>PTABALLOONDILATATIONCATHETER</v>
      </c>
      <c r="J823" s="91" t="str">
        <v>BARD</v>
      </c>
      <c r="K823" s="95">
        <f>SUMIFS(MasterData[Curr Sales],MasterData[Material'#],H823,MasterData[Material],I823,MasterData[WWB ID],C823)</f>
        <v>9455.4</v>
      </c>
      <c r="L823" s="95">
        <f>SUMIFS(MasterData[Prior Sales],MasterData[Material'#],H823,MasterData[Material],I823,MasterData[WWB ID],C823)</f>
        <v>7993.4</v>
      </c>
      <c r="M823" s="95">
        <f t="shared" si="25"/>
        <v>1462</v>
      </c>
      <c r="N823" s="95">
        <f>SUMIFS(MasterData[Semi-Annual Base],MasterData[Material'#],H823,MasterData[Material],I823,MasterData[WWB ID],C823)</f>
        <v>0</v>
      </c>
      <c r="O823" s="95">
        <f>SUMIFS(MasterData[Semi-Annual Focus],MasterData[Material'#],H823,MasterData[Material],I823,MasterData[WWB ID],C823)</f>
        <v>0</v>
      </c>
      <c r="P823" s="95">
        <f>SUMIFS(MasterData[Base Rebate],MasterData[Material'#],H823,MasterData[Material],I823,MasterData[WWB ID],C823)</f>
        <v>61.571473351027777</v>
      </c>
      <c r="Q823" s="95">
        <f>SUMIFS(MasterData[Annual Focus],MasterData[Material'#],H823,MasterData[Material],I823,MasterData[WWB ID],C823)</f>
        <v>0</v>
      </c>
      <c r="R823" s="95">
        <f>SUMIFS(MasterData[Growth Rebate],MasterData[Material'#],H823,MasterData[Material],I823,MasterData[WWB ID],C823)</f>
        <v>146.19999999999993</v>
      </c>
      <c r="S823" s="95">
        <f t="shared" si="26"/>
        <v>207.77147335102771</v>
      </c>
    </row>
    <row r="824" spans="1:19" x14ac:dyDescent="0.25">
      <c r="A824" s="91" t="str">
        <v>BD INTERVENTIONAL</v>
      </c>
      <c r="B824" s="91" t="str">
        <v>Peripheral Intervention</v>
      </c>
      <c r="C824" s="91" t="str">
        <v>2401121</v>
      </c>
      <c r="D824" s="91" t="str">
        <v>End Stage Kidney Disease</v>
      </c>
      <c r="E824" s="91" t="str">
        <v>PTA ESKD</v>
      </c>
      <c r="F824" s="91" t="str">
        <v>Atlas PTA</v>
      </c>
      <c r="G824" s="91" t="str">
        <v>Atlas PTA</v>
      </c>
      <c r="H824" s="91" t="str">
        <v>AT120144_BARD</v>
      </c>
      <c r="I824" s="91" t="str">
        <v>PTABALLOONDILATATIONCATHETER</v>
      </c>
      <c r="J824" s="91" t="str">
        <v>BARD</v>
      </c>
      <c r="K824" s="95">
        <f>SUMIFS(MasterData[Curr Sales],MasterData[Material'#],H824,MasterData[Material],I824,MasterData[WWB ID],C824)</f>
        <v>1050.5999999999999</v>
      </c>
      <c r="L824" s="95">
        <f>SUMIFS(MasterData[Prior Sales],MasterData[Material'#],H824,MasterData[Material],I824,MasterData[WWB ID],C824)</f>
        <v>700.4</v>
      </c>
      <c r="M824" s="95">
        <f t="shared" si="25"/>
        <v>350.19999999999993</v>
      </c>
      <c r="N824" s="95">
        <f>SUMIFS(MasterData[Semi-Annual Base],MasterData[Material'#],H824,MasterData[Material],I824,MasterData[WWB ID],C824)</f>
        <v>0</v>
      </c>
      <c r="O824" s="95">
        <f>SUMIFS(MasterData[Semi-Annual Focus],MasterData[Material'#],H824,MasterData[Material],I824,MasterData[WWB ID],C824)</f>
        <v>0</v>
      </c>
      <c r="P824" s="95">
        <f>SUMIFS(MasterData[Base Rebate],MasterData[Material'#],H824,MasterData[Material],I824,MasterData[WWB ID],C824)</f>
        <v>5.3950333944328888</v>
      </c>
      <c r="Q824" s="95">
        <f>SUMIFS(MasterData[Annual Focus],MasterData[Material'#],H824,MasterData[Material],I824,MasterData[WWB ID],C824)</f>
        <v>0</v>
      </c>
      <c r="R824" s="95">
        <f>SUMIFS(MasterData[Growth Rebate],MasterData[Material'#],H824,MasterData[Material],I824,MasterData[WWB ID],C824)</f>
        <v>35.019999999999996</v>
      </c>
      <c r="S824" s="95">
        <f t="shared" si="26"/>
        <v>40.415033394432882</v>
      </c>
    </row>
    <row r="825" spans="1:19" x14ac:dyDescent="0.25">
      <c r="A825" s="91" t="str">
        <v>BD INTERVENTIONAL</v>
      </c>
      <c r="B825" s="91" t="str">
        <v>Peripheral Intervention</v>
      </c>
      <c r="C825" s="91" t="str">
        <v>2401121</v>
      </c>
      <c r="D825" s="91" t="str">
        <v>End Stage Kidney Disease</v>
      </c>
      <c r="E825" s="91" t="str">
        <v>PTA ESKD</v>
      </c>
      <c r="F825" s="91" t="str">
        <v>Atlas PTA</v>
      </c>
      <c r="G825" s="91" t="str">
        <v>Atlas PTA</v>
      </c>
      <c r="H825" s="91" t="str">
        <v>AT75124_BARD</v>
      </c>
      <c r="I825" s="91" t="str">
        <v>PTABALLOONDILATATIONCATHETER</v>
      </c>
      <c r="J825" s="91" t="str">
        <v>BARD</v>
      </c>
      <c r="K825" s="95">
        <f>SUMIFS(MasterData[Curr Sales],MasterData[Material'#],H825,MasterData[Material],I825,MasterData[WWB ID],C825)</f>
        <v>6653.7999999999993</v>
      </c>
      <c r="L825" s="95">
        <f>SUMIFS(MasterData[Prior Sales],MasterData[Material'#],H825,MasterData[Material],I825,MasterData[WWB ID],C825)</f>
        <v>4542.3999999999996</v>
      </c>
      <c r="M825" s="95">
        <f t="shared" si="25"/>
        <v>2111.3999999999996</v>
      </c>
      <c r="N825" s="95">
        <f>SUMIFS(MasterData[Semi-Annual Base],MasterData[Material'#],H825,MasterData[Material],I825,MasterData[WWB ID],C825)</f>
        <v>0</v>
      </c>
      <c r="O825" s="95">
        <f>SUMIFS(MasterData[Semi-Annual Focus],MasterData[Material'#],H825,MasterData[Material],I825,MasterData[WWB ID],C825)</f>
        <v>0</v>
      </c>
      <c r="P825" s="95">
        <f>SUMIFS(MasterData[Base Rebate],MasterData[Material'#],H825,MasterData[Material],I825,MasterData[WWB ID],C825)</f>
        <v>34.989148616322034</v>
      </c>
      <c r="Q825" s="95">
        <f>SUMIFS(MasterData[Annual Focus],MasterData[Material'#],H825,MasterData[Material],I825,MasterData[WWB ID],C825)</f>
        <v>0</v>
      </c>
      <c r="R825" s="95">
        <f>SUMIFS(MasterData[Growth Rebate],MasterData[Material'#],H825,MasterData[Material],I825,MasterData[WWB ID],C825)</f>
        <v>211.14000000000004</v>
      </c>
      <c r="S825" s="95">
        <f t="shared" si="26"/>
        <v>246.12914861632208</v>
      </c>
    </row>
    <row r="826" spans="1:19" x14ac:dyDescent="0.25">
      <c r="A826" s="91" t="str">
        <v>BD INTERVENTIONAL</v>
      </c>
      <c r="B826" s="91" t="str">
        <v>Peripheral Intervention</v>
      </c>
      <c r="C826" s="91" t="str">
        <v>2401121</v>
      </c>
      <c r="D826" s="91" t="str">
        <v>End Stage Kidney Disease</v>
      </c>
      <c r="E826" s="91" t="str">
        <v>PTA ESKD</v>
      </c>
      <c r="F826" s="91" t="str">
        <v>Atlas PTA</v>
      </c>
      <c r="G826" s="91" t="str">
        <v>Atlas PTA</v>
      </c>
      <c r="H826" s="91" t="str">
        <v>AT120124_BARD</v>
      </c>
      <c r="I826" s="91" t="str">
        <v>PTABALLOONDILATATIONCATHETER</v>
      </c>
      <c r="J826" s="91" t="str">
        <v>BARD</v>
      </c>
      <c r="K826" s="95">
        <f>SUMIFS(MasterData[Curr Sales],MasterData[Material'#],H826,MasterData[Material],I826,MasterData[WWB ID],C826)</f>
        <v>0</v>
      </c>
      <c r="L826" s="95">
        <f>SUMIFS(MasterData[Prior Sales],MasterData[Material'#],H826,MasterData[Material],I826,MasterData[WWB ID],C826)</f>
        <v>1730.6</v>
      </c>
      <c r="M826" s="95">
        <f t="shared" si="25"/>
        <v>-1730.6</v>
      </c>
      <c r="N826" s="95">
        <f>SUMIFS(MasterData[Semi-Annual Base],MasterData[Material'#],H826,MasterData[Material],I826,MasterData[WWB ID],C826)</f>
        <v>0</v>
      </c>
      <c r="O826" s="95">
        <f>SUMIFS(MasterData[Semi-Annual Focus],MasterData[Material'#],H826,MasterData[Material],I826,MasterData[WWB ID],C826)</f>
        <v>0</v>
      </c>
      <c r="P826" s="95">
        <f>SUMIFS(MasterData[Base Rebate],MasterData[Material'#],H826,MasterData[Material],I826,MasterData[WWB ID],C826)</f>
        <v>13.33044659109874</v>
      </c>
      <c r="Q826" s="95">
        <f>SUMIFS(MasterData[Annual Focus],MasterData[Material'#],H826,MasterData[Material],I826,MasterData[WWB ID],C826)</f>
        <v>0</v>
      </c>
      <c r="R826" s="95">
        <f>SUMIFS(MasterData[Growth Rebate],MasterData[Material'#],H826,MasterData[Material],I826,MasterData[WWB ID],C826)</f>
        <v>-173.06</v>
      </c>
      <c r="S826" s="95">
        <f t="shared" si="26"/>
        <v>-159.72955340890127</v>
      </c>
    </row>
    <row r="827" spans="1:19" x14ac:dyDescent="0.25">
      <c r="A827" s="91" t="str">
        <v>BD INTERVENTIONAL</v>
      </c>
      <c r="B827" s="91" t="str">
        <v>Peripheral Intervention</v>
      </c>
      <c r="C827" s="91" t="str">
        <v>2401121</v>
      </c>
      <c r="D827" s="91" t="str">
        <v>End Stage Kidney Disease</v>
      </c>
      <c r="E827" s="91" t="str">
        <v>PTA ESKD</v>
      </c>
      <c r="F827" s="91" t="str">
        <v>Conquest 40 PTA</v>
      </c>
      <c r="G827" s="91" t="str">
        <v>Conquest 40 PTA</v>
      </c>
      <c r="H827" s="91" t="str">
        <v>CQF7584_BARD</v>
      </c>
      <c r="I827" s="91" t="str">
        <v>PTABALLOONDILATATIONCATHETER</v>
      </c>
      <c r="J827" s="91" t="str">
        <v>BARD</v>
      </c>
      <c r="K827" s="95">
        <f>SUMIFS(MasterData[Curr Sales],MasterData[Material'#],H827,MasterData[Material],I827,MasterData[WWB ID],C827)</f>
        <v>11247.599999999999</v>
      </c>
      <c r="L827" s="95">
        <f>SUMIFS(MasterData[Prior Sales],MasterData[Material'#],H827,MasterData[Material],I827,MasterData[WWB ID],C827)</f>
        <v>3887.52</v>
      </c>
      <c r="M827" s="95">
        <f t="shared" si="25"/>
        <v>7360.0799999999981</v>
      </c>
      <c r="N827" s="95">
        <f>SUMIFS(MasterData[Semi-Annual Base],MasterData[Material'#],H827,MasterData[Material],I827,MasterData[WWB ID],C827)</f>
        <v>0</v>
      </c>
      <c r="O827" s="95">
        <f>SUMIFS(MasterData[Semi-Annual Focus],MasterData[Material'#],H827,MasterData[Material],I827,MasterData[WWB ID],C827)</f>
        <v>0</v>
      </c>
      <c r="P827" s="95">
        <f>SUMIFS(MasterData[Base Rebate],MasterData[Material'#],H827,MasterData[Material],I827,MasterData[WWB ID],C827)</f>
        <v>29.944746175793469</v>
      </c>
      <c r="Q827" s="95">
        <f>SUMIFS(MasterData[Annual Focus],MasterData[Material'#],H827,MasterData[Material],I827,MasterData[WWB ID],C827)</f>
        <v>0</v>
      </c>
      <c r="R827" s="95">
        <f>SUMIFS(MasterData[Growth Rebate],MasterData[Material'#],H827,MasterData[Material],I827,MasterData[WWB ID],C827)</f>
        <v>736.00799999999981</v>
      </c>
      <c r="S827" s="95">
        <f t="shared" si="26"/>
        <v>765.95274617579332</v>
      </c>
    </row>
    <row r="828" spans="1:19" x14ac:dyDescent="0.25">
      <c r="A828" s="91" t="str">
        <v>BD INTERVENTIONAL</v>
      </c>
      <c r="B828" s="91" t="str">
        <v>Peripheral Intervention</v>
      </c>
      <c r="C828" s="91" t="str">
        <v>2401121</v>
      </c>
      <c r="D828" s="91" t="str">
        <v>End Stage Kidney Disease</v>
      </c>
      <c r="E828" s="91" t="str">
        <v>PTA ESKD</v>
      </c>
      <c r="F828" s="91" t="str">
        <v>Conquest PTA</v>
      </c>
      <c r="G828" s="91" t="str">
        <v>Conquest PTA</v>
      </c>
      <c r="H828" s="91" t="str">
        <v>CQ75104_BARD</v>
      </c>
      <c r="I828" s="91" t="str">
        <v>PTABALLOONDILATATIONCATHETER</v>
      </c>
      <c r="J828" s="91" t="str">
        <v>BARD</v>
      </c>
      <c r="K828" s="95">
        <f>SUMIFS(MasterData[Curr Sales],MasterData[Material'#],H828,MasterData[Material],I828,MasterData[WWB ID],C828)</f>
        <v>8998.08</v>
      </c>
      <c r="L828" s="95">
        <f>SUMIFS(MasterData[Prior Sales],MasterData[Material'#],H828,MasterData[Material],I828,MasterData[WWB ID],C828)</f>
        <v>8105.37</v>
      </c>
      <c r="M828" s="95">
        <f t="shared" si="25"/>
        <v>892.71</v>
      </c>
      <c r="N828" s="95">
        <f>SUMIFS(MasterData[Semi-Annual Base],MasterData[Material'#],H828,MasterData[Material],I828,MasterData[WWB ID],C828)</f>
        <v>0</v>
      </c>
      <c r="O828" s="95">
        <f>SUMIFS(MasterData[Semi-Annual Focus],MasterData[Material'#],H828,MasterData[Material],I828,MasterData[WWB ID],C828)</f>
        <v>0</v>
      </c>
      <c r="P828" s="95">
        <f>SUMIFS(MasterData[Base Rebate],MasterData[Material'#],H828,MasterData[Material],I828,MasterData[WWB ID],C828)</f>
        <v>62.43395463197389</v>
      </c>
      <c r="Q828" s="95">
        <f>SUMIFS(MasterData[Annual Focus],MasterData[Material'#],H828,MasterData[Material],I828,MasterData[WWB ID],C828)</f>
        <v>0</v>
      </c>
      <c r="R828" s="95">
        <f>SUMIFS(MasterData[Growth Rebate],MasterData[Material'#],H828,MasterData[Material],I828,MasterData[WWB ID],C828)</f>
        <v>89.271000000000015</v>
      </c>
      <c r="S828" s="95">
        <f t="shared" si="26"/>
        <v>151.70495463197392</v>
      </c>
    </row>
    <row r="829" spans="1:19" x14ac:dyDescent="0.25">
      <c r="A829" s="91" t="str">
        <v>BD INTERVENTIONAL</v>
      </c>
      <c r="B829" s="91" t="str">
        <v>Peripheral Intervention</v>
      </c>
      <c r="C829" s="91" t="str">
        <v>2401121</v>
      </c>
      <c r="D829" s="91" t="str">
        <v>End Stage Kidney Disease</v>
      </c>
      <c r="E829" s="91" t="str">
        <v>PTA ESKD</v>
      </c>
      <c r="F829" s="91" t="str">
        <v>Conquest PTA</v>
      </c>
      <c r="G829" s="91" t="str">
        <v>Conquest PTA</v>
      </c>
      <c r="H829" s="91" t="str">
        <v>CQ75124_BARD</v>
      </c>
      <c r="I829" s="91" t="str">
        <v>PTABALLOONDILATATIONCATHETER</v>
      </c>
      <c r="J829" s="91" t="str">
        <v>BARD</v>
      </c>
      <c r="K829" s="95">
        <f>SUMIFS(MasterData[Curr Sales],MasterData[Material'#],H829,MasterData[Material],I829,MasterData[WWB ID],C829)</f>
        <v>6186.1799999999994</v>
      </c>
      <c r="L829" s="95">
        <f>SUMIFS(MasterData[Prior Sales],MasterData[Material'#],H829,MasterData[Material],I829,MasterData[WWB ID],C829)</f>
        <v>4995.8999999999996</v>
      </c>
      <c r="M829" s="95">
        <f t="shared" si="25"/>
        <v>1190.2799999999997</v>
      </c>
      <c r="N829" s="95">
        <f>SUMIFS(MasterData[Semi-Annual Base],MasterData[Material'#],H829,MasterData[Material],I829,MasterData[WWB ID],C829)</f>
        <v>0</v>
      </c>
      <c r="O829" s="95">
        <f>SUMIFS(MasterData[Semi-Annual Focus],MasterData[Material'#],H829,MasterData[Material],I829,MasterData[WWB ID],C829)</f>
        <v>0</v>
      </c>
      <c r="P829" s="95">
        <f>SUMIFS(MasterData[Base Rebate],MasterData[Material'#],H829,MasterData[Material],I829,MasterData[WWB ID],C829)</f>
        <v>38.482363414116605</v>
      </c>
      <c r="Q829" s="95">
        <f>SUMIFS(MasterData[Annual Focus],MasterData[Material'#],H829,MasterData[Material],I829,MasterData[WWB ID],C829)</f>
        <v>0</v>
      </c>
      <c r="R829" s="95">
        <f>SUMIFS(MasterData[Growth Rebate],MasterData[Material'#],H829,MasterData[Material],I829,MasterData[WWB ID],C829)</f>
        <v>119.02800000000002</v>
      </c>
      <c r="S829" s="95">
        <f t="shared" si="26"/>
        <v>157.51036341411663</v>
      </c>
    </row>
    <row r="830" spans="1:19" x14ac:dyDescent="0.25">
      <c r="A830" s="91" t="str">
        <v>BD INTERVENTIONAL</v>
      </c>
      <c r="B830" s="91" t="str">
        <v>Peripheral Intervention</v>
      </c>
      <c r="C830" s="91" t="str">
        <v>2401121</v>
      </c>
      <c r="D830" s="91" t="str">
        <v>End Stage Kidney Disease</v>
      </c>
      <c r="E830" s="91" t="str">
        <v>PTA ESKD</v>
      </c>
      <c r="F830" s="91" t="str">
        <v>Conquest PTA</v>
      </c>
      <c r="G830" s="91" t="str">
        <v>Conquest PTA</v>
      </c>
      <c r="H830" s="91" t="str">
        <v>CQ7574_BARD</v>
      </c>
      <c r="I830" s="91" t="str">
        <v>PTABALLOONDILATATIONCATHETER</v>
      </c>
      <c r="J830" s="91" t="str">
        <v>BARD</v>
      </c>
      <c r="K830" s="95">
        <f>SUMIFS(MasterData[Curr Sales],MasterData[Material'#],H830,MasterData[Material],I830,MasterData[WWB ID],C830)</f>
        <v>843.56999999999994</v>
      </c>
      <c r="L830" s="95">
        <f>SUMIFS(MasterData[Prior Sales],MasterData[Material'#],H830,MasterData[Material],I830,MasterData[WWB ID],C830)</f>
        <v>3027.57</v>
      </c>
      <c r="M830" s="95">
        <f t="shared" si="25"/>
        <v>-2184</v>
      </c>
      <c r="N830" s="95">
        <f>SUMIFS(MasterData[Semi-Annual Base],MasterData[Material'#],H830,MasterData[Material],I830,MasterData[WWB ID],C830)</f>
        <v>0</v>
      </c>
      <c r="O830" s="95">
        <f>SUMIFS(MasterData[Semi-Annual Focus],MasterData[Material'#],H830,MasterData[Material],I830,MasterData[WWB ID],C830)</f>
        <v>0</v>
      </c>
      <c r="P830" s="95">
        <f>SUMIFS(MasterData[Base Rebate],MasterData[Material'#],H830,MasterData[Material],I830,MasterData[WWB ID],C830)</f>
        <v>23.32073280123241</v>
      </c>
      <c r="Q830" s="95">
        <f>SUMIFS(MasterData[Annual Focus],MasterData[Material'#],H830,MasterData[Material],I830,MasterData[WWB ID],C830)</f>
        <v>0</v>
      </c>
      <c r="R830" s="95">
        <f>SUMIFS(MasterData[Growth Rebate],MasterData[Material'#],H830,MasterData[Material],I830,MasterData[WWB ID],C830)</f>
        <v>-218.40000000000003</v>
      </c>
      <c r="S830" s="95">
        <f t="shared" si="26"/>
        <v>-195.07926719876764</v>
      </c>
    </row>
    <row r="831" spans="1:19" x14ac:dyDescent="0.25">
      <c r="A831" s="91" t="str">
        <v>BD INTERVENTIONAL</v>
      </c>
      <c r="B831" s="91" t="str">
        <v>Peripheral Intervention</v>
      </c>
      <c r="C831" s="91" t="str">
        <v>2401121</v>
      </c>
      <c r="D831" s="91" t="str">
        <v>End Stage Kidney Disease</v>
      </c>
      <c r="E831" s="91" t="str">
        <v>PTA ESKD</v>
      </c>
      <c r="F831" s="91" t="str">
        <v>Conquest PTA</v>
      </c>
      <c r="G831" s="91" t="str">
        <v>Conquest PTA</v>
      </c>
      <c r="H831" s="91" t="str">
        <v>CQ7584_BARD</v>
      </c>
      <c r="I831" s="91" t="str">
        <v>PTABALLOONDILATATIONCATHETER</v>
      </c>
      <c r="J831" s="91" t="str">
        <v>BARD</v>
      </c>
      <c r="K831" s="95">
        <f>SUMIFS(MasterData[Curr Sales],MasterData[Material'#],H831,MasterData[Material],I831,MasterData[WWB ID],C831)</f>
        <v>11247.599999999999</v>
      </c>
      <c r="L831" s="95">
        <f>SUMIFS(MasterData[Prior Sales],MasterData[Material'#],H831,MasterData[Material],I831,MasterData[WWB ID],C831)</f>
        <v>6931.47</v>
      </c>
      <c r="M831" s="95">
        <f t="shared" si="25"/>
        <v>4316.1299999999983</v>
      </c>
      <c r="N831" s="95">
        <f>SUMIFS(MasterData[Semi-Annual Base],MasterData[Material'#],H831,MasterData[Material],I831,MasterData[WWB ID],C831)</f>
        <v>0</v>
      </c>
      <c r="O831" s="95">
        <f>SUMIFS(MasterData[Semi-Annual Focus],MasterData[Material'#],H831,MasterData[Material],I831,MasterData[WWB ID],C831)</f>
        <v>0</v>
      </c>
      <c r="P831" s="95">
        <f>SUMIFS(MasterData[Base Rebate],MasterData[Material'#],H831,MasterData[Material],I831,MasterData[WWB ID],C831)</f>
        <v>53.391650660350848</v>
      </c>
      <c r="Q831" s="95">
        <f>SUMIFS(MasterData[Annual Focus],MasterData[Material'#],H831,MasterData[Material],I831,MasterData[WWB ID],C831)</f>
        <v>0</v>
      </c>
      <c r="R831" s="95">
        <f>SUMIFS(MasterData[Growth Rebate],MasterData[Material'#],H831,MasterData[Material],I831,MasterData[WWB ID],C831)</f>
        <v>431.61299999999994</v>
      </c>
      <c r="S831" s="95">
        <f t="shared" si="26"/>
        <v>485.00465066035076</v>
      </c>
    </row>
    <row r="832" spans="1:19" x14ac:dyDescent="0.25">
      <c r="A832" s="91" t="str">
        <v>BD INTERVENTIONAL</v>
      </c>
      <c r="B832" s="91" t="str">
        <v>Peripheral Intervention</v>
      </c>
      <c r="C832" s="91" t="str">
        <v>2401121</v>
      </c>
      <c r="D832" s="91" t="str">
        <v>End Stage Kidney Disease</v>
      </c>
      <c r="E832" s="91" t="str">
        <v>PTA ESKD</v>
      </c>
      <c r="F832" s="91" t="str">
        <v>Conquest PTA</v>
      </c>
      <c r="G832" s="91" t="str">
        <v>Conquest PTA</v>
      </c>
      <c r="H832" s="91" t="str">
        <v>CQ5084_BARD</v>
      </c>
      <c r="I832" s="91" t="str">
        <v>PTABALLOONDILATATIONCATHETER</v>
      </c>
      <c r="J832" s="91" t="str">
        <v>BARD</v>
      </c>
      <c r="K832" s="95">
        <f>SUMIFS(MasterData[Curr Sales],MasterData[Material'#],H832,MasterData[Material],I832,MasterData[WWB ID],C832)</f>
        <v>1124.76</v>
      </c>
      <c r="L832" s="95">
        <f>SUMIFS(MasterData[Prior Sales],MasterData[Material'#],H832,MasterData[Material],I832,MasterData[WWB ID],C832)</f>
        <v>1687.1399999999999</v>
      </c>
      <c r="M832" s="95">
        <f t="shared" si="25"/>
        <v>-562.37999999999988</v>
      </c>
      <c r="N832" s="95">
        <f>SUMIFS(MasterData[Semi-Annual Base],MasterData[Material'#],H832,MasterData[Material],I832,MasterData[WWB ID],C832)</f>
        <v>0</v>
      </c>
      <c r="O832" s="95">
        <f>SUMIFS(MasterData[Semi-Annual Focus],MasterData[Material'#],H832,MasterData[Material],I832,MasterData[WWB ID],C832)</f>
        <v>0</v>
      </c>
      <c r="P832" s="95">
        <f>SUMIFS(MasterData[Base Rebate],MasterData[Material'#],H832,MasterData[Material],I832,MasterData[WWB ID],C832)</f>
        <v>12.995683382472166</v>
      </c>
      <c r="Q832" s="95">
        <f>SUMIFS(MasterData[Annual Focus],MasterData[Material'#],H832,MasterData[Material],I832,MasterData[WWB ID],C832)</f>
        <v>0</v>
      </c>
      <c r="R832" s="95">
        <f>SUMIFS(MasterData[Growth Rebate],MasterData[Material'#],H832,MasterData[Material],I832,MasterData[WWB ID],C832)</f>
        <v>-56.238</v>
      </c>
      <c r="S832" s="95">
        <f t="shared" si="26"/>
        <v>-43.242316617527834</v>
      </c>
    </row>
    <row r="833" spans="1:19" x14ac:dyDescent="0.25">
      <c r="A833" s="91" t="str">
        <v>BD INTERVENTIONAL</v>
      </c>
      <c r="B833" s="91" t="str">
        <v>Peripheral Intervention</v>
      </c>
      <c r="C833" s="91" t="str">
        <v>2401121</v>
      </c>
      <c r="D833" s="91" t="str">
        <v>End Stage Kidney Disease</v>
      </c>
      <c r="E833" s="91" t="str">
        <v>PTA ESKD</v>
      </c>
      <c r="F833" s="91" t="str">
        <v>Conquest PTA</v>
      </c>
      <c r="G833" s="91" t="str">
        <v>Conquest PTA</v>
      </c>
      <c r="H833" s="91" t="str">
        <v>CQ7568_BARD</v>
      </c>
      <c r="I833" s="91" t="str">
        <v>PTABALLOONDILATATIONCATHETER</v>
      </c>
      <c r="J833" s="91" t="str">
        <v>BARD</v>
      </c>
      <c r="K833" s="95">
        <f>SUMIFS(MasterData[Curr Sales],MasterData[Material'#],H833,MasterData[Material],I833,MasterData[WWB ID],C833)</f>
        <v>281.19</v>
      </c>
      <c r="L833" s="95">
        <f>SUMIFS(MasterData[Prior Sales],MasterData[Material'#],H833,MasterData[Material],I833,MasterData[WWB ID],C833)</f>
        <v>546</v>
      </c>
      <c r="M833" s="95">
        <f t="shared" si="25"/>
        <v>-264.81</v>
      </c>
      <c r="N833" s="95">
        <f>SUMIFS(MasterData[Semi-Annual Base],MasterData[Material'#],H833,MasterData[Material],I833,MasterData[WWB ID],C833)</f>
        <v>0</v>
      </c>
      <c r="O833" s="95">
        <f>SUMIFS(MasterData[Semi-Annual Focus],MasterData[Material'#],H833,MasterData[Material],I833,MasterData[WWB ID],C833)</f>
        <v>0</v>
      </c>
      <c r="P833" s="95">
        <f>SUMIFS(MasterData[Base Rebate],MasterData[Material'#],H833,MasterData[Material],I833,MasterData[WWB ID],C833)</f>
        <v>4.2057227774990826</v>
      </c>
      <c r="Q833" s="95">
        <f>SUMIFS(MasterData[Annual Focus],MasterData[Material'#],H833,MasterData[Material],I833,MasterData[WWB ID],C833)</f>
        <v>0</v>
      </c>
      <c r="R833" s="95">
        <f>SUMIFS(MasterData[Growth Rebate],MasterData[Material'#],H833,MasterData[Material],I833,MasterData[WWB ID],C833)</f>
        <v>-26.481000000000002</v>
      </c>
      <c r="S833" s="95">
        <f t="shared" si="26"/>
        <v>-22.275277222500918</v>
      </c>
    </row>
    <row r="834" spans="1:19" x14ac:dyDescent="0.25">
      <c r="A834" s="91" t="str">
        <v>BD INTERVENTIONAL</v>
      </c>
      <c r="B834" s="91" t="str">
        <v>Peripheral Intervention</v>
      </c>
      <c r="C834" s="91" t="str">
        <v>2401121</v>
      </c>
      <c r="D834" s="91" t="str">
        <v>End Stage Kidney Disease</v>
      </c>
      <c r="E834" s="91" t="str">
        <v>PTA ESKD</v>
      </c>
      <c r="F834" s="91" t="str">
        <v>Conquest PTA</v>
      </c>
      <c r="G834" s="91" t="str">
        <v>Conquest PTA</v>
      </c>
      <c r="H834" s="91" t="str">
        <v>CQ5064_BARD</v>
      </c>
      <c r="I834" s="91" t="str">
        <v>PTABALLOONDILATATIONCATHETER</v>
      </c>
      <c r="J834" s="91" t="str">
        <v>BARD</v>
      </c>
      <c r="K834" s="95">
        <f>SUMIFS(MasterData[Curr Sales],MasterData[Material'#],H834,MasterData[Material],I834,MasterData[WWB ID],C834)</f>
        <v>0</v>
      </c>
      <c r="L834" s="95">
        <f>SUMIFS(MasterData[Prior Sales],MasterData[Material'#],H834,MasterData[Material],I834,MasterData[WWB ID],C834)</f>
        <v>281.19</v>
      </c>
      <c r="M834" s="95">
        <f t="shared" si="25"/>
        <v>-281.19</v>
      </c>
      <c r="N834" s="95">
        <f>SUMIFS(MasterData[Semi-Annual Base],MasterData[Material'#],H834,MasterData[Material],I834,MasterData[WWB ID],C834)</f>
        <v>0</v>
      </c>
      <c r="O834" s="95">
        <f>SUMIFS(MasterData[Semi-Annual Focus],MasterData[Material'#],H834,MasterData[Material],I834,MasterData[WWB ID],C834)</f>
        <v>0</v>
      </c>
      <c r="P834" s="95">
        <f>SUMIFS(MasterData[Base Rebate],MasterData[Material'#],H834,MasterData[Material],I834,MasterData[WWB ID],C834)</f>
        <v>2.1659472304120273</v>
      </c>
      <c r="Q834" s="95">
        <f>SUMIFS(MasterData[Annual Focus],MasterData[Material'#],H834,MasterData[Material],I834,MasterData[WWB ID],C834)</f>
        <v>0</v>
      </c>
      <c r="R834" s="95">
        <f>SUMIFS(MasterData[Growth Rebate],MasterData[Material'#],H834,MasterData[Material],I834,MasterData[WWB ID],C834)</f>
        <v>-28.119</v>
      </c>
      <c r="S834" s="95">
        <f t="shared" si="26"/>
        <v>-25.953052769587973</v>
      </c>
    </row>
    <row r="835" spans="1:19" x14ac:dyDescent="0.25">
      <c r="A835" s="91" t="str">
        <v>BD INTERVENTIONAL</v>
      </c>
      <c r="B835" s="91" t="str">
        <v>Peripheral Intervention</v>
      </c>
      <c r="C835" s="91" t="str">
        <v>2401121</v>
      </c>
      <c r="D835" s="91" t="str">
        <v>End Stage Kidney Disease</v>
      </c>
      <c r="E835" s="91" t="str">
        <v>PTA ESKD</v>
      </c>
      <c r="F835" s="91" t="str">
        <v>Conquest PTA</v>
      </c>
      <c r="G835" s="91" t="str">
        <v>Conquest PTA</v>
      </c>
      <c r="H835" s="91" t="str">
        <v>CQ5074_BARD</v>
      </c>
      <c r="I835" s="91" t="str">
        <v>PTABALLOONDILATATIONCATHETER</v>
      </c>
      <c r="J835" s="91" t="str">
        <v>BARD</v>
      </c>
      <c r="K835" s="95">
        <f>SUMIFS(MasterData[Curr Sales],MasterData[Material'#],H835,MasterData[Material],I835,MasterData[WWB ID],C835)</f>
        <v>0</v>
      </c>
      <c r="L835" s="95">
        <f>SUMIFS(MasterData[Prior Sales],MasterData[Material'#],H835,MasterData[Material],I835,MasterData[WWB ID],C835)</f>
        <v>281.19</v>
      </c>
      <c r="M835" s="95">
        <f t="shared" si="25"/>
        <v>-281.19</v>
      </c>
      <c r="N835" s="95">
        <f>SUMIFS(MasterData[Semi-Annual Base],MasterData[Material'#],H835,MasterData[Material],I835,MasterData[WWB ID],C835)</f>
        <v>0</v>
      </c>
      <c r="O835" s="95">
        <f>SUMIFS(MasterData[Semi-Annual Focus],MasterData[Material'#],H835,MasterData[Material],I835,MasterData[WWB ID],C835)</f>
        <v>0</v>
      </c>
      <c r="P835" s="95">
        <f>SUMIFS(MasterData[Base Rebate],MasterData[Material'#],H835,MasterData[Material],I835,MasterData[WWB ID],C835)</f>
        <v>2.1659472304120273</v>
      </c>
      <c r="Q835" s="95">
        <f>SUMIFS(MasterData[Annual Focus],MasterData[Material'#],H835,MasterData[Material],I835,MasterData[WWB ID],C835)</f>
        <v>0</v>
      </c>
      <c r="R835" s="95">
        <f>SUMIFS(MasterData[Growth Rebate],MasterData[Material'#],H835,MasterData[Material],I835,MasterData[WWB ID],C835)</f>
        <v>-28.119</v>
      </c>
      <c r="S835" s="95">
        <f t="shared" si="26"/>
        <v>-25.953052769587973</v>
      </c>
    </row>
    <row r="836" spans="1:19" x14ac:dyDescent="0.25">
      <c r="A836" s="91" t="str">
        <v>BD INTERVENTIONAL</v>
      </c>
      <c r="B836" s="91" t="str">
        <v>Peripheral Intervention</v>
      </c>
      <c r="C836" s="91" t="str">
        <v>2401121</v>
      </c>
      <c r="D836" s="91" t="str">
        <v>End Stage Kidney Disease</v>
      </c>
      <c r="E836" s="91" t="str">
        <v>PTA ESKD</v>
      </c>
      <c r="F836" s="91" t="str">
        <v>Dorado</v>
      </c>
      <c r="G836" s="91" t="str">
        <v>Dorado</v>
      </c>
      <c r="H836" s="91" t="str">
        <v>DR80104_BARD</v>
      </c>
      <c r="I836" s="91" t="str">
        <v>Dorado PTA Dilatation Catheter</v>
      </c>
      <c r="J836" s="91" t="str">
        <v>BARD</v>
      </c>
      <c r="K836" s="95">
        <f>SUMIFS(MasterData[Curr Sales],MasterData[Material'#],H836,MasterData[Material],I836,MasterData[WWB ID],C836)</f>
        <v>2855.16</v>
      </c>
      <c r="L836" s="95">
        <f>SUMIFS(MasterData[Prior Sales],MasterData[Material'#],H836,MasterData[Material],I836,MasterData[WWB ID],C836)</f>
        <v>1549.8</v>
      </c>
      <c r="M836" s="95">
        <f t="shared" si="25"/>
        <v>1305.3599999999999</v>
      </c>
      <c r="N836" s="95">
        <f>SUMIFS(MasterData[Semi-Annual Base],MasterData[Material'#],H836,MasterData[Material],I836,MasterData[WWB ID],C836)</f>
        <v>0</v>
      </c>
      <c r="O836" s="95">
        <f>SUMIFS(MasterData[Semi-Annual Focus],MasterData[Material'#],H836,MasterData[Material],I836,MasterData[WWB ID],C836)</f>
        <v>0</v>
      </c>
      <c r="P836" s="95">
        <f>SUMIFS(MasterData[Base Rebate],MasterData[Material'#],H836,MasterData[Material],I836,MasterData[WWB ID],C836)</f>
        <v>11.93778234536278</v>
      </c>
      <c r="Q836" s="95">
        <f>SUMIFS(MasterData[Annual Focus],MasterData[Material'#],H836,MasterData[Material],I836,MasterData[WWB ID],C836)</f>
        <v>0</v>
      </c>
      <c r="R836" s="95">
        <f>SUMIFS(MasterData[Growth Rebate],MasterData[Material'#],H836,MasterData[Material],I836,MasterData[WWB ID],C836)</f>
        <v>130.536</v>
      </c>
      <c r="S836" s="95">
        <f t="shared" si="26"/>
        <v>142.47378234536279</v>
      </c>
    </row>
    <row r="837" spans="1:19" x14ac:dyDescent="0.25">
      <c r="A837" s="91" t="str">
        <v>BD INTERVENTIONAL</v>
      </c>
      <c r="B837" s="91" t="str">
        <v>Peripheral Intervention</v>
      </c>
      <c r="C837" s="91" t="str">
        <v>175</v>
      </c>
      <c r="D837" s="91" t="str">
        <v>Oncology</v>
      </c>
      <c r="E837" s="91" t="str">
        <v>Acute Drainage</v>
      </c>
      <c r="F837" s="91" t="str">
        <v>Thora - Para</v>
      </c>
      <c r="G837" s="91" t="str">
        <v>Thora / Para Trays &amp; Kits</v>
      </c>
      <c r="H837" s="91" t="str">
        <v>TPT1000</v>
      </c>
      <c r="I837" s="91" t="str">
        <v>THORACENTESIS/PARACENTESIS TRAY</v>
      </c>
      <c r="J837" s="91" t="str">
        <v>BD</v>
      </c>
      <c r="K837" s="95">
        <f>SUMIFS(MasterData[Curr Sales],MasterData[Material'#],H837,MasterData[Material],I837,MasterData[WWB ID],C837)</f>
        <v>2324.9299999999998</v>
      </c>
      <c r="L837" s="95">
        <f>SUMIFS(MasterData[Prior Sales],MasterData[Material'#],H837,MasterData[Material],I837,MasterData[WWB ID],C837)</f>
        <v>1469.58</v>
      </c>
      <c r="M837" s="95">
        <f t="shared" si="25"/>
        <v>855.34999999999991</v>
      </c>
      <c r="N837" s="95">
        <f>SUMIFS(MasterData[Semi-Annual Base],MasterData[Material'#],H837,MasterData[Material],I837,MasterData[WWB ID],C837)</f>
        <v>0</v>
      </c>
      <c r="O837" s="95">
        <f>SUMIFS(MasterData[Semi-Annual Focus],MasterData[Material'#],H837,MasterData[Material],I837,MasterData[WWB ID],C837)</f>
        <v>0</v>
      </c>
      <c r="P837" s="95">
        <f>SUMIFS(MasterData[Base Rebate],MasterData[Material'#],H837,MasterData[Material],I837,MasterData[WWB ID],C837)</f>
        <v>11.319864614207148</v>
      </c>
      <c r="Q837" s="95">
        <f>SUMIFS(MasterData[Annual Focus],MasterData[Material'#],H837,MasterData[Material],I837,MasterData[WWB ID],C837)</f>
        <v>0</v>
      </c>
      <c r="R837" s="95">
        <f>SUMIFS(MasterData[Growth Rebate],MasterData[Material'#],H837,MasterData[Material],I837,MasterData[WWB ID],C837)</f>
        <v>85.534999999999997</v>
      </c>
      <c r="S837" s="95">
        <f t="shared" si="26"/>
        <v>96.854864614207145</v>
      </c>
    </row>
    <row r="838" spans="1:19" x14ac:dyDescent="0.25">
      <c r="A838" s="91" t="str">
        <v>BD INTERVENTIONAL</v>
      </c>
      <c r="B838" s="91" t="str">
        <v>Peripheral Intervention</v>
      </c>
      <c r="C838" s="91" t="str">
        <v>175</v>
      </c>
      <c r="D838" s="91" t="str">
        <v>Oncology</v>
      </c>
      <c r="E838" s="91" t="str">
        <v>Acute Drainage</v>
      </c>
      <c r="F838" s="91" t="str">
        <v>Thora - Para</v>
      </c>
      <c r="G838" s="91" t="str">
        <v>Thora / Para Trays &amp; Kits</v>
      </c>
      <c r="H838" s="91" t="str">
        <v>TPT1000SP</v>
      </c>
      <c r="I838" s="91" t="str">
        <v>SAFE-T PLUS THORACENTESIS/PARACENTESIS</v>
      </c>
      <c r="J838" s="91" t="str">
        <v>BD</v>
      </c>
      <c r="K838" s="95">
        <f>SUMIFS(MasterData[Curr Sales],MasterData[Material'#],H838,MasterData[Material],I838,MasterData[WWB ID],C838)</f>
        <v>528</v>
      </c>
      <c r="L838" s="95">
        <f>SUMIFS(MasterData[Prior Sales],MasterData[Material'#],H838,MasterData[Material],I838,MasterData[WWB ID],C838)</f>
        <v>0</v>
      </c>
      <c r="M838" s="95">
        <f t="shared" si="25"/>
        <v>528</v>
      </c>
      <c r="N838" s="95">
        <f>SUMIFS(MasterData[Semi-Annual Base],MasterData[Material'#],H838,MasterData[Material],I838,MasterData[WWB ID],C838)</f>
        <v>0</v>
      </c>
      <c r="O838" s="95">
        <f>SUMIFS(MasterData[Semi-Annual Focus],MasterData[Material'#],H838,MasterData[Material],I838,MasterData[WWB ID],C838)</f>
        <v>0</v>
      </c>
      <c r="P838" s="95">
        <f>SUMIFS(MasterData[Base Rebate],MasterData[Material'#],H838,MasterData[Material],I838,MasterData[WWB ID],C838)</f>
        <v>0</v>
      </c>
      <c r="Q838" s="95">
        <f>SUMIFS(MasterData[Annual Focus],MasterData[Material'#],H838,MasterData[Material],I838,MasterData[WWB ID],C838)</f>
        <v>0</v>
      </c>
      <c r="R838" s="95">
        <f>SUMIFS(MasterData[Growth Rebate],MasterData[Material'#],H838,MasterData[Material],I838,MasterData[WWB ID],C838)</f>
        <v>52.800000000000004</v>
      </c>
      <c r="S838" s="95">
        <f t="shared" si="26"/>
        <v>52.800000000000004</v>
      </c>
    </row>
    <row r="839" spans="1:19" x14ac:dyDescent="0.25">
      <c r="A839" s="91" t="str">
        <v>BD INTERVENTIONAL</v>
      </c>
      <c r="B839" s="91" t="str">
        <v>Peripheral Intervention</v>
      </c>
      <c r="C839" s="91" t="str">
        <v>175</v>
      </c>
      <c r="D839" s="91" t="str">
        <v>Oncology</v>
      </c>
      <c r="E839" s="91" t="str">
        <v>Chronic Drainage</v>
      </c>
      <c r="F839" s="91" t="str">
        <v>Denver Shunts</v>
      </c>
      <c r="G839" s="91" t="str">
        <v>Denver Shunts</v>
      </c>
      <c r="H839" s="91" t="str">
        <v>42-2060</v>
      </c>
      <c r="I839" s="91" t="str">
        <v>SHUNT PAK, DOUBLE VALVE, 15.5 FR</v>
      </c>
      <c r="J839" s="91" t="str">
        <v>BD</v>
      </c>
      <c r="K839" s="95">
        <f>SUMIFS(MasterData[Curr Sales],MasterData[Material'#],H839,MasterData[Material],I839,MasterData[WWB ID],C839)</f>
        <v>16356</v>
      </c>
      <c r="L839" s="95">
        <f>SUMIFS(MasterData[Prior Sales],MasterData[Material'#],H839,MasterData[Material],I839,MasterData[WWB ID],C839)</f>
        <v>9162</v>
      </c>
      <c r="M839" s="95">
        <f t="shared" si="25"/>
        <v>7194</v>
      </c>
      <c r="N839" s="95">
        <f>SUMIFS(MasterData[Semi-Annual Base],MasterData[Material'#],H839,MasterData[Material],I839,MasterData[WWB ID],C839)</f>
        <v>0</v>
      </c>
      <c r="O839" s="95">
        <f>SUMIFS(MasterData[Semi-Annual Focus],MasterData[Material'#],H839,MasterData[Material],I839,MasterData[WWB ID],C839)</f>
        <v>0</v>
      </c>
      <c r="P839" s="95">
        <f>SUMIFS(MasterData[Base Rebate],MasterData[Material'#],H839,MasterData[Material],I839,MasterData[WWB ID],C839)</f>
        <v>70.572952541110993</v>
      </c>
      <c r="Q839" s="95">
        <f>SUMIFS(MasterData[Annual Focus],MasterData[Material'#],H839,MasterData[Material],I839,MasterData[WWB ID],C839)</f>
        <v>0</v>
      </c>
      <c r="R839" s="95">
        <f>SUMIFS(MasterData[Growth Rebate],MasterData[Material'#],H839,MasterData[Material],I839,MasterData[WWB ID],C839)</f>
        <v>719.40000000000009</v>
      </c>
      <c r="S839" s="95">
        <f t="shared" si="26"/>
        <v>789.97295254111111</v>
      </c>
    </row>
    <row r="840" spans="1:19" x14ac:dyDescent="0.25">
      <c r="A840" s="91" t="str">
        <v>BD INTERVENTIONAL</v>
      </c>
      <c r="B840" s="91" t="str">
        <v>Peripheral Intervention</v>
      </c>
      <c r="C840" s="91" t="str">
        <v>2401110</v>
      </c>
      <c r="D840" s="91" t="str">
        <v>Oncology</v>
      </c>
      <c r="E840" s="91" t="str">
        <v>Biopsy Needles and Accessories</v>
      </c>
      <c r="F840" s="91" t="str">
        <v>Core Needle Biopsy</v>
      </c>
      <c r="G840" s="91" t="str">
        <v>Coaxial Needles</v>
      </c>
      <c r="H840" s="91" t="str">
        <v>C1810A_BARD</v>
      </c>
      <c r="I840" s="91" t="str">
        <v>COAXIALBIOPSYNEEDLE</v>
      </c>
      <c r="J840" s="91" t="str">
        <v>BARD</v>
      </c>
      <c r="K840" s="95">
        <f>SUMIFS(MasterData[Curr Sales],MasterData[Material'#],H840,MasterData[Material],I840,MasterData[WWB ID],C840)</f>
        <v>2580</v>
      </c>
      <c r="L840" s="95">
        <f>SUMIFS(MasterData[Prior Sales],MasterData[Material'#],H840,MasterData[Material],I840,MasterData[WWB ID],C840)</f>
        <v>715.9</v>
      </c>
      <c r="M840" s="95">
        <f t="shared" si="25"/>
        <v>1864.1</v>
      </c>
      <c r="N840" s="95">
        <f>SUMIFS(MasterData[Semi-Annual Base],MasterData[Material'#],H840,MasterData[Material],I840,MasterData[WWB ID],C840)</f>
        <v>0</v>
      </c>
      <c r="O840" s="95">
        <f>SUMIFS(MasterData[Semi-Annual Focus],MasterData[Material'#],H840,MasterData[Material],I840,MasterData[WWB ID],C840)</f>
        <v>0</v>
      </c>
      <c r="P840" s="95">
        <f>SUMIFS(MasterData[Base Rebate],MasterData[Material'#],H840,MasterData[Material],I840,MasterData[WWB ID],C840)</f>
        <v>5.5144266234644563</v>
      </c>
      <c r="Q840" s="95">
        <f>SUMIFS(MasterData[Annual Focus],MasterData[Material'#],H840,MasterData[Material],I840,MasterData[WWB ID],C840)</f>
        <v>0</v>
      </c>
      <c r="R840" s="95">
        <f>SUMIFS(MasterData[Growth Rebate],MasterData[Material'#],H840,MasterData[Material],I840,MasterData[WWB ID],C840)</f>
        <v>186.41</v>
      </c>
      <c r="S840" s="95">
        <f t="shared" si="26"/>
        <v>191.92442662346446</v>
      </c>
    </row>
    <row r="841" spans="1:19" x14ac:dyDescent="0.25">
      <c r="A841" s="91" t="str">
        <v>BD INTERVENTIONAL</v>
      </c>
      <c r="B841" s="91" t="str">
        <v>Peripheral Intervention</v>
      </c>
      <c r="C841" s="91" t="str">
        <v>2401110</v>
      </c>
      <c r="D841" s="91" t="str">
        <v>Oncology</v>
      </c>
      <c r="E841" s="91" t="str">
        <v>Biopsy Needles and Accessories</v>
      </c>
      <c r="F841" s="91" t="str">
        <v>Core Needle Biopsy</v>
      </c>
      <c r="G841" s="91" t="str">
        <v>Monopty Needles</v>
      </c>
      <c r="H841" s="91" t="str">
        <v>121810_BARD</v>
      </c>
      <c r="I841" s="91" t="str">
        <v>BIOPSYINSTRUMENT</v>
      </c>
      <c r="J841" s="91" t="str">
        <v>BARD</v>
      </c>
      <c r="K841" s="95">
        <f>SUMIFS(MasterData[Curr Sales],MasterData[Material'#],H841,MasterData[Material],I841,MasterData[WWB ID],C841)</f>
        <v>0</v>
      </c>
      <c r="L841" s="95">
        <f>SUMIFS(MasterData[Prior Sales],MasterData[Material'#],H841,MasterData[Material],I841,MasterData[WWB ID],C841)</f>
        <v>2792</v>
      </c>
      <c r="M841" s="95">
        <f t="shared" ref="M841:M904" si="27">K841-L841</f>
        <v>-2792</v>
      </c>
      <c r="N841" s="95">
        <f>SUMIFS(MasterData[Semi-Annual Base],MasterData[Material'#],H841,MasterData[Material],I841,MasterData[WWB ID],C841)</f>
        <v>0</v>
      </c>
      <c r="O841" s="95">
        <f>SUMIFS(MasterData[Semi-Annual Focus],MasterData[Material'#],H841,MasterData[Material],I841,MasterData[WWB ID],C841)</f>
        <v>0</v>
      </c>
      <c r="P841" s="95">
        <f>SUMIFS(MasterData[Base Rebate],MasterData[Material'#],H841,MasterData[Material],I841,MasterData[WWB ID],C841)</f>
        <v>21.506186803621684</v>
      </c>
      <c r="Q841" s="95">
        <f>SUMIFS(MasterData[Annual Focus],MasterData[Material'#],H841,MasterData[Material],I841,MasterData[WWB ID],C841)</f>
        <v>0</v>
      </c>
      <c r="R841" s="95">
        <f>SUMIFS(MasterData[Growth Rebate],MasterData[Material'#],H841,MasterData[Material],I841,MasterData[WWB ID],C841)</f>
        <v>-279.2</v>
      </c>
      <c r="S841" s="95">
        <f t="shared" ref="S841:S904" si="28">SUM(N841:R841)</f>
        <v>-257.6938131963783</v>
      </c>
    </row>
    <row r="842" spans="1:19" x14ac:dyDescent="0.25">
      <c r="A842" s="91" t="str">
        <v>BD INTERVENTIONAL</v>
      </c>
      <c r="B842" s="91" t="str">
        <v>Peripheral Intervention</v>
      </c>
      <c r="C842" s="91" t="str">
        <v>2401110</v>
      </c>
      <c r="D842" s="91" t="str">
        <v>Oncology</v>
      </c>
      <c r="E842" s="91" t="str">
        <v>Biopsy Needles and Accessories</v>
      </c>
      <c r="F842" s="91" t="str">
        <v>Core Needle Biopsy</v>
      </c>
      <c r="G842" s="91" t="str">
        <v>Monopty Needles</v>
      </c>
      <c r="H842" s="91" t="str">
        <v>121410_BARD</v>
      </c>
      <c r="I842" s="91" t="str">
        <v>DISPOSABLEBIOPSYINSTRUMENT</v>
      </c>
      <c r="J842" s="91" t="str">
        <v>BARD</v>
      </c>
      <c r="K842" s="95">
        <f>SUMIFS(MasterData[Curr Sales],MasterData[Material'#],H842,MasterData[Material],I842,MasterData[WWB ID],C842)</f>
        <v>0</v>
      </c>
      <c r="L842" s="95">
        <f>SUMIFS(MasterData[Prior Sales],MasterData[Material'#],H842,MasterData[Material],I842,MasterData[WWB ID],C842)</f>
        <v>7510.9</v>
      </c>
      <c r="M842" s="95">
        <f t="shared" si="27"/>
        <v>-7510.9</v>
      </c>
      <c r="N842" s="95">
        <f>SUMIFS(MasterData[Semi-Annual Base],MasterData[Material'#],H842,MasterData[Material],I842,MasterData[WWB ID],C842)</f>
        <v>0</v>
      </c>
      <c r="O842" s="95">
        <f>SUMIFS(MasterData[Semi-Annual Focus],MasterData[Material'#],H842,MasterData[Material],I842,MasterData[WWB ID],C842)</f>
        <v>0</v>
      </c>
      <c r="P842" s="95">
        <f>SUMIFS(MasterData[Base Rebate],MasterData[Material'#],H842,MasterData[Material],I842,MasterData[WWB ID],C842)</f>
        <v>57.854877673109641</v>
      </c>
      <c r="Q842" s="95">
        <f>SUMIFS(MasterData[Annual Focus],MasterData[Material'#],H842,MasterData[Material],I842,MasterData[WWB ID],C842)</f>
        <v>0</v>
      </c>
      <c r="R842" s="95">
        <f>SUMIFS(MasterData[Growth Rebate],MasterData[Material'#],H842,MasterData[Material],I842,MasterData[WWB ID],C842)</f>
        <v>-751.09</v>
      </c>
      <c r="S842" s="95">
        <f t="shared" si="28"/>
        <v>-693.23512232689041</v>
      </c>
    </row>
    <row r="843" spans="1:19" x14ac:dyDescent="0.25">
      <c r="A843" s="91" t="str">
        <v>BD INTERVENTIONAL</v>
      </c>
      <c r="B843" s="91" t="str">
        <v>Peripheral Intervention</v>
      </c>
      <c r="C843" s="91" t="str">
        <v>2401110</v>
      </c>
      <c r="D843" s="91" t="str">
        <v>Oncology</v>
      </c>
      <c r="E843" s="91" t="str">
        <v>Biopsy Needles and Accessories</v>
      </c>
      <c r="F843" s="91" t="str">
        <v>Core Needle Biopsy</v>
      </c>
      <c r="G843" s="91" t="str">
        <v>Monopty Needles</v>
      </c>
      <c r="H843" s="91" t="str">
        <v>121620_BARD</v>
      </c>
      <c r="I843" s="91" t="str">
        <v>DISPOSABLEBIOPSYINSTRUMENT</v>
      </c>
      <c r="J843" s="91" t="str">
        <v>BARD</v>
      </c>
      <c r="K843" s="95">
        <f>SUMIFS(MasterData[Curr Sales],MasterData[Material'#],H843,MasterData[Material],I843,MasterData[WWB ID],C843)</f>
        <v>0</v>
      </c>
      <c r="L843" s="95">
        <f>SUMIFS(MasterData[Prior Sales],MasterData[Material'#],H843,MasterData[Material],I843,MasterData[WWB ID],C843)</f>
        <v>2020</v>
      </c>
      <c r="M843" s="95">
        <f t="shared" si="27"/>
        <v>-2020</v>
      </c>
      <c r="N843" s="95">
        <f>SUMIFS(MasterData[Semi-Annual Base],MasterData[Material'#],H843,MasterData[Material],I843,MasterData[WWB ID],C843)</f>
        <v>0</v>
      </c>
      <c r="O843" s="95">
        <f>SUMIFS(MasterData[Semi-Annual Focus],MasterData[Material'#],H843,MasterData[Material],I843,MasterData[WWB ID],C843)</f>
        <v>0</v>
      </c>
      <c r="P843" s="95">
        <f>SUMIFS(MasterData[Base Rebate],MasterData[Material'#],H843,MasterData[Material],I843,MasterData[WWB ID],C843)</f>
        <v>15.55963371895265</v>
      </c>
      <c r="Q843" s="95">
        <f>SUMIFS(MasterData[Annual Focus],MasterData[Material'#],H843,MasterData[Material],I843,MasterData[WWB ID],C843)</f>
        <v>0</v>
      </c>
      <c r="R843" s="95">
        <f>SUMIFS(MasterData[Growth Rebate],MasterData[Material'#],H843,MasterData[Material],I843,MasterData[WWB ID],C843)</f>
        <v>-202</v>
      </c>
      <c r="S843" s="95">
        <f t="shared" si="28"/>
        <v>-186.44036628104735</v>
      </c>
    </row>
    <row r="844" spans="1:19" x14ac:dyDescent="0.25">
      <c r="A844" s="91" t="str">
        <v>BD INTERVENTIONAL</v>
      </c>
      <c r="B844" s="91" t="str">
        <v>Peripheral Intervention</v>
      </c>
      <c r="C844" s="91" t="str">
        <v>2401110</v>
      </c>
      <c r="D844" s="91" t="str">
        <v>Oncology</v>
      </c>
      <c r="E844" s="91" t="str">
        <v>Biopsy Needles and Accessories</v>
      </c>
      <c r="F844" s="91" t="str">
        <v>Marquee Needles</v>
      </c>
      <c r="G844" s="91" t="str">
        <v>Marquee Needles</v>
      </c>
      <c r="H844" s="91" t="str">
        <v>MQK1210_BARD</v>
      </c>
      <c r="I844" s="91" t="str">
        <v>BiopsyMarqueeKit</v>
      </c>
      <c r="J844" s="91" t="str">
        <v>BARD</v>
      </c>
      <c r="K844" s="95">
        <f>SUMIFS(MasterData[Curr Sales],MasterData[Material'#],H844,MasterData[Material],I844,MasterData[WWB ID],C844)</f>
        <v>5605.33</v>
      </c>
      <c r="L844" s="95">
        <f>SUMIFS(MasterData[Prior Sales],MasterData[Material'#],H844,MasterData[Material],I844,MasterData[WWB ID],C844)</f>
        <v>4944.2199999999993</v>
      </c>
      <c r="M844" s="95">
        <f t="shared" si="27"/>
        <v>661.11000000000058</v>
      </c>
      <c r="N844" s="95">
        <f>SUMIFS(MasterData[Semi-Annual Base],MasterData[Material'#],H844,MasterData[Material],I844,MasterData[WWB ID],C844)</f>
        <v>0</v>
      </c>
      <c r="O844" s="95">
        <f>SUMIFS(MasterData[Semi-Annual Focus],MasterData[Material'#],H844,MasterData[Material],I844,MasterData[WWB ID],C844)</f>
        <v>0</v>
      </c>
      <c r="P844" s="95">
        <f>SUMIFS(MasterData[Base Rebate],MasterData[Material'#],H844,MasterData[Material],I844,MasterData[WWB ID],C844)</f>
        <v>38.084283280158445</v>
      </c>
      <c r="Q844" s="95">
        <f>SUMIFS(MasterData[Annual Focus],MasterData[Material'#],H844,MasterData[Material],I844,MasterData[WWB ID],C844)</f>
        <v>0</v>
      </c>
      <c r="R844" s="95">
        <f>SUMIFS(MasterData[Growth Rebate],MasterData[Material'#],H844,MasterData[Material],I844,MasterData[WWB ID],C844)</f>
        <v>66.111000000000018</v>
      </c>
      <c r="S844" s="95">
        <f t="shared" si="28"/>
        <v>104.19528328015846</v>
      </c>
    </row>
    <row r="845" spans="1:19" x14ac:dyDescent="0.25">
      <c r="A845" s="91" t="str">
        <v>BD INTERVENTIONAL</v>
      </c>
      <c r="B845" s="91" t="str">
        <v>Peripheral Intervention</v>
      </c>
      <c r="C845" s="91" t="str">
        <v>2401110</v>
      </c>
      <c r="D845" s="91" t="str">
        <v>Oncology</v>
      </c>
      <c r="E845" s="91" t="str">
        <v>Biopsy Needles and Accessories</v>
      </c>
      <c r="F845" s="91" t="str">
        <v>Marquee Needles</v>
      </c>
      <c r="G845" s="91" t="str">
        <v>Marquee Needles</v>
      </c>
      <c r="H845" s="91" t="str">
        <v>MQ1820_BARD</v>
      </c>
      <c r="I845" s="91" t="str">
        <v>BiopsyMarquee</v>
      </c>
      <c r="J845" s="91" t="str">
        <v>BARD</v>
      </c>
      <c r="K845" s="95">
        <f>SUMIFS(MasterData[Curr Sales],MasterData[Material'#],H845,MasterData[Material],I845,MasterData[WWB ID],C845)</f>
        <v>5900</v>
      </c>
      <c r="L845" s="95">
        <f>SUMIFS(MasterData[Prior Sales],MasterData[Material'#],H845,MasterData[Material],I845,MasterData[WWB ID],C845)</f>
        <v>0</v>
      </c>
      <c r="M845" s="95">
        <f t="shared" si="27"/>
        <v>5900</v>
      </c>
      <c r="N845" s="95">
        <f>SUMIFS(MasterData[Semi-Annual Base],MasterData[Material'#],H845,MasterData[Material],I845,MasterData[WWB ID],C845)</f>
        <v>0</v>
      </c>
      <c r="O845" s="95">
        <f>SUMIFS(MasterData[Semi-Annual Focus],MasterData[Material'#],H845,MasterData[Material],I845,MasterData[WWB ID],C845)</f>
        <v>0</v>
      </c>
      <c r="P845" s="95">
        <f>SUMIFS(MasterData[Base Rebate],MasterData[Material'#],H845,MasterData[Material],I845,MasterData[WWB ID],C845)</f>
        <v>0</v>
      </c>
      <c r="Q845" s="95">
        <f>SUMIFS(MasterData[Annual Focus],MasterData[Material'#],H845,MasterData[Material],I845,MasterData[WWB ID],C845)</f>
        <v>0</v>
      </c>
      <c r="R845" s="95">
        <f>SUMIFS(MasterData[Growth Rebate],MasterData[Material'#],H845,MasterData[Material],I845,MasterData[WWB ID],C845)</f>
        <v>590</v>
      </c>
      <c r="S845" s="95">
        <f t="shared" si="28"/>
        <v>590</v>
      </c>
    </row>
    <row r="846" spans="1:19" x14ac:dyDescent="0.25">
      <c r="A846" s="91" t="str">
        <v>BD INTERVENTIONAL</v>
      </c>
      <c r="B846" s="91" t="str">
        <v>Peripheral Intervention</v>
      </c>
      <c r="C846" s="91" t="str">
        <v>2401110</v>
      </c>
      <c r="D846" s="91" t="str">
        <v>Oncology</v>
      </c>
      <c r="E846" s="91" t="str">
        <v>Biopsy Needles and Accessories</v>
      </c>
      <c r="F846" s="91" t="str">
        <v>Marquee Needles</v>
      </c>
      <c r="G846" s="91" t="str">
        <v>Marquee Needles</v>
      </c>
      <c r="H846" s="91" t="str">
        <v>MQK1810_BARD</v>
      </c>
      <c r="I846" s="91" t="str">
        <v>BiopsyMarqueeKit</v>
      </c>
      <c r="J846" s="91" t="str">
        <v>BARD</v>
      </c>
      <c r="K846" s="95">
        <f>SUMIFS(MasterData[Curr Sales],MasterData[Material'#],H846,MasterData[Material],I846,MasterData[WWB ID],C846)</f>
        <v>18490.650000000001</v>
      </c>
      <c r="L846" s="95">
        <f>SUMIFS(MasterData[Prior Sales],MasterData[Material'#],H846,MasterData[Material],I846,MasterData[WWB ID],C846)</f>
        <v>25229.53</v>
      </c>
      <c r="M846" s="95">
        <f t="shared" si="27"/>
        <v>-6738.8799999999974</v>
      </c>
      <c r="N846" s="95">
        <f>SUMIFS(MasterData[Semi-Annual Base],MasterData[Material'#],H846,MasterData[Material],I846,MasterData[WWB ID],C846)</f>
        <v>0</v>
      </c>
      <c r="O846" s="95">
        <f>SUMIFS(MasterData[Semi-Annual Focus],MasterData[Material'#],H846,MasterData[Material],I846,MasterData[WWB ID],C846)</f>
        <v>0</v>
      </c>
      <c r="P846" s="95">
        <f>SUMIFS(MasterData[Base Rebate],MasterData[Material'#],H846,MasterData[Material],I846,MasterData[WWB ID],C846)</f>
        <v>194.33774539669676</v>
      </c>
      <c r="Q846" s="95">
        <f>SUMIFS(MasterData[Annual Focus],MasterData[Material'#],H846,MasterData[Material],I846,MasterData[WWB ID],C846)</f>
        <v>0</v>
      </c>
      <c r="R846" s="95">
        <f>SUMIFS(MasterData[Growth Rebate],MasterData[Material'#],H846,MasterData[Material],I846,MasterData[WWB ID],C846)</f>
        <v>-673.88799999999969</v>
      </c>
      <c r="S846" s="95">
        <f t="shared" si="28"/>
        <v>-479.55025460330296</v>
      </c>
    </row>
    <row r="847" spans="1:19" x14ac:dyDescent="0.25">
      <c r="A847" s="91" t="str">
        <v>BD INTERVENTIONAL</v>
      </c>
      <c r="B847" s="91" t="str">
        <v>Peripheral Intervention</v>
      </c>
      <c r="C847" s="91" t="str">
        <v>2401110</v>
      </c>
      <c r="D847" s="91" t="str">
        <v>Oncology</v>
      </c>
      <c r="E847" s="91" t="str">
        <v>Biopsy Needles and Accessories</v>
      </c>
      <c r="F847" s="91" t="str">
        <v>Marquee Needles</v>
      </c>
      <c r="G847" s="91" t="str">
        <v>Marquee Needles</v>
      </c>
      <c r="H847" s="91" t="str">
        <v>MQ1620_BARD</v>
      </c>
      <c r="I847" s="91" t="str">
        <v>BiopsyMarquee</v>
      </c>
      <c r="J847" s="91" t="str">
        <v>BARD</v>
      </c>
      <c r="K847" s="95">
        <f>SUMIFS(MasterData[Curr Sales],MasterData[Material'#],H847,MasterData[Material],I847,MasterData[WWB ID],C847)</f>
        <v>6838.21</v>
      </c>
      <c r="L847" s="95">
        <f>SUMIFS(MasterData[Prior Sales],MasterData[Material'#],H847,MasterData[Material],I847,MasterData[WWB ID],C847)</f>
        <v>0</v>
      </c>
      <c r="M847" s="95">
        <f t="shared" si="27"/>
        <v>6838.21</v>
      </c>
      <c r="N847" s="95">
        <f>SUMIFS(MasterData[Semi-Annual Base],MasterData[Material'#],H847,MasterData[Material],I847,MasterData[WWB ID],C847)</f>
        <v>0</v>
      </c>
      <c r="O847" s="95">
        <f>SUMIFS(MasterData[Semi-Annual Focus],MasterData[Material'#],H847,MasterData[Material],I847,MasterData[WWB ID],C847)</f>
        <v>0</v>
      </c>
      <c r="P847" s="95">
        <f>SUMIFS(MasterData[Base Rebate],MasterData[Material'#],H847,MasterData[Material],I847,MasterData[WWB ID],C847)</f>
        <v>0</v>
      </c>
      <c r="Q847" s="95">
        <f>SUMIFS(MasterData[Annual Focus],MasterData[Material'#],H847,MasterData[Material],I847,MasterData[WWB ID],C847)</f>
        <v>0</v>
      </c>
      <c r="R847" s="95">
        <f>SUMIFS(MasterData[Growth Rebate],MasterData[Material'#],H847,MasterData[Material],I847,MasterData[WWB ID],C847)</f>
        <v>683.82100000000003</v>
      </c>
      <c r="S847" s="95">
        <f t="shared" si="28"/>
        <v>683.82100000000003</v>
      </c>
    </row>
    <row r="848" spans="1:19" x14ac:dyDescent="0.25">
      <c r="A848" s="91" t="str">
        <v>BD INTERVENTIONAL</v>
      </c>
      <c r="B848" s="91" t="str">
        <v>Peripheral Intervention</v>
      </c>
      <c r="C848" s="91" t="str">
        <v>2401110</v>
      </c>
      <c r="D848" s="91" t="str">
        <v>Oncology</v>
      </c>
      <c r="E848" s="91" t="str">
        <v>Biopsy Needles and Accessories</v>
      </c>
      <c r="F848" s="91" t="str">
        <v>Marquee Needles</v>
      </c>
      <c r="G848" s="91" t="str">
        <v>Marquee Needles</v>
      </c>
      <c r="H848" s="91" t="str">
        <v>MQK1620_BARD</v>
      </c>
      <c r="I848" s="91" t="str">
        <v>BiopsyMarqueeKit</v>
      </c>
      <c r="J848" s="91" t="str">
        <v>BARD</v>
      </c>
      <c r="K848" s="95">
        <f>SUMIFS(MasterData[Curr Sales],MasterData[Material'#],H848,MasterData[Material],I848,MasterData[WWB ID],C848)</f>
        <v>680</v>
      </c>
      <c r="L848" s="95">
        <f>SUMIFS(MasterData[Prior Sales],MasterData[Material'#],H848,MasterData[Material],I848,MasterData[WWB ID],C848)</f>
        <v>0</v>
      </c>
      <c r="M848" s="95">
        <f t="shared" si="27"/>
        <v>680</v>
      </c>
      <c r="N848" s="95">
        <f>SUMIFS(MasterData[Semi-Annual Base],MasterData[Material'#],H848,MasterData[Material],I848,MasterData[WWB ID],C848)</f>
        <v>0</v>
      </c>
      <c r="O848" s="95">
        <f>SUMIFS(MasterData[Semi-Annual Focus],MasterData[Material'#],H848,MasterData[Material],I848,MasterData[WWB ID],C848)</f>
        <v>0</v>
      </c>
      <c r="P848" s="95">
        <f>SUMIFS(MasterData[Base Rebate],MasterData[Material'#],H848,MasterData[Material],I848,MasterData[WWB ID],C848)</f>
        <v>0</v>
      </c>
      <c r="Q848" s="95">
        <f>SUMIFS(MasterData[Annual Focus],MasterData[Material'#],H848,MasterData[Material],I848,MasterData[WWB ID],C848)</f>
        <v>0</v>
      </c>
      <c r="R848" s="95">
        <f>SUMIFS(MasterData[Growth Rebate],MasterData[Material'#],H848,MasterData[Material],I848,MasterData[WWB ID],C848)</f>
        <v>68</v>
      </c>
      <c r="S848" s="95">
        <f t="shared" si="28"/>
        <v>68</v>
      </c>
    </row>
    <row r="849" spans="1:19" x14ac:dyDescent="0.25">
      <c r="A849" s="91" t="str">
        <v>BD INTERVENTIONAL</v>
      </c>
      <c r="B849" s="91" t="str">
        <v>Peripheral Intervention</v>
      </c>
      <c r="C849" s="91" t="str">
        <v>2401110</v>
      </c>
      <c r="D849" s="91" t="str">
        <v>Oncology</v>
      </c>
      <c r="E849" s="91" t="str">
        <v>Biopsy Needles and Accessories</v>
      </c>
      <c r="F849" s="91" t="str">
        <v>Mission Needles</v>
      </c>
      <c r="G849" s="91" t="str">
        <v>Mission Needles</v>
      </c>
      <c r="H849" s="91" t="str">
        <v>1810MSK_BARD</v>
      </c>
      <c r="I849" s="91" t="str">
        <v>MISSION KIT 18g x 10cm</v>
      </c>
      <c r="J849" s="91" t="str">
        <v>BARD</v>
      </c>
      <c r="K849" s="95">
        <f>SUMIFS(MasterData[Curr Sales],MasterData[Material'#],H849,MasterData[Material],I849,MasterData[WWB ID],C849)</f>
        <v>16763.349999999999</v>
      </c>
      <c r="L849" s="95">
        <f>SUMIFS(MasterData[Prior Sales],MasterData[Material'#],H849,MasterData[Material],I849,MasterData[WWB ID],C849)</f>
        <v>22336.32</v>
      </c>
      <c r="M849" s="95">
        <f t="shared" si="27"/>
        <v>-5572.9700000000012</v>
      </c>
      <c r="N849" s="95">
        <f>SUMIFS(MasterData[Semi-Annual Base],MasterData[Material'#],H849,MasterData[Material],I849,MasterData[WWB ID],C849)</f>
        <v>0</v>
      </c>
      <c r="O849" s="95">
        <f>SUMIFS(MasterData[Semi-Annual Focus],MasterData[Material'#],H849,MasterData[Material],I849,MasterData[WWB ID],C849)</f>
        <v>0</v>
      </c>
      <c r="P849" s="95">
        <f>SUMIFS(MasterData[Base Rebate],MasterData[Material'#],H849,MasterData[Material],I849,MasterData[WWB ID],C849)</f>
        <v>172.0519593214438</v>
      </c>
      <c r="Q849" s="95">
        <f>SUMIFS(MasterData[Annual Focus],MasterData[Material'#],H849,MasterData[Material],I849,MasterData[WWB ID],C849)</f>
        <v>0</v>
      </c>
      <c r="R849" s="95">
        <f>SUMIFS(MasterData[Growth Rebate],MasterData[Material'#],H849,MasterData[Material],I849,MasterData[WWB ID],C849)</f>
        <v>-557.29700000000003</v>
      </c>
      <c r="S849" s="95">
        <f t="shared" si="28"/>
        <v>-385.24504067855622</v>
      </c>
    </row>
    <row r="850" spans="1:19" x14ac:dyDescent="0.25">
      <c r="A850" s="91" t="str">
        <v>BD INTERVENTIONAL</v>
      </c>
      <c r="B850" s="91" t="str">
        <v>Peripheral Intervention</v>
      </c>
      <c r="C850" s="91" t="str">
        <v>2401110</v>
      </c>
      <c r="D850" s="91" t="str">
        <v>Oncology</v>
      </c>
      <c r="E850" s="91" t="str">
        <v>Biopsy Needles and Accessories</v>
      </c>
      <c r="F850" s="91" t="str">
        <v>Mission Needles</v>
      </c>
      <c r="G850" s="91" t="str">
        <v>Mission Needles</v>
      </c>
      <c r="H850" s="91" t="str">
        <v>1816MSK_BARD</v>
      </c>
      <c r="I850" s="91" t="str">
        <v>MISSION KIT 18g x 16cm</v>
      </c>
      <c r="J850" s="91" t="str">
        <v>BARD</v>
      </c>
      <c r="K850" s="95">
        <f>SUMIFS(MasterData[Curr Sales],MasterData[Material'#],H850,MasterData[Material],I850,MasterData[WWB ID],C850)</f>
        <v>16928.690000000002</v>
      </c>
      <c r="L850" s="95">
        <f>SUMIFS(MasterData[Prior Sales],MasterData[Material'#],H850,MasterData[Material],I850,MasterData[WWB ID],C850)</f>
        <v>16752.240000000002</v>
      </c>
      <c r="M850" s="95">
        <f t="shared" si="27"/>
        <v>176.45000000000073</v>
      </c>
      <c r="N850" s="95">
        <f>SUMIFS(MasterData[Semi-Annual Base],MasterData[Material'#],H850,MasterData[Material],I850,MasterData[WWB ID],C850)</f>
        <v>0</v>
      </c>
      <c r="O850" s="95">
        <f>SUMIFS(MasterData[Semi-Annual Focus],MasterData[Material'#],H850,MasterData[Material],I850,MasterData[WWB ID],C850)</f>
        <v>0</v>
      </c>
      <c r="P850" s="95">
        <f>SUMIFS(MasterData[Base Rebate],MasterData[Material'#],H850,MasterData[Material],I850,MasterData[WWB ID],C850)</f>
        <v>129.03896949108281</v>
      </c>
      <c r="Q850" s="95">
        <f>SUMIFS(MasterData[Annual Focus],MasterData[Material'#],H850,MasterData[Material],I850,MasterData[WWB ID],C850)</f>
        <v>0</v>
      </c>
      <c r="R850" s="95">
        <f>SUMIFS(MasterData[Growth Rebate],MasterData[Material'#],H850,MasterData[Material],I850,MasterData[WWB ID],C850)</f>
        <v>17.644999999999982</v>
      </c>
      <c r="S850" s="95">
        <f t="shared" si="28"/>
        <v>146.68396949108279</v>
      </c>
    </row>
    <row r="851" spans="1:19" x14ac:dyDescent="0.25">
      <c r="A851" s="91" t="str">
        <v>BD INTERVENTIONAL</v>
      </c>
      <c r="B851" s="91" t="str">
        <v>Peripheral Intervention</v>
      </c>
      <c r="C851" s="91" t="str">
        <v>2401110</v>
      </c>
      <c r="D851" s="91" t="str">
        <v>Oncology</v>
      </c>
      <c r="E851" s="91" t="str">
        <v>Biopsy Needles and Accessories</v>
      </c>
      <c r="F851" s="91" t="str">
        <v>Mission Needles</v>
      </c>
      <c r="G851" s="91" t="str">
        <v>Mission Needles</v>
      </c>
      <c r="H851" s="91" t="str">
        <v>2010MSK_BARD</v>
      </c>
      <c r="I851" s="91" t="str">
        <v>MISSION KIT 20G x 10CM</v>
      </c>
      <c r="J851" s="91" t="str">
        <v>BARD</v>
      </c>
      <c r="K851" s="95">
        <f>SUMIFS(MasterData[Curr Sales],MasterData[Material'#],H851,MasterData[Material],I851,MasterData[WWB ID],C851)</f>
        <v>4675</v>
      </c>
      <c r="L851" s="95">
        <f>SUMIFS(MasterData[Prior Sales],MasterData[Material'#],H851,MasterData[Material],I851,MasterData[WWB ID],C851)</f>
        <v>6049.42</v>
      </c>
      <c r="M851" s="95">
        <f t="shared" si="27"/>
        <v>-1374.42</v>
      </c>
      <c r="N851" s="95">
        <f>SUMIFS(MasterData[Semi-Annual Base],MasterData[Material'#],H851,MasterData[Material],I851,MasterData[WWB ID],C851)</f>
        <v>0</v>
      </c>
      <c r="O851" s="95">
        <f>SUMIFS(MasterData[Semi-Annual Focus],MasterData[Material'#],H851,MasterData[Material],I851,MasterData[WWB ID],C851)</f>
        <v>0</v>
      </c>
      <c r="P851" s="95">
        <f>SUMIFS(MasterData[Base Rebate],MasterData[Material'#],H851,MasterData[Material],I851,MasterData[WWB ID],C851)</f>
        <v>46.597405649557693</v>
      </c>
      <c r="Q851" s="95">
        <f>SUMIFS(MasterData[Annual Focus],MasterData[Material'#],H851,MasterData[Material],I851,MasterData[WWB ID],C851)</f>
        <v>0</v>
      </c>
      <c r="R851" s="95">
        <f>SUMIFS(MasterData[Growth Rebate],MasterData[Material'#],H851,MasterData[Material],I851,MasterData[WWB ID],C851)</f>
        <v>-137.44200000000001</v>
      </c>
      <c r="S851" s="95">
        <f t="shared" si="28"/>
        <v>-90.844594350442321</v>
      </c>
    </row>
    <row r="852" spans="1:19" x14ac:dyDescent="0.25">
      <c r="A852" s="91" t="str">
        <v>BD INTERVENTIONAL</v>
      </c>
      <c r="B852" s="91" t="str">
        <v>Peripheral Intervention</v>
      </c>
      <c r="C852" s="91" t="str">
        <v>2401110</v>
      </c>
      <c r="D852" s="91" t="str">
        <v>Oncology</v>
      </c>
      <c r="E852" s="91" t="str">
        <v>Biopsy Needles and Accessories</v>
      </c>
      <c r="F852" s="91" t="str">
        <v>Mission Needles</v>
      </c>
      <c r="G852" s="91" t="str">
        <v>Mission Needles</v>
      </c>
      <c r="H852" s="91" t="str">
        <v>2016MSK_BARD</v>
      </c>
      <c r="I852" s="91" t="str">
        <v>MISSION KIT 20G x 16CM</v>
      </c>
      <c r="J852" s="91" t="str">
        <v>BARD</v>
      </c>
      <c r="K852" s="95">
        <f>SUMIFS(MasterData[Curr Sales],MasterData[Material'#],H852,MasterData[Material],I852,MasterData[WWB ID],C852)</f>
        <v>8438.35</v>
      </c>
      <c r="L852" s="95">
        <f>SUMIFS(MasterData[Prior Sales],MasterData[Material'#],H852,MasterData[Material],I852,MasterData[WWB ID],C852)</f>
        <v>7678.1099999999988</v>
      </c>
      <c r="M852" s="95">
        <f t="shared" si="27"/>
        <v>760.2400000000016</v>
      </c>
      <c r="N852" s="95">
        <f>SUMIFS(MasterData[Semi-Annual Base],MasterData[Material'#],H852,MasterData[Material],I852,MasterData[WWB ID],C852)</f>
        <v>0</v>
      </c>
      <c r="O852" s="95">
        <f>SUMIFS(MasterData[Semi-Annual Focus],MasterData[Material'#],H852,MasterData[Material],I852,MasterData[WWB ID],C852)</f>
        <v>0</v>
      </c>
      <c r="P852" s="95">
        <f>SUMIFS(MasterData[Base Rebate],MasterData[Material'#],H852,MasterData[Material],I852,MasterData[WWB ID],C852)</f>
        <v>59.142861016746309</v>
      </c>
      <c r="Q852" s="95">
        <f>SUMIFS(MasterData[Annual Focus],MasterData[Material'#],H852,MasterData[Material],I852,MasterData[WWB ID],C852)</f>
        <v>0</v>
      </c>
      <c r="R852" s="95">
        <f>SUMIFS(MasterData[Growth Rebate],MasterData[Material'#],H852,MasterData[Material],I852,MasterData[WWB ID],C852)</f>
        <v>76.023999999999944</v>
      </c>
      <c r="S852" s="95">
        <f t="shared" si="28"/>
        <v>135.16686101674625</v>
      </c>
    </row>
    <row r="853" spans="1:19" x14ac:dyDescent="0.25">
      <c r="A853" s="91" t="str">
        <v>BD INTERVENTIONAL</v>
      </c>
      <c r="B853" s="91" t="str">
        <v>Peripheral Intervention</v>
      </c>
      <c r="C853" s="91" t="str">
        <v>2401110</v>
      </c>
      <c r="D853" s="91" t="str">
        <v>Oncology</v>
      </c>
      <c r="E853" s="91" t="str">
        <v>Biopsy Needles and Accessories</v>
      </c>
      <c r="F853" s="91" t="str">
        <v>Mission Needles</v>
      </c>
      <c r="G853" s="91" t="str">
        <v>Mission Needles</v>
      </c>
      <c r="H853" s="91" t="str">
        <v>2020MSK_BARD</v>
      </c>
      <c r="I853" s="91" t="str">
        <v>MISSION KIT 20G x 20CM</v>
      </c>
      <c r="J853" s="91" t="str">
        <v>BARD</v>
      </c>
      <c r="K853" s="95">
        <f>SUMIFS(MasterData[Curr Sales],MasterData[Material'#],H853,MasterData[Material],I853,MasterData[WWB ID],C853)</f>
        <v>2263.35</v>
      </c>
      <c r="L853" s="95">
        <f>SUMIFS(MasterData[Prior Sales],MasterData[Material'#],H853,MasterData[Material],I853,MasterData[WWB ID],C853)</f>
        <v>2578.9499999999998</v>
      </c>
      <c r="M853" s="95">
        <f t="shared" si="27"/>
        <v>-315.59999999999991</v>
      </c>
      <c r="N853" s="95">
        <f>SUMIFS(MasterData[Semi-Annual Base],MasterData[Material'#],H853,MasterData[Material],I853,MasterData[WWB ID],C853)</f>
        <v>0</v>
      </c>
      <c r="O853" s="95">
        <f>SUMIFS(MasterData[Semi-Annual Focus],MasterData[Material'#],H853,MasterData[Material],I853,MasterData[WWB ID],C853)</f>
        <v>0</v>
      </c>
      <c r="P853" s="95">
        <f>SUMIFS(MasterData[Base Rebate],MasterData[Material'#],H853,MasterData[Material],I853,MasterData[WWB ID],C853)</f>
        <v>19.865107613610363</v>
      </c>
      <c r="Q853" s="95">
        <f>SUMIFS(MasterData[Annual Focus],MasterData[Material'#],H853,MasterData[Material],I853,MasterData[WWB ID],C853)</f>
        <v>0</v>
      </c>
      <c r="R853" s="95">
        <f>SUMIFS(MasterData[Growth Rebate],MasterData[Material'#],H853,MasterData[Material],I853,MasterData[WWB ID],C853)</f>
        <v>-31.559999999999988</v>
      </c>
      <c r="S853" s="95">
        <f t="shared" si="28"/>
        <v>-11.694892386389625</v>
      </c>
    </row>
    <row r="854" spans="1:19" x14ac:dyDescent="0.25">
      <c r="A854" s="91" t="str">
        <v>BD INTERVENTIONAL</v>
      </c>
      <c r="B854" s="91" t="str">
        <v>Peripheral Intervention</v>
      </c>
      <c r="C854" s="91" t="str">
        <v>2401110</v>
      </c>
      <c r="D854" s="91" t="str">
        <v>Oncology</v>
      </c>
      <c r="E854" s="91" t="str">
        <v>Biopsy Needles and Accessories</v>
      </c>
      <c r="F854" s="91" t="str">
        <v>Mission Needles</v>
      </c>
      <c r="G854" s="91" t="str">
        <v>Mission Needles</v>
      </c>
      <c r="H854" s="91" t="str">
        <v>1820MSK_BARD</v>
      </c>
      <c r="I854" s="91" t="str">
        <v>MISSION KIT 18G x 20CM</v>
      </c>
      <c r="J854" s="91" t="str">
        <v>BARD</v>
      </c>
      <c r="K854" s="95">
        <f>SUMIFS(MasterData[Curr Sales],MasterData[Material'#],H854,MasterData[Material],I854,MasterData[WWB ID],C854)</f>
        <v>1700</v>
      </c>
      <c r="L854" s="95">
        <f>SUMIFS(MasterData[Prior Sales],MasterData[Material'#],H854,MasterData[Material],I854,MasterData[WWB ID],C854)</f>
        <v>6049.42</v>
      </c>
      <c r="M854" s="95">
        <f t="shared" si="27"/>
        <v>-4349.42</v>
      </c>
      <c r="N854" s="95">
        <f>SUMIFS(MasterData[Semi-Annual Base],MasterData[Material'#],H854,MasterData[Material],I854,MasterData[WWB ID],C854)</f>
        <v>0</v>
      </c>
      <c r="O854" s="95">
        <f>SUMIFS(MasterData[Semi-Annual Focus],MasterData[Material'#],H854,MasterData[Material],I854,MasterData[WWB ID],C854)</f>
        <v>0</v>
      </c>
      <c r="P854" s="95">
        <f>SUMIFS(MasterData[Base Rebate],MasterData[Material'#],H854,MasterData[Material],I854,MasterData[WWB ID],C854)</f>
        <v>46.597405649557686</v>
      </c>
      <c r="Q854" s="95">
        <f>SUMIFS(MasterData[Annual Focus],MasterData[Material'#],H854,MasterData[Material],I854,MasterData[WWB ID],C854)</f>
        <v>0</v>
      </c>
      <c r="R854" s="95">
        <f>SUMIFS(MasterData[Growth Rebate],MasterData[Material'#],H854,MasterData[Material],I854,MasterData[WWB ID],C854)</f>
        <v>-434.94200000000001</v>
      </c>
      <c r="S854" s="95">
        <f t="shared" si="28"/>
        <v>-388.34459435044232</v>
      </c>
    </row>
    <row r="855" spans="1:19" x14ac:dyDescent="0.25">
      <c r="A855" s="91" t="str">
        <v>BD INTERVENTIONAL</v>
      </c>
      <c r="B855" s="91" t="str">
        <v>Peripheral Intervention</v>
      </c>
      <c r="C855" s="91" t="str">
        <v>2401110</v>
      </c>
      <c r="D855" s="91" t="str">
        <v>Oncology</v>
      </c>
      <c r="E855" s="91" t="str">
        <v>Biopsy Needles and Accessories</v>
      </c>
      <c r="F855" s="91" t="str">
        <v>Maxcore Needles</v>
      </c>
      <c r="G855" s="91" t="str">
        <v>Maxcore Needles</v>
      </c>
      <c r="H855" s="91" t="str">
        <v>MC1820_BARD</v>
      </c>
      <c r="I855" s="91" t="str">
        <v>BIOPSYINSTRUMENT</v>
      </c>
      <c r="J855" s="91" t="str">
        <v>BARD</v>
      </c>
      <c r="K855" s="95">
        <f>SUMIFS(MasterData[Curr Sales],MasterData[Material'#],H855,MasterData[Material],I855,MasterData[WWB ID],C855)</f>
        <v>22818.45</v>
      </c>
      <c r="L855" s="95">
        <f>SUMIFS(MasterData[Prior Sales],MasterData[Material'#],H855,MasterData[Material],I855,MasterData[WWB ID],C855)</f>
        <v>16084.6</v>
      </c>
      <c r="M855" s="95">
        <f t="shared" si="27"/>
        <v>6733.85</v>
      </c>
      <c r="N855" s="95">
        <f>SUMIFS(MasterData[Semi-Annual Base],MasterData[Material'#],H855,MasterData[Material],I855,MasterData[WWB ID],C855)</f>
        <v>0</v>
      </c>
      <c r="O855" s="95">
        <f>SUMIFS(MasterData[Semi-Annual Focus],MasterData[Material'#],H855,MasterData[Material],I855,MasterData[WWB ID],C855)</f>
        <v>0</v>
      </c>
      <c r="P855" s="95">
        <f>SUMIFS(MasterData[Base Rebate],MasterData[Material'#],H855,MasterData[Material],I855,MasterData[WWB ID],C855)</f>
        <v>123.89627946329992</v>
      </c>
      <c r="Q855" s="95">
        <f>SUMIFS(MasterData[Annual Focus],MasterData[Material'#],H855,MasterData[Material],I855,MasterData[WWB ID],C855)</f>
        <v>0</v>
      </c>
      <c r="R855" s="95">
        <f>SUMIFS(MasterData[Growth Rebate],MasterData[Material'#],H855,MasterData[Material],I855,MasterData[WWB ID],C855)</f>
        <v>673.38499999999988</v>
      </c>
      <c r="S855" s="95">
        <f t="shared" si="28"/>
        <v>797.28127946329982</v>
      </c>
    </row>
    <row r="856" spans="1:19" x14ac:dyDescent="0.25">
      <c r="A856" s="91" t="str">
        <v>BD INTERVENTIONAL</v>
      </c>
      <c r="B856" s="91" t="str">
        <v>Peripheral Intervention</v>
      </c>
      <c r="C856" s="91" t="str">
        <v>2401110</v>
      </c>
      <c r="D856" s="91" t="str">
        <v>Oncology</v>
      </c>
      <c r="E856" s="91" t="str">
        <v>Biopsy Needles and Accessories</v>
      </c>
      <c r="F856" s="91" t="str">
        <v>Maxcore Needles</v>
      </c>
      <c r="G856" s="91" t="str">
        <v>Maxcore Needles</v>
      </c>
      <c r="H856" s="91" t="str">
        <v>MC1810_BARD</v>
      </c>
      <c r="I856" s="91" t="str">
        <v>BIOPSYINSTRUMENT</v>
      </c>
      <c r="J856" s="91" t="str">
        <v>BARD</v>
      </c>
      <c r="K856" s="95">
        <f>SUMIFS(MasterData[Curr Sales],MasterData[Material'#],H856,MasterData[Material],I856,MasterData[WWB ID],C856)</f>
        <v>1230</v>
      </c>
      <c r="L856" s="95">
        <f>SUMIFS(MasterData[Prior Sales],MasterData[Material'#],H856,MasterData[Material],I856,MasterData[WWB ID],C856)</f>
        <v>210.3</v>
      </c>
      <c r="M856" s="95">
        <f t="shared" si="27"/>
        <v>1019.7</v>
      </c>
      <c r="N856" s="95">
        <f>SUMIFS(MasterData[Semi-Annual Base],MasterData[Material'#],H856,MasterData[Material],I856,MasterData[WWB ID],C856)</f>
        <v>0</v>
      </c>
      <c r="O856" s="95">
        <f>SUMIFS(MasterData[Semi-Annual Focus],MasterData[Material'#],H856,MasterData[Material],I856,MasterData[WWB ID],C856)</f>
        <v>0</v>
      </c>
      <c r="P856" s="95">
        <f>SUMIFS(MasterData[Base Rebate],MasterData[Material'#],H856,MasterData[Material],I856,MasterData[WWB ID],C856)</f>
        <v>1.6198965203444271</v>
      </c>
      <c r="Q856" s="95">
        <f>SUMIFS(MasterData[Annual Focus],MasterData[Material'#],H856,MasterData[Material],I856,MasterData[WWB ID],C856)</f>
        <v>0</v>
      </c>
      <c r="R856" s="95">
        <f>SUMIFS(MasterData[Growth Rebate],MasterData[Material'#],H856,MasterData[Material],I856,MasterData[WWB ID],C856)</f>
        <v>101.97</v>
      </c>
      <c r="S856" s="95">
        <f t="shared" si="28"/>
        <v>103.58989652034442</v>
      </c>
    </row>
    <row r="857" spans="1:19" x14ac:dyDescent="0.25">
      <c r="A857" s="91" t="str">
        <v>BD INTERVENTIONAL</v>
      </c>
      <c r="B857" s="91" t="str">
        <v>Peripheral Intervention</v>
      </c>
      <c r="C857" s="91" t="str">
        <v>2401110</v>
      </c>
      <c r="D857" s="91" t="str">
        <v>Oncology</v>
      </c>
      <c r="E857" s="91" t="str">
        <v>Biopsy Needles and Accessories</v>
      </c>
      <c r="F857" s="91" t="str">
        <v>Maxcore Needles</v>
      </c>
      <c r="G857" s="91" t="str">
        <v>Maxcore Needles</v>
      </c>
      <c r="H857" s="91" t="str">
        <v>MC2016_BARD</v>
      </c>
      <c r="I857" s="91" t="str">
        <v>DISPOSABLEBIOPSYINSTRUMENT</v>
      </c>
      <c r="J857" s="91" t="str">
        <v>BARD</v>
      </c>
      <c r="K857" s="95">
        <f>SUMIFS(MasterData[Curr Sales],MasterData[Material'#],H857,MasterData[Material],I857,MasterData[WWB ID],C857)</f>
        <v>0</v>
      </c>
      <c r="L857" s="95">
        <f>SUMIFS(MasterData[Prior Sales],MasterData[Material'#],H857,MasterData[Material],I857,MasterData[WWB ID],C857)</f>
        <v>0</v>
      </c>
      <c r="M857" s="95">
        <f t="shared" si="27"/>
        <v>0</v>
      </c>
      <c r="N857" s="95">
        <f>SUMIFS(MasterData[Semi-Annual Base],MasterData[Material'#],H857,MasterData[Material],I857,MasterData[WWB ID],C857)</f>
        <v>0</v>
      </c>
      <c r="O857" s="95">
        <f>SUMIFS(MasterData[Semi-Annual Focus],MasterData[Material'#],H857,MasterData[Material],I857,MasterData[WWB ID],C857)</f>
        <v>0</v>
      </c>
      <c r="P857" s="95">
        <f>SUMIFS(MasterData[Base Rebate],MasterData[Material'#],H857,MasterData[Material],I857,MasterData[WWB ID],C857)</f>
        <v>0</v>
      </c>
      <c r="Q857" s="95">
        <f>SUMIFS(MasterData[Annual Focus],MasterData[Material'#],H857,MasterData[Material],I857,MasterData[WWB ID],C857)</f>
        <v>0</v>
      </c>
      <c r="R857" s="95">
        <f>SUMIFS(MasterData[Growth Rebate],MasterData[Material'#],H857,MasterData[Material],I857,MasterData[WWB ID],C857)</f>
        <v>0</v>
      </c>
      <c r="S857" s="95">
        <f t="shared" si="28"/>
        <v>0</v>
      </c>
    </row>
    <row r="858" spans="1:19" x14ac:dyDescent="0.25">
      <c r="A858" s="91" t="str">
        <v>BD INTERVENTIONAL</v>
      </c>
      <c r="B858" s="91" t="str">
        <v>Peripheral Intervention</v>
      </c>
      <c r="C858" s="91" t="str">
        <v>2401110</v>
      </c>
      <c r="D858" s="91" t="str">
        <v>Oncology</v>
      </c>
      <c r="E858" s="91" t="str">
        <v>Catheter Group</v>
      </c>
      <c r="F858" s="91" t="str">
        <v>Chronic CVC Catheters</v>
      </c>
      <c r="G858" s="91" t="str">
        <v>Powerline Catheters</v>
      </c>
      <c r="H858" s="91" t="str">
        <v>0700610_BARD</v>
      </c>
      <c r="I858" s="91" t="str">
        <v>PowerLine, 6F, DL, Int</v>
      </c>
      <c r="J858" s="91" t="str">
        <v>BARD</v>
      </c>
      <c r="K858" s="95">
        <f>SUMIFS(MasterData[Curr Sales],MasterData[Material'#],H858,MasterData[Material],I858,MasterData[WWB ID],C858)</f>
        <v>3109.92</v>
      </c>
      <c r="L858" s="95">
        <f>SUMIFS(MasterData[Prior Sales],MasterData[Material'#],H858,MasterData[Material],I858,MasterData[WWB ID],C858)</f>
        <v>6738.16</v>
      </c>
      <c r="M858" s="95">
        <f t="shared" si="27"/>
        <v>-3628.24</v>
      </c>
      <c r="N858" s="95">
        <f>SUMIFS(MasterData[Semi-Annual Base],MasterData[Material'#],H858,MasterData[Material],I858,MasterData[WWB ID],C858)</f>
        <v>0</v>
      </c>
      <c r="O858" s="95">
        <f>SUMIFS(MasterData[Semi-Annual Focus],MasterData[Material'#],H858,MasterData[Material],I858,MasterData[WWB ID],C858)</f>
        <v>0</v>
      </c>
      <c r="P858" s="95">
        <f>SUMIFS(MasterData[Base Rebate],MasterData[Material'#],H858,MasterData[Material],I858,MasterData[WWB ID],C858)</f>
        <v>51.90262452460297</v>
      </c>
      <c r="Q858" s="95">
        <f>SUMIFS(MasterData[Annual Focus],MasterData[Material'#],H858,MasterData[Material],I858,MasterData[WWB ID],C858)</f>
        <v>0</v>
      </c>
      <c r="R858" s="95">
        <f>SUMIFS(MasterData[Growth Rebate],MasterData[Material'#],H858,MasterData[Material],I858,MasterData[WWB ID],C858)</f>
        <v>-362.82400000000007</v>
      </c>
      <c r="S858" s="95">
        <f t="shared" si="28"/>
        <v>-310.9213754753971</v>
      </c>
    </row>
    <row r="859" spans="1:19" x14ac:dyDescent="0.25">
      <c r="A859" s="91" t="str">
        <v>BD INTERVENTIONAL</v>
      </c>
      <c r="B859" s="91" t="str">
        <v>Peripheral Intervention</v>
      </c>
      <c r="C859" s="91" t="str">
        <v>2401110</v>
      </c>
      <c r="D859" s="91" t="str">
        <v>Oncology</v>
      </c>
      <c r="E859" s="91" t="str">
        <v>Markers</v>
      </c>
      <c r="F859" s="91" t="str">
        <v>UltraClip Markers</v>
      </c>
      <c r="G859" s="91" t="str">
        <v>Ultraclip DT</v>
      </c>
      <c r="H859" s="91" t="str">
        <v>862017D_BARD</v>
      </c>
      <c r="I859" s="91" t="str">
        <v>UltraClipDualTrigger</v>
      </c>
      <c r="J859" s="91" t="str">
        <v>BARD</v>
      </c>
      <c r="K859" s="95">
        <f>SUMIFS(MasterData[Curr Sales],MasterData[Material'#],H859,MasterData[Material],I859,MasterData[WWB ID],C859)</f>
        <v>35270</v>
      </c>
      <c r="L859" s="95">
        <f>SUMIFS(MasterData[Prior Sales],MasterData[Material'#],H859,MasterData[Material],I859,MasterData[WWB ID],C859)</f>
        <v>5181.0200000000004</v>
      </c>
      <c r="M859" s="95">
        <f t="shared" si="27"/>
        <v>30088.98</v>
      </c>
      <c r="N859" s="95">
        <f>SUMIFS(MasterData[Semi-Annual Base],MasterData[Material'#],H859,MasterData[Material],I859,MasterData[WWB ID],C859)</f>
        <v>0</v>
      </c>
      <c r="O859" s="95">
        <f>SUMIFS(MasterData[Semi-Annual Focus],MasterData[Material'#],H859,MasterData[Material],I859,MasterData[WWB ID],C859)</f>
        <v>0</v>
      </c>
      <c r="P859" s="95">
        <f>SUMIFS(MasterData[Base Rebate],MasterData[Material'#],H859,MasterData[Material],I859,MasterData[WWB ID],C859)</f>
        <v>39.908303708202013</v>
      </c>
      <c r="Q859" s="95">
        <f>SUMIFS(MasterData[Annual Focus],MasterData[Material'#],H859,MasterData[Material],I859,MasterData[WWB ID],C859)</f>
        <v>0</v>
      </c>
      <c r="R859" s="95">
        <f>SUMIFS(MasterData[Growth Rebate],MasterData[Material'#],H859,MasterData[Material],I859,MasterData[WWB ID],C859)</f>
        <v>3008.8979999999997</v>
      </c>
      <c r="S859" s="95">
        <f t="shared" si="28"/>
        <v>3048.8063037082015</v>
      </c>
    </row>
    <row r="860" spans="1:19" x14ac:dyDescent="0.25">
      <c r="A860" s="91" t="str">
        <v>BD INTERVENTIONAL</v>
      </c>
      <c r="B860" s="91" t="str">
        <v>Peripheral Intervention</v>
      </c>
      <c r="C860" s="91" t="str">
        <v>2401110</v>
      </c>
      <c r="D860" s="91" t="str">
        <v>Oncology</v>
      </c>
      <c r="E860" s="91" t="str">
        <v>Markers</v>
      </c>
      <c r="F860" s="91" t="str">
        <v>UltraClip Markers</v>
      </c>
      <c r="G860" s="91" t="str">
        <v>Ultraclip DT</v>
      </c>
      <c r="H860" s="91" t="str">
        <v>864017D_BARD</v>
      </c>
      <c r="I860" s="91" t="str">
        <v>UltraClipDualTrigger</v>
      </c>
      <c r="J860" s="91" t="str">
        <v>BARD</v>
      </c>
      <c r="K860" s="95">
        <f>SUMIFS(MasterData[Curr Sales],MasterData[Material'#],H860,MasterData[Material],I860,MasterData[WWB ID],C860)</f>
        <v>36420</v>
      </c>
      <c r="L860" s="95">
        <f>SUMIFS(MasterData[Prior Sales],MasterData[Material'#],H860,MasterData[Material],I860,MasterData[WWB ID],C860)</f>
        <v>6906.01</v>
      </c>
      <c r="M860" s="95">
        <f t="shared" si="27"/>
        <v>29513.989999999998</v>
      </c>
      <c r="N860" s="95">
        <f>SUMIFS(MasterData[Semi-Annual Base],MasterData[Material'#],H860,MasterData[Material],I860,MasterData[WWB ID],C860)</f>
        <v>0</v>
      </c>
      <c r="O860" s="95">
        <f>SUMIFS(MasterData[Semi-Annual Focus],MasterData[Material'#],H860,MasterData[Material],I860,MasterData[WWB ID],C860)</f>
        <v>0</v>
      </c>
      <c r="P860" s="95">
        <f>SUMIFS(MasterData[Base Rebate],MasterData[Material'#],H860,MasterData[Material],I860,MasterData[WWB ID],C860)</f>
        <v>53.195537653180295</v>
      </c>
      <c r="Q860" s="95">
        <f>SUMIFS(MasterData[Annual Focus],MasterData[Material'#],H860,MasterData[Material],I860,MasterData[WWB ID],C860)</f>
        <v>0</v>
      </c>
      <c r="R860" s="95">
        <f>SUMIFS(MasterData[Growth Rebate],MasterData[Material'#],H860,MasterData[Material],I860,MasterData[WWB ID],C860)</f>
        <v>2951.3989999999999</v>
      </c>
      <c r="S860" s="95">
        <f t="shared" si="28"/>
        <v>3004.5945376531804</v>
      </c>
    </row>
    <row r="861" spans="1:19" x14ac:dyDescent="0.25">
      <c r="A861" s="91" t="str">
        <v>BD INTERVENTIONAL</v>
      </c>
      <c r="B861" s="91" t="str">
        <v>Peripheral Intervention</v>
      </c>
      <c r="C861" s="91" t="str">
        <v>2401110</v>
      </c>
      <c r="D861" s="91" t="str">
        <v>Oncology</v>
      </c>
      <c r="E861" s="91" t="str">
        <v>PORTS</v>
      </c>
      <c r="F861" s="91" t="str">
        <v>Ports</v>
      </c>
      <c r="G861" s="91" t="str">
        <v>Powerport ISP MRI</v>
      </c>
      <c r="H861" s="91" t="str">
        <v>1806061_BARD</v>
      </c>
      <c r="I861" s="91" t="str">
        <v>PPMRIISPOPEN6CFRBINT</v>
      </c>
      <c r="J861" s="91" t="str">
        <v>BARD</v>
      </c>
      <c r="K861" s="95">
        <f>SUMIFS(MasterData[Curr Sales],MasterData[Material'#],H861,MasterData[Material],I861,MasterData[WWB ID],C861)</f>
        <v>3698</v>
      </c>
      <c r="L861" s="95">
        <f>SUMIFS(MasterData[Prior Sales],MasterData[Material'#],H861,MasterData[Material],I861,MasterData[WWB ID],C861)</f>
        <v>0</v>
      </c>
      <c r="M861" s="95">
        <f t="shared" si="27"/>
        <v>3698</v>
      </c>
      <c r="N861" s="95">
        <f>SUMIFS(MasterData[Semi-Annual Base],MasterData[Material'#],H861,MasterData[Material],I861,MasterData[WWB ID],C861)</f>
        <v>0</v>
      </c>
      <c r="O861" s="95">
        <f>SUMIFS(MasterData[Semi-Annual Focus],MasterData[Material'#],H861,MasterData[Material],I861,MasterData[WWB ID],C861)</f>
        <v>0</v>
      </c>
      <c r="P861" s="95">
        <f>SUMIFS(MasterData[Base Rebate],MasterData[Material'#],H861,MasterData[Material],I861,MasterData[WWB ID],C861)</f>
        <v>0</v>
      </c>
      <c r="Q861" s="95">
        <f>SUMIFS(MasterData[Annual Focus],MasterData[Material'#],H861,MasterData[Material],I861,MasterData[WWB ID],C861)</f>
        <v>0</v>
      </c>
      <c r="R861" s="95">
        <f>SUMIFS(MasterData[Growth Rebate],MasterData[Material'#],H861,MasterData[Material],I861,MasterData[WWB ID],C861)</f>
        <v>369.8</v>
      </c>
      <c r="S861" s="95">
        <f t="shared" si="28"/>
        <v>369.8</v>
      </c>
    </row>
    <row r="862" spans="1:19" x14ac:dyDescent="0.25">
      <c r="A862" s="91" t="str">
        <v>BD INTERVENTIONAL</v>
      </c>
      <c r="B862" s="91" t="str">
        <v>Peripheral Intervention</v>
      </c>
      <c r="C862" s="91" t="str">
        <v>2401110</v>
      </c>
      <c r="D862" s="91" t="str">
        <v>Oncology</v>
      </c>
      <c r="E862" s="91" t="str">
        <v>PORTS</v>
      </c>
      <c r="F862" s="91" t="str">
        <v>Ports</v>
      </c>
      <c r="G862" s="91" t="str">
        <v>Powerport ISP MRI</v>
      </c>
      <c r="H862" s="91" t="str">
        <v>1808561_BARD</v>
      </c>
      <c r="I862" s="91" t="str">
        <v>PPMRIISPOPEN8GRRBINT</v>
      </c>
      <c r="J862" s="91" t="str">
        <v>BARD</v>
      </c>
      <c r="K862" s="95">
        <f>SUMIFS(MasterData[Curr Sales],MasterData[Material'#],H862,MasterData[Material],I862,MasterData[WWB ID],C862)</f>
        <v>4270</v>
      </c>
      <c r="L862" s="95">
        <f>SUMIFS(MasterData[Prior Sales],MasterData[Material'#],H862,MasterData[Material],I862,MasterData[WWB ID],C862)</f>
        <v>0</v>
      </c>
      <c r="M862" s="95">
        <f t="shared" si="27"/>
        <v>4270</v>
      </c>
      <c r="N862" s="95">
        <f>SUMIFS(MasterData[Semi-Annual Base],MasterData[Material'#],H862,MasterData[Material],I862,MasterData[WWB ID],C862)</f>
        <v>0</v>
      </c>
      <c r="O862" s="95">
        <f>SUMIFS(MasterData[Semi-Annual Focus],MasterData[Material'#],H862,MasterData[Material],I862,MasterData[WWB ID],C862)</f>
        <v>0</v>
      </c>
      <c r="P862" s="95">
        <f>SUMIFS(MasterData[Base Rebate],MasterData[Material'#],H862,MasterData[Material],I862,MasterData[WWB ID],C862)</f>
        <v>0</v>
      </c>
      <c r="Q862" s="95">
        <f>SUMIFS(MasterData[Annual Focus],MasterData[Material'#],H862,MasterData[Material],I862,MasterData[WWB ID],C862)</f>
        <v>0</v>
      </c>
      <c r="R862" s="95">
        <f>SUMIFS(MasterData[Growth Rebate],MasterData[Material'#],H862,MasterData[Material],I862,MasterData[WWB ID],C862)</f>
        <v>427</v>
      </c>
      <c r="S862" s="95">
        <f t="shared" si="28"/>
        <v>427</v>
      </c>
    </row>
    <row r="863" spans="1:19" x14ac:dyDescent="0.25">
      <c r="A863" s="91" t="str">
        <v>BD INTERVENTIONAL</v>
      </c>
      <c r="B863" s="91" t="str">
        <v>Peripheral Intervention</v>
      </c>
      <c r="C863" s="91" t="str">
        <v>2401110</v>
      </c>
      <c r="D863" s="91" t="str">
        <v>Oncology</v>
      </c>
      <c r="E863" s="91" t="str">
        <v>PORTS</v>
      </c>
      <c r="F863" s="91" t="str">
        <v>Ports</v>
      </c>
      <c r="G863" s="91" t="str">
        <v>Apheresis Ports</v>
      </c>
      <c r="H863" s="91" t="str">
        <v>A710962_BARD</v>
      </c>
      <c r="I863" s="91" t="str">
        <v>POWERFLOW16GIVPORTINTER</v>
      </c>
      <c r="J863" s="91" t="str">
        <v>BARD</v>
      </c>
      <c r="K863" s="95">
        <f>SUMIFS(MasterData[Curr Sales],MasterData[Material'#],H863,MasterData[Material],I863,MasterData[WWB ID],C863)</f>
        <v>0</v>
      </c>
      <c r="L863" s="95">
        <f>SUMIFS(MasterData[Prior Sales],MasterData[Material'#],H863,MasterData[Material],I863,MasterData[WWB ID],C863)</f>
        <v>45423</v>
      </c>
      <c r="M863" s="95">
        <f t="shared" si="27"/>
        <v>-45423</v>
      </c>
      <c r="N863" s="95">
        <f>SUMIFS(MasterData[Semi-Annual Base],MasterData[Material'#],H863,MasterData[Material],I863,MasterData[WWB ID],C863)</f>
        <v>0</v>
      </c>
      <c r="O863" s="95">
        <f>SUMIFS(MasterData[Semi-Annual Focus],MasterData[Material'#],H863,MasterData[Material],I863,MasterData[WWB ID],C863)</f>
        <v>0</v>
      </c>
      <c r="P863" s="95">
        <f>SUMIFS(MasterData[Base Rebate],MasterData[Material'#],H863,MasterData[Material],I863,MasterData[WWB ID],C863)</f>
        <v>349.88378337425064</v>
      </c>
      <c r="Q863" s="95">
        <f>SUMIFS(MasterData[Annual Focus],MasterData[Material'#],H863,MasterData[Material],I863,MasterData[WWB ID],C863)</f>
        <v>0</v>
      </c>
      <c r="R863" s="95">
        <f>SUMIFS(MasterData[Growth Rebate],MasterData[Material'#],H863,MasterData[Material],I863,MasterData[WWB ID],C863)</f>
        <v>-4542.3000000000011</v>
      </c>
      <c r="S863" s="95">
        <f t="shared" si="28"/>
        <v>-4192.4162166257502</v>
      </c>
    </row>
    <row r="864" spans="1:19" x14ac:dyDescent="0.25">
      <c r="A864" s="91" t="str">
        <v>BD INTERVENTIONAL</v>
      </c>
      <c r="B864" s="91" t="str">
        <v>Peripheral Intervention</v>
      </c>
      <c r="C864" s="91" t="str">
        <v>2401121</v>
      </c>
      <c r="D864" s="91" t="str">
        <v>End Stage Kidney Disease</v>
      </c>
      <c r="E864" s="91" t="str">
        <v>Fabrics and Meshes</v>
      </c>
      <c r="F864" s="91" t="str">
        <v>Fabrics</v>
      </c>
      <c r="G864" s="91" t="str">
        <v>Fabrics</v>
      </c>
      <c r="H864" s="91" t="str">
        <v>007837_BARD</v>
      </c>
      <c r="I864" s="91" t="str">
        <v>TFEFelt</v>
      </c>
      <c r="J864" s="91" t="str">
        <v>BARD</v>
      </c>
      <c r="K864" s="95">
        <f>SUMIFS(MasterData[Curr Sales],MasterData[Material'#],H864,MasterData[Material],I864,MasterData[WWB ID],C864)</f>
        <v>48650.2</v>
      </c>
      <c r="L864" s="95">
        <f>SUMIFS(MasterData[Prior Sales],MasterData[Material'#],H864,MasterData[Material],I864,MasterData[WWB ID],C864)</f>
        <v>32057.9</v>
      </c>
      <c r="M864" s="95">
        <f t="shared" si="27"/>
        <v>16592.299999999996</v>
      </c>
      <c r="N864" s="95">
        <f>SUMIFS(MasterData[Semi-Annual Base],MasterData[Material'#],H864,MasterData[Material],I864,MasterData[WWB ID],C864)</f>
        <v>0</v>
      </c>
      <c r="O864" s="95">
        <f>SUMIFS(MasterData[Semi-Annual Focus],MasterData[Material'#],H864,MasterData[Material],I864,MasterData[WWB ID],C864)</f>
        <v>0</v>
      </c>
      <c r="P864" s="95">
        <f>SUMIFS(MasterData[Base Rebate],MasterData[Material'#],H864,MasterData[Material],I864,MasterData[WWB ID],C864)</f>
        <v>246.93523851426343</v>
      </c>
      <c r="Q864" s="95">
        <f>SUMIFS(MasterData[Annual Focus],MasterData[Material'#],H864,MasterData[Material],I864,MasterData[WWB ID],C864)</f>
        <v>0</v>
      </c>
      <c r="R864" s="95">
        <f>SUMIFS(MasterData[Growth Rebate],MasterData[Material'#],H864,MasterData[Material],I864,MasterData[WWB ID],C864)</f>
        <v>1659.23</v>
      </c>
      <c r="S864" s="95">
        <f t="shared" si="28"/>
        <v>1906.1652385142634</v>
      </c>
    </row>
    <row r="865" spans="1:19" x14ac:dyDescent="0.25">
      <c r="A865" s="91" t="str">
        <v>BD INTERVENTIONAL</v>
      </c>
      <c r="B865" s="91" t="str">
        <v>Peripheral Intervention</v>
      </c>
      <c r="C865" s="91" t="str">
        <v>2401121</v>
      </c>
      <c r="D865" s="91" t="str">
        <v>End Stage Kidney Disease</v>
      </c>
      <c r="E865" s="91" t="str">
        <v>Fabrics and Meshes</v>
      </c>
      <c r="F865" s="91" t="str">
        <v>Fabrics</v>
      </c>
      <c r="G865" s="91" t="str">
        <v>Fabrics</v>
      </c>
      <c r="H865" s="91" t="str">
        <v>007973_BARD</v>
      </c>
      <c r="I865" s="91" t="str">
        <v>PTFEFelt</v>
      </c>
      <c r="J865" s="91" t="str">
        <v>BARD</v>
      </c>
      <c r="K865" s="95">
        <f>SUMIFS(MasterData[Curr Sales],MasterData[Material'#],H865,MasterData[Material],I865,MasterData[WWB ID],C865)</f>
        <v>0</v>
      </c>
      <c r="L865" s="95">
        <f>SUMIFS(MasterData[Prior Sales],MasterData[Material'#],H865,MasterData[Material],I865,MasterData[WWB ID],C865)</f>
        <v>750</v>
      </c>
      <c r="M865" s="95">
        <f t="shared" si="27"/>
        <v>-750</v>
      </c>
      <c r="N865" s="95">
        <f>SUMIFS(MasterData[Semi-Annual Base],MasterData[Material'#],H865,MasterData[Material],I865,MasterData[WWB ID],C865)</f>
        <v>0</v>
      </c>
      <c r="O865" s="95">
        <f>SUMIFS(MasterData[Semi-Annual Focus],MasterData[Material'#],H865,MasterData[Material],I865,MasterData[WWB ID],C865)</f>
        <v>0</v>
      </c>
      <c r="P865" s="95">
        <f>SUMIFS(MasterData[Base Rebate],MasterData[Material'#],H865,MasterData[Material],I865,MasterData[WWB ID],C865)</f>
        <v>5.7770917273339055</v>
      </c>
      <c r="Q865" s="95">
        <f>SUMIFS(MasterData[Annual Focus],MasterData[Material'#],H865,MasterData[Material],I865,MasterData[WWB ID],C865)</f>
        <v>0</v>
      </c>
      <c r="R865" s="95">
        <f>SUMIFS(MasterData[Growth Rebate],MasterData[Material'#],H865,MasterData[Material],I865,MasterData[WWB ID],C865)</f>
        <v>-75</v>
      </c>
      <c r="S865" s="95">
        <f t="shared" si="28"/>
        <v>-69.222908272666089</v>
      </c>
    </row>
    <row r="866" spans="1:19" x14ac:dyDescent="0.25">
      <c r="A866" s="91" t="str">
        <v>BD INTERVENTIONAL</v>
      </c>
      <c r="B866" s="91" t="str">
        <v>Peripheral Intervention</v>
      </c>
      <c r="C866" s="91" t="str">
        <v>2401121</v>
      </c>
      <c r="D866" s="91" t="str">
        <v>End Stage Kidney Disease</v>
      </c>
      <c r="E866" s="91" t="str">
        <v>Fabrics and Meshes</v>
      </c>
      <c r="F866" s="91" t="str">
        <v>Fabrics</v>
      </c>
      <c r="G866" s="91" t="str">
        <v>Fabrics</v>
      </c>
      <c r="H866" s="91" t="str">
        <v>007021_BARD</v>
      </c>
      <c r="I866" s="91" t="str">
        <v>Low Porosity PTFE Felts</v>
      </c>
      <c r="J866" s="91" t="str">
        <v>BARD</v>
      </c>
      <c r="K866" s="95">
        <f>SUMIFS(MasterData[Curr Sales],MasterData[Material'#],H866,MasterData[Material],I866,MasterData[WWB ID],C866)</f>
        <v>0</v>
      </c>
      <c r="L866" s="95">
        <f>SUMIFS(MasterData[Prior Sales],MasterData[Material'#],H866,MasterData[Material],I866,MasterData[WWB ID],C866)</f>
        <v>868</v>
      </c>
      <c r="M866" s="95">
        <f t="shared" si="27"/>
        <v>-868</v>
      </c>
      <c r="N866" s="95">
        <f>SUMIFS(MasterData[Semi-Annual Base],MasterData[Material'#],H866,MasterData[Material],I866,MasterData[WWB ID],C866)</f>
        <v>0</v>
      </c>
      <c r="O866" s="95">
        <f>SUMIFS(MasterData[Semi-Annual Focus],MasterData[Material'#],H866,MasterData[Material],I866,MasterData[WWB ID],C866)</f>
        <v>0</v>
      </c>
      <c r="P866" s="95">
        <f>SUMIFS(MasterData[Base Rebate],MasterData[Material'#],H866,MasterData[Material],I866,MasterData[WWB ID],C866)</f>
        <v>6.6860208257677725</v>
      </c>
      <c r="Q866" s="95">
        <f>SUMIFS(MasterData[Annual Focus],MasterData[Material'#],H866,MasterData[Material],I866,MasterData[WWB ID],C866)</f>
        <v>0</v>
      </c>
      <c r="R866" s="95">
        <f>SUMIFS(MasterData[Growth Rebate],MasterData[Material'#],H866,MasterData[Material],I866,MasterData[WWB ID],C866)</f>
        <v>-86.800000000000011</v>
      </c>
      <c r="S866" s="95">
        <f t="shared" si="28"/>
        <v>-80.113979174232242</v>
      </c>
    </row>
    <row r="867" spans="1:19" x14ac:dyDescent="0.25">
      <c r="A867" s="91" t="str">
        <v>BD INTERVENTIONAL</v>
      </c>
      <c r="B867" s="91" t="str">
        <v>Peripheral Intervention</v>
      </c>
      <c r="C867" s="91" t="str">
        <v>2401121</v>
      </c>
      <c r="D867" s="91" t="str">
        <v>End Stage Kidney Disease</v>
      </c>
      <c r="E867" s="91" t="str">
        <v>PTA ESKD</v>
      </c>
      <c r="F867" s="91" t="str">
        <v>Atlas Gold PTA</v>
      </c>
      <c r="G867" s="91" t="str">
        <v>Atlas Gold PTA</v>
      </c>
      <c r="H867" s="91" t="str">
        <v>ATG80144_BARD</v>
      </c>
      <c r="I867" s="91" t="str">
        <v>PTADilatationCatheter</v>
      </c>
      <c r="J867" s="91" t="str">
        <v>BARD</v>
      </c>
      <c r="K867" s="95">
        <f>SUMIFS(MasterData[Curr Sales],MasterData[Material'#],H867,MasterData[Material],I867,MasterData[WWB ID],C867)</f>
        <v>5577.45</v>
      </c>
      <c r="L867" s="95">
        <f>SUMIFS(MasterData[Prior Sales],MasterData[Material'#],H867,MasterData[Material],I867,MasterData[WWB ID],C867)</f>
        <v>11100.749999999998</v>
      </c>
      <c r="M867" s="95">
        <f t="shared" si="27"/>
        <v>-5523.2999999999984</v>
      </c>
      <c r="N867" s="95">
        <f>SUMIFS(MasterData[Semi-Annual Base],MasterData[Material'#],H867,MasterData[Material],I867,MasterData[WWB ID],C867)</f>
        <v>0</v>
      </c>
      <c r="O867" s="95">
        <f>SUMIFS(MasterData[Semi-Annual Focus],MasterData[Material'#],H867,MasterData[Material],I867,MasterData[WWB ID],C867)</f>
        <v>0</v>
      </c>
      <c r="P867" s="95">
        <f>SUMIFS(MasterData[Base Rebate],MasterData[Material'#],H867,MasterData[Material],I867,MasterData[WWB ID],C867)</f>
        <v>85.506734656269131</v>
      </c>
      <c r="Q867" s="95">
        <f>SUMIFS(MasterData[Annual Focus],MasterData[Material'#],H867,MasterData[Material],I867,MasterData[WWB ID],C867)</f>
        <v>0</v>
      </c>
      <c r="R867" s="95">
        <f>SUMIFS(MasterData[Growth Rebate],MasterData[Material'#],H867,MasterData[Material],I867,MasterData[WWB ID],C867)</f>
        <v>-552.33000000000004</v>
      </c>
      <c r="S867" s="95">
        <f t="shared" si="28"/>
        <v>-466.8232653437309</v>
      </c>
    </row>
    <row r="868" spans="1:19" x14ac:dyDescent="0.25">
      <c r="A868" s="91" t="str">
        <v>BD INTERVENTIONAL</v>
      </c>
      <c r="B868" s="91" t="str">
        <v>Peripheral Intervention</v>
      </c>
      <c r="C868" s="91" t="str">
        <v>2401121</v>
      </c>
      <c r="D868" s="91" t="str">
        <v>End Stage Kidney Disease</v>
      </c>
      <c r="E868" s="91" t="str">
        <v>PTA ESKD</v>
      </c>
      <c r="F868" s="91" t="str">
        <v>Atlas Gold PTA</v>
      </c>
      <c r="G868" s="91" t="str">
        <v>Atlas Gold PTA</v>
      </c>
      <c r="H868" s="91" t="str">
        <v>ATG80124_BARD</v>
      </c>
      <c r="I868" s="91" t="str">
        <v>PTADilatationCatheter</v>
      </c>
      <c r="J868" s="91" t="str">
        <v>BARD</v>
      </c>
      <c r="K868" s="95">
        <f>SUMIFS(MasterData[Curr Sales],MasterData[Material'#],H868,MasterData[Material],I868,MasterData[WWB ID],C868)</f>
        <v>1487.32</v>
      </c>
      <c r="L868" s="95">
        <f>SUMIFS(MasterData[Prior Sales],MasterData[Material'#],H868,MasterData[Material],I868,MasterData[WWB ID],C868)</f>
        <v>2974.6400000000003</v>
      </c>
      <c r="M868" s="95">
        <f t="shared" si="27"/>
        <v>-1487.3200000000004</v>
      </c>
      <c r="N868" s="95">
        <f>SUMIFS(MasterData[Semi-Annual Base],MasterData[Material'#],H868,MasterData[Material],I868,MasterData[WWB ID],C868)</f>
        <v>0</v>
      </c>
      <c r="O868" s="95">
        <f>SUMIFS(MasterData[Semi-Annual Focus],MasterData[Material'#],H868,MasterData[Material],I868,MasterData[WWB ID],C868)</f>
        <v>0</v>
      </c>
      <c r="P868" s="95">
        <f>SUMIFS(MasterData[Base Rebate],MasterData[Material'#],H868,MasterData[Material],I868,MasterData[WWB ID],C868)</f>
        <v>22.913024181062038</v>
      </c>
      <c r="Q868" s="95">
        <f>SUMIFS(MasterData[Annual Focus],MasterData[Material'#],H868,MasterData[Material],I868,MasterData[WWB ID],C868)</f>
        <v>0</v>
      </c>
      <c r="R868" s="95">
        <f>SUMIFS(MasterData[Growth Rebate],MasterData[Material'#],H868,MasterData[Material],I868,MasterData[WWB ID],C868)</f>
        <v>-148.73200000000003</v>
      </c>
      <c r="S868" s="95">
        <f t="shared" si="28"/>
        <v>-125.81897581893799</v>
      </c>
    </row>
    <row r="869" spans="1:19" x14ac:dyDescent="0.25">
      <c r="A869" s="91" t="str">
        <v>BD INTERVENTIONAL</v>
      </c>
      <c r="B869" s="91" t="str">
        <v>Peripheral Intervention</v>
      </c>
      <c r="C869" s="91" t="str">
        <v>2401121</v>
      </c>
      <c r="D869" s="91" t="str">
        <v>End Stage Kidney Disease</v>
      </c>
      <c r="E869" s="91" t="str">
        <v>PTA ESKD</v>
      </c>
      <c r="F869" s="91" t="str">
        <v>Atlas Gold PTA</v>
      </c>
      <c r="G869" s="91" t="str">
        <v>Atlas Gold PTA</v>
      </c>
      <c r="H869" s="91" t="str">
        <v>ATG80164_BARD</v>
      </c>
      <c r="I869" s="91" t="str">
        <v>PTADilatationCatheter</v>
      </c>
      <c r="J869" s="91" t="str">
        <v>BARD</v>
      </c>
      <c r="K869" s="95">
        <f>SUMIFS(MasterData[Curr Sales],MasterData[Material'#],H869,MasterData[Material],I869,MasterData[WWB ID],C869)</f>
        <v>7436.6</v>
      </c>
      <c r="L869" s="95">
        <f>SUMIFS(MasterData[Prior Sales],MasterData[Material'#],H869,MasterData[Material],I869,MasterData[WWB ID],C869)</f>
        <v>4068.4700000000003</v>
      </c>
      <c r="M869" s="95">
        <f t="shared" si="27"/>
        <v>3368.13</v>
      </c>
      <c r="N869" s="95">
        <f>SUMIFS(MasterData[Semi-Annual Base],MasterData[Material'#],H869,MasterData[Material],I869,MasterData[WWB ID],C869)</f>
        <v>0</v>
      </c>
      <c r="O869" s="95">
        <f>SUMIFS(MasterData[Semi-Annual Focus],MasterData[Material'#],H869,MasterData[Material],I869,MasterData[WWB ID],C869)</f>
        <v>0</v>
      </c>
      <c r="P869" s="95">
        <f>SUMIFS(MasterData[Base Rebate],MasterData[Material'#],H869,MasterData[Material],I869,MasterData[WWB ID],C869)</f>
        <v>31.338565839874896</v>
      </c>
      <c r="Q869" s="95">
        <f>SUMIFS(MasterData[Annual Focus],MasterData[Material'#],H869,MasterData[Material],I869,MasterData[WWB ID],C869)</f>
        <v>0</v>
      </c>
      <c r="R869" s="95">
        <f>SUMIFS(MasterData[Growth Rebate],MasterData[Material'#],H869,MasterData[Material],I869,MasterData[WWB ID],C869)</f>
        <v>336.81299999999999</v>
      </c>
      <c r="S869" s="95">
        <f t="shared" si="28"/>
        <v>368.15156583987488</v>
      </c>
    </row>
    <row r="870" spans="1:19" x14ac:dyDescent="0.25">
      <c r="A870" s="91" t="str">
        <v>BD INTERVENTIONAL</v>
      </c>
      <c r="B870" s="91" t="str">
        <v>Peripheral Intervention</v>
      </c>
      <c r="C870" s="91" t="str">
        <v>2401121</v>
      </c>
      <c r="D870" s="91" t="str">
        <v>End Stage Kidney Disease</v>
      </c>
      <c r="E870" s="91" t="str">
        <v>PTA ESKD</v>
      </c>
      <c r="F870" s="91" t="str">
        <v>Atlas Gold PTA</v>
      </c>
      <c r="G870" s="91" t="str">
        <v>Atlas Gold PTA</v>
      </c>
      <c r="H870" s="91" t="str">
        <v>ATG80126_BARD</v>
      </c>
      <c r="I870" s="91" t="str">
        <v>PTADilatationCatheter</v>
      </c>
      <c r="J870" s="91" t="str">
        <v>BARD</v>
      </c>
      <c r="K870" s="95">
        <f>SUMIFS(MasterData[Curr Sales],MasterData[Material'#],H870,MasterData[Material],I870,MasterData[WWB ID],C870)</f>
        <v>743.66</v>
      </c>
      <c r="L870" s="95">
        <f>SUMIFS(MasterData[Prior Sales],MasterData[Material'#],H870,MasterData[Material],I870,MasterData[WWB ID],C870)</f>
        <v>1465.6599999999999</v>
      </c>
      <c r="M870" s="95">
        <f t="shared" si="27"/>
        <v>-721.99999999999989</v>
      </c>
      <c r="N870" s="95">
        <f>SUMIFS(MasterData[Semi-Annual Base],MasterData[Material'#],H870,MasterData[Material],I870,MasterData[WWB ID],C870)</f>
        <v>0</v>
      </c>
      <c r="O870" s="95">
        <f>SUMIFS(MasterData[Semi-Annual Focus],MasterData[Material'#],H870,MasterData[Material],I870,MasterData[WWB ID],C870)</f>
        <v>0</v>
      </c>
      <c r="P870" s="95">
        <f>SUMIFS(MasterData[Base Rebate],MasterData[Material'#],H870,MasterData[Material],I870,MasterData[WWB ID],C870)</f>
        <v>11.289669681445615</v>
      </c>
      <c r="Q870" s="95">
        <f>SUMIFS(MasterData[Annual Focus],MasterData[Material'#],H870,MasterData[Material],I870,MasterData[WWB ID],C870)</f>
        <v>0</v>
      </c>
      <c r="R870" s="95">
        <f>SUMIFS(MasterData[Growth Rebate],MasterData[Material'#],H870,MasterData[Material],I870,MasterData[WWB ID],C870)</f>
        <v>-72.2</v>
      </c>
      <c r="S870" s="95">
        <f t="shared" si="28"/>
        <v>-60.910330318554387</v>
      </c>
    </row>
    <row r="871" spans="1:19" x14ac:dyDescent="0.25">
      <c r="A871" s="91" t="str">
        <v>BD INTERVENTIONAL</v>
      </c>
      <c r="B871" s="91" t="str">
        <v>Peripheral Intervention</v>
      </c>
      <c r="C871" s="91" t="str">
        <v>2401121</v>
      </c>
      <c r="D871" s="91" t="str">
        <v>End Stage Kidney Disease</v>
      </c>
      <c r="E871" s="91" t="str">
        <v>PTA ESKD</v>
      </c>
      <c r="F871" s="91" t="str">
        <v>Atlas Gold PTA</v>
      </c>
      <c r="G871" s="91" t="str">
        <v>Atlas Gold PTA</v>
      </c>
      <c r="H871" s="91" t="str">
        <v>ATG80146_BARD</v>
      </c>
      <c r="I871" s="91" t="str">
        <v>PTADilatationCatheter</v>
      </c>
      <c r="J871" s="91" t="str">
        <v>BARD</v>
      </c>
      <c r="K871" s="95">
        <f>SUMIFS(MasterData[Curr Sales],MasterData[Material'#],H871,MasterData[Material],I871,MasterData[WWB ID],C871)</f>
        <v>4833.79</v>
      </c>
      <c r="L871" s="95">
        <f>SUMIFS(MasterData[Prior Sales],MasterData[Material'#],H871,MasterData[Material],I871,MasterData[WWB ID],C871)</f>
        <v>4801.2999999999993</v>
      </c>
      <c r="M871" s="95">
        <f t="shared" si="27"/>
        <v>32.490000000000691</v>
      </c>
      <c r="N871" s="95">
        <f>SUMIFS(MasterData[Semi-Annual Base],MasterData[Material'#],H871,MasterData[Material],I871,MasterData[WWB ID],C871)</f>
        <v>0</v>
      </c>
      <c r="O871" s="95">
        <f>SUMIFS(MasterData[Semi-Annual Focus],MasterData[Material'#],H871,MasterData[Material],I871,MasterData[WWB ID],C871)</f>
        <v>0</v>
      </c>
      <c r="P871" s="95">
        <f>SUMIFS(MasterData[Base Rebate],MasterData[Material'#],H871,MasterData[Material],I871,MasterData[WWB ID],C871)</f>
        <v>36.983400680597704</v>
      </c>
      <c r="Q871" s="95">
        <f>SUMIFS(MasterData[Annual Focus],MasterData[Material'#],H871,MasterData[Material],I871,MasterData[WWB ID],C871)</f>
        <v>0</v>
      </c>
      <c r="R871" s="95">
        <f>SUMIFS(MasterData[Growth Rebate],MasterData[Material'#],H871,MasterData[Material],I871,MasterData[WWB ID],C871)</f>
        <v>3.2489999999999668</v>
      </c>
      <c r="S871" s="95">
        <f t="shared" si="28"/>
        <v>40.232400680597671</v>
      </c>
    </row>
    <row r="872" spans="1:19" x14ac:dyDescent="0.25">
      <c r="A872" s="91" t="str">
        <v>BD INTERVENTIONAL</v>
      </c>
      <c r="B872" s="91" t="str">
        <v>Peripheral Intervention</v>
      </c>
      <c r="C872" s="91" t="str">
        <v>2401121</v>
      </c>
      <c r="D872" s="91" t="str">
        <v>End Stage Kidney Disease</v>
      </c>
      <c r="E872" s="91" t="str">
        <v>PTA ESKD</v>
      </c>
      <c r="F872" s="91" t="str">
        <v>Atlas Gold PTA</v>
      </c>
      <c r="G872" s="91" t="str">
        <v>Atlas Gold PTA</v>
      </c>
      <c r="H872" s="91" t="str">
        <v>ATG80166_BARD</v>
      </c>
      <c r="I872" s="91" t="str">
        <v>PTADilatationCatheter</v>
      </c>
      <c r="J872" s="91" t="str">
        <v>BARD</v>
      </c>
      <c r="K872" s="95">
        <f>SUMIFS(MasterData[Curr Sales],MasterData[Material'#],H872,MasterData[Material],I872,MasterData[WWB ID],C872)</f>
        <v>5205.62</v>
      </c>
      <c r="L872" s="95">
        <f>SUMIFS(MasterData[Prior Sales],MasterData[Material'#],H872,MasterData[Material],I872,MasterData[WWB ID],C872)</f>
        <v>4779.6399999999994</v>
      </c>
      <c r="M872" s="95">
        <f t="shared" si="27"/>
        <v>425.98000000000047</v>
      </c>
      <c r="N872" s="95">
        <f>SUMIFS(MasterData[Semi-Annual Base],MasterData[Material'#],H872,MasterData[Material],I872,MasterData[WWB ID],C872)</f>
        <v>0</v>
      </c>
      <c r="O872" s="95">
        <f>SUMIFS(MasterData[Semi-Annual Focus],MasterData[Material'#],H872,MasterData[Material],I872,MasterData[WWB ID],C872)</f>
        <v>0</v>
      </c>
      <c r="P872" s="95">
        <f>SUMIFS(MasterData[Base Rebate],MasterData[Material'#],H872,MasterData[Material],I872,MasterData[WWB ID],C872)</f>
        <v>36.816558271512299</v>
      </c>
      <c r="Q872" s="95">
        <f>SUMIFS(MasterData[Annual Focus],MasterData[Material'#],H872,MasterData[Material],I872,MasterData[WWB ID],C872)</f>
        <v>0</v>
      </c>
      <c r="R872" s="95">
        <f>SUMIFS(MasterData[Growth Rebate],MasterData[Material'#],H872,MasterData[Material],I872,MasterData[WWB ID],C872)</f>
        <v>42.597999999999985</v>
      </c>
      <c r="S872" s="95">
        <f t="shared" si="28"/>
        <v>79.414558271512277</v>
      </c>
    </row>
    <row r="873" spans="1:19" x14ac:dyDescent="0.25">
      <c r="A873" s="91" t="str">
        <v>BD INTERVENTIONAL</v>
      </c>
      <c r="B873" s="91" t="str">
        <v>Peripheral Intervention</v>
      </c>
      <c r="C873" s="91" t="str">
        <v>2401121</v>
      </c>
      <c r="D873" s="91" t="str">
        <v>End Stage Kidney Disease</v>
      </c>
      <c r="E873" s="91" t="str">
        <v>PTA ESKD</v>
      </c>
      <c r="F873" s="91" t="str">
        <v>Atlas Gold PTA</v>
      </c>
      <c r="G873" s="91" t="str">
        <v>Atlas Gold PTA</v>
      </c>
      <c r="H873" s="91" t="str">
        <v>ATG80184_BARD</v>
      </c>
      <c r="I873" s="91" t="str">
        <v>PTADilatationCatheter</v>
      </c>
      <c r="J873" s="91" t="str">
        <v>BARD</v>
      </c>
      <c r="K873" s="95">
        <f>SUMIFS(MasterData[Curr Sales],MasterData[Material'#],H873,MasterData[Material],I873,MasterData[WWB ID],C873)</f>
        <v>3346.4700000000003</v>
      </c>
      <c r="L873" s="95">
        <f>SUMIFS(MasterData[Prior Sales],MasterData[Material'#],H873,MasterData[Material],I873,MasterData[WWB ID],C873)</f>
        <v>3674.9799999999996</v>
      </c>
      <c r="M873" s="95">
        <f t="shared" si="27"/>
        <v>-328.50999999999931</v>
      </c>
      <c r="N873" s="95">
        <f>SUMIFS(MasterData[Semi-Annual Base],MasterData[Material'#],H873,MasterData[Material],I873,MasterData[WWB ID],C873)</f>
        <v>0</v>
      </c>
      <c r="O873" s="95">
        <f>SUMIFS(MasterData[Semi-Annual Focus],MasterData[Material'#],H873,MasterData[Material],I873,MasterData[WWB ID],C873)</f>
        <v>0</v>
      </c>
      <c r="P873" s="95">
        <f>SUMIFS(MasterData[Base Rebate],MasterData[Material'#],H873,MasterData[Material],I873,MasterData[WWB ID],C873)</f>
        <v>28.30759540815674</v>
      </c>
      <c r="Q873" s="95">
        <f>SUMIFS(MasterData[Annual Focus],MasterData[Material'#],H873,MasterData[Material],I873,MasterData[WWB ID],C873)</f>
        <v>0</v>
      </c>
      <c r="R873" s="95">
        <f>SUMIFS(MasterData[Growth Rebate],MasterData[Material'#],H873,MasterData[Material],I873,MasterData[WWB ID],C873)</f>
        <v>-32.850999999999999</v>
      </c>
      <c r="S873" s="95">
        <f t="shared" si="28"/>
        <v>-4.5434045918432595</v>
      </c>
    </row>
    <row r="874" spans="1:19" x14ac:dyDescent="0.25">
      <c r="A874" s="91" t="str">
        <v>BD INTERVENTIONAL</v>
      </c>
      <c r="B874" s="91" t="str">
        <v>Peripheral Intervention</v>
      </c>
      <c r="C874" s="91" t="str">
        <v>2401121</v>
      </c>
      <c r="D874" s="91" t="str">
        <v>End Stage Kidney Disease</v>
      </c>
      <c r="E874" s="91" t="str">
        <v>PTA ESKD</v>
      </c>
      <c r="F874" s="91" t="str">
        <v>Atlas Gold PTA</v>
      </c>
      <c r="G874" s="91" t="str">
        <v>Atlas Gold PTA</v>
      </c>
      <c r="H874" s="91" t="str">
        <v>ATG80186_BARD</v>
      </c>
      <c r="I874" s="91" t="str">
        <v>PTADilatationCatheter</v>
      </c>
      <c r="J874" s="91" t="str">
        <v>BARD</v>
      </c>
      <c r="K874" s="95">
        <f>SUMIFS(MasterData[Curr Sales],MasterData[Material'#],H874,MasterData[Material],I874,MasterData[WWB ID],C874)</f>
        <v>1859.15</v>
      </c>
      <c r="L874" s="95">
        <f>SUMIFS(MasterData[Prior Sales],MasterData[Material'#],H874,MasterData[Material],I874,MasterData[WWB ID],C874)</f>
        <v>4068.47</v>
      </c>
      <c r="M874" s="95">
        <f t="shared" si="27"/>
        <v>-2209.3199999999997</v>
      </c>
      <c r="N874" s="95">
        <f>SUMIFS(MasterData[Semi-Annual Base],MasterData[Material'#],H874,MasterData[Material],I874,MasterData[WWB ID],C874)</f>
        <v>0</v>
      </c>
      <c r="O874" s="95">
        <f>SUMIFS(MasterData[Semi-Annual Focus],MasterData[Material'#],H874,MasterData[Material],I874,MasterData[WWB ID],C874)</f>
        <v>0</v>
      </c>
      <c r="P874" s="95">
        <f>SUMIFS(MasterData[Base Rebate],MasterData[Material'#],H874,MasterData[Material],I874,MasterData[WWB ID],C874)</f>
        <v>31.338565839874896</v>
      </c>
      <c r="Q874" s="95">
        <f>SUMIFS(MasterData[Annual Focus],MasterData[Material'#],H874,MasterData[Material],I874,MasterData[WWB ID],C874)</f>
        <v>0</v>
      </c>
      <c r="R874" s="95">
        <f>SUMIFS(MasterData[Growth Rebate],MasterData[Material'#],H874,MasterData[Material],I874,MasterData[WWB ID],C874)</f>
        <v>-220.93199999999999</v>
      </c>
      <c r="S874" s="95">
        <f t="shared" si="28"/>
        <v>-189.5934341601251</v>
      </c>
    </row>
    <row r="875" spans="1:19" x14ac:dyDescent="0.25">
      <c r="A875" s="91" t="str">
        <v>BD INTERVENTIONAL</v>
      </c>
      <c r="B875" s="91" t="str">
        <v>Peripheral Intervention</v>
      </c>
      <c r="C875" s="91" t="str">
        <v>2401121</v>
      </c>
      <c r="D875" s="91" t="str">
        <v>End Stage Kidney Disease</v>
      </c>
      <c r="E875" s="91" t="str">
        <v>PTA ESKD</v>
      </c>
      <c r="F875" s="91" t="str">
        <v>Atlas Gold PTA</v>
      </c>
      <c r="G875" s="91" t="str">
        <v>Atlas Gold PTA</v>
      </c>
      <c r="H875" s="91" t="str">
        <v>ATG80204_BARD</v>
      </c>
      <c r="I875" s="91" t="str">
        <v>PTADilatationCatheter</v>
      </c>
      <c r="J875" s="91" t="str">
        <v>BARD</v>
      </c>
      <c r="K875" s="95">
        <f>SUMIFS(MasterData[Curr Sales],MasterData[Material'#],H875,MasterData[Material],I875,MasterData[WWB ID],C875)</f>
        <v>9999.24</v>
      </c>
      <c r="L875" s="95">
        <f>SUMIFS(MasterData[Prior Sales],MasterData[Material'#],H875,MasterData[Material],I875,MasterData[WWB ID],C875)</f>
        <v>0</v>
      </c>
      <c r="M875" s="95">
        <f t="shared" si="27"/>
        <v>9999.24</v>
      </c>
      <c r="N875" s="95">
        <f>SUMIFS(MasterData[Semi-Annual Base],MasterData[Material'#],H875,MasterData[Material],I875,MasterData[WWB ID],C875)</f>
        <v>0</v>
      </c>
      <c r="O875" s="95">
        <f>SUMIFS(MasterData[Semi-Annual Focus],MasterData[Material'#],H875,MasterData[Material],I875,MasterData[WWB ID],C875)</f>
        <v>0</v>
      </c>
      <c r="P875" s="95">
        <f>SUMIFS(MasterData[Base Rebate],MasterData[Material'#],H875,MasterData[Material],I875,MasterData[WWB ID],C875)</f>
        <v>0</v>
      </c>
      <c r="Q875" s="95">
        <f>SUMIFS(MasterData[Annual Focus],MasterData[Material'#],H875,MasterData[Material],I875,MasterData[WWB ID],C875)</f>
        <v>0</v>
      </c>
      <c r="R875" s="95">
        <f>SUMIFS(MasterData[Growth Rebate],MasterData[Material'#],H875,MasterData[Material],I875,MasterData[WWB ID],C875)</f>
        <v>999.92399999999998</v>
      </c>
      <c r="S875" s="95">
        <f t="shared" si="28"/>
        <v>999.92399999999998</v>
      </c>
    </row>
    <row r="876" spans="1:19" x14ac:dyDescent="0.25">
      <c r="A876" s="91" t="str">
        <v>BD INTERVENTIONAL</v>
      </c>
      <c r="B876" s="91" t="str">
        <v>Peripheral Intervention</v>
      </c>
      <c r="C876" s="91" t="str">
        <v>2401121</v>
      </c>
      <c r="D876" s="91" t="str">
        <v>End Stage Kidney Disease</v>
      </c>
      <c r="E876" s="91" t="str">
        <v>PTA ESKD</v>
      </c>
      <c r="F876" s="91" t="str">
        <v>Atlas PTA</v>
      </c>
      <c r="G876" s="91" t="str">
        <v>Atlas PTA</v>
      </c>
      <c r="H876" s="91" t="str">
        <v>AT75184_BARD</v>
      </c>
      <c r="I876" s="91" t="str">
        <v>PTABALLOONDILATATIONCATHETER</v>
      </c>
      <c r="J876" s="91" t="str">
        <v>BARD</v>
      </c>
      <c r="K876" s="95">
        <f>SUMIFS(MasterData[Curr Sales],MasterData[Material'#],H876,MasterData[Material],I876,MasterData[WWB ID],C876)</f>
        <v>382.13</v>
      </c>
      <c r="L876" s="95">
        <f>SUMIFS(MasterData[Prior Sales],MasterData[Material'#],H876,MasterData[Material],I876,MasterData[WWB ID],C876)</f>
        <v>0</v>
      </c>
      <c r="M876" s="95">
        <f t="shared" si="27"/>
        <v>382.13</v>
      </c>
      <c r="N876" s="95">
        <f>SUMIFS(MasterData[Semi-Annual Base],MasterData[Material'#],H876,MasterData[Material],I876,MasterData[WWB ID],C876)</f>
        <v>0</v>
      </c>
      <c r="O876" s="95">
        <f>SUMIFS(MasterData[Semi-Annual Focus],MasterData[Material'#],H876,MasterData[Material],I876,MasterData[WWB ID],C876)</f>
        <v>0</v>
      </c>
      <c r="P876" s="95">
        <f>SUMIFS(MasterData[Base Rebate],MasterData[Material'#],H876,MasterData[Material],I876,MasterData[WWB ID],C876)</f>
        <v>0</v>
      </c>
      <c r="Q876" s="95">
        <f>SUMIFS(MasterData[Annual Focus],MasterData[Material'#],H876,MasterData[Material],I876,MasterData[WWB ID],C876)</f>
        <v>0</v>
      </c>
      <c r="R876" s="95">
        <f>SUMIFS(MasterData[Growth Rebate],MasterData[Material'#],H876,MasterData[Material],I876,MasterData[WWB ID],C876)</f>
        <v>38.213000000000001</v>
      </c>
      <c r="S876" s="95">
        <f t="shared" si="28"/>
        <v>38.213000000000001</v>
      </c>
    </row>
    <row r="877" spans="1:19" x14ac:dyDescent="0.25">
      <c r="A877" s="91" t="str">
        <v>BD INTERVENTIONAL</v>
      </c>
      <c r="B877" s="91" t="str">
        <v>Peripheral Intervention</v>
      </c>
      <c r="C877" s="91" t="str">
        <v>2401121</v>
      </c>
      <c r="D877" s="91" t="str">
        <v>End Stage Kidney Disease</v>
      </c>
      <c r="E877" s="91" t="str">
        <v>PTA ESKD</v>
      </c>
      <c r="F877" s="91" t="str">
        <v>Atlas PTA</v>
      </c>
      <c r="G877" s="91" t="str">
        <v>Atlas PTA</v>
      </c>
      <c r="H877" s="91" t="str">
        <v>AT75146_BARD</v>
      </c>
      <c r="I877" s="91" t="str">
        <v>PTABALLOONDILATATIONCATHETER</v>
      </c>
      <c r="J877" s="91" t="str">
        <v>BARD</v>
      </c>
      <c r="K877" s="95">
        <f>SUMIFS(MasterData[Curr Sales],MasterData[Material'#],H877,MasterData[Material],I877,MasterData[WWB ID],C877)</f>
        <v>350.2</v>
      </c>
      <c r="L877" s="95">
        <f>SUMIFS(MasterData[Prior Sales],MasterData[Material'#],H877,MasterData[Material],I877,MasterData[WWB ID],C877)</f>
        <v>1030.2</v>
      </c>
      <c r="M877" s="95">
        <f t="shared" si="27"/>
        <v>-680</v>
      </c>
      <c r="N877" s="95">
        <f>SUMIFS(MasterData[Semi-Annual Base],MasterData[Material'#],H877,MasterData[Material],I877,MasterData[WWB ID],C877)</f>
        <v>0</v>
      </c>
      <c r="O877" s="95">
        <f>SUMIFS(MasterData[Semi-Annual Focus],MasterData[Material'#],H877,MasterData[Material],I877,MasterData[WWB ID],C877)</f>
        <v>0</v>
      </c>
      <c r="P877" s="95">
        <f>SUMIFS(MasterData[Base Rebate],MasterData[Material'#],H877,MasterData[Material],I877,MasterData[WWB ID],C877)</f>
        <v>7.9354131966658521</v>
      </c>
      <c r="Q877" s="95">
        <f>SUMIFS(MasterData[Annual Focus],MasterData[Material'#],H877,MasterData[Material],I877,MasterData[WWB ID],C877)</f>
        <v>0</v>
      </c>
      <c r="R877" s="95">
        <f>SUMIFS(MasterData[Growth Rebate],MasterData[Material'#],H877,MasterData[Material],I877,MasterData[WWB ID],C877)</f>
        <v>-68</v>
      </c>
      <c r="S877" s="95">
        <f t="shared" si="28"/>
        <v>-60.064586803334151</v>
      </c>
    </row>
    <row r="878" spans="1:19" x14ac:dyDescent="0.25">
      <c r="A878" s="91" t="str">
        <v>BD INTERVENTIONAL</v>
      </c>
      <c r="B878" s="91" t="str">
        <v>Peripheral Intervention</v>
      </c>
      <c r="C878" s="91" t="str">
        <v>2401121</v>
      </c>
      <c r="D878" s="91" t="str">
        <v>End Stage Kidney Disease</v>
      </c>
      <c r="E878" s="91" t="str">
        <v>PTA ESKD</v>
      </c>
      <c r="F878" s="91" t="str">
        <v>Atlas PTA</v>
      </c>
      <c r="G878" s="91" t="str">
        <v>Atlas PTA</v>
      </c>
      <c r="H878" s="91" t="str">
        <v>AT75164_BARD</v>
      </c>
      <c r="I878" s="91" t="str">
        <v>PTABALLOONDILATATIONCATHETER</v>
      </c>
      <c r="J878" s="91" t="str">
        <v>BARD</v>
      </c>
      <c r="K878" s="95">
        <f>SUMIFS(MasterData[Curr Sales],MasterData[Material'#],H878,MasterData[Material],I878,MasterData[WWB ID],C878)</f>
        <v>5731.9500000000007</v>
      </c>
      <c r="L878" s="95">
        <f>SUMIFS(MasterData[Prior Sales],MasterData[Material'#],H878,MasterData[Material],I878,MasterData[WWB ID],C878)</f>
        <v>2630.39</v>
      </c>
      <c r="M878" s="95">
        <f t="shared" si="27"/>
        <v>3101.5600000000009</v>
      </c>
      <c r="N878" s="95">
        <f>SUMIFS(MasterData[Semi-Annual Base],MasterData[Material'#],H878,MasterData[Material],I878,MasterData[WWB ID],C878)</f>
        <v>0</v>
      </c>
      <c r="O878" s="95">
        <f>SUMIFS(MasterData[Semi-Annual Focus],MasterData[Material'#],H878,MasterData[Material],I878,MasterData[WWB ID],C878)</f>
        <v>0</v>
      </c>
      <c r="P878" s="95">
        <f>SUMIFS(MasterData[Base Rebate],MasterData[Material'#],H878,MasterData[Material],I878,MasterData[WWB ID],C878)</f>
        <v>20.261339078215773</v>
      </c>
      <c r="Q878" s="95">
        <f>SUMIFS(MasterData[Annual Focus],MasterData[Material'#],H878,MasterData[Material],I878,MasterData[WWB ID],C878)</f>
        <v>0</v>
      </c>
      <c r="R878" s="95">
        <f>SUMIFS(MasterData[Growth Rebate],MasterData[Material'#],H878,MasterData[Material],I878,MasterData[WWB ID],C878)</f>
        <v>310.15600000000006</v>
      </c>
      <c r="S878" s="95">
        <f t="shared" si="28"/>
        <v>330.41733907821583</v>
      </c>
    </row>
    <row r="879" spans="1:19" x14ac:dyDescent="0.25">
      <c r="A879" s="91" t="str">
        <v>BD INTERVENTIONAL</v>
      </c>
      <c r="B879" s="91" t="str">
        <v>Peripheral Intervention</v>
      </c>
      <c r="C879" s="91" t="str">
        <v>2401121</v>
      </c>
      <c r="D879" s="91" t="str">
        <v>End Stage Kidney Disease</v>
      </c>
      <c r="E879" s="91" t="str">
        <v>PTA ESKD</v>
      </c>
      <c r="F879" s="91" t="str">
        <v>Atlas PTA</v>
      </c>
      <c r="G879" s="91" t="str">
        <v>Atlas PTA</v>
      </c>
      <c r="H879" s="91" t="str">
        <v>AT75166_BARD</v>
      </c>
      <c r="I879" s="91" t="str">
        <v>PTABALLOONDILATATIONCATHETER</v>
      </c>
      <c r="J879" s="91" t="str">
        <v>BARD</v>
      </c>
      <c r="K879" s="95">
        <f>SUMIFS(MasterData[Curr Sales],MasterData[Material'#],H879,MasterData[Material],I879,MasterData[WWB ID],C879)</f>
        <v>764.26</v>
      </c>
      <c r="L879" s="95">
        <f>SUMIFS(MasterData[Prior Sales],MasterData[Material'#],H879,MasterData[Material],I879,MasterData[WWB ID],C879)</f>
        <v>382.13</v>
      </c>
      <c r="M879" s="95">
        <f t="shared" si="27"/>
        <v>382.13</v>
      </c>
      <c r="N879" s="95">
        <f>SUMIFS(MasterData[Semi-Annual Base],MasterData[Material'#],H879,MasterData[Material],I879,MasterData[WWB ID],C879)</f>
        <v>0</v>
      </c>
      <c r="O879" s="95">
        <f>SUMIFS(MasterData[Semi-Annual Focus],MasterData[Material'#],H879,MasterData[Material],I879,MasterData[WWB ID],C879)</f>
        <v>0</v>
      </c>
      <c r="P879" s="95">
        <f>SUMIFS(MasterData[Base Rebate],MasterData[Material'#],H879,MasterData[Material],I879,MasterData[WWB ID],C879)</f>
        <v>2.9434667490214732</v>
      </c>
      <c r="Q879" s="95">
        <f>SUMIFS(MasterData[Annual Focus],MasterData[Material'#],H879,MasterData[Material],I879,MasterData[WWB ID],C879)</f>
        <v>0</v>
      </c>
      <c r="R879" s="95">
        <f>SUMIFS(MasterData[Growth Rebate],MasterData[Material'#],H879,MasterData[Material],I879,MasterData[WWB ID],C879)</f>
        <v>38.213000000000001</v>
      </c>
      <c r="S879" s="95">
        <f t="shared" si="28"/>
        <v>41.156466749021476</v>
      </c>
    </row>
    <row r="880" spans="1:19" x14ac:dyDescent="0.25">
      <c r="A880" s="91" t="str">
        <v>BD INTERVENTIONAL</v>
      </c>
      <c r="B880" s="91" t="str">
        <v>Peripheral Intervention</v>
      </c>
      <c r="C880" s="91" t="str">
        <v>2401121</v>
      </c>
      <c r="D880" s="91" t="str">
        <v>End Stage Kidney Disease</v>
      </c>
      <c r="E880" s="91" t="str">
        <v>PTA ESKD</v>
      </c>
      <c r="F880" s="91" t="str">
        <v>Atlas PTA</v>
      </c>
      <c r="G880" s="91" t="str">
        <v>Atlas PTA</v>
      </c>
      <c r="H880" s="91" t="str">
        <v>AT75142_BARD</v>
      </c>
      <c r="I880" s="91" t="str">
        <v>PTABALLOONDILATATIONCATHETER</v>
      </c>
      <c r="J880" s="91" t="str">
        <v>BARD</v>
      </c>
      <c r="K880" s="95">
        <f>SUMIFS(MasterData[Curr Sales],MasterData[Material'#],H880,MasterData[Material],I880,MasterData[WWB ID],C880)</f>
        <v>1050.5999999999999</v>
      </c>
      <c r="L880" s="95">
        <f>SUMIFS(MasterData[Prior Sales],MasterData[Material'#],H880,MasterData[Material],I880,MasterData[WWB ID],C880)</f>
        <v>0</v>
      </c>
      <c r="M880" s="95">
        <f t="shared" si="27"/>
        <v>1050.5999999999999</v>
      </c>
      <c r="N880" s="95">
        <f>SUMIFS(MasterData[Semi-Annual Base],MasterData[Material'#],H880,MasterData[Material],I880,MasterData[WWB ID],C880)</f>
        <v>0</v>
      </c>
      <c r="O880" s="95">
        <f>SUMIFS(MasterData[Semi-Annual Focus],MasterData[Material'#],H880,MasterData[Material],I880,MasterData[WWB ID],C880)</f>
        <v>0</v>
      </c>
      <c r="P880" s="95">
        <f>SUMIFS(MasterData[Base Rebate],MasterData[Material'#],H880,MasterData[Material],I880,MasterData[WWB ID],C880)</f>
        <v>0</v>
      </c>
      <c r="Q880" s="95">
        <f>SUMIFS(MasterData[Annual Focus],MasterData[Material'#],H880,MasterData[Material],I880,MasterData[WWB ID],C880)</f>
        <v>0</v>
      </c>
      <c r="R880" s="95">
        <f>SUMIFS(MasterData[Growth Rebate],MasterData[Material'#],H880,MasterData[Material],I880,MasterData[WWB ID],C880)</f>
        <v>105.06</v>
      </c>
      <c r="S880" s="95">
        <f t="shared" si="28"/>
        <v>105.06</v>
      </c>
    </row>
    <row r="881" spans="1:19" x14ac:dyDescent="0.25">
      <c r="A881" s="91" t="str">
        <v>BD INTERVENTIONAL</v>
      </c>
      <c r="B881" s="91" t="str">
        <v>Peripheral Intervention</v>
      </c>
      <c r="C881" s="91" t="str">
        <v>2401121</v>
      </c>
      <c r="D881" s="91" t="str">
        <v>End Stage Kidney Disease</v>
      </c>
      <c r="E881" s="91" t="str">
        <v>PTA ESKD</v>
      </c>
      <c r="F881" s="91" t="str">
        <v>Atlas PTA</v>
      </c>
      <c r="G881" s="91" t="str">
        <v>Atlas PTA</v>
      </c>
      <c r="H881" s="91" t="str">
        <v>AT75162_BARD</v>
      </c>
      <c r="I881" s="91" t="str">
        <v>PTABALLOONDILATATIONCATHETER</v>
      </c>
      <c r="J881" s="91" t="str">
        <v>BARD</v>
      </c>
      <c r="K881" s="95">
        <f>SUMIFS(MasterData[Curr Sales],MasterData[Material'#],H881,MasterData[Material],I881,MasterData[WWB ID],C881)</f>
        <v>382.13</v>
      </c>
      <c r="L881" s="95">
        <f>SUMIFS(MasterData[Prior Sales],MasterData[Material'#],H881,MasterData[Material],I881,MasterData[WWB ID],C881)</f>
        <v>0</v>
      </c>
      <c r="M881" s="95">
        <f t="shared" si="27"/>
        <v>382.13</v>
      </c>
      <c r="N881" s="95">
        <f>SUMIFS(MasterData[Semi-Annual Base],MasterData[Material'#],H881,MasterData[Material],I881,MasterData[WWB ID],C881)</f>
        <v>0</v>
      </c>
      <c r="O881" s="95">
        <f>SUMIFS(MasterData[Semi-Annual Focus],MasterData[Material'#],H881,MasterData[Material],I881,MasterData[WWB ID],C881)</f>
        <v>0</v>
      </c>
      <c r="P881" s="95">
        <f>SUMIFS(MasterData[Base Rebate],MasterData[Material'#],H881,MasterData[Material],I881,MasterData[WWB ID],C881)</f>
        <v>0</v>
      </c>
      <c r="Q881" s="95">
        <f>SUMIFS(MasterData[Annual Focus],MasterData[Material'#],H881,MasterData[Material],I881,MasterData[WWB ID],C881)</f>
        <v>0</v>
      </c>
      <c r="R881" s="95">
        <f>SUMIFS(MasterData[Growth Rebate],MasterData[Material'#],H881,MasterData[Material],I881,MasterData[WWB ID],C881)</f>
        <v>38.213000000000001</v>
      </c>
      <c r="S881" s="95">
        <f t="shared" si="28"/>
        <v>38.213000000000001</v>
      </c>
    </row>
    <row r="882" spans="1:19" x14ac:dyDescent="0.25">
      <c r="A882" s="91" t="str">
        <v>BD INTERVENTIONAL</v>
      </c>
      <c r="B882" s="91" t="str">
        <v>Peripheral Intervention</v>
      </c>
      <c r="C882" s="91" t="str">
        <v>2401121</v>
      </c>
      <c r="D882" s="91" t="str">
        <v>End Stage Kidney Disease</v>
      </c>
      <c r="E882" s="91" t="str">
        <v>PTA ESKD</v>
      </c>
      <c r="F882" s="91" t="str">
        <v>Atlas PTA</v>
      </c>
      <c r="G882" s="91" t="str">
        <v>Atlas PTA</v>
      </c>
      <c r="H882" s="91" t="str">
        <v>AT75264_BARD</v>
      </c>
      <c r="I882" s="91" t="str">
        <v>PTABALLOONDILATATIONCATHETER</v>
      </c>
      <c r="J882" s="91" t="str">
        <v>BARD</v>
      </c>
      <c r="K882" s="95">
        <f>SUMIFS(MasterData[Curr Sales],MasterData[Material'#],H882,MasterData[Material],I882,MasterData[WWB ID],C882)</f>
        <v>0</v>
      </c>
      <c r="L882" s="95">
        <f>SUMIFS(MasterData[Prior Sales],MasterData[Material'#],H882,MasterData[Material],I882,MasterData[WWB ID],C882)</f>
        <v>609.76</v>
      </c>
      <c r="M882" s="95">
        <f t="shared" si="27"/>
        <v>-609.76</v>
      </c>
      <c r="N882" s="95">
        <f>SUMIFS(MasterData[Semi-Annual Base],MasterData[Material'#],H882,MasterData[Material],I882,MasterData[WWB ID],C882)</f>
        <v>0</v>
      </c>
      <c r="O882" s="95">
        <f>SUMIFS(MasterData[Semi-Annual Focus],MasterData[Material'#],H882,MasterData[Material],I882,MasterData[WWB ID],C882)</f>
        <v>0</v>
      </c>
      <c r="P882" s="95">
        <f>SUMIFS(MasterData[Base Rebate],MasterData[Material'#],H882,MasterData[Material],I882,MasterData[WWB ID],C882)</f>
        <v>4.6968526022121626</v>
      </c>
      <c r="Q882" s="95">
        <f>SUMIFS(MasterData[Annual Focus],MasterData[Material'#],H882,MasterData[Material],I882,MasterData[WWB ID],C882)</f>
        <v>0</v>
      </c>
      <c r="R882" s="95">
        <f>SUMIFS(MasterData[Growth Rebate],MasterData[Material'#],H882,MasterData[Material],I882,MasterData[WWB ID],C882)</f>
        <v>-60.975999999999999</v>
      </c>
      <c r="S882" s="95">
        <f t="shared" si="28"/>
        <v>-56.279147397787838</v>
      </c>
    </row>
    <row r="883" spans="1:19" x14ac:dyDescent="0.25">
      <c r="A883" s="91" t="str">
        <v>BD INTERVENTIONAL</v>
      </c>
      <c r="B883" s="91" t="str">
        <v>Peripheral Intervention</v>
      </c>
      <c r="C883" s="91" t="str">
        <v>2401121</v>
      </c>
      <c r="D883" s="91" t="str">
        <v>End Stage Kidney Disease</v>
      </c>
      <c r="E883" s="91" t="str">
        <v>PTA ESKD</v>
      </c>
      <c r="F883" s="91" t="str">
        <v>Conquest 40 PTA</v>
      </c>
      <c r="G883" s="91" t="str">
        <v>Conquest 40 PTA</v>
      </c>
      <c r="H883" s="91" t="str">
        <v>CQF5056_BARD</v>
      </c>
      <c r="I883" s="91" t="str">
        <v>PTABALLOONDILATATIONCATHETER</v>
      </c>
      <c r="J883" s="91" t="str">
        <v>BARD</v>
      </c>
      <c r="K883" s="95">
        <f>SUMIFS(MasterData[Curr Sales],MasterData[Material'#],H883,MasterData[Material],I883,MasterData[WWB ID],C883)</f>
        <v>281.19</v>
      </c>
      <c r="L883" s="95">
        <f>SUMIFS(MasterData[Prior Sales],MasterData[Material'#],H883,MasterData[Material],I883,MasterData[WWB ID],C883)</f>
        <v>0</v>
      </c>
      <c r="M883" s="95">
        <f t="shared" si="27"/>
        <v>281.19</v>
      </c>
      <c r="N883" s="95">
        <f>SUMIFS(MasterData[Semi-Annual Base],MasterData[Material'#],H883,MasterData[Material],I883,MasterData[WWB ID],C883)</f>
        <v>0</v>
      </c>
      <c r="O883" s="95">
        <f>SUMIFS(MasterData[Semi-Annual Focus],MasterData[Material'#],H883,MasterData[Material],I883,MasterData[WWB ID],C883)</f>
        <v>0</v>
      </c>
      <c r="P883" s="95">
        <f>SUMIFS(MasterData[Base Rebate],MasterData[Material'#],H883,MasterData[Material],I883,MasterData[WWB ID],C883)</f>
        <v>0</v>
      </c>
      <c r="Q883" s="95">
        <f>SUMIFS(MasterData[Annual Focus],MasterData[Material'#],H883,MasterData[Material],I883,MasterData[WWB ID],C883)</f>
        <v>0</v>
      </c>
      <c r="R883" s="95">
        <f>SUMIFS(MasterData[Growth Rebate],MasterData[Material'#],H883,MasterData[Material],I883,MasterData[WWB ID],C883)</f>
        <v>28.119</v>
      </c>
      <c r="S883" s="95">
        <f t="shared" si="28"/>
        <v>28.119</v>
      </c>
    </row>
    <row r="884" spans="1:19" x14ac:dyDescent="0.25">
      <c r="A884" s="91" t="str">
        <v>BD INTERVENTIONAL</v>
      </c>
      <c r="B884" s="91" t="str">
        <v>Peripheral Intervention</v>
      </c>
      <c r="C884" s="91" t="str">
        <v>2401121</v>
      </c>
      <c r="D884" s="91" t="str">
        <v>End Stage Kidney Disease</v>
      </c>
      <c r="E884" s="91" t="str">
        <v>PTA ESKD</v>
      </c>
      <c r="F884" s="91" t="str">
        <v>Conquest 40 PTA</v>
      </c>
      <c r="G884" s="91" t="str">
        <v>Conquest 40 PTA</v>
      </c>
      <c r="H884" s="91" t="str">
        <v>CQF7586_BARD</v>
      </c>
      <c r="I884" s="91" t="str">
        <v>PTABALLOONDILATATIONCATHETER</v>
      </c>
      <c r="J884" s="91" t="str">
        <v>BARD</v>
      </c>
      <c r="K884" s="95">
        <f>SUMIFS(MasterData[Curr Sales],MasterData[Material'#],H884,MasterData[Material],I884,MasterData[WWB ID],C884)</f>
        <v>4780.2299999999996</v>
      </c>
      <c r="L884" s="95">
        <f>SUMIFS(MasterData[Prior Sales],MasterData[Material'#],H884,MasterData[Material],I884,MasterData[WWB ID],C884)</f>
        <v>8121.75</v>
      </c>
      <c r="M884" s="95">
        <f t="shared" si="27"/>
        <v>-3341.5200000000004</v>
      </c>
      <c r="N884" s="95">
        <f>SUMIFS(MasterData[Semi-Annual Base],MasterData[Material'#],H884,MasterData[Material],I884,MasterData[WWB ID],C884)</f>
        <v>0</v>
      </c>
      <c r="O884" s="95">
        <f>SUMIFS(MasterData[Semi-Annual Focus],MasterData[Material'#],H884,MasterData[Material],I884,MasterData[WWB ID],C884)</f>
        <v>0</v>
      </c>
      <c r="P884" s="95">
        <f>SUMIFS(MasterData[Base Rebate],MasterData[Material'#],H884,MasterData[Material],I884,MasterData[WWB ID],C884)</f>
        <v>62.560126315298859</v>
      </c>
      <c r="Q884" s="95">
        <f>SUMIFS(MasterData[Annual Focus],MasterData[Material'#],H884,MasterData[Material],I884,MasterData[WWB ID],C884)</f>
        <v>0</v>
      </c>
      <c r="R884" s="95">
        <f>SUMIFS(MasterData[Growth Rebate],MasterData[Material'#],H884,MasterData[Material],I884,MasterData[WWB ID],C884)</f>
        <v>-334.15199999999999</v>
      </c>
      <c r="S884" s="95">
        <f t="shared" si="28"/>
        <v>-271.59187368470111</v>
      </c>
    </row>
    <row r="885" spans="1:19" x14ac:dyDescent="0.25">
      <c r="A885" s="91" t="str">
        <v>BD INTERVENTIONAL</v>
      </c>
      <c r="B885" s="91" t="str">
        <v>Peripheral Intervention</v>
      </c>
      <c r="C885" s="91" t="str">
        <v>2401121</v>
      </c>
      <c r="D885" s="91" t="str">
        <v>End Stage Kidney Disease</v>
      </c>
      <c r="E885" s="91" t="str">
        <v>PTA ESKD</v>
      </c>
      <c r="F885" s="91" t="str">
        <v>Conquest PTA</v>
      </c>
      <c r="G885" s="91" t="str">
        <v>Conquest PTA</v>
      </c>
      <c r="H885" s="91" t="str">
        <v>CQ7586_BARD</v>
      </c>
      <c r="I885" s="91" t="str">
        <v>PTABALLOONDILATATIONCATHETER</v>
      </c>
      <c r="J885" s="91" t="str">
        <v>BARD</v>
      </c>
      <c r="K885" s="95">
        <f>SUMIFS(MasterData[Curr Sales],MasterData[Material'#],H885,MasterData[Material],I885,MasterData[WWB ID],C885)</f>
        <v>3655.4700000000003</v>
      </c>
      <c r="L885" s="95">
        <f>SUMIFS(MasterData[Prior Sales],MasterData[Material'#],H885,MasterData[Material],I885,MasterData[WWB ID],C885)</f>
        <v>8230.9500000000007</v>
      </c>
      <c r="M885" s="95">
        <f t="shared" si="27"/>
        <v>-4575.4800000000005</v>
      </c>
      <c r="N885" s="95">
        <f>SUMIFS(MasterData[Semi-Annual Base],MasterData[Material'#],H885,MasterData[Material],I885,MasterData[WWB ID],C885)</f>
        <v>0</v>
      </c>
      <c r="O885" s="95">
        <f>SUMIFS(MasterData[Semi-Annual Focus],MasterData[Material'#],H885,MasterData[Material],I885,MasterData[WWB ID],C885)</f>
        <v>0</v>
      </c>
      <c r="P885" s="95">
        <f>SUMIFS(MasterData[Base Rebate],MasterData[Material'#],H885,MasterData[Material],I885,MasterData[WWB ID],C885)</f>
        <v>63.401270870798669</v>
      </c>
      <c r="Q885" s="95">
        <f>SUMIFS(MasterData[Annual Focus],MasterData[Material'#],H885,MasterData[Material],I885,MasterData[WWB ID],C885)</f>
        <v>0</v>
      </c>
      <c r="R885" s="95">
        <f>SUMIFS(MasterData[Growth Rebate],MasterData[Material'#],H885,MasterData[Material],I885,MasterData[WWB ID],C885)</f>
        <v>-457.54800000000012</v>
      </c>
      <c r="S885" s="95">
        <f t="shared" si="28"/>
        <v>-394.14672912920145</v>
      </c>
    </row>
    <row r="886" spans="1:19" x14ac:dyDescent="0.25">
      <c r="A886" s="91" t="str">
        <v>BD INTERVENTIONAL</v>
      </c>
      <c r="B886" s="91" t="str">
        <v>Peripheral Intervention</v>
      </c>
      <c r="C886" s="91" t="str">
        <v>2401137</v>
      </c>
      <c r="D886" s="91" t="str">
        <v>Peripheral Vascular Disease</v>
      </c>
      <c r="E886" s="91" t="str">
        <v>Drug Coated Balloons PVD</v>
      </c>
      <c r="F886" s="91" t="str">
        <v>Lutonix</v>
      </c>
      <c r="G886" s="91" t="str">
        <v>LUTONIX 018</v>
      </c>
      <c r="H886" s="91" t="str">
        <v>LX1813052205F_BARD</v>
      </c>
      <c r="I886" s="91" t="str">
        <v>LtxSfa5FGeo018</v>
      </c>
      <c r="J886" s="91" t="str">
        <v>BARD</v>
      </c>
      <c r="K886" s="95">
        <f>SUMIFS(MasterData[Curr Sales],MasterData[Material'#],H886,MasterData[Material],I886,MasterData[WWB ID],C886)</f>
        <v>2884</v>
      </c>
      <c r="L886" s="95">
        <f>SUMIFS(MasterData[Prior Sales],MasterData[Material'#],H886,MasterData[Material],I886,MasterData[WWB ID],C886)</f>
        <v>0</v>
      </c>
      <c r="M886" s="95">
        <f t="shared" si="27"/>
        <v>2884</v>
      </c>
      <c r="N886" s="95">
        <f>SUMIFS(MasterData[Semi-Annual Base],MasterData[Material'#],H886,MasterData[Material],I886,MasterData[WWB ID],C886)</f>
        <v>0</v>
      </c>
      <c r="O886" s="95">
        <f>SUMIFS(MasterData[Semi-Annual Focus],MasterData[Material'#],H886,MasterData[Material],I886,MasterData[WWB ID],C886)</f>
        <v>0</v>
      </c>
      <c r="P886" s="95">
        <f>SUMIFS(MasterData[Base Rebate],MasterData[Material'#],H886,MasterData[Material],I886,MasterData[WWB ID],C886)</f>
        <v>0</v>
      </c>
      <c r="Q886" s="95">
        <f>SUMIFS(MasterData[Annual Focus],MasterData[Material'#],H886,MasterData[Material],I886,MasterData[WWB ID],C886)</f>
        <v>0</v>
      </c>
      <c r="R886" s="95">
        <f>SUMIFS(MasterData[Growth Rebate],MasterData[Material'#],H886,MasterData[Material],I886,MasterData[WWB ID],C886)</f>
        <v>288.40000000000003</v>
      </c>
      <c r="S886" s="95">
        <f t="shared" si="28"/>
        <v>288.40000000000003</v>
      </c>
    </row>
    <row r="887" spans="1:19" x14ac:dyDescent="0.25">
      <c r="A887" s="91" t="str">
        <v>BD INTERVENTIONAL</v>
      </c>
      <c r="B887" s="91" t="str">
        <v>Peripheral Intervention</v>
      </c>
      <c r="C887" s="91" t="str">
        <v>2401137</v>
      </c>
      <c r="D887" s="91" t="str">
        <v>Peripheral Vascular Disease</v>
      </c>
      <c r="E887" s="91" t="str">
        <v>Drug Coated Balloons PVD</v>
      </c>
      <c r="F887" s="91" t="str">
        <v>Lutonix</v>
      </c>
      <c r="G887" s="91" t="str">
        <v>LUTONIX 018</v>
      </c>
      <c r="H887" s="91" t="str">
        <v>LX1813062205F_BARD</v>
      </c>
      <c r="I887" s="91" t="str">
        <v>LtxSfa5FGeo018</v>
      </c>
      <c r="J887" s="91" t="str">
        <v>BARD</v>
      </c>
      <c r="K887" s="95">
        <f>SUMIFS(MasterData[Curr Sales],MasterData[Material'#],H887,MasterData[Material],I887,MasterData[WWB ID],C887)</f>
        <v>2884</v>
      </c>
      <c r="L887" s="95">
        <f>SUMIFS(MasterData[Prior Sales],MasterData[Material'#],H887,MasterData[Material],I887,MasterData[WWB ID],C887)</f>
        <v>0</v>
      </c>
      <c r="M887" s="95">
        <f t="shared" si="27"/>
        <v>2884</v>
      </c>
      <c r="N887" s="95">
        <f>SUMIFS(MasterData[Semi-Annual Base],MasterData[Material'#],H887,MasterData[Material],I887,MasterData[WWB ID],C887)</f>
        <v>0</v>
      </c>
      <c r="O887" s="95">
        <f>SUMIFS(MasterData[Semi-Annual Focus],MasterData[Material'#],H887,MasterData[Material],I887,MasterData[WWB ID],C887)</f>
        <v>0</v>
      </c>
      <c r="P887" s="95">
        <f>SUMIFS(MasterData[Base Rebate],MasterData[Material'#],H887,MasterData[Material],I887,MasterData[WWB ID],C887)</f>
        <v>0</v>
      </c>
      <c r="Q887" s="95">
        <f>SUMIFS(MasterData[Annual Focus],MasterData[Material'#],H887,MasterData[Material],I887,MasterData[WWB ID],C887)</f>
        <v>0</v>
      </c>
      <c r="R887" s="95">
        <f>SUMIFS(MasterData[Growth Rebate],MasterData[Material'#],H887,MasterData[Material],I887,MasterData[WWB ID],C887)</f>
        <v>288.40000000000003</v>
      </c>
      <c r="S887" s="95">
        <f t="shared" si="28"/>
        <v>288.40000000000003</v>
      </c>
    </row>
    <row r="888" spans="1:19" x14ac:dyDescent="0.25">
      <c r="A888" s="91" t="str">
        <v>BD INTERVENTIONAL</v>
      </c>
      <c r="B888" s="91" t="str">
        <v>Peripheral Intervention</v>
      </c>
      <c r="C888" s="91" t="str">
        <v>2401137</v>
      </c>
      <c r="D888" s="91" t="str">
        <v>Peripheral Vascular Disease</v>
      </c>
      <c r="E888" s="91" t="str">
        <v>Drug Coated Balloons PVD</v>
      </c>
      <c r="F888" s="91" t="str">
        <v>Lutonix</v>
      </c>
      <c r="G888" s="91" t="str">
        <v>Lutonix 300mm</v>
      </c>
      <c r="H888" s="91" t="str">
        <v>LX1813053005F_BARD</v>
      </c>
      <c r="I888" s="91" t="str">
        <v>LtxSfa5FGeo018</v>
      </c>
      <c r="J888" s="91" t="str">
        <v>BARD</v>
      </c>
      <c r="K888" s="95">
        <f>SUMIFS(MasterData[Curr Sales],MasterData[Material'#],H888,MasterData[Material],I888,MasterData[WWB ID],C888)</f>
        <v>3399</v>
      </c>
      <c r="L888" s="95">
        <f>SUMIFS(MasterData[Prior Sales],MasterData[Material'#],H888,MasterData[Material],I888,MasterData[WWB ID],C888)</f>
        <v>0</v>
      </c>
      <c r="M888" s="95">
        <f t="shared" si="27"/>
        <v>3399</v>
      </c>
      <c r="N888" s="95">
        <f>SUMIFS(MasterData[Semi-Annual Base],MasterData[Material'#],H888,MasterData[Material],I888,MasterData[WWB ID],C888)</f>
        <v>0</v>
      </c>
      <c r="O888" s="95">
        <f>SUMIFS(MasterData[Semi-Annual Focus],MasterData[Material'#],H888,MasterData[Material],I888,MasterData[WWB ID],C888)</f>
        <v>0</v>
      </c>
      <c r="P888" s="95">
        <f>SUMIFS(MasterData[Base Rebate],MasterData[Material'#],H888,MasterData[Material],I888,MasterData[WWB ID],C888)</f>
        <v>0</v>
      </c>
      <c r="Q888" s="95">
        <f>SUMIFS(MasterData[Annual Focus],MasterData[Material'#],H888,MasterData[Material],I888,MasterData[WWB ID],C888)</f>
        <v>0</v>
      </c>
      <c r="R888" s="95">
        <f>SUMIFS(MasterData[Growth Rebate],MasterData[Material'#],H888,MasterData[Material],I888,MasterData[WWB ID],C888)</f>
        <v>339.90000000000003</v>
      </c>
      <c r="S888" s="95">
        <f t="shared" si="28"/>
        <v>339.90000000000003</v>
      </c>
    </row>
    <row r="889" spans="1:19" x14ac:dyDescent="0.25">
      <c r="A889" s="91" t="str">
        <v>BD INTERVENTIONAL</v>
      </c>
      <c r="B889" s="91" t="str">
        <v>Peripheral Intervention</v>
      </c>
      <c r="C889" s="91" t="str">
        <v>2401137</v>
      </c>
      <c r="D889" s="91" t="str">
        <v>Peripheral Vascular Disease</v>
      </c>
      <c r="E889" s="91" t="str">
        <v>Drug Coated Balloons PVD</v>
      </c>
      <c r="F889" s="91" t="str">
        <v>Lutonix</v>
      </c>
      <c r="G889" s="91" t="str">
        <v>Lutonix 300mm</v>
      </c>
      <c r="H889" s="91" t="str">
        <v>LX1813063005F_BARD</v>
      </c>
      <c r="I889" s="91" t="str">
        <v>LtxSfa5FGeo018</v>
      </c>
      <c r="J889" s="91" t="str">
        <v>BARD</v>
      </c>
      <c r="K889" s="95">
        <f>SUMIFS(MasterData[Curr Sales],MasterData[Material'#],H889,MasterData[Material],I889,MasterData[WWB ID],C889)</f>
        <v>3399</v>
      </c>
      <c r="L889" s="95">
        <f>SUMIFS(MasterData[Prior Sales],MasterData[Material'#],H889,MasterData[Material],I889,MasterData[WWB ID],C889)</f>
        <v>0</v>
      </c>
      <c r="M889" s="95">
        <f t="shared" si="27"/>
        <v>3399</v>
      </c>
      <c r="N889" s="95">
        <f>SUMIFS(MasterData[Semi-Annual Base],MasterData[Material'#],H889,MasterData[Material],I889,MasterData[WWB ID],C889)</f>
        <v>0</v>
      </c>
      <c r="O889" s="95">
        <f>SUMIFS(MasterData[Semi-Annual Focus],MasterData[Material'#],H889,MasterData[Material],I889,MasterData[WWB ID],C889)</f>
        <v>0</v>
      </c>
      <c r="P889" s="95">
        <f>SUMIFS(MasterData[Base Rebate],MasterData[Material'#],H889,MasterData[Material],I889,MasterData[WWB ID],C889)</f>
        <v>0</v>
      </c>
      <c r="Q889" s="95">
        <f>SUMIFS(MasterData[Annual Focus],MasterData[Material'#],H889,MasterData[Material],I889,MasterData[WWB ID],C889)</f>
        <v>0</v>
      </c>
      <c r="R889" s="95">
        <f>SUMIFS(MasterData[Growth Rebate],MasterData[Material'#],H889,MasterData[Material],I889,MasterData[WWB ID],C889)</f>
        <v>339.90000000000003</v>
      </c>
      <c r="S889" s="95">
        <f t="shared" si="28"/>
        <v>339.90000000000003</v>
      </c>
    </row>
    <row r="890" spans="1:19" x14ac:dyDescent="0.25">
      <c r="A890" s="91" t="str">
        <v>BD INTERVENTIONAL</v>
      </c>
      <c r="B890" s="91" t="str">
        <v>Peripheral Intervention</v>
      </c>
      <c r="C890" s="91" t="str">
        <v>2401137</v>
      </c>
      <c r="D890" s="91" t="str">
        <v>Peripheral Vascular Disease</v>
      </c>
      <c r="E890" s="91" t="str">
        <v>Heart</v>
      </c>
      <c r="F890" s="91" t="str">
        <v>True Valvuloplasty</v>
      </c>
      <c r="G890" s="91" t="str">
        <v>True Dilatation</v>
      </c>
      <c r="H890" s="91" t="str">
        <v>0204511_BARD</v>
      </c>
      <c r="I890" s="91" t="str">
        <v>BalloonValvuloplastyCatheter</v>
      </c>
      <c r="J890" s="91" t="str">
        <v>BARD</v>
      </c>
      <c r="K890" s="95">
        <f>SUMIFS(MasterData[Curr Sales],MasterData[Material'#],H890,MasterData[Material],I890,MasterData[WWB ID],C890)</f>
        <v>77550</v>
      </c>
      <c r="L890" s="95">
        <f>SUMIFS(MasterData[Prior Sales],MasterData[Material'#],H890,MasterData[Material],I890,MasterData[WWB ID],C890)</f>
        <v>39600</v>
      </c>
      <c r="M890" s="95">
        <f t="shared" si="27"/>
        <v>37950</v>
      </c>
      <c r="N890" s="95">
        <f>SUMIFS(MasterData[Semi-Annual Base],MasterData[Material'#],H890,MasterData[Material],I890,MasterData[WWB ID],C890)</f>
        <v>0</v>
      </c>
      <c r="O890" s="95">
        <f>SUMIFS(MasterData[Semi-Annual Focus],MasterData[Material'#],H890,MasterData[Material],I890,MasterData[WWB ID],C890)</f>
        <v>0</v>
      </c>
      <c r="P890" s="95">
        <f>SUMIFS(MasterData[Base Rebate],MasterData[Material'#],H890,MasterData[Material],I890,MasterData[WWB ID],C890)</f>
        <v>305.03044320323022</v>
      </c>
      <c r="Q890" s="95">
        <f>SUMIFS(MasterData[Annual Focus],MasterData[Material'#],H890,MasterData[Material],I890,MasterData[WWB ID],C890)</f>
        <v>0</v>
      </c>
      <c r="R890" s="95">
        <f>SUMIFS(MasterData[Growth Rebate],MasterData[Material'#],H890,MasterData[Material],I890,MasterData[WWB ID],C890)</f>
        <v>3795</v>
      </c>
      <c r="S890" s="95">
        <f t="shared" si="28"/>
        <v>4100.0304432032299</v>
      </c>
    </row>
    <row r="891" spans="1:19" x14ac:dyDescent="0.25">
      <c r="A891" s="91" t="str">
        <v>BD INTERVENTIONAL</v>
      </c>
      <c r="B891" s="91" t="str">
        <v>Peripheral Intervention</v>
      </c>
      <c r="C891" s="91" t="str">
        <v>2401137</v>
      </c>
      <c r="D891" s="91" t="str">
        <v>Peripheral Vascular Disease</v>
      </c>
      <c r="E891" s="91" t="str">
        <v>Heart</v>
      </c>
      <c r="F891" s="91" t="str">
        <v>True Valvuloplasty</v>
      </c>
      <c r="G891" s="91" t="str">
        <v>True Dilatation</v>
      </c>
      <c r="H891" s="91" t="str">
        <v>0224512_BARD</v>
      </c>
      <c r="I891" s="91" t="str">
        <v>BalloonValvuloplastyCatheter</v>
      </c>
      <c r="J891" s="91" t="str">
        <v>BARD</v>
      </c>
      <c r="K891" s="95">
        <f>SUMIFS(MasterData[Curr Sales],MasterData[Material'#],H891,MasterData[Material],I891,MasterData[WWB ID],C891)</f>
        <v>75900</v>
      </c>
      <c r="L891" s="95">
        <f>SUMIFS(MasterData[Prior Sales],MasterData[Material'#],H891,MasterData[Material],I891,MasterData[WWB ID],C891)</f>
        <v>33600</v>
      </c>
      <c r="M891" s="95">
        <f t="shared" si="27"/>
        <v>42300</v>
      </c>
      <c r="N891" s="95">
        <f>SUMIFS(MasterData[Semi-Annual Base],MasterData[Material'#],H891,MasterData[Material],I891,MasterData[WWB ID],C891)</f>
        <v>0</v>
      </c>
      <c r="O891" s="95">
        <f>SUMIFS(MasterData[Semi-Annual Focus],MasterData[Material'#],H891,MasterData[Material],I891,MasterData[WWB ID],C891)</f>
        <v>0</v>
      </c>
      <c r="P891" s="95">
        <f>SUMIFS(MasterData[Base Rebate],MasterData[Material'#],H891,MasterData[Material],I891,MasterData[WWB ID],C891)</f>
        <v>258.81370938455893</v>
      </c>
      <c r="Q891" s="95">
        <f>SUMIFS(MasterData[Annual Focus],MasterData[Material'#],H891,MasterData[Material],I891,MasterData[WWB ID],C891)</f>
        <v>0</v>
      </c>
      <c r="R891" s="95">
        <f>SUMIFS(MasterData[Growth Rebate],MasterData[Material'#],H891,MasterData[Material],I891,MasterData[WWB ID],C891)</f>
        <v>4230</v>
      </c>
      <c r="S891" s="95">
        <f t="shared" si="28"/>
        <v>4488.8137093845589</v>
      </c>
    </row>
    <row r="892" spans="1:19" x14ac:dyDescent="0.25">
      <c r="A892" s="91" t="str">
        <v>BD INTERVENTIONAL</v>
      </c>
      <c r="B892" s="91" t="str">
        <v>Peripheral Intervention</v>
      </c>
      <c r="C892" s="91" t="str">
        <v>2401137</v>
      </c>
      <c r="D892" s="91" t="str">
        <v>Peripheral Vascular Disease</v>
      </c>
      <c r="E892" s="91" t="str">
        <v>Heart</v>
      </c>
      <c r="F892" s="91" t="str">
        <v>True Valvuloplasty</v>
      </c>
      <c r="G892" s="91" t="str">
        <v>True Dilatation</v>
      </c>
      <c r="H892" s="91" t="str">
        <v>0244512_BARD</v>
      </c>
      <c r="I892" s="91" t="str">
        <v>BalloonValvuloplastyCatheter</v>
      </c>
      <c r="J892" s="91" t="str">
        <v>BARD</v>
      </c>
      <c r="K892" s="95">
        <f>SUMIFS(MasterData[Curr Sales],MasterData[Material'#],H892,MasterData[Material],I892,MasterData[WWB ID],C892)</f>
        <v>28050</v>
      </c>
      <c r="L892" s="95">
        <f>SUMIFS(MasterData[Prior Sales],MasterData[Material'#],H892,MasterData[Material],I892,MasterData[WWB ID],C892)</f>
        <v>30150</v>
      </c>
      <c r="M892" s="95">
        <f t="shared" si="27"/>
        <v>-2100</v>
      </c>
      <c r="N892" s="95">
        <f>SUMIFS(MasterData[Semi-Annual Base],MasterData[Material'#],H892,MasterData[Material],I892,MasterData[WWB ID],C892)</f>
        <v>0</v>
      </c>
      <c r="O892" s="95">
        <f>SUMIFS(MasterData[Semi-Annual Focus],MasterData[Material'#],H892,MasterData[Material],I892,MasterData[WWB ID],C892)</f>
        <v>0</v>
      </c>
      <c r="P892" s="95">
        <f>SUMIFS(MasterData[Base Rebate],MasterData[Material'#],H892,MasterData[Material],I892,MasterData[WWB ID],C892)</f>
        <v>232.23908743882299</v>
      </c>
      <c r="Q892" s="95">
        <f>SUMIFS(MasterData[Annual Focus],MasterData[Material'#],H892,MasterData[Material],I892,MasterData[WWB ID],C892)</f>
        <v>0</v>
      </c>
      <c r="R892" s="95">
        <f>SUMIFS(MasterData[Growth Rebate],MasterData[Material'#],H892,MasterData[Material],I892,MasterData[WWB ID],C892)</f>
        <v>-210</v>
      </c>
      <c r="S892" s="95">
        <f t="shared" si="28"/>
        <v>22.239087438822992</v>
      </c>
    </row>
    <row r="893" spans="1:19" x14ac:dyDescent="0.25">
      <c r="A893" s="91" t="str">
        <v>BD INTERVENTIONAL</v>
      </c>
      <c r="B893" s="91" t="str">
        <v>Peripheral Intervention</v>
      </c>
      <c r="C893" s="91" t="str">
        <v>2401137</v>
      </c>
      <c r="D893" s="91" t="str">
        <v>Peripheral Vascular Disease</v>
      </c>
      <c r="E893" s="91" t="str">
        <v>Heart</v>
      </c>
      <c r="F893" s="91" t="str">
        <v>True Valvuloplasty</v>
      </c>
      <c r="G893" s="91" t="str">
        <v>True Dilatation</v>
      </c>
      <c r="H893" s="91" t="str">
        <v>0264513_BARD</v>
      </c>
      <c r="I893" s="91" t="str">
        <v>BalloonValvuloplastyCatheter</v>
      </c>
      <c r="J893" s="91" t="str">
        <v>BARD</v>
      </c>
      <c r="K893" s="95">
        <f>SUMIFS(MasterData[Curr Sales],MasterData[Material'#],H893,MasterData[Material],I893,MasterData[WWB ID],C893)</f>
        <v>29700</v>
      </c>
      <c r="L893" s="95">
        <f>SUMIFS(MasterData[Prior Sales],MasterData[Material'#],H893,MasterData[Material],I893,MasterData[WWB ID],C893)</f>
        <v>12000</v>
      </c>
      <c r="M893" s="95">
        <f t="shared" si="27"/>
        <v>17700</v>
      </c>
      <c r="N893" s="95">
        <f>SUMIFS(MasterData[Semi-Annual Base],MasterData[Material'#],H893,MasterData[Material],I893,MasterData[WWB ID],C893)</f>
        <v>0</v>
      </c>
      <c r="O893" s="95">
        <f>SUMIFS(MasterData[Semi-Annual Focus],MasterData[Material'#],H893,MasterData[Material],I893,MasterData[WWB ID],C893)</f>
        <v>0</v>
      </c>
      <c r="P893" s="95">
        <f>SUMIFS(MasterData[Base Rebate],MasterData[Material'#],H893,MasterData[Material],I893,MasterData[WWB ID],C893)</f>
        <v>92.433467637342488</v>
      </c>
      <c r="Q893" s="95">
        <f>SUMIFS(MasterData[Annual Focus],MasterData[Material'#],H893,MasterData[Material],I893,MasterData[WWB ID],C893)</f>
        <v>0</v>
      </c>
      <c r="R893" s="95">
        <f>SUMIFS(MasterData[Growth Rebate],MasterData[Material'#],H893,MasterData[Material],I893,MasterData[WWB ID],C893)</f>
        <v>1770</v>
      </c>
      <c r="S893" s="95">
        <f t="shared" si="28"/>
        <v>1862.4334676373426</v>
      </c>
    </row>
    <row r="894" spans="1:19" x14ac:dyDescent="0.25">
      <c r="A894" s="91" t="str">
        <v>BD INTERVENTIONAL</v>
      </c>
      <c r="B894" s="91" t="str">
        <v>Peripheral Intervention</v>
      </c>
      <c r="C894" s="91" t="str">
        <v>2401137</v>
      </c>
      <c r="D894" s="91" t="str">
        <v>Peripheral Vascular Disease</v>
      </c>
      <c r="E894" s="91" t="str">
        <v>Heart</v>
      </c>
      <c r="F894" s="91" t="str">
        <v>True Valvuloplasty</v>
      </c>
      <c r="G894" s="91" t="str">
        <v>True Dilatation</v>
      </c>
      <c r="H894" s="91" t="str">
        <v>0234512_BARD</v>
      </c>
      <c r="I894" s="91" t="str">
        <v>BalloonValvuloplastyCatheter</v>
      </c>
      <c r="J894" s="91" t="str">
        <v>BARD</v>
      </c>
      <c r="K894" s="95">
        <f>SUMIFS(MasterData[Curr Sales],MasterData[Material'#],H894,MasterData[Material],I894,MasterData[WWB ID],C894)</f>
        <v>31350</v>
      </c>
      <c r="L894" s="95">
        <f>SUMIFS(MasterData[Prior Sales],MasterData[Material'#],H894,MasterData[Material],I894,MasterData[WWB ID],C894)</f>
        <v>40950</v>
      </c>
      <c r="M894" s="95">
        <f t="shared" si="27"/>
        <v>-9600</v>
      </c>
      <c r="N894" s="95">
        <f>SUMIFS(MasterData[Semi-Annual Base],MasterData[Material'#],H894,MasterData[Material],I894,MasterData[WWB ID],C894)</f>
        <v>0</v>
      </c>
      <c r="O894" s="95">
        <f>SUMIFS(MasterData[Semi-Annual Focus],MasterData[Material'#],H894,MasterData[Material],I894,MasterData[WWB ID],C894)</f>
        <v>0</v>
      </c>
      <c r="P894" s="95">
        <f>SUMIFS(MasterData[Base Rebate],MasterData[Material'#],H894,MasterData[Material],I894,MasterData[WWB ID],C894)</f>
        <v>315.42920831243123</v>
      </c>
      <c r="Q894" s="95">
        <f>SUMIFS(MasterData[Annual Focus],MasterData[Material'#],H894,MasterData[Material],I894,MasterData[WWB ID],C894)</f>
        <v>0</v>
      </c>
      <c r="R894" s="95">
        <f>SUMIFS(MasterData[Growth Rebate],MasterData[Material'#],H894,MasterData[Material],I894,MasterData[WWB ID],C894)</f>
        <v>-960</v>
      </c>
      <c r="S894" s="95">
        <f t="shared" si="28"/>
        <v>-644.57079168756877</v>
      </c>
    </row>
    <row r="895" spans="1:19" x14ac:dyDescent="0.25">
      <c r="A895" s="91" t="str">
        <v>BD INTERVENTIONAL</v>
      </c>
      <c r="B895" s="91" t="str">
        <v>Peripheral Intervention</v>
      </c>
      <c r="C895" s="91" t="str">
        <v>2401137</v>
      </c>
      <c r="D895" s="91" t="str">
        <v>Peripheral Vascular Disease</v>
      </c>
      <c r="E895" s="91" t="str">
        <v>Heart</v>
      </c>
      <c r="F895" s="91" t="str">
        <v>True Valvuloplasty</v>
      </c>
      <c r="G895" s="91" t="str">
        <v>True Dilatation</v>
      </c>
      <c r="H895" s="91" t="str">
        <v>0284514_BARD</v>
      </c>
      <c r="I895" s="91" t="str">
        <v>BalloonValvuloplastyCatheter</v>
      </c>
      <c r="J895" s="91" t="str">
        <v>BARD</v>
      </c>
      <c r="K895" s="95">
        <f>SUMIFS(MasterData[Curr Sales],MasterData[Material'#],H895,MasterData[Material],I895,MasterData[WWB ID],C895)</f>
        <v>11550</v>
      </c>
      <c r="L895" s="95">
        <f>SUMIFS(MasterData[Prior Sales],MasterData[Material'#],H895,MasterData[Material],I895,MasterData[WWB ID],C895)</f>
        <v>28650</v>
      </c>
      <c r="M895" s="95">
        <f t="shared" si="27"/>
        <v>-17100</v>
      </c>
      <c r="N895" s="95">
        <f>SUMIFS(MasterData[Semi-Annual Base],MasterData[Material'#],H895,MasterData[Material],I895,MasterData[WWB ID],C895)</f>
        <v>0</v>
      </c>
      <c r="O895" s="95">
        <f>SUMIFS(MasterData[Semi-Annual Focus],MasterData[Material'#],H895,MasterData[Material],I895,MasterData[WWB ID],C895)</f>
        <v>0</v>
      </c>
      <c r="P895" s="95">
        <f>SUMIFS(MasterData[Base Rebate],MasterData[Material'#],H895,MasterData[Material],I895,MasterData[WWB ID],C895)</f>
        <v>220.68490398415517</v>
      </c>
      <c r="Q895" s="95">
        <f>SUMIFS(MasterData[Annual Focus],MasterData[Material'#],H895,MasterData[Material],I895,MasterData[WWB ID],C895)</f>
        <v>0</v>
      </c>
      <c r="R895" s="95">
        <f>SUMIFS(MasterData[Growth Rebate],MasterData[Material'#],H895,MasterData[Material],I895,MasterData[WWB ID],C895)</f>
        <v>-1710</v>
      </c>
      <c r="S895" s="95">
        <f t="shared" si="28"/>
        <v>-1489.3150960158448</v>
      </c>
    </row>
    <row r="896" spans="1:19" x14ac:dyDescent="0.25">
      <c r="A896" s="91" t="str">
        <v>BD INTERVENTIONAL</v>
      </c>
      <c r="B896" s="91" t="str">
        <v>Peripheral Intervention</v>
      </c>
      <c r="C896" s="91" t="str">
        <v>2401137</v>
      </c>
      <c r="D896" s="91" t="str">
        <v>Peripheral Vascular Disease</v>
      </c>
      <c r="E896" s="91" t="str">
        <v>Heart</v>
      </c>
      <c r="F896" s="91" t="str">
        <v>True Valvuloplasty</v>
      </c>
      <c r="G896" s="91" t="str">
        <v>True Dilatation</v>
      </c>
      <c r="H896" s="91" t="str">
        <v>0184511_BARD</v>
      </c>
      <c r="I896" s="91" t="str">
        <v>BalloonValvuloplastyCatheter</v>
      </c>
      <c r="J896" s="91" t="str">
        <v>BARD</v>
      </c>
      <c r="K896" s="95">
        <f>SUMIFS(MasterData[Curr Sales],MasterData[Material'#],H896,MasterData[Material],I896,MasterData[WWB ID],C896)</f>
        <v>77550</v>
      </c>
      <c r="L896" s="95">
        <f>SUMIFS(MasterData[Prior Sales],MasterData[Material'#],H896,MasterData[Material],I896,MasterData[WWB ID],C896)</f>
        <v>63150</v>
      </c>
      <c r="M896" s="95">
        <f t="shared" si="27"/>
        <v>14400</v>
      </c>
      <c r="N896" s="95">
        <f>SUMIFS(MasterData[Semi-Annual Base],MasterData[Material'#],H896,MasterData[Material],I896,MasterData[WWB ID],C896)</f>
        <v>0</v>
      </c>
      <c r="O896" s="95">
        <f>SUMIFS(MasterData[Semi-Annual Focus],MasterData[Material'#],H896,MasterData[Material],I896,MasterData[WWB ID],C896)</f>
        <v>0</v>
      </c>
      <c r="P896" s="95">
        <f>SUMIFS(MasterData[Base Rebate],MasterData[Material'#],H896,MasterData[Material],I896,MasterData[WWB ID],C896)</f>
        <v>486.43112344151479</v>
      </c>
      <c r="Q896" s="95">
        <f>SUMIFS(MasterData[Annual Focus],MasterData[Material'#],H896,MasterData[Material],I896,MasterData[WWB ID],C896)</f>
        <v>0</v>
      </c>
      <c r="R896" s="95">
        <f>SUMIFS(MasterData[Growth Rebate],MasterData[Material'#],H896,MasterData[Material],I896,MasterData[WWB ID],C896)</f>
        <v>1440</v>
      </c>
      <c r="S896" s="95">
        <f t="shared" si="28"/>
        <v>1926.4311234415147</v>
      </c>
    </row>
    <row r="897" spans="1:19" x14ac:dyDescent="0.25">
      <c r="A897" s="91" t="str">
        <v>BD INTERVENTIONAL</v>
      </c>
      <c r="B897" s="91" t="str">
        <v>Peripheral Intervention</v>
      </c>
      <c r="C897" s="91" t="str">
        <v>2401137</v>
      </c>
      <c r="D897" s="91" t="str">
        <v>Peripheral Vascular Disease</v>
      </c>
      <c r="E897" s="91" t="str">
        <v>Heart</v>
      </c>
      <c r="F897" s="91" t="str">
        <v>True Valvuloplasty</v>
      </c>
      <c r="G897" s="91" t="str">
        <v>True Dilatation</v>
      </c>
      <c r="H897" s="91" t="str">
        <v>0214512_BARD</v>
      </c>
      <c r="I897" s="91" t="str">
        <v>BalloonValvuloplastyCatheter</v>
      </c>
      <c r="J897" s="91" t="str">
        <v>BARD</v>
      </c>
      <c r="K897" s="95">
        <f>SUMIFS(MasterData[Curr Sales],MasterData[Material'#],H897,MasterData[Material],I897,MasterData[WWB ID],C897)</f>
        <v>49500</v>
      </c>
      <c r="L897" s="95">
        <f>SUMIFS(MasterData[Prior Sales],MasterData[Material'#],H897,MasterData[Material],I897,MasterData[WWB ID],C897)</f>
        <v>25800</v>
      </c>
      <c r="M897" s="95">
        <f t="shared" si="27"/>
        <v>23700</v>
      </c>
      <c r="N897" s="95">
        <f>SUMIFS(MasterData[Semi-Annual Base],MasterData[Material'#],H897,MasterData[Material],I897,MasterData[WWB ID],C897)</f>
        <v>0</v>
      </c>
      <c r="O897" s="95">
        <f>SUMIFS(MasterData[Semi-Annual Focus],MasterData[Material'#],H897,MasterData[Material],I897,MasterData[WWB ID],C897)</f>
        <v>0</v>
      </c>
      <c r="P897" s="95">
        <f>SUMIFS(MasterData[Base Rebate],MasterData[Material'#],H897,MasterData[Material],I897,MasterData[WWB ID],C897)</f>
        <v>198.73195542028634</v>
      </c>
      <c r="Q897" s="95">
        <f>SUMIFS(MasterData[Annual Focus],MasterData[Material'#],H897,MasterData[Material],I897,MasterData[WWB ID],C897)</f>
        <v>0</v>
      </c>
      <c r="R897" s="95">
        <f>SUMIFS(MasterData[Growth Rebate],MasterData[Material'#],H897,MasterData[Material],I897,MasterData[WWB ID],C897)</f>
        <v>2370</v>
      </c>
      <c r="S897" s="95">
        <f t="shared" si="28"/>
        <v>2568.7319554202863</v>
      </c>
    </row>
    <row r="898" spans="1:19" x14ac:dyDescent="0.25">
      <c r="A898" s="91" t="str">
        <v>BD INTERVENTIONAL</v>
      </c>
      <c r="B898" s="91" t="str">
        <v>Peripheral Intervention</v>
      </c>
      <c r="C898" s="91" t="str">
        <v>2401137</v>
      </c>
      <c r="D898" s="91" t="str">
        <v>Peripheral Vascular Disease</v>
      </c>
      <c r="E898" s="91" t="str">
        <v>Heart</v>
      </c>
      <c r="F898" s="91" t="str">
        <v>True Valvuloplasty</v>
      </c>
      <c r="G898" s="91" t="str">
        <v>True Dilatation</v>
      </c>
      <c r="H898" s="91" t="str">
        <v>0254513_BARD</v>
      </c>
      <c r="I898" s="91" t="str">
        <v>BalloonValvuloplastyCatheter</v>
      </c>
      <c r="J898" s="91" t="str">
        <v>BARD</v>
      </c>
      <c r="K898" s="95">
        <f>SUMIFS(MasterData[Curr Sales],MasterData[Material'#],H898,MasterData[Material],I898,MasterData[WWB ID],C898)</f>
        <v>13200</v>
      </c>
      <c r="L898" s="95">
        <f>SUMIFS(MasterData[Prior Sales],MasterData[Material'#],H898,MasterData[Material],I898,MasterData[WWB ID],C898)</f>
        <v>13650</v>
      </c>
      <c r="M898" s="95">
        <f t="shared" si="27"/>
        <v>-450</v>
      </c>
      <c r="N898" s="95">
        <f>SUMIFS(MasterData[Semi-Annual Base],MasterData[Material'#],H898,MasterData[Material],I898,MasterData[WWB ID],C898)</f>
        <v>0</v>
      </c>
      <c r="O898" s="95">
        <f>SUMIFS(MasterData[Semi-Annual Focus],MasterData[Material'#],H898,MasterData[Material],I898,MasterData[WWB ID],C898)</f>
        <v>0</v>
      </c>
      <c r="P898" s="95">
        <f>SUMIFS(MasterData[Base Rebate],MasterData[Material'#],H898,MasterData[Material],I898,MasterData[WWB ID],C898)</f>
        <v>105.14306943747707</v>
      </c>
      <c r="Q898" s="95">
        <f>SUMIFS(MasterData[Annual Focus],MasterData[Material'#],H898,MasterData[Material],I898,MasterData[WWB ID],C898)</f>
        <v>0</v>
      </c>
      <c r="R898" s="95">
        <f>SUMIFS(MasterData[Growth Rebate],MasterData[Material'#],H898,MasterData[Material],I898,MasterData[WWB ID],C898)</f>
        <v>-45</v>
      </c>
      <c r="S898" s="95">
        <f t="shared" si="28"/>
        <v>60.143069437477067</v>
      </c>
    </row>
    <row r="899" spans="1:19" x14ac:dyDescent="0.25">
      <c r="A899" s="91" t="str">
        <v>BD INTERVENTIONAL</v>
      </c>
      <c r="B899" s="91" t="str">
        <v>Peripheral Intervention</v>
      </c>
      <c r="C899" s="91" t="str">
        <v>2401137</v>
      </c>
      <c r="D899" s="91" t="str">
        <v>Peripheral Vascular Disease</v>
      </c>
      <c r="E899" s="91" t="str">
        <v>Venous</v>
      </c>
      <c r="F899" s="91" t="str">
        <v>Cones/Snares</v>
      </c>
      <c r="G899" s="91" t="str">
        <v>Snares</v>
      </c>
      <c r="H899" s="91" t="str">
        <v>SRK30_BARD</v>
      </c>
      <c r="I899" s="91" t="str">
        <v>DualSheathSnareKit</v>
      </c>
      <c r="J899" s="91" t="str">
        <v>BARD</v>
      </c>
      <c r="K899" s="95">
        <f>SUMIFS(MasterData[Curr Sales],MasterData[Material'#],H899,MasterData[Material],I899,MasterData[WWB ID],C899)</f>
        <v>0</v>
      </c>
      <c r="L899" s="95">
        <f>SUMIFS(MasterData[Prior Sales],MasterData[Material'#],H899,MasterData[Material],I899,MasterData[WWB ID],C899)</f>
        <v>1485</v>
      </c>
      <c r="M899" s="95">
        <f t="shared" si="27"/>
        <v>-1485</v>
      </c>
      <c r="N899" s="95">
        <f>SUMIFS(MasterData[Semi-Annual Base],MasterData[Material'#],H899,MasterData[Material],I899,MasterData[WWB ID],C899)</f>
        <v>0</v>
      </c>
      <c r="O899" s="95">
        <f>SUMIFS(MasterData[Semi-Annual Focus],MasterData[Material'#],H899,MasterData[Material],I899,MasterData[WWB ID],C899)</f>
        <v>0</v>
      </c>
      <c r="P899" s="95">
        <f>SUMIFS(MasterData[Base Rebate],MasterData[Material'#],H899,MasterData[Material],I899,MasterData[WWB ID],C899)</f>
        <v>11.438641620121132</v>
      </c>
      <c r="Q899" s="95">
        <f>SUMIFS(MasterData[Annual Focus],MasterData[Material'#],H899,MasterData[Material],I899,MasterData[WWB ID],C899)</f>
        <v>0</v>
      </c>
      <c r="R899" s="95">
        <f>SUMIFS(MasterData[Growth Rebate],MasterData[Material'#],H899,MasterData[Material],I899,MasterData[WWB ID],C899)</f>
        <v>-148.5</v>
      </c>
      <c r="S899" s="95">
        <f t="shared" si="28"/>
        <v>-137.06135837987887</v>
      </c>
    </row>
    <row r="900" spans="1:19" x14ac:dyDescent="0.25">
      <c r="A900" s="91" t="str">
        <v>BD INTERVENTIONAL</v>
      </c>
      <c r="B900" s="91" t="str">
        <v>Peripheral Intervention</v>
      </c>
      <c r="C900" s="91" t="str">
        <v>2401110</v>
      </c>
      <c r="D900" s="91" t="str">
        <v>Oncology</v>
      </c>
      <c r="E900" s="91" t="str">
        <v>PORTS</v>
      </c>
      <c r="F900" s="91" t="str">
        <v>Ports</v>
      </c>
      <c r="G900" s="91" t="str">
        <v>Clearvue Bumpless</v>
      </c>
      <c r="H900" s="91" t="str">
        <v>1676301_BARD</v>
      </c>
      <c r="I900" s="91" t="str">
        <v>PPCVSLIMOPEN6CFNBINT</v>
      </c>
      <c r="J900" s="91" t="str">
        <v>BARD</v>
      </c>
      <c r="K900" s="95">
        <f>SUMIFS(MasterData[Curr Sales],MasterData[Material'#],H900,MasterData[Material],I900,MasterData[WWB ID],C900)</f>
        <v>58316.95</v>
      </c>
      <c r="L900" s="95">
        <f>SUMIFS(MasterData[Prior Sales],MasterData[Material'#],H900,MasterData[Material],I900,MasterData[WWB ID],C900)</f>
        <v>24982.5</v>
      </c>
      <c r="M900" s="95">
        <f t="shared" si="27"/>
        <v>33334.449999999997</v>
      </c>
      <c r="N900" s="95">
        <f>SUMIFS(MasterData[Semi-Annual Base],MasterData[Material'#],H900,MasterData[Material],I900,MasterData[WWB ID],C900)</f>
        <v>0</v>
      </c>
      <c r="O900" s="95">
        <f>SUMIFS(MasterData[Semi-Annual Focus],MasterData[Material'#],H900,MasterData[Material],I900,MasterData[WWB ID],C900)</f>
        <v>0</v>
      </c>
      <c r="P900" s="95">
        <f>SUMIFS(MasterData[Base Rebate],MasterData[Material'#],H900,MasterData[Material],I900,MasterData[WWB ID],C900)</f>
        <v>192.43492543749235</v>
      </c>
      <c r="Q900" s="95">
        <f>SUMIFS(MasterData[Annual Focus],MasterData[Material'#],H900,MasterData[Material],I900,MasterData[WWB ID],C900)</f>
        <v>0</v>
      </c>
      <c r="R900" s="95">
        <f>SUMIFS(MasterData[Growth Rebate],MasterData[Material'#],H900,MasterData[Material],I900,MasterData[WWB ID],C900)</f>
        <v>3333.4450000000002</v>
      </c>
      <c r="S900" s="95">
        <f t="shared" si="28"/>
        <v>3525.8799254374926</v>
      </c>
    </row>
    <row r="901" spans="1:19" x14ac:dyDescent="0.25">
      <c r="A901" s="91" t="str">
        <v>BD INTERVENTIONAL</v>
      </c>
      <c r="B901" s="91" t="str">
        <v>Peripheral Intervention</v>
      </c>
      <c r="C901" s="91" t="str">
        <v>2401110</v>
      </c>
      <c r="D901" s="91" t="str">
        <v>Oncology</v>
      </c>
      <c r="E901" s="91" t="str">
        <v>PORTS</v>
      </c>
      <c r="F901" s="91" t="str">
        <v>Ports</v>
      </c>
      <c r="G901" s="91" t="str">
        <v>Powerport Clearvue ISP</v>
      </c>
      <c r="H901" s="91" t="str">
        <v>1608062_BARD</v>
      </c>
      <c r="I901" s="91" t="str">
        <v>PPCVISPSIOM8CFMBINT</v>
      </c>
      <c r="J901" s="91" t="str">
        <v>BARD</v>
      </c>
      <c r="K901" s="95">
        <f>SUMIFS(MasterData[Curr Sales],MasterData[Material'#],H901,MasterData[Material],I901,MasterData[WWB ID],C901)</f>
        <v>999.3</v>
      </c>
      <c r="L901" s="95">
        <f>SUMIFS(MasterData[Prior Sales],MasterData[Material'#],H901,MasterData[Material],I901,MasterData[WWB ID],C901)</f>
        <v>0</v>
      </c>
      <c r="M901" s="95">
        <f t="shared" si="27"/>
        <v>999.3</v>
      </c>
      <c r="N901" s="95">
        <f>SUMIFS(MasterData[Semi-Annual Base],MasterData[Material'#],H901,MasterData[Material],I901,MasterData[WWB ID],C901)</f>
        <v>0</v>
      </c>
      <c r="O901" s="95">
        <f>SUMIFS(MasterData[Semi-Annual Focus],MasterData[Material'#],H901,MasterData[Material],I901,MasterData[WWB ID],C901)</f>
        <v>0</v>
      </c>
      <c r="P901" s="95">
        <f>SUMIFS(MasterData[Base Rebate],MasterData[Material'#],H901,MasterData[Material],I901,MasterData[WWB ID],C901)</f>
        <v>0</v>
      </c>
      <c r="Q901" s="95">
        <f>SUMIFS(MasterData[Annual Focus],MasterData[Material'#],H901,MasterData[Material],I901,MasterData[WWB ID],C901)</f>
        <v>0</v>
      </c>
      <c r="R901" s="95">
        <f>SUMIFS(MasterData[Growth Rebate],MasterData[Material'#],H901,MasterData[Material],I901,MasterData[WWB ID],C901)</f>
        <v>99.93</v>
      </c>
      <c r="S901" s="95">
        <f t="shared" si="28"/>
        <v>99.93</v>
      </c>
    </row>
    <row r="902" spans="1:19" x14ac:dyDescent="0.25">
      <c r="A902" s="91" t="str">
        <v>BD INTERVENTIONAL</v>
      </c>
      <c r="B902" s="91" t="str">
        <v>Peripheral Intervention</v>
      </c>
      <c r="C902" s="91" t="str">
        <v>2401110</v>
      </c>
      <c r="D902" s="91" t="str">
        <v>Oncology</v>
      </c>
      <c r="E902" s="91" t="str">
        <v>PORTS</v>
      </c>
      <c r="F902" s="91" t="str">
        <v>Ports</v>
      </c>
      <c r="G902" s="91" t="str">
        <v>Dual Lumen Ports</v>
      </c>
      <c r="H902" s="91" t="str">
        <v>0605920_BARD</v>
      </c>
      <c r="I902" s="91" t="str">
        <v>NONJOINTEDMRI.DUALPORT</v>
      </c>
      <c r="J902" s="91" t="str">
        <v>BARD</v>
      </c>
      <c r="K902" s="95">
        <f>SUMIFS(MasterData[Curr Sales],MasterData[Material'#],H902,MasterData[Material],I902,MasterData[WWB ID],C902)</f>
        <v>2964.24</v>
      </c>
      <c r="L902" s="95">
        <f>SUMIFS(MasterData[Prior Sales],MasterData[Material'#],H902,MasterData[Material],I902,MasterData[WWB ID],C902)</f>
        <v>0</v>
      </c>
      <c r="M902" s="95">
        <f t="shared" si="27"/>
        <v>2964.24</v>
      </c>
      <c r="N902" s="95">
        <f>SUMIFS(MasterData[Semi-Annual Base],MasterData[Material'#],H902,MasterData[Material],I902,MasterData[WWB ID],C902)</f>
        <v>0</v>
      </c>
      <c r="O902" s="95">
        <f>SUMIFS(MasterData[Semi-Annual Focus],MasterData[Material'#],H902,MasterData[Material],I902,MasterData[WWB ID],C902)</f>
        <v>0</v>
      </c>
      <c r="P902" s="95">
        <f>SUMIFS(MasterData[Base Rebate],MasterData[Material'#],H902,MasterData[Material],I902,MasterData[WWB ID],C902)</f>
        <v>0</v>
      </c>
      <c r="Q902" s="95">
        <f>SUMIFS(MasterData[Annual Focus],MasterData[Material'#],H902,MasterData[Material],I902,MasterData[WWB ID],C902)</f>
        <v>0</v>
      </c>
      <c r="R902" s="95">
        <f>SUMIFS(MasterData[Growth Rebate],MasterData[Material'#],H902,MasterData[Material],I902,MasterData[WWB ID],C902)</f>
        <v>296.42399999999998</v>
      </c>
      <c r="S902" s="95">
        <f t="shared" si="28"/>
        <v>296.42399999999998</v>
      </c>
    </row>
    <row r="903" spans="1:19" x14ac:dyDescent="0.25">
      <c r="A903" s="91" t="str">
        <v>BD INTERVENTIONAL</v>
      </c>
      <c r="B903" s="91" t="str">
        <v>Peripheral Intervention</v>
      </c>
      <c r="C903" s="91" t="str">
        <v>2401110</v>
      </c>
      <c r="D903" s="91" t="str">
        <v>Oncology</v>
      </c>
      <c r="E903" s="91" t="str">
        <v>PORTS</v>
      </c>
      <c r="F903" s="91" t="str">
        <v>Ports</v>
      </c>
      <c r="G903" s="91" t="str">
        <v>Powerport Clearvue Slim</v>
      </c>
      <c r="H903" s="91" t="str">
        <v>1616071_BARD</v>
      </c>
      <c r="I903" s="91" t="str">
        <v>PPCVSLIMOPEN6CFMBMI</v>
      </c>
      <c r="J903" s="91" t="str">
        <v>BARD</v>
      </c>
      <c r="K903" s="95">
        <f>SUMIFS(MasterData[Curr Sales],MasterData[Material'#],H903,MasterData[Material],I903,MasterData[WWB ID],C903)</f>
        <v>6662.08</v>
      </c>
      <c r="L903" s="95">
        <f>SUMIFS(MasterData[Prior Sales],MasterData[Material'#],H903,MasterData[Material],I903,MasterData[WWB ID],C903)</f>
        <v>12491.400000000001</v>
      </c>
      <c r="M903" s="95">
        <f t="shared" si="27"/>
        <v>-5829.3200000000015</v>
      </c>
      <c r="N903" s="95">
        <f>SUMIFS(MasterData[Semi-Annual Base],MasterData[Material'#],H903,MasterData[Material],I903,MasterData[WWB ID],C903)</f>
        <v>0</v>
      </c>
      <c r="O903" s="95">
        <f>SUMIFS(MasterData[Semi-Annual Focus],MasterData[Material'#],H903,MasterData[Material],I903,MasterData[WWB ID],C903)</f>
        <v>0</v>
      </c>
      <c r="P903" s="95">
        <f>SUMIFS(MasterData[Base Rebate],MasterData[Material'#],H903,MasterData[Material],I903,MasterData[WWB ID],C903)</f>
        <v>96.218618137091653</v>
      </c>
      <c r="Q903" s="95">
        <f>SUMIFS(MasterData[Annual Focus],MasterData[Material'#],H903,MasterData[Material],I903,MasterData[WWB ID],C903)</f>
        <v>0</v>
      </c>
      <c r="R903" s="95">
        <f>SUMIFS(MasterData[Growth Rebate],MasterData[Material'#],H903,MasterData[Material],I903,MasterData[WWB ID],C903)</f>
        <v>-582.93200000000002</v>
      </c>
      <c r="S903" s="95">
        <f t="shared" si="28"/>
        <v>-486.71338186290836</v>
      </c>
    </row>
    <row r="904" spans="1:19" x14ac:dyDescent="0.25">
      <c r="A904" s="91" t="str">
        <v>BD INTERVENTIONAL</v>
      </c>
      <c r="B904" s="91" t="str">
        <v>Peripheral Intervention</v>
      </c>
      <c r="C904" s="91" t="str">
        <v>2401121</v>
      </c>
      <c r="D904" s="91" t="str">
        <v>End Stage Kidney Disease</v>
      </c>
      <c r="E904" s="91" t="str">
        <v>Chronic Dialysis Catheters</v>
      </c>
      <c r="F904" s="91" t="str">
        <v>Chronic Dialysis</v>
      </c>
      <c r="G904" s="91" t="str">
        <v>GLIDEPATH</v>
      </c>
      <c r="H904" s="91" t="str">
        <v>5393230_BARD</v>
      </c>
      <c r="I904" s="91" t="str">
        <v>GLIDEPATH23CMSTDKITSTRAIGHT</v>
      </c>
      <c r="J904" s="91" t="str">
        <v>BARD</v>
      </c>
      <c r="K904" s="95">
        <f>SUMIFS(MasterData[Curr Sales],MasterData[Material'#],H904,MasterData[Material],I904,MasterData[WWB ID],C904)</f>
        <v>59635.350000000006</v>
      </c>
      <c r="L904" s="95">
        <f>SUMIFS(MasterData[Prior Sales],MasterData[Material'#],H904,MasterData[Material],I904,MasterData[WWB ID],C904)</f>
        <v>13135.5</v>
      </c>
      <c r="M904" s="95">
        <f t="shared" si="27"/>
        <v>46499.850000000006</v>
      </c>
      <c r="N904" s="95">
        <f>SUMIFS(MasterData[Semi-Annual Base],MasterData[Material'#],H904,MasterData[Material],I904,MasterData[WWB ID],C904)</f>
        <v>0</v>
      </c>
      <c r="O904" s="95">
        <f>SUMIFS(MasterData[Semi-Annual Focus],MasterData[Material'#],H904,MasterData[Material],I904,MasterData[WWB ID],C904)</f>
        <v>0</v>
      </c>
      <c r="P904" s="95">
        <f>SUMIFS(MasterData[Base Rebate],MasterData[Material'#],H904,MasterData[Material],I904,MasterData[WWB ID],C904)</f>
        <v>101.179984512526</v>
      </c>
      <c r="Q904" s="95">
        <f>SUMIFS(MasterData[Annual Focus],MasterData[Material'#],H904,MasterData[Material],I904,MasterData[WWB ID],C904)</f>
        <v>0</v>
      </c>
      <c r="R904" s="95">
        <f>SUMIFS(MasterData[Growth Rebate],MasterData[Material'#],H904,MasterData[Material],I904,MasterData[WWB ID],C904)</f>
        <v>4649.9849999999988</v>
      </c>
      <c r="S904" s="95">
        <f t="shared" si="28"/>
        <v>4751.1649845125248</v>
      </c>
    </row>
    <row r="905" spans="1:19" x14ac:dyDescent="0.25">
      <c r="A905" s="91" t="str">
        <v>BD INTERVENTIONAL</v>
      </c>
      <c r="B905" s="91" t="str">
        <v>Peripheral Intervention</v>
      </c>
      <c r="C905" s="91" t="str">
        <v>2401110</v>
      </c>
      <c r="D905" s="91" t="str">
        <v>Oncology</v>
      </c>
      <c r="E905" s="91" t="str">
        <v>Biopsy Needles and Accessories</v>
      </c>
      <c r="F905" s="91" t="str">
        <v>Core Needle Biopsy</v>
      </c>
      <c r="G905" s="91" t="str">
        <v>Coaxial Needles</v>
      </c>
      <c r="H905" s="91" t="str">
        <v>C1816A_BARD</v>
      </c>
      <c r="I905" s="91" t="str">
        <v>COAXIALBIOPSYNEEDLE</v>
      </c>
      <c r="J905" s="91" t="str">
        <v>BARD</v>
      </c>
      <c r="K905" s="95">
        <f>SUMIFS(MasterData[Curr Sales],MasterData[Material'#],H905,MasterData[Material],I905,MasterData[WWB ID],C905)</f>
        <v>180</v>
      </c>
      <c r="L905" s="95">
        <f>SUMIFS(MasterData[Prior Sales],MasterData[Material'#],H905,MasterData[Material],I905,MasterData[WWB ID],C905)</f>
        <v>71.59</v>
      </c>
      <c r="M905" s="95">
        <f t="shared" ref="M905:M968" si="29">K905-L905</f>
        <v>108.41</v>
      </c>
      <c r="N905" s="95">
        <f>SUMIFS(MasterData[Semi-Annual Base],MasterData[Material'#],H905,MasterData[Material],I905,MasterData[WWB ID],C905)</f>
        <v>0</v>
      </c>
      <c r="O905" s="95">
        <f>SUMIFS(MasterData[Semi-Annual Focus],MasterData[Material'#],H905,MasterData[Material],I905,MasterData[WWB ID],C905)</f>
        <v>0</v>
      </c>
      <c r="P905" s="95">
        <f>SUMIFS(MasterData[Base Rebate],MasterData[Material'#],H905,MasterData[Material],I905,MasterData[WWB ID],C905)</f>
        <v>0.55144266234644568</v>
      </c>
      <c r="Q905" s="95">
        <f>SUMIFS(MasterData[Annual Focus],MasterData[Material'#],H905,MasterData[Material],I905,MasterData[WWB ID],C905)</f>
        <v>0</v>
      </c>
      <c r="R905" s="95">
        <f>SUMIFS(MasterData[Growth Rebate],MasterData[Material'#],H905,MasterData[Material],I905,MasterData[WWB ID],C905)</f>
        <v>10.840999999999999</v>
      </c>
      <c r="S905" s="95">
        <f t="shared" ref="S905:S968" si="30">SUM(N905:R905)</f>
        <v>11.392442662346445</v>
      </c>
    </row>
    <row r="906" spans="1:19" x14ac:dyDescent="0.25">
      <c r="A906" s="91" t="str">
        <v>BD INTERVENTIONAL</v>
      </c>
      <c r="B906" s="91" t="str">
        <v>Peripheral Intervention</v>
      </c>
      <c r="C906" s="91" t="str">
        <v>2401110</v>
      </c>
      <c r="D906" s="91" t="str">
        <v>Oncology</v>
      </c>
      <c r="E906" s="91" t="str">
        <v>Biopsy Needles and Accessories</v>
      </c>
      <c r="F906" s="91" t="str">
        <v>Mission Needles</v>
      </c>
      <c r="G906" s="91" t="str">
        <v>Mission Needles</v>
      </c>
      <c r="H906" s="91" t="str">
        <v>1606MS_BARD</v>
      </c>
      <c r="I906" s="91" t="str">
        <v>MISSION 16G X 6CM</v>
      </c>
      <c r="J906" s="91" t="str">
        <v>BARD</v>
      </c>
      <c r="K906" s="95">
        <f>SUMIFS(MasterData[Curr Sales],MasterData[Material'#],H906,MasterData[Material],I906,MasterData[WWB ID],C906)</f>
        <v>570</v>
      </c>
      <c r="L906" s="95">
        <f>SUMIFS(MasterData[Prior Sales],MasterData[Material'#],H906,MasterData[Material],I906,MasterData[WWB ID],C906)</f>
        <v>2577.2399999999998</v>
      </c>
      <c r="M906" s="95">
        <f t="shared" si="29"/>
        <v>-2007.2399999999998</v>
      </c>
      <c r="N906" s="95">
        <f>SUMIFS(MasterData[Semi-Annual Base],MasterData[Material'#],H906,MasterData[Material],I906,MasterData[WWB ID],C906)</f>
        <v>0</v>
      </c>
      <c r="O906" s="95">
        <f>SUMIFS(MasterData[Semi-Annual Focus],MasterData[Material'#],H906,MasterData[Material],I906,MasterData[WWB ID],C906)</f>
        <v>0</v>
      </c>
      <c r="P906" s="95">
        <f>SUMIFS(MasterData[Base Rebate],MasterData[Material'#],H906,MasterData[Material],I906,MasterData[WWB ID],C906)</f>
        <v>19.851935844472045</v>
      </c>
      <c r="Q906" s="95">
        <f>SUMIFS(MasterData[Annual Focus],MasterData[Material'#],H906,MasterData[Material],I906,MasterData[WWB ID],C906)</f>
        <v>0</v>
      </c>
      <c r="R906" s="95">
        <f>SUMIFS(MasterData[Growth Rebate],MasterData[Material'#],H906,MasterData[Material],I906,MasterData[WWB ID],C906)</f>
        <v>-200.72400000000002</v>
      </c>
      <c r="S906" s="95">
        <f t="shared" si="30"/>
        <v>-180.87206415552797</v>
      </c>
    </row>
    <row r="907" spans="1:19" x14ac:dyDescent="0.25">
      <c r="A907" s="91" t="str">
        <v>BD INTERVENTIONAL</v>
      </c>
      <c r="B907" s="91" t="str">
        <v>Peripheral Intervention</v>
      </c>
      <c r="C907" s="91" t="str">
        <v>2401110</v>
      </c>
      <c r="D907" s="91" t="str">
        <v>Oncology</v>
      </c>
      <c r="E907" s="91" t="str">
        <v>Catheter Group</v>
      </c>
      <c r="F907" s="91" t="str">
        <v>Chronic CVC Catheters</v>
      </c>
      <c r="G907" s="91" t="str">
        <v>Trifusion Apheresis Catheters</v>
      </c>
      <c r="H907" s="91" t="str">
        <v>0609270_BARD</v>
      </c>
      <c r="I907" s="91" t="str">
        <v>TRIFUSION,27 CM INTERMEDIATE</v>
      </c>
      <c r="J907" s="91" t="str">
        <v>BARD</v>
      </c>
      <c r="K907" s="95">
        <f>SUMIFS(MasterData[Curr Sales],MasterData[Material'#],H907,MasterData[Material],I907,MasterData[WWB ID],C907)</f>
        <v>0</v>
      </c>
      <c r="L907" s="95">
        <f>SUMIFS(MasterData[Prior Sales],MasterData[Material'#],H907,MasterData[Material],I907,MasterData[WWB ID],C907)</f>
        <v>8548.1</v>
      </c>
      <c r="M907" s="95">
        <f t="shared" si="29"/>
        <v>-8548.1</v>
      </c>
      <c r="N907" s="95">
        <f>SUMIFS(MasterData[Semi-Annual Base],MasterData[Material'#],H907,MasterData[Material],I907,MasterData[WWB ID],C907)</f>
        <v>0</v>
      </c>
      <c r="O907" s="95">
        <f>SUMIFS(MasterData[Semi-Annual Focus],MasterData[Material'#],H907,MasterData[Material],I907,MasterData[WWB ID],C907)</f>
        <v>0</v>
      </c>
      <c r="P907" s="95">
        <f>SUMIFS(MasterData[Base Rebate],MasterData[Material'#],H907,MasterData[Material],I907,MasterData[WWB ID],C907)</f>
        <v>65.844210392563937</v>
      </c>
      <c r="Q907" s="95">
        <f>SUMIFS(MasterData[Annual Focus],MasterData[Material'#],H907,MasterData[Material],I907,MasterData[WWB ID],C907)</f>
        <v>0</v>
      </c>
      <c r="R907" s="95">
        <f>SUMIFS(MasterData[Growth Rebate],MasterData[Material'#],H907,MasterData[Material],I907,MasterData[WWB ID],C907)</f>
        <v>-854.81000000000006</v>
      </c>
      <c r="S907" s="95">
        <f t="shared" si="30"/>
        <v>-788.96578960743614</v>
      </c>
    </row>
    <row r="908" spans="1:19" x14ac:dyDescent="0.25">
      <c r="A908" s="91" t="str">
        <v>BD INTERVENTIONAL</v>
      </c>
      <c r="B908" s="91" t="str">
        <v>Peripheral Intervention</v>
      </c>
      <c r="C908" s="91" t="str">
        <v>2401110</v>
      </c>
      <c r="D908" s="91" t="str">
        <v>Oncology</v>
      </c>
      <c r="E908" s="91" t="str">
        <v>Catheter Group</v>
      </c>
      <c r="F908" s="91" t="str">
        <v>Chronic CVC Catheters</v>
      </c>
      <c r="G908" s="91" t="str">
        <v>Trifusion Apheresis Catheters</v>
      </c>
      <c r="H908" s="91" t="str">
        <v>0609190_BARD</v>
      </c>
      <c r="I908" s="91" t="str">
        <v>Trifusion, 19cm,</v>
      </c>
      <c r="J908" s="91" t="str">
        <v>BARD</v>
      </c>
      <c r="K908" s="95">
        <f>SUMIFS(MasterData[Curr Sales],MasterData[Material'#],H908,MasterData[Material],I908,MasterData[WWB ID],C908)</f>
        <v>12822.150000000001</v>
      </c>
      <c r="L908" s="95">
        <f>SUMIFS(MasterData[Prior Sales],MasterData[Material'#],H908,MasterData[Material],I908,MasterData[WWB ID],C908)</f>
        <v>8548.1</v>
      </c>
      <c r="M908" s="95">
        <f t="shared" si="29"/>
        <v>4274.0500000000011</v>
      </c>
      <c r="N908" s="95">
        <f>SUMIFS(MasterData[Semi-Annual Base],MasterData[Material'#],H908,MasterData[Material],I908,MasterData[WWB ID],C908)</f>
        <v>0</v>
      </c>
      <c r="O908" s="95">
        <f>SUMIFS(MasterData[Semi-Annual Focus],MasterData[Material'#],H908,MasterData[Material],I908,MasterData[WWB ID],C908)</f>
        <v>0</v>
      </c>
      <c r="P908" s="95">
        <f>SUMIFS(MasterData[Base Rebate],MasterData[Material'#],H908,MasterData[Material],I908,MasterData[WWB ID],C908)</f>
        <v>65.844210392563937</v>
      </c>
      <c r="Q908" s="95">
        <f>SUMIFS(MasterData[Annual Focus],MasterData[Material'#],H908,MasterData[Material],I908,MasterData[WWB ID],C908)</f>
        <v>0</v>
      </c>
      <c r="R908" s="95">
        <f>SUMIFS(MasterData[Growth Rebate],MasterData[Material'#],H908,MasterData[Material],I908,MasterData[WWB ID],C908)</f>
        <v>427.40500000000009</v>
      </c>
      <c r="S908" s="95">
        <f t="shared" si="30"/>
        <v>493.24921039256401</v>
      </c>
    </row>
    <row r="909" spans="1:19" x14ac:dyDescent="0.25">
      <c r="A909" s="91" t="str">
        <v>BD INTERVENTIONAL</v>
      </c>
      <c r="B909" s="91" t="str">
        <v>Peripheral Intervention</v>
      </c>
      <c r="C909" s="91" t="str">
        <v>2401110</v>
      </c>
      <c r="D909" s="91" t="str">
        <v>Oncology</v>
      </c>
      <c r="E909" s="91" t="str">
        <v>Catheter Group</v>
      </c>
      <c r="F909" s="91" t="str">
        <v>Chronic CVC Catheters</v>
      </c>
      <c r="G909" s="91" t="str">
        <v>Trifusion Apheresis Catheters</v>
      </c>
      <c r="H909" s="91" t="str">
        <v>0609230_BARD</v>
      </c>
      <c r="I909" s="91" t="str">
        <v>TRIFUSION, 23CM, INTERMEDIATE</v>
      </c>
      <c r="J909" s="91" t="str">
        <v>BARD</v>
      </c>
      <c r="K909" s="95">
        <f>SUMIFS(MasterData[Curr Sales],MasterData[Material'#],H909,MasterData[Material],I909,MasterData[WWB ID],C909)</f>
        <v>23934.68</v>
      </c>
      <c r="L909" s="95">
        <f>SUMIFS(MasterData[Prior Sales],MasterData[Material'#],H909,MasterData[Material],I909,MasterData[WWB ID],C909)</f>
        <v>4274.0499999999993</v>
      </c>
      <c r="M909" s="95">
        <f t="shared" si="29"/>
        <v>19660.63</v>
      </c>
      <c r="N909" s="95">
        <f>SUMIFS(MasterData[Semi-Annual Base],MasterData[Material'#],H909,MasterData[Material],I909,MasterData[WWB ID],C909)</f>
        <v>0</v>
      </c>
      <c r="O909" s="95">
        <f>SUMIFS(MasterData[Semi-Annual Focus],MasterData[Material'#],H909,MasterData[Material],I909,MasterData[WWB ID],C909)</f>
        <v>0</v>
      </c>
      <c r="P909" s="95">
        <f>SUMIFS(MasterData[Base Rebate],MasterData[Material'#],H909,MasterData[Material],I909,MasterData[WWB ID],C909)</f>
        <v>32.922105196281969</v>
      </c>
      <c r="Q909" s="95">
        <f>SUMIFS(MasterData[Annual Focus],MasterData[Material'#],H909,MasterData[Material],I909,MasterData[WWB ID],C909)</f>
        <v>0</v>
      </c>
      <c r="R909" s="95">
        <f>SUMIFS(MasterData[Growth Rebate],MasterData[Material'#],H909,MasterData[Material],I909,MasterData[WWB ID],C909)</f>
        <v>1966.0630000000003</v>
      </c>
      <c r="S909" s="95">
        <f t="shared" si="30"/>
        <v>1998.9851051962823</v>
      </c>
    </row>
    <row r="910" spans="1:19" x14ac:dyDescent="0.25">
      <c r="A910" s="91" t="str">
        <v>BD INTERVENTIONAL</v>
      </c>
      <c r="B910" s="91" t="str">
        <v>Peripheral Intervention</v>
      </c>
      <c r="C910" s="91" t="str">
        <v>2401110</v>
      </c>
      <c r="D910" s="91" t="str">
        <v>Oncology</v>
      </c>
      <c r="E910" s="91" t="str">
        <v>PORTS</v>
      </c>
      <c r="F910" s="91" t="str">
        <v>Ports</v>
      </c>
      <c r="G910" s="91" t="str">
        <v>Powerport Slim</v>
      </c>
      <c r="H910" s="91" t="str">
        <v>1716000_BARD</v>
      </c>
      <c r="I910" s="91" t="str">
        <v>PPTISLIMSP6CFMBINT</v>
      </c>
      <c r="J910" s="91" t="str">
        <v>BARD</v>
      </c>
      <c r="K910" s="95">
        <f>SUMIFS(MasterData[Curr Sales],MasterData[Material'#],H910,MasterData[Material],I910,MasterData[WWB ID],C910)</f>
        <v>160627.91999999998</v>
      </c>
      <c r="L910" s="95">
        <f>SUMIFS(MasterData[Prior Sales],MasterData[Material'#],H910,MasterData[Material],I910,MasterData[WWB ID],C910)</f>
        <v>0</v>
      </c>
      <c r="M910" s="95">
        <f t="shared" si="29"/>
        <v>160627.91999999998</v>
      </c>
      <c r="N910" s="95">
        <f>SUMIFS(MasterData[Semi-Annual Base],MasterData[Material'#],H910,MasterData[Material],I910,MasterData[WWB ID],C910)</f>
        <v>0</v>
      </c>
      <c r="O910" s="95">
        <f>SUMIFS(MasterData[Semi-Annual Focus],MasterData[Material'#],H910,MasterData[Material],I910,MasterData[WWB ID],C910)</f>
        <v>0</v>
      </c>
      <c r="P910" s="95">
        <f>SUMIFS(MasterData[Base Rebate],MasterData[Material'#],H910,MasterData[Material],I910,MasterData[WWB ID],C910)</f>
        <v>0</v>
      </c>
      <c r="Q910" s="95">
        <f>SUMIFS(MasterData[Annual Focus],MasterData[Material'#],H910,MasterData[Material],I910,MasterData[WWB ID],C910)</f>
        <v>0</v>
      </c>
      <c r="R910" s="95">
        <f>SUMIFS(MasterData[Growth Rebate],MasterData[Material'#],H910,MasterData[Material],I910,MasterData[WWB ID],C910)</f>
        <v>16062.792000000001</v>
      </c>
      <c r="S910" s="95">
        <f t="shared" si="30"/>
        <v>16062.792000000001</v>
      </c>
    </row>
    <row r="911" spans="1:19" x14ac:dyDescent="0.25">
      <c r="A911" s="91" t="str">
        <v>BD INTERVENTIONAL</v>
      </c>
      <c r="B911" s="91" t="str">
        <v>Peripheral Intervention</v>
      </c>
      <c r="C911" s="91" t="str">
        <v>2401121</v>
      </c>
      <c r="D911" s="91" t="str">
        <v>End Stage Kidney Disease</v>
      </c>
      <c r="E911" s="91" t="str">
        <v>Chronic Dialysis Catheters</v>
      </c>
      <c r="F911" s="91" t="str">
        <v>Chronic Dialysis</v>
      </c>
      <c r="G911" s="91" t="str">
        <v>GLIDEPATH</v>
      </c>
      <c r="H911" s="91" t="str">
        <v>5393190_BARD</v>
      </c>
      <c r="I911" s="91" t="str">
        <v>GLIDEPATH19CMSTDKITSTRAIGHT</v>
      </c>
      <c r="J911" s="91" t="str">
        <v>BARD</v>
      </c>
      <c r="K911" s="95">
        <f>SUMIFS(MasterData[Curr Sales],MasterData[Material'#],H911,MasterData[Material],I911,MasterData[WWB ID],C911)</f>
        <v>55256.850000000006</v>
      </c>
      <c r="L911" s="95">
        <f>SUMIFS(MasterData[Prior Sales],MasterData[Material'#],H911,MasterData[Material],I911,MasterData[WWB ID],C911)</f>
        <v>8757</v>
      </c>
      <c r="M911" s="95">
        <f t="shared" si="29"/>
        <v>46499.850000000006</v>
      </c>
      <c r="N911" s="95">
        <f>SUMIFS(MasterData[Semi-Annual Base],MasterData[Material'#],H911,MasterData[Material],I911,MasterData[WWB ID],C911)</f>
        <v>0</v>
      </c>
      <c r="O911" s="95">
        <f>SUMIFS(MasterData[Semi-Annual Focus],MasterData[Material'#],H911,MasterData[Material],I911,MasterData[WWB ID],C911)</f>
        <v>0</v>
      </c>
      <c r="P911" s="95">
        <f>SUMIFS(MasterData[Base Rebate],MasterData[Material'#],H911,MasterData[Material],I911,MasterData[WWB ID],C911)</f>
        <v>67.453323008350665</v>
      </c>
      <c r="Q911" s="95">
        <f>SUMIFS(MasterData[Annual Focus],MasterData[Material'#],H911,MasterData[Material],I911,MasterData[WWB ID],C911)</f>
        <v>0</v>
      </c>
      <c r="R911" s="95">
        <f>SUMIFS(MasterData[Growth Rebate],MasterData[Material'#],H911,MasterData[Material],I911,MasterData[WWB ID],C911)</f>
        <v>4649.9850000000006</v>
      </c>
      <c r="S911" s="95">
        <f t="shared" si="30"/>
        <v>4717.4383230083513</v>
      </c>
    </row>
    <row r="912" spans="1:19" x14ac:dyDescent="0.25">
      <c r="A912" s="91" t="str">
        <v>BD INTERVENTIONAL</v>
      </c>
      <c r="B912" s="91" t="str">
        <v>Peripheral Intervention</v>
      </c>
      <c r="C912" s="91" t="str">
        <v>2401121</v>
      </c>
      <c r="D912" s="91" t="str">
        <v>End Stage Kidney Disease</v>
      </c>
      <c r="E912" s="91" t="str">
        <v>Drug Coated Balloons ESKD</v>
      </c>
      <c r="F912" s="91" t="str">
        <v>Lutonix 035 (AV)</v>
      </c>
      <c r="G912" s="91" t="str">
        <v>Lutonix AV</v>
      </c>
      <c r="H912" s="91" t="str">
        <v>LX3575760V_BARD</v>
      </c>
      <c r="I912" s="91" t="str">
        <v>Lutonix035AV</v>
      </c>
      <c r="J912" s="91" t="str">
        <v>BARD</v>
      </c>
      <c r="K912" s="95">
        <f>SUMIFS(MasterData[Curr Sales],MasterData[Material'#],H912,MasterData[Material],I912,MasterData[WWB ID],C912)</f>
        <v>5098.5</v>
      </c>
      <c r="L912" s="95">
        <f>SUMIFS(MasterData[Prior Sales],MasterData[Material'#],H912,MasterData[Material],I912,MasterData[WWB ID],C912)</f>
        <v>3399</v>
      </c>
      <c r="M912" s="95">
        <f t="shared" si="29"/>
        <v>1699.5</v>
      </c>
      <c r="N912" s="95">
        <f>SUMIFS(MasterData[Semi-Annual Base],MasterData[Material'#],H912,MasterData[Material],I912,MasterData[WWB ID],C912)</f>
        <v>0</v>
      </c>
      <c r="O912" s="95">
        <f>SUMIFS(MasterData[Semi-Annual Focus],MasterData[Material'#],H912,MasterData[Material],I912,MasterData[WWB ID],C912)</f>
        <v>0</v>
      </c>
      <c r="P912" s="95">
        <f>SUMIFS(MasterData[Base Rebate],MasterData[Material'#],H912,MasterData[Material],I912,MasterData[WWB ID],C912)</f>
        <v>26.181779708277258</v>
      </c>
      <c r="Q912" s="95">
        <f>SUMIFS(MasterData[Annual Focus],MasterData[Material'#],H912,MasterData[Material],I912,MasterData[WWB ID],C912)</f>
        <v>0</v>
      </c>
      <c r="R912" s="95">
        <f>SUMIFS(MasterData[Growth Rebate],MasterData[Material'#],H912,MasterData[Material],I912,MasterData[WWB ID],C912)</f>
        <v>169.94999999999996</v>
      </c>
      <c r="S912" s="95">
        <f t="shared" si="30"/>
        <v>196.13177970827721</v>
      </c>
    </row>
    <row r="913" spans="1:19" x14ac:dyDescent="0.25">
      <c r="A913" s="91" t="str">
        <v>BD INTERVENTIONAL</v>
      </c>
      <c r="B913" s="91" t="str">
        <v>Peripheral Intervention</v>
      </c>
      <c r="C913" s="91" t="str">
        <v>2401121</v>
      </c>
      <c r="D913" s="91" t="str">
        <v>End Stage Kidney Disease</v>
      </c>
      <c r="E913" s="91" t="str">
        <v>PTA ESKD</v>
      </c>
      <c r="F913" s="91" t="str">
        <v>Atlas PTA</v>
      </c>
      <c r="G913" s="91" t="str">
        <v>Atlas PTA</v>
      </c>
      <c r="H913" s="91" t="str">
        <v>AT75126_BARD</v>
      </c>
      <c r="I913" s="91" t="str">
        <v>PTABALLOONDILATATIONCATHETER</v>
      </c>
      <c r="J913" s="91" t="str">
        <v>BARD</v>
      </c>
      <c r="K913" s="95">
        <f>SUMIFS(MasterData[Curr Sales],MasterData[Material'#],H913,MasterData[Material],I913,MasterData[WWB ID],C913)</f>
        <v>1050.5999999999999</v>
      </c>
      <c r="L913" s="95">
        <f>SUMIFS(MasterData[Prior Sales],MasterData[Material'#],H913,MasterData[Material],I913,MasterData[WWB ID],C913)</f>
        <v>0</v>
      </c>
      <c r="M913" s="95">
        <f t="shared" si="29"/>
        <v>1050.5999999999999</v>
      </c>
      <c r="N913" s="95">
        <f>SUMIFS(MasterData[Semi-Annual Base],MasterData[Material'#],H913,MasterData[Material],I913,MasterData[WWB ID],C913)</f>
        <v>0</v>
      </c>
      <c r="O913" s="95">
        <f>SUMIFS(MasterData[Semi-Annual Focus],MasterData[Material'#],H913,MasterData[Material],I913,MasterData[WWB ID],C913)</f>
        <v>0</v>
      </c>
      <c r="P913" s="95">
        <f>SUMIFS(MasterData[Base Rebate],MasterData[Material'#],H913,MasterData[Material],I913,MasterData[WWB ID],C913)</f>
        <v>0</v>
      </c>
      <c r="Q913" s="95">
        <f>SUMIFS(MasterData[Annual Focus],MasterData[Material'#],H913,MasterData[Material],I913,MasterData[WWB ID],C913)</f>
        <v>0</v>
      </c>
      <c r="R913" s="95">
        <f>SUMIFS(MasterData[Growth Rebate],MasterData[Material'#],H913,MasterData[Material],I913,MasterData[WWB ID],C913)</f>
        <v>105.06</v>
      </c>
      <c r="S913" s="95">
        <f t="shared" si="30"/>
        <v>105.06</v>
      </c>
    </row>
    <row r="914" spans="1:19" x14ac:dyDescent="0.25">
      <c r="A914" s="91" t="str">
        <v>BD INTERVENTIONAL</v>
      </c>
      <c r="B914" s="91" t="str">
        <v>Peripheral Intervention</v>
      </c>
      <c r="C914" s="91" t="str">
        <v>2401121</v>
      </c>
      <c r="D914" s="91" t="str">
        <v>End Stage Kidney Disease</v>
      </c>
      <c r="E914" s="91" t="str">
        <v>PTA ESKD</v>
      </c>
      <c r="F914" s="91" t="str">
        <v>Conquest 40 PTA</v>
      </c>
      <c r="G914" s="91" t="str">
        <v>Conquest 40 PTA</v>
      </c>
      <c r="H914" s="91" t="str">
        <v>CQF7588_BARD</v>
      </c>
      <c r="I914" s="91" t="str">
        <v>PTABALLOONDILATATIONCATHETER</v>
      </c>
      <c r="J914" s="91" t="str">
        <v>BARD</v>
      </c>
      <c r="K914" s="95">
        <f>SUMIFS(MasterData[Curr Sales],MasterData[Material'#],H914,MasterData[Material],I914,MasterData[WWB ID],C914)</f>
        <v>31212.089999999997</v>
      </c>
      <c r="L914" s="95">
        <f>SUMIFS(MasterData[Prior Sales],MasterData[Material'#],H914,MasterData[Material],I914,MasterData[WWB ID],C914)</f>
        <v>13977.6</v>
      </c>
      <c r="M914" s="95">
        <f t="shared" si="29"/>
        <v>17234.489999999998</v>
      </c>
      <c r="N914" s="95">
        <f>SUMIFS(MasterData[Semi-Annual Base],MasterData[Material'#],H914,MasterData[Material],I914,MasterData[WWB ID],C914)</f>
        <v>0</v>
      </c>
      <c r="O914" s="95">
        <f>SUMIFS(MasterData[Semi-Annual Focus],MasterData[Material'#],H914,MasterData[Material],I914,MasterData[WWB ID],C914)</f>
        <v>0</v>
      </c>
      <c r="P914" s="95">
        <f>SUMIFS(MasterData[Base Rebate],MasterData[Material'#],H914,MasterData[Material],I914,MasterData[WWB ID],C914)</f>
        <v>107.66650310397651</v>
      </c>
      <c r="Q914" s="95">
        <f>SUMIFS(MasterData[Annual Focus],MasterData[Material'#],H914,MasterData[Material],I914,MasterData[WWB ID],C914)</f>
        <v>0</v>
      </c>
      <c r="R914" s="95">
        <f>SUMIFS(MasterData[Growth Rebate],MasterData[Material'#],H914,MasterData[Material],I914,MasterData[WWB ID],C914)</f>
        <v>1723.4489999999996</v>
      </c>
      <c r="S914" s="95">
        <f t="shared" si="30"/>
        <v>1831.1155031039762</v>
      </c>
    </row>
    <row r="915" spans="1:19" x14ac:dyDescent="0.25">
      <c r="A915" s="91" t="str">
        <v>BD INTERVENTIONAL</v>
      </c>
      <c r="B915" s="91" t="str">
        <v>Peripheral Intervention</v>
      </c>
      <c r="C915" s="91" t="str">
        <v>2401121</v>
      </c>
      <c r="D915" s="91" t="str">
        <v>End Stage Kidney Disease</v>
      </c>
      <c r="E915" s="91" t="str">
        <v>PTA ESKD</v>
      </c>
      <c r="F915" s="91" t="str">
        <v>Conquest 40 PTA</v>
      </c>
      <c r="G915" s="91" t="str">
        <v>Conquest 40 PTA</v>
      </c>
      <c r="H915" s="91" t="str">
        <v>CQF75108_BARD</v>
      </c>
      <c r="I915" s="91" t="str">
        <v>PTABALLOONDILATATIONCATHETER</v>
      </c>
      <c r="J915" s="91" t="str">
        <v>BARD</v>
      </c>
      <c r="K915" s="95">
        <f>SUMIFS(MasterData[Curr Sales],MasterData[Material'#],H915,MasterData[Material],I915,MasterData[WWB ID],C915)</f>
        <v>11528.79</v>
      </c>
      <c r="L915" s="95">
        <f>SUMIFS(MasterData[Prior Sales],MasterData[Material'#],H915,MasterData[Material],I915,MasterData[WWB ID],C915)</f>
        <v>3357.8999999999996</v>
      </c>
      <c r="M915" s="95">
        <f t="shared" si="29"/>
        <v>8170.8900000000012</v>
      </c>
      <c r="N915" s="95">
        <f>SUMIFS(MasterData[Semi-Annual Base],MasterData[Material'#],H915,MasterData[Material],I915,MasterData[WWB ID],C915)</f>
        <v>0</v>
      </c>
      <c r="O915" s="95">
        <f>SUMIFS(MasterData[Semi-Annual Focus],MasterData[Material'#],H915,MasterData[Material],I915,MasterData[WWB ID],C915)</f>
        <v>0</v>
      </c>
      <c r="P915" s="95">
        <f>SUMIFS(MasterData[Base Rebate],MasterData[Material'#],H915,MasterData[Material],I915,MasterData[WWB ID],C915)</f>
        <v>25.865195081619358</v>
      </c>
      <c r="Q915" s="95">
        <f>SUMIFS(MasterData[Annual Focus],MasterData[Material'#],H915,MasterData[Material],I915,MasterData[WWB ID],C915)</f>
        <v>0</v>
      </c>
      <c r="R915" s="95">
        <f>SUMIFS(MasterData[Growth Rebate],MasterData[Material'#],H915,MasterData[Material],I915,MasterData[WWB ID],C915)</f>
        <v>817.08900000000017</v>
      </c>
      <c r="S915" s="95">
        <f t="shared" si="30"/>
        <v>842.95419508161956</v>
      </c>
    </row>
    <row r="916" spans="1:19" x14ac:dyDescent="0.25">
      <c r="A916" s="91" t="str">
        <v>BD INTERVENTIONAL</v>
      </c>
      <c r="B916" s="91" t="str">
        <v>Peripheral Intervention</v>
      </c>
      <c r="C916" s="91" t="str">
        <v>2401121</v>
      </c>
      <c r="D916" s="91" t="str">
        <v>End Stage Kidney Disease</v>
      </c>
      <c r="E916" s="91" t="str">
        <v>PTA ESKD</v>
      </c>
      <c r="F916" s="91" t="str">
        <v>Conquest PTA</v>
      </c>
      <c r="G916" s="91" t="str">
        <v>Conquest PTA</v>
      </c>
      <c r="H916" s="91" t="str">
        <v>CQ7554_BARD</v>
      </c>
      <c r="I916" s="91" t="str">
        <v>PTABALLOONDILATATIONCATHETER</v>
      </c>
      <c r="J916" s="91" t="str">
        <v>BARD</v>
      </c>
      <c r="K916" s="95">
        <f>SUMIFS(MasterData[Curr Sales],MasterData[Material'#],H916,MasterData[Material],I916,MasterData[WWB ID],C916)</f>
        <v>562.38</v>
      </c>
      <c r="L916" s="95">
        <f>SUMIFS(MasterData[Prior Sales],MasterData[Material'#],H916,MasterData[Material],I916,MasterData[WWB ID],C916)</f>
        <v>273</v>
      </c>
      <c r="M916" s="95">
        <f t="shared" si="29"/>
        <v>289.38</v>
      </c>
      <c r="N916" s="95">
        <f>SUMIFS(MasterData[Semi-Annual Base],MasterData[Material'#],H916,MasterData[Material],I916,MasterData[WWB ID],C916)</f>
        <v>0</v>
      </c>
      <c r="O916" s="95">
        <f>SUMIFS(MasterData[Semi-Annual Focus],MasterData[Material'#],H916,MasterData[Material],I916,MasterData[WWB ID],C916)</f>
        <v>0</v>
      </c>
      <c r="P916" s="95">
        <f>SUMIFS(MasterData[Base Rebate],MasterData[Material'#],H916,MasterData[Material],I916,MasterData[WWB ID],C916)</f>
        <v>2.1028613887495413</v>
      </c>
      <c r="Q916" s="95">
        <f>SUMIFS(MasterData[Annual Focus],MasterData[Material'#],H916,MasterData[Material],I916,MasterData[WWB ID],C916)</f>
        <v>0</v>
      </c>
      <c r="R916" s="95">
        <f>SUMIFS(MasterData[Growth Rebate],MasterData[Material'#],H916,MasterData[Material],I916,MasterData[WWB ID],C916)</f>
        <v>28.937999999999999</v>
      </c>
      <c r="S916" s="95">
        <f t="shared" si="30"/>
        <v>31.040861388749541</v>
      </c>
    </row>
    <row r="917" spans="1:19" x14ac:dyDescent="0.25">
      <c r="A917" s="91" t="str">
        <v>BD INTERVENTIONAL</v>
      </c>
      <c r="B917" s="91" t="str">
        <v>Peripheral Intervention</v>
      </c>
      <c r="C917" s="91" t="str">
        <v>2401121</v>
      </c>
      <c r="D917" s="91" t="str">
        <v>End Stage Kidney Disease</v>
      </c>
      <c r="E917" s="91" t="str">
        <v>PTA ESKD</v>
      </c>
      <c r="F917" s="91" t="str">
        <v>Conquest PTA</v>
      </c>
      <c r="G917" s="91" t="str">
        <v>Conquest PTA</v>
      </c>
      <c r="H917" s="91" t="str">
        <v>CQ7564_BARD</v>
      </c>
      <c r="I917" s="91" t="str">
        <v>PTABALLOONDILATATIONCATHETER</v>
      </c>
      <c r="J917" s="91" t="str">
        <v>BARD</v>
      </c>
      <c r="K917" s="95">
        <f>SUMIFS(MasterData[Curr Sales],MasterData[Material'#],H917,MasterData[Material],I917,MasterData[WWB ID],C917)</f>
        <v>0</v>
      </c>
      <c r="L917" s="95">
        <f>SUMIFS(MasterData[Prior Sales],MasterData[Material'#],H917,MasterData[Material],I917,MasterData[WWB ID],C917)</f>
        <v>1381.38</v>
      </c>
      <c r="M917" s="95">
        <f t="shared" si="29"/>
        <v>-1381.38</v>
      </c>
      <c r="N917" s="95">
        <f>SUMIFS(MasterData[Semi-Annual Base],MasterData[Material'#],H917,MasterData[Material],I917,MasterData[WWB ID],C917)</f>
        <v>0</v>
      </c>
      <c r="O917" s="95">
        <f>SUMIFS(MasterData[Semi-Annual Focus],MasterData[Material'#],H917,MasterData[Material],I917,MasterData[WWB ID],C917)</f>
        <v>0</v>
      </c>
      <c r="P917" s="95">
        <f>SUMIFS(MasterData[Base Rebate],MasterData[Material'#],H917,MasterData[Material],I917,MasterData[WWB ID],C917)</f>
        <v>10.640478627072678</v>
      </c>
      <c r="Q917" s="95">
        <f>SUMIFS(MasterData[Annual Focus],MasterData[Material'#],H917,MasterData[Material],I917,MasterData[WWB ID],C917)</f>
        <v>0</v>
      </c>
      <c r="R917" s="95">
        <f>SUMIFS(MasterData[Growth Rebate],MasterData[Material'#],H917,MasterData[Material],I917,MasterData[WWB ID],C917)</f>
        <v>-138.13800000000001</v>
      </c>
      <c r="S917" s="95">
        <f t="shared" si="30"/>
        <v>-127.49752137292732</v>
      </c>
    </row>
    <row r="918" spans="1:19" x14ac:dyDescent="0.25">
      <c r="A918" s="91" t="str">
        <v>BD INTERVENTIONAL</v>
      </c>
      <c r="B918" s="91" t="str">
        <v>Peripheral Intervention</v>
      </c>
      <c r="C918" s="91" t="str">
        <v>2401121</v>
      </c>
      <c r="D918" s="91" t="str">
        <v>End Stage Kidney Disease</v>
      </c>
      <c r="E918" s="91" t="str">
        <v>PTA ESKD</v>
      </c>
      <c r="F918" s="91" t="str">
        <v>Conquest PTA</v>
      </c>
      <c r="G918" s="91" t="str">
        <v>Conquest PTA</v>
      </c>
      <c r="H918" s="91" t="str">
        <v>CQ7578_BARD</v>
      </c>
      <c r="I918" s="91" t="str">
        <v>PTABALLOONDILATATIONCATHETER</v>
      </c>
      <c r="J918" s="91" t="str">
        <v>BARD</v>
      </c>
      <c r="K918" s="95">
        <f>SUMIFS(MasterData[Curr Sales],MasterData[Material'#],H918,MasterData[Material],I918,MasterData[WWB ID],C918)</f>
        <v>562.38</v>
      </c>
      <c r="L918" s="95">
        <f>SUMIFS(MasterData[Prior Sales],MasterData[Material'#],H918,MasterData[Material],I918,MasterData[WWB ID],C918)</f>
        <v>281.19</v>
      </c>
      <c r="M918" s="95">
        <f t="shared" si="29"/>
        <v>281.19</v>
      </c>
      <c r="N918" s="95">
        <f>SUMIFS(MasterData[Semi-Annual Base],MasterData[Material'#],H918,MasterData[Material],I918,MasterData[WWB ID],C918)</f>
        <v>0</v>
      </c>
      <c r="O918" s="95">
        <f>SUMIFS(MasterData[Semi-Annual Focus],MasterData[Material'#],H918,MasterData[Material],I918,MasterData[WWB ID],C918)</f>
        <v>0</v>
      </c>
      <c r="P918" s="95">
        <f>SUMIFS(MasterData[Base Rebate],MasterData[Material'#],H918,MasterData[Material],I918,MasterData[WWB ID],C918)</f>
        <v>2.1659472304120273</v>
      </c>
      <c r="Q918" s="95">
        <f>SUMIFS(MasterData[Annual Focus],MasterData[Material'#],H918,MasterData[Material],I918,MasterData[WWB ID],C918)</f>
        <v>0</v>
      </c>
      <c r="R918" s="95">
        <f>SUMIFS(MasterData[Growth Rebate],MasterData[Material'#],H918,MasterData[Material],I918,MasterData[WWB ID],C918)</f>
        <v>28.119</v>
      </c>
      <c r="S918" s="95">
        <f t="shared" si="30"/>
        <v>30.284947230412026</v>
      </c>
    </row>
    <row r="919" spans="1:19" x14ac:dyDescent="0.25">
      <c r="A919" s="91" t="str">
        <v>BD INTERVENTIONAL</v>
      </c>
      <c r="B919" s="91" t="str">
        <v>Peripheral Intervention</v>
      </c>
      <c r="C919" s="91" t="str">
        <v>2401121</v>
      </c>
      <c r="D919" s="91" t="str">
        <v>End Stage Kidney Disease</v>
      </c>
      <c r="E919" s="91" t="str">
        <v>PTA ESKD</v>
      </c>
      <c r="F919" s="91" t="str">
        <v>Conquest PTA</v>
      </c>
      <c r="G919" s="91" t="str">
        <v>Conquest PTA</v>
      </c>
      <c r="H919" s="91" t="str">
        <v>CQ7588_BARD</v>
      </c>
      <c r="I919" s="91" t="str">
        <v>PTABALLOONDILATATIONCATHETER</v>
      </c>
      <c r="J919" s="91" t="str">
        <v>BARD</v>
      </c>
      <c r="K919" s="95">
        <f>SUMIFS(MasterData[Curr Sales],MasterData[Material'#],H919,MasterData[Material],I919,MasterData[WWB ID],C919)</f>
        <v>0</v>
      </c>
      <c r="L919" s="95">
        <f>SUMIFS(MasterData[Prior Sales],MasterData[Material'#],H919,MasterData[Material],I919,MasterData[WWB ID],C919)</f>
        <v>554.19000000000005</v>
      </c>
      <c r="M919" s="95">
        <f t="shared" si="29"/>
        <v>-554.19000000000005</v>
      </c>
      <c r="N919" s="95">
        <f>SUMIFS(MasterData[Semi-Annual Base],MasterData[Material'#],H919,MasterData[Material],I919,MasterData[WWB ID],C919)</f>
        <v>0</v>
      </c>
      <c r="O919" s="95">
        <f>SUMIFS(MasterData[Semi-Annual Focus],MasterData[Material'#],H919,MasterData[Material],I919,MasterData[WWB ID],C919)</f>
        <v>0</v>
      </c>
      <c r="P919" s="95">
        <f>SUMIFS(MasterData[Base Rebate],MasterData[Material'#],H919,MasterData[Material],I919,MasterData[WWB ID],C919)</f>
        <v>4.2688086191615682</v>
      </c>
      <c r="Q919" s="95">
        <f>SUMIFS(MasterData[Annual Focus],MasterData[Material'#],H919,MasterData[Material],I919,MasterData[WWB ID],C919)</f>
        <v>0</v>
      </c>
      <c r="R919" s="95">
        <f>SUMIFS(MasterData[Growth Rebate],MasterData[Material'#],H919,MasterData[Material],I919,MasterData[WWB ID],C919)</f>
        <v>-55.418999999999997</v>
      </c>
      <c r="S919" s="95">
        <f t="shared" si="30"/>
        <v>-51.150191380838429</v>
      </c>
    </row>
    <row r="920" spans="1:19" x14ac:dyDescent="0.25">
      <c r="A920" s="91" t="str">
        <v>BD INTERVENTIONAL</v>
      </c>
      <c r="B920" s="91" t="str">
        <v>Peripheral Intervention</v>
      </c>
      <c r="C920" s="91" t="str">
        <v>2401137</v>
      </c>
      <c r="D920" s="91" t="str">
        <v>Peripheral Vascular Disease</v>
      </c>
      <c r="E920" s="91" t="str">
        <v>PTA PVD</v>
      </c>
      <c r="F920" s="91" t="str">
        <v>Other PTA</v>
      </c>
      <c r="G920" s="91" t="str">
        <v>Presto</v>
      </c>
      <c r="H920" s="91" t="str">
        <v>ID4030_BARD</v>
      </c>
      <c r="I920" s="91" t="str">
        <v>PrestoInflationDevice</v>
      </c>
      <c r="J920" s="91" t="str">
        <v>BARD</v>
      </c>
      <c r="K920" s="95">
        <f>SUMIFS(MasterData[Curr Sales],MasterData[Material'#],H920,MasterData[Material],I920,MasterData[WWB ID],C920)</f>
        <v>13560</v>
      </c>
      <c r="L920" s="95">
        <f>SUMIFS(MasterData[Prior Sales],MasterData[Material'#],H920,MasterData[Material],I920,MasterData[WWB ID],C920)</f>
        <v>38560.080000000002</v>
      </c>
      <c r="M920" s="95">
        <f t="shared" si="29"/>
        <v>-25000.080000000002</v>
      </c>
      <c r="N920" s="95">
        <f>SUMIFS(MasterData[Semi-Annual Base],MasterData[Material'#],H920,MasterData[Material],I920,MasterData[WWB ID],C920)</f>
        <v>0</v>
      </c>
      <c r="O920" s="95">
        <f>SUMIFS(MasterData[Semi-Annual Focus],MasterData[Material'#],H920,MasterData[Material],I920,MasterData[WWB ID],C920)</f>
        <v>0</v>
      </c>
      <c r="P920" s="95">
        <f>SUMIFS(MasterData[Base Rebate],MasterData[Material'#],H920,MasterData[Material],I920,MasterData[WWB ID],C920)</f>
        <v>297.02015889777806</v>
      </c>
      <c r="Q920" s="95">
        <f>SUMIFS(MasterData[Annual Focus],MasterData[Material'#],H920,MasterData[Material],I920,MasterData[WWB ID],C920)</f>
        <v>0</v>
      </c>
      <c r="R920" s="95">
        <f>SUMIFS(MasterData[Growth Rebate],MasterData[Material'#],H920,MasterData[Material],I920,MasterData[WWB ID],C920)</f>
        <v>-2500.0079999999998</v>
      </c>
      <c r="S920" s="95">
        <f t="shared" si="30"/>
        <v>-2202.9878411022219</v>
      </c>
    </row>
    <row r="921" spans="1:19" x14ac:dyDescent="0.25">
      <c r="A921" s="91" t="str">
        <v>BD INTERVENTIONAL</v>
      </c>
      <c r="B921" s="91" t="str">
        <v>Peripheral Intervention</v>
      </c>
      <c r="C921" s="91" t="str">
        <v>2401137</v>
      </c>
      <c r="D921" s="91" t="str">
        <v>Peripheral Vascular Disease</v>
      </c>
      <c r="E921" s="91" t="str">
        <v>PTA PVD</v>
      </c>
      <c r="F921" s="91" t="str">
        <v>ULTRAVERSE</v>
      </c>
      <c r="G921" s="91" t="str">
        <v>Ultraverse 018</v>
      </c>
      <c r="H921" s="91" t="str">
        <v>U81302H15_BARD</v>
      </c>
      <c r="I921" s="91" t="str">
        <v>Ultraverse 018</v>
      </c>
      <c r="J921" s="91" t="str">
        <v>BARD</v>
      </c>
      <c r="K921" s="95">
        <f>SUMIFS(MasterData[Curr Sales],MasterData[Material'#],H921,MasterData[Material],I921,MasterData[WWB ID],C921)</f>
        <v>371.83</v>
      </c>
      <c r="L921" s="95">
        <f>SUMIFS(MasterData[Prior Sales],MasterData[Material'#],H921,MasterData[Material],I921,MasterData[WWB ID],C921)</f>
        <v>371.83</v>
      </c>
      <c r="M921" s="95">
        <f t="shared" si="29"/>
        <v>0</v>
      </c>
      <c r="N921" s="95">
        <f>SUMIFS(MasterData[Semi-Annual Base],MasterData[Material'#],H921,MasterData[Material],I921,MasterData[WWB ID],C921)</f>
        <v>0</v>
      </c>
      <c r="O921" s="95">
        <f>SUMIFS(MasterData[Semi-Annual Focus],MasterData[Material'#],H921,MasterData[Material],I921,MasterData[WWB ID],C921)</f>
        <v>0</v>
      </c>
      <c r="P921" s="95">
        <f>SUMIFS(MasterData[Base Rebate],MasterData[Material'#],H921,MasterData[Material],I921,MasterData[WWB ID],C921)</f>
        <v>2.8641280226327543</v>
      </c>
      <c r="Q921" s="95">
        <f>SUMIFS(MasterData[Annual Focus],MasterData[Material'#],H921,MasterData[Material],I921,MasterData[WWB ID],C921)</f>
        <v>0</v>
      </c>
      <c r="R921" s="95">
        <f>SUMIFS(MasterData[Growth Rebate],MasterData[Material'#],H921,MasterData[Material],I921,MasterData[WWB ID],C921)</f>
        <v>0</v>
      </c>
      <c r="S921" s="95">
        <f t="shared" si="30"/>
        <v>2.8641280226327543</v>
      </c>
    </row>
    <row r="922" spans="1:19" x14ac:dyDescent="0.25">
      <c r="A922" s="91" t="str">
        <v>BD INTERVENTIONAL</v>
      </c>
      <c r="B922" s="91" t="str">
        <v>Peripheral Intervention</v>
      </c>
      <c r="C922" s="91" t="str">
        <v>2401137</v>
      </c>
      <c r="D922" s="91" t="str">
        <v>Peripheral Vascular Disease</v>
      </c>
      <c r="E922" s="91" t="str">
        <v>PTA PVD</v>
      </c>
      <c r="F922" s="91" t="str">
        <v>ULTRAVERSE</v>
      </c>
      <c r="G922" s="91" t="str">
        <v>Ultraverse 018</v>
      </c>
      <c r="H922" s="91" t="str">
        <v>U8130322_BARD</v>
      </c>
      <c r="I922" s="91" t="str">
        <v>Ultraverse 018</v>
      </c>
      <c r="J922" s="91" t="str">
        <v>BARD</v>
      </c>
      <c r="K922" s="95">
        <f>SUMIFS(MasterData[Curr Sales],MasterData[Material'#],H922,MasterData[Material],I922,MasterData[WWB ID],C922)</f>
        <v>0</v>
      </c>
      <c r="L922" s="95">
        <f>SUMIFS(MasterData[Prior Sales],MasterData[Material'#],H922,MasterData[Material],I922,MasterData[WWB ID],C922)</f>
        <v>371.83</v>
      </c>
      <c r="M922" s="95">
        <f t="shared" si="29"/>
        <v>-371.83</v>
      </c>
      <c r="N922" s="95">
        <f>SUMIFS(MasterData[Semi-Annual Base],MasterData[Material'#],H922,MasterData[Material],I922,MasterData[WWB ID],C922)</f>
        <v>0</v>
      </c>
      <c r="O922" s="95">
        <f>SUMIFS(MasterData[Semi-Annual Focus],MasterData[Material'#],H922,MasterData[Material],I922,MasterData[WWB ID],C922)</f>
        <v>0</v>
      </c>
      <c r="P922" s="95">
        <f>SUMIFS(MasterData[Base Rebate],MasterData[Material'#],H922,MasterData[Material],I922,MasterData[WWB ID],C922)</f>
        <v>2.8641280226327543</v>
      </c>
      <c r="Q922" s="95">
        <f>SUMIFS(MasterData[Annual Focus],MasterData[Material'#],H922,MasterData[Material],I922,MasterData[WWB ID],C922)</f>
        <v>0</v>
      </c>
      <c r="R922" s="95">
        <f>SUMIFS(MasterData[Growth Rebate],MasterData[Material'#],H922,MasterData[Material],I922,MasterData[WWB ID],C922)</f>
        <v>-37.183</v>
      </c>
      <c r="S922" s="95">
        <f t="shared" si="30"/>
        <v>-34.318871977367245</v>
      </c>
    </row>
    <row r="923" spans="1:19" x14ac:dyDescent="0.25">
      <c r="A923" s="91" t="str">
        <v>BD INTERVENTIONAL</v>
      </c>
      <c r="B923" s="91" t="str">
        <v>Peripheral Intervention</v>
      </c>
      <c r="C923" s="91" t="str">
        <v>2401137</v>
      </c>
      <c r="D923" s="91" t="str">
        <v>Peripheral Vascular Disease</v>
      </c>
      <c r="E923" s="91" t="str">
        <v>PTA PVD</v>
      </c>
      <c r="F923" s="91" t="str">
        <v>ULTRAVERSE</v>
      </c>
      <c r="G923" s="91" t="str">
        <v>Ultraverse 035</v>
      </c>
      <c r="H923" s="91" t="str">
        <v>U357554_BARD</v>
      </c>
      <c r="I923" s="91" t="str">
        <v>Ultraverse035PTADilCath</v>
      </c>
      <c r="J923" s="91" t="str">
        <v>BARD</v>
      </c>
      <c r="K923" s="95">
        <f>SUMIFS(MasterData[Curr Sales],MasterData[Material'#],H923,MasterData[Material],I923,MasterData[WWB ID],C923)</f>
        <v>2235.1</v>
      </c>
      <c r="L923" s="95">
        <f>SUMIFS(MasterData[Prior Sales],MasterData[Material'#],H923,MasterData[Material],I923,MasterData[WWB ID],C923)</f>
        <v>0</v>
      </c>
      <c r="M923" s="95">
        <f t="shared" si="29"/>
        <v>2235.1</v>
      </c>
      <c r="N923" s="95">
        <f>SUMIFS(MasterData[Semi-Annual Base],MasterData[Material'#],H923,MasterData[Material],I923,MasterData[WWB ID],C923)</f>
        <v>0</v>
      </c>
      <c r="O923" s="95">
        <f>SUMIFS(MasterData[Semi-Annual Focus],MasterData[Material'#],H923,MasterData[Material],I923,MasterData[WWB ID],C923)</f>
        <v>0</v>
      </c>
      <c r="P923" s="95">
        <f>SUMIFS(MasterData[Base Rebate],MasterData[Material'#],H923,MasterData[Material],I923,MasterData[WWB ID],C923)</f>
        <v>0</v>
      </c>
      <c r="Q923" s="95">
        <f>SUMIFS(MasterData[Annual Focus],MasterData[Material'#],H923,MasterData[Material],I923,MasterData[WWB ID],C923)</f>
        <v>0</v>
      </c>
      <c r="R923" s="95">
        <f>SUMIFS(MasterData[Growth Rebate],MasterData[Material'#],H923,MasterData[Material],I923,MasterData[WWB ID],C923)</f>
        <v>223.51000000000002</v>
      </c>
      <c r="S923" s="95">
        <f t="shared" si="30"/>
        <v>223.51000000000002</v>
      </c>
    </row>
    <row r="924" spans="1:19" x14ac:dyDescent="0.25">
      <c r="A924" s="91" t="str">
        <v>BD INTERVENTIONAL</v>
      </c>
      <c r="B924" s="91" t="str">
        <v>Peripheral Intervention</v>
      </c>
      <c r="C924" s="91" t="str">
        <v>2401137</v>
      </c>
      <c r="D924" s="91" t="str">
        <v>Peripheral Vascular Disease</v>
      </c>
      <c r="E924" s="91" t="str">
        <v>PTA PVD</v>
      </c>
      <c r="F924" s="91" t="str">
        <v>ULTRAVERSE</v>
      </c>
      <c r="G924" s="91" t="str">
        <v>Ultraverse 035</v>
      </c>
      <c r="H924" s="91" t="str">
        <v>U357564_BARD</v>
      </c>
      <c r="I924" s="91" t="str">
        <v>Ultraverse035PTADilCath</v>
      </c>
      <c r="J924" s="91" t="str">
        <v>BARD</v>
      </c>
      <c r="K924" s="95">
        <f>SUMIFS(MasterData[Curr Sales],MasterData[Material'#],H924,MasterData[Material],I924,MasterData[WWB ID],C924)</f>
        <v>638.6</v>
      </c>
      <c r="L924" s="95">
        <f>SUMIFS(MasterData[Prior Sales],MasterData[Material'#],H924,MasterData[Material],I924,MasterData[WWB ID],C924)</f>
        <v>159.65</v>
      </c>
      <c r="M924" s="95">
        <f t="shared" si="29"/>
        <v>478.95000000000005</v>
      </c>
      <c r="N924" s="95">
        <f>SUMIFS(MasterData[Semi-Annual Base],MasterData[Material'#],H924,MasterData[Material],I924,MasterData[WWB ID],C924)</f>
        <v>0</v>
      </c>
      <c r="O924" s="95">
        <f>SUMIFS(MasterData[Semi-Annual Focus],MasterData[Material'#],H924,MasterData[Material],I924,MasterData[WWB ID],C924)</f>
        <v>0</v>
      </c>
      <c r="P924" s="95">
        <f>SUMIFS(MasterData[Base Rebate],MasterData[Material'#],H924,MasterData[Material],I924,MasterData[WWB ID],C924)</f>
        <v>1.2297502590251439</v>
      </c>
      <c r="Q924" s="95">
        <f>SUMIFS(MasterData[Annual Focus],MasterData[Material'#],H924,MasterData[Material],I924,MasterData[WWB ID],C924)</f>
        <v>0</v>
      </c>
      <c r="R924" s="95">
        <f>SUMIFS(MasterData[Growth Rebate],MasterData[Material'#],H924,MasterData[Material],I924,MasterData[WWB ID],C924)</f>
        <v>47.895000000000003</v>
      </c>
      <c r="S924" s="95">
        <f t="shared" si="30"/>
        <v>49.124750259025149</v>
      </c>
    </row>
    <row r="925" spans="1:19" x14ac:dyDescent="0.25">
      <c r="A925" s="91" t="str">
        <v>BD INTERVENTIONAL</v>
      </c>
      <c r="B925" s="91" t="str">
        <v>Peripheral Intervention</v>
      </c>
      <c r="C925" s="91" t="str">
        <v>2401137</v>
      </c>
      <c r="D925" s="91" t="str">
        <v>Peripheral Vascular Disease</v>
      </c>
      <c r="E925" s="91" t="str">
        <v>PTA PVD</v>
      </c>
      <c r="F925" s="91" t="str">
        <v>ULTRAVERSE</v>
      </c>
      <c r="G925" s="91" t="str">
        <v>Ultraverse RX</v>
      </c>
      <c r="H925" s="91" t="str">
        <v>U41501H12RX_BARD</v>
      </c>
      <c r="I925" s="91" t="str">
        <v>UltrvrseRX014PTADilatationCath</v>
      </c>
      <c r="J925" s="91" t="str">
        <v>BARD</v>
      </c>
      <c r="K925" s="95">
        <f>SUMIFS(MasterData[Curr Sales],MasterData[Material'#],H925,MasterData[Material],I925,MasterData[WWB ID],C925)</f>
        <v>795.16</v>
      </c>
      <c r="L925" s="95">
        <f>SUMIFS(MasterData[Prior Sales],MasterData[Material'#],H925,MasterData[Material],I925,MasterData[WWB ID],C925)</f>
        <v>0</v>
      </c>
      <c r="M925" s="95">
        <f t="shared" si="29"/>
        <v>795.16</v>
      </c>
      <c r="N925" s="95">
        <f>SUMIFS(MasterData[Semi-Annual Base],MasterData[Material'#],H925,MasterData[Material],I925,MasterData[WWB ID],C925)</f>
        <v>0</v>
      </c>
      <c r="O925" s="95">
        <f>SUMIFS(MasterData[Semi-Annual Focus],MasterData[Material'#],H925,MasterData[Material],I925,MasterData[WWB ID],C925)</f>
        <v>0</v>
      </c>
      <c r="P925" s="95">
        <f>SUMIFS(MasterData[Base Rebate],MasterData[Material'#],H925,MasterData[Material],I925,MasterData[WWB ID],C925)</f>
        <v>0</v>
      </c>
      <c r="Q925" s="95">
        <f>SUMIFS(MasterData[Annual Focus],MasterData[Material'#],H925,MasterData[Material],I925,MasterData[WWB ID],C925)</f>
        <v>0</v>
      </c>
      <c r="R925" s="95">
        <f>SUMIFS(MasterData[Growth Rebate],MasterData[Material'#],H925,MasterData[Material],I925,MasterData[WWB ID],C925)</f>
        <v>79.516000000000005</v>
      </c>
      <c r="S925" s="95">
        <f t="shared" si="30"/>
        <v>79.516000000000005</v>
      </c>
    </row>
    <row r="926" spans="1:19" x14ac:dyDescent="0.25">
      <c r="A926" s="91" t="str">
        <v>BD INTERVENTIONAL</v>
      </c>
      <c r="B926" s="91" t="str">
        <v>Peripheral Intervention</v>
      </c>
      <c r="C926" s="91" t="str">
        <v>175</v>
      </c>
      <c r="D926" s="91" t="str">
        <v>Oncology</v>
      </c>
      <c r="E926" s="91" t="str">
        <v>Acute Drainage</v>
      </c>
      <c r="F926" s="91" t="str">
        <v>Safe-T-Centesis</v>
      </c>
      <c r="G926" s="91" t="str">
        <v>Safe-T-Centesis Trays and Kits</v>
      </c>
      <c r="H926" s="91" t="str">
        <v>PIG1260K</v>
      </c>
      <c r="I926" s="91" t="str">
        <v>SAFE-T-CENTESIS KIT 6FR X 16CM</v>
      </c>
      <c r="J926" s="91" t="str">
        <v>BD</v>
      </c>
      <c r="K926" s="95">
        <f>SUMIFS(MasterData[Curr Sales],MasterData[Material'#],H926,MasterData[Material],I926,MasterData[WWB ID],C926)</f>
        <v>1950</v>
      </c>
      <c r="L926" s="95">
        <f>SUMIFS(MasterData[Prior Sales],MasterData[Material'#],H926,MasterData[Material],I926,MasterData[WWB ID],C926)</f>
        <v>3606.8</v>
      </c>
      <c r="M926" s="95">
        <f t="shared" si="29"/>
        <v>-1656.8000000000002</v>
      </c>
      <c r="N926" s="95">
        <f>SUMIFS(MasterData[Semi-Annual Base],MasterData[Material'#],H926,MasterData[Material],I926,MasterData[WWB ID],C926)</f>
        <v>0</v>
      </c>
      <c r="O926" s="95">
        <f>SUMIFS(MasterData[Semi-Annual Focus],MasterData[Material'#],H926,MasterData[Material],I926,MasterData[WWB ID],C926)</f>
        <v>0</v>
      </c>
      <c r="P926" s="95">
        <f>SUMIFS(MasterData[Base Rebate],MasterData[Material'#],H926,MasterData[Material],I926,MasterData[WWB ID],C926)</f>
        <v>27.78241925619724</v>
      </c>
      <c r="Q926" s="95">
        <f>SUMIFS(MasterData[Annual Focus],MasterData[Material'#],H926,MasterData[Material],I926,MasterData[WWB ID],C926)</f>
        <v>0</v>
      </c>
      <c r="R926" s="95">
        <f>SUMIFS(MasterData[Growth Rebate],MasterData[Material'#],H926,MasterData[Material],I926,MasterData[WWB ID],C926)</f>
        <v>-165.68000000000004</v>
      </c>
      <c r="S926" s="95">
        <f t="shared" si="30"/>
        <v>-137.89758074380279</v>
      </c>
    </row>
    <row r="927" spans="1:19" x14ac:dyDescent="0.25">
      <c r="A927" s="91" t="str">
        <v>BD INTERVENTIONAL</v>
      </c>
      <c r="B927" s="91" t="str">
        <v>Peripheral Intervention</v>
      </c>
      <c r="C927" s="91" t="str">
        <v>175</v>
      </c>
      <c r="D927" s="91" t="str">
        <v>Oncology</v>
      </c>
      <c r="E927" s="91" t="str">
        <v>Acute Drainage</v>
      </c>
      <c r="F927" s="91" t="str">
        <v>Thora - Para</v>
      </c>
      <c r="G927" s="91" t="str">
        <v>Thora / Para Trays &amp; Kits</v>
      </c>
      <c r="H927" s="91" t="str">
        <v>TPT1005SP</v>
      </c>
      <c r="I927" s="91" t="str">
        <v>SAFE-T PLUS THORA/PARA, 5 FR</v>
      </c>
      <c r="J927" s="91" t="str">
        <v>BD</v>
      </c>
      <c r="K927" s="95">
        <f>SUMIFS(MasterData[Curr Sales],MasterData[Material'#],H927,MasterData[Material],I927,MasterData[WWB ID],C927)</f>
        <v>0</v>
      </c>
      <c r="L927" s="95">
        <f>SUMIFS(MasterData[Prior Sales],MasterData[Material'#],H927,MasterData[Material],I927,MasterData[WWB ID],C927)</f>
        <v>747.44</v>
      </c>
      <c r="M927" s="95">
        <f t="shared" si="29"/>
        <v>-747.44</v>
      </c>
      <c r="N927" s="95">
        <f>SUMIFS(MasterData[Semi-Annual Base],MasterData[Material'#],H927,MasterData[Material],I927,MasterData[WWB ID],C927)</f>
        <v>0</v>
      </c>
      <c r="O927" s="95">
        <f>SUMIFS(MasterData[Semi-Annual Focus],MasterData[Material'#],H927,MasterData[Material],I927,MasterData[WWB ID],C927)</f>
        <v>0</v>
      </c>
      <c r="P927" s="95">
        <f>SUMIFS(MasterData[Base Rebate],MasterData[Material'#],H927,MasterData[Material],I927,MasterData[WWB ID],C927)</f>
        <v>5.7573725875712727</v>
      </c>
      <c r="Q927" s="95">
        <f>SUMIFS(MasterData[Annual Focus],MasterData[Material'#],H927,MasterData[Material],I927,MasterData[WWB ID],C927)</f>
        <v>0</v>
      </c>
      <c r="R927" s="95">
        <f>SUMIFS(MasterData[Growth Rebate],MasterData[Material'#],H927,MasterData[Material],I927,MasterData[WWB ID],C927)</f>
        <v>-74.744000000000014</v>
      </c>
      <c r="S927" s="95">
        <f t="shared" si="30"/>
        <v>-68.986627412428746</v>
      </c>
    </row>
    <row r="928" spans="1:19" x14ac:dyDescent="0.25">
      <c r="A928" s="91" t="str">
        <v>BD INTERVENTIONAL</v>
      </c>
      <c r="B928" s="91" t="str">
        <v>Peripheral Intervention</v>
      </c>
      <c r="C928" s="91" t="str">
        <v>175</v>
      </c>
      <c r="D928" s="91" t="str">
        <v>Oncology</v>
      </c>
      <c r="E928" s="91" t="str">
        <v>Biopsy (BD Legacy)</v>
      </c>
      <c r="F928" s="91" t="str">
        <v>Bone</v>
      </c>
      <c r="G928" s="91" t="str">
        <v>Jamshidi</v>
      </c>
      <c r="H928" s="91" t="str">
        <v>EJC4011</v>
      </c>
      <c r="I928" s="91" t="str">
        <v>JAMSHIDI (EJ) NEEDLE BONE MARROW 11GX4</v>
      </c>
      <c r="J928" s="91" t="str">
        <v>BD</v>
      </c>
      <c r="K928" s="95">
        <f>SUMIFS(MasterData[Curr Sales],MasterData[Material'#],H928,MasterData[Material],I928,MasterData[WWB ID],C928)</f>
        <v>1431.85</v>
      </c>
      <c r="L928" s="95">
        <f>SUMIFS(MasterData[Prior Sales],MasterData[Material'#],H928,MasterData[Material],I928,MasterData[WWB ID],C928)</f>
        <v>0</v>
      </c>
      <c r="M928" s="95">
        <f t="shared" si="29"/>
        <v>1431.85</v>
      </c>
      <c r="N928" s="95">
        <f>SUMIFS(MasterData[Semi-Annual Base],MasterData[Material'#],H928,MasterData[Material],I928,MasterData[WWB ID],C928)</f>
        <v>0</v>
      </c>
      <c r="O928" s="95">
        <f>SUMIFS(MasterData[Semi-Annual Focus],MasterData[Material'#],H928,MasterData[Material],I928,MasterData[WWB ID],C928)</f>
        <v>0</v>
      </c>
      <c r="P928" s="95">
        <f>SUMIFS(MasterData[Base Rebate],MasterData[Material'#],H928,MasterData[Material],I928,MasterData[WWB ID],C928)</f>
        <v>0</v>
      </c>
      <c r="Q928" s="95">
        <f>SUMIFS(MasterData[Annual Focus],MasterData[Material'#],H928,MasterData[Material],I928,MasterData[WWB ID],C928)</f>
        <v>0</v>
      </c>
      <c r="R928" s="95">
        <f>SUMIFS(MasterData[Growth Rebate],MasterData[Material'#],H928,MasterData[Material],I928,MasterData[WWB ID],C928)</f>
        <v>143.185</v>
      </c>
      <c r="S928" s="95">
        <f t="shared" si="30"/>
        <v>143.185</v>
      </c>
    </row>
    <row r="929" spans="1:19" x14ac:dyDescent="0.25">
      <c r="A929" s="91" t="str">
        <v>BD INTERVENTIONAL</v>
      </c>
      <c r="B929" s="91" t="str">
        <v>Peripheral Intervention</v>
      </c>
      <c r="C929" s="91" t="str">
        <v>175</v>
      </c>
      <c r="D929" s="91" t="str">
        <v>Oncology</v>
      </c>
      <c r="E929" s="91" t="str">
        <v>Chronic Drainage</v>
      </c>
      <c r="F929" s="91" t="str">
        <v>PeritX</v>
      </c>
      <c r="G929" s="91" t="str">
        <v>PeritX Catheters</v>
      </c>
      <c r="H929" s="91" t="str">
        <v>50-9000C</v>
      </c>
      <c r="I929" s="91" t="str">
        <v>PERITX PERITONEAL CATHETER KIT</v>
      </c>
      <c r="J929" s="91" t="str">
        <v>BD</v>
      </c>
      <c r="K929" s="95">
        <f>SUMIFS(MasterData[Curr Sales],MasterData[Material'#],H929,MasterData[Material],I929,MasterData[WWB ID],C929)</f>
        <v>5896</v>
      </c>
      <c r="L929" s="95">
        <f>SUMIFS(MasterData[Prior Sales],MasterData[Material'#],H929,MasterData[Material],I929,MasterData[WWB ID],C929)</f>
        <v>7004</v>
      </c>
      <c r="M929" s="95">
        <f t="shared" si="29"/>
        <v>-1108</v>
      </c>
      <c r="N929" s="95">
        <f>SUMIFS(MasterData[Semi-Annual Base],MasterData[Material'#],H929,MasterData[Material],I929,MasterData[WWB ID],C929)</f>
        <v>0</v>
      </c>
      <c r="O929" s="95">
        <f>SUMIFS(MasterData[Semi-Annual Focus],MasterData[Material'#],H929,MasterData[Material],I929,MasterData[WWB ID],C929)</f>
        <v>0</v>
      </c>
      <c r="P929" s="95">
        <f>SUMIFS(MasterData[Base Rebate],MasterData[Material'#],H929,MasterData[Material],I929,MasterData[WWB ID],C929)</f>
        <v>53.950333944328889</v>
      </c>
      <c r="Q929" s="95">
        <f>SUMIFS(MasterData[Annual Focus],MasterData[Material'#],H929,MasterData[Material],I929,MasterData[WWB ID],C929)</f>
        <v>0</v>
      </c>
      <c r="R929" s="95">
        <f>SUMIFS(MasterData[Growth Rebate],MasterData[Material'#],H929,MasterData[Material],I929,MasterData[WWB ID],C929)</f>
        <v>-110.80000000000011</v>
      </c>
      <c r="S929" s="95">
        <f t="shared" si="30"/>
        <v>-56.849666055671221</v>
      </c>
    </row>
    <row r="930" spans="1:19" x14ac:dyDescent="0.25">
      <c r="A930" s="91" t="str">
        <v>BD INTERVENTIONAL</v>
      </c>
      <c r="B930" s="91" t="str">
        <v>Peripheral Intervention</v>
      </c>
      <c r="C930" s="91" t="str">
        <v>175</v>
      </c>
      <c r="D930" s="91" t="str">
        <v>Oncology</v>
      </c>
      <c r="E930" s="91" t="str">
        <v>Chronic Drainage</v>
      </c>
      <c r="F930" s="91" t="str">
        <v>PleurX</v>
      </c>
      <c r="G930" s="91" t="str">
        <v>PLEURX ACCESSORIES</v>
      </c>
      <c r="H930" s="91" t="str">
        <v>50-7245A</v>
      </c>
      <c r="I930" s="91" t="str">
        <v>LOCKABLE DRAINAGE LINE</v>
      </c>
      <c r="J930" s="91" t="str">
        <v>BD</v>
      </c>
      <c r="K930" s="95">
        <f>SUMIFS(MasterData[Curr Sales],MasterData[Material'#],H930,MasterData[Material],I930,MasterData[WWB ID],C930)</f>
        <v>1520</v>
      </c>
      <c r="L930" s="95">
        <f>SUMIFS(MasterData[Prior Sales],MasterData[Material'#],H930,MasterData[Material],I930,MasterData[WWB ID],C930)</f>
        <v>230.21</v>
      </c>
      <c r="M930" s="95">
        <f t="shared" si="29"/>
        <v>1289.79</v>
      </c>
      <c r="N930" s="95">
        <f>SUMIFS(MasterData[Semi-Annual Base],MasterData[Material'#],H930,MasterData[Material],I930,MasterData[WWB ID],C930)</f>
        <v>0</v>
      </c>
      <c r="O930" s="95">
        <f>SUMIFS(MasterData[Semi-Annual Focus],MasterData[Material'#],H930,MasterData[Material],I930,MasterData[WWB ID],C930)</f>
        <v>0</v>
      </c>
      <c r="P930" s="95">
        <f>SUMIFS(MasterData[Base Rebate],MasterData[Material'#],H930,MasterData[Material],I930,MasterData[WWB ID],C930)</f>
        <v>1.7732590487327178</v>
      </c>
      <c r="Q930" s="95">
        <f>SUMIFS(MasterData[Annual Focus],MasterData[Material'#],H930,MasterData[Material],I930,MasterData[WWB ID],C930)</f>
        <v>0</v>
      </c>
      <c r="R930" s="95">
        <f>SUMIFS(MasterData[Growth Rebate],MasterData[Material'#],H930,MasterData[Material],I930,MasterData[WWB ID],C930)</f>
        <v>128.97899999999998</v>
      </c>
      <c r="S930" s="95">
        <f t="shared" si="30"/>
        <v>130.7522590487327</v>
      </c>
    </row>
    <row r="931" spans="1:19" x14ac:dyDescent="0.25">
      <c r="A931" s="91" t="str">
        <v>BD INTERVENTIONAL</v>
      </c>
      <c r="B931" s="91" t="str">
        <v>Peripheral Intervention</v>
      </c>
      <c r="C931" s="91" t="str">
        <v>175</v>
      </c>
      <c r="D931" s="91" t="str">
        <v>Oncology</v>
      </c>
      <c r="E931" s="91" t="str">
        <v>Chronic Drainage</v>
      </c>
      <c r="F931" s="91" t="str">
        <v>PleurX</v>
      </c>
      <c r="G931" s="91" t="str">
        <v>PLEURX ACCESSORIES</v>
      </c>
      <c r="H931" s="91" t="str">
        <v>50-7265A</v>
      </c>
      <c r="I931" s="91" t="str">
        <v>LOCKABLE DRAINAGE LINE KIT</v>
      </c>
      <c r="J931" s="91" t="str">
        <v>BD</v>
      </c>
      <c r="K931" s="95">
        <f>SUMIFS(MasterData[Curr Sales],MasterData[Material'#],H931,MasterData[Material],I931,MasterData[WWB ID],C931)</f>
        <v>720</v>
      </c>
      <c r="L931" s="95">
        <f>SUMIFS(MasterData[Prior Sales],MasterData[Material'#],H931,MasterData[Material],I931,MasterData[WWB ID],C931)</f>
        <v>0</v>
      </c>
      <c r="M931" s="95">
        <f t="shared" si="29"/>
        <v>720</v>
      </c>
      <c r="N931" s="95">
        <f>SUMIFS(MasterData[Semi-Annual Base],MasterData[Material'#],H931,MasterData[Material],I931,MasterData[WWB ID],C931)</f>
        <v>0</v>
      </c>
      <c r="O931" s="95">
        <f>SUMIFS(MasterData[Semi-Annual Focus],MasterData[Material'#],H931,MasterData[Material],I931,MasterData[WWB ID],C931)</f>
        <v>0</v>
      </c>
      <c r="P931" s="95">
        <f>SUMIFS(MasterData[Base Rebate],MasterData[Material'#],H931,MasterData[Material],I931,MasterData[WWB ID],C931)</f>
        <v>0</v>
      </c>
      <c r="Q931" s="95">
        <f>SUMIFS(MasterData[Annual Focus],MasterData[Material'#],H931,MasterData[Material],I931,MasterData[WWB ID],C931)</f>
        <v>0</v>
      </c>
      <c r="R931" s="95">
        <f>SUMIFS(MasterData[Growth Rebate],MasterData[Material'#],H931,MasterData[Material],I931,MasterData[WWB ID],C931)</f>
        <v>72</v>
      </c>
      <c r="S931" s="95">
        <f t="shared" si="30"/>
        <v>72</v>
      </c>
    </row>
    <row r="932" spans="1:19" x14ac:dyDescent="0.25">
      <c r="A932" s="91" t="str">
        <v>BD INTERVENTIONAL</v>
      </c>
      <c r="B932" s="91" t="str">
        <v>Peripheral Intervention</v>
      </c>
      <c r="C932" s="91" t="str">
        <v>2401110</v>
      </c>
      <c r="D932" s="91" t="str">
        <v>Oncology</v>
      </c>
      <c r="E932" s="91" t="str">
        <v>Biopsy Needles and Accessories</v>
      </c>
      <c r="F932" s="91" t="str">
        <v>Core Needle Biopsy</v>
      </c>
      <c r="G932" s="91" t="str">
        <v>Coaxial Needles</v>
      </c>
      <c r="H932" s="91" t="str">
        <v>C1616A_BARD</v>
      </c>
      <c r="I932" s="91" t="str">
        <v>COAXIALBIOPSYNEEDLE</v>
      </c>
      <c r="J932" s="91" t="str">
        <v>BARD</v>
      </c>
      <c r="K932" s="95">
        <f>SUMIFS(MasterData[Curr Sales],MasterData[Material'#],H932,MasterData[Material],I932,MasterData[WWB ID],C932)</f>
        <v>85.02</v>
      </c>
      <c r="L932" s="95">
        <f>SUMIFS(MasterData[Prior Sales],MasterData[Material'#],H932,MasterData[Material],I932,MasterData[WWB ID],C932)</f>
        <v>85.02</v>
      </c>
      <c r="M932" s="95">
        <f t="shared" si="29"/>
        <v>0</v>
      </c>
      <c r="N932" s="95">
        <f>SUMIFS(MasterData[Semi-Annual Base],MasterData[Material'#],H932,MasterData[Material],I932,MasterData[WWB ID],C932)</f>
        <v>0</v>
      </c>
      <c r="O932" s="95">
        <f>SUMIFS(MasterData[Semi-Annual Focus],MasterData[Material'#],H932,MasterData[Material],I932,MasterData[WWB ID],C932)</f>
        <v>0</v>
      </c>
      <c r="P932" s="95">
        <f>SUMIFS(MasterData[Base Rebate],MasterData[Material'#],H932,MasterData[Material],I932,MasterData[WWB ID],C932)</f>
        <v>0.65489111821057144</v>
      </c>
      <c r="Q932" s="95">
        <f>SUMIFS(MasterData[Annual Focus],MasterData[Material'#],H932,MasterData[Material],I932,MasterData[WWB ID],C932)</f>
        <v>0</v>
      </c>
      <c r="R932" s="95">
        <f>SUMIFS(MasterData[Growth Rebate],MasterData[Material'#],H932,MasterData[Material],I932,MasterData[WWB ID],C932)</f>
        <v>0</v>
      </c>
      <c r="S932" s="95">
        <f t="shared" si="30"/>
        <v>0.65489111821057144</v>
      </c>
    </row>
    <row r="933" spans="1:19" x14ac:dyDescent="0.25">
      <c r="A933" s="91" t="str">
        <v>BD INTERVENTIONAL</v>
      </c>
      <c r="B933" s="91" t="str">
        <v>Peripheral Intervention</v>
      </c>
      <c r="C933" s="91" t="str">
        <v>2401110</v>
      </c>
      <c r="D933" s="91" t="str">
        <v>Oncology</v>
      </c>
      <c r="E933" s="91" t="str">
        <v>Biopsy Needles and Accessories</v>
      </c>
      <c r="F933" s="91" t="str">
        <v>Marquee Needles</v>
      </c>
      <c r="G933" s="91" t="str">
        <v>Marquee Needles</v>
      </c>
      <c r="H933" s="91" t="str">
        <v>MQ1410_BARD</v>
      </c>
      <c r="I933" s="91" t="str">
        <v>BiopsyMarquee</v>
      </c>
      <c r="J933" s="91" t="str">
        <v>BARD</v>
      </c>
      <c r="K933" s="95">
        <f>SUMIFS(MasterData[Curr Sales],MasterData[Material'#],H933,MasterData[Material],I933,MasterData[WWB ID],C933)</f>
        <v>17825</v>
      </c>
      <c r="L933" s="95">
        <f>SUMIFS(MasterData[Prior Sales],MasterData[Material'#],H933,MasterData[Material],I933,MasterData[WWB ID],C933)</f>
        <v>6890.62</v>
      </c>
      <c r="M933" s="95">
        <f t="shared" si="29"/>
        <v>10934.380000000001</v>
      </c>
      <c r="N933" s="95">
        <f>SUMIFS(MasterData[Semi-Annual Base],MasterData[Material'#],H933,MasterData[Material],I933,MasterData[WWB ID],C933)</f>
        <v>0</v>
      </c>
      <c r="O933" s="95">
        <f>SUMIFS(MasterData[Semi-Annual Focus],MasterData[Material'#],H933,MasterData[Material],I933,MasterData[WWB ID],C933)</f>
        <v>0</v>
      </c>
      <c r="P933" s="95">
        <f>SUMIFS(MasterData[Base Rebate],MasterData[Material'#],H933,MasterData[Material],I933,MasterData[WWB ID],C933)</f>
        <v>53.076991730935404</v>
      </c>
      <c r="Q933" s="95">
        <f>SUMIFS(MasterData[Annual Focus],MasterData[Material'#],H933,MasterData[Material],I933,MasterData[WWB ID],C933)</f>
        <v>0</v>
      </c>
      <c r="R933" s="95">
        <f>SUMIFS(MasterData[Growth Rebate],MasterData[Material'#],H933,MasterData[Material],I933,MasterData[WWB ID],C933)</f>
        <v>1093.4380000000001</v>
      </c>
      <c r="S933" s="95">
        <f t="shared" si="30"/>
        <v>1146.5149917309354</v>
      </c>
    </row>
    <row r="934" spans="1:19" x14ac:dyDescent="0.25">
      <c r="A934" s="91" t="str">
        <v>BD INTERVENTIONAL</v>
      </c>
      <c r="B934" s="91" t="str">
        <v>Peripheral Intervention</v>
      </c>
      <c r="C934" s="91" t="str">
        <v>2401110</v>
      </c>
      <c r="D934" s="91" t="str">
        <v>Oncology</v>
      </c>
      <c r="E934" s="91" t="str">
        <v>Biopsy Needles and Accessories</v>
      </c>
      <c r="F934" s="91" t="str">
        <v>Mission Needles</v>
      </c>
      <c r="G934" s="91" t="str">
        <v>Mission Needles</v>
      </c>
      <c r="H934" s="91" t="str">
        <v>1806MS_BARD</v>
      </c>
      <c r="I934" s="91" t="str">
        <v>MISSION 18G X 6CM</v>
      </c>
      <c r="J934" s="91" t="str">
        <v>BARD</v>
      </c>
      <c r="K934" s="95">
        <f>SUMIFS(MasterData[Curr Sales],MasterData[Material'#],H934,MasterData[Material],I934,MasterData[WWB ID],C934)</f>
        <v>380</v>
      </c>
      <c r="L934" s="95">
        <f>SUMIFS(MasterData[Prior Sales],MasterData[Material'#],H934,MasterData[Material],I934,MasterData[WWB ID],C934)</f>
        <v>1073.8500000000001</v>
      </c>
      <c r="M934" s="95">
        <f t="shared" si="29"/>
        <v>-693.85000000000014</v>
      </c>
      <c r="N934" s="95">
        <f>SUMIFS(MasterData[Semi-Annual Base],MasterData[Material'#],H934,MasterData[Material],I934,MasterData[WWB ID],C934)</f>
        <v>0</v>
      </c>
      <c r="O934" s="95">
        <f>SUMIFS(MasterData[Semi-Annual Focus],MasterData[Material'#],H934,MasterData[Material],I934,MasterData[WWB ID],C934)</f>
        <v>0</v>
      </c>
      <c r="P934" s="95">
        <f>SUMIFS(MasterData[Base Rebate],MasterData[Material'#],H934,MasterData[Material],I934,MasterData[WWB ID],C934)</f>
        <v>8.2716399351966867</v>
      </c>
      <c r="Q934" s="95">
        <f>SUMIFS(MasterData[Annual Focus],MasterData[Material'#],H934,MasterData[Material],I934,MasterData[WWB ID],C934)</f>
        <v>0</v>
      </c>
      <c r="R934" s="95">
        <f>SUMIFS(MasterData[Growth Rebate],MasterData[Material'#],H934,MasterData[Material],I934,MasterData[WWB ID],C934)</f>
        <v>-69.385000000000019</v>
      </c>
      <c r="S934" s="95">
        <f t="shared" si="30"/>
        <v>-61.113360064803331</v>
      </c>
    </row>
    <row r="935" spans="1:19" x14ac:dyDescent="0.25">
      <c r="A935" s="91" t="str">
        <v>BD INTERVENTIONAL</v>
      </c>
      <c r="B935" s="91" t="str">
        <v>Peripheral Intervention</v>
      </c>
      <c r="C935" s="91" t="str">
        <v>2401110</v>
      </c>
      <c r="D935" s="91" t="str">
        <v>Oncology</v>
      </c>
      <c r="E935" s="91" t="str">
        <v>Biopsy Needles and Accessories</v>
      </c>
      <c r="F935" s="91" t="str">
        <v>Maxcore Needles</v>
      </c>
      <c r="G935" s="91" t="str">
        <v>Maxcore Needles</v>
      </c>
      <c r="H935" s="91" t="str">
        <v>MC1816_BARD</v>
      </c>
      <c r="I935" s="91" t="str">
        <v>BIOPSYINSTRUMENT</v>
      </c>
      <c r="J935" s="91" t="str">
        <v>BARD</v>
      </c>
      <c r="K935" s="95">
        <f>SUMIFS(MasterData[Curr Sales],MasterData[Material'#],H935,MasterData[Material],I935,MasterData[WWB ID],C935)</f>
        <v>201.35</v>
      </c>
      <c r="L935" s="95">
        <f>SUMIFS(MasterData[Prior Sales],MasterData[Material'#],H935,MasterData[Material],I935,MasterData[WWB ID],C935)</f>
        <v>805.4</v>
      </c>
      <c r="M935" s="95">
        <f t="shared" si="29"/>
        <v>-604.04999999999995</v>
      </c>
      <c r="N935" s="95">
        <f>SUMIFS(MasterData[Semi-Annual Base],MasterData[Material'#],H935,MasterData[Material],I935,MasterData[WWB ID],C935)</f>
        <v>0</v>
      </c>
      <c r="O935" s="95">
        <f>SUMIFS(MasterData[Semi-Annual Focus],MasterData[Material'#],H935,MasterData[Material],I935,MasterData[WWB ID],C935)</f>
        <v>0</v>
      </c>
      <c r="P935" s="95">
        <f>SUMIFS(MasterData[Base Rebate],MasterData[Material'#],H935,MasterData[Material],I935,MasterData[WWB ID],C935)</f>
        <v>6.2038262362596361</v>
      </c>
      <c r="Q935" s="95">
        <f>SUMIFS(MasterData[Annual Focus],MasterData[Material'#],H935,MasterData[Material],I935,MasterData[WWB ID],C935)</f>
        <v>0</v>
      </c>
      <c r="R935" s="95">
        <f>SUMIFS(MasterData[Growth Rebate],MasterData[Material'#],H935,MasterData[Material],I935,MasterData[WWB ID],C935)</f>
        <v>-60.405000000000001</v>
      </c>
      <c r="S935" s="95">
        <f t="shared" si="30"/>
        <v>-54.201173763740364</v>
      </c>
    </row>
    <row r="936" spans="1:19" x14ac:dyDescent="0.25">
      <c r="A936" s="91" t="str">
        <v>BD INTERVENTIONAL</v>
      </c>
      <c r="B936" s="91" t="str">
        <v>Peripheral Intervention</v>
      </c>
      <c r="C936" s="91" t="str">
        <v>2401110</v>
      </c>
      <c r="D936" s="91" t="str">
        <v>Oncology</v>
      </c>
      <c r="E936" s="91" t="str">
        <v>Biopsy Needles and Accessories</v>
      </c>
      <c r="F936" s="91" t="str">
        <v>Maxcore Needles</v>
      </c>
      <c r="G936" s="91" t="str">
        <v>Maxcore Needles</v>
      </c>
      <c r="H936" s="91" t="str">
        <v>MC1616_BARD</v>
      </c>
      <c r="I936" s="91" t="str">
        <v>BIOPSYINSTRUMENT</v>
      </c>
      <c r="J936" s="91" t="str">
        <v>BARD</v>
      </c>
      <c r="K936" s="95">
        <f>SUMIFS(MasterData[Curr Sales],MasterData[Material'#],H936,MasterData[Material],I936,MasterData[WWB ID],C936)</f>
        <v>350</v>
      </c>
      <c r="L936" s="95">
        <f>SUMIFS(MasterData[Prior Sales],MasterData[Material'#],H936,MasterData[Material],I936,MasterData[WWB ID],C936)</f>
        <v>948.6</v>
      </c>
      <c r="M936" s="95">
        <f t="shared" si="29"/>
        <v>-598.6</v>
      </c>
      <c r="N936" s="95">
        <f>SUMIFS(MasterData[Semi-Annual Base],MasterData[Material'#],H936,MasterData[Material],I936,MasterData[WWB ID],C936)</f>
        <v>0</v>
      </c>
      <c r="O936" s="95">
        <f>SUMIFS(MasterData[Semi-Annual Focus],MasterData[Material'#],H936,MasterData[Material],I936,MasterData[WWB ID],C936)</f>
        <v>0</v>
      </c>
      <c r="P936" s="95">
        <f>SUMIFS(MasterData[Base Rebate],MasterData[Material'#],H936,MasterData[Material],I936,MasterData[WWB ID],C936)</f>
        <v>7.3068656167319226</v>
      </c>
      <c r="Q936" s="95">
        <f>SUMIFS(MasterData[Annual Focus],MasterData[Material'#],H936,MasterData[Material],I936,MasterData[WWB ID],C936)</f>
        <v>0</v>
      </c>
      <c r="R936" s="95">
        <f>SUMIFS(MasterData[Growth Rebate],MasterData[Material'#],H936,MasterData[Material],I936,MasterData[WWB ID],C936)</f>
        <v>-59.860000000000014</v>
      </c>
      <c r="S936" s="95">
        <f t="shared" si="30"/>
        <v>-52.553134383268088</v>
      </c>
    </row>
    <row r="937" spans="1:19" x14ac:dyDescent="0.25">
      <c r="A937" s="91" t="str">
        <v>BD INTERVENTIONAL</v>
      </c>
      <c r="B937" s="91" t="str">
        <v>Peripheral Intervention</v>
      </c>
      <c r="C937" s="91" t="str">
        <v>2401121</v>
      </c>
      <c r="D937" s="91" t="str">
        <v>End Stage Kidney Disease</v>
      </c>
      <c r="E937" s="91" t="str">
        <v>Chronic Dialysis Catheters</v>
      </c>
      <c r="F937" s="91" t="str">
        <v>Chronic Dialysis</v>
      </c>
      <c r="G937" s="91" t="str">
        <v>Hemosplit</v>
      </c>
      <c r="H937" s="91" t="str">
        <v>5733270_BARD</v>
      </c>
      <c r="I937" s="91" t="str">
        <v>HS, 27 CM, ST W/AIRGUARD</v>
      </c>
      <c r="J937" s="91" t="str">
        <v>BARD</v>
      </c>
      <c r="K937" s="95">
        <f>SUMIFS(MasterData[Curr Sales],MasterData[Material'#],H937,MasterData[Material],I937,MasterData[WWB ID],C937)</f>
        <v>4735.5</v>
      </c>
      <c r="L937" s="95">
        <f>SUMIFS(MasterData[Prior Sales],MasterData[Material'#],H937,MasterData[Material],I937,MasterData[WWB ID],C937)</f>
        <v>2367.75</v>
      </c>
      <c r="M937" s="95">
        <f t="shared" si="29"/>
        <v>2367.75</v>
      </c>
      <c r="N937" s="95">
        <f>SUMIFS(MasterData[Semi-Annual Base],MasterData[Material'#],H937,MasterData[Material],I937,MasterData[WWB ID],C937)</f>
        <v>0</v>
      </c>
      <c r="O937" s="95">
        <f>SUMIFS(MasterData[Semi-Annual Focus],MasterData[Material'#],H937,MasterData[Material],I937,MasterData[WWB ID],C937)</f>
        <v>0</v>
      </c>
      <c r="P937" s="95">
        <f>SUMIFS(MasterData[Base Rebate],MasterData[Material'#],H937,MasterData[Material],I937,MasterData[WWB ID],C937)</f>
        <v>18.238278583193139</v>
      </c>
      <c r="Q937" s="95">
        <f>SUMIFS(MasterData[Annual Focus],MasterData[Material'#],H937,MasterData[Material],I937,MasterData[WWB ID],C937)</f>
        <v>0</v>
      </c>
      <c r="R937" s="95">
        <f>SUMIFS(MasterData[Growth Rebate],MasterData[Material'#],H937,MasterData[Material],I937,MasterData[WWB ID],C937)</f>
        <v>236.77500000000001</v>
      </c>
      <c r="S937" s="95">
        <f t="shared" si="30"/>
        <v>255.01327858319314</v>
      </c>
    </row>
    <row r="938" spans="1:19" x14ac:dyDescent="0.25">
      <c r="A938" s="91" t="str">
        <v>BD INTERVENTIONAL</v>
      </c>
      <c r="B938" s="91" t="str">
        <v>Peripheral Intervention</v>
      </c>
      <c r="C938" s="91" t="str">
        <v>2401121</v>
      </c>
      <c r="D938" s="91" t="str">
        <v>End Stage Kidney Disease</v>
      </c>
      <c r="E938" s="91" t="str">
        <v>Chronic Dialysis Catheters</v>
      </c>
      <c r="F938" s="91" t="str">
        <v>Chronic Dialysis</v>
      </c>
      <c r="G938" s="91" t="str">
        <v>Hemosplit</v>
      </c>
      <c r="H938" s="91" t="str">
        <v>5733730_BARD</v>
      </c>
      <c r="I938" s="91" t="str">
        <v>HS, 23 CM, ST W/AIRGUARD</v>
      </c>
      <c r="J938" s="91" t="str">
        <v>BARD</v>
      </c>
      <c r="K938" s="95">
        <f>SUMIFS(MasterData[Curr Sales],MasterData[Material'#],H938,MasterData[Material],I938,MasterData[WWB ID],C938)</f>
        <v>9471</v>
      </c>
      <c r="L938" s="95">
        <f>SUMIFS(MasterData[Prior Sales],MasterData[Material'#],H938,MasterData[Material],I938,MasterData[WWB ID],C938)</f>
        <v>17814.560000000001</v>
      </c>
      <c r="M938" s="95">
        <f t="shared" si="29"/>
        <v>-8343.5600000000013</v>
      </c>
      <c r="N938" s="95">
        <f>SUMIFS(MasterData[Semi-Annual Base],MasterData[Material'#],H938,MasterData[Material],I938,MasterData[WWB ID],C938)</f>
        <v>0</v>
      </c>
      <c r="O938" s="95">
        <f>SUMIFS(MasterData[Semi-Annual Focus],MasterData[Material'#],H938,MasterData[Material],I938,MasterData[WWB ID],C938)</f>
        <v>0</v>
      </c>
      <c r="P938" s="95">
        <f>SUMIFS(MasterData[Base Rebate],MasterData[Material'#],H938,MasterData[Material],I938,MasterData[WWB ID],C938)</f>
        <v>137.221796269458</v>
      </c>
      <c r="Q938" s="95">
        <f>SUMIFS(MasterData[Annual Focus],MasterData[Material'#],H938,MasterData[Material],I938,MasterData[WWB ID],C938)</f>
        <v>0</v>
      </c>
      <c r="R938" s="95">
        <f>SUMIFS(MasterData[Growth Rebate],MasterData[Material'#],H938,MasterData[Material],I938,MasterData[WWB ID],C938)</f>
        <v>-834.35600000000011</v>
      </c>
      <c r="S938" s="95">
        <f t="shared" si="30"/>
        <v>-697.13420373054214</v>
      </c>
    </row>
    <row r="939" spans="1:19" x14ac:dyDescent="0.25">
      <c r="A939" s="91" t="str">
        <v>BD INTERVENTIONAL</v>
      </c>
      <c r="B939" s="91" t="str">
        <v>Peripheral Intervention</v>
      </c>
      <c r="C939" s="91" t="str">
        <v>2401121</v>
      </c>
      <c r="D939" s="91" t="str">
        <v>End Stage Kidney Disease</v>
      </c>
      <c r="E939" s="91" t="str">
        <v>PTA ESKD</v>
      </c>
      <c r="F939" s="91" t="str">
        <v>Conquest PTA</v>
      </c>
      <c r="G939" s="91" t="str">
        <v>Conquest PTA</v>
      </c>
      <c r="H939" s="91" t="str">
        <v>CQ7576_BARD</v>
      </c>
      <c r="I939" s="91" t="str">
        <v>PTABALLOONDILATATIONCATHETER</v>
      </c>
      <c r="J939" s="91" t="str">
        <v>BARD</v>
      </c>
      <c r="K939" s="95">
        <f>SUMIFS(MasterData[Curr Sales],MasterData[Material'#],H939,MasterData[Material],I939,MasterData[WWB ID],C939)</f>
        <v>562.38</v>
      </c>
      <c r="L939" s="95">
        <f>SUMIFS(MasterData[Prior Sales],MasterData[Material'#],H939,MasterData[Material],I939,MasterData[WWB ID],C939)</f>
        <v>0</v>
      </c>
      <c r="M939" s="95">
        <f t="shared" si="29"/>
        <v>562.38</v>
      </c>
      <c r="N939" s="95">
        <f>SUMIFS(MasterData[Semi-Annual Base],MasterData[Material'#],H939,MasterData[Material],I939,MasterData[WWB ID],C939)</f>
        <v>0</v>
      </c>
      <c r="O939" s="95">
        <f>SUMIFS(MasterData[Semi-Annual Focus],MasterData[Material'#],H939,MasterData[Material],I939,MasterData[WWB ID],C939)</f>
        <v>0</v>
      </c>
      <c r="P939" s="95">
        <f>SUMIFS(MasterData[Base Rebate],MasterData[Material'#],H939,MasterData[Material],I939,MasterData[WWB ID],C939)</f>
        <v>0</v>
      </c>
      <c r="Q939" s="95">
        <f>SUMIFS(MasterData[Annual Focus],MasterData[Material'#],H939,MasterData[Material],I939,MasterData[WWB ID],C939)</f>
        <v>0</v>
      </c>
      <c r="R939" s="95">
        <f>SUMIFS(MasterData[Growth Rebate],MasterData[Material'#],H939,MasterData[Material],I939,MasterData[WWB ID],C939)</f>
        <v>56.238</v>
      </c>
      <c r="S939" s="95">
        <f t="shared" si="30"/>
        <v>56.238</v>
      </c>
    </row>
    <row r="940" spans="1:19" x14ac:dyDescent="0.25">
      <c r="A940" s="91" t="str">
        <v>BD INTERVENTIONAL</v>
      </c>
      <c r="B940" s="91" t="str">
        <v>Peripheral Intervention</v>
      </c>
      <c r="C940" s="91" t="str">
        <v>2401121</v>
      </c>
      <c r="D940" s="91" t="str">
        <v>End Stage Kidney Disease</v>
      </c>
      <c r="E940" s="91" t="str">
        <v>PTA ESKD</v>
      </c>
      <c r="F940" s="91" t="str">
        <v>Conquest PTA</v>
      </c>
      <c r="G940" s="91" t="str">
        <v>Conquest PTA</v>
      </c>
      <c r="H940" s="91" t="str">
        <v>CQ7594_BARD</v>
      </c>
      <c r="I940" s="91" t="str">
        <v>PTABALLOONDILATATIONCATHETER</v>
      </c>
      <c r="J940" s="91" t="str">
        <v>BARD</v>
      </c>
      <c r="K940" s="95">
        <f>SUMIFS(MasterData[Curr Sales],MasterData[Material'#],H940,MasterData[Material],I940,MasterData[WWB ID],C940)</f>
        <v>562.38</v>
      </c>
      <c r="L940" s="95">
        <f>SUMIFS(MasterData[Prior Sales],MasterData[Material'#],H940,MasterData[Material],I940,MasterData[WWB ID],C940)</f>
        <v>0</v>
      </c>
      <c r="M940" s="95">
        <f t="shared" si="29"/>
        <v>562.38</v>
      </c>
      <c r="N940" s="95">
        <f>SUMIFS(MasterData[Semi-Annual Base],MasterData[Material'#],H940,MasterData[Material],I940,MasterData[WWB ID],C940)</f>
        <v>0</v>
      </c>
      <c r="O940" s="95">
        <f>SUMIFS(MasterData[Semi-Annual Focus],MasterData[Material'#],H940,MasterData[Material],I940,MasterData[WWB ID],C940)</f>
        <v>0</v>
      </c>
      <c r="P940" s="95">
        <f>SUMIFS(MasterData[Base Rebate],MasterData[Material'#],H940,MasterData[Material],I940,MasterData[WWB ID],C940)</f>
        <v>0</v>
      </c>
      <c r="Q940" s="95">
        <f>SUMIFS(MasterData[Annual Focus],MasterData[Material'#],H940,MasterData[Material],I940,MasterData[WWB ID],C940)</f>
        <v>0</v>
      </c>
      <c r="R940" s="95">
        <f>SUMIFS(MasterData[Growth Rebate],MasterData[Material'#],H940,MasterData[Material],I940,MasterData[WWB ID],C940)</f>
        <v>56.238</v>
      </c>
      <c r="S940" s="95">
        <f t="shared" si="30"/>
        <v>56.238</v>
      </c>
    </row>
    <row r="941" spans="1:19" x14ac:dyDescent="0.25">
      <c r="A941" s="91" t="str">
        <v>BD INTERVENTIONAL</v>
      </c>
      <c r="B941" s="91" t="str">
        <v>Peripheral Intervention</v>
      </c>
      <c r="C941" s="91" t="str">
        <v>2401137</v>
      </c>
      <c r="D941" s="91" t="str">
        <v>Peripheral Vascular Disease</v>
      </c>
      <c r="E941" s="91" t="str">
        <v>Stents PVD</v>
      </c>
      <c r="F941" s="91" t="str">
        <v>Lifestream</v>
      </c>
      <c r="G941" s="91" t="str">
        <v>Lifestream</v>
      </c>
      <c r="H941" s="91" t="str">
        <v>LSMU1350837_BARD</v>
      </c>
      <c r="I941" s="91" t="str">
        <v>LifeStreamBXVascCovStentUS</v>
      </c>
      <c r="J941" s="91" t="str">
        <v>BARD</v>
      </c>
      <c r="K941" s="95">
        <f>SUMIFS(MasterData[Curr Sales],MasterData[Material'#],H941,MasterData[Material],I941,MasterData[WWB ID],C941)</f>
        <v>4150</v>
      </c>
      <c r="L941" s="95">
        <f>SUMIFS(MasterData[Prior Sales],MasterData[Material'#],H941,MasterData[Material],I941,MasterData[WWB ID],C941)</f>
        <v>0</v>
      </c>
      <c r="M941" s="95">
        <f t="shared" si="29"/>
        <v>4150</v>
      </c>
      <c r="N941" s="95">
        <f>SUMIFS(MasterData[Semi-Annual Base],MasterData[Material'#],H941,MasterData[Material],I941,MasterData[WWB ID],C941)</f>
        <v>0</v>
      </c>
      <c r="O941" s="95">
        <f>SUMIFS(MasterData[Semi-Annual Focus],MasterData[Material'#],H941,MasterData[Material],I941,MasterData[WWB ID],C941)</f>
        <v>0</v>
      </c>
      <c r="P941" s="95">
        <f>SUMIFS(MasterData[Base Rebate],MasterData[Material'#],H941,MasterData[Material],I941,MasterData[WWB ID],C941)</f>
        <v>0</v>
      </c>
      <c r="Q941" s="95">
        <f>SUMIFS(MasterData[Annual Focus],MasterData[Material'#],H941,MasterData[Material],I941,MasterData[WWB ID],C941)</f>
        <v>0</v>
      </c>
      <c r="R941" s="95">
        <f>SUMIFS(MasterData[Growth Rebate],MasterData[Material'#],H941,MasterData[Material],I941,MasterData[WWB ID],C941)</f>
        <v>415</v>
      </c>
      <c r="S941" s="95">
        <f t="shared" si="30"/>
        <v>415</v>
      </c>
    </row>
    <row r="942" spans="1:19" x14ac:dyDescent="0.25">
      <c r="A942" s="91" t="str">
        <v>BD INTERVENTIONAL</v>
      </c>
      <c r="B942" s="91" t="str">
        <v>Peripheral Intervention</v>
      </c>
      <c r="C942" s="91" t="str">
        <v>2401137</v>
      </c>
      <c r="D942" s="91" t="str">
        <v>Peripheral Vascular Disease</v>
      </c>
      <c r="E942" s="91" t="str">
        <v>Stents PVD</v>
      </c>
      <c r="F942" s="91" t="str">
        <v>Lifestream</v>
      </c>
      <c r="G942" s="91" t="str">
        <v>Lifestream</v>
      </c>
      <c r="H942" s="91" t="str">
        <v>LSMU0801038_BARD</v>
      </c>
      <c r="I942" s="91" t="str">
        <v>LifeStreamBXVascCovStentUS</v>
      </c>
      <c r="J942" s="91" t="str">
        <v>BARD</v>
      </c>
      <c r="K942" s="95">
        <f>SUMIFS(MasterData[Curr Sales],MasterData[Material'#],H942,MasterData[Material],I942,MasterData[WWB ID],C942)</f>
        <v>0</v>
      </c>
      <c r="L942" s="95">
        <f>SUMIFS(MasterData[Prior Sales],MasterData[Material'#],H942,MasterData[Material],I942,MasterData[WWB ID],C942)</f>
        <v>4150</v>
      </c>
      <c r="M942" s="95">
        <f t="shared" si="29"/>
        <v>-4150</v>
      </c>
      <c r="N942" s="95">
        <f>SUMIFS(MasterData[Semi-Annual Base],MasterData[Material'#],H942,MasterData[Material],I942,MasterData[WWB ID],C942)</f>
        <v>0</v>
      </c>
      <c r="O942" s="95">
        <f>SUMIFS(MasterData[Semi-Annual Focus],MasterData[Material'#],H942,MasterData[Material],I942,MasterData[WWB ID],C942)</f>
        <v>0</v>
      </c>
      <c r="P942" s="95">
        <f>SUMIFS(MasterData[Base Rebate],MasterData[Material'#],H942,MasterData[Material],I942,MasterData[WWB ID],C942)</f>
        <v>31.966574224580942</v>
      </c>
      <c r="Q942" s="95">
        <f>SUMIFS(MasterData[Annual Focus],MasterData[Material'#],H942,MasterData[Material],I942,MasterData[WWB ID],C942)</f>
        <v>0</v>
      </c>
      <c r="R942" s="95">
        <f>SUMIFS(MasterData[Growth Rebate],MasterData[Material'#],H942,MasterData[Material],I942,MasterData[WWB ID],C942)</f>
        <v>-415</v>
      </c>
      <c r="S942" s="95">
        <f t="shared" si="30"/>
        <v>-383.03342577541906</v>
      </c>
    </row>
    <row r="943" spans="1:19" x14ac:dyDescent="0.25">
      <c r="A943" s="91" t="str">
        <v>BD INTERVENTIONAL</v>
      </c>
      <c r="B943" s="91" t="str">
        <v>Peripheral Intervention</v>
      </c>
      <c r="C943" s="91" t="str">
        <v>2401137</v>
      </c>
      <c r="D943" s="91" t="str">
        <v>Peripheral Vascular Disease</v>
      </c>
      <c r="E943" s="91" t="str">
        <v>Stents PVD</v>
      </c>
      <c r="F943" s="91" t="str">
        <v>Lifestream</v>
      </c>
      <c r="G943" s="91" t="str">
        <v>Lifestream</v>
      </c>
      <c r="H943" s="91" t="str">
        <v>LSMU1350737_BARD</v>
      </c>
      <c r="I943" s="91" t="str">
        <v>LifeStreamBXVascCovStentUS</v>
      </c>
      <c r="J943" s="91" t="str">
        <v>BARD</v>
      </c>
      <c r="K943" s="95">
        <f>SUMIFS(MasterData[Curr Sales],MasterData[Material'#],H943,MasterData[Material],I943,MasterData[WWB ID],C943)</f>
        <v>0</v>
      </c>
      <c r="L943" s="95">
        <f>SUMIFS(MasterData[Prior Sales],MasterData[Material'#],H943,MasterData[Material],I943,MasterData[WWB ID],C943)</f>
        <v>3750</v>
      </c>
      <c r="M943" s="95">
        <f t="shared" si="29"/>
        <v>-3750</v>
      </c>
      <c r="N943" s="95">
        <f>SUMIFS(MasterData[Semi-Annual Base],MasterData[Material'#],H943,MasterData[Material],I943,MasterData[WWB ID],C943)</f>
        <v>0</v>
      </c>
      <c r="O943" s="95">
        <f>SUMIFS(MasterData[Semi-Annual Focus],MasterData[Material'#],H943,MasterData[Material],I943,MasterData[WWB ID],C943)</f>
        <v>0</v>
      </c>
      <c r="P943" s="95">
        <f>SUMIFS(MasterData[Base Rebate],MasterData[Material'#],H943,MasterData[Material],I943,MasterData[WWB ID],C943)</f>
        <v>28.885458636669526</v>
      </c>
      <c r="Q943" s="95">
        <f>SUMIFS(MasterData[Annual Focus],MasterData[Material'#],H943,MasterData[Material],I943,MasterData[WWB ID],C943)</f>
        <v>0</v>
      </c>
      <c r="R943" s="95">
        <f>SUMIFS(MasterData[Growth Rebate],MasterData[Material'#],H943,MasterData[Material],I943,MasterData[WWB ID],C943)</f>
        <v>-375</v>
      </c>
      <c r="S943" s="95">
        <f t="shared" si="30"/>
        <v>-346.11454136333049</v>
      </c>
    </row>
    <row r="944" spans="1:19" x14ac:dyDescent="0.25">
      <c r="A944" s="91" t="str">
        <v>BD INTERVENTIONAL</v>
      </c>
      <c r="B944" s="91" t="str">
        <v>Peripheral Intervention</v>
      </c>
      <c r="C944" s="91" t="str">
        <v>2401137</v>
      </c>
      <c r="D944" s="91" t="str">
        <v>Peripheral Vascular Disease</v>
      </c>
      <c r="E944" s="91" t="str">
        <v>Stents PVD</v>
      </c>
      <c r="F944" s="91" t="str">
        <v>Lifestream</v>
      </c>
      <c r="G944" s="91" t="str">
        <v>Lifestream</v>
      </c>
      <c r="H944" s="91" t="str">
        <v>LSMU1350726_BARD</v>
      </c>
      <c r="I944" s="91" t="str">
        <v>LifeStreamBXVascCovStentUS</v>
      </c>
      <c r="J944" s="91" t="str">
        <v>BARD</v>
      </c>
      <c r="K944" s="95">
        <f>SUMIFS(MasterData[Curr Sales],MasterData[Material'#],H944,MasterData[Material],I944,MasterData[WWB ID],C944)</f>
        <v>8300</v>
      </c>
      <c r="L944" s="95">
        <f>SUMIFS(MasterData[Prior Sales],MasterData[Material'#],H944,MasterData[Material],I944,MasterData[WWB ID],C944)</f>
        <v>0</v>
      </c>
      <c r="M944" s="95">
        <f t="shared" si="29"/>
        <v>8300</v>
      </c>
      <c r="N944" s="95">
        <f>SUMIFS(MasterData[Semi-Annual Base],MasterData[Material'#],H944,MasterData[Material],I944,MasterData[WWB ID],C944)</f>
        <v>0</v>
      </c>
      <c r="O944" s="95">
        <f>SUMIFS(MasterData[Semi-Annual Focus],MasterData[Material'#],H944,MasterData[Material],I944,MasterData[WWB ID],C944)</f>
        <v>0</v>
      </c>
      <c r="P944" s="95">
        <f>SUMIFS(MasterData[Base Rebate],MasterData[Material'#],H944,MasterData[Material],I944,MasterData[WWB ID],C944)</f>
        <v>0</v>
      </c>
      <c r="Q944" s="95">
        <f>SUMIFS(MasterData[Annual Focus],MasterData[Material'#],H944,MasterData[Material],I944,MasterData[WWB ID],C944)</f>
        <v>0</v>
      </c>
      <c r="R944" s="95">
        <f>SUMIFS(MasterData[Growth Rebate],MasterData[Material'#],H944,MasterData[Material],I944,MasterData[WWB ID],C944)</f>
        <v>830</v>
      </c>
      <c r="S944" s="95">
        <f t="shared" si="30"/>
        <v>830</v>
      </c>
    </row>
    <row r="945" spans="1:19" x14ac:dyDescent="0.25">
      <c r="A945" s="91" t="str">
        <v>BD INTERVENTIONAL</v>
      </c>
      <c r="B945" s="91" t="str">
        <v>Peripheral Intervention</v>
      </c>
      <c r="C945" s="91" t="str">
        <v>2401137</v>
      </c>
      <c r="D945" s="91" t="str">
        <v>Peripheral Vascular Disease</v>
      </c>
      <c r="E945" s="91" t="str">
        <v>Stents PVD</v>
      </c>
      <c r="F945" s="91" t="str">
        <v>Lifestream</v>
      </c>
      <c r="G945" s="91" t="str">
        <v>Lifestream</v>
      </c>
      <c r="H945" s="91" t="str">
        <v>LSMU1350826_BARD</v>
      </c>
      <c r="I945" s="91" t="str">
        <v>LifeStreamBXVascCovStentUS</v>
      </c>
      <c r="J945" s="91" t="str">
        <v>BARD</v>
      </c>
      <c r="K945" s="95">
        <f>SUMIFS(MasterData[Curr Sales],MasterData[Material'#],H945,MasterData[Material],I945,MasterData[WWB ID],C945)</f>
        <v>8300</v>
      </c>
      <c r="L945" s="95">
        <f>SUMIFS(MasterData[Prior Sales],MasterData[Material'#],H945,MasterData[Material],I945,MasterData[WWB ID],C945)</f>
        <v>0</v>
      </c>
      <c r="M945" s="95">
        <f t="shared" si="29"/>
        <v>8300</v>
      </c>
      <c r="N945" s="95">
        <f>SUMIFS(MasterData[Semi-Annual Base],MasterData[Material'#],H945,MasterData[Material],I945,MasterData[WWB ID],C945)</f>
        <v>0</v>
      </c>
      <c r="O945" s="95">
        <f>SUMIFS(MasterData[Semi-Annual Focus],MasterData[Material'#],H945,MasterData[Material],I945,MasterData[WWB ID],C945)</f>
        <v>0</v>
      </c>
      <c r="P945" s="95">
        <f>SUMIFS(MasterData[Base Rebate],MasterData[Material'#],H945,MasterData[Material],I945,MasterData[WWB ID],C945)</f>
        <v>0</v>
      </c>
      <c r="Q945" s="95">
        <f>SUMIFS(MasterData[Annual Focus],MasterData[Material'#],H945,MasterData[Material],I945,MasterData[WWB ID],C945)</f>
        <v>0</v>
      </c>
      <c r="R945" s="95">
        <f>SUMIFS(MasterData[Growth Rebate],MasterData[Material'#],H945,MasterData[Material],I945,MasterData[WWB ID],C945)</f>
        <v>830</v>
      </c>
      <c r="S945" s="95">
        <f t="shared" si="30"/>
        <v>830</v>
      </c>
    </row>
    <row r="946" spans="1:19" x14ac:dyDescent="0.25">
      <c r="A946" s="91" t="str">
        <v>BD INTERVENTIONAL</v>
      </c>
      <c r="B946" s="91" t="str">
        <v>Peripheral Intervention</v>
      </c>
      <c r="C946" s="91" t="str">
        <v>2401110</v>
      </c>
      <c r="D946" s="91" t="str">
        <v>Oncology</v>
      </c>
      <c r="E946" s="91" t="str">
        <v>Biopsy Needles and Accessories</v>
      </c>
      <c r="F946" s="91" t="str">
        <v>Marquee Needles</v>
      </c>
      <c r="G946" s="91" t="str">
        <v>Marquee Needles</v>
      </c>
      <c r="H946" s="91" t="str">
        <v>MQ1210_BARD</v>
      </c>
      <c r="I946" s="91" t="str">
        <v>BiopsyMarquee</v>
      </c>
      <c r="J946" s="91" t="str">
        <v>BARD</v>
      </c>
      <c r="K946" s="95">
        <f>SUMIFS(MasterData[Curr Sales],MasterData[Material'#],H946,MasterData[Material],I946,MasterData[WWB ID],C946)</f>
        <v>6950</v>
      </c>
      <c r="L946" s="95">
        <f>SUMIFS(MasterData[Prior Sales],MasterData[Material'#],H946,MasterData[Material],I946,MasterData[WWB ID],C946)</f>
        <v>7552.84</v>
      </c>
      <c r="M946" s="95">
        <f t="shared" si="29"/>
        <v>-602.84000000000015</v>
      </c>
      <c r="N946" s="95">
        <f>SUMIFS(MasterData[Semi-Annual Base],MasterData[Material'#],H946,MasterData[Material],I946,MasterData[WWB ID],C946)</f>
        <v>0</v>
      </c>
      <c r="O946" s="95">
        <f>SUMIFS(MasterData[Semi-Annual Focus],MasterData[Material'#],H946,MasterData[Material],I946,MasterData[WWB ID],C946)</f>
        <v>0</v>
      </c>
      <c r="P946" s="95">
        <f>SUMIFS(MasterData[Base Rebate],MasterData[Material'#],H946,MasterData[Material],I946,MasterData[WWB ID],C946)</f>
        <v>58.177932642502142</v>
      </c>
      <c r="Q946" s="95">
        <f>SUMIFS(MasterData[Annual Focus],MasterData[Material'#],H946,MasterData[Material],I946,MasterData[WWB ID],C946)</f>
        <v>0</v>
      </c>
      <c r="R946" s="95">
        <f>SUMIFS(MasterData[Growth Rebate],MasterData[Material'#],H946,MasterData[Material],I946,MasterData[WWB ID],C946)</f>
        <v>-60.283999999999992</v>
      </c>
      <c r="S946" s="95">
        <f t="shared" si="30"/>
        <v>-2.1060673574978495</v>
      </c>
    </row>
    <row r="947" spans="1:19" x14ac:dyDescent="0.25">
      <c r="A947" s="91" t="str">
        <v>BD INTERVENTIONAL</v>
      </c>
      <c r="B947" s="91" t="str">
        <v>Peripheral Intervention</v>
      </c>
      <c r="C947" s="91" t="str">
        <v>2401110</v>
      </c>
      <c r="D947" s="91" t="str">
        <v>Oncology</v>
      </c>
      <c r="E947" s="91" t="str">
        <v>Biopsy Needles and Accessories</v>
      </c>
      <c r="F947" s="91" t="str">
        <v>Maxcore Needles</v>
      </c>
      <c r="G947" s="91" t="str">
        <v>Maxcore Needles</v>
      </c>
      <c r="H947" s="91" t="str">
        <v>MC1610_BARD</v>
      </c>
      <c r="I947" s="91" t="str">
        <v>BIOPSYINSTRUMENT</v>
      </c>
      <c r="J947" s="91" t="str">
        <v>BARD</v>
      </c>
      <c r="K947" s="95">
        <f>SUMIFS(MasterData[Curr Sales],MasterData[Material'#],H947,MasterData[Material],I947,MasterData[WWB ID],C947)</f>
        <v>2925</v>
      </c>
      <c r="L947" s="95">
        <f>SUMIFS(MasterData[Prior Sales],MasterData[Material'#],H947,MasterData[Material],I947,MasterData[WWB ID],C947)</f>
        <v>1049.3</v>
      </c>
      <c r="M947" s="95">
        <f t="shared" si="29"/>
        <v>1875.7</v>
      </c>
      <c r="N947" s="95">
        <f>SUMIFS(MasterData[Semi-Annual Base],MasterData[Material'#],H947,MasterData[Material],I947,MasterData[WWB ID],C947)</f>
        <v>0</v>
      </c>
      <c r="O947" s="95">
        <f>SUMIFS(MasterData[Semi-Annual Focus],MasterData[Material'#],H947,MasterData[Material],I947,MasterData[WWB ID],C947)</f>
        <v>0</v>
      </c>
      <c r="P947" s="95">
        <f>SUMIFS(MasterData[Base Rebate],MasterData[Material'#],H947,MasterData[Material],I947,MasterData[WWB ID],C947)</f>
        <v>8.0825364659886212</v>
      </c>
      <c r="Q947" s="95">
        <f>SUMIFS(MasterData[Annual Focus],MasterData[Material'#],H947,MasterData[Material],I947,MasterData[WWB ID],C947)</f>
        <v>0</v>
      </c>
      <c r="R947" s="95">
        <f>SUMIFS(MasterData[Growth Rebate],MasterData[Material'#],H947,MasterData[Material],I947,MasterData[WWB ID],C947)</f>
        <v>187.57</v>
      </c>
      <c r="S947" s="95">
        <f t="shared" si="30"/>
        <v>195.65253646598862</v>
      </c>
    </row>
    <row r="948" spans="1:19" x14ac:dyDescent="0.25">
      <c r="A948" s="91" t="str">
        <v>BD INTERVENTIONAL</v>
      </c>
      <c r="B948" s="91" t="str">
        <v>Peripheral Intervention</v>
      </c>
      <c r="C948" s="91" t="str">
        <v>2401110</v>
      </c>
      <c r="D948" s="91" t="str">
        <v>Oncology</v>
      </c>
      <c r="E948" s="91" t="str">
        <v>Catheter Group</v>
      </c>
      <c r="F948" s="91" t="str">
        <v>Chronic CVC Catheters</v>
      </c>
      <c r="G948" s="91" t="str">
        <v>Catheter Accessories</v>
      </c>
      <c r="H948" s="91" t="str">
        <v>0601600_BARD</v>
      </c>
      <c r="I948" s="91" t="str">
        <v>REPAIRKITWHITEADAPTER</v>
      </c>
      <c r="J948" s="91" t="str">
        <v>BARD</v>
      </c>
      <c r="K948" s="95">
        <f>SUMIFS(MasterData[Curr Sales],MasterData[Material'#],H948,MasterData[Material],I948,MasterData[WWB ID],C948)</f>
        <v>990</v>
      </c>
      <c r="L948" s="95">
        <f>SUMIFS(MasterData[Prior Sales],MasterData[Material'#],H948,MasterData[Material],I948,MasterData[WWB ID],C948)</f>
        <v>1188</v>
      </c>
      <c r="M948" s="95">
        <f t="shared" si="29"/>
        <v>-198</v>
      </c>
      <c r="N948" s="95">
        <f>SUMIFS(MasterData[Semi-Annual Base],MasterData[Material'#],H948,MasterData[Material],I948,MasterData[WWB ID],C948)</f>
        <v>0</v>
      </c>
      <c r="O948" s="95">
        <f>SUMIFS(MasterData[Semi-Annual Focus],MasterData[Material'#],H948,MasterData[Material],I948,MasterData[WWB ID],C948)</f>
        <v>0</v>
      </c>
      <c r="P948" s="95">
        <f>SUMIFS(MasterData[Base Rebate],MasterData[Material'#],H948,MasterData[Material],I948,MasterData[WWB ID],C948)</f>
        <v>9.1509132960969044</v>
      </c>
      <c r="Q948" s="95">
        <f>SUMIFS(MasterData[Annual Focus],MasterData[Material'#],H948,MasterData[Material],I948,MasterData[WWB ID],C948)</f>
        <v>0</v>
      </c>
      <c r="R948" s="95">
        <f>SUMIFS(MasterData[Growth Rebate],MasterData[Material'#],H948,MasterData[Material],I948,MasterData[WWB ID],C948)</f>
        <v>-19.800000000000004</v>
      </c>
      <c r="S948" s="95">
        <f t="shared" si="30"/>
        <v>-10.6490867039031</v>
      </c>
    </row>
    <row r="949" spans="1:19" x14ac:dyDescent="0.25">
      <c r="A949" s="91" t="str">
        <v>BD INTERVENTIONAL</v>
      </c>
      <c r="B949" s="91" t="str">
        <v>Peripheral Intervention</v>
      </c>
      <c r="C949" s="91" t="str">
        <v>2401110</v>
      </c>
      <c r="D949" s="91" t="str">
        <v>Oncology</v>
      </c>
      <c r="E949" s="91" t="str">
        <v>Catheter Group</v>
      </c>
      <c r="F949" s="91" t="str">
        <v>Chronic CVC Catheters</v>
      </c>
      <c r="G949" s="91" t="str">
        <v>Catheter Accessories</v>
      </c>
      <c r="H949" s="91" t="str">
        <v>0601620_BARD</v>
      </c>
      <c r="I949" s="91" t="str">
        <v>REPAIRKITWHITEADAPTER</v>
      </c>
      <c r="J949" s="91" t="str">
        <v>BARD</v>
      </c>
      <c r="K949" s="95">
        <f>SUMIFS(MasterData[Curr Sales],MasterData[Material'#],H949,MasterData[Material],I949,MasterData[WWB ID],C949)</f>
        <v>4356</v>
      </c>
      <c r="L949" s="95">
        <f>SUMIFS(MasterData[Prior Sales],MasterData[Material'#],H949,MasterData[Material],I949,MasterData[WWB ID],C949)</f>
        <v>1188</v>
      </c>
      <c r="M949" s="95">
        <f t="shared" si="29"/>
        <v>3168</v>
      </c>
      <c r="N949" s="95">
        <f>SUMIFS(MasterData[Semi-Annual Base],MasterData[Material'#],H949,MasterData[Material],I949,MasterData[WWB ID],C949)</f>
        <v>0</v>
      </c>
      <c r="O949" s="95">
        <f>SUMIFS(MasterData[Semi-Annual Focus],MasterData[Material'#],H949,MasterData[Material],I949,MasterData[WWB ID],C949)</f>
        <v>0</v>
      </c>
      <c r="P949" s="95">
        <f>SUMIFS(MasterData[Base Rebate],MasterData[Material'#],H949,MasterData[Material],I949,MasterData[WWB ID],C949)</f>
        <v>9.1509132960969044</v>
      </c>
      <c r="Q949" s="95">
        <f>SUMIFS(MasterData[Annual Focus],MasterData[Material'#],H949,MasterData[Material],I949,MasterData[WWB ID],C949)</f>
        <v>0</v>
      </c>
      <c r="R949" s="95">
        <f>SUMIFS(MasterData[Growth Rebate],MasterData[Material'#],H949,MasterData[Material],I949,MasterData[WWB ID],C949)</f>
        <v>316.8</v>
      </c>
      <c r="S949" s="95">
        <f t="shared" si="30"/>
        <v>325.95091329609693</v>
      </c>
    </row>
    <row r="950" spans="1:19" x14ac:dyDescent="0.25">
      <c r="A950" s="91" t="str">
        <v>BD INTERVENTIONAL</v>
      </c>
      <c r="B950" s="91" t="str">
        <v>Peripheral Intervention</v>
      </c>
      <c r="C950" s="91" t="str">
        <v>2401110</v>
      </c>
      <c r="D950" s="91" t="str">
        <v>Oncology</v>
      </c>
      <c r="E950" s="91" t="str">
        <v>Catheter Group</v>
      </c>
      <c r="F950" s="91" t="str">
        <v>Chronic CVC Catheters</v>
      </c>
      <c r="G950" s="91" t="str">
        <v>Catheter Accessories</v>
      </c>
      <c r="H950" s="91" t="str">
        <v>0601680_BARD</v>
      </c>
      <c r="I950" s="91" t="str">
        <v>RNDDLUMENTLUMENCATHREPAIRKIT</v>
      </c>
      <c r="J950" s="91" t="str">
        <v>BARD</v>
      </c>
      <c r="K950" s="95">
        <f>SUMIFS(MasterData[Curr Sales],MasterData[Material'#],H950,MasterData[Material],I950,MasterData[WWB ID],C950)</f>
        <v>1386</v>
      </c>
      <c r="L950" s="95">
        <f>SUMIFS(MasterData[Prior Sales],MasterData[Material'#],H950,MasterData[Material],I950,MasterData[WWB ID],C950)</f>
        <v>792</v>
      </c>
      <c r="M950" s="95">
        <f t="shared" si="29"/>
        <v>594</v>
      </c>
      <c r="N950" s="95">
        <f>SUMIFS(MasterData[Semi-Annual Base],MasterData[Material'#],H950,MasterData[Material],I950,MasterData[WWB ID],C950)</f>
        <v>0</v>
      </c>
      <c r="O950" s="95">
        <f>SUMIFS(MasterData[Semi-Annual Focus],MasterData[Material'#],H950,MasterData[Material],I950,MasterData[WWB ID],C950)</f>
        <v>0</v>
      </c>
      <c r="P950" s="95">
        <f>SUMIFS(MasterData[Base Rebate],MasterData[Material'#],H950,MasterData[Material],I950,MasterData[WWB ID],C950)</f>
        <v>6.1006088640646032</v>
      </c>
      <c r="Q950" s="95">
        <f>SUMIFS(MasterData[Annual Focus],MasterData[Material'#],H950,MasterData[Material],I950,MasterData[WWB ID],C950)</f>
        <v>0</v>
      </c>
      <c r="R950" s="95">
        <f>SUMIFS(MasterData[Growth Rebate],MasterData[Material'#],H950,MasterData[Material],I950,MasterData[WWB ID],C950)</f>
        <v>59.4</v>
      </c>
      <c r="S950" s="95">
        <f t="shared" si="30"/>
        <v>65.500608864064603</v>
      </c>
    </row>
    <row r="951" spans="1:19" x14ac:dyDescent="0.25">
      <c r="A951" s="91" t="str">
        <v>BD INTERVENTIONAL</v>
      </c>
      <c r="B951" s="91" t="str">
        <v>Peripheral Intervention</v>
      </c>
      <c r="C951" s="91" t="str">
        <v>2401110</v>
      </c>
      <c r="D951" s="91" t="str">
        <v>Oncology</v>
      </c>
      <c r="E951" s="91" t="str">
        <v>Catheter Group</v>
      </c>
      <c r="F951" s="91" t="str">
        <v>Chronic CVC Catheters</v>
      </c>
      <c r="G951" s="91" t="str">
        <v>Catheter Accessories</v>
      </c>
      <c r="H951" s="91" t="str">
        <v>0601690_BARD</v>
      </c>
      <c r="I951" s="91" t="str">
        <v>RNDDLUMENTLUMENCATHREPAIRKIT</v>
      </c>
      <c r="J951" s="91" t="str">
        <v>BARD</v>
      </c>
      <c r="K951" s="95">
        <f>SUMIFS(MasterData[Curr Sales],MasterData[Material'#],H951,MasterData[Material],I951,MasterData[WWB ID],C951)</f>
        <v>594</v>
      </c>
      <c r="L951" s="95">
        <f>SUMIFS(MasterData[Prior Sales],MasterData[Material'#],H951,MasterData[Material],I951,MasterData[WWB ID],C951)</f>
        <v>990</v>
      </c>
      <c r="M951" s="95">
        <f t="shared" si="29"/>
        <v>-396</v>
      </c>
      <c r="N951" s="95">
        <f>SUMIFS(MasterData[Semi-Annual Base],MasterData[Material'#],H951,MasterData[Material],I951,MasterData[WWB ID],C951)</f>
        <v>0</v>
      </c>
      <c r="O951" s="95">
        <f>SUMIFS(MasterData[Semi-Annual Focus],MasterData[Material'#],H951,MasterData[Material],I951,MasterData[WWB ID],C951)</f>
        <v>0</v>
      </c>
      <c r="P951" s="95">
        <f>SUMIFS(MasterData[Base Rebate],MasterData[Material'#],H951,MasterData[Material],I951,MasterData[WWB ID],C951)</f>
        <v>7.6257610800807551</v>
      </c>
      <c r="Q951" s="95">
        <f>SUMIFS(MasterData[Annual Focus],MasterData[Material'#],H951,MasterData[Material],I951,MasterData[WWB ID],C951)</f>
        <v>0</v>
      </c>
      <c r="R951" s="95">
        <f>SUMIFS(MasterData[Growth Rebate],MasterData[Material'#],H951,MasterData[Material],I951,MasterData[WWB ID],C951)</f>
        <v>-39.6</v>
      </c>
      <c r="S951" s="95">
        <f t="shared" si="30"/>
        <v>-31.974238919919244</v>
      </c>
    </row>
    <row r="952" spans="1:19" x14ac:dyDescent="0.25">
      <c r="A952" s="91" t="str">
        <v>BD INTERVENTIONAL</v>
      </c>
      <c r="B952" s="91" t="str">
        <v>Peripheral Intervention</v>
      </c>
      <c r="C952" s="91" t="str">
        <v>2401110</v>
      </c>
      <c r="D952" s="91" t="str">
        <v>Oncology</v>
      </c>
      <c r="E952" s="91" t="str">
        <v>Biopsy Needles and Accessories</v>
      </c>
      <c r="F952" s="91" t="str">
        <v>Core Needle Biopsy</v>
      </c>
      <c r="G952" s="91" t="str">
        <v>Monopty Needles</v>
      </c>
      <c r="H952" s="91" t="str">
        <v>121816_BARD</v>
      </c>
      <c r="I952" s="91" t="str">
        <v>BIOPSYINSTRUMENT</v>
      </c>
      <c r="J952" s="91" t="str">
        <v>BARD</v>
      </c>
      <c r="K952" s="95">
        <f>SUMIFS(MasterData[Curr Sales],MasterData[Material'#],H952,MasterData[Material],I952,MasterData[WWB ID],C952)</f>
        <v>0</v>
      </c>
      <c r="L952" s="95">
        <f>SUMIFS(MasterData[Prior Sales],MasterData[Material'#],H952,MasterData[Material],I952,MasterData[WWB ID],C952)</f>
        <v>698</v>
      </c>
      <c r="M952" s="95">
        <f t="shared" si="29"/>
        <v>-698</v>
      </c>
      <c r="N952" s="95">
        <f>SUMIFS(MasterData[Semi-Annual Base],MasterData[Material'#],H952,MasterData[Material],I952,MasterData[WWB ID],C952)</f>
        <v>0</v>
      </c>
      <c r="O952" s="95">
        <f>SUMIFS(MasterData[Semi-Annual Focus],MasterData[Material'#],H952,MasterData[Material],I952,MasterData[WWB ID],C952)</f>
        <v>0</v>
      </c>
      <c r="P952" s="95">
        <f>SUMIFS(MasterData[Base Rebate],MasterData[Material'#],H952,MasterData[Material],I952,MasterData[WWB ID],C952)</f>
        <v>5.3765467009054202</v>
      </c>
      <c r="Q952" s="95">
        <f>SUMIFS(MasterData[Annual Focus],MasterData[Material'#],H952,MasterData[Material],I952,MasterData[WWB ID],C952)</f>
        <v>0</v>
      </c>
      <c r="R952" s="95">
        <f>SUMIFS(MasterData[Growth Rebate],MasterData[Material'#],H952,MasterData[Material],I952,MasterData[WWB ID],C952)</f>
        <v>-69.8</v>
      </c>
      <c r="S952" s="95">
        <f t="shared" si="30"/>
        <v>-64.423453299094575</v>
      </c>
    </row>
    <row r="953" spans="1:19" x14ac:dyDescent="0.25">
      <c r="A953" s="91" t="str">
        <v>BD INTERVENTIONAL</v>
      </c>
      <c r="B953" s="91" t="str">
        <v>Peripheral Intervention</v>
      </c>
      <c r="C953" s="91" t="str">
        <v>2401110</v>
      </c>
      <c r="D953" s="91" t="str">
        <v>Oncology</v>
      </c>
      <c r="E953" s="91" t="str">
        <v>Biopsy Needles and Accessories</v>
      </c>
      <c r="F953" s="91" t="str">
        <v>Mission Needles</v>
      </c>
      <c r="G953" s="91" t="str">
        <v>Mission Needles</v>
      </c>
      <c r="H953" s="91" t="str">
        <v>1610MS_BARD</v>
      </c>
      <c r="I953" s="91" t="str">
        <v>MISSION 16G X 10CM</v>
      </c>
      <c r="J953" s="91" t="str">
        <v>BARD</v>
      </c>
      <c r="K953" s="95">
        <f>SUMIFS(MasterData[Curr Sales],MasterData[Material'#],H953,MasterData[Material],I953,MasterData[WWB ID],C953)</f>
        <v>0</v>
      </c>
      <c r="L953" s="95">
        <f>SUMIFS(MasterData[Prior Sales],MasterData[Material'#],H953,MasterData[Material],I953,MasterData[WWB ID],C953)</f>
        <v>841.18</v>
      </c>
      <c r="M953" s="95">
        <f t="shared" si="29"/>
        <v>-841.18</v>
      </c>
      <c r="N953" s="95">
        <f>SUMIFS(MasterData[Semi-Annual Base],MasterData[Material'#],H953,MasterData[Material],I953,MasterData[WWB ID],C953)</f>
        <v>0</v>
      </c>
      <c r="O953" s="95">
        <f>SUMIFS(MasterData[Semi-Annual Focus],MasterData[Material'#],H953,MasterData[Material],I953,MasterData[WWB ID],C953)</f>
        <v>0</v>
      </c>
      <c r="P953" s="95">
        <f>SUMIFS(MasterData[Base Rebate],MasterData[Material'#],H953,MasterData[Material],I953,MasterData[WWB ID],C953)</f>
        <v>6.479432025598312</v>
      </c>
      <c r="Q953" s="95">
        <f>SUMIFS(MasterData[Annual Focus],MasterData[Material'#],H953,MasterData[Material],I953,MasterData[WWB ID],C953)</f>
        <v>0</v>
      </c>
      <c r="R953" s="95">
        <f>SUMIFS(MasterData[Growth Rebate],MasterData[Material'#],H953,MasterData[Material],I953,MasterData[WWB ID],C953)</f>
        <v>-84.117999999999995</v>
      </c>
      <c r="S953" s="95">
        <f t="shared" si="30"/>
        <v>-77.638567974401681</v>
      </c>
    </row>
    <row r="954" spans="1:19" x14ac:dyDescent="0.25">
      <c r="A954" s="91" t="str">
        <v>BD INTERVENTIONAL</v>
      </c>
      <c r="B954" s="91" t="str">
        <v>Peripheral Intervention</v>
      </c>
      <c r="C954" s="91" t="str">
        <v>2401110</v>
      </c>
      <c r="D954" s="91" t="str">
        <v>Oncology</v>
      </c>
      <c r="E954" s="91" t="str">
        <v>Biopsy Needles and Accessories</v>
      </c>
      <c r="F954" s="91" t="str">
        <v>Mission Needles</v>
      </c>
      <c r="G954" s="91" t="str">
        <v>Mission Needles</v>
      </c>
      <c r="H954" s="91" t="str">
        <v>1810MS_BARD</v>
      </c>
      <c r="I954" s="91" t="str">
        <v>MISSION 18G X 10CM</v>
      </c>
      <c r="J954" s="91" t="str">
        <v>BARD</v>
      </c>
      <c r="K954" s="95">
        <f>SUMIFS(MasterData[Curr Sales],MasterData[Material'#],H954,MasterData[Material],I954,MasterData[WWB ID],C954)</f>
        <v>0</v>
      </c>
      <c r="L954" s="95">
        <f>SUMIFS(MasterData[Prior Sales],MasterData[Material'#],H954,MasterData[Material],I954,MasterData[WWB ID],C954)</f>
        <v>859.08</v>
      </c>
      <c r="M954" s="95">
        <f t="shared" si="29"/>
        <v>-859.08</v>
      </c>
      <c r="N954" s="95">
        <f>SUMIFS(MasterData[Semi-Annual Base],MasterData[Material'#],H954,MasterData[Material],I954,MasterData[WWB ID],C954)</f>
        <v>0</v>
      </c>
      <c r="O954" s="95">
        <f>SUMIFS(MasterData[Semi-Annual Focus],MasterData[Material'#],H954,MasterData[Material],I954,MasterData[WWB ID],C954)</f>
        <v>0</v>
      </c>
      <c r="P954" s="95">
        <f>SUMIFS(MasterData[Base Rebate],MasterData[Material'#],H954,MasterData[Material],I954,MasterData[WWB ID],C954)</f>
        <v>6.6173119481573481</v>
      </c>
      <c r="Q954" s="95">
        <f>SUMIFS(MasterData[Annual Focus],MasterData[Material'#],H954,MasterData[Material],I954,MasterData[WWB ID],C954)</f>
        <v>0</v>
      </c>
      <c r="R954" s="95">
        <f>SUMIFS(MasterData[Growth Rebate],MasterData[Material'#],H954,MasterData[Material],I954,MasterData[WWB ID],C954)</f>
        <v>-85.908000000000015</v>
      </c>
      <c r="S954" s="95">
        <f t="shared" si="30"/>
        <v>-79.290688051842665</v>
      </c>
    </row>
    <row r="955" spans="1:19" x14ac:dyDescent="0.25">
      <c r="A955" s="91" t="str">
        <v>BD INTERVENTIONAL</v>
      </c>
      <c r="B955" s="91" t="str">
        <v>Peripheral Intervention</v>
      </c>
      <c r="C955" s="91" t="str">
        <v>2401110</v>
      </c>
      <c r="D955" s="91" t="str">
        <v>Oncology</v>
      </c>
      <c r="E955" s="91" t="str">
        <v>Biopsy Needles and Accessories</v>
      </c>
      <c r="F955" s="91" t="str">
        <v>Mission Needles</v>
      </c>
      <c r="G955" s="91" t="str">
        <v>Mission Needles</v>
      </c>
      <c r="H955" s="91" t="str">
        <v>1610MSK_BARD</v>
      </c>
      <c r="I955" s="91" t="str">
        <v>BiopsyMissionKit</v>
      </c>
      <c r="J955" s="91" t="str">
        <v>BARD</v>
      </c>
      <c r="K955" s="95">
        <f>SUMIFS(MasterData[Curr Sales],MasterData[Material'#],H955,MasterData[Material],I955,MasterData[WWB ID],C955)</f>
        <v>0</v>
      </c>
      <c r="L955" s="95">
        <f>SUMIFS(MasterData[Prior Sales],MasterData[Material'#],H955,MasterData[Material],I955,MasterData[WWB ID],C955)</f>
        <v>2559.37</v>
      </c>
      <c r="M955" s="95">
        <f t="shared" si="29"/>
        <v>-2559.37</v>
      </c>
      <c r="N955" s="95">
        <f>SUMIFS(MasterData[Semi-Annual Base],MasterData[Material'#],H955,MasterData[Material],I955,MasterData[WWB ID],C955)</f>
        <v>0</v>
      </c>
      <c r="O955" s="95">
        <f>SUMIFS(MasterData[Semi-Annual Focus],MasterData[Material'#],H955,MasterData[Material],I955,MasterData[WWB ID],C955)</f>
        <v>0</v>
      </c>
      <c r="P955" s="95">
        <f>SUMIFS(MasterData[Base Rebate],MasterData[Material'#],H955,MasterData[Material],I955,MasterData[WWB ID],C955)</f>
        <v>19.714287005582101</v>
      </c>
      <c r="Q955" s="95">
        <f>SUMIFS(MasterData[Annual Focus],MasterData[Material'#],H955,MasterData[Material],I955,MasterData[WWB ID],C955)</f>
        <v>0</v>
      </c>
      <c r="R955" s="95">
        <f>SUMIFS(MasterData[Growth Rebate],MasterData[Material'#],H955,MasterData[Material],I955,MasterData[WWB ID],C955)</f>
        <v>-255.93700000000001</v>
      </c>
      <c r="S955" s="95">
        <f t="shared" si="30"/>
        <v>-236.22271299441792</v>
      </c>
    </row>
    <row r="956" spans="1:19" x14ac:dyDescent="0.25">
      <c r="A956" s="91" t="str">
        <v>BD INTERVENTIONAL</v>
      </c>
      <c r="B956" s="91" t="str">
        <v>Peripheral Intervention</v>
      </c>
      <c r="C956" s="91" t="str">
        <v>2401110</v>
      </c>
      <c r="D956" s="91" t="str">
        <v>Oncology</v>
      </c>
      <c r="E956" s="91" t="str">
        <v>Biopsy Needles and Accessories</v>
      </c>
      <c r="F956" s="91" t="str">
        <v>Mission Needles</v>
      </c>
      <c r="G956" s="91" t="str">
        <v>Mission Needles</v>
      </c>
      <c r="H956" s="91" t="str">
        <v>1616MSK_BARD</v>
      </c>
      <c r="I956" s="91" t="str">
        <v>BiopsyMissionKit</v>
      </c>
      <c r="J956" s="91" t="str">
        <v>BARD</v>
      </c>
      <c r="K956" s="95">
        <f>SUMIFS(MasterData[Curr Sales],MasterData[Material'#],H956,MasterData[Material],I956,MasterData[WWB ID],C956)</f>
        <v>0</v>
      </c>
      <c r="L956" s="95">
        <f>SUMIFS(MasterData[Prior Sales],MasterData[Material'#],H956,MasterData[Material],I956,MasterData[WWB ID],C956)</f>
        <v>930.68</v>
      </c>
      <c r="M956" s="95">
        <f t="shared" si="29"/>
        <v>-930.68</v>
      </c>
      <c r="N956" s="95">
        <f>SUMIFS(MasterData[Semi-Annual Base],MasterData[Material'#],H956,MasterData[Material],I956,MasterData[WWB ID],C956)</f>
        <v>0</v>
      </c>
      <c r="O956" s="95">
        <f>SUMIFS(MasterData[Semi-Annual Focus],MasterData[Material'#],H956,MasterData[Material],I956,MasterData[WWB ID],C956)</f>
        <v>0</v>
      </c>
      <c r="P956" s="95">
        <f>SUMIFS(MasterData[Base Rebate],MasterData[Material'#],H956,MasterData[Material],I956,MasterData[WWB ID],C956)</f>
        <v>7.1688316383934909</v>
      </c>
      <c r="Q956" s="95">
        <f>SUMIFS(MasterData[Annual Focus],MasterData[Material'#],H956,MasterData[Material],I956,MasterData[WWB ID],C956)</f>
        <v>0</v>
      </c>
      <c r="R956" s="95">
        <f>SUMIFS(MasterData[Growth Rebate],MasterData[Material'#],H956,MasterData[Material],I956,MasterData[WWB ID],C956)</f>
        <v>-93.067999999999998</v>
      </c>
      <c r="S956" s="95">
        <f t="shared" si="30"/>
        <v>-85.899168361606513</v>
      </c>
    </row>
    <row r="957" spans="1:19" x14ac:dyDescent="0.25">
      <c r="A957" s="91" t="str">
        <v>BD INTERVENTIONAL</v>
      </c>
      <c r="B957" s="91" t="str">
        <v>Peripheral Intervention</v>
      </c>
      <c r="C957" s="91" t="str">
        <v>2401110</v>
      </c>
      <c r="D957" s="91" t="str">
        <v>Oncology</v>
      </c>
      <c r="E957" s="91" t="str">
        <v>Biopsy Needles and Accessories</v>
      </c>
      <c r="F957" s="91" t="str">
        <v>TREK</v>
      </c>
      <c r="G957" s="91" t="str">
        <v>TREK</v>
      </c>
      <c r="H957" s="91" t="str">
        <v>TKL1110_BARD</v>
      </c>
      <c r="I957" s="91" t="str">
        <v>TrekBoneLesionBiopsyKit</v>
      </c>
      <c r="J957" s="91" t="str">
        <v>BARD</v>
      </c>
      <c r="K957" s="95">
        <f>SUMIFS(MasterData[Curr Sales],MasterData[Material'#],H957,MasterData[Material],I957,MasterData[WWB ID],C957)</f>
        <v>2125</v>
      </c>
      <c r="L957" s="95">
        <f>SUMIFS(MasterData[Prior Sales],MasterData[Material'#],H957,MasterData[Material],I957,MasterData[WWB ID],C957)</f>
        <v>0</v>
      </c>
      <c r="M957" s="95">
        <f t="shared" si="29"/>
        <v>2125</v>
      </c>
      <c r="N957" s="95">
        <f>SUMIFS(MasterData[Semi-Annual Base],MasterData[Material'#],H957,MasterData[Material],I957,MasterData[WWB ID],C957)</f>
        <v>0</v>
      </c>
      <c r="O957" s="95">
        <f>SUMIFS(MasterData[Semi-Annual Focus],MasterData[Material'#],H957,MasterData[Material],I957,MasterData[WWB ID],C957)</f>
        <v>0</v>
      </c>
      <c r="P957" s="95">
        <f>SUMIFS(MasterData[Base Rebate],MasterData[Material'#],H957,MasterData[Material],I957,MasterData[WWB ID],C957)</f>
        <v>0</v>
      </c>
      <c r="Q957" s="95">
        <f>SUMIFS(MasterData[Annual Focus],MasterData[Material'#],H957,MasterData[Material],I957,MasterData[WWB ID],C957)</f>
        <v>0</v>
      </c>
      <c r="R957" s="95">
        <f>SUMIFS(MasterData[Growth Rebate],MasterData[Material'#],H957,MasterData[Material],I957,MasterData[WWB ID],C957)</f>
        <v>212.5</v>
      </c>
      <c r="S957" s="95">
        <f t="shared" si="30"/>
        <v>212.5</v>
      </c>
    </row>
    <row r="958" spans="1:19" x14ac:dyDescent="0.25">
      <c r="A958" s="91" t="str">
        <v>BD INTERVENTIONAL</v>
      </c>
      <c r="B958" s="91" t="str">
        <v>Peripheral Intervention</v>
      </c>
      <c r="C958" s="91" t="str">
        <v>2401110</v>
      </c>
      <c r="D958" s="91" t="str">
        <v>Oncology</v>
      </c>
      <c r="E958" s="91" t="str">
        <v>Biopsy Needles and Accessories</v>
      </c>
      <c r="F958" s="91" t="str">
        <v>TREK</v>
      </c>
      <c r="G958" s="91" t="str">
        <v>TREK</v>
      </c>
      <c r="H958" s="91" t="str">
        <v>TKM1110_BARD</v>
      </c>
      <c r="I958" s="91" t="str">
        <v>TrekBoneMarrowBiopsyKit</v>
      </c>
      <c r="J958" s="91" t="str">
        <v>BARD</v>
      </c>
      <c r="K958" s="95">
        <f>SUMIFS(MasterData[Curr Sales],MasterData[Material'#],H958,MasterData[Material],I958,MasterData[WWB ID],C958)</f>
        <v>825</v>
      </c>
      <c r="L958" s="95">
        <f>SUMIFS(MasterData[Prior Sales],MasterData[Material'#],H958,MasterData[Material],I958,MasterData[WWB ID],C958)</f>
        <v>0</v>
      </c>
      <c r="M958" s="95">
        <f t="shared" si="29"/>
        <v>825</v>
      </c>
      <c r="N958" s="95">
        <f>SUMIFS(MasterData[Semi-Annual Base],MasterData[Material'#],H958,MasterData[Material],I958,MasterData[WWB ID],C958)</f>
        <v>0</v>
      </c>
      <c r="O958" s="95">
        <f>SUMIFS(MasterData[Semi-Annual Focus],MasterData[Material'#],H958,MasterData[Material],I958,MasterData[WWB ID],C958)</f>
        <v>0</v>
      </c>
      <c r="P958" s="95">
        <f>SUMIFS(MasterData[Base Rebate],MasterData[Material'#],H958,MasterData[Material],I958,MasterData[WWB ID],C958)</f>
        <v>0</v>
      </c>
      <c r="Q958" s="95">
        <f>SUMIFS(MasterData[Annual Focus],MasterData[Material'#],H958,MasterData[Material],I958,MasterData[WWB ID],C958)</f>
        <v>0</v>
      </c>
      <c r="R958" s="95">
        <f>SUMIFS(MasterData[Growth Rebate],MasterData[Material'#],H958,MasterData[Material],I958,MasterData[WWB ID],C958)</f>
        <v>82.5</v>
      </c>
      <c r="S958" s="95">
        <f t="shared" si="30"/>
        <v>82.5</v>
      </c>
    </row>
    <row r="959" spans="1:19" x14ac:dyDescent="0.25">
      <c r="A959" s="91" t="str">
        <v>BD INTERVENTIONAL</v>
      </c>
      <c r="B959" s="91" t="str">
        <v>Peripheral Intervention</v>
      </c>
      <c r="C959" s="91" t="str">
        <v>2401110</v>
      </c>
      <c r="D959" s="91" t="str">
        <v>Oncology</v>
      </c>
      <c r="E959" s="91" t="str">
        <v>Catheter Group</v>
      </c>
      <c r="F959" s="91" t="str">
        <v>Chronic CVC Catheters</v>
      </c>
      <c r="G959" s="91" t="str">
        <v>Broviac Hickman Leonard Catheters</v>
      </c>
      <c r="H959" s="91" t="str">
        <v>0600520_BARD</v>
      </c>
      <c r="I959" s="91" t="str">
        <v>SingleLumenPedCathSureCuff</v>
      </c>
      <c r="J959" s="91" t="str">
        <v>BARD</v>
      </c>
      <c r="K959" s="95">
        <f>SUMIFS(MasterData[Curr Sales],MasterData[Material'#],H959,MasterData[Material],I959,MasterData[WWB ID],C959)</f>
        <v>9282.8700000000008</v>
      </c>
      <c r="L959" s="95">
        <f>SUMIFS(MasterData[Prior Sales],MasterData[Material'#],H959,MasterData[Material],I959,MasterData[WWB ID],C959)</f>
        <v>8251.44</v>
      </c>
      <c r="M959" s="95">
        <f t="shared" si="29"/>
        <v>1031.4300000000003</v>
      </c>
      <c r="N959" s="95">
        <f>SUMIFS(MasterData[Semi-Annual Base],MasterData[Material'#],H959,MasterData[Material],I959,MasterData[WWB ID],C959)</f>
        <v>0</v>
      </c>
      <c r="O959" s="95">
        <f>SUMIFS(MasterData[Semi-Annual Focus],MasterData[Material'#],H959,MasterData[Material],I959,MasterData[WWB ID],C959)</f>
        <v>0</v>
      </c>
      <c r="P959" s="95">
        <f>SUMIFS(MasterData[Base Rebate],MasterData[Material'#],H959,MasterData[Material],I959,MasterData[WWB ID],C959)</f>
        <v>63.559101016789434</v>
      </c>
      <c r="Q959" s="95">
        <f>SUMIFS(MasterData[Annual Focus],MasterData[Material'#],H959,MasterData[Material],I959,MasterData[WWB ID],C959)</f>
        <v>0</v>
      </c>
      <c r="R959" s="95">
        <f>SUMIFS(MasterData[Growth Rebate],MasterData[Material'#],H959,MasterData[Material],I959,MasterData[WWB ID],C959)</f>
        <v>103.14300000000003</v>
      </c>
      <c r="S959" s="95">
        <f t="shared" si="30"/>
        <v>166.70210101678947</v>
      </c>
    </row>
    <row r="960" spans="1:19" x14ac:dyDescent="0.25">
      <c r="A960" s="91" t="str">
        <v>BD INTERVENTIONAL</v>
      </c>
      <c r="B960" s="91" t="str">
        <v>Peripheral Intervention</v>
      </c>
      <c r="C960" s="91" t="str">
        <v>2401110</v>
      </c>
      <c r="D960" s="91" t="str">
        <v>Oncology</v>
      </c>
      <c r="E960" s="91" t="str">
        <v>Catheter Group</v>
      </c>
      <c r="F960" s="91" t="str">
        <v>Chronic CVC Catheters</v>
      </c>
      <c r="G960" s="91" t="str">
        <v>Broviac Hickman Leonard Catheters</v>
      </c>
      <c r="H960" s="91" t="str">
        <v>0600060_BARD</v>
      </c>
      <c r="I960" s="91" t="str">
        <v>SingleLumenPedCathSureCuff</v>
      </c>
      <c r="J960" s="91" t="str">
        <v>BARD</v>
      </c>
      <c r="K960" s="95">
        <f>SUMIFS(MasterData[Curr Sales],MasterData[Material'#],H960,MasterData[Material],I960,MasterData[WWB ID],C960)</f>
        <v>313.5</v>
      </c>
      <c r="L960" s="95">
        <f>SUMIFS(MasterData[Prior Sales],MasterData[Material'#],H960,MasterData[Material],I960,MasterData[WWB ID],C960)</f>
        <v>0</v>
      </c>
      <c r="M960" s="95">
        <f t="shared" si="29"/>
        <v>313.5</v>
      </c>
      <c r="N960" s="95">
        <f>SUMIFS(MasterData[Semi-Annual Base],MasterData[Material'#],H960,MasterData[Material],I960,MasterData[WWB ID],C960)</f>
        <v>0</v>
      </c>
      <c r="O960" s="95">
        <f>SUMIFS(MasterData[Semi-Annual Focus],MasterData[Material'#],H960,MasterData[Material],I960,MasterData[WWB ID],C960)</f>
        <v>0</v>
      </c>
      <c r="P960" s="95">
        <f>SUMIFS(MasterData[Base Rebate],MasterData[Material'#],H960,MasterData[Material],I960,MasterData[WWB ID],C960)</f>
        <v>0</v>
      </c>
      <c r="Q960" s="95">
        <f>SUMIFS(MasterData[Annual Focus],MasterData[Material'#],H960,MasterData[Material],I960,MasterData[WWB ID],C960)</f>
        <v>0</v>
      </c>
      <c r="R960" s="95">
        <f>SUMIFS(MasterData[Growth Rebate],MasterData[Material'#],H960,MasterData[Material],I960,MasterData[WWB ID],C960)</f>
        <v>31.35</v>
      </c>
      <c r="S960" s="95">
        <f t="shared" si="30"/>
        <v>31.35</v>
      </c>
    </row>
    <row r="961" spans="1:19" x14ac:dyDescent="0.25">
      <c r="A961" s="91" t="str">
        <v>BD INTERVENTIONAL</v>
      </c>
      <c r="B961" s="91" t="str">
        <v>Peripheral Intervention</v>
      </c>
      <c r="C961" s="91" t="str">
        <v>2401110</v>
      </c>
      <c r="D961" s="91" t="str">
        <v>Oncology</v>
      </c>
      <c r="E961" s="91" t="str">
        <v>Catheter Group</v>
      </c>
      <c r="F961" s="91" t="str">
        <v>Chronic CVC Catheters</v>
      </c>
      <c r="G961" s="91" t="str">
        <v>Broviac Hickman Leonard Catheters</v>
      </c>
      <c r="H961" s="91" t="str">
        <v>0600540_BARD</v>
      </c>
      <c r="I961" s="91" t="str">
        <v>SLPediatricCathPeelApartSys</v>
      </c>
      <c r="J961" s="91" t="str">
        <v>BARD</v>
      </c>
      <c r="K961" s="95">
        <f>SUMIFS(MasterData[Curr Sales],MasterData[Material'#],H961,MasterData[Material],I961,MasterData[WWB ID],C961)</f>
        <v>0</v>
      </c>
      <c r="L961" s="95">
        <f>SUMIFS(MasterData[Prior Sales],MasterData[Material'#],H961,MasterData[Material],I961,MasterData[WWB ID],C961)</f>
        <v>2416.08</v>
      </c>
      <c r="M961" s="95">
        <f t="shared" si="29"/>
        <v>-2416.08</v>
      </c>
      <c r="N961" s="95">
        <f>SUMIFS(MasterData[Semi-Annual Base],MasterData[Material'#],H961,MasterData[Material],I961,MasterData[WWB ID],C961)</f>
        <v>0</v>
      </c>
      <c r="O961" s="95">
        <f>SUMIFS(MasterData[Semi-Annual Focus],MasterData[Material'#],H961,MasterData[Material],I961,MasterData[WWB ID],C961)</f>
        <v>0</v>
      </c>
      <c r="P961" s="95">
        <f>SUMIFS(MasterData[Base Rebate],MasterData[Material'#],H961,MasterData[Material],I961,MasterData[WWB ID],C961)</f>
        <v>18.610554374102534</v>
      </c>
      <c r="Q961" s="95">
        <f>SUMIFS(MasterData[Annual Focus],MasterData[Material'#],H961,MasterData[Material],I961,MasterData[WWB ID],C961)</f>
        <v>0</v>
      </c>
      <c r="R961" s="95">
        <f>SUMIFS(MasterData[Growth Rebate],MasterData[Material'#],H961,MasterData[Material],I961,MasterData[WWB ID],C961)</f>
        <v>-241.608</v>
      </c>
      <c r="S961" s="95">
        <f t="shared" si="30"/>
        <v>-222.99744562589746</v>
      </c>
    </row>
    <row r="962" spans="1:19" x14ac:dyDescent="0.25">
      <c r="A962" s="91" t="str">
        <v>BD INTERVENTIONAL</v>
      </c>
      <c r="B962" s="91" t="str">
        <v>Peripheral Intervention</v>
      </c>
      <c r="C962" s="91" t="str">
        <v>2401110</v>
      </c>
      <c r="D962" s="91" t="str">
        <v>Oncology</v>
      </c>
      <c r="E962" s="91" t="str">
        <v>Catheter Group</v>
      </c>
      <c r="F962" s="91" t="str">
        <v>Chronic CVC Catheters</v>
      </c>
      <c r="G962" s="91" t="str">
        <v>Broviac Hickman Leonard Catheters</v>
      </c>
      <c r="H962" s="91" t="str">
        <v>0600570_BARD</v>
      </c>
      <c r="I962" s="91" t="str">
        <v>DualLumenPedCathSureCuff</v>
      </c>
      <c r="J962" s="91" t="str">
        <v>BARD</v>
      </c>
      <c r="K962" s="95">
        <f>SUMIFS(MasterData[Curr Sales],MasterData[Material'#],H962,MasterData[Material],I962,MasterData[WWB ID],C962)</f>
        <v>4632.5499999999993</v>
      </c>
      <c r="L962" s="95">
        <f>SUMIFS(MasterData[Prior Sales],MasterData[Material'#],H962,MasterData[Material],I962,MasterData[WWB ID],C962)</f>
        <v>0</v>
      </c>
      <c r="M962" s="95">
        <f t="shared" si="29"/>
        <v>4632.5499999999993</v>
      </c>
      <c r="N962" s="95">
        <f>SUMIFS(MasterData[Semi-Annual Base],MasterData[Material'#],H962,MasterData[Material],I962,MasterData[WWB ID],C962)</f>
        <v>0</v>
      </c>
      <c r="O962" s="95">
        <f>SUMIFS(MasterData[Semi-Annual Focus],MasterData[Material'#],H962,MasterData[Material],I962,MasterData[WWB ID],C962)</f>
        <v>0</v>
      </c>
      <c r="P962" s="95">
        <f>SUMIFS(MasterData[Base Rebate],MasterData[Material'#],H962,MasterData[Material],I962,MasterData[WWB ID],C962)</f>
        <v>0</v>
      </c>
      <c r="Q962" s="95">
        <f>SUMIFS(MasterData[Annual Focus],MasterData[Material'#],H962,MasterData[Material],I962,MasterData[WWB ID],C962)</f>
        <v>0</v>
      </c>
      <c r="R962" s="95">
        <f>SUMIFS(MasterData[Growth Rebate],MasterData[Material'#],H962,MasterData[Material],I962,MasterData[WWB ID],C962)</f>
        <v>463.25499999999994</v>
      </c>
      <c r="S962" s="95">
        <f t="shared" si="30"/>
        <v>463.25499999999994</v>
      </c>
    </row>
    <row r="963" spans="1:19" x14ac:dyDescent="0.25">
      <c r="A963" s="91" t="str">
        <v>BD INTERVENTIONAL</v>
      </c>
      <c r="B963" s="91" t="str">
        <v>Peripheral Intervention</v>
      </c>
      <c r="C963" s="91" t="str">
        <v>2401110</v>
      </c>
      <c r="D963" s="91" t="str">
        <v>Oncology</v>
      </c>
      <c r="E963" s="91" t="str">
        <v>Catheter Group</v>
      </c>
      <c r="F963" s="91" t="str">
        <v>Chronic CVC Catheters</v>
      </c>
      <c r="G963" s="91" t="str">
        <v>Broviac Hickman Leonard Catheters</v>
      </c>
      <c r="H963" s="91" t="str">
        <v>0600650_BARD</v>
      </c>
      <c r="I963" s="91" t="str">
        <v>TripleLumenCatheterSureCuff</v>
      </c>
      <c r="J963" s="91" t="str">
        <v>BARD</v>
      </c>
      <c r="K963" s="95">
        <f>SUMIFS(MasterData[Curr Sales],MasterData[Material'#],H963,MasterData[Material],I963,MasterData[WWB ID],C963)</f>
        <v>1743.08</v>
      </c>
      <c r="L963" s="95">
        <f>SUMIFS(MasterData[Prior Sales],MasterData[Material'#],H963,MasterData[Material],I963,MasterData[WWB ID],C963)</f>
        <v>0</v>
      </c>
      <c r="M963" s="95">
        <f t="shared" si="29"/>
        <v>1743.08</v>
      </c>
      <c r="N963" s="95">
        <f>SUMIFS(MasterData[Semi-Annual Base],MasterData[Material'#],H963,MasterData[Material],I963,MasterData[WWB ID],C963)</f>
        <v>0</v>
      </c>
      <c r="O963" s="95">
        <f>SUMIFS(MasterData[Semi-Annual Focus],MasterData[Material'#],H963,MasterData[Material],I963,MasterData[WWB ID],C963)</f>
        <v>0</v>
      </c>
      <c r="P963" s="95">
        <f>SUMIFS(MasterData[Base Rebate],MasterData[Material'#],H963,MasterData[Material],I963,MasterData[WWB ID],C963)</f>
        <v>0</v>
      </c>
      <c r="Q963" s="95">
        <f>SUMIFS(MasterData[Annual Focus],MasterData[Material'#],H963,MasterData[Material],I963,MasterData[WWB ID],C963)</f>
        <v>0</v>
      </c>
      <c r="R963" s="95">
        <f>SUMIFS(MasterData[Growth Rebate],MasterData[Material'#],H963,MasterData[Material],I963,MasterData[WWB ID],C963)</f>
        <v>174.30799999999999</v>
      </c>
      <c r="S963" s="95">
        <f t="shared" si="30"/>
        <v>174.30799999999999</v>
      </c>
    </row>
    <row r="964" spans="1:19" x14ac:dyDescent="0.25">
      <c r="A964" s="91" t="str">
        <v>BD INTERVENTIONAL</v>
      </c>
      <c r="B964" s="91" t="str">
        <v>Peripheral Intervention</v>
      </c>
      <c r="C964" s="91" t="str">
        <v>2401110</v>
      </c>
      <c r="D964" s="91" t="str">
        <v>Oncology</v>
      </c>
      <c r="E964" s="91" t="str">
        <v>Catheter Group</v>
      </c>
      <c r="F964" s="91" t="str">
        <v>Chronic CVC Catheters</v>
      </c>
      <c r="G964" s="91" t="str">
        <v>Broviac Hickman Leonard Catheters</v>
      </c>
      <c r="H964" s="91" t="str">
        <v>0600040_BARD</v>
      </c>
      <c r="I964" s="91" t="str">
        <v>CATHETERWITHOUTCUFFS</v>
      </c>
      <c r="J964" s="91" t="str">
        <v>BARD</v>
      </c>
      <c r="K964" s="95">
        <f>SUMIFS(MasterData[Curr Sales],MasterData[Material'#],H964,MasterData[Material],I964,MasterData[WWB ID],C964)</f>
        <v>0</v>
      </c>
      <c r="L964" s="95">
        <f>SUMIFS(MasterData[Prior Sales],MasterData[Material'#],H964,MasterData[Material],I964,MasterData[WWB ID],C964)</f>
        <v>915.44</v>
      </c>
      <c r="M964" s="95">
        <f t="shared" si="29"/>
        <v>-915.44</v>
      </c>
      <c r="N964" s="95">
        <f>SUMIFS(MasterData[Semi-Annual Base],MasterData[Material'#],H964,MasterData[Material],I964,MasterData[WWB ID],C964)</f>
        <v>0</v>
      </c>
      <c r="O964" s="95">
        <f>SUMIFS(MasterData[Semi-Annual Focus],MasterData[Material'#],H964,MasterData[Material],I964,MasterData[WWB ID],C964)</f>
        <v>0</v>
      </c>
      <c r="P964" s="95">
        <f>SUMIFS(MasterData[Base Rebate],MasterData[Material'#],H964,MasterData[Material],I964,MasterData[WWB ID],C964)</f>
        <v>7.0514411344940671</v>
      </c>
      <c r="Q964" s="95">
        <f>SUMIFS(MasterData[Annual Focus],MasterData[Material'#],H964,MasterData[Material],I964,MasterData[WWB ID],C964)</f>
        <v>0</v>
      </c>
      <c r="R964" s="95">
        <f>SUMIFS(MasterData[Growth Rebate],MasterData[Material'#],H964,MasterData[Material],I964,MasterData[WWB ID],C964)</f>
        <v>-91.544000000000011</v>
      </c>
      <c r="S964" s="95">
        <f t="shared" si="30"/>
        <v>-84.492558865505941</v>
      </c>
    </row>
    <row r="965" spans="1:19" x14ac:dyDescent="0.25">
      <c r="A965" s="91" t="str">
        <v>BD INTERVENTIONAL</v>
      </c>
      <c r="B965" s="91" t="str">
        <v>Peripheral Intervention</v>
      </c>
      <c r="C965" s="91" t="str">
        <v>2401110</v>
      </c>
      <c r="D965" s="91" t="str">
        <v>Oncology</v>
      </c>
      <c r="E965" s="91" t="str">
        <v>Catheter Group</v>
      </c>
      <c r="F965" s="91" t="str">
        <v>Chronic CVC Catheters</v>
      </c>
      <c r="G965" s="91" t="str">
        <v>Broviac Hickman Leonard Catheters</v>
      </c>
      <c r="H965" s="91" t="str">
        <v>0600560_BARD</v>
      </c>
      <c r="I965" s="91" t="str">
        <v>SingleLumenCathSureCuff</v>
      </c>
      <c r="J965" s="91" t="str">
        <v>BARD</v>
      </c>
      <c r="K965" s="95">
        <f>SUMIFS(MasterData[Curr Sales],MasterData[Material'#],H965,MasterData[Material],I965,MasterData[WWB ID],C965)</f>
        <v>1217.0999999999999</v>
      </c>
      <c r="L965" s="95">
        <f>SUMIFS(MasterData[Prior Sales],MasterData[Material'#],H965,MasterData[Material],I965,MasterData[WWB ID],C965)</f>
        <v>0</v>
      </c>
      <c r="M965" s="95">
        <f t="shared" si="29"/>
        <v>1217.0999999999999</v>
      </c>
      <c r="N965" s="95">
        <f>SUMIFS(MasterData[Semi-Annual Base],MasterData[Material'#],H965,MasterData[Material],I965,MasterData[WWB ID],C965)</f>
        <v>0</v>
      </c>
      <c r="O965" s="95">
        <f>SUMIFS(MasterData[Semi-Annual Focus],MasterData[Material'#],H965,MasterData[Material],I965,MasterData[WWB ID],C965)</f>
        <v>0</v>
      </c>
      <c r="P965" s="95">
        <f>SUMIFS(MasterData[Base Rebate],MasterData[Material'#],H965,MasterData[Material],I965,MasterData[WWB ID],C965)</f>
        <v>0</v>
      </c>
      <c r="Q965" s="95">
        <f>SUMIFS(MasterData[Annual Focus],MasterData[Material'#],H965,MasterData[Material],I965,MasterData[WWB ID],C965)</f>
        <v>0</v>
      </c>
      <c r="R965" s="95">
        <f>SUMIFS(MasterData[Growth Rebate],MasterData[Material'#],H965,MasterData[Material],I965,MasterData[WWB ID],C965)</f>
        <v>121.71000000000001</v>
      </c>
      <c r="S965" s="95">
        <f t="shared" si="30"/>
        <v>121.71000000000001</v>
      </c>
    </row>
    <row r="966" spans="1:19" x14ac:dyDescent="0.25">
      <c r="A966" s="91" t="str">
        <v>BD INTERVENTIONAL</v>
      </c>
      <c r="B966" s="91" t="str">
        <v>Peripheral Intervention</v>
      </c>
      <c r="C966" s="91" t="str">
        <v>2401110</v>
      </c>
      <c r="D966" s="91" t="str">
        <v>Oncology</v>
      </c>
      <c r="E966" s="91" t="str">
        <v>Catheter Group</v>
      </c>
      <c r="F966" s="91" t="str">
        <v>Chronic CVC Catheters</v>
      </c>
      <c r="G966" s="91" t="str">
        <v>Broviac Hickman Leonard Catheters</v>
      </c>
      <c r="H966" s="91" t="str">
        <v>0606560_BARD</v>
      </c>
      <c r="I966" s="91" t="str">
        <v>TripleLumenCatheter</v>
      </c>
      <c r="J966" s="91" t="str">
        <v>BARD</v>
      </c>
      <c r="K966" s="95">
        <f>SUMIFS(MasterData[Curr Sales],MasterData[Material'#],H966,MasterData[Material],I966,MasterData[WWB ID],C966)</f>
        <v>2890.5</v>
      </c>
      <c r="L966" s="95">
        <f>SUMIFS(MasterData[Prior Sales],MasterData[Material'#],H966,MasterData[Material],I966,MasterData[WWB ID],C966)</f>
        <v>0</v>
      </c>
      <c r="M966" s="95">
        <f t="shared" si="29"/>
        <v>2890.5</v>
      </c>
      <c r="N966" s="95">
        <f>SUMIFS(MasterData[Semi-Annual Base],MasterData[Material'#],H966,MasterData[Material],I966,MasterData[WWB ID],C966)</f>
        <v>0</v>
      </c>
      <c r="O966" s="95">
        <f>SUMIFS(MasterData[Semi-Annual Focus],MasterData[Material'#],H966,MasterData[Material],I966,MasterData[WWB ID],C966)</f>
        <v>0</v>
      </c>
      <c r="P966" s="95">
        <f>SUMIFS(MasterData[Base Rebate],MasterData[Material'#],H966,MasterData[Material],I966,MasterData[WWB ID],C966)</f>
        <v>0</v>
      </c>
      <c r="Q966" s="95">
        <f>SUMIFS(MasterData[Annual Focus],MasterData[Material'#],H966,MasterData[Material],I966,MasterData[WWB ID],C966)</f>
        <v>0</v>
      </c>
      <c r="R966" s="95">
        <f>SUMIFS(MasterData[Growth Rebate],MasterData[Material'#],H966,MasterData[Material],I966,MasterData[WWB ID],C966)</f>
        <v>289.05</v>
      </c>
      <c r="S966" s="95">
        <f t="shared" si="30"/>
        <v>289.05</v>
      </c>
    </row>
    <row r="967" spans="1:19" x14ac:dyDescent="0.25">
      <c r="A967" s="91" t="str">
        <v>BD INTERVENTIONAL</v>
      </c>
      <c r="B967" s="91" t="str">
        <v>Peripheral Intervention</v>
      </c>
      <c r="C967" s="91" t="str">
        <v>2401110</v>
      </c>
      <c r="D967" s="91" t="str">
        <v>Oncology</v>
      </c>
      <c r="E967" s="91" t="str">
        <v>Catheter Group</v>
      </c>
      <c r="F967" s="91" t="str">
        <v>Chronic CVC Catheters</v>
      </c>
      <c r="G967" s="91" t="str">
        <v>Catheter Accessories</v>
      </c>
      <c r="H967" s="91" t="str">
        <v>0601630_BARD</v>
      </c>
      <c r="I967" s="91" t="str">
        <v>REPAIRKITWHITEADAPTER</v>
      </c>
      <c r="J967" s="91" t="str">
        <v>BARD</v>
      </c>
      <c r="K967" s="95">
        <f>SUMIFS(MasterData[Curr Sales],MasterData[Material'#],H967,MasterData[Material],I967,MasterData[WWB ID],C967)</f>
        <v>1222</v>
      </c>
      <c r="L967" s="95">
        <f>SUMIFS(MasterData[Prior Sales],MasterData[Material'#],H967,MasterData[Material],I967,MasterData[WWB ID],C967)</f>
        <v>0</v>
      </c>
      <c r="M967" s="95">
        <f t="shared" si="29"/>
        <v>1222</v>
      </c>
      <c r="N967" s="95">
        <f>SUMIFS(MasterData[Semi-Annual Base],MasterData[Material'#],H967,MasterData[Material],I967,MasterData[WWB ID],C967)</f>
        <v>0</v>
      </c>
      <c r="O967" s="95">
        <f>SUMIFS(MasterData[Semi-Annual Focus],MasterData[Material'#],H967,MasterData[Material],I967,MasterData[WWB ID],C967)</f>
        <v>0</v>
      </c>
      <c r="P967" s="95">
        <f>SUMIFS(MasterData[Base Rebate],MasterData[Material'#],H967,MasterData[Material],I967,MasterData[WWB ID],C967)</f>
        <v>0</v>
      </c>
      <c r="Q967" s="95">
        <f>SUMIFS(MasterData[Annual Focus],MasterData[Material'#],H967,MasterData[Material],I967,MasterData[WWB ID],C967)</f>
        <v>0</v>
      </c>
      <c r="R967" s="95">
        <f>SUMIFS(MasterData[Growth Rebate],MasterData[Material'#],H967,MasterData[Material],I967,MasterData[WWB ID],C967)</f>
        <v>122.2</v>
      </c>
      <c r="S967" s="95">
        <f t="shared" si="30"/>
        <v>122.2</v>
      </c>
    </row>
    <row r="968" spans="1:19" x14ac:dyDescent="0.25">
      <c r="A968" s="91" t="str">
        <v>BD INTERVENTIONAL</v>
      </c>
      <c r="B968" s="91" t="str">
        <v>Peripheral Intervention</v>
      </c>
      <c r="C968" s="91" t="str">
        <v>2401110</v>
      </c>
      <c r="D968" s="91" t="str">
        <v>Oncology</v>
      </c>
      <c r="E968" s="91" t="str">
        <v>Catheter Group</v>
      </c>
      <c r="F968" s="91" t="str">
        <v>Chronic CVC Catheters</v>
      </c>
      <c r="G968" s="91" t="str">
        <v>Powerline Catheters</v>
      </c>
      <c r="H968" s="91" t="str">
        <v>0720515_BARD</v>
      </c>
      <c r="I968" s="91" t="str">
        <v>PWRLINE 5FR DL SRECUFF MI KIT</v>
      </c>
      <c r="J968" s="91" t="str">
        <v>BARD</v>
      </c>
      <c r="K968" s="95">
        <f>SUMIFS(MasterData[Curr Sales],MasterData[Material'#],H968,MasterData[Material],I968,MasterData[WWB ID],C968)</f>
        <v>28497.149999999994</v>
      </c>
      <c r="L968" s="95">
        <f>SUMIFS(MasterData[Prior Sales],MasterData[Material'#],H968,MasterData[Material],I968,MasterData[WWB ID],C968)</f>
        <v>9499.0499999999993</v>
      </c>
      <c r="M968" s="95">
        <f t="shared" si="29"/>
        <v>18998.099999999995</v>
      </c>
      <c r="N968" s="95">
        <f>SUMIFS(MasterData[Semi-Annual Base],MasterData[Material'#],H968,MasterData[Material],I968,MasterData[WWB ID],C968)</f>
        <v>0</v>
      </c>
      <c r="O968" s="95">
        <f>SUMIFS(MasterData[Semi-Annual Focus],MasterData[Material'#],H968,MasterData[Material],I968,MasterData[WWB ID],C968)</f>
        <v>0</v>
      </c>
      <c r="P968" s="95">
        <f>SUMIFS(MasterData[Base Rebate],MasterData[Material'#],H968,MasterData[Material],I968,MasterData[WWB ID],C968)</f>
        <v>73.169177563374845</v>
      </c>
      <c r="Q968" s="95">
        <f>SUMIFS(MasterData[Annual Focus],MasterData[Material'#],H968,MasterData[Material],I968,MasterData[WWB ID],C968)</f>
        <v>0</v>
      </c>
      <c r="R968" s="95">
        <f>SUMIFS(MasterData[Growth Rebate],MasterData[Material'#],H968,MasterData[Material],I968,MasterData[WWB ID],C968)</f>
        <v>1899.8099999999997</v>
      </c>
      <c r="S968" s="95">
        <f t="shared" si="30"/>
        <v>1972.9791775633746</v>
      </c>
    </row>
    <row r="969" spans="1:19" x14ac:dyDescent="0.25">
      <c r="A969" s="91" t="str">
        <v>BD INTERVENTIONAL</v>
      </c>
      <c r="B969" s="91" t="str">
        <v>Peripheral Intervention</v>
      </c>
      <c r="C969" s="91" t="str">
        <v>2401110</v>
      </c>
      <c r="D969" s="91" t="str">
        <v>Oncology</v>
      </c>
      <c r="E969" s="91" t="str">
        <v>Catheter Group</v>
      </c>
      <c r="F969" s="91" t="str">
        <v>Chronic CVC Catheters</v>
      </c>
      <c r="G969" s="91" t="str">
        <v>Powerline Catheters</v>
      </c>
      <c r="H969" s="91" t="str">
        <v>0730610_BARD</v>
      </c>
      <c r="I969" s="91" t="str">
        <v>PWRLINE 6FR TL SRECUFF INT KIT</v>
      </c>
      <c r="J969" s="91" t="str">
        <v>BARD</v>
      </c>
      <c r="K969" s="95">
        <f>SUMIFS(MasterData[Curr Sales],MasterData[Material'#],H969,MasterData[Material],I969,MasterData[WWB ID],C969)</f>
        <v>0</v>
      </c>
      <c r="L969" s="95">
        <f>SUMIFS(MasterData[Prior Sales],MasterData[Material'#],H969,MasterData[Material],I969,MasterData[WWB ID],C969)</f>
        <v>9499.0499999999993</v>
      </c>
      <c r="M969" s="95">
        <f t="shared" ref="M969:M1032" si="31">K969-L969</f>
        <v>-9499.0499999999993</v>
      </c>
      <c r="N969" s="95">
        <f>SUMIFS(MasterData[Semi-Annual Base],MasterData[Material'#],H969,MasterData[Material],I969,MasterData[WWB ID],C969)</f>
        <v>0</v>
      </c>
      <c r="O969" s="95">
        <f>SUMIFS(MasterData[Semi-Annual Focus],MasterData[Material'#],H969,MasterData[Material],I969,MasterData[WWB ID],C969)</f>
        <v>0</v>
      </c>
      <c r="P969" s="95">
        <f>SUMIFS(MasterData[Base Rebate],MasterData[Material'#],H969,MasterData[Material],I969,MasterData[WWB ID],C969)</f>
        <v>73.169177563374845</v>
      </c>
      <c r="Q969" s="95">
        <f>SUMIFS(MasterData[Annual Focus],MasterData[Material'#],H969,MasterData[Material],I969,MasterData[WWB ID],C969)</f>
        <v>0</v>
      </c>
      <c r="R969" s="95">
        <f>SUMIFS(MasterData[Growth Rebate],MasterData[Material'#],H969,MasterData[Material],I969,MasterData[WWB ID],C969)</f>
        <v>-949.90499999999997</v>
      </c>
      <c r="S969" s="95">
        <f t="shared" ref="S969:S1032" si="32">SUM(N969:R969)</f>
        <v>-876.73582243662509</v>
      </c>
    </row>
    <row r="970" spans="1:19" x14ac:dyDescent="0.25">
      <c r="A970" s="91" t="str">
        <v>BD INTERVENTIONAL</v>
      </c>
      <c r="B970" s="91" t="str">
        <v>Peripheral Intervention</v>
      </c>
      <c r="C970" s="91" t="str">
        <v>2401110</v>
      </c>
      <c r="D970" s="91" t="str">
        <v>Oncology</v>
      </c>
      <c r="E970" s="91" t="str">
        <v>Catheter Group</v>
      </c>
      <c r="F970" s="91" t="str">
        <v>Chronic CVC Catheters</v>
      </c>
      <c r="G970" s="91" t="str">
        <v>Powerline Catheters</v>
      </c>
      <c r="H970" s="91" t="str">
        <v>0730615_BARD</v>
      </c>
      <c r="I970" s="91" t="str">
        <v>PWRLINE 6FR TL SURECUFF MI KIT</v>
      </c>
      <c r="J970" s="91" t="str">
        <v>BARD</v>
      </c>
      <c r="K970" s="95">
        <f>SUMIFS(MasterData[Curr Sales],MasterData[Material'#],H970,MasterData[Material],I970,MasterData[WWB ID],C970)</f>
        <v>0</v>
      </c>
      <c r="L970" s="95">
        <f>SUMIFS(MasterData[Prior Sales],MasterData[Material'#],H970,MasterData[Material],I970,MasterData[WWB ID],C970)</f>
        <v>9875.25</v>
      </c>
      <c r="M970" s="95">
        <f t="shared" si="31"/>
        <v>-9875.25</v>
      </c>
      <c r="N970" s="95">
        <f>SUMIFS(MasterData[Semi-Annual Base],MasterData[Material'#],H970,MasterData[Material],I970,MasterData[WWB ID],C970)</f>
        <v>0</v>
      </c>
      <c r="O970" s="95">
        <f>SUMIFS(MasterData[Semi-Annual Focus],MasterData[Material'#],H970,MasterData[Material],I970,MasterData[WWB ID],C970)</f>
        <v>0</v>
      </c>
      <c r="P970" s="95">
        <f>SUMIFS(MasterData[Base Rebate],MasterData[Material'#],H970,MasterData[Material],I970,MasterData[WWB ID],C970)</f>
        <v>76.066966773805532</v>
      </c>
      <c r="Q970" s="95">
        <f>SUMIFS(MasterData[Annual Focus],MasterData[Material'#],H970,MasterData[Material],I970,MasterData[WWB ID],C970)</f>
        <v>0</v>
      </c>
      <c r="R970" s="95">
        <f>SUMIFS(MasterData[Growth Rebate],MasterData[Material'#],H970,MasterData[Material],I970,MasterData[WWB ID],C970)</f>
        <v>-987.52500000000009</v>
      </c>
      <c r="S970" s="95">
        <f t="shared" si="32"/>
        <v>-911.45803322619452</v>
      </c>
    </row>
    <row r="971" spans="1:19" x14ac:dyDescent="0.25">
      <c r="A971" s="91" t="str">
        <v>BD INTERVENTIONAL</v>
      </c>
      <c r="B971" s="91" t="str">
        <v>Peripheral Intervention</v>
      </c>
      <c r="C971" s="91" t="str">
        <v>2401110</v>
      </c>
      <c r="D971" s="91" t="str">
        <v>Oncology</v>
      </c>
      <c r="E971" s="91" t="str">
        <v>PORTS</v>
      </c>
      <c r="F971" s="91" t="str">
        <v>Ports</v>
      </c>
      <c r="G971" s="91" t="str">
        <v>Non-Power Ports</v>
      </c>
      <c r="H971" s="91" t="str">
        <v>0605510_BARD</v>
      </c>
      <c r="I971" s="91" t="str">
        <v>SLIMPORTSLIMTITANIUMLOWPROFILE</v>
      </c>
      <c r="J971" s="91" t="str">
        <v>BARD</v>
      </c>
      <c r="K971" s="95">
        <f>SUMIFS(MasterData[Curr Sales],MasterData[Material'#],H971,MasterData[Material],I971,MasterData[WWB ID],C971)</f>
        <v>4985.55</v>
      </c>
      <c r="L971" s="95">
        <f>SUMIFS(MasterData[Prior Sales],MasterData[Material'#],H971,MasterData[Material],I971,MasterData[WWB ID],C971)</f>
        <v>8863.2000000000007</v>
      </c>
      <c r="M971" s="95">
        <f t="shared" si="31"/>
        <v>-3877.6500000000005</v>
      </c>
      <c r="N971" s="95">
        <f>SUMIFS(MasterData[Semi-Annual Base],MasterData[Material'#],H971,MasterData[Material],I971,MasterData[WWB ID],C971)</f>
        <v>0</v>
      </c>
      <c r="O971" s="95">
        <f>SUMIFS(MasterData[Semi-Annual Focus],MasterData[Material'#],H971,MasterData[Material],I971,MasterData[WWB ID],C971)</f>
        <v>0</v>
      </c>
      <c r="P971" s="95">
        <f>SUMIFS(MasterData[Base Rebate],MasterData[Material'#],H971,MasterData[Material],I971,MasterData[WWB ID],C971)</f>
        <v>68.271359196941148</v>
      </c>
      <c r="Q971" s="95">
        <f>SUMIFS(MasterData[Annual Focus],MasterData[Material'#],H971,MasterData[Material],I971,MasterData[WWB ID],C971)</f>
        <v>0</v>
      </c>
      <c r="R971" s="95">
        <f>SUMIFS(MasterData[Growth Rebate],MasterData[Material'#],H971,MasterData[Material],I971,MasterData[WWB ID],C971)</f>
        <v>-387.76499999999999</v>
      </c>
      <c r="S971" s="95">
        <f t="shared" si="32"/>
        <v>-319.49364080305884</v>
      </c>
    </row>
    <row r="972" spans="1:19" x14ac:dyDescent="0.25">
      <c r="A972" s="91" t="str">
        <v>BD INTERVENTIONAL</v>
      </c>
      <c r="B972" s="91" t="str">
        <v>Peripheral Intervention</v>
      </c>
      <c r="C972" s="91" t="str">
        <v>2401110</v>
      </c>
      <c r="D972" s="91" t="str">
        <v>Oncology</v>
      </c>
      <c r="E972" s="91" t="str">
        <v>PORTS</v>
      </c>
      <c r="F972" s="91" t="str">
        <v>Ports</v>
      </c>
      <c r="G972" s="91" t="str">
        <v>Non-Power Ports</v>
      </c>
      <c r="H972" s="91" t="str">
        <v>0606100_BARD</v>
      </c>
      <c r="I972" s="91" t="str">
        <v>LowProfileTitaniumPortVenousCa</v>
      </c>
      <c r="J972" s="91" t="str">
        <v>BARD</v>
      </c>
      <c r="K972" s="95">
        <f>SUMIFS(MasterData[Curr Sales],MasterData[Material'#],H972,MasterData[Material],I972,MasterData[WWB ID],C972)</f>
        <v>3877.7</v>
      </c>
      <c r="L972" s="95">
        <f>SUMIFS(MasterData[Prior Sales],MasterData[Material'#],H972,MasterData[Material],I972,MasterData[WWB ID],C972)</f>
        <v>4985.55</v>
      </c>
      <c r="M972" s="95">
        <f t="shared" si="31"/>
        <v>-1107.8500000000004</v>
      </c>
      <c r="N972" s="95">
        <f>SUMIFS(MasterData[Semi-Annual Base],MasterData[Material'#],H972,MasterData[Material],I972,MasterData[WWB ID],C972)</f>
        <v>0</v>
      </c>
      <c r="O972" s="95">
        <f>SUMIFS(MasterData[Semi-Annual Focus],MasterData[Material'#],H972,MasterData[Material],I972,MasterData[WWB ID],C972)</f>
        <v>0</v>
      </c>
      <c r="P972" s="95">
        <f>SUMIFS(MasterData[Base Rebate],MasterData[Material'#],H972,MasterData[Material],I972,MasterData[WWB ID],C972)</f>
        <v>38.402639548279403</v>
      </c>
      <c r="Q972" s="95">
        <f>SUMIFS(MasterData[Annual Focus],MasterData[Material'#],H972,MasterData[Material],I972,MasterData[WWB ID],C972)</f>
        <v>0</v>
      </c>
      <c r="R972" s="95">
        <f>SUMIFS(MasterData[Growth Rebate],MasterData[Material'#],H972,MasterData[Material],I972,MasterData[WWB ID],C972)</f>
        <v>-110.78500000000005</v>
      </c>
      <c r="S972" s="95">
        <f t="shared" si="32"/>
        <v>-72.382360451720643</v>
      </c>
    </row>
    <row r="973" spans="1:19" x14ac:dyDescent="0.25">
      <c r="A973" s="91" t="str">
        <v>BD INTERVENTIONAL</v>
      </c>
      <c r="B973" s="91" t="str">
        <v>Peripheral Intervention</v>
      </c>
      <c r="C973" s="91" t="str">
        <v>2401110</v>
      </c>
      <c r="D973" s="91" t="str">
        <v>Oncology</v>
      </c>
      <c r="E973" s="91" t="str">
        <v>PORTS</v>
      </c>
      <c r="F973" s="91" t="str">
        <v>Ports</v>
      </c>
      <c r="G973" s="91" t="str">
        <v>Non-Power Ports</v>
      </c>
      <c r="H973" s="91" t="str">
        <v>0602230_BARD</v>
      </c>
      <c r="I973" s="91" t="str">
        <v>TITANIUMPORTVENOUSCATHETER</v>
      </c>
      <c r="J973" s="91" t="str">
        <v>BARD</v>
      </c>
      <c r="K973" s="95">
        <f>SUMIFS(MasterData[Curr Sales],MasterData[Material'#],H973,MasterData[Material],I973,MasterData[WWB ID],C973)</f>
        <v>3323.7</v>
      </c>
      <c r="L973" s="95">
        <f>SUMIFS(MasterData[Prior Sales],MasterData[Material'#],H973,MasterData[Material],I973,MasterData[WWB ID],C973)</f>
        <v>0</v>
      </c>
      <c r="M973" s="95">
        <f t="shared" si="31"/>
        <v>3323.7</v>
      </c>
      <c r="N973" s="95">
        <f>SUMIFS(MasterData[Semi-Annual Base],MasterData[Material'#],H973,MasterData[Material],I973,MasterData[WWB ID],C973)</f>
        <v>0</v>
      </c>
      <c r="O973" s="95">
        <f>SUMIFS(MasterData[Semi-Annual Focus],MasterData[Material'#],H973,MasterData[Material],I973,MasterData[WWB ID],C973)</f>
        <v>0</v>
      </c>
      <c r="P973" s="95">
        <f>SUMIFS(MasterData[Base Rebate],MasterData[Material'#],H973,MasterData[Material],I973,MasterData[WWB ID],C973)</f>
        <v>0</v>
      </c>
      <c r="Q973" s="95">
        <f>SUMIFS(MasterData[Annual Focus],MasterData[Material'#],H973,MasterData[Material],I973,MasterData[WWB ID],C973)</f>
        <v>0</v>
      </c>
      <c r="R973" s="95">
        <f>SUMIFS(MasterData[Growth Rebate],MasterData[Material'#],H973,MasterData[Material],I973,MasterData[WWB ID],C973)</f>
        <v>332.37</v>
      </c>
      <c r="S973" s="95">
        <f t="shared" si="32"/>
        <v>332.37</v>
      </c>
    </row>
    <row r="974" spans="1:19" x14ac:dyDescent="0.25">
      <c r="A974" s="91" t="str">
        <v>BD INTERVENTIONAL</v>
      </c>
      <c r="B974" s="91" t="str">
        <v>Peripheral Intervention</v>
      </c>
      <c r="C974" s="91" t="str">
        <v>2401110</v>
      </c>
      <c r="D974" s="91" t="str">
        <v>Oncology</v>
      </c>
      <c r="E974" s="91" t="str">
        <v>PORTS</v>
      </c>
      <c r="F974" s="91" t="str">
        <v>Ports</v>
      </c>
      <c r="G974" s="91" t="str">
        <v>Powerport Clearvue ISP</v>
      </c>
      <c r="H974" s="91" t="str">
        <v>1606052_BARD</v>
      </c>
      <c r="I974" s="91" t="str">
        <v>PPCVISPSIOM6CFMBMI</v>
      </c>
      <c r="J974" s="91" t="str">
        <v>BARD</v>
      </c>
      <c r="K974" s="95">
        <f>SUMIFS(MasterData[Curr Sales],MasterData[Material'#],H974,MasterData[Material],I974,MasterData[WWB ID],C974)</f>
        <v>1452.36</v>
      </c>
      <c r="L974" s="95">
        <f>SUMIFS(MasterData[Prior Sales],MasterData[Material'#],H974,MasterData[Material],I974,MasterData[WWB ID],C974)</f>
        <v>10166.52</v>
      </c>
      <c r="M974" s="95">
        <f t="shared" si="31"/>
        <v>-8714.16</v>
      </c>
      <c r="N974" s="95">
        <f>SUMIFS(MasterData[Semi-Annual Base],MasterData[Material'#],H974,MasterData[Material],I974,MasterData[WWB ID],C974)</f>
        <v>0</v>
      </c>
      <c r="O974" s="95">
        <f>SUMIFS(MasterData[Semi-Annual Focus],MasterData[Material'#],H974,MasterData[Material],I974,MasterData[WWB ID],C974)</f>
        <v>0</v>
      </c>
      <c r="P974" s="95">
        <f>SUMIFS(MasterData[Base Rebate],MasterData[Material'#],H974,MasterData[Material],I974,MasterData[WWB ID],C974)</f>
        <v>78.310558117032912</v>
      </c>
      <c r="Q974" s="95">
        <f>SUMIFS(MasterData[Annual Focus],MasterData[Material'#],H974,MasterData[Material],I974,MasterData[WWB ID],C974)</f>
        <v>0</v>
      </c>
      <c r="R974" s="95">
        <f>SUMIFS(MasterData[Growth Rebate],MasterData[Material'#],H974,MasterData[Material],I974,MasterData[WWB ID],C974)</f>
        <v>-871.41600000000005</v>
      </c>
      <c r="S974" s="95">
        <f t="shared" si="32"/>
        <v>-793.10544188296717</v>
      </c>
    </row>
    <row r="975" spans="1:19" x14ac:dyDescent="0.25">
      <c r="A975" s="91" t="str">
        <v>BD INTERVENTIONAL</v>
      </c>
      <c r="B975" s="91" t="str">
        <v>Peripheral Intervention</v>
      </c>
      <c r="C975" s="91" t="str">
        <v>2401110</v>
      </c>
      <c r="D975" s="91" t="str">
        <v>Oncology</v>
      </c>
      <c r="E975" s="91" t="str">
        <v>PORTS</v>
      </c>
      <c r="F975" s="91" t="str">
        <v>Ports</v>
      </c>
      <c r="G975" s="91" t="str">
        <v>Powerport Clearvue Slim</v>
      </c>
      <c r="H975" s="91" t="str">
        <v>1616001_BARD</v>
      </c>
      <c r="I975" s="91" t="str">
        <v>PPCVSLIMOPEN6CFMBINT</v>
      </c>
      <c r="J975" s="91" t="str">
        <v>BARD</v>
      </c>
      <c r="K975" s="95">
        <f>SUMIFS(MasterData[Curr Sales],MasterData[Material'#],H975,MasterData[Material],I975,MasterData[WWB ID],C975)</f>
        <v>4996.5</v>
      </c>
      <c r="L975" s="95">
        <f>SUMIFS(MasterData[Prior Sales],MasterData[Material'#],H975,MasterData[Material],I975,MasterData[WWB ID],C975)</f>
        <v>2498.25</v>
      </c>
      <c r="M975" s="95">
        <f t="shared" si="31"/>
        <v>2498.25</v>
      </c>
      <c r="N975" s="95">
        <f>SUMIFS(MasterData[Semi-Annual Base],MasterData[Material'#],H975,MasterData[Material],I975,MasterData[WWB ID],C975)</f>
        <v>0</v>
      </c>
      <c r="O975" s="95">
        <f>SUMIFS(MasterData[Semi-Annual Focus],MasterData[Material'#],H975,MasterData[Material],I975,MasterData[WWB ID],C975)</f>
        <v>0</v>
      </c>
      <c r="P975" s="95">
        <f>SUMIFS(MasterData[Base Rebate],MasterData[Material'#],H975,MasterData[Material],I975,MasterData[WWB ID],C975)</f>
        <v>19.243492543749234</v>
      </c>
      <c r="Q975" s="95">
        <f>SUMIFS(MasterData[Annual Focus],MasterData[Material'#],H975,MasterData[Material],I975,MasterData[WWB ID],C975)</f>
        <v>0</v>
      </c>
      <c r="R975" s="95">
        <f>SUMIFS(MasterData[Growth Rebate],MasterData[Material'#],H975,MasterData[Material],I975,MasterData[WWB ID],C975)</f>
        <v>249.82500000000002</v>
      </c>
      <c r="S975" s="95">
        <f t="shared" si="32"/>
        <v>269.06849254374924</v>
      </c>
    </row>
    <row r="976" spans="1:19" x14ac:dyDescent="0.25">
      <c r="A976" s="91" t="str">
        <v>BD INTERVENTIONAL</v>
      </c>
      <c r="B976" s="91" t="str">
        <v>Peripheral Intervention</v>
      </c>
      <c r="C976" s="91" t="str">
        <v>2401110</v>
      </c>
      <c r="D976" s="91" t="str">
        <v>Oncology</v>
      </c>
      <c r="E976" s="91" t="str">
        <v>PORTS</v>
      </c>
      <c r="F976" s="91" t="str">
        <v>Ports</v>
      </c>
      <c r="G976" s="91" t="str">
        <v>Powerport ISP MRI</v>
      </c>
      <c r="H976" s="91" t="str">
        <v>4808061_BARD</v>
      </c>
      <c r="I976" s="91" t="str">
        <v>PPMRIISPOPEN8CFMBINT</v>
      </c>
      <c r="J976" s="91" t="str">
        <v>BARD</v>
      </c>
      <c r="K976" s="95">
        <f>SUMIFS(MasterData[Curr Sales],MasterData[Material'#],H976,MasterData[Material],I976,MasterData[WWB ID],C976)</f>
        <v>29352.699999999997</v>
      </c>
      <c r="L976" s="95">
        <f>SUMIFS(MasterData[Prior Sales],MasterData[Material'#],H976,MasterData[Material],I976,MasterData[WWB ID],C976)</f>
        <v>22100.9</v>
      </c>
      <c r="M976" s="95">
        <f t="shared" si="31"/>
        <v>7251.7999999999956</v>
      </c>
      <c r="N976" s="95">
        <f>SUMIFS(MasterData[Semi-Annual Base],MasterData[Material'#],H976,MasterData[Material],I976,MasterData[WWB ID],C976)</f>
        <v>0</v>
      </c>
      <c r="O976" s="95">
        <f>SUMIFS(MasterData[Semi-Annual Focus],MasterData[Material'#],H976,MasterData[Material],I976,MasterData[WWB ID],C976)</f>
        <v>0</v>
      </c>
      <c r="P976" s="95">
        <f>SUMIFS(MasterData[Base Rebate],MasterData[Material'#],H976,MasterData[Material],I976,MasterData[WWB ID],C976)</f>
        <v>170.23856874217853</v>
      </c>
      <c r="Q976" s="95">
        <f>SUMIFS(MasterData[Annual Focus],MasterData[Material'#],H976,MasterData[Material],I976,MasterData[WWB ID],C976)</f>
        <v>0</v>
      </c>
      <c r="R976" s="95">
        <f>SUMIFS(MasterData[Growth Rebate],MasterData[Material'#],H976,MasterData[Material],I976,MasterData[WWB ID],C976)</f>
        <v>725.17999999999927</v>
      </c>
      <c r="S976" s="95">
        <f t="shared" si="32"/>
        <v>895.41856874217774</v>
      </c>
    </row>
    <row r="977" spans="1:19" x14ac:dyDescent="0.25">
      <c r="A977" s="91" t="str">
        <v>BD INTERVENTIONAL</v>
      </c>
      <c r="B977" s="91" t="str">
        <v>Peripheral Intervention</v>
      </c>
      <c r="C977" s="91" t="str">
        <v>2401110</v>
      </c>
      <c r="D977" s="91" t="str">
        <v>Oncology</v>
      </c>
      <c r="E977" s="91" t="str">
        <v>PORTS</v>
      </c>
      <c r="F977" s="91" t="str">
        <v>Ports</v>
      </c>
      <c r="G977" s="91" t="str">
        <v>Powerport Slim</v>
      </c>
      <c r="H977" s="91" t="str">
        <v>1718000_BARD</v>
      </c>
      <c r="I977" s="91" t="str">
        <v>PPTISLIMSP8CFMBINT</v>
      </c>
      <c r="J977" s="91" t="str">
        <v>BARD</v>
      </c>
      <c r="K977" s="95">
        <f>SUMIFS(MasterData[Curr Sales],MasterData[Material'#],H977,MasterData[Material],I977,MasterData[WWB ID],C977)</f>
        <v>2271.15</v>
      </c>
      <c r="L977" s="95">
        <f>SUMIFS(MasterData[Prior Sales],MasterData[Material'#],H977,MasterData[Material],I977,MasterData[WWB ID],C977)</f>
        <v>0</v>
      </c>
      <c r="M977" s="95">
        <f t="shared" si="31"/>
        <v>2271.15</v>
      </c>
      <c r="N977" s="95">
        <f>SUMIFS(MasterData[Semi-Annual Base],MasterData[Material'#],H977,MasterData[Material],I977,MasterData[WWB ID],C977)</f>
        <v>0</v>
      </c>
      <c r="O977" s="95">
        <f>SUMIFS(MasterData[Semi-Annual Focus],MasterData[Material'#],H977,MasterData[Material],I977,MasterData[WWB ID],C977)</f>
        <v>0</v>
      </c>
      <c r="P977" s="95">
        <f>SUMIFS(MasterData[Base Rebate],MasterData[Material'#],H977,MasterData[Material],I977,MasterData[WWB ID],C977)</f>
        <v>0</v>
      </c>
      <c r="Q977" s="95">
        <f>SUMIFS(MasterData[Annual Focus],MasterData[Material'#],H977,MasterData[Material],I977,MasterData[WWB ID],C977)</f>
        <v>0</v>
      </c>
      <c r="R977" s="95">
        <f>SUMIFS(MasterData[Growth Rebate],MasterData[Material'#],H977,MasterData[Material],I977,MasterData[WWB ID],C977)</f>
        <v>227.11500000000001</v>
      </c>
      <c r="S977" s="95">
        <f t="shared" si="32"/>
        <v>227.11500000000001</v>
      </c>
    </row>
    <row r="978" spans="1:19" x14ac:dyDescent="0.25">
      <c r="A978" s="91" t="str">
        <v>BD INTERVENTIONAL</v>
      </c>
      <c r="B978" s="91" t="str">
        <v>Peripheral Intervention</v>
      </c>
      <c r="C978" s="91" t="str">
        <v>2401121</v>
      </c>
      <c r="D978" s="91" t="str">
        <v>End Stage Kidney Disease</v>
      </c>
      <c r="E978" s="91" t="str">
        <v>Chronic Dialysis Catheters</v>
      </c>
      <c r="F978" s="91" t="str">
        <v>Chronic Dialysis</v>
      </c>
      <c r="G978" s="91" t="str">
        <v>GLIDEPATH</v>
      </c>
      <c r="H978" s="91" t="str">
        <v>5393500_BARD</v>
      </c>
      <c r="I978" s="91" t="str">
        <v>GLIDEPATH50CMSTDKITSTRAIGHT</v>
      </c>
      <c r="J978" s="91" t="str">
        <v>BARD</v>
      </c>
      <c r="K978" s="95">
        <f>SUMIFS(MasterData[Curr Sales],MasterData[Material'#],H978,MasterData[Material],I978,MasterData[WWB ID],C978)</f>
        <v>2189.25</v>
      </c>
      <c r="L978" s="95">
        <f>SUMIFS(MasterData[Prior Sales],MasterData[Material'#],H978,MasterData[Material],I978,MasterData[WWB ID],C978)</f>
        <v>0</v>
      </c>
      <c r="M978" s="95">
        <f t="shared" si="31"/>
        <v>2189.25</v>
      </c>
      <c r="N978" s="95">
        <f>SUMIFS(MasterData[Semi-Annual Base],MasterData[Material'#],H978,MasterData[Material],I978,MasterData[WWB ID],C978)</f>
        <v>0</v>
      </c>
      <c r="O978" s="95">
        <f>SUMIFS(MasterData[Semi-Annual Focus],MasterData[Material'#],H978,MasterData[Material],I978,MasterData[WWB ID],C978)</f>
        <v>0</v>
      </c>
      <c r="P978" s="95">
        <f>SUMIFS(MasterData[Base Rebate],MasterData[Material'#],H978,MasterData[Material],I978,MasterData[WWB ID],C978)</f>
        <v>0</v>
      </c>
      <c r="Q978" s="95">
        <f>SUMIFS(MasterData[Annual Focus],MasterData[Material'#],H978,MasterData[Material],I978,MasterData[WWB ID],C978)</f>
        <v>0</v>
      </c>
      <c r="R978" s="95">
        <f>SUMIFS(MasterData[Growth Rebate],MasterData[Material'#],H978,MasterData[Material],I978,MasterData[WWB ID],C978)</f>
        <v>218.92500000000001</v>
      </c>
      <c r="S978" s="95">
        <f t="shared" si="32"/>
        <v>218.92500000000001</v>
      </c>
    </row>
    <row r="979" spans="1:19" x14ac:dyDescent="0.25">
      <c r="A979" s="91" t="str">
        <v>BD INTERVENTIONAL</v>
      </c>
      <c r="B979" s="91" t="str">
        <v>Peripheral Intervention</v>
      </c>
      <c r="C979" s="91" t="str">
        <v>2401121</v>
      </c>
      <c r="D979" s="91" t="str">
        <v>End Stage Kidney Disease</v>
      </c>
      <c r="E979" s="91" t="str">
        <v>Chronic Dialysis Catheters</v>
      </c>
      <c r="F979" s="91" t="str">
        <v>Chronic Dialysis</v>
      </c>
      <c r="G979" s="91" t="str">
        <v>Glidepath Slim</v>
      </c>
      <c r="H979" s="91" t="str">
        <v>5343150_BARD</v>
      </c>
      <c r="I979" s="91" t="str">
        <v>GlidePathSlim</v>
      </c>
      <c r="J979" s="91" t="str">
        <v>BARD</v>
      </c>
      <c r="K979" s="95">
        <f>SUMIFS(MasterData[Curr Sales],MasterData[Material'#],H979,MasterData[Material],I979,MasterData[WWB ID],C979)</f>
        <v>0</v>
      </c>
      <c r="L979" s="95">
        <f>SUMIFS(MasterData[Prior Sales],MasterData[Material'#],H979,MasterData[Material],I979,MasterData[WWB ID],C979)</f>
        <v>7005.6</v>
      </c>
      <c r="M979" s="95">
        <f t="shared" si="31"/>
        <v>-7005.6</v>
      </c>
      <c r="N979" s="95">
        <f>SUMIFS(MasterData[Semi-Annual Base],MasterData[Material'#],H979,MasterData[Material],I979,MasterData[WWB ID],C979)</f>
        <v>0</v>
      </c>
      <c r="O979" s="95">
        <f>SUMIFS(MasterData[Semi-Annual Focus],MasterData[Material'#],H979,MasterData[Material],I979,MasterData[WWB ID],C979)</f>
        <v>0</v>
      </c>
      <c r="P979" s="95">
        <f>SUMIFS(MasterData[Base Rebate],MasterData[Material'#],H979,MasterData[Material],I979,MasterData[WWB ID],C979)</f>
        <v>53.962658406680539</v>
      </c>
      <c r="Q979" s="95">
        <f>SUMIFS(MasterData[Annual Focus],MasterData[Material'#],H979,MasterData[Material],I979,MasterData[WWB ID],C979)</f>
        <v>0</v>
      </c>
      <c r="R979" s="95">
        <f>SUMIFS(MasterData[Growth Rebate],MasterData[Material'#],H979,MasterData[Material],I979,MasterData[WWB ID],C979)</f>
        <v>-700.56000000000006</v>
      </c>
      <c r="S979" s="95">
        <f t="shared" si="32"/>
        <v>-646.59734159331947</v>
      </c>
    </row>
    <row r="980" spans="1:19" x14ac:dyDescent="0.25">
      <c r="A980" s="91" t="str">
        <v>BD INTERVENTIONAL</v>
      </c>
      <c r="B980" s="91" t="str">
        <v>Peripheral Intervention</v>
      </c>
      <c r="C980" s="91" t="str">
        <v>2401121</v>
      </c>
      <c r="D980" s="91" t="str">
        <v>End Stage Kidney Disease</v>
      </c>
      <c r="E980" s="91" t="str">
        <v>Chronic Dialysis Catheters</v>
      </c>
      <c r="F980" s="91" t="str">
        <v>Chronic Dialysis</v>
      </c>
      <c r="G980" s="91" t="str">
        <v>Glidepath Slim</v>
      </c>
      <c r="H980" s="91" t="str">
        <v>5303100_BARD</v>
      </c>
      <c r="I980" s="91" t="str">
        <v>GlidePathSlim</v>
      </c>
      <c r="J980" s="91" t="str">
        <v>BARD</v>
      </c>
      <c r="K980" s="95">
        <f>SUMIFS(MasterData[Curr Sales],MasterData[Material'#],H980,MasterData[Material],I980,MasterData[WWB ID],C980)</f>
        <v>5166</v>
      </c>
      <c r="L980" s="95">
        <f>SUMIFS(MasterData[Prior Sales],MasterData[Material'#],H980,MasterData[Material],I980,MasterData[WWB ID],C980)</f>
        <v>1291.5</v>
      </c>
      <c r="M980" s="95">
        <f t="shared" si="31"/>
        <v>3874.5</v>
      </c>
      <c r="N980" s="95">
        <f>SUMIFS(MasterData[Semi-Annual Base],MasterData[Material'#],H980,MasterData[Material],I980,MasterData[WWB ID],C980)</f>
        <v>0</v>
      </c>
      <c r="O980" s="95">
        <f>SUMIFS(MasterData[Semi-Annual Focus],MasterData[Material'#],H980,MasterData[Material],I980,MasterData[WWB ID],C980)</f>
        <v>0</v>
      </c>
      <c r="P980" s="95">
        <f>SUMIFS(MasterData[Base Rebate],MasterData[Material'#],H980,MasterData[Material],I980,MasterData[WWB ID],C980)</f>
        <v>9.9481519544689831</v>
      </c>
      <c r="Q980" s="95">
        <f>SUMIFS(MasterData[Annual Focus],MasterData[Material'#],H980,MasterData[Material],I980,MasterData[WWB ID],C980)</f>
        <v>0</v>
      </c>
      <c r="R980" s="95">
        <f>SUMIFS(MasterData[Growth Rebate],MasterData[Material'#],H980,MasterData[Material],I980,MasterData[WWB ID],C980)</f>
        <v>387.45000000000005</v>
      </c>
      <c r="S980" s="95">
        <f t="shared" si="32"/>
        <v>397.39815195446903</v>
      </c>
    </row>
    <row r="981" spans="1:19" x14ac:dyDescent="0.25">
      <c r="A981" s="91" t="str">
        <v>BD INTERVENTIONAL</v>
      </c>
      <c r="B981" s="91" t="str">
        <v>Peripheral Intervention</v>
      </c>
      <c r="C981" s="91" t="str">
        <v>2401121</v>
      </c>
      <c r="D981" s="91" t="str">
        <v>End Stage Kidney Disease</v>
      </c>
      <c r="E981" s="91" t="str">
        <v>Chronic Dialysis Catheters</v>
      </c>
      <c r="F981" s="91" t="str">
        <v>Chronic Dialysis</v>
      </c>
      <c r="G981" s="91" t="str">
        <v>Glidepath Slim</v>
      </c>
      <c r="H981" s="91" t="str">
        <v>5303120_BARD</v>
      </c>
      <c r="I981" s="91" t="str">
        <v>GlidePathSlim</v>
      </c>
      <c r="J981" s="91" t="str">
        <v>BARD</v>
      </c>
      <c r="K981" s="95">
        <f>SUMIFS(MasterData[Curr Sales],MasterData[Material'#],H981,MasterData[Material],I981,MasterData[WWB ID],C981)</f>
        <v>0</v>
      </c>
      <c r="L981" s="95">
        <f>SUMIFS(MasterData[Prior Sales],MasterData[Material'#],H981,MasterData[Material],I981,MasterData[WWB ID],C981)</f>
        <v>1291.5</v>
      </c>
      <c r="M981" s="95">
        <f t="shared" si="31"/>
        <v>-1291.5</v>
      </c>
      <c r="N981" s="95">
        <f>SUMIFS(MasterData[Semi-Annual Base],MasterData[Material'#],H981,MasterData[Material],I981,MasterData[WWB ID],C981)</f>
        <v>0</v>
      </c>
      <c r="O981" s="95">
        <f>SUMIFS(MasterData[Semi-Annual Focus],MasterData[Material'#],H981,MasterData[Material],I981,MasterData[WWB ID],C981)</f>
        <v>0</v>
      </c>
      <c r="P981" s="95">
        <f>SUMIFS(MasterData[Base Rebate],MasterData[Material'#],H981,MasterData[Material],I981,MasterData[WWB ID],C981)</f>
        <v>9.9481519544689831</v>
      </c>
      <c r="Q981" s="95">
        <f>SUMIFS(MasterData[Annual Focus],MasterData[Material'#],H981,MasterData[Material],I981,MasterData[WWB ID],C981)</f>
        <v>0</v>
      </c>
      <c r="R981" s="95">
        <f>SUMIFS(MasterData[Growth Rebate],MasterData[Material'#],H981,MasterData[Material],I981,MasterData[WWB ID],C981)</f>
        <v>-129.15</v>
      </c>
      <c r="S981" s="95">
        <f t="shared" si="32"/>
        <v>-119.20184804553102</v>
      </c>
    </row>
    <row r="982" spans="1:19" x14ac:dyDescent="0.25">
      <c r="A982" s="91" t="str">
        <v>BD INTERVENTIONAL</v>
      </c>
      <c r="B982" s="91" t="str">
        <v>Peripheral Intervention</v>
      </c>
      <c r="C982" s="91" t="str">
        <v>2401121</v>
      </c>
      <c r="D982" s="91" t="str">
        <v>End Stage Kidney Disease</v>
      </c>
      <c r="E982" s="91" t="str">
        <v>Chronic Dialysis Catheters</v>
      </c>
      <c r="F982" s="91" t="str">
        <v>Pristine</v>
      </c>
      <c r="G982" s="91" t="str">
        <v>Pristine</v>
      </c>
      <c r="H982" s="91" t="str">
        <v>5403550_BARD</v>
      </c>
      <c r="I982" s="91" t="str">
        <v>Pristine15.5FStStdKit55cm</v>
      </c>
      <c r="J982" s="91" t="str">
        <v>BARD</v>
      </c>
      <c r="K982" s="95">
        <f>SUMIFS(MasterData[Curr Sales],MasterData[Material'#],H982,MasterData[Material],I982,MasterData[WWB ID],C982)</f>
        <v>2714.25</v>
      </c>
      <c r="L982" s="95">
        <f>SUMIFS(MasterData[Prior Sales],MasterData[Material'#],H982,MasterData[Material],I982,MasterData[WWB ID],C982)</f>
        <v>0</v>
      </c>
      <c r="M982" s="95">
        <f t="shared" si="31"/>
        <v>2714.25</v>
      </c>
      <c r="N982" s="95">
        <f>SUMIFS(MasterData[Semi-Annual Base],MasterData[Material'#],H982,MasterData[Material],I982,MasterData[WWB ID],C982)</f>
        <v>0</v>
      </c>
      <c r="O982" s="95">
        <f>SUMIFS(MasterData[Semi-Annual Focus],MasterData[Material'#],H982,MasterData[Material],I982,MasterData[WWB ID],C982)</f>
        <v>0</v>
      </c>
      <c r="P982" s="95">
        <f>SUMIFS(MasterData[Base Rebate],MasterData[Material'#],H982,MasterData[Material],I982,MasterData[WWB ID],C982)</f>
        <v>0</v>
      </c>
      <c r="Q982" s="95">
        <f>SUMIFS(MasterData[Annual Focus],MasterData[Material'#],H982,MasterData[Material],I982,MasterData[WWB ID],C982)</f>
        <v>0</v>
      </c>
      <c r="R982" s="95">
        <f>SUMIFS(MasterData[Growth Rebate],MasterData[Material'#],H982,MasterData[Material],I982,MasterData[WWB ID],C982)</f>
        <v>271.42500000000001</v>
      </c>
      <c r="S982" s="95">
        <f t="shared" si="32"/>
        <v>271.42500000000001</v>
      </c>
    </row>
    <row r="983" spans="1:19" x14ac:dyDescent="0.25">
      <c r="A983" s="91" t="str">
        <v>BD INTERVENTIONAL</v>
      </c>
      <c r="B983" s="91" t="str">
        <v>Peripheral Intervention</v>
      </c>
      <c r="C983" s="91" t="str">
        <v>2401121</v>
      </c>
      <c r="D983" s="91" t="str">
        <v>End Stage Kidney Disease</v>
      </c>
      <c r="E983" s="91" t="str">
        <v>Drug Coated Balloons ESKD</v>
      </c>
      <c r="F983" s="91" t="str">
        <v>Lutonix 035 (AV)</v>
      </c>
      <c r="G983" s="91" t="str">
        <v>Lutonix AV</v>
      </c>
      <c r="H983" s="91" t="str">
        <v>LX35751240V_BARD</v>
      </c>
      <c r="I983" s="91" t="str">
        <v>AVLutonix035LE</v>
      </c>
      <c r="J983" s="91" t="str">
        <v>BARD</v>
      </c>
      <c r="K983" s="95">
        <f>SUMIFS(MasterData[Curr Sales],MasterData[Material'#],H983,MasterData[Material],I983,MasterData[WWB ID],C983)</f>
        <v>14059.5</v>
      </c>
      <c r="L983" s="95">
        <f>SUMIFS(MasterData[Prior Sales],MasterData[Material'#],H983,MasterData[Material],I983,MasterData[WWB ID],C983)</f>
        <v>4017</v>
      </c>
      <c r="M983" s="95">
        <f t="shared" si="31"/>
        <v>10042.5</v>
      </c>
      <c r="N983" s="95">
        <f>SUMIFS(MasterData[Semi-Annual Base],MasterData[Material'#],H983,MasterData[Material],I983,MasterData[WWB ID],C983)</f>
        <v>0</v>
      </c>
      <c r="O983" s="95">
        <f>SUMIFS(MasterData[Semi-Annual Focus],MasterData[Material'#],H983,MasterData[Material],I983,MasterData[WWB ID],C983)</f>
        <v>0</v>
      </c>
      <c r="P983" s="95">
        <f>SUMIFS(MasterData[Base Rebate],MasterData[Material'#],H983,MasterData[Material],I983,MasterData[WWB ID],C983)</f>
        <v>30.942103291600393</v>
      </c>
      <c r="Q983" s="95">
        <f>SUMIFS(MasterData[Annual Focus],MasterData[Material'#],H983,MasterData[Material],I983,MasterData[WWB ID],C983)</f>
        <v>0</v>
      </c>
      <c r="R983" s="95">
        <f>SUMIFS(MasterData[Growth Rebate],MasterData[Material'#],H983,MasterData[Material],I983,MasterData[WWB ID],C983)</f>
        <v>1004.2500000000001</v>
      </c>
      <c r="S983" s="95">
        <f t="shared" si="32"/>
        <v>1035.1921032916005</v>
      </c>
    </row>
    <row r="984" spans="1:19" x14ac:dyDescent="0.25">
      <c r="A984" s="91" t="str">
        <v>BD INTERVENTIONAL</v>
      </c>
      <c r="B984" s="91" t="str">
        <v>Peripheral Intervention</v>
      </c>
      <c r="C984" s="91" t="str">
        <v>2401121</v>
      </c>
      <c r="D984" s="91" t="str">
        <v>End Stage Kidney Disease</v>
      </c>
      <c r="E984" s="91" t="str">
        <v>Drug Coated Balloons ESKD</v>
      </c>
      <c r="F984" s="91" t="str">
        <v>Lutonix 035 (AV)</v>
      </c>
      <c r="G984" s="91" t="str">
        <v>Lutonix AV</v>
      </c>
      <c r="H984" s="91" t="str">
        <v>LX3575660V_BARD</v>
      </c>
      <c r="I984" s="91" t="str">
        <v>Lutonix035AV</v>
      </c>
      <c r="J984" s="91" t="str">
        <v>BARD</v>
      </c>
      <c r="K984" s="95">
        <f>SUMIFS(MasterData[Curr Sales],MasterData[Material'#],H984,MasterData[Material],I984,MasterData[WWB ID],C984)</f>
        <v>5098.5</v>
      </c>
      <c r="L984" s="95">
        <f>SUMIFS(MasterData[Prior Sales],MasterData[Material'#],H984,MasterData[Material],I984,MasterData[WWB ID],C984)</f>
        <v>6748.5</v>
      </c>
      <c r="M984" s="95">
        <f t="shared" si="31"/>
        <v>-1650</v>
      </c>
      <c r="N984" s="95">
        <f>SUMIFS(MasterData[Semi-Annual Base],MasterData[Material'#],H984,MasterData[Material],I984,MasterData[WWB ID],C984)</f>
        <v>0</v>
      </c>
      <c r="O984" s="95">
        <f>SUMIFS(MasterData[Semi-Annual Focus],MasterData[Material'#],H984,MasterData[Material],I984,MasterData[WWB ID],C984)</f>
        <v>0</v>
      </c>
      <c r="P984" s="95">
        <f>SUMIFS(MasterData[Base Rebate],MasterData[Material'#],H984,MasterData[Material],I984,MasterData[WWB ID],C984)</f>
        <v>51.982271362550478</v>
      </c>
      <c r="Q984" s="95">
        <f>SUMIFS(MasterData[Annual Focus],MasterData[Material'#],H984,MasterData[Material],I984,MasterData[WWB ID],C984)</f>
        <v>0</v>
      </c>
      <c r="R984" s="95">
        <f>SUMIFS(MasterData[Growth Rebate],MasterData[Material'#],H984,MasterData[Material],I984,MasterData[WWB ID],C984)</f>
        <v>-165.00000000000003</v>
      </c>
      <c r="S984" s="95">
        <f t="shared" si="32"/>
        <v>-113.01772863744955</v>
      </c>
    </row>
    <row r="985" spans="1:19" x14ac:dyDescent="0.25">
      <c r="A985" s="91" t="str">
        <v>BD INTERVENTIONAL</v>
      </c>
      <c r="B985" s="91" t="str">
        <v>Peripheral Intervention</v>
      </c>
      <c r="C985" s="91" t="str">
        <v>2401121</v>
      </c>
      <c r="D985" s="91" t="str">
        <v>End Stage Kidney Disease</v>
      </c>
      <c r="E985" s="91" t="str">
        <v>Drug Coated Balloons ESKD</v>
      </c>
      <c r="F985" s="91" t="str">
        <v>Lutonix 035 (AV)</v>
      </c>
      <c r="G985" s="91" t="str">
        <v>Lutonix AV</v>
      </c>
      <c r="H985" s="91" t="str">
        <v>LX3575860V_BARD</v>
      </c>
      <c r="I985" s="91" t="str">
        <v>Lutonix035AV</v>
      </c>
      <c r="J985" s="91" t="str">
        <v>BARD</v>
      </c>
      <c r="K985" s="95">
        <f>SUMIFS(MasterData[Curr Sales],MasterData[Material'#],H985,MasterData[Material],I985,MasterData[WWB ID],C985)</f>
        <v>12051</v>
      </c>
      <c r="L985" s="95">
        <f>SUMIFS(MasterData[Prior Sales],MasterData[Material'#],H985,MasterData[Material],I985,MasterData[WWB ID],C985)</f>
        <v>9984</v>
      </c>
      <c r="M985" s="95">
        <f t="shared" si="31"/>
        <v>2067</v>
      </c>
      <c r="N985" s="95">
        <f>SUMIFS(MasterData[Semi-Annual Base],MasterData[Material'#],H985,MasterData[Material],I985,MasterData[WWB ID],C985)</f>
        <v>0</v>
      </c>
      <c r="O985" s="95">
        <f>SUMIFS(MasterData[Semi-Annual Focus],MasterData[Material'#],H985,MasterData[Material],I985,MasterData[WWB ID],C985)</f>
        <v>0</v>
      </c>
      <c r="P985" s="95">
        <f>SUMIFS(MasterData[Base Rebate],MasterData[Material'#],H985,MasterData[Material],I985,MasterData[WWB ID],C985)</f>
        <v>76.904645074268942</v>
      </c>
      <c r="Q985" s="95">
        <f>SUMIFS(MasterData[Annual Focus],MasterData[Material'#],H985,MasterData[Material],I985,MasterData[WWB ID],C985)</f>
        <v>0</v>
      </c>
      <c r="R985" s="95">
        <f>SUMIFS(MasterData[Growth Rebate],MasterData[Material'#],H985,MasterData[Material],I985,MasterData[WWB ID],C985)</f>
        <v>206.70000000000005</v>
      </c>
      <c r="S985" s="95">
        <f t="shared" si="32"/>
        <v>283.604645074269</v>
      </c>
    </row>
    <row r="986" spans="1:19" x14ac:dyDescent="0.25">
      <c r="A986" s="91" t="str">
        <v>BD INTERVENTIONAL</v>
      </c>
      <c r="B986" s="91" t="str">
        <v>Peripheral Intervention</v>
      </c>
      <c r="C986" s="91" t="str">
        <v>2401121</v>
      </c>
      <c r="D986" s="91" t="str">
        <v>End Stage Kidney Disease</v>
      </c>
      <c r="E986" s="91" t="str">
        <v>Drug Coated Balloons ESKD</v>
      </c>
      <c r="F986" s="91" t="str">
        <v>Lutonix 035 (AV)</v>
      </c>
      <c r="G986" s="91" t="str">
        <v>Lutonix AV</v>
      </c>
      <c r="H986" s="91" t="str">
        <v>LX3575540V_BARD</v>
      </c>
      <c r="I986" s="91" t="str">
        <v>Lutonix035AV</v>
      </c>
      <c r="J986" s="91" t="str">
        <v>BARD</v>
      </c>
      <c r="K986" s="95">
        <f>SUMIFS(MasterData[Curr Sales],MasterData[Material'#],H986,MasterData[Material],I986,MasterData[WWB ID],C986)</f>
        <v>0</v>
      </c>
      <c r="L986" s="95">
        <f>SUMIFS(MasterData[Prior Sales],MasterData[Material'#],H986,MasterData[Material],I986,MasterData[WWB ID],C986)</f>
        <v>6600</v>
      </c>
      <c r="M986" s="95">
        <f t="shared" si="31"/>
        <v>-6600</v>
      </c>
      <c r="N986" s="95">
        <f>SUMIFS(MasterData[Semi-Annual Base],MasterData[Material'#],H986,MasterData[Material],I986,MasterData[WWB ID],C986)</f>
        <v>0</v>
      </c>
      <c r="O986" s="95">
        <f>SUMIFS(MasterData[Semi-Annual Focus],MasterData[Material'#],H986,MasterData[Material],I986,MasterData[WWB ID],C986)</f>
        <v>0</v>
      </c>
      <c r="P986" s="95">
        <f>SUMIFS(MasterData[Base Rebate],MasterData[Material'#],H986,MasterData[Material],I986,MasterData[WWB ID],C986)</f>
        <v>50.838407200538363</v>
      </c>
      <c r="Q986" s="95">
        <f>SUMIFS(MasterData[Annual Focus],MasterData[Material'#],H986,MasterData[Material],I986,MasterData[WWB ID],C986)</f>
        <v>0</v>
      </c>
      <c r="R986" s="95">
        <f>SUMIFS(MasterData[Growth Rebate],MasterData[Material'#],H986,MasterData[Material],I986,MasterData[WWB ID],C986)</f>
        <v>-660</v>
      </c>
      <c r="S986" s="95">
        <f t="shared" si="32"/>
        <v>-609.16159279946169</v>
      </c>
    </row>
    <row r="987" spans="1:19" x14ac:dyDescent="0.25">
      <c r="A987" s="91" t="str">
        <v>BD INTERVENTIONAL</v>
      </c>
      <c r="B987" s="91" t="str">
        <v>Peripheral Intervention</v>
      </c>
      <c r="C987" s="91" t="str">
        <v>2401121</v>
      </c>
      <c r="D987" s="91" t="str">
        <v>End Stage Kidney Disease</v>
      </c>
      <c r="E987" s="91" t="str">
        <v>Drug Coated Balloons ESKD</v>
      </c>
      <c r="F987" s="91" t="str">
        <v>Lutonix 035 (AV)</v>
      </c>
      <c r="G987" s="91" t="str">
        <v>Lutonix AV</v>
      </c>
      <c r="H987" s="91" t="str">
        <v>LX3575840V_BARD</v>
      </c>
      <c r="I987" s="91" t="str">
        <v>Lutonix035AV</v>
      </c>
      <c r="J987" s="91" t="str">
        <v>BARD</v>
      </c>
      <c r="K987" s="95">
        <f>SUMIFS(MasterData[Curr Sales],MasterData[Material'#],H987,MasterData[Material],I987,MasterData[WWB ID],C987)</f>
        <v>12051</v>
      </c>
      <c r="L987" s="95">
        <f>SUMIFS(MasterData[Prior Sales],MasterData[Material'#],H987,MasterData[Material],I987,MasterData[WWB ID],C987)</f>
        <v>3900</v>
      </c>
      <c r="M987" s="95">
        <f t="shared" si="31"/>
        <v>8151</v>
      </c>
      <c r="N987" s="95">
        <f>SUMIFS(MasterData[Semi-Annual Base],MasterData[Material'#],H987,MasterData[Material],I987,MasterData[WWB ID],C987)</f>
        <v>0</v>
      </c>
      <c r="O987" s="95">
        <f>SUMIFS(MasterData[Semi-Annual Focus],MasterData[Material'#],H987,MasterData[Material],I987,MasterData[WWB ID],C987)</f>
        <v>0</v>
      </c>
      <c r="P987" s="95">
        <f>SUMIFS(MasterData[Base Rebate],MasterData[Material'#],H987,MasterData[Material],I987,MasterData[WWB ID],C987)</f>
        <v>30.040876982136307</v>
      </c>
      <c r="Q987" s="95">
        <f>SUMIFS(MasterData[Annual Focus],MasterData[Material'#],H987,MasterData[Material],I987,MasterData[WWB ID],C987)</f>
        <v>0</v>
      </c>
      <c r="R987" s="95">
        <f>SUMIFS(MasterData[Growth Rebate],MasterData[Material'#],H987,MasterData[Material],I987,MasterData[WWB ID],C987)</f>
        <v>815.10000000000014</v>
      </c>
      <c r="S987" s="95">
        <f t="shared" si="32"/>
        <v>845.14087698213643</v>
      </c>
    </row>
    <row r="988" spans="1:19" x14ac:dyDescent="0.25">
      <c r="A988" s="91" t="str">
        <v>BD INTERVENTIONAL</v>
      </c>
      <c r="B988" s="91" t="str">
        <v>Peripheral Intervention</v>
      </c>
      <c r="C988" s="91" t="str">
        <v>2401121</v>
      </c>
      <c r="D988" s="91" t="str">
        <v>End Stage Kidney Disease</v>
      </c>
      <c r="E988" s="91" t="str">
        <v>Drug Coated Balloons ESKD</v>
      </c>
      <c r="F988" s="91" t="str">
        <v>Lutonix 035 (AV)</v>
      </c>
      <c r="G988" s="91" t="str">
        <v>Lutonix AV</v>
      </c>
      <c r="H988" s="91" t="str">
        <v>LX3575640V_BARD</v>
      </c>
      <c r="I988" s="91" t="str">
        <v>Lutonix035AV</v>
      </c>
      <c r="J988" s="91" t="str">
        <v>BARD</v>
      </c>
      <c r="K988" s="95">
        <f>SUMIFS(MasterData[Curr Sales],MasterData[Material'#],H988,MasterData[Material],I988,MasterData[WWB ID],C988)</f>
        <v>1699.5</v>
      </c>
      <c r="L988" s="95">
        <f>SUMIFS(MasterData[Prior Sales],MasterData[Material'#],H988,MasterData[Material],I988,MasterData[WWB ID],C988)</f>
        <v>3349.5</v>
      </c>
      <c r="M988" s="95">
        <f t="shared" si="31"/>
        <v>-1650</v>
      </c>
      <c r="N988" s="95">
        <f>SUMIFS(MasterData[Semi-Annual Base],MasterData[Material'#],H988,MasterData[Material],I988,MasterData[WWB ID],C988)</f>
        <v>0</v>
      </c>
      <c r="O988" s="95">
        <f>SUMIFS(MasterData[Semi-Annual Focus],MasterData[Material'#],H988,MasterData[Material],I988,MasterData[WWB ID],C988)</f>
        <v>0</v>
      </c>
      <c r="P988" s="95">
        <f>SUMIFS(MasterData[Base Rebate],MasterData[Material'#],H988,MasterData[Material],I988,MasterData[WWB ID],C988)</f>
        <v>25.80049165427322</v>
      </c>
      <c r="Q988" s="95">
        <f>SUMIFS(MasterData[Annual Focus],MasterData[Material'#],H988,MasterData[Material],I988,MasterData[WWB ID],C988)</f>
        <v>0</v>
      </c>
      <c r="R988" s="95">
        <f>SUMIFS(MasterData[Growth Rebate],MasterData[Material'#],H988,MasterData[Material],I988,MasterData[WWB ID],C988)</f>
        <v>-165</v>
      </c>
      <c r="S988" s="95">
        <f t="shared" si="32"/>
        <v>-139.19950834572677</v>
      </c>
    </row>
    <row r="989" spans="1:19" x14ac:dyDescent="0.25">
      <c r="A989" s="91" t="str">
        <v>BD INTERVENTIONAL</v>
      </c>
      <c r="B989" s="91" t="str">
        <v>Peripheral Intervention</v>
      </c>
      <c r="C989" s="91" t="str">
        <v>2401121</v>
      </c>
      <c r="D989" s="91" t="str">
        <v>End Stage Kidney Disease</v>
      </c>
      <c r="E989" s="91" t="str">
        <v>Drug Coated Balloons ESKD</v>
      </c>
      <c r="F989" s="91" t="str">
        <v>Lutonix 035 (AV)</v>
      </c>
      <c r="G989" s="91" t="str">
        <v>Lutonix AV</v>
      </c>
      <c r="H989" s="91" t="str">
        <v>LX3575940V_BARD</v>
      </c>
      <c r="I989" s="91" t="str">
        <v>Lutonix035AV</v>
      </c>
      <c r="J989" s="91" t="str">
        <v>BARD</v>
      </c>
      <c r="K989" s="95">
        <f>SUMIFS(MasterData[Curr Sales],MasterData[Material'#],H989,MasterData[Material],I989,MasterData[WWB ID],C989)</f>
        <v>0</v>
      </c>
      <c r="L989" s="95">
        <f>SUMIFS(MasterData[Prior Sales],MasterData[Material'#],H989,MasterData[Material],I989,MasterData[WWB ID],C989)</f>
        <v>4017</v>
      </c>
      <c r="M989" s="95">
        <f t="shared" si="31"/>
        <v>-4017</v>
      </c>
      <c r="N989" s="95">
        <f>SUMIFS(MasterData[Semi-Annual Base],MasterData[Material'#],H989,MasterData[Material],I989,MasterData[WWB ID],C989)</f>
        <v>0</v>
      </c>
      <c r="O989" s="95">
        <f>SUMIFS(MasterData[Semi-Annual Focus],MasterData[Material'#],H989,MasterData[Material],I989,MasterData[WWB ID],C989)</f>
        <v>0</v>
      </c>
      <c r="P989" s="95">
        <f>SUMIFS(MasterData[Base Rebate],MasterData[Material'#],H989,MasterData[Material],I989,MasterData[WWB ID],C989)</f>
        <v>30.942103291600393</v>
      </c>
      <c r="Q989" s="95">
        <f>SUMIFS(MasterData[Annual Focus],MasterData[Material'#],H989,MasterData[Material],I989,MasterData[WWB ID],C989)</f>
        <v>0</v>
      </c>
      <c r="R989" s="95">
        <f>SUMIFS(MasterData[Growth Rebate],MasterData[Material'#],H989,MasterData[Material],I989,MasterData[WWB ID],C989)</f>
        <v>-401.70000000000005</v>
      </c>
      <c r="S989" s="95">
        <f t="shared" si="32"/>
        <v>-370.75789670839964</v>
      </c>
    </row>
    <row r="990" spans="1:19" x14ac:dyDescent="0.25">
      <c r="A990" s="91" t="str">
        <v>BD INTERVENTIONAL</v>
      </c>
      <c r="B990" s="91" t="str">
        <v>Peripheral Intervention</v>
      </c>
      <c r="C990" s="91" t="str">
        <v>2401121</v>
      </c>
      <c r="D990" s="91" t="str">
        <v>End Stage Kidney Disease</v>
      </c>
      <c r="E990" s="91" t="str">
        <v>Drug Coated Balloons ESKD</v>
      </c>
      <c r="F990" s="91" t="str">
        <v>Lutonix 035 (AV)</v>
      </c>
      <c r="G990" s="91" t="str">
        <v>Lutonix AV</v>
      </c>
      <c r="H990" s="91" t="str">
        <v>LX35751040V_BARD</v>
      </c>
      <c r="I990" s="91" t="str">
        <v>AVLutonix035LE</v>
      </c>
      <c r="J990" s="91" t="str">
        <v>BARD</v>
      </c>
      <c r="K990" s="95">
        <f>SUMIFS(MasterData[Curr Sales],MasterData[Material'#],H990,MasterData[Material],I990,MasterData[WWB ID],C990)</f>
        <v>24102</v>
      </c>
      <c r="L990" s="95">
        <f>SUMIFS(MasterData[Prior Sales],MasterData[Material'#],H990,MasterData[Material],I990,MasterData[WWB ID],C990)</f>
        <v>6025.5</v>
      </c>
      <c r="M990" s="95">
        <f t="shared" si="31"/>
        <v>18076.5</v>
      </c>
      <c r="N990" s="95">
        <f>SUMIFS(MasterData[Semi-Annual Base],MasterData[Material'#],H990,MasterData[Material],I990,MasterData[WWB ID],C990)</f>
        <v>0</v>
      </c>
      <c r="O990" s="95">
        <f>SUMIFS(MasterData[Semi-Annual Focus],MasterData[Material'#],H990,MasterData[Material],I990,MasterData[WWB ID],C990)</f>
        <v>0</v>
      </c>
      <c r="P990" s="95">
        <f>SUMIFS(MasterData[Base Rebate],MasterData[Material'#],H990,MasterData[Material],I990,MasterData[WWB ID],C990)</f>
        <v>46.413154937400591</v>
      </c>
      <c r="Q990" s="95">
        <f>SUMIFS(MasterData[Annual Focus],MasterData[Material'#],H990,MasterData[Material],I990,MasterData[WWB ID],C990)</f>
        <v>0</v>
      </c>
      <c r="R990" s="95">
        <f>SUMIFS(MasterData[Growth Rebate],MasterData[Material'#],H990,MasterData[Material],I990,MasterData[WWB ID],C990)</f>
        <v>1807.65</v>
      </c>
      <c r="S990" s="95">
        <f t="shared" si="32"/>
        <v>1854.0631549374007</v>
      </c>
    </row>
    <row r="991" spans="1:19" x14ac:dyDescent="0.25">
      <c r="A991" s="91" t="str">
        <v>BD INTERVENTIONAL</v>
      </c>
      <c r="B991" s="91" t="str">
        <v>Peripheral Intervention</v>
      </c>
      <c r="C991" s="91" t="str">
        <v>2401121</v>
      </c>
      <c r="D991" s="91" t="str">
        <v>End Stage Kidney Disease</v>
      </c>
      <c r="E991" s="91" t="str">
        <v>Drug Coated Balloons ESKD</v>
      </c>
      <c r="F991" s="91" t="str">
        <v>Lutonix 035 (AV)</v>
      </c>
      <c r="G991" s="91" t="str">
        <v>Lutonix AV</v>
      </c>
      <c r="H991" s="91" t="str">
        <v>LX35756100V_BARD</v>
      </c>
      <c r="I991" s="91" t="str">
        <v>Lutonix035AV</v>
      </c>
      <c r="J991" s="91" t="str">
        <v>BARD</v>
      </c>
      <c r="K991" s="95">
        <f>SUMIFS(MasterData[Curr Sales],MasterData[Material'#],H991,MasterData[Material],I991,MasterData[WWB ID],C991)</f>
        <v>6798</v>
      </c>
      <c r="L991" s="95">
        <f>SUMIFS(MasterData[Prior Sales],MasterData[Material'#],H991,MasterData[Material],I991,MasterData[WWB ID],C991)</f>
        <v>0</v>
      </c>
      <c r="M991" s="95">
        <f t="shared" si="31"/>
        <v>6798</v>
      </c>
      <c r="N991" s="95">
        <f>SUMIFS(MasterData[Semi-Annual Base],MasterData[Material'#],H991,MasterData[Material],I991,MasterData[WWB ID],C991)</f>
        <v>0</v>
      </c>
      <c r="O991" s="95">
        <f>SUMIFS(MasterData[Semi-Annual Focus],MasterData[Material'#],H991,MasterData[Material],I991,MasterData[WWB ID],C991)</f>
        <v>0</v>
      </c>
      <c r="P991" s="95">
        <f>SUMIFS(MasterData[Base Rebate],MasterData[Material'#],H991,MasterData[Material],I991,MasterData[WWB ID],C991)</f>
        <v>0</v>
      </c>
      <c r="Q991" s="95">
        <f>SUMIFS(MasterData[Annual Focus],MasterData[Material'#],H991,MasterData[Material],I991,MasterData[WWB ID],C991)</f>
        <v>0</v>
      </c>
      <c r="R991" s="95">
        <f>SUMIFS(MasterData[Growth Rebate],MasterData[Material'#],H991,MasterData[Material],I991,MasterData[WWB ID],C991)</f>
        <v>679.80000000000007</v>
      </c>
      <c r="S991" s="95">
        <f t="shared" si="32"/>
        <v>679.80000000000007</v>
      </c>
    </row>
    <row r="992" spans="1:19" x14ac:dyDescent="0.25">
      <c r="A992" s="91" t="str">
        <v>BD INTERVENTIONAL</v>
      </c>
      <c r="B992" s="91" t="str">
        <v>Peripheral Intervention</v>
      </c>
      <c r="C992" s="91" t="str">
        <v>2401121</v>
      </c>
      <c r="D992" s="91" t="str">
        <v>End Stage Kidney Disease</v>
      </c>
      <c r="E992" s="91" t="str">
        <v>Drug Coated Balloons ESKD</v>
      </c>
      <c r="F992" s="91" t="str">
        <v>Lutonix 035 (AV)</v>
      </c>
      <c r="G992" s="91" t="str">
        <v>Lutonix AV</v>
      </c>
      <c r="H992" s="91" t="str">
        <v>LX35751060V_BARD</v>
      </c>
      <c r="I992" s="91" t="str">
        <v>AVLutonix035LE</v>
      </c>
      <c r="J992" s="91" t="str">
        <v>BARD</v>
      </c>
      <c r="K992" s="95">
        <f>SUMIFS(MasterData[Curr Sales],MasterData[Material'#],H992,MasterData[Material],I992,MasterData[WWB ID],C992)</f>
        <v>20085</v>
      </c>
      <c r="L992" s="95">
        <f>SUMIFS(MasterData[Prior Sales],MasterData[Material'#],H992,MasterData[Material],I992,MasterData[WWB ID],C992)</f>
        <v>10042.5</v>
      </c>
      <c r="M992" s="95">
        <f t="shared" si="31"/>
        <v>10042.5</v>
      </c>
      <c r="N992" s="95">
        <f>SUMIFS(MasterData[Semi-Annual Base],MasterData[Material'#],H992,MasterData[Material],I992,MasterData[WWB ID],C992)</f>
        <v>0</v>
      </c>
      <c r="O992" s="95">
        <f>SUMIFS(MasterData[Semi-Annual Focus],MasterData[Material'#],H992,MasterData[Material],I992,MasterData[WWB ID],C992)</f>
        <v>0</v>
      </c>
      <c r="P992" s="95">
        <f>SUMIFS(MasterData[Base Rebate],MasterData[Material'#],H992,MasterData[Material],I992,MasterData[WWB ID],C992)</f>
        <v>77.355258229000981</v>
      </c>
      <c r="Q992" s="95">
        <f>SUMIFS(MasterData[Annual Focus],MasterData[Material'#],H992,MasterData[Material],I992,MasterData[WWB ID],C992)</f>
        <v>0</v>
      </c>
      <c r="R992" s="95">
        <f>SUMIFS(MasterData[Growth Rebate],MasterData[Material'#],H992,MasterData[Material],I992,MasterData[WWB ID],C992)</f>
        <v>1004.2499999999999</v>
      </c>
      <c r="S992" s="95">
        <f t="shared" si="32"/>
        <v>1081.6052582290008</v>
      </c>
    </row>
    <row r="993" spans="1:19" x14ac:dyDescent="0.25">
      <c r="A993" s="91" t="str">
        <v>BD INTERVENTIONAL</v>
      </c>
      <c r="B993" s="91" t="str">
        <v>Peripheral Intervention</v>
      </c>
      <c r="C993" s="91" t="str">
        <v>2401121</v>
      </c>
      <c r="D993" s="91" t="str">
        <v>End Stage Kidney Disease</v>
      </c>
      <c r="E993" s="91" t="str">
        <v>Drug Coated Balloons ESKD</v>
      </c>
      <c r="F993" s="91" t="str">
        <v>Lutonix 035 (AV)</v>
      </c>
      <c r="G993" s="91" t="str">
        <v>Lutonix AV</v>
      </c>
      <c r="H993" s="91" t="str">
        <v>LX3575460V_BARD</v>
      </c>
      <c r="I993" s="91" t="str">
        <v>Lutonix035AV</v>
      </c>
      <c r="J993" s="91" t="str">
        <v>BARD</v>
      </c>
      <c r="K993" s="95">
        <f>SUMIFS(MasterData[Curr Sales],MasterData[Material'#],H993,MasterData[Material],I993,MasterData[WWB ID],C993)</f>
        <v>0</v>
      </c>
      <c r="L993" s="95">
        <f>SUMIFS(MasterData[Prior Sales],MasterData[Material'#],H993,MasterData[Material],I993,MasterData[WWB ID],C993)</f>
        <v>1699.5</v>
      </c>
      <c r="M993" s="95">
        <f t="shared" si="31"/>
        <v>-1699.5</v>
      </c>
      <c r="N993" s="95">
        <f>SUMIFS(MasterData[Semi-Annual Base],MasterData[Material'#],H993,MasterData[Material],I993,MasterData[WWB ID],C993)</f>
        <v>0</v>
      </c>
      <c r="O993" s="95">
        <f>SUMIFS(MasterData[Semi-Annual Focus],MasterData[Material'#],H993,MasterData[Material],I993,MasterData[WWB ID],C993)</f>
        <v>0</v>
      </c>
      <c r="P993" s="95">
        <f>SUMIFS(MasterData[Base Rebate],MasterData[Material'#],H993,MasterData[Material],I993,MasterData[WWB ID],C993)</f>
        <v>13.090889854138629</v>
      </c>
      <c r="Q993" s="95">
        <f>SUMIFS(MasterData[Annual Focus],MasterData[Material'#],H993,MasterData[Material],I993,MasterData[WWB ID],C993)</f>
        <v>0</v>
      </c>
      <c r="R993" s="95">
        <f>SUMIFS(MasterData[Growth Rebate],MasterData[Material'#],H993,MasterData[Material],I993,MasterData[WWB ID],C993)</f>
        <v>-169.95000000000002</v>
      </c>
      <c r="S993" s="95">
        <f t="shared" si="32"/>
        <v>-156.85911014586139</v>
      </c>
    </row>
    <row r="994" spans="1:19" x14ac:dyDescent="0.25">
      <c r="A994" s="91" t="str">
        <v>BD INTERVENTIONAL</v>
      </c>
      <c r="B994" s="91" t="str">
        <v>Peripheral Intervention</v>
      </c>
      <c r="C994" s="91" t="str">
        <v>2401121</v>
      </c>
      <c r="D994" s="91" t="str">
        <v>End Stage Kidney Disease</v>
      </c>
      <c r="E994" s="91" t="str">
        <v>Drug Coated Balloons ESKD</v>
      </c>
      <c r="F994" s="91" t="str">
        <v>Lutonix 035 (AV)</v>
      </c>
      <c r="G994" s="91" t="str">
        <v>Lutonix AV</v>
      </c>
      <c r="H994" s="91" t="str">
        <v>LX3575960V_BARD</v>
      </c>
      <c r="I994" s="91" t="str">
        <v>Lutonix035AV</v>
      </c>
      <c r="J994" s="91" t="str">
        <v>BARD</v>
      </c>
      <c r="K994" s="95">
        <f>SUMIFS(MasterData[Curr Sales],MasterData[Material'#],H994,MasterData[Material],I994,MasterData[WWB ID],C994)</f>
        <v>4017</v>
      </c>
      <c r="L994" s="95">
        <f>SUMIFS(MasterData[Prior Sales],MasterData[Material'#],H994,MasterData[Material],I994,MasterData[WWB ID],C994)</f>
        <v>4017</v>
      </c>
      <c r="M994" s="95">
        <f t="shared" si="31"/>
        <v>0</v>
      </c>
      <c r="N994" s="95">
        <f>SUMIFS(MasterData[Semi-Annual Base],MasterData[Material'#],H994,MasterData[Material],I994,MasterData[WWB ID],C994)</f>
        <v>0</v>
      </c>
      <c r="O994" s="95">
        <f>SUMIFS(MasterData[Semi-Annual Focus],MasterData[Material'#],H994,MasterData[Material],I994,MasterData[WWB ID],C994)</f>
        <v>0</v>
      </c>
      <c r="P994" s="95">
        <f>SUMIFS(MasterData[Base Rebate],MasterData[Material'#],H994,MasterData[Material],I994,MasterData[WWB ID],C994)</f>
        <v>30.942103291600393</v>
      </c>
      <c r="Q994" s="95">
        <f>SUMIFS(MasterData[Annual Focus],MasterData[Material'#],H994,MasterData[Material],I994,MasterData[WWB ID],C994)</f>
        <v>0</v>
      </c>
      <c r="R994" s="95">
        <f>SUMIFS(MasterData[Growth Rebate],MasterData[Material'#],H994,MasterData[Material],I994,MasterData[WWB ID],C994)</f>
        <v>0</v>
      </c>
      <c r="S994" s="95">
        <f t="shared" si="32"/>
        <v>30.942103291600393</v>
      </c>
    </row>
    <row r="995" spans="1:19" x14ac:dyDescent="0.25">
      <c r="A995" s="91" t="str">
        <v>BD INTERVENTIONAL</v>
      </c>
      <c r="B995" s="91" t="str">
        <v>Peripheral Intervention</v>
      </c>
      <c r="C995" s="91" t="str">
        <v>2401121</v>
      </c>
      <c r="D995" s="91" t="str">
        <v>End Stage Kidney Disease</v>
      </c>
      <c r="E995" s="91" t="str">
        <v>PTA ESKD</v>
      </c>
      <c r="F995" s="91" t="str">
        <v>Atlas Gold PTA</v>
      </c>
      <c r="G995" s="91" t="str">
        <v>Atlas Gold PTA</v>
      </c>
      <c r="H995" s="91" t="str">
        <v>ATG120144_BARD</v>
      </c>
      <c r="I995" s="91" t="str">
        <v>PTADilatationCatheter</v>
      </c>
      <c r="J995" s="91" t="str">
        <v>BARD</v>
      </c>
      <c r="K995" s="95">
        <f>SUMIFS(MasterData[Curr Sales],MasterData[Material'#],H995,MasterData[Material],I995,MasterData[WWB ID],C995)</f>
        <v>371.83</v>
      </c>
      <c r="L995" s="95">
        <f>SUMIFS(MasterData[Prior Sales],MasterData[Material'#],H995,MasterData[Material],I995,MasterData[WWB ID],C995)</f>
        <v>1104.6599999999999</v>
      </c>
      <c r="M995" s="95">
        <f t="shared" si="31"/>
        <v>-732.82999999999993</v>
      </c>
      <c r="N995" s="95">
        <f>SUMIFS(MasterData[Semi-Annual Base],MasterData[Material'#],H995,MasterData[Material],I995,MasterData[WWB ID],C995)</f>
        <v>0</v>
      </c>
      <c r="O995" s="95">
        <f>SUMIFS(MasterData[Semi-Annual Focus],MasterData[Material'#],H995,MasterData[Material],I995,MasterData[WWB ID],C995)</f>
        <v>0</v>
      </c>
      <c r="P995" s="95">
        <f>SUMIFS(MasterData[Base Rebate],MasterData[Material'#],H995,MasterData[Material],I995,MasterData[WWB ID],C995)</f>
        <v>8.5089628633555616</v>
      </c>
      <c r="Q995" s="95">
        <f>SUMIFS(MasterData[Annual Focus],MasterData[Material'#],H995,MasterData[Material],I995,MasterData[WWB ID],C995)</f>
        <v>0</v>
      </c>
      <c r="R995" s="95">
        <f>SUMIFS(MasterData[Growth Rebate],MasterData[Material'#],H995,MasterData[Material],I995,MasterData[WWB ID],C995)</f>
        <v>-73.283000000000015</v>
      </c>
      <c r="S995" s="95">
        <f t="shared" si="32"/>
        <v>-64.774037136644452</v>
      </c>
    </row>
    <row r="996" spans="1:19" x14ac:dyDescent="0.25">
      <c r="A996" s="91" t="str">
        <v>BD INTERVENTIONAL</v>
      </c>
      <c r="B996" s="91" t="str">
        <v>Peripheral Intervention</v>
      </c>
      <c r="C996" s="91" t="str">
        <v>2401121</v>
      </c>
      <c r="D996" s="91" t="str">
        <v>End Stage Kidney Disease</v>
      </c>
      <c r="E996" s="91" t="str">
        <v>PTA ESKD</v>
      </c>
      <c r="F996" s="91" t="str">
        <v>Atlas Gold PTA</v>
      </c>
      <c r="G996" s="91" t="str">
        <v>Atlas Gold PTA</v>
      </c>
      <c r="H996" s="91" t="str">
        <v>ATG120124_BARD</v>
      </c>
      <c r="I996" s="91" t="str">
        <v>PTADilatationCatheter</v>
      </c>
      <c r="J996" s="91" t="str">
        <v>BARD</v>
      </c>
      <c r="K996" s="95">
        <f>SUMIFS(MasterData[Curr Sales],MasterData[Material'#],H996,MasterData[Material],I996,MasterData[WWB ID],C996)</f>
        <v>371.83</v>
      </c>
      <c r="L996" s="95">
        <f>SUMIFS(MasterData[Prior Sales],MasterData[Material'#],H996,MasterData[Material],I996,MasterData[WWB ID],C996)</f>
        <v>0</v>
      </c>
      <c r="M996" s="95">
        <f t="shared" si="31"/>
        <v>371.83</v>
      </c>
      <c r="N996" s="95">
        <f>SUMIFS(MasterData[Semi-Annual Base],MasterData[Material'#],H996,MasterData[Material],I996,MasterData[WWB ID],C996)</f>
        <v>0</v>
      </c>
      <c r="O996" s="95">
        <f>SUMIFS(MasterData[Semi-Annual Focus],MasterData[Material'#],H996,MasterData[Material],I996,MasterData[WWB ID],C996)</f>
        <v>0</v>
      </c>
      <c r="P996" s="95">
        <f>SUMIFS(MasterData[Base Rebate],MasterData[Material'#],H996,MasterData[Material],I996,MasterData[WWB ID],C996)</f>
        <v>0</v>
      </c>
      <c r="Q996" s="95">
        <f>SUMIFS(MasterData[Annual Focus],MasterData[Material'#],H996,MasterData[Material],I996,MasterData[WWB ID],C996)</f>
        <v>0</v>
      </c>
      <c r="R996" s="95">
        <f>SUMIFS(MasterData[Growth Rebate],MasterData[Material'#],H996,MasterData[Material],I996,MasterData[WWB ID],C996)</f>
        <v>37.183</v>
      </c>
      <c r="S996" s="95">
        <f t="shared" si="32"/>
        <v>37.183</v>
      </c>
    </row>
    <row r="997" spans="1:19" x14ac:dyDescent="0.25">
      <c r="A997" s="91" t="str">
        <v>BD INTERVENTIONAL</v>
      </c>
      <c r="B997" s="91" t="str">
        <v>Peripheral Intervention</v>
      </c>
      <c r="C997" s="91" t="str">
        <v>2401121</v>
      </c>
      <c r="D997" s="91" t="str">
        <v>End Stage Kidney Disease</v>
      </c>
      <c r="E997" s="91" t="str">
        <v>PTA ESKD</v>
      </c>
      <c r="F997" s="91" t="str">
        <v>Atlas Gold PTA</v>
      </c>
      <c r="G997" s="91" t="str">
        <v>Atlas Gold PTA</v>
      </c>
      <c r="H997" s="91" t="str">
        <v>ATG120164_BARD</v>
      </c>
      <c r="I997" s="91" t="str">
        <v>PTADilatationCatheter</v>
      </c>
      <c r="J997" s="91" t="str">
        <v>BARD</v>
      </c>
      <c r="K997" s="95">
        <f>SUMIFS(MasterData[Curr Sales],MasterData[Material'#],H997,MasterData[Material],I997,MasterData[WWB ID],C997)</f>
        <v>743.66</v>
      </c>
      <c r="L997" s="95">
        <f>SUMIFS(MasterData[Prior Sales],MasterData[Material'#],H997,MasterData[Material],I997,MasterData[WWB ID],C997)</f>
        <v>1104.6599999999999</v>
      </c>
      <c r="M997" s="95">
        <f t="shared" si="31"/>
        <v>-360.99999999999989</v>
      </c>
      <c r="N997" s="95">
        <f>SUMIFS(MasterData[Semi-Annual Base],MasterData[Material'#],H997,MasterData[Material],I997,MasterData[WWB ID],C997)</f>
        <v>0</v>
      </c>
      <c r="O997" s="95">
        <f>SUMIFS(MasterData[Semi-Annual Focus],MasterData[Material'#],H997,MasterData[Material],I997,MasterData[WWB ID],C997)</f>
        <v>0</v>
      </c>
      <c r="P997" s="95">
        <f>SUMIFS(MasterData[Base Rebate],MasterData[Material'#],H997,MasterData[Material],I997,MasterData[WWB ID],C997)</f>
        <v>8.5089628633555616</v>
      </c>
      <c r="Q997" s="95">
        <f>SUMIFS(MasterData[Annual Focus],MasterData[Material'#],H997,MasterData[Material],I997,MasterData[WWB ID],C997)</f>
        <v>0</v>
      </c>
      <c r="R997" s="95">
        <f>SUMIFS(MasterData[Growth Rebate],MasterData[Material'#],H997,MasterData[Material],I997,MasterData[WWB ID],C997)</f>
        <v>-36.100000000000009</v>
      </c>
      <c r="S997" s="95">
        <f t="shared" si="32"/>
        <v>-27.591037136644445</v>
      </c>
    </row>
    <row r="998" spans="1:19" x14ac:dyDescent="0.25">
      <c r="A998" s="91" t="str">
        <v>BD INTERVENTIONAL</v>
      </c>
      <c r="B998" s="91" t="str">
        <v>Peripheral Intervention</v>
      </c>
      <c r="C998" s="91" t="str">
        <v>2401121</v>
      </c>
      <c r="D998" s="91" t="str">
        <v>End Stage Kidney Disease</v>
      </c>
      <c r="E998" s="91" t="str">
        <v>PTA ESKD</v>
      </c>
      <c r="F998" s="91" t="str">
        <v>Atlas Gold PTA</v>
      </c>
      <c r="G998" s="91" t="str">
        <v>Atlas Gold PTA</v>
      </c>
      <c r="H998" s="91" t="str">
        <v>ATG120122_BARD</v>
      </c>
      <c r="I998" s="91" t="str">
        <v>PTADilatationCatheter</v>
      </c>
      <c r="J998" s="91" t="str">
        <v>BARD</v>
      </c>
      <c r="K998" s="95">
        <f>SUMIFS(MasterData[Curr Sales],MasterData[Material'#],H998,MasterData[Material],I998,MasterData[WWB ID],C998)</f>
        <v>743.66</v>
      </c>
      <c r="L998" s="95">
        <f>SUMIFS(MasterData[Prior Sales],MasterData[Material'#],H998,MasterData[Material],I998,MasterData[WWB ID],C998)</f>
        <v>371.83</v>
      </c>
      <c r="M998" s="95">
        <f t="shared" si="31"/>
        <v>371.83</v>
      </c>
      <c r="N998" s="95">
        <f>SUMIFS(MasterData[Semi-Annual Base],MasterData[Material'#],H998,MasterData[Material],I998,MasterData[WWB ID],C998)</f>
        <v>0</v>
      </c>
      <c r="O998" s="95">
        <f>SUMIFS(MasterData[Semi-Annual Focus],MasterData[Material'#],H998,MasterData[Material],I998,MasterData[WWB ID],C998)</f>
        <v>0</v>
      </c>
      <c r="P998" s="95">
        <f>SUMIFS(MasterData[Base Rebate],MasterData[Material'#],H998,MasterData[Material],I998,MasterData[WWB ID],C998)</f>
        <v>2.8641280226327543</v>
      </c>
      <c r="Q998" s="95">
        <f>SUMIFS(MasterData[Annual Focus],MasterData[Material'#],H998,MasterData[Material],I998,MasterData[WWB ID],C998)</f>
        <v>0</v>
      </c>
      <c r="R998" s="95">
        <f>SUMIFS(MasterData[Growth Rebate],MasterData[Material'#],H998,MasterData[Material],I998,MasterData[WWB ID],C998)</f>
        <v>37.183</v>
      </c>
      <c r="S998" s="95">
        <f t="shared" si="32"/>
        <v>40.047128022632755</v>
      </c>
    </row>
    <row r="999" spans="1:19" x14ac:dyDescent="0.25">
      <c r="A999" s="91" t="str">
        <v>BD INTERVENTIONAL</v>
      </c>
      <c r="B999" s="91" t="str">
        <v>Peripheral Intervention</v>
      </c>
      <c r="C999" s="91" t="str">
        <v>2401121</v>
      </c>
      <c r="D999" s="91" t="str">
        <v>End Stage Kidney Disease</v>
      </c>
      <c r="E999" s="91" t="str">
        <v>PTA ESKD</v>
      </c>
      <c r="F999" s="91" t="str">
        <v>Atlas Gold PTA</v>
      </c>
      <c r="G999" s="91" t="str">
        <v>Atlas Gold PTA</v>
      </c>
      <c r="H999" s="91" t="str">
        <v>ATG120142_BARD</v>
      </c>
      <c r="I999" s="91" t="str">
        <v>PTADilatationCatheter</v>
      </c>
      <c r="J999" s="91" t="str">
        <v>BARD</v>
      </c>
      <c r="K999" s="95">
        <f>SUMIFS(MasterData[Curr Sales],MasterData[Material'#],H999,MasterData[Material],I999,MasterData[WWB ID],C999)</f>
        <v>1115.49</v>
      </c>
      <c r="L999" s="95">
        <f>SUMIFS(MasterData[Prior Sales],MasterData[Material'#],H999,MasterData[Material],I999,MasterData[WWB ID],C999)</f>
        <v>371.83</v>
      </c>
      <c r="M999" s="95">
        <f t="shared" si="31"/>
        <v>743.66000000000008</v>
      </c>
      <c r="N999" s="95">
        <f>SUMIFS(MasterData[Semi-Annual Base],MasterData[Material'#],H999,MasterData[Material],I999,MasterData[WWB ID],C999)</f>
        <v>0</v>
      </c>
      <c r="O999" s="95">
        <f>SUMIFS(MasterData[Semi-Annual Focus],MasterData[Material'#],H999,MasterData[Material],I999,MasterData[WWB ID],C999)</f>
        <v>0</v>
      </c>
      <c r="P999" s="95">
        <f>SUMIFS(MasterData[Base Rebate],MasterData[Material'#],H999,MasterData[Material],I999,MasterData[WWB ID],C999)</f>
        <v>2.8641280226327543</v>
      </c>
      <c r="Q999" s="95">
        <f>SUMIFS(MasterData[Annual Focus],MasterData[Material'#],H999,MasterData[Material],I999,MasterData[WWB ID],C999)</f>
        <v>0</v>
      </c>
      <c r="R999" s="95">
        <f>SUMIFS(MasterData[Growth Rebate],MasterData[Material'#],H999,MasterData[Material],I999,MasterData[WWB ID],C999)</f>
        <v>74.366000000000014</v>
      </c>
      <c r="S999" s="95">
        <f t="shared" si="32"/>
        <v>77.230128022632769</v>
      </c>
    </row>
    <row r="1000" spans="1:19" x14ac:dyDescent="0.25">
      <c r="A1000" s="91" t="str">
        <v>BD INTERVENTIONAL</v>
      </c>
      <c r="B1000" s="91" t="str">
        <v>Peripheral Intervention</v>
      </c>
      <c r="C1000" s="91" t="str">
        <v>2401121</v>
      </c>
      <c r="D1000" s="91" t="str">
        <v>End Stage Kidney Disease</v>
      </c>
      <c r="E1000" s="91" t="str">
        <v>PTA ESKD</v>
      </c>
      <c r="F1000" s="91" t="str">
        <v>Atlas Gold PTA</v>
      </c>
      <c r="G1000" s="91" t="str">
        <v>Atlas Gold PTA</v>
      </c>
      <c r="H1000" s="91" t="str">
        <v>ATG120162_BARD</v>
      </c>
      <c r="I1000" s="91" t="str">
        <v>PTADilatationCatheter</v>
      </c>
      <c r="J1000" s="91" t="str">
        <v>BARD</v>
      </c>
      <c r="K1000" s="95">
        <f>SUMIFS(MasterData[Curr Sales],MasterData[Material'#],H1000,MasterData[Material],I1000,MasterData[WWB ID],C1000)</f>
        <v>1115.49</v>
      </c>
      <c r="L1000" s="95">
        <f>SUMIFS(MasterData[Prior Sales],MasterData[Material'#],H1000,MasterData[Material],I1000,MasterData[WWB ID],C1000)</f>
        <v>1115.49</v>
      </c>
      <c r="M1000" s="95">
        <f t="shared" si="31"/>
        <v>0</v>
      </c>
      <c r="N1000" s="95">
        <f>SUMIFS(MasterData[Semi-Annual Base],MasterData[Material'#],H1000,MasterData[Material],I1000,MasterData[WWB ID],C1000)</f>
        <v>0</v>
      </c>
      <c r="O1000" s="95">
        <f>SUMIFS(MasterData[Semi-Annual Focus],MasterData[Material'#],H1000,MasterData[Material],I1000,MasterData[WWB ID],C1000)</f>
        <v>0</v>
      </c>
      <c r="P1000" s="95">
        <f>SUMIFS(MasterData[Base Rebate],MasterData[Material'#],H1000,MasterData[Material],I1000,MasterData[WWB ID],C1000)</f>
        <v>8.5923840678982639</v>
      </c>
      <c r="Q1000" s="95">
        <f>SUMIFS(MasterData[Annual Focus],MasterData[Material'#],H1000,MasterData[Material],I1000,MasterData[WWB ID],C1000)</f>
        <v>0</v>
      </c>
      <c r="R1000" s="95">
        <f>SUMIFS(MasterData[Growth Rebate],MasterData[Material'#],H1000,MasterData[Material],I1000,MasterData[WWB ID],C1000)</f>
        <v>0</v>
      </c>
      <c r="S1000" s="95">
        <f t="shared" si="32"/>
        <v>8.5923840678982639</v>
      </c>
    </row>
    <row r="1001" spans="1:19" x14ac:dyDescent="0.25">
      <c r="A1001" s="91" t="str">
        <v>BD INTERVENTIONAL</v>
      </c>
      <c r="B1001" s="91" t="str">
        <v>Peripheral Intervention</v>
      </c>
      <c r="C1001" s="91" t="str">
        <v>2401121</v>
      </c>
      <c r="D1001" s="91" t="str">
        <v>End Stage Kidney Disease</v>
      </c>
      <c r="E1001" s="91" t="str">
        <v>PTA ESKD</v>
      </c>
      <c r="F1001" s="91" t="str">
        <v>Atlas Gold PTA</v>
      </c>
      <c r="G1001" s="91" t="str">
        <v>Atlas Gold PTA</v>
      </c>
      <c r="H1001" s="91" t="str">
        <v>ATG120182_BARD</v>
      </c>
      <c r="I1001" s="91" t="str">
        <v>PTADilatationCatheter</v>
      </c>
      <c r="J1001" s="91" t="str">
        <v>BARD</v>
      </c>
      <c r="K1001" s="95">
        <f>SUMIFS(MasterData[Curr Sales],MasterData[Material'#],H1001,MasterData[Material],I1001,MasterData[WWB ID],C1001)</f>
        <v>743.66</v>
      </c>
      <c r="L1001" s="95">
        <f>SUMIFS(MasterData[Prior Sales],MasterData[Material'#],H1001,MasterData[Material],I1001,MasterData[WWB ID],C1001)</f>
        <v>0</v>
      </c>
      <c r="M1001" s="95">
        <f t="shared" si="31"/>
        <v>743.66</v>
      </c>
      <c r="N1001" s="95">
        <f>SUMIFS(MasterData[Semi-Annual Base],MasterData[Material'#],H1001,MasterData[Material],I1001,MasterData[WWB ID],C1001)</f>
        <v>0</v>
      </c>
      <c r="O1001" s="95">
        <f>SUMIFS(MasterData[Semi-Annual Focus],MasterData[Material'#],H1001,MasterData[Material],I1001,MasterData[WWB ID],C1001)</f>
        <v>0</v>
      </c>
      <c r="P1001" s="95">
        <f>SUMIFS(MasterData[Base Rebate],MasterData[Material'#],H1001,MasterData[Material],I1001,MasterData[WWB ID],C1001)</f>
        <v>0</v>
      </c>
      <c r="Q1001" s="95">
        <f>SUMIFS(MasterData[Annual Focus],MasterData[Material'#],H1001,MasterData[Material],I1001,MasterData[WWB ID],C1001)</f>
        <v>0</v>
      </c>
      <c r="R1001" s="95">
        <f>SUMIFS(MasterData[Growth Rebate],MasterData[Material'#],H1001,MasterData[Material],I1001,MasterData[WWB ID],C1001)</f>
        <v>74.366</v>
      </c>
      <c r="S1001" s="95">
        <f t="shared" si="32"/>
        <v>74.366</v>
      </c>
    </row>
    <row r="1002" spans="1:19" x14ac:dyDescent="0.25">
      <c r="A1002" s="91" t="str">
        <v>BD INTERVENTIONAL</v>
      </c>
      <c r="B1002" s="91" t="str">
        <v>Peripheral Intervention</v>
      </c>
      <c r="C1002" s="91" t="str">
        <v>2401121</v>
      </c>
      <c r="D1002" s="91" t="str">
        <v>End Stage Kidney Disease</v>
      </c>
      <c r="E1002" s="91" t="str">
        <v>PTA ESKD</v>
      </c>
      <c r="F1002" s="91" t="str">
        <v>Atlas Gold PTA</v>
      </c>
      <c r="G1002" s="91" t="str">
        <v>Atlas Gold PTA</v>
      </c>
      <c r="H1002" s="91" t="str">
        <v>ATG120202_BARD</v>
      </c>
      <c r="I1002" s="91" t="str">
        <v>PTADilatationCatheter</v>
      </c>
      <c r="J1002" s="91" t="str">
        <v>BARD</v>
      </c>
      <c r="K1002" s="95">
        <f>SUMIFS(MasterData[Curr Sales],MasterData[Material'#],H1002,MasterData[Material],I1002,MasterData[WWB ID],C1002)</f>
        <v>3333.08</v>
      </c>
      <c r="L1002" s="95">
        <f>SUMIFS(MasterData[Prior Sales],MasterData[Material'#],H1002,MasterData[Material],I1002,MasterData[WWB ID],C1002)</f>
        <v>0</v>
      </c>
      <c r="M1002" s="95">
        <f t="shared" si="31"/>
        <v>3333.08</v>
      </c>
      <c r="N1002" s="95">
        <f>SUMIFS(MasterData[Semi-Annual Base],MasterData[Material'#],H1002,MasterData[Material],I1002,MasterData[WWB ID],C1002)</f>
        <v>0</v>
      </c>
      <c r="O1002" s="95">
        <f>SUMIFS(MasterData[Semi-Annual Focus],MasterData[Material'#],H1002,MasterData[Material],I1002,MasterData[WWB ID],C1002)</f>
        <v>0</v>
      </c>
      <c r="P1002" s="95">
        <f>SUMIFS(MasterData[Base Rebate],MasterData[Material'#],H1002,MasterData[Material],I1002,MasterData[WWB ID],C1002)</f>
        <v>0</v>
      </c>
      <c r="Q1002" s="95">
        <f>SUMIFS(MasterData[Annual Focus],MasterData[Material'#],H1002,MasterData[Material],I1002,MasterData[WWB ID],C1002)</f>
        <v>0</v>
      </c>
      <c r="R1002" s="95">
        <f>SUMIFS(MasterData[Growth Rebate],MasterData[Material'#],H1002,MasterData[Material],I1002,MasterData[WWB ID],C1002)</f>
        <v>333.30799999999999</v>
      </c>
      <c r="S1002" s="95">
        <f t="shared" si="32"/>
        <v>333.30799999999999</v>
      </c>
    </row>
    <row r="1003" spans="1:19" x14ac:dyDescent="0.25">
      <c r="A1003" s="91" t="str">
        <v>BD INTERVENTIONAL</v>
      </c>
      <c r="B1003" s="91" t="str">
        <v>Peripheral Intervention</v>
      </c>
      <c r="C1003" s="91" t="str">
        <v>2401121</v>
      </c>
      <c r="D1003" s="91" t="str">
        <v>End Stage Kidney Disease</v>
      </c>
      <c r="E1003" s="91" t="str">
        <v>PTA ESKD</v>
      </c>
      <c r="F1003" s="91" t="str">
        <v>Atlas Gold PTA</v>
      </c>
      <c r="G1003" s="91" t="str">
        <v>Atlas Gold PTA</v>
      </c>
      <c r="H1003" s="91" t="str">
        <v>ATG120204_BARD</v>
      </c>
      <c r="I1003" s="91" t="str">
        <v>PTADilatationCatheter</v>
      </c>
      <c r="J1003" s="91" t="str">
        <v>BARD</v>
      </c>
      <c r="K1003" s="95">
        <f>SUMIFS(MasterData[Curr Sales],MasterData[Material'#],H1003,MasterData[Material],I1003,MasterData[WWB ID],C1003)</f>
        <v>0</v>
      </c>
      <c r="L1003" s="95">
        <f>SUMIFS(MasterData[Prior Sales],MasterData[Material'#],H1003,MasterData[Material],I1003,MasterData[WWB ID],C1003)</f>
        <v>3284.54</v>
      </c>
      <c r="M1003" s="95">
        <f t="shared" si="31"/>
        <v>-3284.54</v>
      </c>
      <c r="N1003" s="95">
        <f>SUMIFS(MasterData[Semi-Annual Base],MasterData[Material'#],H1003,MasterData[Material],I1003,MasterData[WWB ID],C1003)</f>
        <v>0</v>
      </c>
      <c r="O1003" s="95">
        <f>SUMIFS(MasterData[Semi-Annual Focus],MasterData[Material'#],H1003,MasterData[Material],I1003,MasterData[WWB ID],C1003)</f>
        <v>0</v>
      </c>
      <c r="P1003" s="95">
        <f>SUMIFS(MasterData[Base Rebate],MasterData[Material'#],H1003,MasterData[Material],I1003,MasterData[WWB ID],C1003)</f>
        <v>25.300118482796403</v>
      </c>
      <c r="Q1003" s="95">
        <f>SUMIFS(MasterData[Annual Focus],MasterData[Material'#],H1003,MasterData[Material],I1003,MasterData[WWB ID],C1003)</f>
        <v>0</v>
      </c>
      <c r="R1003" s="95">
        <f>SUMIFS(MasterData[Growth Rebate],MasterData[Material'#],H1003,MasterData[Material],I1003,MasterData[WWB ID],C1003)</f>
        <v>-328.45400000000001</v>
      </c>
      <c r="S1003" s="95">
        <f t="shared" si="32"/>
        <v>-303.15388151720362</v>
      </c>
    </row>
    <row r="1004" spans="1:19" x14ac:dyDescent="0.25">
      <c r="A1004" s="91" t="str">
        <v>BD INTERVENTIONAL</v>
      </c>
      <c r="B1004" s="91" t="str">
        <v>Peripheral Intervention</v>
      </c>
      <c r="C1004" s="91" t="str">
        <v>2401121</v>
      </c>
      <c r="D1004" s="91" t="str">
        <v>End Stage Kidney Disease</v>
      </c>
      <c r="E1004" s="91" t="str">
        <v>PTA ESKD</v>
      </c>
      <c r="F1004" s="91" t="str">
        <v>Atlas Gold PTA</v>
      </c>
      <c r="G1004" s="91" t="str">
        <v>Atlas Gold PTA</v>
      </c>
      <c r="H1004" s="91" t="str">
        <v>ATG120222_BARD</v>
      </c>
      <c r="I1004" s="91" t="str">
        <v>PTADilatationCatheter</v>
      </c>
      <c r="J1004" s="91" t="str">
        <v>BARD</v>
      </c>
      <c r="K1004" s="95">
        <f>SUMIFS(MasterData[Curr Sales],MasterData[Material'#],H1004,MasterData[Material],I1004,MasterData[WWB ID],C1004)</f>
        <v>833.27</v>
      </c>
      <c r="L1004" s="95">
        <f>SUMIFS(MasterData[Prior Sales],MasterData[Material'#],H1004,MasterData[Material],I1004,MasterData[WWB ID],C1004)</f>
        <v>809</v>
      </c>
      <c r="M1004" s="95">
        <f t="shared" si="31"/>
        <v>24.269999999999982</v>
      </c>
      <c r="N1004" s="95">
        <f>SUMIFS(MasterData[Semi-Annual Base],MasterData[Material'#],H1004,MasterData[Material],I1004,MasterData[WWB ID],C1004)</f>
        <v>0</v>
      </c>
      <c r="O1004" s="95">
        <f>SUMIFS(MasterData[Semi-Annual Focus],MasterData[Material'#],H1004,MasterData[Material],I1004,MasterData[WWB ID],C1004)</f>
        <v>0</v>
      </c>
      <c r="P1004" s="95">
        <f>SUMIFS(MasterData[Base Rebate],MasterData[Material'#],H1004,MasterData[Material],I1004,MasterData[WWB ID],C1004)</f>
        <v>6.2315562765508385</v>
      </c>
      <c r="Q1004" s="95">
        <f>SUMIFS(MasterData[Annual Focus],MasterData[Material'#],H1004,MasterData[Material],I1004,MasterData[WWB ID],C1004)</f>
        <v>0</v>
      </c>
      <c r="R1004" s="95">
        <f>SUMIFS(MasterData[Growth Rebate],MasterData[Material'#],H1004,MasterData[Material],I1004,MasterData[WWB ID],C1004)</f>
        <v>2.4269999999999925</v>
      </c>
      <c r="S1004" s="95">
        <f t="shared" si="32"/>
        <v>8.658556276550831</v>
      </c>
    </row>
    <row r="1005" spans="1:19" x14ac:dyDescent="0.25">
      <c r="A1005" s="91" t="str">
        <v>BD INTERVENTIONAL</v>
      </c>
      <c r="B1005" s="91" t="str">
        <v>Peripheral Intervention</v>
      </c>
      <c r="C1005" s="91" t="str">
        <v>2401121</v>
      </c>
      <c r="D1005" s="91" t="str">
        <v>End Stage Kidney Disease</v>
      </c>
      <c r="E1005" s="91" t="str">
        <v>PTA ESKD</v>
      </c>
      <c r="F1005" s="91" t="str">
        <v>Atlas Gold PTA</v>
      </c>
      <c r="G1005" s="91" t="str">
        <v>Atlas Gold PTA</v>
      </c>
      <c r="H1005" s="91" t="str">
        <v>ATG120224_BARD</v>
      </c>
      <c r="I1005" s="91" t="str">
        <v>PTADilatationCatheter</v>
      </c>
      <c r="J1005" s="91" t="str">
        <v>BARD</v>
      </c>
      <c r="K1005" s="95">
        <f>SUMIFS(MasterData[Curr Sales],MasterData[Material'#],H1005,MasterData[Material],I1005,MasterData[WWB ID],C1005)</f>
        <v>4166.3500000000004</v>
      </c>
      <c r="L1005" s="95">
        <f>SUMIFS(MasterData[Prior Sales],MasterData[Material'#],H1005,MasterData[Material],I1005,MasterData[WWB ID],C1005)</f>
        <v>0</v>
      </c>
      <c r="M1005" s="95">
        <f t="shared" si="31"/>
        <v>4166.3500000000004</v>
      </c>
      <c r="N1005" s="95">
        <f>SUMIFS(MasterData[Semi-Annual Base],MasterData[Material'#],H1005,MasterData[Material],I1005,MasterData[WWB ID],C1005)</f>
        <v>0</v>
      </c>
      <c r="O1005" s="95">
        <f>SUMIFS(MasterData[Semi-Annual Focus],MasterData[Material'#],H1005,MasterData[Material],I1005,MasterData[WWB ID],C1005)</f>
        <v>0</v>
      </c>
      <c r="P1005" s="95">
        <f>SUMIFS(MasterData[Base Rebate],MasterData[Material'#],H1005,MasterData[Material],I1005,MasterData[WWB ID],C1005)</f>
        <v>0</v>
      </c>
      <c r="Q1005" s="95">
        <f>SUMIFS(MasterData[Annual Focus],MasterData[Material'#],H1005,MasterData[Material],I1005,MasterData[WWB ID],C1005)</f>
        <v>0</v>
      </c>
      <c r="R1005" s="95">
        <f>SUMIFS(MasterData[Growth Rebate],MasterData[Material'#],H1005,MasterData[Material],I1005,MasterData[WWB ID],C1005)</f>
        <v>416.63500000000005</v>
      </c>
      <c r="S1005" s="95">
        <f t="shared" si="32"/>
        <v>416.63500000000005</v>
      </c>
    </row>
    <row r="1006" spans="1:19" x14ac:dyDescent="0.25">
      <c r="A1006" s="91" t="str">
        <v>BD INTERVENTIONAL</v>
      </c>
      <c r="B1006" s="91" t="str">
        <v>Peripheral Intervention</v>
      </c>
      <c r="C1006" s="91" t="str">
        <v>2401121</v>
      </c>
      <c r="D1006" s="91" t="str">
        <v>End Stage Kidney Disease</v>
      </c>
      <c r="E1006" s="91" t="str">
        <v>PTA ESKD</v>
      </c>
      <c r="F1006" s="91" t="str">
        <v>Atlas Gold PTA</v>
      </c>
      <c r="G1006" s="91" t="str">
        <v>Atlas Gold PTA</v>
      </c>
      <c r="H1006" s="91" t="str">
        <v>ATG120244_BARD</v>
      </c>
      <c r="I1006" s="91" t="str">
        <v>PTADilatationCatheter</v>
      </c>
      <c r="J1006" s="91" t="str">
        <v>BARD</v>
      </c>
      <c r="K1006" s="95">
        <f>SUMIFS(MasterData[Curr Sales],MasterData[Material'#],H1006,MasterData[Material],I1006,MasterData[WWB ID],C1006)</f>
        <v>4166.3500000000004</v>
      </c>
      <c r="L1006" s="95">
        <f>SUMIFS(MasterData[Prior Sales],MasterData[Material'#],H1006,MasterData[Material],I1006,MasterData[WWB ID],C1006)</f>
        <v>0</v>
      </c>
      <c r="M1006" s="95">
        <f t="shared" si="31"/>
        <v>4166.3500000000004</v>
      </c>
      <c r="N1006" s="95">
        <f>SUMIFS(MasterData[Semi-Annual Base],MasterData[Material'#],H1006,MasterData[Material],I1006,MasterData[WWB ID],C1006)</f>
        <v>0</v>
      </c>
      <c r="O1006" s="95">
        <f>SUMIFS(MasterData[Semi-Annual Focus],MasterData[Material'#],H1006,MasterData[Material],I1006,MasterData[WWB ID],C1006)</f>
        <v>0</v>
      </c>
      <c r="P1006" s="95">
        <f>SUMIFS(MasterData[Base Rebate],MasterData[Material'#],H1006,MasterData[Material],I1006,MasterData[WWB ID],C1006)</f>
        <v>0</v>
      </c>
      <c r="Q1006" s="95">
        <f>SUMIFS(MasterData[Annual Focus],MasterData[Material'#],H1006,MasterData[Material],I1006,MasterData[WWB ID],C1006)</f>
        <v>0</v>
      </c>
      <c r="R1006" s="95">
        <f>SUMIFS(MasterData[Growth Rebate],MasterData[Material'#],H1006,MasterData[Material],I1006,MasterData[WWB ID],C1006)</f>
        <v>416.63500000000005</v>
      </c>
      <c r="S1006" s="95">
        <f t="shared" si="32"/>
        <v>416.63500000000005</v>
      </c>
    </row>
    <row r="1007" spans="1:19" x14ac:dyDescent="0.25">
      <c r="A1007" s="91" t="str">
        <v>BD INTERVENTIONAL</v>
      </c>
      <c r="B1007" s="91" t="str">
        <v>Peripheral Intervention</v>
      </c>
      <c r="C1007" s="91" t="str">
        <v>2401121</v>
      </c>
      <c r="D1007" s="91" t="str">
        <v>End Stage Kidney Disease</v>
      </c>
      <c r="E1007" s="91" t="str">
        <v>PTA ESKD</v>
      </c>
      <c r="F1007" s="91" t="str">
        <v>Atlas Gold PTA</v>
      </c>
      <c r="G1007" s="91" t="str">
        <v>Atlas Gold PTA</v>
      </c>
      <c r="H1007" s="91" t="str">
        <v>ATG120264_BARD</v>
      </c>
      <c r="I1007" s="91" t="str">
        <v>PTADilatationCatheter</v>
      </c>
      <c r="J1007" s="91" t="str">
        <v>BARD</v>
      </c>
      <c r="K1007" s="95">
        <f>SUMIFS(MasterData[Curr Sales],MasterData[Material'#],H1007,MasterData[Material],I1007,MasterData[WWB ID],C1007)</f>
        <v>3333.08</v>
      </c>
      <c r="L1007" s="95">
        <f>SUMIFS(MasterData[Prior Sales],MasterData[Material'#],H1007,MasterData[Material],I1007,MasterData[WWB ID],C1007)</f>
        <v>833.27</v>
      </c>
      <c r="M1007" s="95">
        <f t="shared" si="31"/>
        <v>2499.81</v>
      </c>
      <c r="N1007" s="95">
        <f>SUMIFS(MasterData[Semi-Annual Base],MasterData[Material'#],H1007,MasterData[Material],I1007,MasterData[WWB ID],C1007)</f>
        <v>0</v>
      </c>
      <c r="O1007" s="95">
        <f>SUMIFS(MasterData[Semi-Annual Focus],MasterData[Material'#],H1007,MasterData[Material],I1007,MasterData[WWB ID],C1007)</f>
        <v>0</v>
      </c>
      <c r="P1007" s="95">
        <f>SUMIFS(MasterData[Base Rebate],MasterData[Material'#],H1007,MasterData[Material],I1007,MasterData[WWB ID],C1007)</f>
        <v>6.418502964847363</v>
      </c>
      <c r="Q1007" s="95">
        <f>SUMIFS(MasterData[Annual Focus],MasterData[Material'#],H1007,MasterData[Material],I1007,MasterData[WWB ID],C1007)</f>
        <v>0</v>
      </c>
      <c r="R1007" s="95">
        <f>SUMIFS(MasterData[Growth Rebate],MasterData[Material'#],H1007,MasterData[Material],I1007,MasterData[WWB ID],C1007)</f>
        <v>249.98099999999999</v>
      </c>
      <c r="S1007" s="95">
        <f t="shared" si="32"/>
        <v>256.39950296484733</v>
      </c>
    </row>
    <row r="1008" spans="1:19" x14ac:dyDescent="0.25">
      <c r="A1008" s="91" t="str">
        <v>BD INTERVENTIONAL</v>
      </c>
      <c r="B1008" s="91" t="str">
        <v>Peripheral Intervention</v>
      </c>
      <c r="C1008" s="91" t="str">
        <v>2401121</v>
      </c>
      <c r="D1008" s="91" t="str">
        <v>End Stage Kidney Disease</v>
      </c>
      <c r="E1008" s="91" t="str">
        <v>PTA ESKD</v>
      </c>
      <c r="F1008" s="91" t="str">
        <v>Atlas Gold PTA</v>
      </c>
      <c r="G1008" s="91" t="str">
        <v>Atlas Gold PTA</v>
      </c>
      <c r="H1008" s="91" t="str">
        <v>ATG120184_BARD</v>
      </c>
      <c r="I1008" s="91" t="str">
        <v>PTADilatationCatheter</v>
      </c>
      <c r="J1008" s="91" t="str">
        <v>BARD</v>
      </c>
      <c r="K1008" s="95">
        <f>SUMIFS(MasterData[Curr Sales],MasterData[Material'#],H1008,MasterData[Material],I1008,MasterData[WWB ID],C1008)</f>
        <v>371.83</v>
      </c>
      <c r="L1008" s="95">
        <f>SUMIFS(MasterData[Prior Sales],MasterData[Material'#],H1008,MasterData[Material],I1008,MasterData[WWB ID],C1008)</f>
        <v>743.66</v>
      </c>
      <c r="M1008" s="95">
        <f t="shared" si="31"/>
        <v>-371.83</v>
      </c>
      <c r="N1008" s="95">
        <f>SUMIFS(MasterData[Semi-Annual Base],MasterData[Material'#],H1008,MasterData[Material],I1008,MasterData[WWB ID],C1008)</f>
        <v>0</v>
      </c>
      <c r="O1008" s="95">
        <f>SUMIFS(MasterData[Semi-Annual Focus],MasterData[Material'#],H1008,MasterData[Material],I1008,MasterData[WWB ID],C1008)</f>
        <v>0</v>
      </c>
      <c r="P1008" s="95">
        <f>SUMIFS(MasterData[Base Rebate],MasterData[Material'#],H1008,MasterData[Material],I1008,MasterData[WWB ID],C1008)</f>
        <v>5.7282560452655087</v>
      </c>
      <c r="Q1008" s="95">
        <f>SUMIFS(MasterData[Annual Focus],MasterData[Material'#],H1008,MasterData[Material],I1008,MasterData[WWB ID],C1008)</f>
        <v>0</v>
      </c>
      <c r="R1008" s="95">
        <f>SUMIFS(MasterData[Growth Rebate],MasterData[Material'#],H1008,MasterData[Material],I1008,MasterData[WWB ID],C1008)</f>
        <v>-37.183</v>
      </c>
      <c r="S1008" s="95">
        <f t="shared" si="32"/>
        <v>-31.454743954734489</v>
      </c>
    </row>
    <row r="1009" spans="1:19" x14ac:dyDescent="0.25">
      <c r="A1009" s="91" t="str">
        <v>BD INTERVENTIONAL</v>
      </c>
      <c r="B1009" s="91" t="str">
        <v>Peripheral Intervention</v>
      </c>
      <c r="C1009" s="91" t="str">
        <v>2401121</v>
      </c>
      <c r="D1009" s="91" t="str">
        <v>End Stage Kidney Disease</v>
      </c>
      <c r="E1009" s="91" t="str">
        <v>PTA ESKD</v>
      </c>
      <c r="F1009" s="91" t="str">
        <v>Atlas Gold PTA</v>
      </c>
      <c r="G1009" s="91" t="str">
        <v>Atlas Gold PTA</v>
      </c>
      <c r="H1009" s="91" t="str">
        <v>ATG80224_BARD</v>
      </c>
      <c r="I1009" s="91" t="str">
        <v>PTADilatationCatheter</v>
      </c>
      <c r="J1009" s="91" t="str">
        <v>BARD</v>
      </c>
      <c r="K1009" s="95">
        <f>SUMIFS(MasterData[Curr Sales],MasterData[Material'#],H1009,MasterData[Material],I1009,MasterData[WWB ID],C1009)</f>
        <v>3333.08</v>
      </c>
      <c r="L1009" s="95">
        <f>SUMIFS(MasterData[Prior Sales],MasterData[Material'#],H1009,MasterData[Material],I1009,MasterData[WWB ID],C1009)</f>
        <v>0</v>
      </c>
      <c r="M1009" s="95">
        <f t="shared" si="31"/>
        <v>3333.08</v>
      </c>
      <c r="N1009" s="95">
        <f>SUMIFS(MasterData[Semi-Annual Base],MasterData[Material'#],H1009,MasterData[Material],I1009,MasterData[WWB ID],C1009)</f>
        <v>0</v>
      </c>
      <c r="O1009" s="95">
        <f>SUMIFS(MasterData[Semi-Annual Focus],MasterData[Material'#],H1009,MasterData[Material],I1009,MasterData[WWB ID],C1009)</f>
        <v>0</v>
      </c>
      <c r="P1009" s="95">
        <f>SUMIFS(MasterData[Base Rebate],MasterData[Material'#],H1009,MasterData[Material],I1009,MasterData[WWB ID],C1009)</f>
        <v>0</v>
      </c>
      <c r="Q1009" s="95">
        <f>SUMIFS(MasterData[Annual Focus],MasterData[Material'#],H1009,MasterData[Material],I1009,MasterData[WWB ID],C1009)</f>
        <v>0</v>
      </c>
      <c r="R1009" s="95">
        <f>SUMIFS(MasterData[Growth Rebate],MasterData[Material'#],H1009,MasterData[Material],I1009,MasterData[WWB ID],C1009)</f>
        <v>333.30799999999999</v>
      </c>
      <c r="S1009" s="95">
        <f t="shared" si="32"/>
        <v>333.30799999999999</v>
      </c>
    </row>
    <row r="1010" spans="1:19" x14ac:dyDescent="0.25">
      <c r="A1010" s="91" t="str">
        <v>BD INTERVENTIONAL</v>
      </c>
      <c r="B1010" s="91" t="str">
        <v>Peripheral Intervention</v>
      </c>
      <c r="C1010" s="91" t="str">
        <v>2401121</v>
      </c>
      <c r="D1010" s="91" t="str">
        <v>End Stage Kidney Disease</v>
      </c>
      <c r="E1010" s="91" t="str">
        <v>PTA ESKD</v>
      </c>
      <c r="F1010" s="91" t="str">
        <v>Atlas Gold PTA</v>
      </c>
      <c r="G1010" s="91" t="str">
        <v>Atlas Gold PTA</v>
      </c>
      <c r="H1010" s="91" t="str">
        <v>ATG80242_BARD</v>
      </c>
      <c r="I1010" s="91" t="str">
        <v>PTADilatationCatheter</v>
      </c>
      <c r="J1010" s="91" t="str">
        <v>BARD</v>
      </c>
      <c r="K1010" s="95">
        <f>SUMIFS(MasterData[Curr Sales],MasterData[Material'#],H1010,MasterData[Material],I1010,MasterData[WWB ID],C1010)</f>
        <v>1666.54</v>
      </c>
      <c r="L1010" s="95">
        <f>SUMIFS(MasterData[Prior Sales],MasterData[Material'#],H1010,MasterData[Material],I1010,MasterData[WWB ID],C1010)</f>
        <v>0</v>
      </c>
      <c r="M1010" s="95">
        <f t="shared" si="31"/>
        <v>1666.54</v>
      </c>
      <c r="N1010" s="95">
        <f>SUMIFS(MasterData[Semi-Annual Base],MasterData[Material'#],H1010,MasterData[Material],I1010,MasterData[WWB ID],C1010)</f>
        <v>0</v>
      </c>
      <c r="O1010" s="95">
        <f>SUMIFS(MasterData[Semi-Annual Focus],MasterData[Material'#],H1010,MasterData[Material],I1010,MasterData[WWB ID],C1010)</f>
        <v>0</v>
      </c>
      <c r="P1010" s="95">
        <f>SUMIFS(MasterData[Base Rebate],MasterData[Material'#],H1010,MasterData[Material],I1010,MasterData[WWB ID],C1010)</f>
        <v>0</v>
      </c>
      <c r="Q1010" s="95">
        <f>SUMIFS(MasterData[Annual Focus],MasterData[Material'#],H1010,MasterData[Material],I1010,MasterData[WWB ID],C1010)</f>
        <v>0</v>
      </c>
      <c r="R1010" s="95">
        <f>SUMIFS(MasterData[Growth Rebate],MasterData[Material'#],H1010,MasterData[Material],I1010,MasterData[WWB ID],C1010)</f>
        <v>166.654</v>
      </c>
      <c r="S1010" s="95">
        <f t="shared" si="32"/>
        <v>166.654</v>
      </c>
    </row>
    <row r="1011" spans="1:19" x14ac:dyDescent="0.25">
      <c r="A1011" s="91" t="str">
        <v>BD INTERVENTIONAL</v>
      </c>
      <c r="B1011" s="91" t="str">
        <v>Peripheral Intervention</v>
      </c>
      <c r="C1011" s="91" t="str">
        <v>2401121</v>
      </c>
      <c r="D1011" s="91" t="str">
        <v>End Stage Kidney Disease</v>
      </c>
      <c r="E1011" s="91" t="str">
        <v>PTA ESKD</v>
      </c>
      <c r="F1011" s="91" t="str">
        <v>Atlas Gold PTA</v>
      </c>
      <c r="G1011" s="91" t="str">
        <v>Atlas Gold PTA</v>
      </c>
      <c r="H1011" s="91" t="str">
        <v>ATG80244_BARD</v>
      </c>
      <c r="I1011" s="91" t="str">
        <v>PTADilatationCatheter</v>
      </c>
      <c r="J1011" s="91" t="str">
        <v>BARD</v>
      </c>
      <c r="K1011" s="95">
        <f>SUMIFS(MasterData[Curr Sales],MasterData[Material'#],H1011,MasterData[Material],I1011,MasterData[WWB ID],C1011)</f>
        <v>1666.54</v>
      </c>
      <c r="L1011" s="95">
        <f>SUMIFS(MasterData[Prior Sales],MasterData[Material'#],H1011,MasterData[Material],I1011,MasterData[WWB ID],C1011)</f>
        <v>0</v>
      </c>
      <c r="M1011" s="95">
        <f t="shared" si="31"/>
        <v>1666.54</v>
      </c>
      <c r="N1011" s="95">
        <f>SUMIFS(MasterData[Semi-Annual Base],MasterData[Material'#],H1011,MasterData[Material],I1011,MasterData[WWB ID],C1011)</f>
        <v>0</v>
      </c>
      <c r="O1011" s="95">
        <f>SUMIFS(MasterData[Semi-Annual Focus],MasterData[Material'#],H1011,MasterData[Material],I1011,MasterData[WWB ID],C1011)</f>
        <v>0</v>
      </c>
      <c r="P1011" s="95">
        <f>SUMIFS(MasterData[Base Rebate],MasterData[Material'#],H1011,MasterData[Material],I1011,MasterData[WWB ID],C1011)</f>
        <v>0</v>
      </c>
      <c r="Q1011" s="95">
        <f>SUMIFS(MasterData[Annual Focus],MasterData[Material'#],H1011,MasterData[Material],I1011,MasterData[WWB ID],C1011)</f>
        <v>0</v>
      </c>
      <c r="R1011" s="95">
        <f>SUMIFS(MasterData[Growth Rebate],MasterData[Material'#],H1011,MasterData[Material],I1011,MasterData[WWB ID],C1011)</f>
        <v>166.654</v>
      </c>
      <c r="S1011" s="95">
        <f t="shared" si="32"/>
        <v>166.654</v>
      </c>
    </row>
    <row r="1012" spans="1:19" x14ac:dyDescent="0.25">
      <c r="A1012" s="91" t="str">
        <v>BD INTERVENTIONAL</v>
      </c>
      <c r="B1012" s="91" t="str">
        <v>Peripheral Intervention</v>
      </c>
      <c r="C1012" s="91" t="str">
        <v>2401121</v>
      </c>
      <c r="D1012" s="91" t="str">
        <v>End Stage Kidney Disease</v>
      </c>
      <c r="E1012" s="91" t="str">
        <v>PTA ESKD</v>
      </c>
      <c r="F1012" s="91" t="str">
        <v>Conquest 40 PTA</v>
      </c>
      <c r="G1012" s="91" t="str">
        <v>Conquest 40 PTA</v>
      </c>
      <c r="H1012" s="91" t="str">
        <v>CQF75124_BARD</v>
      </c>
      <c r="I1012" s="91" t="str">
        <v>PTABALLOONDILATATIONCATHETER</v>
      </c>
      <c r="J1012" s="91" t="str">
        <v>BARD</v>
      </c>
      <c r="K1012" s="95">
        <f>SUMIFS(MasterData[Curr Sales],MasterData[Material'#],H1012,MasterData[Material],I1012,MasterData[WWB ID],C1012)</f>
        <v>3655.4700000000003</v>
      </c>
      <c r="L1012" s="95">
        <f>SUMIFS(MasterData[Prior Sales],MasterData[Material'#],H1012,MasterData[Material],I1012,MasterData[WWB ID],C1012)</f>
        <v>3060.33</v>
      </c>
      <c r="M1012" s="95">
        <f t="shared" si="31"/>
        <v>595.14000000000033</v>
      </c>
      <c r="N1012" s="95">
        <f>SUMIFS(MasterData[Semi-Annual Base],MasterData[Material'#],H1012,MasterData[Material],I1012,MasterData[WWB ID],C1012)</f>
        <v>0</v>
      </c>
      <c r="O1012" s="95">
        <f>SUMIFS(MasterData[Semi-Annual Focus],MasterData[Material'#],H1012,MasterData[Material],I1012,MasterData[WWB ID],C1012)</f>
        <v>0</v>
      </c>
      <c r="P1012" s="95">
        <f>SUMIFS(MasterData[Base Rebate],MasterData[Material'#],H1012,MasterData[Material],I1012,MasterData[WWB ID],C1012)</f>
        <v>23.573076167882355</v>
      </c>
      <c r="Q1012" s="95">
        <f>SUMIFS(MasterData[Annual Focus],MasterData[Material'#],H1012,MasterData[Material],I1012,MasterData[WWB ID],C1012)</f>
        <v>0</v>
      </c>
      <c r="R1012" s="95">
        <f>SUMIFS(MasterData[Growth Rebate],MasterData[Material'#],H1012,MasterData[Material],I1012,MasterData[WWB ID],C1012)</f>
        <v>59.51400000000001</v>
      </c>
      <c r="S1012" s="95">
        <f t="shared" si="32"/>
        <v>83.087076167882373</v>
      </c>
    </row>
    <row r="1013" spans="1:19" x14ac:dyDescent="0.25">
      <c r="A1013" s="91" t="str">
        <v>BD INTERVENTIONAL</v>
      </c>
      <c r="B1013" s="91" t="str">
        <v>Peripheral Intervention</v>
      </c>
      <c r="C1013" s="91" t="str">
        <v>2401121</v>
      </c>
      <c r="D1013" s="91" t="str">
        <v>End Stage Kidney Disease</v>
      </c>
      <c r="E1013" s="91" t="str">
        <v>PTA ESKD</v>
      </c>
      <c r="F1013" s="91" t="str">
        <v>Conquest 40 PTA</v>
      </c>
      <c r="G1013" s="91" t="str">
        <v>Conquest 40 PTA</v>
      </c>
      <c r="H1013" s="91" t="str">
        <v>CQF75104_BARD</v>
      </c>
      <c r="I1013" s="91" t="str">
        <v>PTABALLOONDILATATIONCATHETER</v>
      </c>
      <c r="J1013" s="91" t="str">
        <v>BARD</v>
      </c>
      <c r="K1013" s="95">
        <f>SUMIFS(MasterData[Curr Sales],MasterData[Material'#],H1013,MasterData[Material],I1013,MasterData[WWB ID],C1013)</f>
        <v>4217.8500000000004</v>
      </c>
      <c r="L1013" s="95">
        <f>SUMIFS(MasterData[Prior Sales],MasterData[Material'#],H1013,MasterData[Material],I1013,MasterData[WWB ID],C1013)</f>
        <v>3936.66</v>
      </c>
      <c r="M1013" s="95">
        <f t="shared" si="31"/>
        <v>281.19000000000051</v>
      </c>
      <c r="N1013" s="95">
        <f>SUMIFS(MasterData[Semi-Annual Base],MasterData[Material'#],H1013,MasterData[Material],I1013,MasterData[WWB ID],C1013)</f>
        <v>0</v>
      </c>
      <c r="O1013" s="95">
        <f>SUMIFS(MasterData[Semi-Annual Focus],MasterData[Material'#],H1013,MasterData[Material],I1013,MasterData[WWB ID],C1013)</f>
        <v>0</v>
      </c>
      <c r="P1013" s="95">
        <f>SUMIFS(MasterData[Base Rebate],MasterData[Material'#],H1013,MasterData[Material],I1013,MasterData[WWB ID],C1013)</f>
        <v>30.323261225768384</v>
      </c>
      <c r="Q1013" s="95">
        <f>SUMIFS(MasterData[Annual Focus],MasterData[Material'#],H1013,MasterData[Material],I1013,MasterData[WWB ID],C1013)</f>
        <v>0</v>
      </c>
      <c r="R1013" s="95">
        <f>SUMIFS(MasterData[Growth Rebate],MasterData[Material'#],H1013,MasterData[Material],I1013,MasterData[WWB ID],C1013)</f>
        <v>28.119000000000085</v>
      </c>
      <c r="S1013" s="95">
        <f t="shared" si="32"/>
        <v>58.442261225768469</v>
      </c>
    </row>
    <row r="1014" spans="1:19" x14ac:dyDescent="0.25">
      <c r="A1014" s="91" t="str">
        <v>BD INTERVENTIONAL</v>
      </c>
      <c r="B1014" s="91" t="str">
        <v>Peripheral Intervention</v>
      </c>
      <c r="C1014" s="91" t="str">
        <v>2401121</v>
      </c>
      <c r="D1014" s="91" t="str">
        <v>End Stage Kidney Disease</v>
      </c>
      <c r="E1014" s="91" t="str">
        <v>PTA ESKD</v>
      </c>
      <c r="F1014" s="91" t="str">
        <v>Conquest 40 PTA</v>
      </c>
      <c r="G1014" s="91" t="str">
        <v>Conquest 40 PTA</v>
      </c>
      <c r="H1014" s="91" t="str">
        <v>CQF7564_BARD</v>
      </c>
      <c r="I1014" s="91" t="str">
        <v>PTABALLOONDILATATIONCATHETER</v>
      </c>
      <c r="J1014" s="91" t="str">
        <v>BARD</v>
      </c>
      <c r="K1014" s="95">
        <f>SUMIFS(MasterData[Curr Sales],MasterData[Material'#],H1014,MasterData[Material],I1014,MasterData[WWB ID],C1014)</f>
        <v>5904.9899999999989</v>
      </c>
      <c r="L1014" s="95">
        <f>SUMIFS(MasterData[Prior Sales],MasterData[Material'#],H1014,MasterData[Material],I1014,MasterData[WWB ID],C1014)</f>
        <v>0</v>
      </c>
      <c r="M1014" s="95">
        <f t="shared" si="31"/>
        <v>5904.9899999999989</v>
      </c>
      <c r="N1014" s="95">
        <f>SUMIFS(MasterData[Semi-Annual Base],MasterData[Material'#],H1014,MasterData[Material],I1014,MasterData[WWB ID],C1014)</f>
        <v>0</v>
      </c>
      <c r="O1014" s="95">
        <f>SUMIFS(MasterData[Semi-Annual Focus],MasterData[Material'#],H1014,MasterData[Material],I1014,MasterData[WWB ID],C1014)</f>
        <v>0</v>
      </c>
      <c r="P1014" s="95">
        <f>SUMIFS(MasterData[Base Rebate],MasterData[Material'#],H1014,MasterData[Material],I1014,MasterData[WWB ID],C1014)</f>
        <v>0</v>
      </c>
      <c r="Q1014" s="95">
        <f>SUMIFS(MasterData[Annual Focus],MasterData[Material'#],H1014,MasterData[Material],I1014,MasterData[WWB ID],C1014)</f>
        <v>0</v>
      </c>
      <c r="R1014" s="95">
        <f>SUMIFS(MasterData[Growth Rebate],MasterData[Material'#],H1014,MasterData[Material],I1014,MasterData[WWB ID],C1014)</f>
        <v>590.49900000000002</v>
      </c>
      <c r="S1014" s="95">
        <f t="shared" si="32"/>
        <v>590.49900000000002</v>
      </c>
    </row>
    <row r="1015" spans="1:19" x14ac:dyDescent="0.25">
      <c r="A1015" s="91" t="str">
        <v>BD INTERVENTIONAL</v>
      </c>
      <c r="B1015" s="91" t="str">
        <v>Peripheral Intervention</v>
      </c>
      <c r="C1015" s="91" t="str">
        <v>2401121</v>
      </c>
      <c r="D1015" s="91" t="str">
        <v>End Stage Kidney Disease</v>
      </c>
      <c r="E1015" s="91" t="str">
        <v>PTA ESKD</v>
      </c>
      <c r="F1015" s="91" t="str">
        <v>Conquest 40 PTA</v>
      </c>
      <c r="G1015" s="91" t="str">
        <v>Conquest 40 PTA</v>
      </c>
      <c r="H1015" s="91" t="str">
        <v>CQF7574_BARD</v>
      </c>
      <c r="I1015" s="91" t="str">
        <v>PTABALLOONDILATATIONCATHETER</v>
      </c>
      <c r="J1015" s="91" t="str">
        <v>BARD</v>
      </c>
      <c r="K1015" s="95">
        <f>SUMIFS(MasterData[Curr Sales],MasterData[Material'#],H1015,MasterData[Material],I1015,MasterData[WWB ID],C1015)</f>
        <v>2249.52</v>
      </c>
      <c r="L1015" s="95">
        <f>SUMIFS(MasterData[Prior Sales],MasterData[Material'#],H1015,MasterData[Material],I1015,MasterData[WWB ID],C1015)</f>
        <v>2514.33</v>
      </c>
      <c r="M1015" s="95">
        <f t="shared" si="31"/>
        <v>-264.80999999999995</v>
      </c>
      <c r="N1015" s="95">
        <f>SUMIFS(MasterData[Semi-Annual Base],MasterData[Material'#],H1015,MasterData[Material],I1015,MasterData[WWB ID],C1015)</f>
        <v>0</v>
      </c>
      <c r="O1015" s="95">
        <f>SUMIFS(MasterData[Semi-Annual Focus],MasterData[Material'#],H1015,MasterData[Material],I1015,MasterData[WWB ID],C1015)</f>
        <v>0</v>
      </c>
      <c r="P1015" s="95">
        <f>SUMIFS(MasterData[Base Rebate],MasterData[Material'#],H1015,MasterData[Material],I1015,MasterData[WWB ID],C1015)</f>
        <v>19.367353390383279</v>
      </c>
      <c r="Q1015" s="95">
        <f>SUMIFS(MasterData[Annual Focus],MasterData[Material'#],H1015,MasterData[Material],I1015,MasterData[WWB ID],C1015)</f>
        <v>0</v>
      </c>
      <c r="R1015" s="95">
        <f>SUMIFS(MasterData[Growth Rebate],MasterData[Material'#],H1015,MasterData[Material],I1015,MasterData[WWB ID],C1015)</f>
        <v>-26.480999999999995</v>
      </c>
      <c r="S1015" s="95">
        <f t="shared" si="32"/>
        <v>-7.1136466096167155</v>
      </c>
    </row>
    <row r="1016" spans="1:19" x14ac:dyDescent="0.25">
      <c r="A1016" s="91" t="str">
        <v>BD INTERVENTIONAL</v>
      </c>
      <c r="B1016" s="91" t="str">
        <v>Peripheral Intervention</v>
      </c>
      <c r="C1016" s="91" t="str">
        <v>2401121</v>
      </c>
      <c r="D1016" s="91" t="str">
        <v>End Stage Kidney Disease</v>
      </c>
      <c r="E1016" s="91" t="str">
        <v>PTA ESKD</v>
      </c>
      <c r="F1016" s="91" t="str">
        <v>Conquest 40 PTA</v>
      </c>
      <c r="G1016" s="91" t="str">
        <v>Conquest 40 PTA</v>
      </c>
      <c r="H1016" s="91" t="str">
        <v>CQF7594_BARD</v>
      </c>
      <c r="I1016" s="91" t="str">
        <v>PTABALLOONDILATATIONCATHETER</v>
      </c>
      <c r="J1016" s="91" t="str">
        <v>BARD</v>
      </c>
      <c r="K1016" s="95">
        <f>SUMIFS(MasterData[Curr Sales],MasterData[Material'#],H1016,MasterData[Material],I1016,MasterData[WWB ID],C1016)</f>
        <v>7310.9399999999978</v>
      </c>
      <c r="L1016" s="95">
        <f>SUMIFS(MasterData[Prior Sales],MasterData[Material'#],H1016,MasterData[Material],I1016,MasterData[WWB ID],C1016)</f>
        <v>2530.71</v>
      </c>
      <c r="M1016" s="95">
        <f t="shared" si="31"/>
        <v>4780.2299999999977</v>
      </c>
      <c r="N1016" s="95">
        <f>SUMIFS(MasterData[Semi-Annual Base],MasterData[Material'#],H1016,MasterData[Material],I1016,MasterData[WWB ID],C1016)</f>
        <v>0</v>
      </c>
      <c r="O1016" s="95">
        <f>SUMIFS(MasterData[Semi-Annual Focus],MasterData[Material'#],H1016,MasterData[Material],I1016,MasterData[WWB ID],C1016)</f>
        <v>0</v>
      </c>
      <c r="P1016" s="95">
        <f>SUMIFS(MasterData[Base Rebate],MasterData[Material'#],H1016,MasterData[Material],I1016,MasterData[WWB ID],C1016)</f>
        <v>19.493525073708248</v>
      </c>
      <c r="Q1016" s="95">
        <f>SUMIFS(MasterData[Annual Focus],MasterData[Material'#],H1016,MasterData[Material],I1016,MasterData[WWB ID],C1016)</f>
        <v>0</v>
      </c>
      <c r="R1016" s="95">
        <f>SUMIFS(MasterData[Growth Rebate],MasterData[Material'#],H1016,MasterData[Material],I1016,MasterData[WWB ID],C1016)</f>
        <v>478.02299999999991</v>
      </c>
      <c r="S1016" s="95">
        <f t="shared" si="32"/>
        <v>497.51652507370818</v>
      </c>
    </row>
    <row r="1017" spans="1:19" x14ac:dyDescent="0.25">
      <c r="A1017" s="91" t="str">
        <v>BD INTERVENTIONAL</v>
      </c>
      <c r="B1017" s="91" t="str">
        <v>Peripheral Intervention</v>
      </c>
      <c r="C1017" s="91" t="str">
        <v>2401121</v>
      </c>
      <c r="D1017" s="91" t="str">
        <v>End Stage Kidney Disease</v>
      </c>
      <c r="E1017" s="91" t="str">
        <v>PTA ESKD</v>
      </c>
      <c r="F1017" s="91" t="str">
        <v>Conquest 40 PTA</v>
      </c>
      <c r="G1017" s="91" t="str">
        <v>Conquest 40 PTA</v>
      </c>
      <c r="H1017" s="91" t="str">
        <v>CQF7546_BARD</v>
      </c>
      <c r="I1017" s="91" t="str">
        <v>PTABALLOONDILATATIONCATHETER</v>
      </c>
      <c r="J1017" s="91" t="str">
        <v>BARD</v>
      </c>
      <c r="K1017" s="95">
        <f>SUMIFS(MasterData[Curr Sales],MasterData[Material'#],H1017,MasterData[Material],I1017,MasterData[WWB ID],C1017)</f>
        <v>0</v>
      </c>
      <c r="L1017" s="95">
        <f>SUMIFS(MasterData[Prior Sales],MasterData[Material'#],H1017,MasterData[Material],I1017,MasterData[WWB ID],C1017)</f>
        <v>562.38</v>
      </c>
      <c r="M1017" s="95">
        <f t="shared" si="31"/>
        <v>-562.38</v>
      </c>
      <c r="N1017" s="95">
        <f>SUMIFS(MasterData[Semi-Annual Base],MasterData[Material'#],H1017,MasterData[Material],I1017,MasterData[WWB ID],C1017)</f>
        <v>0</v>
      </c>
      <c r="O1017" s="95">
        <f>SUMIFS(MasterData[Semi-Annual Focus],MasterData[Material'#],H1017,MasterData[Material],I1017,MasterData[WWB ID],C1017)</f>
        <v>0</v>
      </c>
      <c r="P1017" s="95">
        <f>SUMIFS(MasterData[Base Rebate],MasterData[Material'#],H1017,MasterData[Material],I1017,MasterData[WWB ID],C1017)</f>
        <v>4.3318944608240546</v>
      </c>
      <c r="Q1017" s="95">
        <f>SUMIFS(MasterData[Annual Focus],MasterData[Material'#],H1017,MasterData[Material],I1017,MasterData[WWB ID],C1017)</f>
        <v>0</v>
      </c>
      <c r="R1017" s="95">
        <f>SUMIFS(MasterData[Growth Rebate],MasterData[Material'#],H1017,MasterData[Material],I1017,MasterData[WWB ID],C1017)</f>
        <v>-56.238</v>
      </c>
      <c r="S1017" s="95">
        <f t="shared" si="32"/>
        <v>-51.906105539175947</v>
      </c>
    </row>
    <row r="1018" spans="1:19" x14ac:dyDescent="0.25">
      <c r="A1018" s="91" t="str">
        <v>BD INTERVENTIONAL</v>
      </c>
      <c r="B1018" s="91" t="str">
        <v>Peripheral Intervention</v>
      </c>
      <c r="C1018" s="91" t="str">
        <v>2401121</v>
      </c>
      <c r="D1018" s="91" t="str">
        <v>End Stage Kidney Disease</v>
      </c>
      <c r="E1018" s="91" t="str">
        <v>PTA ESKD</v>
      </c>
      <c r="F1018" s="91" t="str">
        <v>Conquest 40 PTA</v>
      </c>
      <c r="G1018" s="91" t="str">
        <v>Conquest 40 PTA</v>
      </c>
      <c r="H1018" s="91" t="str">
        <v>CQF7572_BARD</v>
      </c>
      <c r="I1018" s="91" t="str">
        <v>PTABALLOONDILATATIONCATHETER</v>
      </c>
      <c r="J1018" s="91" t="str">
        <v>BARD</v>
      </c>
      <c r="K1018" s="95">
        <f>SUMIFS(MasterData[Curr Sales],MasterData[Material'#],H1018,MasterData[Material],I1018,MasterData[WWB ID],C1018)</f>
        <v>1405.95</v>
      </c>
      <c r="L1018" s="95">
        <f>SUMIFS(MasterData[Prior Sales],MasterData[Material'#],H1018,MasterData[Material],I1018,MasterData[WWB ID],C1018)</f>
        <v>1124.76</v>
      </c>
      <c r="M1018" s="95">
        <f t="shared" si="31"/>
        <v>281.19000000000005</v>
      </c>
      <c r="N1018" s="95">
        <f>SUMIFS(MasterData[Semi-Annual Base],MasterData[Material'#],H1018,MasterData[Material],I1018,MasterData[WWB ID],C1018)</f>
        <v>0</v>
      </c>
      <c r="O1018" s="95">
        <f>SUMIFS(MasterData[Semi-Annual Focus],MasterData[Material'#],H1018,MasterData[Material],I1018,MasterData[WWB ID],C1018)</f>
        <v>0</v>
      </c>
      <c r="P1018" s="95">
        <f>SUMIFS(MasterData[Base Rebate],MasterData[Material'#],H1018,MasterData[Material],I1018,MasterData[WWB ID],C1018)</f>
        <v>8.6637889216481092</v>
      </c>
      <c r="Q1018" s="95">
        <f>SUMIFS(MasterData[Annual Focus],MasterData[Material'#],H1018,MasterData[Material],I1018,MasterData[WWB ID],C1018)</f>
        <v>0</v>
      </c>
      <c r="R1018" s="95">
        <f>SUMIFS(MasterData[Growth Rebate],MasterData[Material'#],H1018,MasterData[Material],I1018,MasterData[WWB ID],C1018)</f>
        <v>28.119</v>
      </c>
      <c r="S1018" s="95">
        <f t="shared" si="32"/>
        <v>36.782788921648105</v>
      </c>
    </row>
    <row r="1019" spans="1:19" x14ac:dyDescent="0.25">
      <c r="A1019" s="91" t="str">
        <v>BD INTERVENTIONAL</v>
      </c>
      <c r="B1019" s="91" t="str">
        <v>Peripheral Intervention</v>
      </c>
      <c r="C1019" s="91" t="str">
        <v>2401121</v>
      </c>
      <c r="D1019" s="91" t="str">
        <v>End Stage Kidney Disease</v>
      </c>
      <c r="E1019" s="91" t="str">
        <v>PTA ESKD</v>
      </c>
      <c r="F1019" s="91" t="str">
        <v>Conquest 40 PTA</v>
      </c>
      <c r="G1019" s="91" t="str">
        <v>Conquest 40 PTA</v>
      </c>
      <c r="H1019" s="91" t="str">
        <v>CQF7576_BARD</v>
      </c>
      <c r="I1019" s="91" t="str">
        <v>PTABALLOONDILATATIONCATHETER</v>
      </c>
      <c r="J1019" s="91" t="str">
        <v>BARD</v>
      </c>
      <c r="K1019" s="95">
        <f>SUMIFS(MasterData[Curr Sales],MasterData[Material'#],H1019,MasterData[Material],I1019,MasterData[WWB ID],C1019)</f>
        <v>4217.8499999999995</v>
      </c>
      <c r="L1019" s="95">
        <f>SUMIFS(MasterData[Prior Sales],MasterData[Material'#],H1019,MasterData[Material],I1019,MasterData[WWB ID],C1019)</f>
        <v>1373.19</v>
      </c>
      <c r="M1019" s="95">
        <f t="shared" si="31"/>
        <v>2844.6599999999994</v>
      </c>
      <c r="N1019" s="95">
        <f>SUMIFS(MasterData[Semi-Annual Base],MasterData[Material'#],H1019,MasterData[Material],I1019,MasterData[WWB ID],C1019)</f>
        <v>0</v>
      </c>
      <c r="O1019" s="95">
        <f>SUMIFS(MasterData[Semi-Annual Focus],MasterData[Material'#],H1019,MasterData[Material],I1019,MasterData[WWB ID],C1019)</f>
        <v>0</v>
      </c>
      <c r="P1019" s="95">
        <f>SUMIFS(MasterData[Base Rebate],MasterData[Material'#],H1019,MasterData[Material],I1019,MasterData[WWB ID],C1019)</f>
        <v>10.577392785410193</v>
      </c>
      <c r="Q1019" s="95">
        <f>SUMIFS(MasterData[Annual Focus],MasterData[Material'#],H1019,MasterData[Material],I1019,MasterData[WWB ID],C1019)</f>
        <v>0</v>
      </c>
      <c r="R1019" s="95">
        <f>SUMIFS(MasterData[Growth Rebate],MasterData[Material'#],H1019,MasterData[Material],I1019,MasterData[WWB ID],C1019)</f>
        <v>284.46600000000001</v>
      </c>
      <c r="S1019" s="95">
        <f t="shared" si="32"/>
        <v>295.04339278541022</v>
      </c>
    </row>
    <row r="1020" spans="1:19" x14ac:dyDescent="0.25">
      <c r="A1020" s="91" t="str">
        <v>BD INTERVENTIONAL</v>
      </c>
      <c r="B1020" s="91" t="str">
        <v>Peripheral Intervention</v>
      </c>
      <c r="C1020" s="91" t="str">
        <v>2401121</v>
      </c>
      <c r="D1020" s="91" t="str">
        <v>End Stage Kidney Disease</v>
      </c>
      <c r="E1020" s="91" t="str">
        <v>PTA ESKD</v>
      </c>
      <c r="F1020" s="91" t="str">
        <v>Conquest 40 PTA</v>
      </c>
      <c r="G1020" s="91" t="str">
        <v>Conquest 40 PTA</v>
      </c>
      <c r="H1020" s="91" t="str">
        <v>CQF7582_BARD</v>
      </c>
      <c r="I1020" s="91" t="str">
        <v>PTABALLOONDILATATIONCATHETER</v>
      </c>
      <c r="J1020" s="91" t="str">
        <v>BARD</v>
      </c>
      <c r="K1020" s="95">
        <f>SUMIFS(MasterData[Curr Sales],MasterData[Material'#],H1020,MasterData[Material],I1020,MasterData[WWB ID],C1020)</f>
        <v>1405.95</v>
      </c>
      <c r="L1020" s="95">
        <f>SUMIFS(MasterData[Prior Sales],MasterData[Material'#],H1020,MasterData[Material],I1020,MasterData[WWB ID],C1020)</f>
        <v>1124.76</v>
      </c>
      <c r="M1020" s="95">
        <f t="shared" si="31"/>
        <v>281.19000000000005</v>
      </c>
      <c r="N1020" s="95">
        <f>SUMIFS(MasterData[Semi-Annual Base],MasterData[Material'#],H1020,MasterData[Material],I1020,MasterData[WWB ID],C1020)</f>
        <v>0</v>
      </c>
      <c r="O1020" s="95">
        <f>SUMIFS(MasterData[Semi-Annual Focus],MasterData[Material'#],H1020,MasterData[Material],I1020,MasterData[WWB ID],C1020)</f>
        <v>0</v>
      </c>
      <c r="P1020" s="95">
        <f>SUMIFS(MasterData[Base Rebate],MasterData[Material'#],H1020,MasterData[Material],I1020,MasterData[WWB ID],C1020)</f>
        <v>8.6637889216481092</v>
      </c>
      <c r="Q1020" s="95">
        <f>SUMIFS(MasterData[Annual Focus],MasterData[Material'#],H1020,MasterData[Material],I1020,MasterData[WWB ID],C1020)</f>
        <v>0</v>
      </c>
      <c r="R1020" s="95">
        <f>SUMIFS(MasterData[Growth Rebate],MasterData[Material'#],H1020,MasterData[Material],I1020,MasterData[WWB ID],C1020)</f>
        <v>28.119</v>
      </c>
      <c r="S1020" s="95">
        <f t="shared" si="32"/>
        <v>36.782788921648105</v>
      </c>
    </row>
    <row r="1021" spans="1:19" x14ac:dyDescent="0.25">
      <c r="A1021" s="91" t="str">
        <v>BD INTERVENTIONAL</v>
      </c>
      <c r="B1021" s="91" t="str">
        <v>Peripheral Intervention</v>
      </c>
      <c r="C1021" s="91" t="str">
        <v>2401121</v>
      </c>
      <c r="D1021" s="91" t="str">
        <v>End Stage Kidney Disease</v>
      </c>
      <c r="E1021" s="91" t="str">
        <v>PTA ESKD</v>
      </c>
      <c r="F1021" s="91" t="str">
        <v>Conquest 40 PTA</v>
      </c>
      <c r="G1021" s="91" t="str">
        <v>Conquest 40 PTA</v>
      </c>
      <c r="H1021" s="91" t="str">
        <v>CQF7592_BARD</v>
      </c>
      <c r="I1021" s="91" t="str">
        <v>PTABALLOONDILATATIONCATHETER</v>
      </c>
      <c r="J1021" s="91" t="str">
        <v>BARD</v>
      </c>
      <c r="K1021" s="95">
        <f>SUMIFS(MasterData[Curr Sales],MasterData[Material'#],H1021,MasterData[Material],I1021,MasterData[WWB ID],C1021)</f>
        <v>0</v>
      </c>
      <c r="L1021" s="95">
        <f>SUMIFS(MasterData[Prior Sales],MasterData[Material'#],H1021,MasterData[Material],I1021,MasterData[WWB ID],C1021)</f>
        <v>1124.76</v>
      </c>
      <c r="M1021" s="95">
        <f t="shared" si="31"/>
        <v>-1124.76</v>
      </c>
      <c r="N1021" s="95">
        <f>SUMIFS(MasterData[Semi-Annual Base],MasterData[Material'#],H1021,MasterData[Material],I1021,MasterData[WWB ID],C1021)</f>
        <v>0</v>
      </c>
      <c r="O1021" s="95">
        <f>SUMIFS(MasterData[Semi-Annual Focus],MasterData[Material'#],H1021,MasterData[Material],I1021,MasterData[WWB ID],C1021)</f>
        <v>0</v>
      </c>
      <c r="P1021" s="95">
        <f>SUMIFS(MasterData[Base Rebate],MasterData[Material'#],H1021,MasterData[Material],I1021,MasterData[WWB ID],C1021)</f>
        <v>8.6637889216481092</v>
      </c>
      <c r="Q1021" s="95">
        <f>SUMIFS(MasterData[Annual Focus],MasterData[Material'#],H1021,MasterData[Material],I1021,MasterData[WWB ID],C1021)</f>
        <v>0</v>
      </c>
      <c r="R1021" s="95">
        <f>SUMIFS(MasterData[Growth Rebate],MasterData[Material'#],H1021,MasterData[Material],I1021,MasterData[WWB ID],C1021)</f>
        <v>-112.476</v>
      </c>
      <c r="S1021" s="95">
        <f t="shared" si="32"/>
        <v>-103.81221107835189</v>
      </c>
    </row>
    <row r="1022" spans="1:19" x14ac:dyDescent="0.25">
      <c r="A1022" s="91" t="str">
        <v>BD INTERVENTIONAL</v>
      </c>
      <c r="B1022" s="91" t="str">
        <v>Peripheral Intervention</v>
      </c>
      <c r="C1022" s="91" t="str">
        <v>2401121</v>
      </c>
      <c r="D1022" s="91" t="str">
        <v>End Stage Kidney Disease</v>
      </c>
      <c r="E1022" s="91" t="str">
        <v>PTA ESKD</v>
      </c>
      <c r="F1022" s="91" t="str">
        <v>Conquest 40 PTA</v>
      </c>
      <c r="G1022" s="91" t="str">
        <v>Conquest 40 PTA</v>
      </c>
      <c r="H1022" s="91" t="str">
        <v>CQF7598_BARD</v>
      </c>
      <c r="I1022" s="91" t="str">
        <v>PTABALLOONDILATATIONCATHETER</v>
      </c>
      <c r="J1022" s="91" t="str">
        <v>BARD</v>
      </c>
      <c r="K1022" s="95">
        <f>SUMIFS(MasterData[Curr Sales],MasterData[Material'#],H1022,MasterData[Material],I1022,MasterData[WWB ID],C1022)</f>
        <v>11247.6</v>
      </c>
      <c r="L1022" s="95">
        <f>SUMIFS(MasterData[Prior Sales],MasterData[Material'#],H1022,MasterData[Material],I1022,MasterData[WWB ID],C1022)</f>
        <v>5880.42</v>
      </c>
      <c r="M1022" s="95">
        <f t="shared" si="31"/>
        <v>5367.18</v>
      </c>
      <c r="N1022" s="95">
        <f>SUMIFS(MasterData[Semi-Annual Base],MasterData[Material'#],H1022,MasterData[Material],I1022,MasterData[WWB ID],C1022)</f>
        <v>0</v>
      </c>
      <c r="O1022" s="95">
        <f>SUMIFS(MasterData[Semi-Annual Focus],MasterData[Material'#],H1022,MasterData[Material],I1022,MasterData[WWB ID],C1022)</f>
        <v>0</v>
      </c>
      <c r="P1022" s="95">
        <f>SUMIFS(MasterData[Base Rebate],MasterData[Material'#],H1022,MasterData[Material],I1022,MasterData[WWB ID],C1022)</f>
        <v>45.295634313665118</v>
      </c>
      <c r="Q1022" s="95">
        <f>SUMIFS(MasterData[Annual Focus],MasterData[Material'#],H1022,MasterData[Material],I1022,MasterData[WWB ID],C1022)</f>
        <v>0</v>
      </c>
      <c r="R1022" s="95">
        <f>SUMIFS(MasterData[Growth Rebate],MasterData[Material'#],H1022,MasterData[Material],I1022,MasterData[WWB ID],C1022)</f>
        <v>536.71800000000007</v>
      </c>
      <c r="S1022" s="95">
        <f t="shared" si="32"/>
        <v>582.01363431366519</v>
      </c>
    </row>
    <row r="1023" spans="1:19" x14ac:dyDescent="0.25">
      <c r="A1023" s="91" t="str">
        <v>BD INTERVENTIONAL</v>
      </c>
      <c r="B1023" s="91" t="str">
        <v>Peripheral Intervention</v>
      </c>
      <c r="C1023" s="91" t="str">
        <v>2401121</v>
      </c>
      <c r="D1023" s="91" t="str">
        <v>End Stage Kidney Disease</v>
      </c>
      <c r="E1023" s="91" t="str">
        <v>PTA ESKD</v>
      </c>
      <c r="F1023" s="91" t="str">
        <v>Conquest 40 PTA</v>
      </c>
      <c r="G1023" s="91" t="str">
        <v>Conquest 40 PTA</v>
      </c>
      <c r="H1023" s="91" t="str">
        <v>CQF7568_BARD</v>
      </c>
      <c r="I1023" s="91" t="str">
        <v>PTABALLOONDILATATIONCATHETER</v>
      </c>
      <c r="J1023" s="91" t="str">
        <v>BARD</v>
      </c>
      <c r="K1023" s="95">
        <f>SUMIFS(MasterData[Curr Sales],MasterData[Material'#],H1023,MasterData[Material],I1023,MasterData[WWB ID],C1023)</f>
        <v>3374.2799999999997</v>
      </c>
      <c r="L1023" s="95">
        <f>SUMIFS(MasterData[Prior Sales],MasterData[Material'#],H1023,MasterData[Material],I1023,MasterData[WWB ID],C1023)</f>
        <v>0</v>
      </c>
      <c r="M1023" s="95">
        <f t="shared" si="31"/>
        <v>3374.2799999999997</v>
      </c>
      <c r="N1023" s="95">
        <f>SUMIFS(MasterData[Semi-Annual Base],MasterData[Material'#],H1023,MasterData[Material],I1023,MasterData[WWB ID],C1023)</f>
        <v>0</v>
      </c>
      <c r="O1023" s="95">
        <f>SUMIFS(MasterData[Semi-Annual Focus],MasterData[Material'#],H1023,MasterData[Material],I1023,MasterData[WWB ID],C1023)</f>
        <v>0</v>
      </c>
      <c r="P1023" s="95">
        <f>SUMIFS(MasterData[Base Rebate],MasterData[Material'#],H1023,MasterData[Material],I1023,MasterData[WWB ID],C1023)</f>
        <v>0</v>
      </c>
      <c r="Q1023" s="95">
        <f>SUMIFS(MasterData[Annual Focus],MasterData[Material'#],H1023,MasterData[Material],I1023,MasterData[WWB ID],C1023)</f>
        <v>0</v>
      </c>
      <c r="R1023" s="95">
        <f>SUMIFS(MasterData[Growth Rebate],MasterData[Material'#],H1023,MasterData[Material],I1023,MasterData[WWB ID],C1023)</f>
        <v>337.428</v>
      </c>
      <c r="S1023" s="95">
        <f t="shared" si="32"/>
        <v>337.428</v>
      </c>
    </row>
    <row r="1024" spans="1:19" x14ac:dyDescent="0.25">
      <c r="A1024" s="91" t="str">
        <v>BD INTERVENTIONAL</v>
      </c>
      <c r="B1024" s="91" t="str">
        <v>Peripheral Intervention</v>
      </c>
      <c r="C1024" s="91" t="str">
        <v>2401121</v>
      </c>
      <c r="D1024" s="91" t="str">
        <v>End Stage Kidney Disease</v>
      </c>
      <c r="E1024" s="91" t="str">
        <v>PTA ESKD</v>
      </c>
      <c r="F1024" s="91" t="str">
        <v>Conquest 40 PTA</v>
      </c>
      <c r="G1024" s="91" t="str">
        <v>Conquest 40 PTA</v>
      </c>
      <c r="H1024" s="91" t="str">
        <v>CQF7578_BARD</v>
      </c>
      <c r="I1024" s="91" t="str">
        <v>PTABALLOONDILATATIONCATHETER</v>
      </c>
      <c r="J1024" s="91" t="str">
        <v>BARD</v>
      </c>
      <c r="K1024" s="95">
        <f>SUMIFS(MasterData[Curr Sales],MasterData[Material'#],H1024,MasterData[Material],I1024,MasterData[WWB ID],C1024)</f>
        <v>3374.2799999999997</v>
      </c>
      <c r="L1024" s="95">
        <f>SUMIFS(MasterData[Prior Sales],MasterData[Material'#],H1024,MasterData[Material],I1024,MasterData[WWB ID],C1024)</f>
        <v>0</v>
      </c>
      <c r="M1024" s="95">
        <f t="shared" si="31"/>
        <v>3374.2799999999997</v>
      </c>
      <c r="N1024" s="95">
        <f>SUMIFS(MasterData[Semi-Annual Base],MasterData[Material'#],H1024,MasterData[Material],I1024,MasterData[WWB ID],C1024)</f>
        <v>0</v>
      </c>
      <c r="O1024" s="95">
        <f>SUMIFS(MasterData[Semi-Annual Focus],MasterData[Material'#],H1024,MasterData[Material],I1024,MasterData[WWB ID],C1024)</f>
        <v>0</v>
      </c>
      <c r="P1024" s="95">
        <f>SUMIFS(MasterData[Base Rebate],MasterData[Material'#],H1024,MasterData[Material],I1024,MasterData[WWB ID],C1024)</f>
        <v>0</v>
      </c>
      <c r="Q1024" s="95">
        <f>SUMIFS(MasterData[Annual Focus],MasterData[Material'#],H1024,MasterData[Material],I1024,MasterData[WWB ID],C1024)</f>
        <v>0</v>
      </c>
      <c r="R1024" s="95">
        <f>SUMIFS(MasterData[Growth Rebate],MasterData[Material'#],H1024,MasterData[Material],I1024,MasterData[WWB ID],C1024)</f>
        <v>337.428</v>
      </c>
      <c r="S1024" s="95">
        <f t="shared" si="32"/>
        <v>337.428</v>
      </c>
    </row>
    <row r="1025" spans="1:19" x14ac:dyDescent="0.25">
      <c r="A1025" s="91" t="str">
        <v>BD INTERVENTIONAL</v>
      </c>
      <c r="B1025" s="91" t="str">
        <v>Peripheral Intervention</v>
      </c>
      <c r="C1025" s="91" t="str">
        <v>2401121</v>
      </c>
      <c r="D1025" s="91" t="str">
        <v>End Stage Kidney Disease</v>
      </c>
      <c r="E1025" s="91" t="str">
        <v>PTA ESKD</v>
      </c>
      <c r="F1025" s="91" t="str">
        <v>Dorado</v>
      </c>
      <c r="G1025" s="91" t="str">
        <v>Dorado</v>
      </c>
      <c r="H1025" s="91" t="str">
        <v>DR135102_BARD</v>
      </c>
      <c r="I1025" s="91" t="str">
        <v>Dorado PTA Dilatation Catheter</v>
      </c>
      <c r="J1025" s="91" t="str">
        <v>BARD</v>
      </c>
      <c r="K1025" s="95">
        <f>SUMIFS(MasterData[Curr Sales],MasterData[Material'#],H1025,MasterData[Material],I1025,MasterData[WWB ID],C1025)</f>
        <v>0</v>
      </c>
      <c r="L1025" s="95">
        <f>SUMIFS(MasterData[Prior Sales],MasterData[Material'#],H1025,MasterData[Material],I1025,MasterData[WWB ID],C1025)</f>
        <v>519.12</v>
      </c>
      <c r="M1025" s="95">
        <f t="shared" si="31"/>
        <v>-519.12</v>
      </c>
      <c r="N1025" s="95">
        <f>SUMIFS(MasterData[Semi-Annual Base],MasterData[Material'#],H1025,MasterData[Material],I1025,MasterData[WWB ID],C1025)</f>
        <v>0</v>
      </c>
      <c r="O1025" s="95">
        <f>SUMIFS(MasterData[Semi-Annual Focus],MasterData[Material'#],H1025,MasterData[Material],I1025,MasterData[WWB ID],C1025)</f>
        <v>0</v>
      </c>
      <c r="P1025" s="95">
        <f>SUMIFS(MasterData[Base Rebate],MasterData[Material'#],H1025,MasterData[Material],I1025,MasterData[WWB ID],C1025)</f>
        <v>3.9986718099914356</v>
      </c>
      <c r="Q1025" s="95">
        <f>SUMIFS(MasterData[Annual Focus],MasterData[Material'#],H1025,MasterData[Material],I1025,MasterData[WWB ID],C1025)</f>
        <v>0</v>
      </c>
      <c r="R1025" s="95">
        <f>SUMIFS(MasterData[Growth Rebate],MasterData[Material'#],H1025,MasterData[Material],I1025,MasterData[WWB ID],C1025)</f>
        <v>-51.912000000000006</v>
      </c>
      <c r="S1025" s="95">
        <f t="shared" si="32"/>
        <v>-47.913328190008571</v>
      </c>
    </row>
    <row r="1026" spans="1:19" x14ac:dyDescent="0.25">
      <c r="A1026" s="91" t="str">
        <v>BD INTERVENTIONAL</v>
      </c>
      <c r="B1026" s="91" t="str">
        <v>Peripheral Intervention</v>
      </c>
      <c r="C1026" s="91" t="str">
        <v>2401121</v>
      </c>
      <c r="D1026" s="91" t="str">
        <v>End Stage Kidney Disease</v>
      </c>
      <c r="E1026" s="91" t="str">
        <v>PTA ESKD</v>
      </c>
      <c r="F1026" s="91" t="str">
        <v>Dorado</v>
      </c>
      <c r="G1026" s="91" t="str">
        <v>Dorado</v>
      </c>
      <c r="H1026" s="91" t="str">
        <v>DR13564_BARD</v>
      </c>
      <c r="I1026" s="91" t="str">
        <v>Dorado PTA Dilatation Catheter</v>
      </c>
      <c r="J1026" s="91" t="str">
        <v>BARD</v>
      </c>
      <c r="K1026" s="95">
        <f>SUMIFS(MasterData[Curr Sales],MasterData[Material'#],H1026,MasterData[Material],I1026,MasterData[WWB ID],C1026)</f>
        <v>259.56</v>
      </c>
      <c r="L1026" s="95">
        <f>SUMIFS(MasterData[Prior Sales],MasterData[Material'#],H1026,MasterData[Material],I1026,MasterData[WWB ID],C1026)</f>
        <v>0</v>
      </c>
      <c r="M1026" s="95">
        <f t="shared" si="31"/>
        <v>259.56</v>
      </c>
      <c r="N1026" s="95">
        <f>SUMIFS(MasterData[Semi-Annual Base],MasterData[Material'#],H1026,MasterData[Material],I1026,MasterData[WWB ID],C1026)</f>
        <v>0</v>
      </c>
      <c r="O1026" s="95">
        <f>SUMIFS(MasterData[Semi-Annual Focus],MasterData[Material'#],H1026,MasterData[Material],I1026,MasterData[WWB ID],C1026)</f>
        <v>0</v>
      </c>
      <c r="P1026" s="95">
        <f>SUMIFS(MasterData[Base Rebate],MasterData[Material'#],H1026,MasterData[Material],I1026,MasterData[WWB ID],C1026)</f>
        <v>0</v>
      </c>
      <c r="Q1026" s="95">
        <f>SUMIFS(MasterData[Annual Focus],MasterData[Material'#],H1026,MasterData[Material],I1026,MasterData[WWB ID],C1026)</f>
        <v>0</v>
      </c>
      <c r="R1026" s="95">
        <f>SUMIFS(MasterData[Growth Rebate],MasterData[Material'#],H1026,MasterData[Material],I1026,MasterData[WWB ID],C1026)</f>
        <v>25.956000000000003</v>
      </c>
      <c r="S1026" s="95">
        <f t="shared" si="32"/>
        <v>25.956000000000003</v>
      </c>
    </row>
    <row r="1027" spans="1:19" x14ac:dyDescent="0.25">
      <c r="A1027" s="91" t="str">
        <v>BD INTERVENTIONAL</v>
      </c>
      <c r="B1027" s="91" t="str">
        <v>Peripheral Intervention</v>
      </c>
      <c r="C1027" s="91" t="str">
        <v>2401121</v>
      </c>
      <c r="D1027" s="91" t="str">
        <v>End Stage Kidney Disease</v>
      </c>
      <c r="E1027" s="91" t="str">
        <v>PTA ESKD</v>
      </c>
      <c r="F1027" s="91" t="str">
        <v>Dorado</v>
      </c>
      <c r="G1027" s="91" t="str">
        <v>Dorado</v>
      </c>
      <c r="H1027" s="91" t="str">
        <v>DR13574_BARD</v>
      </c>
      <c r="I1027" s="91" t="str">
        <v>Dorado PTA Dilatation Catheter</v>
      </c>
      <c r="J1027" s="91" t="str">
        <v>BARD</v>
      </c>
      <c r="K1027" s="95">
        <f>SUMIFS(MasterData[Curr Sales],MasterData[Material'#],H1027,MasterData[Material],I1027,MasterData[WWB ID],C1027)</f>
        <v>0</v>
      </c>
      <c r="L1027" s="95">
        <f>SUMIFS(MasterData[Prior Sales],MasterData[Material'#],H1027,MasterData[Material],I1027,MasterData[WWB ID],C1027)</f>
        <v>519.12</v>
      </c>
      <c r="M1027" s="95">
        <f t="shared" si="31"/>
        <v>-519.12</v>
      </c>
      <c r="N1027" s="95">
        <f>SUMIFS(MasterData[Semi-Annual Base],MasterData[Material'#],H1027,MasterData[Material],I1027,MasterData[WWB ID],C1027)</f>
        <v>0</v>
      </c>
      <c r="O1027" s="95">
        <f>SUMIFS(MasterData[Semi-Annual Focus],MasterData[Material'#],H1027,MasterData[Material],I1027,MasterData[WWB ID],C1027)</f>
        <v>0</v>
      </c>
      <c r="P1027" s="95">
        <f>SUMIFS(MasterData[Base Rebate],MasterData[Material'#],H1027,MasterData[Material],I1027,MasterData[WWB ID],C1027)</f>
        <v>3.9986718099914356</v>
      </c>
      <c r="Q1027" s="95">
        <f>SUMIFS(MasterData[Annual Focus],MasterData[Material'#],H1027,MasterData[Material],I1027,MasterData[WWB ID],C1027)</f>
        <v>0</v>
      </c>
      <c r="R1027" s="95">
        <f>SUMIFS(MasterData[Growth Rebate],MasterData[Material'#],H1027,MasterData[Material],I1027,MasterData[WWB ID],C1027)</f>
        <v>-51.912000000000006</v>
      </c>
      <c r="S1027" s="95">
        <f t="shared" si="32"/>
        <v>-47.913328190008571</v>
      </c>
    </row>
    <row r="1028" spans="1:19" x14ac:dyDescent="0.25">
      <c r="A1028" s="91" t="str">
        <v>BD INTERVENTIONAL</v>
      </c>
      <c r="B1028" s="91" t="str">
        <v>Peripheral Intervention</v>
      </c>
      <c r="C1028" s="91" t="str">
        <v>2401121</v>
      </c>
      <c r="D1028" s="91" t="str">
        <v>End Stage Kidney Disease</v>
      </c>
      <c r="E1028" s="91" t="str">
        <v>PTA ESKD</v>
      </c>
      <c r="F1028" s="91" t="str">
        <v>Dorado</v>
      </c>
      <c r="G1028" s="91" t="str">
        <v>Dorado</v>
      </c>
      <c r="H1028" s="91" t="str">
        <v>DR13582_BARD</v>
      </c>
      <c r="I1028" s="91" t="str">
        <v>Dorado PTA Dilatation Catheter</v>
      </c>
      <c r="J1028" s="91" t="str">
        <v>BARD</v>
      </c>
      <c r="K1028" s="95">
        <f>SUMIFS(MasterData[Curr Sales],MasterData[Material'#],H1028,MasterData[Material],I1028,MasterData[WWB ID],C1028)</f>
        <v>0</v>
      </c>
      <c r="L1028" s="95">
        <f>SUMIFS(MasterData[Prior Sales],MasterData[Material'#],H1028,MasterData[Material],I1028,MasterData[WWB ID],C1028)</f>
        <v>778.68</v>
      </c>
      <c r="M1028" s="95">
        <f t="shared" si="31"/>
        <v>-778.68</v>
      </c>
      <c r="N1028" s="95">
        <f>SUMIFS(MasterData[Semi-Annual Base],MasterData[Material'#],H1028,MasterData[Material],I1028,MasterData[WWB ID],C1028)</f>
        <v>0</v>
      </c>
      <c r="O1028" s="95">
        <f>SUMIFS(MasterData[Semi-Annual Focus],MasterData[Material'#],H1028,MasterData[Material],I1028,MasterData[WWB ID],C1028)</f>
        <v>0</v>
      </c>
      <c r="P1028" s="95">
        <f>SUMIFS(MasterData[Base Rebate],MasterData[Material'#],H1028,MasterData[Material],I1028,MasterData[WWB ID],C1028)</f>
        <v>5.9980077149871533</v>
      </c>
      <c r="Q1028" s="95">
        <f>SUMIFS(MasterData[Annual Focus],MasterData[Material'#],H1028,MasterData[Material],I1028,MasterData[WWB ID],C1028)</f>
        <v>0</v>
      </c>
      <c r="R1028" s="95">
        <f>SUMIFS(MasterData[Growth Rebate],MasterData[Material'#],H1028,MasterData[Material],I1028,MasterData[WWB ID],C1028)</f>
        <v>-77.867999999999995</v>
      </c>
      <c r="S1028" s="95">
        <f t="shared" si="32"/>
        <v>-71.869992285012842</v>
      </c>
    </row>
    <row r="1029" spans="1:19" x14ac:dyDescent="0.25">
      <c r="A1029" s="91" t="str">
        <v>BD INTERVENTIONAL</v>
      </c>
      <c r="B1029" s="91" t="str">
        <v>Peripheral Intervention</v>
      </c>
      <c r="C1029" s="91" t="str">
        <v>2401121</v>
      </c>
      <c r="D1029" s="91" t="str">
        <v>End Stage Kidney Disease</v>
      </c>
      <c r="E1029" s="91" t="str">
        <v>PTA ESKD</v>
      </c>
      <c r="F1029" s="91" t="str">
        <v>Dorado</v>
      </c>
      <c r="G1029" s="91" t="str">
        <v>Dorado</v>
      </c>
      <c r="H1029" s="91" t="str">
        <v>DR135104_BARD</v>
      </c>
      <c r="I1029" s="91" t="str">
        <v>Dorado PTA Dilatation Catheter</v>
      </c>
      <c r="J1029" s="91" t="str">
        <v>BARD</v>
      </c>
      <c r="K1029" s="95">
        <f>SUMIFS(MasterData[Curr Sales],MasterData[Material'#],H1029,MasterData[Material],I1029,MasterData[WWB ID],C1029)</f>
        <v>0</v>
      </c>
      <c r="L1029" s="95">
        <f>SUMIFS(MasterData[Prior Sales],MasterData[Material'#],H1029,MasterData[Material],I1029,MasterData[WWB ID],C1029)</f>
        <v>259.56</v>
      </c>
      <c r="M1029" s="95">
        <f t="shared" si="31"/>
        <v>-259.56</v>
      </c>
      <c r="N1029" s="95">
        <f>SUMIFS(MasterData[Semi-Annual Base],MasterData[Material'#],H1029,MasterData[Material],I1029,MasterData[WWB ID],C1029)</f>
        <v>0</v>
      </c>
      <c r="O1029" s="95">
        <f>SUMIFS(MasterData[Semi-Annual Focus],MasterData[Material'#],H1029,MasterData[Material],I1029,MasterData[WWB ID],C1029)</f>
        <v>0</v>
      </c>
      <c r="P1029" s="95">
        <f>SUMIFS(MasterData[Base Rebate],MasterData[Material'#],H1029,MasterData[Material],I1029,MasterData[WWB ID],C1029)</f>
        <v>1.9993359049957178</v>
      </c>
      <c r="Q1029" s="95">
        <f>SUMIFS(MasterData[Annual Focus],MasterData[Material'#],H1029,MasterData[Material],I1029,MasterData[WWB ID],C1029)</f>
        <v>0</v>
      </c>
      <c r="R1029" s="95">
        <f>SUMIFS(MasterData[Growth Rebate],MasterData[Material'#],H1029,MasterData[Material],I1029,MasterData[WWB ID],C1029)</f>
        <v>-25.956000000000003</v>
      </c>
      <c r="S1029" s="95">
        <f t="shared" si="32"/>
        <v>-23.956664095004285</v>
      </c>
    </row>
    <row r="1030" spans="1:19" x14ac:dyDescent="0.25">
      <c r="A1030" s="91" t="str">
        <v>BD INTERVENTIONAL</v>
      </c>
      <c r="B1030" s="91" t="str">
        <v>Peripheral Intervention</v>
      </c>
      <c r="C1030" s="91" t="str">
        <v>2401121</v>
      </c>
      <c r="D1030" s="91" t="str">
        <v>End Stage Kidney Disease</v>
      </c>
      <c r="E1030" s="91" t="str">
        <v>PTA ESKD</v>
      </c>
      <c r="F1030" s="91" t="str">
        <v>Dorado</v>
      </c>
      <c r="G1030" s="91" t="str">
        <v>Dorado</v>
      </c>
      <c r="H1030" s="91" t="str">
        <v>DR13584_BARD</v>
      </c>
      <c r="I1030" s="91" t="str">
        <v>Dorado PTA Dilatation Catheter</v>
      </c>
      <c r="J1030" s="91" t="str">
        <v>BARD</v>
      </c>
      <c r="K1030" s="95">
        <f>SUMIFS(MasterData[Curr Sales],MasterData[Material'#],H1030,MasterData[Material],I1030,MasterData[WWB ID],C1030)</f>
        <v>0</v>
      </c>
      <c r="L1030" s="95">
        <f>SUMIFS(MasterData[Prior Sales],MasterData[Material'#],H1030,MasterData[Material],I1030,MasterData[WWB ID],C1030)</f>
        <v>519.12</v>
      </c>
      <c r="M1030" s="95">
        <f t="shared" si="31"/>
        <v>-519.12</v>
      </c>
      <c r="N1030" s="95">
        <f>SUMIFS(MasterData[Semi-Annual Base],MasterData[Material'#],H1030,MasterData[Material],I1030,MasterData[WWB ID],C1030)</f>
        <v>0</v>
      </c>
      <c r="O1030" s="95">
        <f>SUMIFS(MasterData[Semi-Annual Focus],MasterData[Material'#],H1030,MasterData[Material],I1030,MasterData[WWB ID],C1030)</f>
        <v>0</v>
      </c>
      <c r="P1030" s="95">
        <f>SUMIFS(MasterData[Base Rebate],MasterData[Material'#],H1030,MasterData[Material],I1030,MasterData[WWB ID],C1030)</f>
        <v>3.9986718099914356</v>
      </c>
      <c r="Q1030" s="95">
        <f>SUMIFS(MasterData[Annual Focus],MasterData[Material'#],H1030,MasterData[Material],I1030,MasterData[WWB ID],C1030)</f>
        <v>0</v>
      </c>
      <c r="R1030" s="95">
        <f>SUMIFS(MasterData[Growth Rebate],MasterData[Material'#],H1030,MasterData[Material],I1030,MasterData[WWB ID],C1030)</f>
        <v>-51.912000000000006</v>
      </c>
      <c r="S1030" s="95">
        <f t="shared" si="32"/>
        <v>-47.913328190008571</v>
      </c>
    </row>
    <row r="1031" spans="1:19" x14ac:dyDescent="0.25">
      <c r="A1031" s="91" t="str">
        <v>BD INTERVENTIONAL</v>
      </c>
      <c r="B1031" s="91" t="str">
        <v>Peripheral Intervention</v>
      </c>
      <c r="C1031" s="91" t="str">
        <v>2401121</v>
      </c>
      <c r="D1031" s="91" t="str">
        <v>End Stage Kidney Disease</v>
      </c>
      <c r="E1031" s="91" t="str">
        <v>PTA ESKD</v>
      </c>
      <c r="F1031" s="91" t="str">
        <v>Dorado</v>
      </c>
      <c r="G1031" s="91" t="str">
        <v>Dorado</v>
      </c>
      <c r="H1031" s="91" t="str">
        <v>DR13594_BARD</v>
      </c>
      <c r="I1031" s="91" t="str">
        <v>Dorado PTA Dilatation Catheter</v>
      </c>
      <c r="J1031" s="91" t="str">
        <v>BARD</v>
      </c>
      <c r="K1031" s="95">
        <f>SUMIFS(MasterData[Curr Sales],MasterData[Material'#],H1031,MasterData[Material],I1031,MasterData[WWB ID],C1031)</f>
        <v>0</v>
      </c>
      <c r="L1031" s="95">
        <f>SUMIFS(MasterData[Prior Sales],MasterData[Material'#],H1031,MasterData[Material],I1031,MasterData[WWB ID],C1031)</f>
        <v>519.12</v>
      </c>
      <c r="M1031" s="95">
        <f t="shared" si="31"/>
        <v>-519.12</v>
      </c>
      <c r="N1031" s="95">
        <f>SUMIFS(MasterData[Semi-Annual Base],MasterData[Material'#],H1031,MasterData[Material],I1031,MasterData[WWB ID],C1031)</f>
        <v>0</v>
      </c>
      <c r="O1031" s="95">
        <f>SUMIFS(MasterData[Semi-Annual Focus],MasterData[Material'#],H1031,MasterData[Material],I1031,MasterData[WWB ID],C1031)</f>
        <v>0</v>
      </c>
      <c r="P1031" s="95">
        <f>SUMIFS(MasterData[Base Rebate],MasterData[Material'#],H1031,MasterData[Material],I1031,MasterData[WWB ID],C1031)</f>
        <v>3.9986718099914356</v>
      </c>
      <c r="Q1031" s="95">
        <f>SUMIFS(MasterData[Annual Focus],MasterData[Material'#],H1031,MasterData[Material],I1031,MasterData[WWB ID],C1031)</f>
        <v>0</v>
      </c>
      <c r="R1031" s="95">
        <f>SUMIFS(MasterData[Growth Rebate],MasterData[Material'#],H1031,MasterData[Material],I1031,MasterData[WWB ID],C1031)</f>
        <v>-51.912000000000006</v>
      </c>
      <c r="S1031" s="95">
        <f t="shared" si="32"/>
        <v>-47.913328190008571</v>
      </c>
    </row>
    <row r="1032" spans="1:19" x14ac:dyDescent="0.25">
      <c r="A1032" s="91" t="str">
        <v>BD INTERVENTIONAL</v>
      </c>
      <c r="B1032" s="91" t="str">
        <v>Peripheral Intervention</v>
      </c>
      <c r="C1032" s="91" t="str">
        <v>2401121</v>
      </c>
      <c r="D1032" s="91" t="str">
        <v>End Stage Kidney Disease</v>
      </c>
      <c r="E1032" s="91" t="str">
        <v>PTA ESKD</v>
      </c>
      <c r="F1032" s="91" t="str">
        <v>Dorado</v>
      </c>
      <c r="G1032" s="91" t="str">
        <v>Dorado</v>
      </c>
      <c r="H1032" s="91" t="str">
        <v>DR8072_BARD</v>
      </c>
      <c r="I1032" s="91" t="str">
        <v>Dorado PTA Dilatation Catheter</v>
      </c>
      <c r="J1032" s="91" t="str">
        <v>BARD</v>
      </c>
      <c r="K1032" s="95">
        <f>SUMIFS(MasterData[Curr Sales],MasterData[Material'#],H1032,MasterData[Material],I1032,MasterData[WWB ID],C1032)</f>
        <v>1038.24</v>
      </c>
      <c r="L1032" s="95">
        <f>SUMIFS(MasterData[Prior Sales],MasterData[Material'#],H1032,MasterData[Material],I1032,MasterData[WWB ID],C1032)</f>
        <v>0</v>
      </c>
      <c r="M1032" s="95">
        <f t="shared" si="31"/>
        <v>1038.24</v>
      </c>
      <c r="N1032" s="95">
        <f>SUMIFS(MasterData[Semi-Annual Base],MasterData[Material'#],H1032,MasterData[Material],I1032,MasterData[WWB ID],C1032)</f>
        <v>0</v>
      </c>
      <c r="O1032" s="95">
        <f>SUMIFS(MasterData[Semi-Annual Focus],MasterData[Material'#],H1032,MasterData[Material],I1032,MasterData[WWB ID],C1032)</f>
        <v>0</v>
      </c>
      <c r="P1032" s="95">
        <f>SUMIFS(MasterData[Base Rebate],MasterData[Material'#],H1032,MasterData[Material],I1032,MasterData[WWB ID],C1032)</f>
        <v>0</v>
      </c>
      <c r="Q1032" s="95">
        <f>SUMIFS(MasterData[Annual Focus],MasterData[Material'#],H1032,MasterData[Material],I1032,MasterData[WWB ID],C1032)</f>
        <v>0</v>
      </c>
      <c r="R1032" s="95">
        <f>SUMIFS(MasterData[Growth Rebate],MasterData[Material'#],H1032,MasterData[Material],I1032,MasterData[WWB ID],C1032)</f>
        <v>103.82400000000001</v>
      </c>
      <c r="S1032" s="95">
        <f t="shared" si="32"/>
        <v>103.82400000000001</v>
      </c>
    </row>
    <row r="1033" spans="1:19" x14ac:dyDescent="0.25">
      <c r="A1033" s="91" t="str">
        <v>BD INTERVENTIONAL</v>
      </c>
      <c r="B1033" s="91" t="str">
        <v>Peripheral Intervention</v>
      </c>
      <c r="C1033" s="91" t="str">
        <v>2401121</v>
      </c>
      <c r="D1033" s="91" t="str">
        <v>End Stage Kidney Disease</v>
      </c>
      <c r="E1033" s="91" t="str">
        <v>PTA ESKD</v>
      </c>
      <c r="F1033" s="91" t="str">
        <v>Dorado</v>
      </c>
      <c r="G1033" s="91" t="str">
        <v>Dorado</v>
      </c>
      <c r="H1033" s="91" t="str">
        <v>DR8074_BARD</v>
      </c>
      <c r="I1033" s="91" t="str">
        <v>Dorado PTA Dilatation Catheter</v>
      </c>
      <c r="J1033" s="91" t="str">
        <v>BARD</v>
      </c>
      <c r="K1033" s="95">
        <f>SUMIFS(MasterData[Curr Sales],MasterData[Material'#],H1033,MasterData[Material],I1033,MasterData[WWB ID],C1033)</f>
        <v>1038.24</v>
      </c>
      <c r="L1033" s="95">
        <f>SUMIFS(MasterData[Prior Sales],MasterData[Material'#],H1033,MasterData[Material],I1033,MasterData[WWB ID],C1033)</f>
        <v>0</v>
      </c>
      <c r="M1033" s="95">
        <f t="shared" ref="M1033:M1096" si="33">K1033-L1033</f>
        <v>1038.24</v>
      </c>
      <c r="N1033" s="95">
        <f>SUMIFS(MasterData[Semi-Annual Base],MasterData[Material'#],H1033,MasterData[Material],I1033,MasterData[WWB ID],C1033)</f>
        <v>0</v>
      </c>
      <c r="O1033" s="95">
        <f>SUMIFS(MasterData[Semi-Annual Focus],MasterData[Material'#],H1033,MasterData[Material],I1033,MasterData[WWB ID],C1033)</f>
        <v>0</v>
      </c>
      <c r="P1033" s="95">
        <f>SUMIFS(MasterData[Base Rebate],MasterData[Material'#],H1033,MasterData[Material],I1033,MasterData[WWB ID],C1033)</f>
        <v>0</v>
      </c>
      <c r="Q1033" s="95">
        <f>SUMIFS(MasterData[Annual Focus],MasterData[Material'#],H1033,MasterData[Material],I1033,MasterData[WWB ID],C1033)</f>
        <v>0</v>
      </c>
      <c r="R1033" s="95">
        <f>SUMIFS(MasterData[Growth Rebate],MasterData[Material'#],H1033,MasterData[Material],I1033,MasterData[WWB ID],C1033)</f>
        <v>103.82400000000001</v>
      </c>
      <c r="S1033" s="95">
        <f t="shared" ref="S1033:S1096" si="34">SUM(N1033:R1033)</f>
        <v>103.82400000000001</v>
      </c>
    </row>
    <row r="1034" spans="1:19" x14ac:dyDescent="0.25">
      <c r="A1034" s="91" t="str">
        <v>BD INTERVENTIONAL</v>
      </c>
      <c r="B1034" s="91" t="str">
        <v>Peripheral Intervention</v>
      </c>
      <c r="C1034" s="91" t="str">
        <v>2401121</v>
      </c>
      <c r="D1034" s="91" t="str">
        <v>End Stage Kidney Disease</v>
      </c>
      <c r="E1034" s="91" t="str">
        <v>PTA ESKD</v>
      </c>
      <c r="F1034" s="91" t="str">
        <v>Dorado</v>
      </c>
      <c r="G1034" s="91" t="str">
        <v>Dorado</v>
      </c>
      <c r="H1034" s="91" t="str">
        <v>DR8082_BARD</v>
      </c>
      <c r="I1034" s="91" t="str">
        <v>Dorado PTA Dilatation Catheter</v>
      </c>
      <c r="J1034" s="91" t="str">
        <v>BARD</v>
      </c>
      <c r="K1034" s="95">
        <f>SUMIFS(MasterData[Curr Sales],MasterData[Material'#],H1034,MasterData[Material],I1034,MasterData[WWB ID],C1034)</f>
        <v>1038.24</v>
      </c>
      <c r="L1034" s="95">
        <f>SUMIFS(MasterData[Prior Sales],MasterData[Material'#],H1034,MasterData[Material],I1034,MasterData[WWB ID],C1034)</f>
        <v>0</v>
      </c>
      <c r="M1034" s="95">
        <f t="shared" si="33"/>
        <v>1038.24</v>
      </c>
      <c r="N1034" s="95">
        <f>SUMIFS(MasterData[Semi-Annual Base],MasterData[Material'#],H1034,MasterData[Material],I1034,MasterData[WWB ID],C1034)</f>
        <v>0</v>
      </c>
      <c r="O1034" s="95">
        <f>SUMIFS(MasterData[Semi-Annual Focus],MasterData[Material'#],H1034,MasterData[Material],I1034,MasterData[WWB ID],C1034)</f>
        <v>0</v>
      </c>
      <c r="P1034" s="95">
        <f>SUMIFS(MasterData[Base Rebate],MasterData[Material'#],H1034,MasterData[Material],I1034,MasterData[WWB ID],C1034)</f>
        <v>0</v>
      </c>
      <c r="Q1034" s="95">
        <f>SUMIFS(MasterData[Annual Focus],MasterData[Material'#],H1034,MasterData[Material],I1034,MasterData[WWB ID],C1034)</f>
        <v>0</v>
      </c>
      <c r="R1034" s="95">
        <f>SUMIFS(MasterData[Growth Rebate],MasterData[Material'#],H1034,MasterData[Material],I1034,MasterData[WWB ID],C1034)</f>
        <v>103.82400000000001</v>
      </c>
      <c r="S1034" s="95">
        <f t="shared" si="34"/>
        <v>103.82400000000001</v>
      </c>
    </row>
    <row r="1035" spans="1:19" x14ac:dyDescent="0.25">
      <c r="A1035" s="91" t="str">
        <v>BD INTERVENTIONAL</v>
      </c>
      <c r="B1035" s="91" t="str">
        <v>Peripheral Intervention</v>
      </c>
      <c r="C1035" s="91" t="str">
        <v>2401121</v>
      </c>
      <c r="D1035" s="91" t="str">
        <v>End Stage Kidney Disease</v>
      </c>
      <c r="E1035" s="91" t="str">
        <v>PTA ESKD</v>
      </c>
      <c r="F1035" s="91" t="str">
        <v>Dorado</v>
      </c>
      <c r="G1035" s="91" t="str">
        <v>Dorado</v>
      </c>
      <c r="H1035" s="91" t="str">
        <v>DR8084_BARD</v>
      </c>
      <c r="I1035" s="91" t="str">
        <v>Dorado PTA Dilatation Catheter</v>
      </c>
      <c r="J1035" s="91" t="str">
        <v>BARD</v>
      </c>
      <c r="K1035" s="95">
        <f>SUMIFS(MasterData[Curr Sales],MasterData[Material'#],H1035,MasterData[Material],I1035,MasterData[WWB ID],C1035)</f>
        <v>1038.24</v>
      </c>
      <c r="L1035" s="95">
        <f>SUMIFS(MasterData[Prior Sales],MasterData[Material'#],H1035,MasterData[Material],I1035,MasterData[WWB ID],C1035)</f>
        <v>0</v>
      </c>
      <c r="M1035" s="95">
        <f t="shared" si="33"/>
        <v>1038.24</v>
      </c>
      <c r="N1035" s="95">
        <f>SUMIFS(MasterData[Semi-Annual Base],MasterData[Material'#],H1035,MasterData[Material],I1035,MasterData[WWB ID],C1035)</f>
        <v>0</v>
      </c>
      <c r="O1035" s="95">
        <f>SUMIFS(MasterData[Semi-Annual Focus],MasterData[Material'#],H1035,MasterData[Material],I1035,MasterData[WWB ID],C1035)</f>
        <v>0</v>
      </c>
      <c r="P1035" s="95">
        <f>SUMIFS(MasterData[Base Rebate],MasterData[Material'#],H1035,MasterData[Material],I1035,MasterData[WWB ID],C1035)</f>
        <v>0</v>
      </c>
      <c r="Q1035" s="95">
        <f>SUMIFS(MasterData[Annual Focus],MasterData[Material'#],H1035,MasterData[Material],I1035,MasterData[WWB ID],C1035)</f>
        <v>0</v>
      </c>
      <c r="R1035" s="95">
        <f>SUMIFS(MasterData[Growth Rebate],MasterData[Material'#],H1035,MasterData[Material],I1035,MasterData[WWB ID],C1035)</f>
        <v>103.82400000000001</v>
      </c>
      <c r="S1035" s="95">
        <f t="shared" si="34"/>
        <v>103.82400000000001</v>
      </c>
    </row>
    <row r="1036" spans="1:19" x14ac:dyDescent="0.25">
      <c r="A1036" s="91" t="str">
        <v>BD INTERVENTIONAL</v>
      </c>
      <c r="B1036" s="91" t="str">
        <v>Peripheral Intervention</v>
      </c>
      <c r="C1036" s="91" t="str">
        <v>2401121</v>
      </c>
      <c r="D1036" s="91" t="str">
        <v>End Stage Kidney Disease</v>
      </c>
      <c r="E1036" s="91" t="str">
        <v>PTA ESKD</v>
      </c>
      <c r="F1036" s="91" t="str">
        <v>Dorado</v>
      </c>
      <c r="G1036" s="91" t="str">
        <v>Dorado</v>
      </c>
      <c r="H1036" s="91" t="str">
        <v>DR8092_BARD</v>
      </c>
      <c r="I1036" s="91" t="str">
        <v>Dorado PTA Dilatation Catheter</v>
      </c>
      <c r="J1036" s="91" t="str">
        <v>BARD</v>
      </c>
      <c r="K1036" s="95">
        <f>SUMIFS(MasterData[Curr Sales],MasterData[Material'#],H1036,MasterData[Material],I1036,MasterData[WWB ID],C1036)</f>
        <v>1038.24</v>
      </c>
      <c r="L1036" s="95">
        <f>SUMIFS(MasterData[Prior Sales],MasterData[Material'#],H1036,MasterData[Material],I1036,MasterData[WWB ID],C1036)</f>
        <v>0</v>
      </c>
      <c r="M1036" s="95">
        <f t="shared" si="33"/>
        <v>1038.24</v>
      </c>
      <c r="N1036" s="95">
        <f>SUMIFS(MasterData[Semi-Annual Base],MasterData[Material'#],H1036,MasterData[Material],I1036,MasterData[WWB ID],C1036)</f>
        <v>0</v>
      </c>
      <c r="O1036" s="95">
        <f>SUMIFS(MasterData[Semi-Annual Focus],MasterData[Material'#],H1036,MasterData[Material],I1036,MasterData[WWB ID],C1036)</f>
        <v>0</v>
      </c>
      <c r="P1036" s="95">
        <f>SUMIFS(MasterData[Base Rebate],MasterData[Material'#],H1036,MasterData[Material],I1036,MasterData[WWB ID],C1036)</f>
        <v>0</v>
      </c>
      <c r="Q1036" s="95">
        <f>SUMIFS(MasterData[Annual Focus],MasterData[Material'#],H1036,MasterData[Material],I1036,MasterData[WWB ID],C1036)</f>
        <v>0</v>
      </c>
      <c r="R1036" s="95">
        <f>SUMIFS(MasterData[Growth Rebate],MasterData[Material'#],H1036,MasterData[Material],I1036,MasterData[WWB ID],C1036)</f>
        <v>103.82400000000001</v>
      </c>
      <c r="S1036" s="95">
        <f t="shared" si="34"/>
        <v>103.82400000000001</v>
      </c>
    </row>
    <row r="1037" spans="1:19" x14ac:dyDescent="0.25">
      <c r="A1037" s="91" t="str">
        <v>BD INTERVENTIONAL</v>
      </c>
      <c r="B1037" s="91" t="str">
        <v>Peripheral Intervention</v>
      </c>
      <c r="C1037" s="91" t="str">
        <v>2401121</v>
      </c>
      <c r="D1037" s="91" t="str">
        <v>End Stage Kidney Disease</v>
      </c>
      <c r="E1037" s="91" t="str">
        <v>PTA ESKD</v>
      </c>
      <c r="F1037" s="91" t="str">
        <v>Dorado</v>
      </c>
      <c r="G1037" s="91" t="str">
        <v>Dorado</v>
      </c>
      <c r="H1037" s="91" t="str">
        <v>DR8094_BARD</v>
      </c>
      <c r="I1037" s="91" t="str">
        <v>Dorado PTA Dilatation Catheter</v>
      </c>
      <c r="J1037" s="91" t="str">
        <v>BARD</v>
      </c>
      <c r="K1037" s="95">
        <f>SUMIFS(MasterData[Curr Sales],MasterData[Material'#],H1037,MasterData[Material],I1037,MasterData[WWB ID],C1037)</f>
        <v>1038.24</v>
      </c>
      <c r="L1037" s="95">
        <f>SUMIFS(MasterData[Prior Sales],MasterData[Material'#],H1037,MasterData[Material],I1037,MasterData[WWB ID],C1037)</f>
        <v>0</v>
      </c>
      <c r="M1037" s="95">
        <f t="shared" si="33"/>
        <v>1038.24</v>
      </c>
      <c r="N1037" s="95">
        <f>SUMIFS(MasterData[Semi-Annual Base],MasterData[Material'#],H1037,MasterData[Material],I1037,MasterData[WWB ID],C1037)</f>
        <v>0</v>
      </c>
      <c r="O1037" s="95">
        <f>SUMIFS(MasterData[Semi-Annual Focus],MasterData[Material'#],H1037,MasterData[Material],I1037,MasterData[WWB ID],C1037)</f>
        <v>0</v>
      </c>
      <c r="P1037" s="95">
        <f>SUMIFS(MasterData[Base Rebate],MasterData[Material'#],H1037,MasterData[Material],I1037,MasterData[WWB ID],C1037)</f>
        <v>0</v>
      </c>
      <c r="Q1037" s="95">
        <f>SUMIFS(MasterData[Annual Focus],MasterData[Material'#],H1037,MasterData[Material],I1037,MasterData[WWB ID],C1037)</f>
        <v>0</v>
      </c>
      <c r="R1037" s="95">
        <f>SUMIFS(MasterData[Growth Rebate],MasterData[Material'#],H1037,MasterData[Material],I1037,MasterData[WWB ID],C1037)</f>
        <v>103.82400000000001</v>
      </c>
      <c r="S1037" s="95">
        <f t="shared" si="34"/>
        <v>103.82400000000001</v>
      </c>
    </row>
    <row r="1038" spans="1:19" x14ac:dyDescent="0.25">
      <c r="A1038" s="91" t="str">
        <v>BD INTERVENTIONAL</v>
      </c>
      <c r="B1038" s="91" t="str">
        <v>Peripheral Intervention</v>
      </c>
      <c r="C1038" s="91" t="str">
        <v>2401121</v>
      </c>
      <c r="D1038" s="91" t="str">
        <v>End Stage Kidney Disease</v>
      </c>
      <c r="E1038" s="91" t="str">
        <v>Stents and Stent Grafts ESKD</v>
      </c>
      <c r="F1038" s="91" t="str">
        <v>Covera</v>
      </c>
      <c r="G1038" s="91" t="str">
        <v>Covera</v>
      </c>
      <c r="H1038" s="91" t="str">
        <v>AVSM07060_BARD</v>
      </c>
      <c r="I1038" s="91" t="str">
        <v>Covera7mmX60mmX80cmCvrdStnt</v>
      </c>
      <c r="J1038" s="91" t="str">
        <v>BARD</v>
      </c>
      <c r="K1038" s="95">
        <f>SUMIFS(MasterData[Curr Sales],MasterData[Material'#],H1038,MasterData[Material],I1038,MasterData[WWB ID],C1038)</f>
        <v>4995</v>
      </c>
      <c r="L1038" s="95">
        <f>SUMIFS(MasterData[Prior Sales],MasterData[Material'#],H1038,MasterData[Material],I1038,MasterData[WWB ID],C1038)</f>
        <v>0</v>
      </c>
      <c r="M1038" s="95">
        <f t="shared" si="33"/>
        <v>4995</v>
      </c>
      <c r="N1038" s="95">
        <f>SUMIFS(MasterData[Semi-Annual Base],MasterData[Material'#],H1038,MasterData[Material],I1038,MasterData[WWB ID],C1038)</f>
        <v>0</v>
      </c>
      <c r="O1038" s="95">
        <f>SUMIFS(MasterData[Semi-Annual Focus],MasterData[Material'#],H1038,MasterData[Material],I1038,MasterData[WWB ID],C1038)</f>
        <v>0</v>
      </c>
      <c r="P1038" s="95">
        <f>SUMIFS(MasterData[Base Rebate],MasterData[Material'#],H1038,MasterData[Material],I1038,MasterData[WWB ID],C1038)</f>
        <v>0</v>
      </c>
      <c r="Q1038" s="95">
        <f>SUMIFS(MasterData[Annual Focus],MasterData[Material'#],H1038,MasterData[Material],I1038,MasterData[WWB ID],C1038)</f>
        <v>0</v>
      </c>
      <c r="R1038" s="95">
        <f>SUMIFS(MasterData[Growth Rebate],MasterData[Material'#],H1038,MasterData[Material],I1038,MasterData[WWB ID],C1038)</f>
        <v>499.5</v>
      </c>
      <c r="S1038" s="95">
        <f t="shared" si="34"/>
        <v>499.5</v>
      </c>
    </row>
    <row r="1039" spans="1:19" x14ac:dyDescent="0.25">
      <c r="A1039" s="91" t="str">
        <v>BD INTERVENTIONAL</v>
      </c>
      <c r="B1039" s="91" t="str">
        <v>Peripheral Intervention</v>
      </c>
      <c r="C1039" s="91" t="str">
        <v>2401121</v>
      </c>
      <c r="D1039" s="91" t="str">
        <v>End Stage Kidney Disease</v>
      </c>
      <c r="E1039" s="91" t="str">
        <v>Stents and Stent Grafts ESKD</v>
      </c>
      <c r="F1039" s="91" t="str">
        <v>Covera</v>
      </c>
      <c r="G1039" s="91" t="str">
        <v>Covera</v>
      </c>
      <c r="H1039" s="91" t="str">
        <v>AVSM08060_BARD</v>
      </c>
      <c r="I1039" s="91" t="str">
        <v>Covera8mmX60mmX80cmCvrdStnt</v>
      </c>
      <c r="J1039" s="91" t="str">
        <v>BARD</v>
      </c>
      <c r="K1039" s="95">
        <f>SUMIFS(MasterData[Curr Sales],MasterData[Material'#],H1039,MasterData[Material],I1039,MasterData[WWB ID],C1039)</f>
        <v>9990</v>
      </c>
      <c r="L1039" s="95">
        <f>SUMIFS(MasterData[Prior Sales],MasterData[Material'#],H1039,MasterData[Material],I1039,MasterData[WWB ID],C1039)</f>
        <v>4995</v>
      </c>
      <c r="M1039" s="95">
        <f t="shared" si="33"/>
        <v>4995</v>
      </c>
      <c r="N1039" s="95">
        <f>SUMIFS(MasterData[Semi-Annual Base],MasterData[Material'#],H1039,MasterData[Material],I1039,MasterData[WWB ID],C1039)</f>
        <v>0</v>
      </c>
      <c r="O1039" s="95">
        <f>SUMIFS(MasterData[Semi-Annual Focus],MasterData[Material'#],H1039,MasterData[Material],I1039,MasterData[WWB ID],C1039)</f>
        <v>0</v>
      </c>
      <c r="P1039" s="95">
        <f>SUMIFS(MasterData[Base Rebate],MasterData[Material'#],H1039,MasterData[Material],I1039,MasterData[WWB ID],C1039)</f>
        <v>38.475430904043805</v>
      </c>
      <c r="Q1039" s="95">
        <f>SUMIFS(MasterData[Annual Focus],MasterData[Material'#],H1039,MasterData[Material],I1039,MasterData[WWB ID],C1039)</f>
        <v>0</v>
      </c>
      <c r="R1039" s="95">
        <f>SUMIFS(MasterData[Growth Rebate],MasterData[Material'#],H1039,MasterData[Material],I1039,MasterData[WWB ID],C1039)</f>
        <v>499.5</v>
      </c>
      <c r="S1039" s="95">
        <f t="shared" si="34"/>
        <v>537.97543090404383</v>
      </c>
    </row>
    <row r="1040" spans="1:19" x14ac:dyDescent="0.25">
      <c r="A1040" s="91" t="str">
        <v>BD INTERVENTIONAL</v>
      </c>
      <c r="B1040" s="91" t="str">
        <v>Peripheral Intervention</v>
      </c>
      <c r="C1040" s="91" t="str">
        <v>2401121</v>
      </c>
      <c r="D1040" s="91" t="str">
        <v>End Stage Kidney Disease</v>
      </c>
      <c r="E1040" s="91" t="str">
        <v>Stents and Stent Grafts ESKD</v>
      </c>
      <c r="F1040" s="91" t="str">
        <v>Covera</v>
      </c>
      <c r="G1040" s="91" t="str">
        <v>Covera</v>
      </c>
      <c r="H1040" s="91" t="str">
        <v>AVFM07060_BARD</v>
      </c>
      <c r="I1040" s="91" t="str">
        <v>Covera7mmX60mmX80cmCvrdStnt</v>
      </c>
      <c r="J1040" s="91" t="str">
        <v>BARD</v>
      </c>
      <c r="K1040" s="95">
        <f>SUMIFS(MasterData[Curr Sales],MasterData[Material'#],H1040,MasterData[Material],I1040,MasterData[WWB ID],C1040)</f>
        <v>4995</v>
      </c>
      <c r="L1040" s="95">
        <f>SUMIFS(MasterData[Prior Sales],MasterData[Material'#],H1040,MasterData[Material],I1040,MasterData[WWB ID],C1040)</f>
        <v>0</v>
      </c>
      <c r="M1040" s="95">
        <f t="shared" si="33"/>
        <v>4995</v>
      </c>
      <c r="N1040" s="95">
        <f>SUMIFS(MasterData[Semi-Annual Base],MasterData[Material'#],H1040,MasterData[Material],I1040,MasterData[WWB ID],C1040)</f>
        <v>0</v>
      </c>
      <c r="O1040" s="95">
        <f>SUMIFS(MasterData[Semi-Annual Focus],MasterData[Material'#],H1040,MasterData[Material],I1040,MasterData[WWB ID],C1040)</f>
        <v>0</v>
      </c>
      <c r="P1040" s="95">
        <f>SUMIFS(MasterData[Base Rebate],MasterData[Material'#],H1040,MasterData[Material],I1040,MasterData[WWB ID],C1040)</f>
        <v>0</v>
      </c>
      <c r="Q1040" s="95">
        <f>SUMIFS(MasterData[Annual Focus],MasterData[Material'#],H1040,MasterData[Material],I1040,MasterData[WWB ID],C1040)</f>
        <v>0</v>
      </c>
      <c r="R1040" s="95">
        <f>SUMIFS(MasterData[Growth Rebate],MasterData[Material'#],H1040,MasterData[Material],I1040,MasterData[WWB ID],C1040)</f>
        <v>499.5</v>
      </c>
      <c r="S1040" s="95">
        <f t="shared" si="34"/>
        <v>499.5</v>
      </c>
    </row>
    <row r="1041" spans="1:19" x14ac:dyDescent="0.25">
      <c r="A1041" s="91" t="str">
        <v>BD INTERVENTIONAL</v>
      </c>
      <c r="B1041" s="91" t="str">
        <v>Peripheral Intervention</v>
      </c>
      <c r="C1041" s="91" t="str">
        <v>2401121</v>
      </c>
      <c r="D1041" s="91" t="str">
        <v>End Stage Kidney Disease</v>
      </c>
      <c r="E1041" s="91" t="str">
        <v>Stents and Stent Grafts ESKD</v>
      </c>
      <c r="F1041" s="91" t="str">
        <v>Covera</v>
      </c>
      <c r="G1041" s="91" t="str">
        <v>Covera</v>
      </c>
      <c r="H1041" s="91" t="str">
        <v>AVFM08040_BARD</v>
      </c>
      <c r="I1041" s="91" t="str">
        <v>Covera8mmX40mmX80cmCvrdStnt</v>
      </c>
      <c r="J1041" s="91" t="str">
        <v>BARD</v>
      </c>
      <c r="K1041" s="95">
        <f>SUMIFS(MasterData[Curr Sales],MasterData[Material'#],H1041,MasterData[Material],I1041,MasterData[WWB ID],C1041)</f>
        <v>44955</v>
      </c>
      <c r="L1041" s="95">
        <f>SUMIFS(MasterData[Prior Sales],MasterData[Material'#],H1041,MasterData[Material],I1041,MasterData[WWB ID],C1041)</f>
        <v>0</v>
      </c>
      <c r="M1041" s="95">
        <f t="shared" si="33"/>
        <v>44955</v>
      </c>
      <c r="N1041" s="95">
        <f>SUMIFS(MasterData[Semi-Annual Base],MasterData[Material'#],H1041,MasterData[Material],I1041,MasterData[WWB ID],C1041)</f>
        <v>0</v>
      </c>
      <c r="O1041" s="95">
        <f>SUMIFS(MasterData[Semi-Annual Focus],MasterData[Material'#],H1041,MasterData[Material],I1041,MasterData[WWB ID],C1041)</f>
        <v>0</v>
      </c>
      <c r="P1041" s="95">
        <f>SUMIFS(MasterData[Base Rebate],MasterData[Material'#],H1041,MasterData[Material],I1041,MasterData[WWB ID],C1041)</f>
        <v>0</v>
      </c>
      <c r="Q1041" s="95">
        <f>SUMIFS(MasterData[Annual Focus],MasterData[Material'#],H1041,MasterData[Material],I1041,MasterData[WWB ID],C1041)</f>
        <v>0</v>
      </c>
      <c r="R1041" s="95">
        <f>SUMIFS(MasterData[Growth Rebate],MasterData[Material'#],H1041,MasterData[Material],I1041,MasterData[WWB ID],C1041)</f>
        <v>4495.5</v>
      </c>
      <c r="S1041" s="95">
        <f t="shared" si="34"/>
        <v>4495.5</v>
      </c>
    </row>
    <row r="1042" spans="1:19" x14ac:dyDescent="0.25">
      <c r="A1042" s="91" t="str">
        <v>BD INTERVENTIONAL</v>
      </c>
      <c r="B1042" s="91" t="str">
        <v>Peripheral Intervention</v>
      </c>
      <c r="C1042" s="91" t="str">
        <v>2401121</v>
      </c>
      <c r="D1042" s="91" t="str">
        <v>End Stage Kidney Disease</v>
      </c>
      <c r="E1042" s="91" t="str">
        <v>Stents and Stent Grafts ESKD</v>
      </c>
      <c r="F1042" s="91" t="str">
        <v>Covera</v>
      </c>
      <c r="G1042" s="91" t="str">
        <v>Covera</v>
      </c>
      <c r="H1042" s="91" t="str">
        <v>AVFM08060_BARD</v>
      </c>
      <c r="I1042" s="91" t="str">
        <v>Covera8mmX60mmX80cmCvrdStnt</v>
      </c>
      <c r="J1042" s="91" t="str">
        <v>BARD</v>
      </c>
      <c r="K1042" s="95">
        <f>SUMIFS(MasterData[Curr Sales],MasterData[Material'#],H1042,MasterData[Material],I1042,MasterData[WWB ID],C1042)</f>
        <v>29970</v>
      </c>
      <c r="L1042" s="95">
        <f>SUMIFS(MasterData[Prior Sales],MasterData[Material'#],H1042,MasterData[Material],I1042,MasterData[WWB ID],C1042)</f>
        <v>0</v>
      </c>
      <c r="M1042" s="95">
        <f t="shared" si="33"/>
        <v>29970</v>
      </c>
      <c r="N1042" s="95">
        <f>SUMIFS(MasterData[Semi-Annual Base],MasterData[Material'#],H1042,MasterData[Material],I1042,MasterData[WWB ID],C1042)</f>
        <v>0</v>
      </c>
      <c r="O1042" s="95">
        <f>SUMIFS(MasterData[Semi-Annual Focus],MasterData[Material'#],H1042,MasterData[Material],I1042,MasterData[WWB ID],C1042)</f>
        <v>0</v>
      </c>
      <c r="P1042" s="95">
        <f>SUMIFS(MasterData[Base Rebate],MasterData[Material'#],H1042,MasterData[Material],I1042,MasterData[WWB ID],C1042)</f>
        <v>0</v>
      </c>
      <c r="Q1042" s="95">
        <f>SUMIFS(MasterData[Annual Focus],MasterData[Material'#],H1042,MasterData[Material],I1042,MasterData[WWB ID],C1042)</f>
        <v>0</v>
      </c>
      <c r="R1042" s="95">
        <f>SUMIFS(MasterData[Growth Rebate],MasterData[Material'#],H1042,MasterData[Material],I1042,MasterData[WWB ID],C1042)</f>
        <v>2997</v>
      </c>
      <c r="S1042" s="95">
        <f t="shared" si="34"/>
        <v>2997</v>
      </c>
    </row>
    <row r="1043" spans="1:19" x14ac:dyDescent="0.25">
      <c r="A1043" s="91" t="str">
        <v>BD INTERVENTIONAL</v>
      </c>
      <c r="B1043" s="91" t="str">
        <v>Peripheral Intervention</v>
      </c>
      <c r="C1043" s="91" t="str">
        <v>2401121</v>
      </c>
      <c r="D1043" s="91" t="str">
        <v>End Stage Kidney Disease</v>
      </c>
      <c r="E1043" s="91" t="str">
        <v>Stents and Stent Grafts ESKD</v>
      </c>
      <c r="F1043" s="91" t="str">
        <v>Covera</v>
      </c>
      <c r="G1043" s="91" t="str">
        <v>Covera</v>
      </c>
      <c r="H1043" s="91" t="str">
        <v>AVFM10060_BARD</v>
      </c>
      <c r="I1043" s="91" t="str">
        <v>Covera10mmX60mmX80cmCvrdStnt</v>
      </c>
      <c r="J1043" s="91" t="str">
        <v>BARD</v>
      </c>
      <c r="K1043" s="95">
        <f>SUMIFS(MasterData[Curr Sales],MasterData[Material'#],H1043,MasterData[Material],I1043,MasterData[WWB ID],C1043)</f>
        <v>29970</v>
      </c>
      <c r="L1043" s="95">
        <f>SUMIFS(MasterData[Prior Sales],MasterData[Material'#],H1043,MasterData[Material],I1043,MasterData[WWB ID],C1043)</f>
        <v>0</v>
      </c>
      <c r="M1043" s="95">
        <f t="shared" si="33"/>
        <v>29970</v>
      </c>
      <c r="N1043" s="95">
        <f>SUMIFS(MasterData[Semi-Annual Base],MasterData[Material'#],H1043,MasterData[Material],I1043,MasterData[WWB ID],C1043)</f>
        <v>0</v>
      </c>
      <c r="O1043" s="95">
        <f>SUMIFS(MasterData[Semi-Annual Focus],MasterData[Material'#],H1043,MasterData[Material],I1043,MasterData[WWB ID],C1043)</f>
        <v>0</v>
      </c>
      <c r="P1043" s="95">
        <f>SUMIFS(MasterData[Base Rebate],MasterData[Material'#],H1043,MasterData[Material],I1043,MasterData[WWB ID],C1043)</f>
        <v>0</v>
      </c>
      <c r="Q1043" s="95">
        <f>SUMIFS(MasterData[Annual Focus],MasterData[Material'#],H1043,MasterData[Material],I1043,MasterData[WWB ID],C1043)</f>
        <v>0</v>
      </c>
      <c r="R1043" s="95">
        <f>SUMIFS(MasterData[Growth Rebate],MasterData[Material'#],H1043,MasterData[Material],I1043,MasterData[WWB ID],C1043)</f>
        <v>2997</v>
      </c>
      <c r="S1043" s="95">
        <f t="shared" si="34"/>
        <v>2997</v>
      </c>
    </row>
    <row r="1044" spans="1:19" x14ac:dyDescent="0.25">
      <c r="A1044" s="91" t="str">
        <v>BD INTERVENTIONAL</v>
      </c>
      <c r="B1044" s="91" t="str">
        <v>Peripheral Intervention</v>
      </c>
      <c r="C1044" s="91" t="str">
        <v>2401121</v>
      </c>
      <c r="D1044" s="91" t="str">
        <v>End Stage Kidney Disease</v>
      </c>
      <c r="E1044" s="91" t="str">
        <v>Stents and Stent Grafts ESKD</v>
      </c>
      <c r="F1044" s="91" t="str">
        <v>Covera</v>
      </c>
      <c r="G1044" s="91" t="str">
        <v>Covera</v>
      </c>
      <c r="H1044" s="91" t="str">
        <v>AVSM09060_BARD</v>
      </c>
      <c r="I1044" s="91" t="str">
        <v>Covera9mmX60mmX80cmCvrdStnt</v>
      </c>
      <c r="J1044" s="91" t="str">
        <v>BARD</v>
      </c>
      <c r="K1044" s="95">
        <f>SUMIFS(MasterData[Curr Sales],MasterData[Material'#],H1044,MasterData[Material],I1044,MasterData[WWB ID],C1044)</f>
        <v>14985</v>
      </c>
      <c r="L1044" s="95">
        <f>SUMIFS(MasterData[Prior Sales],MasterData[Material'#],H1044,MasterData[Material],I1044,MasterData[WWB ID],C1044)</f>
        <v>0</v>
      </c>
      <c r="M1044" s="95">
        <f t="shared" si="33"/>
        <v>14985</v>
      </c>
      <c r="N1044" s="95">
        <f>SUMIFS(MasterData[Semi-Annual Base],MasterData[Material'#],H1044,MasterData[Material],I1044,MasterData[WWB ID],C1044)</f>
        <v>0</v>
      </c>
      <c r="O1044" s="95">
        <f>SUMIFS(MasterData[Semi-Annual Focus],MasterData[Material'#],H1044,MasterData[Material],I1044,MasterData[WWB ID],C1044)</f>
        <v>0</v>
      </c>
      <c r="P1044" s="95">
        <f>SUMIFS(MasterData[Base Rebate],MasterData[Material'#],H1044,MasterData[Material],I1044,MasterData[WWB ID],C1044)</f>
        <v>0</v>
      </c>
      <c r="Q1044" s="95">
        <f>SUMIFS(MasterData[Annual Focus],MasterData[Material'#],H1044,MasterData[Material],I1044,MasterData[WWB ID],C1044)</f>
        <v>0</v>
      </c>
      <c r="R1044" s="95">
        <f>SUMIFS(MasterData[Growth Rebate],MasterData[Material'#],H1044,MasterData[Material],I1044,MasterData[WWB ID],C1044)</f>
        <v>1498.5</v>
      </c>
      <c r="S1044" s="95">
        <f t="shared" si="34"/>
        <v>1498.5</v>
      </c>
    </row>
    <row r="1045" spans="1:19" x14ac:dyDescent="0.25">
      <c r="A1045" s="91" t="str">
        <v>BD INTERVENTIONAL</v>
      </c>
      <c r="B1045" s="91" t="str">
        <v>Peripheral Intervention</v>
      </c>
      <c r="C1045" s="91" t="str">
        <v>2401121</v>
      </c>
      <c r="D1045" s="91" t="str">
        <v>End Stage Kidney Disease</v>
      </c>
      <c r="E1045" s="91" t="str">
        <v>Stents and Stent Grafts ESKD</v>
      </c>
      <c r="F1045" s="91" t="str">
        <v>Covera</v>
      </c>
      <c r="G1045" s="91" t="str">
        <v>Covera</v>
      </c>
      <c r="H1045" s="91" t="str">
        <v>AVSM10060_BARD</v>
      </c>
      <c r="I1045" s="91" t="str">
        <v>Covera10mmX60mmX80cmCvrdStnt</v>
      </c>
      <c r="J1045" s="91" t="str">
        <v>BARD</v>
      </c>
      <c r="K1045" s="95">
        <f>SUMIFS(MasterData[Curr Sales],MasterData[Material'#],H1045,MasterData[Material],I1045,MasterData[WWB ID],C1045)</f>
        <v>4995</v>
      </c>
      <c r="L1045" s="95">
        <f>SUMIFS(MasterData[Prior Sales],MasterData[Material'#],H1045,MasterData[Material],I1045,MasterData[WWB ID],C1045)</f>
        <v>0</v>
      </c>
      <c r="M1045" s="95">
        <f t="shared" si="33"/>
        <v>4995</v>
      </c>
      <c r="N1045" s="95">
        <f>SUMIFS(MasterData[Semi-Annual Base],MasterData[Material'#],H1045,MasterData[Material],I1045,MasterData[WWB ID],C1045)</f>
        <v>0</v>
      </c>
      <c r="O1045" s="95">
        <f>SUMIFS(MasterData[Semi-Annual Focus],MasterData[Material'#],H1045,MasterData[Material],I1045,MasterData[WWB ID],C1045)</f>
        <v>0</v>
      </c>
      <c r="P1045" s="95">
        <f>SUMIFS(MasterData[Base Rebate],MasterData[Material'#],H1045,MasterData[Material],I1045,MasterData[WWB ID],C1045)</f>
        <v>0</v>
      </c>
      <c r="Q1045" s="95">
        <f>SUMIFS(MasterData[Annual Focus],MasterData[Material'#],H1045,MasterData[Material],I1045,MasterData[WWB ID],C1045)</f>
        <v>0</v>
      </c>
      <c r="R1045" s="95">
        <f>SUMIFS(MasterData[Growth Rebate],MasterData[Material'#],H1045,MasterData[Material],I1045,MasterData[WWB ID],C1045)</f>
        <v>499.5</v>
      </c>
      <c r="S1045" s="95">
        <f t="shared" si="34"/>
        <v>499.5</v>
      </c>
    </row>
    <row r="1046" spans="1:19" x14ac:dyDescent="0.25">
      <c r="A1046" s="91" t="str">
        <v>BD INTERVENTIONAL</v>
      </c>
      <c r="B1046" s="91" t="str">
        <v>Peripheral Intervention</v>
      </c>
      <c r="C1046" s="91" t="str">
        <v>2401121</v>
      </c>
      <c r="D1046" s="91" t="str">
        <v>End Stage Kidney Disease</v>
      </c>
      <c r="E1046" s="91" t="str">
        <v>Stents and Stent Grafts ESKD</v>
      </c>
      <c r="F1046" s="91" t="str">
        <v>Covera</v>
      </c>
      <c r="G1046" s="91" t="str">
        <v>Covera</v>
      </c>
      <c r="H1046" s="91" t="str">
        <v>AVSM10100_BARD</v>
      </c>
      <c r="I1046" s="91" t="str">
        <v>Covera10mmX100mmX80cmCvrdStnt</v>
      </c>
      <c r="J1046" s="91" t="str">
        <v>BARD</v>
      </c>
      <c r="K1046" s="95">
        <f>SUMIFS(MasterData[Curr Sales],MasterData[Material'#],H1046,MasterData[Material],I1046,MasterData[WWB ID],C1046)</f>
        <v>19980</v>
      </c>
      <c r="L1046" s="95">
        <f>SUMIFS(MasterData[Prior Sales],MasterData[Material'#],H1046,MasterData[Material],I1046,MasterData[WWB ID],C1046)</f>
        <v>0</v>
      </c>
      <c r="M1046" s="95">
        <f t="shared" si="33"/>
        <v>19980</v>
      </c>
      <c r="N1046" s="95">
        <f>SUMIFS(MasterData[Semi-Annual Base],MasterData[Material'#],H1046,MasterData[Material],I1046,MasterData[WWB ID],C1046)</f>
        <v>0</v>
      </c>
      <c r="O1046" s="95">
        <f>SUMIFS(MasterData[Semi-Annual Focus],MasterData[Material'#],H1046,MasterData[Material],I1046,MasterData[WWB ID],C1046)</f>
        <v>0</v>
      </c>
      <c r="P1046" s="95">
        <f>SUMIFS(MasterData[Base Rebate],MasterData[Material'#],H1046,MasterData[Material],I1046,MasterData[WWB ID],C1046)</f>
        <v>0</v>
      </c>
      <c r="Q1046" s="95">
        <f>SUMIFS(MasterData[Annual Focus],MasterData[Material'#],H1046,MasterData[Material],I1046,MasterData[WWB ID],C1046)</f>
        <v>0</v>
      </c>
      <c r="R1046" s="95">
        <f>SUMIFS(MasterData[Growth Rebate],MasterData[Material'#],H1046,MasterData[Material],I1046,MasterData[WWB ID],C1046)</f>
        <v>1998</v>
      </c>
      <c r="S1046" s="95">
        <f t="shared" si="34"/>
        <v>1998</v>
      </c>
    </row>
    <row r="1047" spans="1:19" x14ac:dyDescent="0.25">
      <c r="A1047" s="91" t="str">
        <v>BD INTERVENTIONAL</v>
      </c>
      <c r="B1047" s="91" t="str">
        <v>Peripheral Intervention</v>
      </c>
      <c r="C1047" s="91" t="str">
        <v>2401121</v>
      </c>
      <c r="D1047" s="91" t="str">
        <v>End Stage Kidney Disease</v>
      </c>
      <c r="E1047" s="91" t="str">
        <v>Stents and Stent Grafts ESKD</v>
      </c>
      <c r="F1047" s="91" t="str">
        <v>Covera</v>
      </c>
      <c r="G1047" s="91" t="str">
        <v>Covera</v>
      </c>
      <c r="H1047" s="91" t="str">
        <v>AVSM08080_BARD</v>
      </c>
      <c r="I1047" s="91" t="str">
        <v>Covera8mmX80mmX80cmCvrdStnt</v>
      </c>
      <c r="J1047" s="91" t="str">
        <v>BARD</v>
      </c>
      <c r="K1047" s="95">
        <f>SUMIFS(MasterData[Curr Sales],MasterData[Material'#],H1047,MasterData[Material],I1047,MasterData[WWB ID],C1047)</f>
        <v>9990</v>
      </c>
      <c r="L1047" s="95">
        <f>SUMIFS(MasterData[Prior Sales],MasterData[Material'#],H1047,MasterData[Material],I1047,MasterData[WWB ID],C1047)</f>
        <v>0</v>
      </c>
      <c r="M1047" s="95">
        <f t="shared" si="33"/>
        <v>9990</v>
      </c>
      <c r="N1047" s="95">
        <f>SUMIFS(MasterData[Semi-Annual Base],MasterData[Material'#],H1047,MasterData[Material],I1047,MasterData[WWB ID],C1047)</f>
        <v>0</v>
      </c>
      <c r="O1047" s="95">
        <f>SUMIFS(MasterData[Semi-Annual Focus],MasterData[Material'#],H1047,MasterData[Material],I1047,MasterData[WWB ID],C1047)</f>
        <v>0</v>
      </c>
      <c r="P1047" s="95">
        <f>SUMIFS(MasterData[Base Rebate],MasterData[Material'#],H1047,MasterData[Material],I1047,MasterData[WWB ID],C1047)</f>
        <v>0</v>
      </c>
      <c r="Q1047" s="95">
        <f>SUMIFS(MasterData[Annual Focus],MasterData[Material'#],H1047,MasterData[Material],I1047,MasterData[WWB ID],C1047)</f>
        <v>0</v>
      </c>
      <c r="R1047" s="95">
        <f>SUMIFS(MasterData[Growth Rebate],MasterData[Material'#],H1047,MasterData[Material],I1047,MasterData[WWB ID],C1047)</f>
        <v>999</v>
      </c>
      <c r="S1047" s="95">
        <f t="shared" si="34"/>
        <v>999</v>
      </c>
    </row>
    <row r="1048" spans="1:19" x14ac:dyDescent="0.25">
      <c r="A1048" s="91" t="str">
        <v>BD INTERVENTIONAL</v>
      </c>
      <c r="B1048" s="91" t="str">
        <v>Peripheral Intervention</v>
      </c>
      <c r="C1048" s="91" t="str">
        <v>2401121</v>
      </c>
      <c r="D1048" s="91" t="str">
        <v>End Stage Kidney Disease</v>
      </c>
      <c r="E1048" s="91" t="str">
        <v>Stents and Stent Grafts ESKD</v>
      </c>
      <c r="F1048" s="91" t="str">
        <v>Covera</v>
      </c>
      <c r="G1048" s="91" t="str">
        <v>Covera</v>
      </c>
      <c r="H1048" s="91" t="str">
        <v>AVSM09040_BARD</v>
      </c>
      <c r="I1048" s="91" t="str">
        <v>Covera9mmX40mmX80cmCvrdStnt</v>
      </c>
      <c r="J1048" s="91" t="str">
        <v>BARD</v>
      </c>
      <c r="K1048" s="95">
        <f>SUMIFS(MasterData[Curr Sales],MasterData[Material'#],H1048,MasterData[Material],I1048,MasterData[WWB ID],C1048)</f>
        <v>4995</v>
      </c>
      <c r="L1048" s="95">
        <f>SUMIFS(MasterData[Prior Sales],MasterData[Material'#],H1048,MasterData[Material],I1048,MasterData[WWB ID],C1048)</f>
        <v>0</v>
      </c>
      <c r="M1048" s="95">
        <f t="shared" si="33"/>
        <v>4995</v>
      </c>
      <c r="N1048" s="95">
        <f>SUMIFS(MasterData[Semi-Annual Base],MasterData[Material'#],H1048,MasterData[Material],I1048,MasterData[WWB ID],C1048)</f>
        <v>0</v>
      </c>
      <c r="O1048" s="95">
        <f>SUMIFS(MasterData[Semi-Annual Focus],MasterData[Material'#],H1048,MasterData[Material],I1048,MasterData[WWB ID],C1048)</f>
        <v>0</v>
      </c>
      <c r="P1048" s="95">
        <f>SUMIFS(MasterData[Base Rebate],MasterData[Material'#],H1048,MasterData[Material],I1048,MasterData[WWB ID],C1048)</f>
        <v>0</v>
      </c>
      <c r="Q1048" s="95">
        <f>SUMIFS(MasterData[Annual Focus],MasterData[Material'#],H1048,MasterData[Material],I1048,MasterData[WWB ID],C1048)</f>
        <v>0</v>
      </c>
      <c r="R1048" s="95">
        <f>SUMIFS(MasterData[Growth Rebate],MasterData[Material'#],H1048,MasterData[Material],I1048,MasterData[WWB ID],C1048)</f>
        <v>499.5</v>
      </c>
      <c r="S1048" s="95">
        <f t="shared" si="34"/>
        <v>499.5</v>
      </c>
    </row>
    <row r="1049" spans="1:19" x14ac:dyDescent="0.25">
      <c r="A1049" s="91" t="str">
        <v>BD INTERVENTIONAL</v>
      </c>
      <c r="B1049" s="91" t="str">
        <v>Peripheral Intervention</v>
      </c>
      <c r="C1049" s="91" t="str">
        <v>2401121</v>
      </c>
      <c r="D1049" s="91" t="str">
        <v>End Stage Kidney Disease</v>
      </c>
      <c r="E1049" s="91" t="str">
        <v>Stents and Stent Grafts ESKD</v>
      </c>
      <c r="F1049" s="91" t="str">
        <v>Covera</v>
      </c>
      <c r="G1049" s="91" t="str">
        <v>Covera</v>
      </c>
      <c r="H1049" s="91" t="str">
        <v>AVSM09080_BARD</v>
      </c>
      <c r="I1049" s="91" t="str">
        <v>Covera9mmX80mmX80cmCvrdStnt</v>
      </c>
      <c r="J1049" s="91" t="str">
        <v>BARD</v>
      </c>
      <c r="K1049" s="95">
        <f>SUMIFS(MasterData[Curr Sales],MasterData[Material'#],H1049,MasterData[Material],I1049,MasterData[WWB ID],C1049)</f>
        <v>9990</v>
      </c>
      <c r="L1049" s="95">
        <f>SUMIFS(MasterData[Prior Sales],MasterData[Material'#],H1049,MasterData[Material],I1049,MasterData[WWB ID],C1049)</f>
        <v>0</v>
      </c>
      <c r="M1049" s="95">
        <f t="shared" si="33"/>
        <v>9990</v>
      </c>
      <c r="N1049" s="95">
        <f>SUMIFS(MasterData[Semi-Annual Base],MasterData[Material'#],H1049,MasterData[Material],I1049,MasterData[WWB ID],C1049)</f>
        <v>0</v>
      </c>
      <c r="O1049" s="95">
        <f>SUMIFS(MasterData[Semi-Annual Focus],MasterData[Material'#],H1049,MasterData[Material],I1049,MasterData[WWB ID],C1049)</f>
        <v>0</v>
      </c>
      <c r="P1049" s="95">
        <f>SUMIFS(MasterData[Base Rebate],MasterData[Material'#],H1049,MasterData[Material],I1049,MasterData[WWB ID],C1049)</f>
        <v>0</v>
      </c>
      <c r="Q1049" s="95">
        <f>SUMIFS(MasterData[Annual Focus],MasterData[Material'#],H1049,MasterData[Material],I1049,MasterData[WWB ID],C1049)</f>
        <v>0</v>
      </c>
      <c r="R1049" s="95">
        <f>SUMIFS(MasterData[Growth Rebate],MasterData[Material'#],H1049,MasterData[Material],I1049,MasterData[WWB ID],C1049)</f>
        <v>999</v>
      </c>
      <c r="S1049" s="95">
        <f t="shared" si="34"/>
        <v>999</v>
      </c>
    </row>
    <row r="1050" spans="1:19" x14ac:dyDescent="0.25">
      <c r="A1050" s="91" t="str">
        <v>BD INTERVENTIONAL</v>
      </c>
      <c r="B1050" s="91" t="str">
        <v>Peripheral Intervention</v>
      </c>
      <c r="C1050" s="91" t="str">
        <v>2401121</v>
      </c>
      <c r="D1050" s="91" t="str">
        <v>End Stage Kidney Disease</v>
      </c>
      <c r="E1050" s="91" t="str">
        <v>Stents and Stent Grafts ESKD</v>
      </c>
      <c r="F1050" s="91" t="str">
        <v>Covera</v>
      </c>
      <c r="G1050" s="91" t="str">
        <v>Covera</v>
      </c>
      <c r="H1050" s="91" t="str">
        <v>AVSM10040_BARD</v>
      </c>
      <c r="I1050" s="91" t="str">
        <v>Covera10mmX40mmX80cmCvrdStnt</v>
      </c>
      <c r="J1050" s="91" t="str">
        <v>BARD</v>
      </c>
      <c r="K1050" s="95">
        <f>SUMIFS(MasterData[Curr Sales],MasterData[Material'#],H1050,MasterData[Material],I1050,MasterData[WWB ID],C1050)</f>
        <v>4995</v>
      </c>
      <c r="L1050" s="95">
        <f>SUMIFS(MasterData[Prior Sales],MasterData[Material'#],H1050,MasterData[Material],I1050,MasterData[WWB ID],C1050)</f>
        <v>0</v>
      </c>
      <c r="M1050" s="95">
        <f t="shared" si="33"/>
        <v>4995</v>
      </c>
      <c r="N1050" s="95">
        <f>SUMIFS(MasterData[Semi-Annual Base],MasterData[Material'#],H1050,MasterData[Material],I1050,MasterData[WWB ID],C1050)</f>
        <v>0</v>
      </c>
      <c r="O1050" s="95">
        <f>SUMIFS(MasterData[Semi-Annual Focus],MasterData[Material'#],H1050,MasterData[Material],I1050,MasterData[WWB ID],C1050)</f>
        <v>0</v>
      </c>
      <c r="P1050" s="95">
        <f>SUMIFS(MasterData[Base Rebate],MasterData[Material'#],H1050,MasterData[Material],I1050,MasterData[WWB ID],C1050)</f>
        <v>0</v>
      </c>
      <c r="Q1050" s="95">
        <f>SUMIFS(MasterData[Annual Focus],MasterData[Material'#],H1050,MasterData[Material],I1050,MasterData[WWB ID],C1050)</f>
        <v>0</v>
      </c>
      <c r="R1050" s="95">
        <f>SUMIFS(MasterData[Growth Rebate],MasterData[Material'#],H1050,MasterData[Material],I1050,MasterData[WWB ID],C1050)</f>
        <v>499.5</v>
      </c>
      <c r="S1050" s="95">
        <f t="shared" si="34"/>
        <v>499.5</v>
      </c>
    </row>
    <row r="1051" spans="1:19" x14ac:dyDescent="0.25">
      <c r="A1051" s="91" t="str">
        <v>BD INTERVENTIONAL</v>
      </c>
      <c r="B1051" s="91" t="str">
        <v>Peripheral Intervention</v>
      </c>
      <c r="C1051" s="91" t="str">
        <v>2401121</v>
      </c>
      <c r="D1051" s="91" t="str">
        <v>End Stage Kidney Disease</v>
      </c>
      <c r="E1051" s="91" t="str">
        <v>Stents and Stent Grafts ESKD</v>
      </c>
      <c r="F1051" s="91" t="str">
        <v>Covera</v>
      </c>
      <c r="G1051" s="91" t="str">
        <v>Covera</v>
      </c>
      <c r="H1051" s="91" t="str">
        <v>AVSM10080_BARD</v>
      </c>
      <c r="I1051" s="91" t="str">
        <v>Covera10mmX80mmX80cmCvrdStnt</v>
      </c>
      <c r="J1051" s="91" t="str">
        <v>BARD</v>
      </c>
      <c r="K1051" s="95">
        <f>SUMIFS(MasterData[Curr Sales],MasterData[Material'#],H1051,MasterData[Material],I1051,MasterData[WWB ID],C1051)</f>
        <v>4995</v>
      </c>
      <c r="L1051" s="95">
        <f>SUMIFS(MasterData[Prior Sales],MasterData[Material'#],H1051,MasterData[Material],I1051,MasterData[WWB ID],C1051)</f>
        <v>0</v>
      </c>
      <c r="M1051" s="95">
        <f t="shared" si="33"/>
        <v>4995</v>
      </c>
      <c r="N1051" s="95">
        <f>SUMIFS(MasterData[Semi-Annual Base],MasterData[Material'#],H1051,MasterData[Material],I1051,MasterData[WWB ID],C1051)</f>
        <v>0</v>
      </c>
      <c r="O1051" s="95">
        <f>SUMIFS(MasterData[Semi-Annual Focus],MasterData[Material'#],H1051,MasterData[Material],I1051,MasterData[WWB ID],C1051)</f>
        <v>0</v>
      </c>
      <c r="P1051" s="95">
        <f>SUMIFS(MasterData[Base Rebate],MasterData[Material'#],H1051,MasterData[Material],I1051,MasterData[WWB ID],C1051)</f>
        <v>0</v>
      </c>
      <c r="Q1051" s="95">
        <f>SUMIFS(MasterData[Annual Focus],MasterData[Material'#],H1051,MasterData[Material],I1051,MasterData[WWB ID],C1051)</f>
        <v>0</v>
      </c>
      <c r="R1051" s="95">
        <f>SUMIFS(MasterData[Growth Rebate],MasterData[Material'#],H1051,MasterData[Material],I1051,MasterData[WWB ID],C1051)</f>
        <v>499.5</v>
      </c>
      <c r="S1051" s="95">
        <f t="shared" si="34"/>
        <v>499.5</v>
      </c>
    </row>
    <row r="1052" spans="1:19" x14ac:dyDescent="0.25">
      <c r="A1052" s="91" t="str">
        <v>BD INTERVENTIONAL</v>
      </c>
      <c r="B1052" s="91" t="str">
        <v>Peripheral Intervention</v>
      </c>
      <c r="C1052" s="91" t="str">
        <v>2401137</v>
      </c>
      <c r="D1052" s="91" t="str">
        <v>Peripheral Vascular Disease</v>
      </c>
      <c r="E1052" s="91" t="str">
        <v>Drug Coated Balloons PVD</v>
      </c>
      <c r="F1052" s="91" t="str">
        <v>Lutonix</v>
      </c>
      <c r="G1052" s="91" t="str">
        <v>Lutonix SFA</v>
      </c>
      <c r="H1052" s="91" t="str">
        <v>LX3513051505F_BARD</v>
      </c>
      <c r="I1052" s="91" t="str">
        <v>Lutonix035DCB5F</v>
      </c>
      <c r="J1052" s="91" t="str">
        <v>BARD</v>
      </c>
      <c r="K1052" s="95">
        <f>SUMIFS(MasterData[Curr Sales],MasterData[Material'#],H1052,MasterData[Material],I1052,MasterData[WWB ID],C1052)</f>
        <v>0</v>
      </c>
      <c r="L1052" s="95">
        <f>SUMIFS(MasterData[Prior Sales],MasterData[Material'#],H1052,MasterData[Material],I1052,MasterData[WWB ID],C1052)</f>
        <v>7800</v>
      </c>
      <c r="M1052" s="95">
        <f t="shared" si="33"/>
        <v>-7800</v>
      </c>
      <c r="N1052" s="95">
        <f>SUMIFS(MasterData[Semi-Annual Base],MasterData[Material'#],H1052,MasterData[Material],I1052,MasterData[WWB ID],C1052)</f>
        <v>0</v>
      </c>
      <c r="O1052" s="95">
        <f>SUMIFS(MasterData[Semi-Annual Focus],MasterData[Material'#],H1052,MasterData[Material],I1052,MasterData[WWB ID],C1052)</f>
        <v>0</v>
      </c>
      <c r="P1052" s="95">
        <f>SUMIFS(MasterData[Base Rebate],MasterData[Material'#],H1052,MasterData[Material],I1052,MasterData[WWB ID],C1052)</f>
        <v>60.081753964272615</v>
      </c>
      <c r="Q1052" s="95">
        <f>SUMIFS(MasterData[Annual Focus],MasterData[Material'#],H1052,MasterData[Material],I1052,MasterData[WWB ID],C1052)</f>
        <v>0</v>
      </c>
      <c r="R1052" s="95">
        <f>SUMIFS(MasterData[Growth Rebate],MasterData[Material'#],H1052,MasterData[Material],I1052,MasterData[WWB ID],C1052)</f>
        <v>-780</v>
      </c>
      <c r="S1052" s="95">
        <f t="shared" si="34"/>
        <v>-719.91824603572741</v>
      </c>
    </row>
    <row r="1053" spans="1:19" x14ac:dyDescent="0.25">
      <c r="A1053" s="91" t="str">
        <v>BD INTERVENTIONAL</v>
      </c>
      <c r="B1053" s="91" t="str">
        <v>Peripheral Intervention</v>
      </c>
      <c r="C1053" s="91" t="str">
        <v>2401137</v>
      </c>
      <c r="D1053" s="91" t="str">
        <v>Peripheral Vascular Disease</v>
      </c>
      <c r="E1053" s="91" t="str">
        <v>Drug Coated Balloons PVD</v>
      </c>
      <c r="F1053" s="91" t="str">
        <v>Lutonix</v>
      </c>
      <c r="G1053" s="91" t="str">
        <v>Lutonix SFA</v>
      </c>
      <c r="H1053" s="91" t="str">
        <v>LX351304405F_BARD</v>
      </c>
      <c r="I1053" s="91" t="str">
        <v>Lutonix035DCB5F</v>
      </c>
      <c r="J1053" s="91" t="str">
        <v>BARD</v>
      </c>
      <c r="K1053" s="95">
        <f>SUMIFS(MasterData[Curr Sales],MasterData[Material'#],H1053,MasterData[Material],I1053,MasterData[WWB ID],C1053)</f>
        <v>3399</v>
      </c>
      <c r="L1053" s="95">
        <f>SUMIFS(MasterData[Prior Sales],MasterData[Material'#],H1053,MasterData[Material],I1053,MasterData[WWB ID],C1053)</f>
        <v>4950</v>
      </c>
      <c r="M1053" s="95">
        <f t="shared" si="33"/>
        <v>-1551</v>
      </c>
      <c r="N1053" s="95">
        <f>SUMIFS(MasterData[Semi-Annual Base],MasterData[Material'#],H1053,MasterData[Material],I1053,MasterData[WWB ID],C1053)</f>
        <v>0</v>
      </c>
      <c r="O1053" s="95">
        <f>SUMIFS(MasterData[Semi-Annual Focus],MasterData[Material'#],H1053,MasterData[Material],I1053,MasterData[WWB ID],C1053)</f>
        <v>0</v>
      </c>
      <c r="P1053" s="95">
        <f>SUMIFS(MasterData[Base Rebate],MasterData[Material'#],H1053,MasterData[Material],I1053,MasterData[WWB ID],C1053)</f>
        <v>38.12880540040377</v>
      </c>
      <c r="Q1053" s="95">
        <f>SUMIFS(MasterData[Annual Focus],MasterData[Material'#],H1053,MasterData[Material],I1053,MasterData[WWB ID],C1053)</f>
        <v>0</v>
      </c>
      <c r="R1053" s="95">
        <f>SUMIFS(MasterData[Growth Rebate],MasterData[Material'#],H1053,MasterData[Material],I1053,MasterData[WWB ID],C1053)</f>
        <v>-155.09999999999997</v>
      </c>
      <c r="S1053" s="95">
        <f t="shared" si="34"/>
        <v>-116.9711945995962</v>
      </c>
    </row>
    <row r="1054" spans="1:19" x14ac:dyDescent="0.25">
      <c r="A1054" s="91" t="str">
        <v>BD INTERVENTIONAL</v>
      </c>
      <c r="B1054" s="91" t="str">
        <v>Peripheral Intervention</v>
      </c>
      <c r="C1054" s="91" t="str">
        <v>2401137</v>
      </c>
      <c r="D1054" s="91" t="str">
        <v>Peripheral Vascular Disease</v>
      </c>
      <c r="E1054" s="91" t="str">
        <v>Heart</v>
      </c>
      <c r="F1054" s="91" t="str">
        <v>True Valvuloplasty</v>
      </c>
      <c r="G1054" s="91" t="str">
        <v>True Flow Dilatation</v>
      </c>
      <c r="H1054" s="91" t="str">
        <v>TF0203511_BARD</v>
      </c>
      <c r="I1054" s="91" t="str">
        <v>TrueFlowValvPerfCath</v>
      </c>
      <c r="J1054" s="91" t="str">
        <v>BARD</v>
      </c>
      <c r="K1054" s="95">
        <f>SUMIFS(MasterData[Curr Sales],MasterData[Material'#],H1054,MasterData[Material],I1054,MasterData[WWB ID],C1054)</f>
        <v>0</v>
      </c>
      <c r="L1054" s="95">
        <f>SUMIFS(MasterData[Prior Sales],MasterData[Material'#],H1054,MasterData[Material],I1054,MasterData[WWB ID],C1054)</f>
        <v>2200</v>
      </c>
      <c r="M1054" s="95">
        <f t="shared" si="33"/>
        <v>-2200</v>
      </c>
      <c r="N1054" s="95">
        <f>SUMIFS(MasterData[Semi-Annual Base],MasterData[Material'#],H1054,MasterData[Material],I1054,MasterData[WWB ID],C1054)</f>
        <v>0</v>
      </c>
      <c r="O1054" s="95">
        <f>SUMIFS(MasterData[Semi-Annual Focus],MasterData[Material'#],H1054,MasterData[Material],I1054,MasterData[WWB ID],C1054)</f>
        <v>0</v>
      </c>
      <c r="P1054" s="95">
        <f>SUMIFS(MasterData[Base Rebate],MasterData[Material'#],H1054,MasterData[Material],I1054,MasterData[WWB ID],C1054)</f>
        <v>16.94613573351279</v>
      </c>
      <c r="Q1054" s="95">
        <f>SUMIFS(MasterData[Annual Focus],MasterData[Material'#],H1054,MasterData[Material],I1054,MasterData[WWB ID],C1054)</f>
        <v>0</v>
      </c>
      <c r="R1054" s="95">
        <f>SUMIFS(MasterData[Growth Rebate],MasterData[Material'#],H1054,MasterData[Material],I1054,MasterData[WWB ID],C1054)</f>
        <v>-220</v>
      </c>
      <c r="S1054" s="95">
        <f t="shared" si="34"/>
        <v>-203.05386426648721</v>
      </c>
    </row>
    <row r="1055" spans="1:19" x14ac:dyDescent="0.25">
      <c r="A1055" s="91" t="str">
        <v>BD INTERVENTIONAL</v>
      </c>
      <c r="B1055" s="91" t="str">
        <v>Peripheral Intervention</v>
      </c>
      <c r="C1055" s="91" t="str">
        <v>2401137</v>
      </c>
      <c r="D1055" s="91" t="str">
        <v>Peripheral Vascular Disease</v>
      </c>
      <c r="E1055" s="91" t="str">
        <v>PTA PVD</v>
      </c>
      <c r="F1055" s="91" t="str">
        <v>ULTRAVERSE</v>
      </c>
      <c r="G1055" s="91" t="str">
        <v>Ultraverse 018</v>
      </c>
      <c r="H1055" s="91" t="str">
        <v>U813036_BARD</v>
      </c>
      <c r="I1055" s="91" t="str">
        <v>Ultraverse 018</v>
      </c>
      <c r="J1055" s="91" t="str">
        <v>BARD</v>
      </c>
      <c r="K1055" s="95">
        <f>SUMIFS(MasterData[Curr Sales],MasterData[Material'#],H1055,MasterData[Material],I1055,MasterData[WWB ID],C1055)</f>
        <v>371.83</v>
      </c>
      <c r="L1055" s="95">
        <f>SUMIFS(MasterData[Prior Sales],MasterData[Material'#],H1055,MasterData[Material],I1055,MasterData[WWB ID],C1055)</f>
        <v>0</v>
      </c>
      <c r="M1055" s="95">
        <f t="shared" si="33"/>
        <v>371.83</v>
      </c>
      <c r="N1055" s="95">
        <f>SUMIFS(MasterData[Semi-Annual Base],MasterData[Material'#],H1055,MasterData[Material],I1055,MasterData[WWB ID],C1055)</f>
        <v>0</v>
      </c>
      <c r="O1055" s="95">
        <f>SUMIFS(MasterData[Semi-Annual Focus],MasterData[Material'#],H1055,MasterData[Material],I1055,MasterData[WWB ID],C1055)</f>
        <v>0</v>
      </c>
      <c r="P1055" s="95">
        <f>SUMIFS(MasterData[Base Rebate],MasterData[Material'#],H1055,MasterData[Material],I1055,MasterData[WWB ID],C1055)</f>
        <v>0</v>
      </c>
      <c r="Q1055" s="95">
        <f>SUMIFS(MasterData[Annual Focus],MasterData[Material'#],H1055,MasterData[Material],I1055,MasterData[WWB ID],C1055)</f>
        <v>0</v>
      </c>
      <c r="R1055" s="95">
        <f>SUMIFS(MasterData[Growth Rebate],MasterData[Material'#],H1055,MasterData[Material],I1055,MasterData[WWB ID],C1055)</f>
        <v>37.183</v>
      </c>
      <c r="S1055" s="95">
        <f t="shared" si="34"/>
        <v>37.183</v>
      </c>
    </row>
    <row r="1056" spans="1:19" x14ac:dyDescent="0.25">
      <c r="A1056" s="91" t="str">
        <v>BD INTERVENTIONAL</v>
      </c>
      <c r="B1056" s="91" t="str">
        <v>Peripheral Intervention</v>
      </c>
      <c r="C1056" s="91" t="str">
        <v>2401137</v>
      </c>
      <c r="D1056" s="91" t="str">
        <v>Peripheral Vascular Disease</v>
      </c>
      <c r="E1056" s="91" t="str">
        <v>PTA PVD</v>
      </c>
      <c r="F1056" s="91" t="str">
        <v>ULTRAVERSE</v>
      </c>
      <c r="G1056" s="91" t="str">
        <v>Ultraverse 018</v>
      </c>
      <c r="H1056" s="91" t="str">
        <v>U8130515_BARD</v>
      </c>
      <c r="I1056" s="91" t="str">
        <v>Ultraverse 018</v>
      </c>
      <c r="J1056" s="91" t="str">
        <v>BARD</v>
      </c>
      <c r="K1056" s="95">
        <f>SUMIFS(MasterData[Curr Sales],MasterData[Material'#],H1056,MasterData[Material],I1056,MasterData[WWB ID],C1056)</f>
        <v>0</v>
      </c>
      <c r="L1056" s="95">
        <f>SUMIFS(MasterData[Prior Sales],MasterData[Material'#],H1056,MasterData[Material],I1056,MasterData[WWB ID],C1056)</f>
        <v>743.66</v>
      </c>
      <c r="M1056" s="95">
        <f t="shared" si="33"/>
        <v>-743.66</v>
      </c>
      <c r="N1056" s="95">
        <f>SUMIFS(MasterData[Semi-Annual Base],MasterData[Material'#],H1056,MasterData[Material],I1056,MasterData[WWB ID],C1056)</f>
        <v>0</v>
      </c>
      <c r="O1056" s="95">
        <f>SUMIFS(MasterData[Semi-Annual Focus],MasterData[Material'#],H1056,MasterData[Material],I1056,MasterData[WWB ID],C1056)</f>
        <v>0</v>
      </c>
      <c r="P1056" s="95">
        <f>SUMIFS(MasterData[Base Rebate],MasterData[Material'#],H1056,MasterData[Material],I1056,MasterData[WWB ID],C1056)</f>
        <v>5.7282560452655087</v>
      </c>
      <c r="Q1056" s="95">
        <f>SUMIFS(MasterData[Annual Focus],MasterData[Material'#],H1056,MasterData[Material],I1056,MasterData[WWB ID],C1056)</f>
        <v>0</v>
      </c>
      <c r="R1056" s="95">
        <f>SUMIFS(MasterData[Growth Rebate],MasterData[Material'#],H1056,MasterData[Material],I1056,MasterData[WWB ID],C1056)</f>
        <v>-74.366</v>
      </c>
      <c r="S1056" s="95">
        <f t="shared" si="34"/>
        <v>-68.637743954734489</v>
      </c>
    </row>
    <row r="1057" spans="1:19" x14ac:dyDescent="0.25">
      <c r="A1057" s="91" t="str">
        <v>BD INTERVENTIONAL</v>
      </c>
      <c r="B1057" s="91" t="str">
        <v>Peripheral Intervention</v>
      </c>
      <c r="C1057" s="91" t="str">
        <v>2401137</v>
      </c>
      <c r="D1057" s="91" t="str">
        <v>Peripheral Vascular Disease</v>
      </c>
      <c r="E1057" s="91" t="str">
        <v>PTA PVD</v>
      </c>
      <c r="F1057" s="91" t="str">
        <v>ULTRAVERSE</v>
      </c>
      <c r="G1057" s="91" t="str">
        <v>Ultraverse 018</v>
      </c>
      <c r="H1057" s="91" t="str">
        <v>U81302H22_BARD</v>
      </c>
      <c r="I1057" s="91" t="str">
        <v>Ultraverse 018</v>
      </c>
      <c r="J1057" s="91" t="str">
        <v>BARD</v>
      </c>
      <c r="K1057" s="95">
        <f>SUMIFS(MasterData[Curr Sales],MasterData[Material'#],H1057,MasterData[Material],I1057,MasterData[WWB ID],C1057)</f>
        <v>371.83</v>
      </c>
      <c r="L1057" s="95">
        <f>SUMIFS(MasterData[Prior Sales],MasterData[Material'#],H1057,MasterData[Material],I1057,MasterData[WWB ID],C1057)</f>
        <v>0</v>
      </c>
      <c r="M1057" s="95">
        <f t="shared" si="33"/>
        <v>371.83</v>
      </c>
      <c r="N1057" s="95">
        <f>SUMIFS(MasterData[Semi-Annual Base],MasterData[Material'#],H1057,MasterData[Material],I1057,MasterData[WWB ID],C1057)</f>
        <v>0</v>
      </c>
      <c r="O1057" s="95">
        <f>SUMIFS(MasterData[Semi-Annual Focus],MasterData[Material'#],H1057,MasterData[Material],I1057,MasterData[WWB ID],C1057)</f>
        <v>0</v>
      </c>
      <c r="P1057" s="95">
        <f>SUMIFS(MasterData[Base Rebate],MasterData[Material'#],H1057,MasterData[Material],I1057,MasterData[WWB ID],C1057)</f>
        <v>0</v>
      </c>
      <c r="Q1057" s="95">
        <f>SUMIFS(MasterData[Annual Focus],MasterData[Material'#],H1057,MasterData[Material],I1057,MasterData[WWB ID],C1057)</f>
        <v>0</v>
      </c>
      <c r="R1057" s="95">
        <f>SUMIFS(MasterData[Growth Rebate],MasterData[Material'#],H1057,MasterData[Material],I1057,MasterData[WWB ID],C1057)</f>
        <v>37.183</v>
      </c>
      <c r="S1057" s="95">
        <f t="shared" si="34"/>
        <v>37.183</v>
      </c>
    </row>
    <row r="1058" spans="1:19" x14ac:dyDescent="0.25">
      <c r="A1058" s="91" t="str">
        <v>BD INTERVENTIONAL</v>
      </c>
      <c r="B1058" s="91" t="str">
        <v>Peripheral Intervention</v>
      </c>
      <c r="C1058" s="91" t="str">
        <v>2401137</v>
      </c>
      <c r="D1058" s="91" t="str">
        <v>Peripheral Vascular Disease</v>
      </c>
      <c r="E1058" s="91" t="str">
        <v>PTA PVD</v>
      </c>
      <c r="F1058" s="91" t="str">
        <v>ULTRAVERSE</v>
      </c>
      <c r="G1058" s="91" t="str">
        <v>Ultraverse 018</v>
      </c>
      <c r="H1058" s="91" t="str">
        <v>U81303H8_BARD</v>
      </c>
      <c r="I1058" s="91" t="str">
        <v>Ultraverse 018</v>
      </c>
      <c r="J1058" s="91" t="str">
        <v>BARD</v>
      </c>
      <c r="K1058" s="95">
        <f>SUMIFS(MasterData[Curr Sales],MasterData[Material'#],H1058,MasterData[Material],I1058,MasterData[WWB ID],C1058)</f>
        <v>371.83</v>
      </c>
      <c r="L1058" s="95">
        <f>SUMIFS(MasterData[Prior Sales],MasterData[Material'#],H1058,MasterData[Material],I1058,MasterData[WWB ID],C1058)</f>
        <v>0</v>
      </c>
      <c r="M1058" s="95">
        <f t="shared" si="33"/>
        <v>371.83</v>
      </c>
      <c r="N1058" s="95">
        <f>SUMIFS(MasterData[Semi-Annual Base],MasterData[Material'#],H1058,MasterData[Material],I1058,MasterData[WWB ID],C1058)</f>
        <v>0</v>
      </c>
      <c r="O1058" s="95">
        <f>SUMIFS(MasterData[Semi-Annual Focus],MasterData[Material'#],H1058,MasterData[Material],I1058,MasterData[WWB ID],C1058)</f>
        <v>0</v>
      </c>
      <c r="P1058" s="95">
        <f>SUMIFS(MasterData[Base Rebate],MasterData[Material'#],H1058,MasterData[Material],I1058,MasterData[WWB ID],C1058)</f>
        <v>0</v>
      </c>
      <c r="Q1058" s="95">
        <f>SUMIFS(MasterData[Annual Focus],MasterData[Material'#],H1058,MasterData[Material],I1058,MasterData[WWB ID],C1058)</f>
        <v>0</v>
      </c>
      <c r="R1058" s="95">
        <f>SUMIFS(MasterData[Growth Rebate],MasterData[Material'#],H1058,MasterData[Material],I1058,MasterData[WWB ID],C1058)</f>
        <v>37.183</v>
      </c>
      <c r="S1058" s="95">
        <f t="shared" si="34"/>
        <v>37.183</v>
      </c>
    </row>
    <row r="1059" spans="1:19" x14ac:dyDescent="0.25">
      <c r="A1059" s="91" t="str">
        <v>BD INTERVENTIONAL</v>
      </c>
      <c r="B1059" s="91" t="str">
        <v>Peripheral Intervention</v>
      </c>
      <c r="C1059" s="91" t="str">
        <v>2401137</v>
      </c>
      <c r="D1059" s="91" t="str">
        <v>Peripheral Vascular Disease</v>
      </c>
      <c r="E1059" s="91" t="str">
        <v>PTA PVD</v>
      </c>
      <c r="F1059" s="91" t="str">
        <v>ULTRAVERSE</v>
      </c>
      <c r="G1059" s="91" t="str">
        <v>Ultraverse 018</v>
      </c>
      <c r="H1059" s="91" t="str">
        <v>U8130422_BARD</v>
      </c>
      <c r="I1059" s="91" t="str">
        <v>Ultraverse 018</v>
      </c>
      <c r="J1059" s="91" t="str">
        <v>BARD</v>
      </c>
      <c r="K1059" s="95">
        <f>SUMIFS(MasterData[Curr Sales],MasterData[Material'#],H1059,MasterData[Material],I1059,MasterData[WWB ID],C1059)</f>
        <v>371.83</v>
      </c>
      <c r="L1059" s="95">
        <f>SUMIFS(MasterData[Prior Sales],MasterData[Material'#],H1059,MasterData[Material],I1059,MasterData[WWB ID],C1059)</f>
        <v>0</v>
      </c>
      <c r="M1059" s="95">
        <f t="shared" si="33"/>
        <v>371.83</v>
      </c>
      <c r="N1059" s="95">
        <f>SUMIFS(MasterData[Semi-Annual Base],MasterData[Material'#],H1059,MasterData[Material],I1059,MasterData[WWB ID],C1059)</f>
        <v>0</v>
      </c>
      <c r="O1059" s="95">
        <f>SUMIFS(MasterData[Semi-Annual Focus],MasterData[Material'#],H1059,MasterData[Material],I1059,MasterData[WWB ID],C1059)</f>
        <v>0</v>
      </c>
      <c r="P1059" s="95">
        <f>SUMIFS(MasterData[Base Rebate],MasterData[Material'#],H1059,MasterData[Material],I1059,MasterData[WWB ID],C1059)</f>
        <v>0</v>
      </c>
      <c r="Q1059" s="95">
        <f>SUMIFS(MasterData[Annual Focus],MasterData[Material'#],H1059,MasterData[Material],I1059,MasterData[WWB ID],C1059)</f>
        <v>0</v>
      </c>
      <c r="R1059" s="95">
        <f>SUMIFS(MasterData[Growth Rebate],MasterData[Material'#],H1059,MasterData[Material],I1059,MasterData[WWB ID],C1059)</f>
        <v>37.183</v>
      </c>
      <c r="S1059" s="95">
        <f t="shared" si="34"/>
        <v>37.183</v>
      </c>
    </row>
    <row r="1060" spans="1:19" x14ac:dyDescent="0.25">
      <c r="A1060" s="91" t="str">
        <v>BD INTERVENTIONAL</v>
      </c>
      <c r="B1060" s="91" t="str">
        <v>Peripheral Intervention</v>
      </c>
      <c r="C1060" s="91" t="str">
        <v>2401137</v>
      </c>
      <c r="D1060" s="91" t="str">
        <v>Peripheral Vascular Disease</v>
      </c>
      <c r="E1060" s="91" t="str">
        <v>PTA PVD</v>
      </c>
      <c r="F1060" s="91" t="str">
        <v>ULTRAVERSE</v>
      </c>
      <c r="G1060" s="91" t="str">
        <v>Ultraverse 018</v>
      </c>
      <c r="H1060" s="91" t="str">
        <v>U813048_BARD</v>
      </c>
      <c r="I1060" s="91" t="str">
        <v>Ultraverse 018</v>
      </c>
      <c r="J1060" s="91" t="str">
        <v>BARD</v>
      </c>
      <c r="K1060" s="95">
        <f>SUMIFS(MasterData[Curr Sales],MasterData[Material'#],H1060,MasterData[Material],I1060,MasterData[WWB ID],C1060)</f>
        <v>371.83</v>
      </c>
      <c r="L1060" s="95">
        <f>SUMIFS(MasterData[Prior Sales],MasterData[Material'#],H1060,MasterData[Material],I1060,MasterData[WWB ID],C1060)</f>
        <v>0</v>
      </c>
      <c r="M1060" s="95">
        <f t="shared" si="33"/>
        <v>371.83</v>
      </c>
      <c r="N1060" s="95">
        <f>SUMIFS(MasterData[Semi-Annual Base],MasterData[Material'#],H1060,MasterData[Material],I1060,MasterData[WWB ID],C1060)</f>
        <v>0</v>
      </c>
      <c r="O1060" s="95">
        <f>SUMIFS(MasterData[Semi-Annual Focus],MasterData[Material'#],H1060,MasterData[Material],I1060,MasterData[WWB ID],C1060)</f>
        <v>0</v>
      </c>
      <c r="P1060" s="95">
        <f>SUMIFS(MasterData[Base Rebate],MasterData[Material'#],H1060,MasterData[Material],I1060,MasterData[WWB ID],C1060)</f>
        <v>0</v>
      </c>
      <c r="Q1060" s="95">
        <f>SUMIFS(MasterData[Annual Focus],MasterData[Material'#],H1060,MasterData[Material],I1060,MasterData[WWB ID],C1060)</f>
        <v>0</v>
      </c>
      <c r="R1060" s="95">
        <f>SUMIFS(MasterData[Growth Rebate],MasterData[Material'#],H1060,MasterData[Material],I1060,MasterData[WWB ID],C1060)</f>
        <v>37.183</v>
      </c>
      <c r="S1060" s="95">
        <f t="shared" si="34"/>
        <v>37.183</v>
      </c>
    </row>
    <row r="1061" spans="1:19" x14ac:dyDescent="0.25">
      <c r="A1061" s="91" t="str">
        <v>BD INTERVENTIONAL</v>
      </c>
      <c r="B1061" s="91" t="str">
        <v>Peripheral Intervention</v>
      </c>
      <c r="C1061" s="91" t="str">
        <v>2401137</v>
      </c>
      <c r="D1061" s="91" t="str">
        <v>Peripheral Vascular Disease</v>
      </c>
      <c r="E1061" s="91" t="str">
        <v>PTA PVD</v>
      </c>
      <c r="F1061" s="91" t="str">
        <v>ULTRAVERSE</v>
      </c>
      <c r="G1061" s="91" t="str">
        <v>Ultraverse 018</v>
      </c>
      <c r="H1061" s="91" t="str">
        <v>U813056_BARD</v>
      </c>
      <c r="I1061" s="91" t="str">
        <v>Ultraverse 018</v>
      </c>
      <c r="J1061" s="91" t="str">
        <v>BARD</v>
      </c>
      <c r="K1061" s="95">
        <f>SUMIFS(MasterData[Curr Sales],MasterData[Material'#],H1061,MasterData[Material],I1061,MasterData[WWB ID],C1061)</f>
        <v>371.83</v>
      </c>
      <c r="L1061" s="95">
        <f>SUMIFS(MasterData[Prior Sales],MasterData[Material'#],H1061,MasterData[Material],I1061,MasterData[WWB ID],C1061)</f>
        <v>0</v>
      </c>
      <c r="M1061" s="95">
        <f t="shared" si="33"/>
        <v>371.83</v>
      </c>
      <c r="N1061" s="95">
        <f>SUMIFS(MasterData[Semi-Annual Base],MasterData[Material'#],H1061,MasterData[Material],I1061,MasterData[WWB ID],C1061)</f>
        <v>0</v>
      </c>
      <c r="O1061" s="95">
        <f>SUMIFS(MasterData[Semi-Annual Focus],MasterData[Material'#],H1061,MasterData[Material],I1061,MasterData[WWB ID],C1061)</f>
        <v>0</v>
      </c>
      <c r="P1061" s="95">
        <f>SUMIFS(MasterData[Base Rebate],MasterData[Material'#],H1061,MasterData[Material],I1061,MasterData[WWB ID],C1061)</f>
        <v>0</v>
      </c>
      <c r="Q1061" s="95">
        <f>SUMIFS(MasterData[Annual Focus],MasterData[Material'#],H1061,MasterData[Material],I1061,MasterData[WWB ID],C1061)</f>
        <v>0</v>
      </c>
      <c r="R1061" s="95">
        <f>SUMIFS(MasterData[Growth Rebate],MasterData[Material'#],H1061,MasterData[Material],I1061,MasterData[WWB ID],C1061)</f>
        <v>37.183</v>
      </c>
      <c r="S1061" s="95">
        <f t="shared" si="34"/>
        <v>37.183</v>
      </c>
    </row>
    <row r="1062" spans="1:19" x14ac:dyDescent="0.25">
      <c r="A1062" s="91" t="str">
        <v>BD INTERVENTIONAL</v>
      </c>
      <c r="B1062" s="91" t="str">
        <v>Peripheral Intervention</v>
      </c>
      <c r="C1062" s="91" t="str">
        <v>2401137</v>
      </c>
      <c r="D1062" s="91" t="str">
        <v>Peripheral Vascular Disease</v>
      </c>
      <c r="E1062" s="91" t="str">
        <v>PTA PVD</v>
      </c>
      <c r="F1062" s="91" t="str">
        <v>ULTRAVERSE</v>
      </c>
      <c r="G1062" s="91" t="str">
        <v>Ultraverse 018</v>
      </c>
      <c r="H1062" s="91" t="str">
        <v>U813064_BARD</v>
      </c>
      <c r="I1062" s="91" t="str">
        <v>Ultraverse 018</v>
      </c>
      <c r="J1062" s="91" t="str">
        <v>BARD</v>
      </c>
      <c r="K1062" s="95">
        <f>SUMIFS(MasterData[Curr Sales],MasterData[Material'#],H1062,MasterData[Material],I1062,MasterData[WWB ID],C1062)</f>
        <v>371.83</v>
      </c>
      <c r="L1062" s="95">
        <f>SUMIFS(MasterData[Prior Sales],MasterData[Material'#],H1062,MasterData[Material],I1062,MasterData[WWB ID],C1062)</f>
        <v>0</v>
      </c>
      <c r="M1062" s="95">
        <f t="shared" si="33"/>
        <v>371.83</v>
      </c>
      <c r="N1062" s="95">
        <f>SUMIFS(MasterData[Semi-Annual Base],MasterData[Material'#],H1062,MasterData[Material],I1062,MasterData[WWB ID],C1062)</f>
        <v>0</v>
      </c>
      <c r="O1062" s="95">
        <f>SUMIFS(MasterData[Semi-Annual Focus],MasterData[Material'#],H1062,MasterData[Material],I1062,MasterData[WWB ID],C1062)</f>
        <v>0</v>
      </c>
      <c r="P1062" s="95">
        <f>SUMIFS(MasterData[Base Rebate],MasterData[Material'#],H1062,MasterData[Material],I1062,MasterData[WWB ID],C1062)</f>
        <v>0</v>
      </c>
      <c r="Q1062" s="95">
        <f>SUMIFS(MasterData[Annual Focus],MasterData[Material'#],H1062,MasterData[Material],I1062,MasterData[WWB ID],C1062)</f>
        <v>0</v>
      </c>
      <c r="R1062" s="95">
        <f>SUMIFS(MasterData[Growth Rebate],MasterData[Material'#],H1062,MasterData[Material],I1062,MasterData[WWB ID],C1062)</f>
        <v>37.183</v>
      </c>
      <c r="S1062" s="95">
        <f t="shared" si="34"/>
        <v>37.183</v>
      </c>
    </row>
    <row r="1063" spans="1:19" x14ac:dyDescent="0.25">
      <c r="A1063" s="91" t="str">
        <v>BD INTERVENTIONAL</v>
      </c>
      <c r="B1063" s="91" t="str">
        <v>Peripheral Intervention</v>
      </c>
      <c r="C1063" s="91" t="str">
        <v>2401137</v>
      </c>
      <c r="D1063" s="91" t="str">
        <v>Peripheral Vascular Disease</v>
      </c>
      <c r="E1063" s="91" t="str">
        <v>PTA PVD</v>
      </c>
      <c r="F1063" s="91" t="str">
        <v>ULTRAVERSE</v>
      </c>
      <c r="G1063" s="91" t="str">
        <v>Ultraverse 035</v>
      </c>
      <c r="H1063" s="91" t="str">
        <v>U357584_BARD</v>
      </c>
      <c r="I1063" s="91" t="str">
        <v>Ultraverse035PTADilCath</v>
      </c>
      <c r="J1063" s="91" t="str">
        <v>BARD</v>
      </c>
      <c r="K1063" s="95">
        <f>SUMIFS(MasterData[Curr Sales],MasterData[Material'#],H1063,MasterData[Material],I1063,MasterData[WWB ID],C1063)</f>
        <v>159.65</v>
      </c>
      <c r="L1063" s="95">
        <f>SUMIFS(MasterData[Prior Sales],MasterData[Material'#],H1063,MasterData[Material],I1063,MasterData[WWB ID],C1063)</f>
        <v>159.65</v>
      </c>
      <c r="M1063" s="95">
        <f t="shared" si="33"/>
        <v>0</v>
      </c>
      <c r="N1063" s="95">
        <f>SUMIFS(MasterData[Semi-Annual Base],MasterData[Material'#],H1063,MasterData[Material],I1063,MasterData[WWB ID],C1063)</f>
        <v>0</v>
      </c>
      <c r="O1063" s="95">
        <f>SUMIFS(MasterData[Semi-Annual Focus],MasterData[Material'#],H1063,MasterData[Material],I1063,MasterData[WWB ID],C1063)</f>
        <v>0</v>
      </c>
      <c r="P1063" s="95">
        <f>SUMIFS(MasterData[Base Rebate],MasterData[Material'#],H1063,MasterData[Material],I1063,MasterData[WWB ID],C1063)</f>
        <v>1.2297502590251439</v>
      </c>
      <c r="Q1063" s="95">
        <f>SUMIFS(MasterData[Annual Focus],MasterData[Material'#],H1063,MasterData[Material],I1063,MasterData[WWB ID],C1063)</f>
        <v>0</v>
      </c>
      <c r="R1063" s="95">
        <f>SUMIFS(MasterData[Growth Rebate],MasterData[Material'#],H1063,MasterData[Material],I1063,MasterData[WWB ID],C1063)</f>
        <v>0</v>
      </c>
      <c r="S1063" s="95">
        <f t="shared" si="34"/>
        <v>1.2297502590251439</v>
      </c>
    </row>
    <row r="1064" spans="1:19" x14ac:dyDescent="0.25">
      <c r="A1064" s="91" t="str">
        <v>BD INTERVENTIONAL</v>
      </c>
      <c r="B1064" s="91" t="str">
        <v>Peripheral Intervention</v>
      </c>
      <c r="C1064" s="91" t="str">
        <v>2401137</v>
      </c>
      <c r="D1064" s="91" t="str">
        <v>Peripheral Vascular Disease</v>
      </c>
      <c r="E1064" s="91" t="str">
        <v>PTA PVD</v>
      </c>
      <c r="F1064" s="91" t="str">
        <v>ULTRAVERSE</v>
      </c>
      <c r="G1064" s="91" t="str">
        <v>Ultraverse 035</v>
      </c>
      <c r="H1064" s="91" t="str">
        <v>U357574_BARD</v>
      </c>
      <c r="I1064" s="91" t="str">
        <v>Ultraverse035PTADilCath</v>
      </c>
      <c r="J1064" s="91" t="str">
        <v>BARD</v>
      </c>
      <c r="K1064" s="95">
        <f>SUMIFS(MasterData[Curr Sales],MasterData[Material'#],H1064,MasterData[Material],I1064,MasterData[WWB ID],C1064)</f>
        <v>0</v>
      </c>
      <c r="L1064" s="95">
        <f>SUMIFS(MasterData[Prior Sales],MasterData[Material'#],H1064,MasterData[Material],I1064,MasterData[WWB ID],C1064)</f>
        <v>629.29999999999995</v>
      </c>
      <c r="M1064" s="95">
        <f t="shared" si="33"/>
        <v>-629.29999999999995</v>
      </c>
      <c r="N1064" s="95">
        <f>SUMIFS(MasterData[Semi-Annual Base],MasterData[Material'#],H1064,MasterData[Material],I1064,MasterData[WWB ID],C1064)</f>
        <v>0</v>
      </c>
      <c r="O1064" s="95">
        <f>SUMIFS(MasterData[Semi-Annual Focus],MasterData[Material'#],H1064,MasterData[Material],I1064,MasterData[WWB ID],C1064)</f>
        <v>0</v>
      </c>
      <c r="P1064" s="95">
        <f>SUMIFS(MasterData[Base Rebate],MasterData[Material'#],H1064,MasterData[Material],I1064,MasterData[WWB ID],C1064)</f>
        <v>4.8473650986816352</v>
      </c>
      <c r="Q1064" s="95">
        <f>SUMIFS(MasterData[Annual Focus],MasterData[Material'#],H1064,MasterData[Material],I1064,MasterData[WWB ID],C1064)</f>
        <v>0</v>
      </c>
      <c r="R1064" s="95">
        <f>SUMIFS(MasterData[Growth Rebate],MasterData[Material'#],H1064,MasterData[Material],I1064,MasterData[WWB ID],C1064)</f>
        <v>-62.930000000000007</v>
      </c>
      <c r="S1064" s="95">
        <f t="shared" si="34"/>
        <v>-58.082634901318372</v>
      </c>
    </row>
    <row r="1065" spans="1:19" x14ac:dyDescent="0.25">
      <c r="A1065" s="91" t="str">
        <v>BD INTERVENTIONAL</v>
      </c>
      <c r="B1065" s="91" t="str">
        <v>Peripheral Intervention</v>
      </c>
      <c r="C1065" s="91" t="str">
        <v>2401137</v>
      </c>
      <c r="D1065" s="91" t="str">
        <v>Peripheral Vascular Disease</v>
      </c>
      <c r="E1065" s="91" t="str">
        <v>PTA PVD</v>
      </c>
      <c r="F1065" s="91" t="str">
        <v>ULTRAVERSE</v>
      </c>
      <c r="G1065" s="91" t="str">
        <v>Ultraverse 035</v>
      </c>
      <c r="H1065" s="91" t="str">
        <v>U357544_BARD</v>
      </c>
      <c r="I1065" s="91" t="str">
        <v>Ultraverse035PTADilCath</v>
      </c>
      <c r="J1065" s="91" t="str">
        <v>BARD</v>
      </c>
      <c r="K1065" s="95">
        <f>SUMIFS(MasterData[Curr Sales],MasterData[Material'#],H1065,MasterData[Material],I1065,MasterData[WWB ID],C1065)</f>
        <v>319.3</v>
      </c>
      <c r="L1065" s="95">
        <f>SUMIFS(MasterData[Prior Sales],MasterData[Material'#],H1065,MasterData[Material],I1065,MasterData[WWB ID],C1065)</f>
        <v>0</v>
      </c>
      <c r="M1065" s="95">
        <f t="shared" si="33"/>
        <v>319.3</v>
      </c>
      <c r="N1065" s="95">
        <f>SUMIFS(MasterData[Semi-Annual Base],MasterData[Material'#],H1065,MasterData[Material],I1065,MasterData[WWB ID],C1065)</f>
        <v>0</v>
      </c>
      <c r="O1065" s="95">
        <f>SUMIFS(MasterData[Semi-Annual Focus],MasterData[Material'#],H1065,MasterData[Material],I1065,MasterData[WWB ID],C1065)</f>
        <v>0</v>
      </c>
      <c r="P1065" s="95">
        <f>SUMIFS(MasterData[Base Rebate],MasterData[Material'#],H1065,MasterData[Material],I1065,MasterData[WWB ID],C1065)</f>
        <v>0</v>
      </c>
      <c r="Q1065" s="95">
        <f>SUMIFS(MasterData[Annual Focus],MasterData[Material'#],H1065,MasterData[Material],I1065,MasterData[WWB ID],C1065)</f>
        <v>0</v>
      </c>
      <c r="R1065" s="95">
        <f>SUMIFS(MasterData[Growth Rebate],MasterData[Material'#],H1065,MasterData[Material],I1065,MasterData[WWB ID],C1065)</f>
        <v>31.930000000000003</v>
      </c>
      <c r="S1065" s="95">
        <f t="shared" si="34"/>
        <v>31.930000000000003</v>
      </c>
    </row>
    <row r="1066" spans="1:19" x14ac:dyDescent="0.25">
      <c r="A1066" s="91" t="str">
        <v>BD INTERVENTIONAL</v>
      </c>
      <c r="B1066" s="91" t="str">
        <v>Peripheral Intervention</v>
      </c>
      <c r="C1066" s="91" t="str">
        <v>2401137</v>
      </c>
      <c r="D1066" s="91" t="str">
        <v>Peripheral Vascular Disease</v>
      </c>
      <c r="E1066" s="91" t="str">
        <v>PTA PVD</v>
      </c>
      <c r="F1066" s="91" t="str">
        <v>ULTRAVERSE</v>
      </c>
      <c r="G1066" s="91" t="str">
        <v>Ultraverse 035</v>
      </c>
      <c r="H1066" s="91" t="str">
        <v>U35130415_BARD</v>
      </c>
      <c r="I1066" s="91" t="str">
        <v>Ultraverse035PTADilCath</v>
      </c>
      <c r="J1066" s="91" t="str">
        <v>BARD</v>
      </c>
      <c r="K1066" s="95">
        <f>SUMIFS(MasterData[Curr Sales],MasterData[Material'#],H1066,MasterData[Material],I1066,MasterData[WWB ID],C1066)</f>
        <v>159.65</v>
      </c>
      <c r="L1066" s="95">
        <f>SUMIFS(MasterData[Prior Sales],MasterData[Material'#],H1066,MasterData[Material],I1066,MasterData[WWB ID],C1066)</f>
        <v>0</v>
      </c>
      <c r="M1066" s="95">
        <f t="shared" si="33"/>
        <v>159.65</v>
      </c>
      <c r="N1066" s="95">
        <f>SUMIFS(MasterData[Semi-Annual Base],MasterData[Material'#],H1066,MasterData[Material],I1066,MasterData[WWB ID],C1066)</f>
        <v>0</v>
      </c>
      <c r="O1066" s="95">
        <f>SUMIFS(MasterData[Semi-Annual Focus],MasterData[Material'#],H1066,MasterData[Material],I1066,MasterData[WWB ID],C1066)</f>
        <v>0</v>
      </c>
      <c r="P1066" s="95">
        <f>SUMIFS(MasterData[Base Rebate],MasterData[Material'#],H1066,MasterData[Material],I1066,MasterData[WWB ID],C1066)</f>
        <v>0</v>
      </c>
      <c r="Q1066" s="95">
        <f>SUMIFS(MasterData[Annual Focus],MasterData[Material'#],H1066,MasterData[Material],I1066,MasterData[WWB ID],C1066)</f>
        <v>0</v>
      </c>
      <c r="R1066" s="95">
        <f>SUMIFS(MasterData[Growth Rebate],MasterData[Material'#],H1066,MasterData[Material],I1066,MasterData[WWB ID],C1066)</f>
        <v>15.965000000000002</v>
      </c>
      <c r="S1066" s="95">
        <f t="shared" si="34"/>
        <v>15.965000000000002</v>
      </c>
    </row>
    <row r="1067" spans="1:19" x14ac:dyDescent="0.25">
      <c r="A1067" s="91" t="str">
        <v>BD INTERVENTIONAL</v>
      </c>
      <c r="B1067" s="91" t="str">
        <v>Peripheral Intervention</v>
      </c>
      <c r="C1067" s="91" t="str">
        <v>2401137</v>
      </c>
      <c r="D1067" s="91" t="str">
        <v>Peripheral Vascular Disease</v>
      </c>
      <c r="E1067" s="91" t="str">
        <v>PTA PVD</v>
      </c>
      <c r="F1067" s="91" t="str">
        <v>ULTRAVERSE</v>
      </c>
      <c r="G1067" s="91" t="str">
        <v>Ultraverse 035</v>
      </c>
      <c r="H1067" s="91" t="str">
        <v>U3513044_BARD</v>
      </c>
      <c r="I1067" s="91" t="str">
        <v>Ultraverse035PTADilCath</v>
      </c>
      <c r="J1067" s="91" t="str">
        <v>BARD</v>
      </c>
      <c r="K1067" s="95">
        <f>SUMIFS(MasterData[Curr Sales],MasterData[Material'#],H1067,MasterData[Material],I1067,MasterData[WWB ID],C1067)</f>
        <v>159.65</v>
      </c>
      <c r="L1067" s="95">
        <f>SUMIFS(MasterData[Prior Sales],MasterData[Material'#],H1067,MasterData[Material],I1067,MasterData[WWB ID],C1067)</f>
        <v>0</v>
      </c>
      <c r="M1067" s="95">
        <f t="shared" si="33"/>
        <v>159.65</v>
      </c>
      <c r="N1067" s="95">
        <f>SUMIFS(MasterData[Semi-Annual Base],MasterData[Material'#],H1067,MasterData[Material],I1067,MasterData[WWB ID],C1067)</f>
        <v>0</v>
      </c>
      <c r="O1067" s="95">
        <f>SUMIFS(MasterData[Semi-Annual Focus],MasterData[Material'#],H1067,MasterData[Material],I1067,MasterData[WWB ID],C1067)</f>
        <v>0</v>
      </c>
      <c r="P1067" s="95">
        <f>SUMIFS(MasterData[Base Rebate],MasterData[Material'#],H1067,MasterData[Material],I1067,MasterData[WWB ID],C1067)</f>
        <v>0</v>
      </c>
      <c r="Q1067" s="95">
        <f>SUMIFS(MasterData[Annual Focus],MasterData[Material'#],H1067,MasterData[Material],I1067,MasterData[WWB ID],C1067)</f>
        <v>0</v>
      </c>
      <c r="R1067" s="95">
        <f>SUMIFS(MasterData[Growth Rebate],MasterData[Material'#],H1067,MasterData[Material],I1067,MasterData[WWB ID],C1067)</f>
        <v>15.965000000000002</v>
      </c>
      <c r="S1067" s="95">
        <f t="shared" si="34"/>
        <v>15.965000000000002</v>
      </c>
    </row>
    <row r="1068" spans="1:19" x14ac:dyDescent="0.25">
      <c r="A1068" s="91" t="str">
        <v>BD INTERVENTIONAL</v>
      </c>
      <c r="B1068" s="91" t="str">
        <v>Peripheral Intervention</v>
      </c>
      <c r="C1068" s="91" t="str">
        <v>2401137</v>
      </c>
      <c r="D1068" s="91" t="str">
        <v>Peripheral Vascular Disease</v>
      </c>
      <c r="E1068" s="91" t="str">
        <v>PTA PVD</v>
      </c>
      <c r="F1068" s="91" t="str">
        <v>ULTRAVERSE</v>
      </c>
      <c r="G1068" s="91" t="str">
        <v>Ultraverse 035</v>
      </c>
      <c r="H1068" s="91" t="str">
        <v>U35130510_BARD</v>
      </c>
      <c r="I1068" s="91" t="str">
        <v>Ultraverse035PTADilCath</v>
      </c>
      <c r="J1068" s="91" t="str">
        <v>BARD</v>
      </c>
      <c r="K1068" s="95">
        <f>SUMIFS(MasterData[Curr Sales],MasterData[Material'#],H1068,MasterData[Material],I1068,MasterData[WWB ID],C1068)</f>
        <v>159.65</v>
      </c>
      <c r="L1068" s="95">
        <f>SUMIFS(MasterData[Prior Sales],MasterData[Material'#],H1068,MasterData[Material],I1068,MasterData[WWB ID],C1068)</f>
        <v>0</v>
      </c>
      <c r="M1068" s="95">
        <f t="shared" si="33"/>
        <v>159.65</v>
      </c>
      <c r="N1068" s="95">
        <f>SUMIFS(MasterData[Semi-Annual Base],MasterData[Material'#],H1068,MasterData[Material],I1068,MasterData[WWB ID],C1068)</f>
        <v>0</v>
      </c>
      <c r="O1068" s="95">
        <f>SUMIFS(MasterData[Semi-Annual Focus],MasterData[Material'#],H1068,MasterData[Material],I1068,MasterData[WWB ID],C1068)</f>
        <v>0</v>
      </c>
      <c r="P1068" s="95">
        <f>SUMIFS(MasterData[Base Rebate],MasterData[Material'#],H1068,MasterData[Material],I1068,MasterData[WWB ID],C1068)</f>
        <v>0</v>
      </c>
      <c r="Q1068" s="95">
        <f>SUMIFS(MasterData[Annual Focus],MasterData[Material'#],H1068,MasterData[Material],I1068,MasterData[WWB ID],C1068)</f>
        <v>0</v>
      </c>
      <c r="R1068" s="95">
        <f>SUMIFS(MasterData[Growth Rebate],MasterData[Material'#],H1068,MasterData[Material],I1068,MasterData[WWB ID],C1068)</f>
        <v>15.965000000000002</v>
      </c>
      <c r="S1068" s="95">
        <f t="shared" si="34"/>
        <v>15.965000000000002</v>
      </c>
    </row>
    <row r="1069" spans="1:19" x14ac:dyDescent="0.25">
      <c r="A1069" s="91" t="str">
        <v>BD INTERVENTIONAL</v>
      </c>
      <c r="B1069" s="91" t="str">
        <v>Peripheral Intervention</v>
      </c>
      <c r="C1069" s="91" t="str">
        <v>2401137</v>
      </c>
      <c r="D1069" s="91" t="str">
        <v>Peripheral Vascular Disease</v>
      </c>
      <c r="E1069" s="91" t="str">
        <v>PTA PVD</v>
      </c>
      <c r="F1069" s="91" t="str">
        <v>ULTRAVERSE</v>
      </c>
      <c r="G1069" s="91" t="str">
        <v>Ultraverse 035</v>
      </c>
      <c r="H1069" s="91" t="str">
        <v>U3513054_BARD</v>
      </c>
      <c r="I1069" s="91" t="str">
        <v>Ultraverse035PTADilCath</v>
      </c>
      <c r="J1069" s="91" t="str">
        <v>BARD</v>
      </c>
      <c r="K1069" s="95">
        <f>SUMIFS(MasterData[Curr Sales],MasterData[Material'#],H1069,MasterData[Material],I1069,MasterData[WWB ID],C1069)</f>
        <v>159.65</v>
      </c>
      <c r="L1069" s="95">
        <f>SUMIFS(MasterData[Prior Sales],MasterData[Material'#],H1069,MasterData[Material],I1069,MasterData[WWB ID],C1069)</f>
        <v>319.3</v>
      </c>
      <c r="M1069" s="95">
        <f t="shared" si="33"/>
        <v>-159.65</v>
      </c>
      <c r="N1069" s="95">
        <f>SUMIFS(MasterData[Semi-Annual Base],MasterData[Material'#],H1069,MasterData[Material],I1069,MasterData[WWB ID],C1069)</f>
        <v>0</v>
      </c>
      <c r="O1069" s="95">
        <f>SUMIFS(MasterData[Semi-Annual Focus],MasterData[Material'#],H1069,MasterData[Material],I1069,MasterData[WWB ID],C1069)</f>
        <v>0</v>
      </c>
      <c r="P1069" s="95">
        <f>SUMIFS(MasterData[Base Rebate],MasterData[Material'#],H1069,MasterData[Material],I1069,MasterData[WWB ID],C1069)</f>
        <v>2.4595005180502878</v>
      </c>
      <c r="Q1069" s="95">
        <f>SUMIFS(MasterData[Annual Focus],MasterData[Material'#],H1069,MasterData[Material],I1069,MasterData[WWB ID],C1069)</f>
        <v>0</v>
      </c>
      <c r="R1069" s="95">
        <f>SUMIFS(MasterData[Growth Rebate],MasterData[Material'#],H1069,MasterData[Material],I1069,MasterData[WWB ID],C1069)</f>
        <v>-15.965000000000002</v>
      </c>
      <c r="S1069" s="95">
        <f t="shared" si="34"/>
        <v>-13.505499481949714</v>
      </c>
    </row>
    <row r="1070" spans="1:19" x14ac:dyDescent="0.25">
      <c r="A1070" s="91" t="str">
        <v>BD INTERVENTIONAL</v>
      </c>
      <c r="B1070" s="91" t="str">
        <v>Peripheral Intervention</v>
      </c>
      <c r="C1070" s="91" t="str">
        <v>2401137</v>
      </c>
      <c r="D1070" s="91" t="str">
        <v>Peripheral Vascular Disease</v>
      </c>
      <c r="E1070" s="91" t="str">
        <v>PTA PVD</v>
      </c>
      <c r="F1070" s="91" t="str">
        <v>ULTRAVERSE</v>
      </c>
      <c r="G1070" s="91" t="str">
        <v>Ultraverse 035</v>
      </c>
      <c r="H1070" s="91" t="str">
        <v>U35130610_BARD</v>
      </c>
      <c r="I1070" s="91" t="str">
        <v>Ultraverse035PTADilCath</v>
      </c>
      <c r="J1070" s="91" t="str">
        <v>BARD</v>
      </c>
      <c r="K1070" s="95">
        <f>SUMIFS(MasterData[Curr Sales],MasterData[Material'#],H1070,MasterData[Material],I1070,MasterData[WWB ID],C1070)</f>
        <v>159.65</v>
      </c>
      <c r="L1070" s="95">
        <f>SUMIFS(MasterData[Prior Sales],MasterData[Material'#],H1070,MasterData[Material],I1070,MasterData[WWB ID],C1070)</f>
        <v>0</v>
      </c>
      <c r="M1070" s="95">
        <f t="shared" si="33"/>
        <v>159.65</v>
      </c>
      <c r="N1070" s="95">
        <f>SUMIFS(MasterData[Semi-Annual Base],MasterData[Material'#],H1070,MasterData[Material],I1070,MasterData[WWB ID],C1070)</f>
        <v>0</v>
      </c>
      <c r="O1070" s="95">
        <f>SUMIFS(MasterData[Semi-Annual Focus],MasterData[Material'#],H1070,MasterData[Material],I1070,MasterData[WWB ID],C1070)</f>
        <v>0</v>
      </c>
      <c r="P1070" s="95">
        <f>SUMIFS(MasterData[Base Rebate],MasterData[Material'#],H1070,MasterData[Material],I1070,MasterData[WWB ID],C1070)</f>
        <v>0</v>
      </c>
      <c r="Q1070" s="95">
        <f>SUMIFS(MasterData[Annual Focus],MasterData[Material'#],H1070,MasterData[Material],I1070,MasterData[WWB ID],C1070)</f>
        <v>0</v>
      </c>
      <c r="R1070" s="95">
        <f>SUMIFS(MasterData[Growth Rebate],MasterData[Material'#],H1070,MasterData[Material],I1070,MasterData[WWB ID],C1070)</f>
        <v>15.965000000000002</v>
      </c>
      <c r="S1070" s="95">
        <f t="shared" si="34"/>
        <v>15.965000000000002</v>
      </c>
    </row>
    <row r="1071" spans="1:19" x14ac:dyDescent="0.25">
      <c r="A1071" s="91" t="str">
        <v>BD INTERVENTIONAL</v>
      </c>
      <c r="B1071" s="91" t="str">
        <v>Peripheral Intervention</v>
      </c>
      <c r="C1071" s="91" t="str">
        <v>2401137</v>
      </c>
      <c r="D1071" s="91" t="str">
        <v>Peripheral Vascular Disease</v>
      </c>
      <c r="E1071" s="91" t="str">
        <v>PTA PVD</v>
      </c>
      <c r="F1071" s="91" t="str">
        <v>ULTRAVERSE</v>
      </c>
      <c r="G1071" s="91" t="str">
        <v>Ultraverse 035</v>
      </c>
      <c r="H1071" s="91" t="str">
        <v>U3513078_BARD</v>
      </c>
      <c r="I1071" s="91" t="str">
        <v>Ultraverse035PTADilCath</v>
      </c>
      <c r="J1071" s="91" t="str">
        <v>BARD</v>
      </c>
      <c r="K1071" s="95">
        <f>SUMIFS(MasterData[Curr Sales],MasterData[Material'#],H1071,MasterData[Material],I1071,MasterData[WWB ID],C1071)</f>
        <v>159.65</v>
      </c>
      <c r="L1071" s="95">
        <f>SUMIFS(MasterData[Prior Sales],MasterData[Material'#],H1071,MasterData[Material],I1071,MasterData[WWB ID],C1071)</f>
        <v>0</v>
      </c>
      <c r="M1071" s="95">
        <f t="shared" si="33"/>
        <v>159.65</v>
      </c>
      <c r="N1071" s="95">
        <f>SUMIFS(MasterData[Semi-Annual Base],MasterData[Material'#],H1071,MasterData[Material],I1071,MasterData[WWB ID],C1071)</f>
        <v>0</v>
      </c>
      <c r="O1071" s="95">
        <f>SUMIFS(MasterData[Semi-Annual Focus],MasterData[Material'#],H1071,MasterData[Material],I1071,MasterData[WWB ID],C1071)</f>
        <v>0</v>
      </c>
      <c r="P1071" s="95">
        <f>SUMIFS(MasterData[Base Rebate],MasterData[Material'#],H1071,MasterData[Material],I1071,MasterData[WWB ID],C1071)</f>
        <v>0</v>
      </c>
      <c r="Q1071" s="95">
        <f>SUMIFS(MasterData[Annual Focus],MasterData[Material'#],H1071,MasterData[Material],I1071,MasterData[WWB ID],C1071)</f>
        <v>0</v>
      </c>
      <c r="R1071" s="95">
        <f>SUMIFS(MasterData[Growth Rebate],MasterData[Material'#],H1071,MasterData[Material],I1071,MasterData[WWB ID],C1071)</f>
        <v>15.965000000000002</v>
      </c>
      <c r="S1071" s="95">
        <f t="shared" si="34"/>
        <v>15.965000000000002</v>
      </c>
    </row>
    <row r="1072" spans="1:19" x14ac:dyDescent="0.25">
      <c r="A1072" s="91" t="str">
        <v>BD INTERVENTIONAL</v>
      </c>
      <c r="B1072" s="91" t="str">
        <v>Peripheral Intervention</v>
      </c>
      <c r="C1072" s="91" t="str">
        <v>2401137</v>
      </c>
      <c r="D1072" s="91" t="str">
        <v>Peripheral Vascular Disease</v>
      </c>
      <c r="E1072" s="91" t="str">
        <v>PTA PVD</v>
      </c>
      <c r="F1072" s="91" t="str">
        <v>ULTRAVERSE</v>
      </c>
      <c r="G1072" s="91" t="str">
        <v>Ultraverse 035</v>
      </c>
      <c r="H1072" s="91" t="str">
        <v>U3575104_BARD</v>
      </c>
      <c r="I1072" s="91" t="str">
        <v>Ultraverse035PTADilCath</v>
      </c>
      <c r="J1072" s="91" t="str">
        <v>BARD</v>
      </c>
      <c r="K1072" s="95">
        <f>SUMIFS(MasterData[Curr Sales],MasterData[Material'#],H1072,MasterData[Material],I1072,MasterData[WWB ID],C1072)</f>
        <v>0</v>
      </c>
      <c r="L1072" s="95">
        <f>SUMIFS(MasterData[Prior Sales],MasterData[Material'#],H1072,MasterData[Material],I1072,MasterData[WWB ID],C1072)</f>
        <v>310</v>
      </c>
      <c r="M1072" s="95">
        <f t="shared" si="33"/>
        <v>-310</v>
      </c>
      <c r="N1072" s="95">
        <f>SUMIFS(MasterData[Semi-Annual Base],MasterData[Material'#],H1072,MasterData[Material],I1072,MasterData[WWB ID],C1072)</f>
        <v>0</v>
      </c>
      <c r="O1072" s="95">
        <f>SUMIFS(MasterData[Semi-Annual Focus],MasterData[Material'#],H1072,MasterData[Material],I1072,MasterData[WWB ID],C1072)</f>
        <v>0</v>
      </c>
      <c r="P1072" s="95">
        <f>SUMIFS(MasterData[Base Rebate],MasterData[Material'#],H1072,MasterData[Material],I1072,MasterData[WWB ID],C1072)</f>
        <v>2.387864580631347</v>
      </c>
      <c r="Q1072" s="95">
        <f>SUMIFS(MasterData[Annual Focus],MasterData[Material'#],H1072,MasterData[Material],I1072,MasterData[WWB ID],C1072)</f>
        <v>0</v>
      </c>
      <c r="R1072" s="95">
        <f>SUMIFS(MasterData[Growth Rebate],MasterData[Material'#],H1072,MasterData[Material],I1072,MasterData[WWB ID],C1072)</f>
        <v>-31</v>
      </c>
      <c r="S1072" s="95">
        <f t="shared" si="34"/>
        <v>-28.612135419368652</v>
      </c>
    </row>
    <row r="1073" spans="1:19" x14ac:dyDescent="0.25">
      <c r="A1073" s="91" t="str">
        <v>BD INTERVENTIONAL</v>
      </c>
      <c r="B1073" s="91" t="str">
        <v>Peripheral Intervention</v>
      </c>
      <c r="C1073" s="91" t="str">
        <v>2401137</v>
      </c>
      <c r="D1073" s="91" t="str">
        <v>Peripheral Vascular Disease</v>
      </c>
      <c r="E1073" s="91" t="str">
        <v>PTA PVD</v>
      </c>
      <c r="F1073" s="91" t="str">
        <v>ULTRAVERSE</v>
      </c>
      <c r="G1073" s="91" t="str">
        <v>Ultraverse 035</v>
      </c>
      <c r="H1073" s="91" t="str">
        <v>U3575108_BARD</v>
      </c>
      <c r="I1073" s="91" t="str">
        <v>Ultraverse035PTADilCath</v>
      </c>
      <c r="J1073" s="91" t="str">
        <v>BARD</v>
      </c>
      <c r="K1073" s="95">
        <f>SUMIFS(MasterData[Curr Sales],MasterData[Material'#],H1073,MasterData[Material],I1073,MasterData[WWB ID],C1073)</f>
        <v>0</v>
      </c>
      <c r="L1073" s="95">
        <f>SUMIFS(MasterData[Prior Sales],MasterData[Material'#],H1073,MasterData[Material],I1073,MasterData[WWB ID],C1073)</f>
        <v>310</v>
      </c>
      <c r="M1073" s="95">
        <f t="shared" si="33"/>
        <v>-310</v>
      </c>
      <c r="N1073" s="95">
        <f>SUMIFS(MasterData[Semi-Annual Base],MasterData[Material'#],H1073,MasterData[Material],I1073,MasterData[WWB ID],C1073)</f>
        <v>0</v>
      </c>
      <c r="O1073" s="95">
        <f>SUMIFS(MasterData[Semi-Annual Focus],MasterData[Material'#],H1073,MasterData[Material],I1073,MasterData[WWB ID],C1073)</f>
        <v>0</v>
      </c>
      <c r="P1073" s="95">
        <f>SUMIFS(MasterData[Base Rebate],MasterData[Material'#],H1073,MasterData[Material],I1073,MasterData[WWB ID],C1073)</f>
        <v>2.387864580631347</v>
      </c>
      <c r="Q1073" s="95">
        <f>SUMIFS(MasterData[Annual Focus],MasterData[Material'#],H1073,MasterData[Material],I1073,MasterData[WWB ID],C1073)</f>
        <v>0</v>
      </c>
      <c r="R1073" s="95">
        <f>SUMIFS(MasterData[Growth Rebate],MasterData[Material'#],H1073,MasterData[Material],I1073,MasterData[WWB ID],C1073)</f>
        <v>-31</v>
      </c>
      <c r="S1073" s="95">
        <f t="shared" si="34"/>
        <v>-28.612135419368652</v>
      </c>
    </row>
    <row r="1074" spans="1:19" x14ac:dyDescent="0.25">
      <c r="A1074" s="91" t="str">
        <v>BD INTERVENTIONAL</v>
      </c>
      <c r="B1074" s="91" t="str">
        <v>Peripheral Intervention</v>
      </c>
      <c r="C1074" s="91" t="str">
        <v>2401137</v>
      </c>
      <c r="D1074" s="91" t="str">
        <v>Peripheral Vascular Disease</v>
      </c>
      <c r="E1074" s="91" t="str">
        <v>PTA PVD</v>
      </c>
      <c r="F1074" s="91" t="str">
        <v>ULTRAVERSE</v>
      </c>
      <c r="G1074" s="91" t="str">
        <v>Ultraverse 035</v>
      </c>
      <c r="H1074" s="91" t="str">
        <v>U357546_BARD</v>
      </c>
      <c r="I1074" s="91" t="str">
        <v>Ultraverse035PTADilCath</v>
      </c>
      <c r="J1074" s="91" t="str">
        <v>BARD</v>
      </c>
      <c r="K1074" s="95">
        <f>SUMIFS(MasterData[Curr Sales],MasterData[Material'#],H1074,MasterData[Material],I1074,MasterData[WWB ID],C1074)</f>
        <v>0</v>
      </c>
      <c r="L1074" s="95">
        <f>SUMIFS(MasterData[Prior Sales],MasterData[Material'#],H1074,MasterData[Material],I1074,MasterData[WWB ID],C1074)</f>
        <v>319.3</v>
      </c>
      <c r="M1074" s="95">
        <f t="shared" si="33"/>
        <v>-319.3</v>
      </c>
      <c r="N1074" s="95">
        <f>SUMIFS(MasterData[Semi-Annual Base],MasterData[Material'#],H1074,MasterData[Material],I1074,MasterData[WWB ID],C1074)</f>
        <v>0</v>
      </c>
      <c r="O1074" s="95">
        <f>SUMIFS(MasterData[Semi-Annual Focus],MasterData[Material'#],H1074,MasterData[Material],I1074,MasterData[WWB ID],C1074)</f>
        <v>0</v>
      </c>
      <c r="P1074" s="95">
        <f>SUMIFS(MasterData[Base Rebate],MasterData[Material'#],H1074,MasterData[Material],I1074,MasterData[WWB ID],C1074)</f>
        <v>2.4595005180502878</v>
      </c>
      <c r="Q1074" s="95">
        <f>SUMIFS(MasterData[Annual Focus],MasterData[Material'#],H1074,MasterData[Material],I1074,MasterData[WWB ID],C1074)</f>
        <v>0</v>
      </c>
      <c r="R1074" s="95">
        <f>SUMIFS(MasterData[Growth Rebate],MasterData[Material'#],H1074,MasterData[Material],I1074,MasterData[WWB ID],C1074)</f>
        <v>-31.930000000000003</v>
      </c>
      <c r="S1074" s="95">
        <f t="shared" si="34"/>
        <v>-29.470499481949716</v>
      </c>
    </row>
    <row r="1075" spans="1:19" x14ac:dyDescent="0.25">
      <c r="A1075" s="91" t="str">
        <v>BD INTERVENTIONAL</v>
      </c>
      <c r="B1075" s="91" t="str">
        <v>Peripheral Intervention</v>
      </c>
      <c r="C1075" s="91" t="str">
        <v>2401137</v>
      </c>
      <c r="D1075" s="91" t="str">
        <v>Peripheral Vascular Disease</v>
      </c>
      <c r="E1075" s="91" t="str">
        <v>PTA PVD</v>
      </c>
      <c r="F1075" s="91" t="str">
        <v>ULTRAVERSE</v>
      </c>
      <c r="G1075" s="91" t="str">
        <v>Ultraverse 035</v>
      </c>
      <c r="H1075" s="91" t="str">
        <v>U357548_BARD</v>
      </c>
      <c r="I1075" s="91" t="str">
        <v>Ultraverse035PTADilCath</v>
      </c>
      <c r="J1075" s="91" t="str">
        <v>BARD</v>
      </c>
      <c r="K1075" s="95">
        <f>SUMIFS(MasterData[Curr Sales],MasterData[Material'#],H1075,MasterData[Material],I1075,MasterData[WWB ID],C1075)</f>
        <v>319.3</v>
      </c>
      <c r="L1075" s="95">
        <f>SUMIFS(MasterData[Prior Sales],MasterData[Material'#],H1075,MasterData[Material],I1075,MasterData[WWB ID],C1075)</f>
        <v>0</v>
      </c>
      <c r="M1075" s="95">
        <f t="shared" si="33"/>
        <v>319.3</v>
      </c>
      <c r="N1075" s="95">
        <f>SUMIFS(MasterData[Semi-Annual Base],MasterData[Material'#],H1075,MasterData[Material],I1075,MasterData[WWB ID],C1075)</f>
        <v>0</v>
      </c>
      <c r="O1075" s="95">
        <f>SUMIFS(MasterData[Semi-Annual Focus],MasterData[Material'#],H1075,MasterData[Material],I1075,MasterData[WWB ID],C1075)</f>
        <v>0</v>
      </c>
      <c r="P1075" s="95">
        <f>SUMIFS(MasterData[Base Rebate],MasterData[Material'#],H1075,MasterData[Material],I1075,MasterData[WWB ID],C1075)</f>
        <v>0</v>
      </c>
      <c r="Q1075" s="95">
        <f>SUMIFS(MasterData[Annual Focus],MasterData[Material'#],H1075,MasterData[Material],I1075,MasterData[WWB ID],C1075)</f>
        <v>0</v>
      </c>
      <c r="R1075" s="95">
        <f>SUMIFS(MasterData[Growth Rebate],MasterData[Material'#],H1075,MasterData[Material],I1075,MasterData[WWB ID],C1075)</f>
        <v>31.930000000000003</v>
      </c>
      <c r="S1075" s="95">
        <f t="shared" si="34"/>
        <v>31.930000000000003</v>
      </c>
    </row>
    <row r="1076" spans="1:19" x14ac:dyDescent="0.25">
      <c r="A1076" s="91" t="str">
        <v>BD INTERVENTIONAL</v>
      </c>
      <c r="B1076" s="91" t="str">
        <v>Peripheral Intervention</v>
      </c>
      <c r="C1076" s="91" t="str">
        <v>2401137</v>
      </c>
      <c r="D1076" s="91" t="str">
        <v>Peripheral Vascular Disease</v>
      </c>
      <c r="E1076" s="91" t="str">
        <v>PTA PVD</v>
      </c>
      <c r="F1076" s="91" t="str">
        <v>ULTRAVERSE</v>
      </c>
      <c r="G1076" s="91" t="str">
        <v>Ultraverse 035</v>
      </c>
      <c r="H1076" s="91" t="str">
        <v>U357558_BARD</v>
      </c>
      <c r="I1076" s="91" t="str">
        <v>Ultraverse035PTADilCath</v>
      </c>
      <c r="J1076" s="91" t="str">
        <v>BARD</v>
      </c>
      <c r="K1076" s="95">
        <f>SUMIFS(MasterData[Curr Sales],MasterData[Material'#],H1076,MasterData[Material],I1076,MasterData[WWB ID],C1076)</f>
        <v>1915.8</v>
      </c>
      <c r="L1076" s="95">
        <f>SUMIFS(MasterData[Prior Sales],MasterData[Material'#],H1076,MasterData[Material],I1076,MasterData[WWB ID],C1076)</f>
        <v>159.65</v>
      </c>
      <c r="M1076" s="95">
        <f t="shared" si="33"/>
        <v>1756.1499999999999</v>
      </c>
      <c r="N1076" s="95">
        <f>SUMIFS(MasterData[Semi-Annual Base],MasterData[Material'#],H1076,MasterData[Material],I1076,MasterData[WWB ID],C1076)</f>
        <v>0</v>
      </c>
      <c r="O1076" s="95">
        <f>SUMIFS(MasterData[Semi-Annual Focus],MasterData[Material'#],H1076,MasterData[Material],I1076,MasterData[WWB ID],C1076)</f>
        <v>0</v>
      </c>
      <c r="P1076" s="95">
        <f>SUMIFS(MasterData[Base Rebate],MasterData[Material'#],H1076,MasterData[Material],I1076,MasterData[WWB ID],C1076)</f>
        <v>1.2297502590251439</v>
      </c>
      <c r="Q1076" s="95">
        <f>SUMIFS(MasterData[Annual Focus],MasterData[Material'#],H1076,MasterData[Material],I1076,MasterData[WWB ID],C1076)</f>
        <v>0</v>
      </c>
      <c r="R1076" s="95">
        <f>SUMIFS(MasterData[Growth Rebate],MasterData[Material'#],H1076,MasterData[Material],I1076,MasterData[WWB ID],C1076)</f>
        <v>175.61500000000001</v>
      </c>
      <c r="S1076" s="95">
        <f t="shared" si="34"/>
        <v>176.84475025902515</v>
      </c>
    </row>
    <row r="1077" spans="1:19" x14ac:dyDescent="0.25">
      <c r="A1077" s="91" t="str">
        <v>BD INTERVENTIONAL</v>
      </c>
      <c r="B1077" s="91" t="str">
        <v>Peripheral Intervention</v>
      </c>
      <c r="C1077" s="91" t="str">
        <v>2401137</v>
      </c>
      <c r="D1077" s="91" t="str">
        <v>Peripheral Vascular Disease</v>
      </c>
      <c r="E1077" s="91" t="str">
        <v>PTA PVD</v>
      </c>
      <c r="F1077" s="91" t="str">
        <v>ULTRAVERSE</v>
      </c>
      <c r="G1077" s="91" t="str">
        <v>Ultraverse 035</v>
      </c>
      <c r="H1077" s="91" t="str">
        <v>U357566_BARD</v>
      </c>
      <c r="I1077" s="91" t="str">
        <v>Ultraverse035PTADilCath</v>
      </c>
      <c r="J1077" s="91" t="str">
        <v>BARD</v>
      </c>
      <c r="K1077" s="95">
        <f>SUMIFS(MasterData[Curr Sales],MasterData[Material'#],H1077,MasterData[Material],I1077,MasterData[WWB ID],C1077)</f>
        <v>0</v>
      </c>
      <c r="L1077" s="95">
        <f>SUMIFS(MasterData[Prior Sales],MasterData[Material'#],H1077,MasterData[Material],I1077,MasterData[WWB ID],C1077)</f>
        <v>310</v>
      </c>
      <c r="M1077" s="95">
        <f t="shared" si="33"/>
        <v>-310</v>
      </c>
      <c r="N1077" s="95">
        <f>SUMIFS(MasterData[Semi-Annual Base],MasterData[Material'#],H1077,MasterData[Material],I1077,MasterData[WWB ID],C1077)</f>
        <v>0</v>
      </c>
      <c r="O1077" s="95">
        <f>SUMIFS(MasterData[Semi-Annual Focus],MasterData[Material'#],H1077,MasterData[Material],I1077,MasterData[WWB ID],C1077)</f>
        <v>0</v>
      </c>
      <c r="P1077" s="95">
        <f>SUMIFS(MasterData[Base Rebate],MasterData[Material'#],H1077,MasterData[Material],I1077,MasterData[WWB ID],C1077)</f>
        <v>2.387864580631347</v>
      </c>
      <c r="Q1077" s="95">
        <f>SUMIFS(MasterData[Annual Focus],MasterData[Material'#],H1077,MasterData[Material],I1077,MasterData[WWB ID],C1077)</f>
        <v>0</v>
      </c>
      <c r="R1077" s="95">
        <f>SUMIFS(MasterData[Growth Rebate],MasterData[Material'#],H1077,MasterData[Material],I1077,MasterData[WWB ID],C1077)</f>
        <v>-31</v>
      </c>
      <c r="S1077" s="95">
        <f t="shared" si="34"/>
        <v>-28.612135419368652</v>
      </c>
    </row>
    <row r="1078" spans="1:19" x14ac:dyDescent="0.25">
      <c r="A1078" s="91" t="str">
        <v>BD INTERVENTIONAL</v>
      </c>
      <c r="B1078" s="91" t="str">
        <v>Peripheral Intervention</v>
      </c>
      <c r="C1078" s="91" t="str">
        <v>2401137</v>
      </c>
      <c r="D1078" s="91" t="str">
        <v>Peripheral Vascular Disease</v>
      </c>
      <c r="E1078" s="91" t="str">
        <v>PTA PVD</v>
      </c>
      <c r="F1078" s="91" t="str">
        <v>ULTRAVERSE</v>
      </c>
      <c r="G1078" s="91" t="str">
        <v>Ultraverse 035</v>
      </c>
      <c r="H1078" s="91" t="str">
        <v>U357568_BARD</v>
      </c>
      <c r="I1078" s="91" t="str">
        <v>Ultraverse035PTADilCath</v>
      </c>
      <c r="J1078" s="91" t="str">
        <v>BARD</v>
      </c>
      <c r="K1078" s="95">
        <f>SUMIFS(MasterData[Curr Sales],MasterData[Material'#],H1078,MasterData[Material],I1078,MasterData[WWB ID],C1078)</f>
        <v>319.3</v>
      </c>
      <c r="L1078" s="95">
        <f>SUMIFS(MasterData[Prior Sales],MasterData[Material'#],H1078,MasterData[Material],I1078,MasterData[WWB ID],C1078)</f>
        <v>939.3</v>
      </c>
      <c r="M1078" s="95">
        <f t="shared" si="33"/>
        <v>-620</v>
      </c>
      <c r="N1078" s="95">
        <f>SUMIFS(MasterData[Semi-Annual Base],MasterData[Material'#],H1078,MasterData[Material],I1078,MasterData[WWB ID],C1078)</f>
        <v>0</v>
      </c>
      <c r="O1078" s="95">
        <f>SUMIFS(MasterData[Semi-Annual Focus],MasterData[Material'#],H1078,MasterData[Material],I1078,MasterData[WWB ID],C1078)</f>
        <v>0</v>
      </c>
      <c r="P1078" s="95">
        <f>SUMIFS(MasterData[Base Rebate],MasterData[Material'#],H1078,MasterData[Material],I1078,MasterData[WWB ID],C1078)</f>
        <v>7.2352296793129813</v>
      </c>
      <c r="Q1078" s="95">
        <f>SUMIFS(MasterData[Annual Focus],MasterData[Material'#],H1078,MasterData[Material],I1078,MasterData[WWB ID],C1078)</f>
        <v>0</v>
      </c>
      <c r="R1078" s="95">
        <f>SUMIFS(MasterData[Growth Rebate],MasterData[Material'#],H1078,MasterData[Material],I1078,MasterData[WWB ID],C1078)</f>
        <v>-62</v>
      </c>
      <c r="S1078" s="95">
        <f t="shared" si="34"/>
        <v>-54.76477032068702</v>
      </c>
    </row>
    <row r="1079" spans="1:19" x14ac:dyDescent="0.25">
      <c r="A1079" s="91" t="str">
        <v>BD INTERVENTIONAL</v>
      </c>
      <c r="B1079" s="91" t="str">
        <v>Peripheral Intervention</v>
      </c>
      <c r="C1079" s="91" t="str">
        <v>2401137</v>
      </c>
      <c r="D1079" s="91" t="str">
        <v>Peripheral Vascular Disease</v>
      </c>
      <c r="E1079" s="91" t="str">
        <v>PTA PVD</v>
      </c>
      <c r="F1079" s="91" t="str">
        <v>ULTRAVERSE</v>
      </c>
      <c r="G1079" s="91" t="str">
        <v>Ultraverse 035</v>
      </c>
      <c r="H1079" s="91" t="str">
        <v>U357572_BARD</v>
      </c>
      <c r="I1079" s="91" t="str">
        <v>Ultraverse035PTADilCath</v>
      </c>
      <c r="J1079" s="91" t="str">
        <v>BARD</v>
      </c>
      <c r="K1079" s="95">
        <f>SUMIFS(MasterData[Curr Sales],MasterData[Material'#],H1079,MasterData[Material],I1079,MasterData[WWB ID],C1079)</f>
        <v>0</v>
      </c>
      <c r="L1079" s="95">
        <f>SUMIFS(MasterData[Prior Sales],MasterData[Material'#],H1079,MasterData[Material],I1079,MasterData[WWB ID],C1079)</f>
        <v>159.65</v>
      </c>
      <c r="M1079" s="95">
        <f t="shared" si="33"/>
        <v>-159.65</v>
      </c>
      <c r="N1079" s="95">
        <f>SUMIFS(MasterData[Semi-Annual Base],MasterData[Material'#],H1079,MasterData[Material],I1079,MasterData[WWB ID],C1079)</f>
        <v>0</v>
      </c>
      <c r="O1079" s="95">
        <f>SUMIFS(MasterData[Semi-Annual Focus],MasterData[Material'#],H1079,MasterData[Material],I1079,MasterData[WWB ID],C1079)</f>
        <v>0</v>
      </c>
      <c r="P1079" s="95">
        <f>SUMIFS(MasterData[Base Rebate],MasterData[Material'#],H1079,MasterData[Material],I1079,MasterData[WWB ID],C1079)</f>
        <v>1.2297502590251439</v>
      </c>
      <c r="Q1079" s="95">
        <f>SUMIFS(MasterData[Annual Focus],MasterData[Material'#],H1079,MasterData[Material],I1079,MasterData[WWB ID],C1079)</f>
        <v>0</v>
      </c>
      <c r="R1079" s="95">
        <f>SUMIFS(MasterData[Growth Rebate],MasterData[Material'#],H1079,MasterData[Material],I1079,MasterData[WWB ID],C1079)</f>
        <v>-15.965000000000002</v>
      </c>
      <c r="S1079" s="95">
        <f t="shared" si="34"/>
        <v>-14.735249740974858</v>
      </c>
    </row>
    <row r="1080" spans="1:19" x14ac:dyDescent="0.25">
      <c r="A1080" s="91" t="str">
        <v>BD INTERVENTIONAL</v>
      </c>
      <c r="B1080" s="91" t="str">
        <v>Peripheral Intervention</v>
      </c>
      <c r="C1080" s="91" t="str">
        <v>2401137</v>
      </c>
      <c r="D1080" s="91" t="str">
        <v>Peripheral Vascular Disease</v>
      </c>
      <c r="E1080" s="91" t="str">
        <v>PTA PVD</v>
      </c>
      <c r="F1080" s="91" t="str">
        <v>ULTRAVERSE</v>
      </c>
      <c r="G1080" s="91" t="str">
        <v>Ultraverse 035</v>
      </c>
      <c r="H1080" s="91" t="str">
        <v>U357576_BARD</v>
      </c>
      <c r="I1080" s="91" t="str">
        <v>Ultraverse035PTADilCath</v>
      </c>
      <c r="J1080" s="91" t="str">
        <v>BARD</v>
      </c>
      <c r="K1080" s="95">
        <f>SUMIFS(MasterData[Curr Sales],MasterData[Material'#],H1080,MasterData[Material],I1080,MasterData[WWB ID],C1080)</f>
        <v>0</v>
      </c>
      <c r="L1080" s="95">
        <f>SUMIFS(MasterData[Prior Sales],MasterData[Material'#],H1080,MasterData[Material],I1080,MasterData[WWB ID],C1080)</f>
        <v>310</v>
      </c>
      <c r="M1080" s="95">
        <f t="shared" si="33"/>
        <v>-310</v>
      </c>
      <c r="N1080" s="95">
        <f>SUMIFS(MasterData[Semi-Annual Base],MasterData[Material'#],H1080,MasterData[Material],I1080,MasterData[WWB ID],C1080)</f>
        <v>0</v>
      </c>
      <c r="O1080" s="95">
        <f>SUMIFS(MasterData[Semi-Annual Focus],MasterData[Material'#],H1080,MasterData[Material],I1080,MasterData[WWB ID],C1080)</f>
        <v>0</v>
      </c>
      <c r="P1080" s="95">
        <f>SUMIFS(MasterData[Base Rebate],MasterData[Material'#],H1080,MasterData[Material],I1080,MasterData[WWB ID],C1080)</f>
        <v>2.387864580631347</v>
      </c>
      <c r="Q1080" s="95">
        <f>SUMIFS(MasterData[Annual Focus],MasterData[Material'#],H1080,MasterData[Material],I1080,MasterData[WWB ID],C1080)</f>
        <v>0</v>
      </c>
      <c r="R1080" s="95">
        <f>SUMIFS(MasterData[Growth Rebate],MasterData[Material'#],H1080,MasterData[Material],I1080,MasterData[WWB ID],C1080)</f>
        <v>-31</v>
      </c>
      <c r="S1080" s="95">
        <f t="shared" si="34"/>
        <v>-28.612135419368652</v>
      </c>
    </row>
    <row r="1081" spans="1:19" x14ac:dyDescent="0.25">
      <c r="A1081" s="91" t="str">
        <v>BD INTERVENTIONAL</v>
      </c>
      <c r="B1081" s="91" t="str">
        <v>Peripheral Intervention</v>
      </c>
      <c r="C1081" s="91" t="str">
        <v>2401137</v>
      </c>
      <c r="D1081" s="91" t="str">
        <v>Peripheral Vascular Disease</v>
      </c>
      <c r="E1081" s="91" t="str">
        <v>PTA PVD</v>
      </c>
      <c r="F1081" s="91" t="str">
        <v>ULTRAVERSE</v>
      </c>
      <c r="G1081" s="91" t="str">
        <v>Ultraverse 035</v>
      </c>
      <c r="H1081" s="91" t="str">
        <v>U357578_BARD</v>
      </c>
      <c r="I1081" s="91" t="str">
        <v>Ultraverse035PTADilCath</v>
      </c>
      <c r="J1081" s="91" t="str">
        <v>BARD</v>
      </c>
      <c r="K1081" s="95">
        <f>SUMIFS(MasterData[Curr Sales],MasterData[Material'#],H1081,MasterData[Material],I1081,MasterData[WWB ID],C1081)</f>
        <v>0</v>
      </c>
      <c r="L1081" s="95">
        <f>SUMIFS(MasterData[Prior Sales],MasterData[Material'#],H1081,MasterData[Material],I1081,MasterData[WWB ID],C1081)</f>
        <v>629.29999999999995</v>
      </c>
      <c r="M1081" s="95">
        <f t="shared" si="33"/>
        <v>-629.29999999999995</v>
      </c>
      <c r="N1081" s="95">
        <f>SUMIFS(MasterData[Semi-Annual Base],MasterData[Material'#],H1081,MasterData[Material],I1081,MasterData[WWB ID],C1081)</f>
        <v>0</v>
      </c>
      <c r="O1081" s="95">
        <f>SUMIFS(MasterData[Semi-Annual Focus],MasterData[Material'#],H1081,MasterData[Material],I1081,MasterData[WWB ID],C1081)</f>
        <v>0</v>
      </c>
      <c r="P1081" s="95">
        <f>SUMIFS(MasterData[Base Rebate],MasterData[Material'#],H1081,MasterData[Material],I1081,MasterData[WWB ID],C1081)</f>
        <v>4.8473650986816352</v>
      </c>
      <c r="Q1081" s="95">
        <f>SUMIFS(MasterData[Annual Focus],MasterData[Material'#],H1081,MasterData[Material],I1081,MasterData[WWB ID],C1081)</f>
        <v>0</v>
      </c>
      <c r="R1081" s="95">
        <f>SUMIFS(MasterData[Growth Rebate],MasterData[Material'#],H1081,MasterData[Material],I1081,MasterData[WWB ID],C1081)</f>
        <v>-62.930000000000007</v>
      </c>
      <c r="S1081" s="95">
        <f t="shared" si="34"/>
        <v>-58.082634901318372</v>
      </c>
    </row>
    <row r="1082" spans="1:19" x14ac:dyDescent="0.25">
      <c r="A1082" s="91" t="str">
        <v>BD INTERVENTIONAL</v>
      </c>
      <c r="B1082" s="91" t="str">
        <v>Peripheral Intervention</v>
      </c>
      <c r="C1082" s="91" t="str">
        <v>2401137</v>
      </c>
      <c r="D1082" s="91" t="str">
        <v>Peripheral Vascular Disease</v>
      </c>
      <c r="E1082" s="91" t="str">
        <v>PTA PVD</v>
      </c>
      <c r="F1082" s="91" t="str">
        <v>ULTRAVERSE</v>
      </c>
      <c r="G1082" s="91" t="str">
        <v>Ultraverse 035</v>
      </c>
      <c r="H1082" s="91" t="str">
        <v>U357586_BARD</v>
      </c>
      <c r="I1082" s="91" t="str">
        <v>Ultraverse035PTADilCath</v>
      </c>
      <c r="J1082" s="91" t="str">
        <v>BARD</v>
      </c>
      <c r="K1082" s="95">
        <f>SUMIFS(MasterData[Curr Sales],MasterData[Material'#],H1082,MasterData[Material],I1082,MasterData[WWB ID],C1082)</f>
        <v>0</v>
      </c>
      <c r="L1082" s="95">
        <f>SUMIFS(MasterData[Prior Sales],MasterData[Material'#],H1082,MasterData[Material],I1082,MasterData[WWB ID],C1082)</f>
        <v>629.29999999999995</v>
      </c>
      <c r="M1082" s="95">
        <f t="shared" si="33"/>
        <v>-629.29999999999995</v>
      </c>
      <c r="N1082" s="95">
        <f>SUMIFS(MasterData[Semi-Annual Base],MasterData[Material'#],H1082,MasterData[Material],I1082,MasterData[WWB ID],C1082)</f>
        <v>0</v>
      </c>
      <c r="O1082" s="95">
        <f>SUMIFS(MasterData[Semi-Annual Focus],MasterData[Material'#],H1082,MasterData[Material],I1082,MasterData[WWB ID],C1082)</f>
        <v>0</v>
      </c>
      <c r="P1082" s="95">
        <f>SUMIFS(MasterData[Base Rebate],MasterData[Material'#],H1082,MasterData[Material],I1082,MasterData[WWB ID],C1082)</f>
        <v>4.8473650986816352</v>
      </c>
      <c r="Q1082" s="95">
        <f>SUMIFS(MasterData[Annual Focus],MasterData[Material'#],H1082,MasterData[Material],I1082,MasterData[WWB ID],C1082)</f>
        <v>0</v>
      </c>
      <c r="R1082" s="95">
        <f>SUMIFS(MasterData[Growth Rebate],MasterData[Material'#],H1082,MasterData[Material],I1082,MasterData[WWB ID],C1082)</f>
        <v>-62.930000000000007</v>
      </c>
      <c r="S1082" s="95">
        <f t="shared" si="34"/>
        <v>-58.082634901318372</v>
      </c>
    </row>
    <row r="1083" spans="1:19" x14ac:dyDescent="0.25">
      <c r="A1083" s="91" t="str">
        <v>BD INTERVENTIONAL</v>
      </c>
      <c r="B1083" s="91" t="str">
        <v>Peripheral Intervention</v>
      </c>
      <c r="C1083" s="91" t="str">
        <v>2401137</v>
      </c>
      <c r="D1083" s="91" t="str">
        <v>Peripheral Vascular Disease</v>
      </c>
      <c r="E1083" s="91" t="str">
        <v>PTA PVD</v>
      </c>
      <c r="F1083" s="91" t="str">
        <v>ULTRAVERSE</v>
      </c>
      <c r="G1083" s="91" t="str">
        <v>Ultraverse 035</v>
      </c>
      <c r="H1083" s="91" t="str">
        <v>U357588_BARD</v>
      </c>
      <c r="I1083" s="91" t="str">
        <v>Ultraverse035PTADilCath</v>
      </c>
      <c r="J1083" s="91" t="str">
        <v>BARD</v>
      </c>
      <c r="K1083" s="95">
        <f>SUMIFS(MasterData[Curr Sales],MasterData[Material'#],H1083,MasterData[Material],I1083,MasterData[WWB ID],C1083)</f>
        <v>319.3</v>
      </c>
      <c r="L1083" s="95">
        <f>SUMIFS(MasterData[Prior Sales],MasterData[Material'#],H1083,MasterData[Material],I1083,MasterData[WWB ID],C1083)</f>
        <v>319.3</v>
      </c>
      <c r="M1083" s="95">
        <f t="shared" si="33"/>
        <v>0</v>
      </c>
      <c r="N1083" s="95">
        <f>SUMIFS(MasterData[Semi-Annual Base],MasterData[Material'#],H1083,MasterData[Material],I1083,MasterData[WWB ID],C1083)</f>
        <v>0</v>
      </c>
      <c r="O1083" s="95">
        <f>SUMIFS(MasterData[Semi-Annual Focus],MasterData[Material'#],H1083,MasterData[Material],I1083,MasterData[WWB ID],C1083)</f>
        <v>0</v>
      </c>
      <c r="P1083" s="95">
        <f>SUMIFS(MasterData[Base Rebate],MasterData[Material'#],H1083,MasterData[Material],I1083,MasterData[WWB ID],C1083)</f>
        <v>2.4595005180502878</v>
      </c>
      <c r="Q1083" s="95">
        <f>SUMIFS(MasterData[Annual Focus],MasterData[Material'#],H1083,MasterData[Material],I1083,MasterData[WWB ID],C1083)</f>
        <v>0</v>
      </c>
      <c r="R1083" s="95">
        <f>SUMIFS(MasterData[Growth Rebate],MasterData[Material'#],H1083,MasterData[Material],I1083,MasterData[WWB ID],C1083)</f>
        <v>0</v>
      </c>
      <c r="S1083" s="95">
        <f t="shared" si="34"/>
        <v>2.4595005180502878</v>
      </c>
    </row>
    <row r="1084" spans="1:19" x14ac:dyDescent="0.25">
      <c r="A1084" s="91" t="str">
        <v>BD INTERVENTIONAL</v>
      </c>
      <c r="B1084" s="91" t="str">
        <v>Peripheral Intervention</v>
      </c>
      <c r="C1084" s="91" t="str">
        <v>2401137</v>
      </c>
      <c r="D1084" s="91" t="str">
        <v>Peripheral Vascular Disease</v>
      </c>
      <c r="E1084" s="91" t="str">
        <v>PTA PVD</v>
      </c>
      <c r="F1084" s="91" t="str">
        <v>ULTRAVERSE</v>
      </c>
      <c r="G1084" s="91" t="str">
        <v>Ultraverse 035</v>
      </c>
      <c r="H1084" s="91" t="str">
        <v>U357594_BARD</v>
      </c>
      <c r="I1084" s="91" t="str">
        <v>Ultraverse035PTADilCath</v>
      </c>
      <c r="J1084" s="91" t="str">
        <v>BARD</v>
      </c>
      <c r="K1084" s="95">
        <f>SUMIFS(MasterData[Curr Sales],MasterData[Material'#],H1084,MasterData[Material],I1084,MasterData[WWB ID],C1084)</f>
        <v>319.3</v>
      </c>
      <c r="L1084" s="95">
        <f>SUMIFS(MasterData[Prior Sales],MasterData[Material'#],H1084,MasterData[Material],I1084,MasterData[WWB ID],C1084)</f>
        <v>469.65</v>
      </c>
      <c r="M1084" s="95">
        <f t="shared" si="33"/>
        <v>-150.34999999999997</v>
      </c>
      <c r="N1084" s="95">
        <f>SUMIFS(MasterData[Semi-Annual Base],MasterData[Material'#],H1084,MasterData[Material],I1084,MasterData[WWB ID],C1084)</f>
        <v>0</v>
      </c>
      <c r="O1084" s="95">
        <f>SUMIFS(MasterData[Semi-Annual Focus],MasterData[Material'#],H1084,MasterData[Material],I1084,MasterData[WWB ID],C1084)</f>
        <v>0</v>
      </c>
      <c r="P1084" s="95">
        <f>SUMIFS(MasterData[Base Rebate],MasterData[Material'#],H1084,MasterData[Material],I1084,MasterData[WWB ID],C1084)</f>
        <v>3.6176148396564907</v>
      </c>
      <c r="Q1084" s="95">
        <f>SUMIFS(MasterData[Annual Focus],MasterData[Material'#],H1084,MasterData[Material],I1084,MasterData[WWB ID],C1084)</f>
        <v>0</v>
      </c>
      <c r="R1084" s="95">
        <f>SUMIFS(MasterData[Growth Rebate],MasterData[Material'#],H1084,MasterData[Material],I1084,MasterData[WWB ID],C1084)</f>
        <v>-15.035</v>
      </c>
      <c r="S1084" s="95">
        <f t="shared" si="34"/>
        <v>-11.41738516034351</v>
      </c>
    </row>
    <row r="1085" spans="1:19" x14ac:dyDescent="0.25">
      <c r="A1085" s="91" t="str">
        <v>BD INTERVENTIONAL</v>
      </c>
      <c r="B1085" s="91" t="str">
        <v>Peripheral Intervention</v>
      </c>
      <c r="C1085" s="91" t="str">
        <v>2401137</v>
      </c>
      <c r="D1085" s="91" t="str">
        <v>Peripheral Vascular Disease</v>
      </c>
      <c r="E1085" s="91" t="str">
        <v>PTA PVD</v>
      </c>
      <c r="F1085" s="91" t="str">
        <v>ULTRAVERSE</v>
      </c>
      <c r="G1085" s="91" t="str">
        <v>Ultraverse 035</v>
      </c>
      <c r="H1085" s="91" t="str">
        <v>U357596_BARD</v>
      </c>
      <c r="I1085" s="91" t="str">
        <v>Ultraverse035PTADilCath</v>
      </c>
      <c r="J1085" s="91" t="str">
        <v>BARD</v>
      </c>
      <c r="K1085" s="95">
        <f>SUMIFS(MasterData[Curr Sales],MasterData[Material'#],H1085,MasterData[Material],I1085,MasterData[WWB ID],C1085)</f>
        <v>0</v>
      </c>
      <c r="L1085" s="95">
        <f>SUMIFS(MasterData[Prior Sales],MasterData[Material'#],H1085,MasterData[Material],I1085,MasterData[WWB ID],C1085)</f>
        <v>159.65</v>
      </c>
      <c r="M1085" s="95">
        <f t="shared" si="33"/>
        <v>-159.65</v>
      </c>
      <c r="N1085" s="95">
        <f>SUMIFS(MasterData[Semi-Annual Base],MasterData[Material'#],H1085,MasterData[Material],I1085,MasterData[WWB ID],C1085)</f>
        <v>0</v>
      </c>
      <c r="O1085" s="95">
        <f>SUMIFS(MasterData[Semi-Annual Focus],MasterData[Material'#],H1085,MasterData[Material],I1085,MasterData[WWB ID],C1085)</f>
        <v>0</v>
      </c>
      <c r="P1085" s="95">
        <f>SUMIFS(MasterData[Base Rebate],MasterData[Material'#],H1085,MasterData[Material],I1085,MasterData[WWB ID],C1085)</f>
        <v>1.2297502590251439</v>
      </c>
      <c r="Q1085" s="95">
        <f>SUMIFS(MasterData[Annual Focus],MasterData[Material'#],H1085,MasterData[Material],I1085,MasterData[WWB ID],C1085)</f>
        <v>0</v>
      </c>
      <c r="R1085" s="95">
        <f>SUMIFS(MasterData[Growth Rebate],MasterData[Material'#],H1085,MasterData[Material],I1085,MasterData[WWB ID],C1085)</f>
        <v>-15.965000000000002</v>
      </c>
      <c r="S1085" s="95">
        <f t="shared" si="34"/>
        <v>-14.735249740974858</v>
      </c>
    </row>
    <row r="1086" spans="1:19" x14ac:dyDescent="0.25">
      <c r="A1086" s="91" t="str">
        <v>BD INTERVENTIONAL</v>
      </c>
      <c r="B1086" s="91" t="str">
        <v>Peripheral Intervention</v>
      </c>
      <c r="C1086" s="91" t="str">
        <v>2401137</v>
      </c>
      <c r="D1086" s="91" t="str">
        <v>Peripheral Vascular Disease</v>
      </c>
      <c r="E1086" s="91" t="str">
        <v>PTA PVD</v>
      </c>
      <c r="F1086" s="91" t="str">
        <v>ULTRAVERSE</v>
      </c>
      <c r="G1086" s="91" t="str">
        <v>Ultraverse 035</v>
      </c>
      <c r="H1086" s="91" t="str">
        <v>U357598_BARD</v>
      </c>
      <c r="I1086" s="91" t="str">
        <v>Ultraverse035PTADilCath</v>
      </c>
      <c r="J1086" s="91" t="str">
        <v>BARD</v>
      </c>
      <c r="K1086" s="95">
        <f>SUMIFS(MasterData[Curr Sales],MasterData[Material'#],H1086,MasterData[Material],I1086,MasterData[WWB ID],C1086)</f>
        <v>319.3</v>
      </c>
      <c r="L1086" s="95">
        <f>SUMIFS(MasterData[Prior Sales],MasterData[Material'#],H1086,MasterData[Material],I1086,MasterData[WWB ID],C1086)</f>
        <v>310</v>
      </c>
      <c r="M1086" s="95">
        <f t="shared" si="33"/>
        <v>9.3000000000000114</v>
      </c>
      <c r="N1086" s="95">
        <f>SUMIFS(MasterData[Semi-Annual Base],MasterData[Material'#],H1086,MasterData[Material],I1086,MasterData[WWB ID],C1086)</f>
        <v>0</v>
      </c>
      <c r="O1086" s="95">
        <f>SUMIFS(MasterData[Semi-Annual Focus],MasterData[Material'#],H1086,MasterData[Material],I1086,MasterData[WWB ID],C1086)</f>
        <v>0</v>
      </c>
      <c r="P1086" s="95">
        <f>SUMIFS(MasterData[Base Rebate],MasterData[Material'#],H1086,MasterData[Material],I1086,MasterData[WWB ID],C1086)</f>
        <v>2.387864580631347</v>
      </c>
      <c r="Q1086" s="95">
        <f>SUMIFS(MasterData[Annual Focus],MasterData[Material'#],H1086,MasterData[Material],I1086,MasterData[WWB ID],C1086)</f>
        <v>0</v>
      </c>
      <c r="R1086" s="95">
        <f>SUMIFS(MasterData[Growth Rebate],MasterData[Material'#],H1086,MasterData[Material],I1086,MasterData[WWB ID],C1086)</f>
        <v>0.93000000000000327</v>
      </c>
      <c r="S1086" s="95">
        <f t="shared" si="34"/>
        <v>3.3178645806313503</v>
      </c>
    </row>
    <row r="1087" spans="1:19" x14ac:dyDescent="0.25">
      <c r="A1087" s="91" t="str">
        <v>BD INTERVENTIONAL</v>
      </c>
      <c r="B1087" s="91" t="str">
        <v>Peripheral Intervention</v>
      </c>
      <c r="C1087" s="91" t="str">
        <v>2401137</v>
      </c>
      <c r="D1087" s="91" t="str">
        <v>Peripheral Vascular Disease</v>
      </c>
      <c r="E1087" s="91" t="str">
        <v>PTA PVD</v>
      </c>
      <c r="F1087" s="91" t="str">
        <v>ULTRAVERSE</v>
      </c>
      <c r="G1087" s="91" t="str">
        <v>Ultraverse 035</v>
      </c>
      <c r="H1087" s="91" t="str">
        <v>U35130520_BARD</v>
      </c>
      <c r="I1087" s="91" t="str">
        <v>Ultraverse035PTADilCath</v>
      </c>
      <c r="J1087" s="91" t="str">
        <v>BARD</v>
      </c>
      <c r="K1087" s="95">
        <f>SUMIFS(MasterData[Curr Sales],MasterData[Material'#],H1087,MasterData[Material],I1087,MasterData[WWB ID],C1087)</f>
        <v>0</v>
      </c>
      <c r="L1087" s="95">
        <f>SUMIFS(MasterData[Prior Sales],MasterData[Material'#],H1087,MasterData[Material],I1087,MasterData[WWB ID],C1087)</f>
        <v>159.65</v>
      </c>
      <c r="M1087" s="95">
        <f t="shared" si="33"/>
        <v>-159.65</v>
      </c>
      <c r="N1087" s="95">
        <f>SUMIFS(MasterData[Semi-Annual Base],MasterData[Material'#],H1087,MasterData[Material],I1087,MasterData[WWB ID],C1087)</f>
        <v>0</v>
      </c>
      <c r="O1087" s="95">
        <f>SUMIFS(MasterData[Semi-Annual Focus],MasterData[Material'#],H1087,MasterData[Material],I1087,MasterData[WWB ID],C1087)</f>
        <v>0</v>
      </c>
      <c r="P1087" s="95">
        <f>SUMIFS(MasterData[Base Rebate],MasterData[Material'#],H1087,MasterData[Material],I1087,MasterData[WWB ID],C1087)</f>
        <v>1.2297502590251439</v>
      </c>
      <c r="Q1087" s="95">
        <f>SUMIFS(MasterData[Annual Focus],MasterData[Material'#],H1087,MasterData[Material],I1087,MasterData[WWB ID],C1087)</f>
        <v>0</v>
      </c>
      <c r="R1087" s="95">
        <f>SUMIFS(MasterData[Growth Rebate],MasterData[Material'#],H1087,MasterData[Material],I1087,MasterData[WWB ID],C1087)</f>
        <v>-15.965000000000002</v>
      </c>
      <c r="S1087" s="95">
        <f t="shared" si="34"/>
        <v>-14.735249740974858</v>
      </c>
    </row>
    <row r="1088" spans="1:19" x14ac:dyDescent="0.25">
      <c r="A1088" s="91" t="str">
        <v>BD INTERVENTIONAL</v>
      </c>
      <c r="B1088" s="91" t="str">
        <v>Peripheral Intervention</v>
      </c>
      <c r="C1088" s="91" t="str">
        <v>2401137</v>
      </c>
      <c r="D1088" s="91" t="str">
        <v>Peripheral Vascular Disease</v>
      </c>
      <c r="E1088" s="91" t="str">
        <v>PTA PVD</v>
      </c>
      <c r="F1088" s="91" t="str">
        <v>ULTRAVERSE</v>
      </c>
      <c r="G1088" s="91" t="str">
        <v>Ultraverse 035</v>
      </c>
      <c r="H1088" s="91" t="str">
        <v>U3513056_BARD</v>
      </c>
      <c r="I1088" s="91" t="str">
        <v>Ultraverse035PTADilCath</v>
      </c>
      <c r="J1088" s="91" t="str">
        <v>BARD</v>
      </c>
      <c r="K1088" s="95">
        <f>SUMIFS(MasterData[Curr Sales],MasterData[Material'#],H1088,MasterData[Material],I1088,MasterData[WWB ID],C1088)</f>
        <v>0</v>
      </c>
      <c r="L1088" s="95">
        <f>SUMIFS(MasterData[Prior Sales],MasterData[Material'#],H1088,MasterData[Material],I1088,MasterData[WWB ID],C1088)</f>
        <v>159.65</v>
      </c>
      <c r="M1088" s="95">
        <f t="shared" si="33"/>
        <v>-159.65</v>
      </c>
      <c r="N1088" s="95">
        <f>SUMIFS(MasterData[Semi-Annual Base],MasterData[Material'#],H1088,MasterData[Material],I1088,MasterData[WWB ID],C1088)</f>
        <v>0</v>
      </c>
      <c r="O1088" s="95">
        <f>SUMIFS(MasterData[Semi-Annual Focus],MasterData[Material'#],H1088,MasterData[Material],I1088,MasterData[WWB ID],C1088)</f>
        <v>0</v>
      </c>
      <c r="P1088" s="95">
        <f>SUMIFS(MasterData[Base Rebate],MasterData[Material'#],H1088,MasterData[Material],I1088,MasterData[WWB ID],C1088)</f>
        <v>1.2297502590251439</v>
      </c>
      <c r="Q1088" s="95">
        <f>SUMIFS(MasterData[Annual Focus],MasterData[Material'#],H1088,MasterData[Material],I1088,MasterData[WWB ID],C1088)</f>
        <v>0</v>
      </c>
      <c r="R1088" s="95">
        <f>SUMIFS(MasterData[Growth Rebate],MasterData[Material'#],H1088,MasterData[Material],I1088,MasterData[WWB ID],C1088)</f>
        <v>-15.965000000000002</v>
      </c>
      <c r="S1088" s="95">
        <f t="shared" si="34"/>
        <v>-14.735249740974858</v>
      </c>
    </row>
    <row r="1089" spans="1:19" x14ac:dyDescent="0.25">
      <c r="A1089" s="91" t="str">
        <v>BD INTERVENTIONAL</v>
      </c>
      <c r="B1089" s="91" t="str">
        <v>Peripheral Intervention</v>
      </c>
      <c r="C1089" s="91" t="str">
        <v>2401137</v>
      </c>
      <c r="D1089" s="91" t="str">
        <v>Peripheral Vascular Disease</v>
      </c>
      <c r="E1089" s="91" t="str">
        <v>PTA PVD</v>
      </c>
      <c r="F1089" s="91" t="str">
        <v>ULTRAVERSE</v>
      </c>
      <c r="G1089" s="91" t="str">
        <v>Ultraverse 035</v>
      </c>
      <c r="H1089" s="91" t="str">
        <v>U357582_BARD</v>
      </c>
      <c r="I1089" s="91" t="str">
        <v>Ultraverse035PTADilCath</v>
      </c>
      <c r="J1089" s="91" t="str">
        <v>BARD</v>
      </c>
      <c r="K1089" s="95">
        <f>SUMIFS(MasterData[Curr Sales],MasterData[Material'#],H1089,MasterData[Material],I1089,MasterData[WWB ID],C1089)</f>
        <v>0</v>
      </c>
      <c r="L1089" s="95">
        <f>SUMIFS(MasterData[Prior Sales],MasterData[Material'#],H1089,MasterData[Material],I1089,MasterData[WWB ID],C1089)</f>
        <v>159.65</v>
      </c>
      <c r="M1089" s="95">
        <f t="shared" si="33"/>
        <v>-159.65</v>
      </c>
      <c r="N1089" s="95">
        <f>SUMIFS(MasterData[Semi-Annual Base],MasterData[Material'#],H1089,MasterData[Material],I1089,MasterData[WWB ID],C1089)</f>
        <v>0</v>
      </c>
      <c r="O1089" s="95">
        <f>SUMIFS(MasterData[Semi-Annual Focus],MasterData[Material'#],H1089,MasterData[Material],I1089,MasterData[WWB ID],C1089)</f>
        <v>0</v>
      </c>
      <c r="P1089" s="95">
        <f>SUMIFS(MasterData[Base Rebate],MasterData[Material'#],H1089,MasterData[Material],I1089,MasterData[WWB ID],C1089)</f>
        <v>1.2297502590251439</v>
      </c>
      <c r="Q1089" s="95">
        <f>SUMIFS(MasterData[Annual Focus],MasterData[Material'#],H1089,MasterData[Material],I1089,MasterData[WWB ID],C1089)</f>
        <v>0</v>
      </c>
      <c r="R1089" s="95">
        <f>SUMIFS(MasterData[Growth Rebate],MasterData[Material'#],H1089,MasterData[Material],I1089,MasterData[WWB ID],C1089)</f>
        <v>-15.965000000000002</v>
      </c>
      <c r="S1089" s="95">
        <f t="shared" si="34"/>
        <v>-14.735249740974858</v>
      </c>
    </row>
    <row r="1090" spans="1:19" x14ac:dyDescent="0.25">
      <c r="A1090" s="91" t="str">
        <v>BD INTERVENTIONAL</v>
      </c>
      <c r="B1090" s="91" t="str">
        <v>Peripheral Intervention</v>
      </c>
      <c r="C1090" s="91" t="str">
        <v>2401137</v>
      </c>
      <c r="D1090" s="91" t="str">
        <v>Peripheral Vascular Disease</v>
      </c>
      <c r="E1090" s="91" t="str">
        <v>PTA PVD</v>
      </c>
      <c r="F1090" s="91" t="str">
        <v>ULTRAVERSE</v>
      </c>
      <c r="G1090" s="91" t="str">
        <v>Ultraverse 014</v>
      </c>
      <c r="H1090" s="91" t="str">
        <v>U4150322_BARD</v>
      </c>
      <c r="I1090" s="91" t="str">
        <v>Ultraverse 014</v>
      </c>
      <c r="J1090" s="91" t="str">
        <v>BARD</v>
      </c>
      <c r="K1090" s="95">
        <f>SUMIFS(MasterData[Curr Sales],MasterData[Material'#],H1090,MasterData[Material],I1090,MasterData[WWB ID],C1090)</f>
        <v>795.16</v>
      </c>
      <c r="L1090" s="95">
        <f>SUMIFS(MasterData[Prior Sales],MasterData[Material'#],H1090,MasterData[Material],I1090,MasterData[WWB ID],C1090)</f>
        <v>0</v>
      </c>
      <c r="M1090" s="95">
        <f t="shared" si="33"/>
        <v>795.16</v>
      </c>
      <c r="N1090" s="95">
        <f>SUMIFS(MasterData[Semi-Annual Base],MasterData[Material'#],H1090,MasterData[Material],I1090,MasterData[WWB ID],C1090)</f>
        <v>0</v>
      </c>
      <c r="O1090" s="95">
        <f>SUMIFS(MasterData[Semi-Annual Focus],MasterData[Material'#],H1090,MasterData[Material],I1090,MasterData[WWB ID],C1090)</f>
        <v>0</v>
      </c>
      <c r="P1090" s="95">
        <f>SUMIFS(MasterData[Base Rebate],MasterData[Material'#],H1090,MasterData[Material],I1090,MasterData[WWB ID],C1090)</f>
        <v>0</v>
      </c>
      <c r="Q1090" s="95">
        <f>SUMIFS(MasterData[Annual Focus],MasterData[Material'#],H1090,MasterData[Material],I1090,MasterData[WWB ID],C1090)</f>
        <v>0</v>
      </c>
      <c r="R1090" s="95">
        <f>SUMIFS(MasterData[Growth Rebate],MasterData[Material'#],H1090,MasterData[Material],I1090,MasterData[WWB ID],C1090)</f>
        <v>79.516000000000005</v>
      </c>
      <c r="S1090" s="95">
        <f t="shared" si="34"/>
        <v>79.516000000000005</v>
      </c>
    </row>
    <row r="1091" spans="1:19" x14ac:dyDescent="0.25">
      <c r="A1091" s="91" t="str">
        <v>BD INTERVENTIONAL</v>
      </c>
      <c r="B1091" s="91" t="str">
        <v>Peripheral Intervention</v>
      </c>
      <c r="C1091" s="91" t="str">
        <v>2401137</v>
      </c>
      <c r="D1091" s="91" t="str">
        <v>Peripheral Vascular Disease</v>
      </c>
      <c r="E1091" s="91" t="str">
        <v>PTA PVD</v>
      </c>
      <c r="F1091" s="91" t="str">
        <v>ULTRAVERSE</v>
      </c>
      <c r="G1091" s="91" t="str">
        <v>Ultraverse 014</v>
      </c>
      <c r="H1091" s="91" t="str">
        <v>U4150215_BARD</v>
      </c>
      <c r="I1091" s="91" t="str">
        <v>Ultraverse 014</v>
      </c>
      <c r="J1091" s="91" t="str">
        <v>BARD</v>
      </c>
      <c r="K1091" s="95">
        <f>SUMIFS(MasterData[Curr Sales],MasterData[Material'#],H1091,MasterData[Material],I1091,MasterData[WWB ID],C1091)</f>
        <v>0</v>
      </c>
      <c r="L1091" s="95">
        <f>SUMIFS(MasterData[Prior Sales],MasterData[Material'#],H1091,MasterData[Material],I1091,MasterData[WWB ID],C1091)</f>
        <v>397.58</v>
      </c>
      <c r="M1091" s="95">
        <f t="shared" si="33"/>
        <v>-397.58</v>
      </c>
      <c r="N1091" s="95">
        <f>SUMIFS(MasterData[Semi-Annual Base],MasterData[Material'#],H1091,MasterData[Material],I1091,MasterData[WWB ID],C1091)</f>
        <v>0</v>
      </c>
      <c r="O1091" s="95">
        <f>SUMIFS(MasterData[Semi-Annual Focus],MasterData[Material'#],H1091,MasterData[Material],I1091,MasterData[WWB ID],C1091)</f>
        <v>0</v>
      </c>
      <c r="P1091" s="95">
        <f>SUMIFS(MasterData[Base Rebate],MasterData[Material'#],H1091,MasterData[Material],I1091,MasterData[WWB ID],C1091)</f>
        <v>3.0624748386045515</v>
      </c>
      <c r="Q1091" s="95">
        <f>SUMIFS(MasterData[Annual Focus],MasterData[Material'#],H1091,MasterData[Material],I1091,MasterData[WWB ID],C1091)</f>
        <v>0</v>
      </c>
      <c r="R1091" s="95">
        <f>SUMIFS(MasterData[Growth Rebate],MasterData[Material'#],H1091,MasterData[Material],I1091,MasterData[WWB ID],C1091)</f>
        <v>-39.758000000000003</v>
      </c>
      <c r="S1091" s="95">
        <f t="shared" si="34"/>
        <v>-36.695525161395452</v>
      </c>
    </row>
    <row r="1092" spans="1:19" x14ac:dyDescent="0.25">
      <c r="A1092" s="91" t="str">
        <v>BD INTERVENTIONAL</v>
      </c>
      <c r="B1092" s="91" t="str">
        <v>Peripheral Intervention</v>
      </c>
      <c r="C1092" s="91" t="str">
        <v>2401137</v>
      </c>
      <c r="D1092" s="91" t="str">
        <v>Peripheral Vascular Disease</v>
      </c>
      <c r="E1092" s="91" t="str">
        <v>PTA PVD</v>
      </c>
      <c r="F1092" s="91" t="str">
        <v>ULTRAVERSE</v>
      </c>
      <c r="G1092" s="91" t="str">
        <v>Ultraverse 014</v>
      </c>
      <c r="H1092" s="91" t="str">
        <v>U4150222_BARD</v>
      </c>
      <c r="I1092" s="91" t="str">
        <v>Ultraverse 014</v>
      </c>
      <c r="J1092" s="91" t="str">
        <v>BARD</v>
      </c>
      <c r="K1092" s="95">
        <f>SUMIFS(MasterData[Curr Sales],MasterData[Material'#],H1092,MasterData[Material],I1092,MasterData[WWB ID],C1092)</f>
        <v>0</v>
      </c>
      <c r="L1092" s="95">
        <f>SUMIFS(MasterData[Prior Sales],MasterData[Material'#],H1092,MasterData[Material],I1092,MasterData[WWB ID],C1092)</f>
        <v>795.16</v>
      </c>
      <c r="M1092" s="95">
        <f t="shared" si="33"/>
        <v>-795.16</v>
      </c>
      <c r="N1092" s="95">
        <f>SUMIFS(MasterData[Semi-Annual Base],MasterData[Material'#],H1092,MasterData[Material],I1092,MasterData[WWB ID],C1092)</f>
        <v>0</v>
      </c>
      <c r="O1092" s="95">
        <f>SUMIFS(MasterData[Semi-Annual Focus],MasterData[Material'#],H1092,MasterData[Material],I1092,MasterData[WWB ID],C1092)</f>
        <v>0</v>
      </c>
      <c r="P1092" s="95">
        <f>SUMIFS(MasterData[Base Rebate],MasterData[Material'#],H1092,MasterData[Material],I1092,MasterData[WWB ID],C1092)</f>
        <v>6.124949677209103</v>
      </c>
      <c r="Q1092" s="95">
        <f>SUMIFS(MasterData[Annual Focus],MasterData[Material'#],H1092,MasterData[Material],I1092,MasterData[WWB ID],C1092)</f>
        <v>0</v>
      </c>
      <c r="R1092" s="95">
        <f>SUMIFS(MasterData[Growth Rebate],MasterData[Material'#],H1092,MasterData[Material],I1092,MasterData[WWB ID],C1092)</f>
        <v>-79.516000000000005</v>
      </c>
      <c r="S1092" s="95">
        <f t="shared" si="34"/>
        <v>-73.391050322790903</v>
      </c>
    </row>
    <row r="1093" spans="1:19" x14ac:dyDescent="0.25">
      <c r="A1093" s="91" t="str">
        <v>BD INTERVENTIONAL</v>
      </c>
      <c r="B1093" s="91" t="str">
        <v>Peripheral Intervention</v>
      </c>
      <c r="C1093" s="91" t="str">
        <v>2401137</v>
      </c>
      <c r="D1093" s="91" t="str">
        <v>Peripheral Vascular Disease</v>
      </c>
      <c r="E1093" s="91" t="str">
        <v>PTA PVD</v>
      </c>
      <c r="F1093" s="91" t="str">
        <v>ULTRAVERSE</v>
      </c>
      <c r="G1093" s="91" t="str">
        <v>Ultraverse 014</v>
      </c>
      <c r="H1093" s="91" t="str">
        <v>U41502H22_BARD</v>
      </c>
      <c r="I1093" s="91" t="str">
        <v>Ultraverse 014</v>
      </c>
      <c r="J1093" s="91" t="str">
        <v>BARD</v>
      </c>
      <c r="K1093" s="95">
        <f>SUMIFS(MasterData[Curr Sales],MasterData[Material'#],H1093,MasterData[Material],I1093,MasterData[WWB ID],C1093)</f>
        <v>0</v>
      </c>
      <c r="L1093" s="95">
        <f>SUMIFS(MasterData[Prior Sales],MasterData[Material'#],H1093,MasterData[Material],I1093,MasterData[WWB ID],C1093)</f>
        <v>795.16</v>
      </c>
      <c r="M1093" s="95">
        <f t="shared" si="33"/>
        <v>-795.16</v>
      </c>
      <c r="N1093" s="95">
        <f>SUMIFS(MasterData[Semi-Annual Base],MasterData[Material'#],H1093,MasterData[Material],I1093,MasterData[WWB ID],C1093)</f>
        <v>0</v>
      </c>
      <c r="O1093" s="95">
        <f>SUMIFS(MasterData[Semi-Annual Focus],MasterData[Material'#],H1093,MasterData[Material],I1093,MasterData[WWB ID],C1093)</f>
        <v>0</v>
      </c>
      <c r="P1093" s="95">
        <f>SUMIFS(MasterData[Base Rebate],MasterData[Material'#],H1093,MasterData[Material],I1093,MasterData[WWB ID],C1093)</f>
        <v>6.124949677209103</v>
      </c>
      <c r="Q1093" s="95">
        <f>SUMIFS(MasterData[Annual Focus],MasterData[Material'#],H1093,MasterData[Material],I1093,MasterData[WWB ID],C1093)</f>
        <v>0</v>
      </c>
      <c r="R1093" s="95">
        <f>SUMIFS(MasterData[Growth Rebate],MasterData[Material'#],H1093,MasterData[Material],I1093,MasterData[WWB ID],C1093)</f>
        <v>-79.516000000000005</v>
      </c>
      <c r="S1093" s="95">
        <f t="shared" si="34"/>
        <v>-73.391050322790903</v>
      </c>
    </row>
    <row r="1094" spans="1:19" x14ac:dyDescent="0.25">
      <c r="A1094" s="91" t="str">
        <v>BD INTERVENTIONAL</v>
      </c>
      <c r="B1094" s="91" t="str">
        <v>Peripheral Intervention</v>
      </c>
      <c r="C1094" s="91" t="str">
        <v>2401137</v>
      </c>
      <c r="D1094" s="91" t="str">
        <v>Peripheral Vascular Disease</v>
      </c>
      <c r="E1094" s="91" t="str">
        <v>PTA PVD</v>
      </c>
      <c r="F1094" s="91" t="str">
        <v>ULTRAVERSE</v>
      </c>
      <c r="G1094" s="91" t="str">
        <v>Ultraverse 014</v>
      </c>
      <c r="H1094" s="91" t="str">
        <v>U4150310_BARD</v>
      </c>
      <c r="I1094" s="91" t="str">
        <v>Ultraverse 014</v>
      </c>
      <c r="J1094" s="91" t="str">
        <v>BARD</v>
      </c>
      <c r="K1094" s="95">
        <f>SUMIFS(MasterData[Curr Sales],MasterData[Material'#],H1094,MasterData[Material],I1094,MasterData[WWB ID],C1094)</f>
        <v>0</v>
      </c>
      <c r="L1094" s="95">
        <f>SUMIFS(MasterData[Prior Sales],MasterData[Material'#],H1094,MasterData[Material],I1094,MasterData[WWB ID],C1094)</f>
        <v>397.58</v>
      </c>
      <c r="M1094" s="95">
        <f t="shared" si="33"/>
        <v>-397.58</v>
      </c>
      <c r="N1094" s="95">
        <f>SUMIFS(MasterData[Semi-Annual Base],MasterData[Material'#],H1094,MasterData[Material],I1094,MasterData[WWB ID],C1094)</f>
        <v>0</v>
      </c>
      <c r="O1094" s="95">
        <f>SUMIFS(MasterData[Semi-Annual Focus],MasterData[Material'#],H1094,MasterData[Material],I1094,MasterData[WWB ID],C1094)</f>
        <v>0</v>
      </c>
      <c r="P1094" s="95">
        <f>SUMIFS(MasterData[Base Rebate],MasterData[Material'#],H1094,MasterData[Material],I1094,MasterData[WWB ID],C1094)</f>
        <v>3.0624748386045515</v>
      </c>
      <c r="Q1094" s="95">
        <f>SUMIFS(MasterData[Annual Focus],MasterData[Material'#],H1094,MasterData[Material],I1094,MasterData[WWB ID],C1094)</f>
        <v>0</v>
      </c>
      <c r="R1094" s="95">
        <f>SUMIFS(MasterData[Growth Rebate],MasterData[Material'#],H1094,MasterData[Material],I1094,MasterData[WWB ID],C1094)</f>
        <v>-39.758000000000003</v>
      </c>
      <c r="S1094" s="95">
        <f t="shared" si="34"/>
        <v>-36.695525161395452</v>
      </c>
    </row>
    <row r="1095" spans="1:19" x14ac:dyDescent="0.25">
      <c r="A1095" s="91" t="str">
        <v>BD INTERVENTIONAL</v>
      </c>
      <c r="B1095" s="91" t="str">
        <v>Peripheral Intervention</v>
      </c>
      <c r="C1095" s="91" t="str">
        <v>2401137</v>
      </c>
      <c r="D1095" s="91" t="str">
        <v>Peripheral Vascular Disease</v>
      </c>
      <c r="E1095" s="91" t="str">
        <v>PTA PVD</v>
      </c>
      <c r="F1095" s="91" t="str">
        <v>ULTRAVERSE</v>
      </c>
      <c r="G1095" s="91" t="str">
        <v>Ultraverse 014</v>
      </c>
      <c r="H1095" s="91" t="str">
        <v>U4150315_BARD</v>
      </c>
      <c r="I1095" s="91" t="str">
        <v>Ultraverse 014</v>
      </c>
      <c r="J1095" s="91" t="str">
        <v>BARD</v>
      </c>
      <c r="K1095" s="95">
        <f>SUMIFS(MasterData[Curr Sales],MasterData[Material'#],H1095,MasterData[Material],I1095,MasterData[WWB ID],C1095)</f>
        <v>0</v>
      </c>
      <c r="L1095" s="95">
        <f>SUMIFS(MasterData[Prior Sales],MasterData[Material'#],H1095,MasterData[Material],I1095,MasterData[WWB ID],C1095)</f>
        <v>397.58</v>
      </c>
      <c r="M1095" s="95">
        <f t="shared" si="33"/>
        <v>-397.58</v>
      </c>
      <c r="N1095" s="95">
        <f>SUMIFS(MasterData[Semi-Annual Base],MasterData[Material'#],H1095,MasterData[Material],I1095,MasterData[WWB ID],C1095)</f>
        <v>0</v>
      </c>
      <c r="O1095" s="95">
        <f>SUMIFS(MasterData[Semi-Annual Focus],MasterData[Material'#],H1095,MasterData[Material],I1095,MasterData[WWB ID],C1095)</f>
        <v>0</v>
      </c>
      <c r="P1095" s="95">
        <f>SUMIFS(MasterData[Base Rebate],MasterData[Material'#],H1095,MasterData[Material],I1095,MasterData[WWB ID],C1095)</f>
        <v>3.0624748386045515</v>
      </c>
      <c r="Q1095" s="95">
        <f>SUMIFS(MasterData[Annual Focus],MasterData[Material'#],H1095,MasterData[Material],I1095,MasterData[WWB ID],C1095)</f>
        <v>0</v>
      </c>
      <c r="R1095" s="95">
        <f>SUMIFS(MasterData[Growth Rebate],MasterData[Material'#],H1095,MasterData[Material],I1095,MasterData[WWB ID],C1095)</f>
        <v>-39.758000000000003</v>
      </c>
      <c r="S1095" s="95">
        <f t="shared" si="34"/>
        <v>-36.695525161395452</v>
      </c>
    </row>
    <row r="1096" spans="1:19" x14ac:dyDescent="0.25">
      <c r="A1096" s="91" t="str">
        <v>BD INTERVENTIONAL</v>
      </c>
      <c r="B1096" s="91" t="str">
        <v>Peripheral Intervention</v>
      </c>
      <c r="C1096" s="91" t="str">
        <v>2401137</v>
      </c>
      <c r="D1096" s="91" t="str">
        <v>Peripheral Vascular Disease</v>
      </c>
      <c r="E1096" s="91" t="str">
        <v>PTA PVD</v>
      </c>
      <c r="F1096" s="91" t="str">
        <v>ULTRAVERSE</v>
      </c>
      <c r="G1096" s="91" t="str">
        <v>Ultraverse 014</v>
      </c>
      <c r="H1096" s="91" t="str">
        <v>U41503H4_BARD</v>
      </c>
      <c r="I1096" s="91" t="str">
        <v>Ultraverse 014</v>
      </c>
      <c r="J1096" s="91" t="str">
        <v>BARD</v>
      </c>
      <c r="K1096" s="95">
        <f>SUMIFS(MasterData[Curr Sales],MasterData[Material'#],H1096,MasterData[Material],I1096,MasterData[WWB ID],C1096)</f>
        <v>0</v>
      </c>
      <c r="L1096" s="95">
        <f>SUMIFS(MasterData[Prior Sales],MasterData[Material'#],H1096,MasterData[Material],I1096,MasterData[WWB ID],C1096)</f>
        <v>795.16</v>
      </c>
      <c r="M1096" s="95">
        <f t="shared" si="33"/>
        <v>-795.16</v>
      </c>
      <c r="N1096" s="95">
        <f>SUMIFS(MasterData[Semi-Annual Base],MasterData[Material'#],H1096,MasterData[Material],I1096,MasterData[WWB ID],C1096)</f>
        <v>0</v>
      </c>
      <c r="O1096" s="95">
        <f>SUMIFS(MasterData[Semi-Annual Focus],MasterData[Material'#],H1096,MasterData[Material],I1096,MasterData[WWB ID],C1096)</f>
        <v>0</v>
      </c>
      <c r="P1096" s="95">
        <f>SUMIFS(MasterData[Base Rebate],MasterData[Material'#],H1096,MasterData[Material],I1096,MasterData[WWB ID],C1096)</f>
        <v>6.124949677209103</v>
      </c>
      <c r="Q1096" s="95">
        <f>SUMIFS(MasterData[Annual Focus],MasterData[Material'#],H1096,MasterData[Material],I1096,MasterData[WWB ID],C1096)</f>
        <v>0</v>
      </c>
      <c r="R1096" s="95">
        <f>SUMIFS(MasterData[Growth Rebate],MasterData[Material'#],H1096,MasterData[Material],I1096,MasterData[WWB ID],C1096)</f>
        <v>-79.516000000000005</v>
      </c>
      <c r="S1096" s="95">
        <f t="shared" si="34"/>
        <v>-73.391050322790903</v>
      </c>
    </row>
    <row r="1097" spans="1:19" x14ac:dyDescent="0.25">
      <c r="A1097" s="91" t="str">
        <v>BD INTERVENTIONAL</v>
      </c>
      <c r="B1097" s="91" t="str">
        <v>Peripheral Intervention</v>
      </c>
      <c r="C1097" s="91" t="str">
        <v>2401137</v>
      </c>
      <c r="D1097" s="91" t="str">
        <v>Peripheral Vascular Disease</v>
      </c>
      <c r="E1097" s="91" t="str">
        <v>Stents PVD</v>
      </c>
      <c r="F1097" s="91" t="str">
        <v>Lifestream</v>
      </c>
      <c r="G1097" s="91" t="str">
        <v>Lifestream</v>
      </c>
      <c r="H1097" s="91" t="str">
        <v>LSMU0800837_BARD</v>
      </c>
      <c r="I1097" s="91" t="str">
        <v>LifeStreamBXVascCovStentUS</v>
      </c>
      <c r="J1097" s="91" t="str">
        <v>BARD</v>
      </c>
      <c r="K1097" s="95">
        <f>SUMIFS(MasterData[Curr Sales],MasterData[Material'#],H1097,MasterData[Material],I1097,MasterData[WWB ID],C1097)</f>
        <v>0</v>
      </c>
      <c r="L1097" s="95">
        <f>SUMIFS(MasterData[Prior Sales],MasterData[Material'#],H1097,MasterData[Material],I1097,MasterData[WWB ID],C1097)</f>
        <v>4150</v>
      </c>
      <c r="M1097" s="95">
        <f t="shared" ref="M1097:M1160" si="35">K1097-L1097</f>
        <v>-4150</v>
      </c>
      <c r="N1097" s="95">
        <f>SUMIFS(MasterData[Semi-Annual Base],MasterData[Material'#],H1097,MasterData[Material],I1097,MasterData[WWB ID],C1097)</f>
        <v>0</v>
      </c>
      <c r="O1097" s="95">
        <f>SUMIFS(MasterData[Semi-Annual Focus],MasterData[Material'#],H1097,MasterData[Material],I1097,MasterData[WWB ID],C1097)</f>
        <v>0</v>
      </c>
      <c r="P1097" s="95">
        <f>SUMIFS(MasterData[Base Rebate],MasterData[Material'#],H1097,MasterData[Material],I1097,MasterData[WWB ID],C1097)</f>
        <v>31.966574224580942</v>
      </c>
      <c r="Q1097" s="95">
        <f>SUMIFS(MasterData[Annual Focus],MasterData[Material'#],H1097,MasterData[Material],I1097,MasterData[WWB ID],C1097)</f>
        <v>0</v>
      </c>
      <c r="R1097" s="95">
        <f>SUMIFS(MasterData[Growth Rebate],MasterData[Material'#],H1097,MasterData[Material],I1097,MasterData[WWB ID],C1097)</f>
        <v>-415</v>
      </c>
      <c r="S1097" s="95">
        <f t="shared" ref="S1097:S1160" si="36">SUM(N1097:R1097)</f>
        <v>-383.03342577541906</v>
      </c>
    </row>
    <row r="1098" spans="1:19" x14ac:dyDescent="0.25">
      <c r="A1098" s="91" t="str">
        <v>BD INTERVENTIONAL</v>
      </c>
      <c r="B1098" s="91" t="str">
        <v>Peripheral Intervention</v>
      </c>
      <c r="C1098" s="91" t="str">
        <v>2401137</v>
      </c>
      <c r="D1098" s="91" t="str">
        <v>Peripheral Vascular Disease</v>
      </c>
      <c r="E1098" s="91" t="str">
        <v>Stents PVD</v>
      </c>
      <c r="F1098" s="91" t="str">
        <v>Lifestream</v>
      </c>
      <c r="G1098" s="91" t="str">
        <v>Lifestream</v>
      </c>
      <c r="H1098" s="91" t="str">
        <v>LSMU0800938_BARD</v>
      </c>
      <c r="I1098" s="91" t="str">
        <v>LifeStreamBXVascCovStentUS</v>
      </c>
      <c r="J1098" s="91" t="str">
        <v>BARD</v>
      </c>
      <c r="K1098" s="95">
        <f>SUMIFS(MasterData[Curr Sales],MasterData[Material'#],H1098,MasterData[Material],I1098,MasterData[WWB ID],C1098)</f>
        <v>0</v>
      </c>
      <c r="L1098" s="95">
        <f>SUMIFS(MasterData[Prior Sales],MasterData[Material'#],H1098,MasterData[Material],I1098,MasterData[WWB ID],C1098)</f>
        <v>4150</v>
      </c>
      <c r="M1098" s="95">
        <f t="shared" si="35"/>
        <v>-4150</v>
      </c>
      <c r="N1098" s="95">
        <f>SUMIFS(MasterData[Semi-Annual Base],MasterData[Material'#],H1098,MasterData[Material],I1098,MasterData[WWB ID],C1098)</f>
        <v>0</v>
      </c>
      <c r="O1098" s="95">
        <f>SUMIFS(MasterData[Semi-Annual Focus],MasterData[Material'#],H1098,MasterData[Material],I1098,MasterData[WWB ID],C1098)</f>
        <v>0</v>
      </c>
      <c r="P1098" s="95">
        <f>SUMIFS(MasterData[Base Rebate],MasterData[Material'#],H1098,MasterData[Material],I1098,MasterData[WWB ID],C1098)</f>
        <v>31.966574224580942</v>
      </c>
      <c r="Q1098" s="95">
        <f>SUMIFS(MasterData[Annual Focus],MasterData[Material'#],H1098,MasterData[Material],I1098,MasterData[WWB ID],C1098)</f>
        <v>0</v>
      </c>
      <c r="R1098" s="95">
        <f>SUMIFS(MasterData[Growth Rebate],MasterData[Material'#],H1098,MasterData[Material],I1098,MasterData[WWB ID],C1098)</f>
        <v>-415</v>
      </c>
      <c r="S1098" s="95">
        <f t="shared" si="36"/>
        <v>-383.03342577541906</v>
      </c>
    </row>
    <row r="1099" spans="1:19" x14ac:dyDescent="0.25">
      <c r="A1099" s="91" t="str">
        <v>BD INTERVENTIONAL</v>
      </c>
      <c r="B1099" s="91" t="str">
        <v>Peripheral Intervention</v>
      </c>
      <c r="C1099" s="91" t="str">
        <v>2401137</v>
      </c>
      <c r="D1099" s="91" t="str">
        <v>Peripheral Vascular Disease</v>
      </c>
      <c r="E1099" s="91" t="str">
        <v>Stents PVD</v>
      </c>
      <c r="F1099" s="91" t="str">
        <v>Lifestream</v>
      </c>
      <c r="G1099" s="91" t="str">
        <v>Lifestream</v>
      </c>
      <c r="H1099" s="91" t="str">
        <v>LSMU0800958_BARD</v>
      </c>
      <c r="I1099" s="91" t="str">
        <v>LifeStreamBXVascCovStentUS</v>
      </c>
      <c r="J1099" s="91" t="str">
        <v>BARD</v>
      </c>
      <c r="K1099" s="95">
        <f>SUMIFS(MasterData[Curr Sales],MasterData[Material'#],H1099,MasterData[Material],I1099,MasterData[WWB ID],C1099)</f>
        <v>24900</v>
      </c>
      <c r="L1099" s="95">
        <f>SUMIFS(MasterData[Prior Sales],MasterData[Material'#],H1099,MasterData[Material],I1099,MasterData[WWB ID],C1099)</f>
        <v>0</v>
      </c>
      <c r="M1099" s="95">
        <f t="shared" si="35"/>
        <v>24900</v>
      </c>
      <c r="N1099" s="95">
        <f>SUMIFS(MasterData[Semi-Annual Base],MasterData[Material'#],H1099,MasterData[Material],I1099,MasterData[WWB ID],C1099)</f>
        <v>0</v>
      </c>
      <c r="O1099" s="95">
        <f>SUMIFS(MasterData[Semi-Annual Focus],MasterData[Material'#],H1099,MasterData[Material],I1099,MasterData[WWB ID],C1099)</f>
        <v>0</v>
      </c>
      <c r="P1099" s="95">
        <f>SUMIFS(MasterData[Base Rebate],MasterData[Material'#],H1099,MasterData[Material],I1099,MasterData[WWB ID],C1099)</f>
        <v>0</v>
      </c>
      <c r="Q1099" s="95">
        <f>SUMIFS(MasterData[Annual Focus],MasterData[Material'#],H1099,MasterData[Material],I1099,MasterData[WWB ID],C1099)</f>
        <v>0</v>
      </c>
      <c r="R1099" s="95">
        <f>SUMIFS(MasterData[Growth Rebate],MasterData[Material'#],H1099,MasterData[Material],I1099,MasterData[WWB ID],C1099)</f>
        <v>2490</v>
      </c>
      <c r="S1099" s="95">
        <f t="shared" si="36"/>
        <v>2490</v>
      </c>
    </row>
    <row r="1100" spans="1:19" x14ac:dyDescent="0.25">
      <c r="A1100" s="91" t="str">
        <v>BD INTERVENTIONAL</v>
      </c>
      <c r="B1100" s="91" t="str">
        <v>Peripheral Intervention</v>
      </c>
      <c r="C1100" s="91" t="str">
        <v>2401137</v>
      </c>
      <c r="D1100" s="91" t="str">
        <v>Peripheral Vascular Disease</v>
      </c>
      <c r="E1100" s="91" t="str">
        <v>Stents PVD</v>
      </c>
      <c r="F1100" s="91" t="str">
        <v>Lifestent</v>
      </c>
      <c r="G1100" s="91" t="str">
        <v>Lifestent</v>
      </c>
      <c r="H1100" s="91" t="str">
        <v>EX080603CD_BARD</v>
      </c>
      <c r="I1100" s="91" t="str">
        <v>LifeStent 8x60x130</v>
      </c>
      <c r="J1100" s="91" t="str">
        <v>BARD</v>
      </c>
      <c r="K1100" s="95">
        <f>SUMIFS(MasterData[Curr Sales],MasterData[Material'#],H1100,MasterData[Material],I1100,MasterData[WWB ID],C1100)</f>
        <v>3502</v>
      </c>
      <c r="L1100" s="95">
        <f>SUMIFS(MasterData[Prior Sales],MasterData[Material'#],H1100,MasterData[Material],I1100,MasterData[WWB ID],C1100)</f>
        <v>0</v>
      </c>
      <c r="M1100" s="95">
        <f t="shared" si="35"/>
        <v>3502</v>
      </c>
      <c r="N1100" s="95">
        <f>SUMIFS(MasterData[Semi-Annual Base],MasterData[Material'#],H1100,MasterData[Material],I1100,MasterData[WWB ID],C1100)</f>
        <v>0</v>
      </c>
      <c r="O1100" s="95">
        <f>SUMIFS(MasterData[Semi-Annual Focus],MasterData[Material'#],H1100,MasterData[Material],I1100,MasterData[WWB ID],C1100)</f>
        <v>0</v>
      </c>
      <c r="P1100" s="95">
        <f>SUMIFS(MasterData[Base Rebate],MasterData[Material'#],H1100,MasterData[Material],I1100,MasterData[WWB ID],C1100)</f>
        <v>0</v>
      </c>
      <c r="Q1100" s="95">
        <f>SUMIFS(MasterData[Annual Focus],MasterData[Material'#],H1100,MasterData[Material],I1100,MasterData[WWB ID],C1100)</f>
        <v>0</v>
      </c>
      <c r="R1100" s="95">
        <f>SUMIFS(MasterData[Growth Rebate],MasterData[Material'#],H1100,MasterData[Material],I1100,MasterData[WWB ID],C1100)</f>
        <v>350.20000000000005</v>
      </c>
      <c r="S1100" s="95">
        <f t="shared" si="36"/>
        <v>350.20000000000005</v>
      </c>
    </row>
    <row r="1101" spans="1:19" x14ac:dyDescent="0.25">
      <c r="A1101" s="91" t="str">
        <v>BD INTERVENTIONAL</v>
      </c>
      <c r="B1101" s="91" t="str">
        <v>Peripheral Intervention</v>
      </c>
      <c r="C1101" s="91" t="str">
        <v>2401137</v>
      </c>
      <c r="D1101" s="91" t="str">
        <v>Peripheral Vascular Disease</v>
      </c>
      <c r="E1101" s="91" t="str">
        <v>Stents PVD</v>
      </c>
      <c r="F1101" s="91" t="str">
        <v>Lifestent</v>
      </c>
      <c r="G1101" s="91" t="str">
        <v>Lifestent</v>
      </c>
      <c r="H1101" s="91" t="str">
        <v>EX090401CD_BARD</v>
      </c>
      <c r="I1101" s="91" t="str">
        <v>LifeStent 9x40x80</v>
      </c>
      <c r="J1101" s="91" t="str">
        <v>BARD</v>
      </c>
      <c r="K1101" s="95">
        <f>SUMIFS(MasterData[Curr Sales],MasterData[Material'#],H1101,MasterData[Material],I1101,MasterData[WWB ID],C1101)</f>
        <v>3502</v>
      </c>
      <c r="L1101" s="95">
        <f>SUMIFS(MasterData[Prior Sales],MasterData[Material'#],H1101,MasterData[Material],I1101,MasterData[WWB ID],C1101)</f>
        <v>0</v>
      </c>
      <c r="M1101" s="95">
        <f t="shared" si="35"/>
        <v>3502</v>
      </c>
      <c r="N1101" s="95">
        <f>SUMIFS(MasterData[Semi-Annual Base],MasterData[Material'#],H1101,MasterData[Material],I1101,MasterData[WWB ID],C1101)</f>
        <v>0</v>
      </c>
      <c r="O1101" s="95">
        <f>SUMIFS(MasterData[Semi-Annual Focus],MasterData[Material'#],H1101,MasterData[Material],I1101,MasterData[WWB ID],C1101)</f>
        <v>0</v>
      </c>
      <c r="P1101" s="95">
        <f>SUMIFS(MasterData[Base Rebate],MasterData[Material'#],H1101,MasterData[Material],I1101,MasterData[WWB ID],C1101)</f>
        <v>0</v>
      </c>
      <c r="Q1101" s="95">
        <f>SUMIFS(MasterData[Annual Focus],MasterData[Material'#],H1101,MasterData[Material],I1101,MasterData[WWB ID],C1101)</f>
        <v>0</v>
      </c>
      <c r="R1101" s="95">
        <f>SUMIFS(MasterData[Growth Rebate],MasterData[Material'#],H1101,MasterData[Material],I1101,MasterData[WWB ID],C1101)</f>
        <v>350.20000000000005</v>
      </c>
      <c r="S1101" s="95">
        <f t="shared" si="36"/>
        <v>350.20000000000005</v>
      </c>
    </row>
    <row r="1102" spans="1:19" x14ac:dyDescent="0.25">
      <c r="A1102" s="91" t="str">
        <v>BD INTERVENTIONAL</v>
      </c>
      <c r="B1102" s="91" t="str">
        <v>Peripheral Intervention</v>
      </c>
      <c r="C1102" s="91" t="str">
        <v>2401137</v>
      </c>
      <c r="D1102" s="91" t="str">
        <v>Peripheral Vascular Disease</v>
      </c>
      <c r="E1102" s="91" t="str">
        <v>Stents PVD</v>
      </c>
      <c r="F1102" s="91" t="str">
        <v>Lifestent</v>
      </c>
      <c r="G1102" s="91" t="str">
        <v>Lifestent</v>
      </c>
      <c r="H1102" s="91" t="str">
        <v>EX090601CD_BARD</v>
      </c>
      <c r="I1102" s="91" t="str">
        <v>LifeStent 9x60x80</v>
      </c>
      <c r="J1102" s="91" t="str">
        <v>BARD</v>
      </c>
      <c r="K1102" s="95">
        <f>SUMIFS(MasterData[Curr Sales],MasterData[Material'#],H1102,MasterData[Material],I1102,MasterData[WWB ID],C1102)</f>
        <v>0</v>
      </c>
      <c r="L1102" s="95">
        <f>SUMIFS(MasterData[Prior Sales],MasterData[Material'#],H1102,MasterData[Material],I1102,MasterData[WWB ID],C1102)</f>
        <v>1751</v>
      </c>
      <c r="M1102" s="95">
        <f t="shared" si="35"/>
        <v>-1751</v>
      </c>
      <c r="N1102" s="95">
        <f>SUMIFS(MasterData[Semi-Annual Base],MasterData[Material'#],H1102,MasterData[Material],I1102,MasterData[WWB ID],C1102)</f>
        <v>0</v>
      </c>
      <c r="O1102" s="95">
        <f>SUMIFS(MasterData[Semi-Annual Focus],MasterData[Material'#],H1102,MasterData[Material],I1102,MasterData[WWB ID],C1102)</f>
        <v>0</v>
      </c>
      <c r="P1102" s="95">
        <f>SUMIFS(MasterData[Base Rebate],MasterData[Material'#],H1102,MasterData[Material],I1102,MasterData[WWB ID],C1102)</f>
        <v>13.487583486082224</v>
      </c>
      <c r="Q1102" s="95">
        <f>SUMIFS(MasterData[Annual Focus],MasterData[Material'#],H1102,MasterData[Material],I1102,MasterData[WWB ID],C1102)</f>
        <v>0</v>
      </c>
      <c r="R1102" s="95">
        <f>SUMIFS(MasterData[Growth Rebate],MasterData[Material'#],H1102,MasterData[Material],I1102,MasterData[WWB ID],C1102)</f>
        <v>-175.10000000000002</v>
      </c>
      <c r="S1102" s="95">
        <f t="shared" si="36"/>
        <v>-161.61241651391779</v>
      </c>
    </row>
    <row r="1103" spans="1:19" x14ac:dyDescent="0.25">
      <c r="A1103" s="91" t="str">
        <v>BD INTERVENTIONAL</v>
      </c>
      <c r="B1103" s="91" t="str">
        <v>Peripheral Intervention</v>
      </c>
      <c r="C1103" s="91" t="str">
        <v>2401137</v>
      </c>
      <c r="D1103" s="91" t="str">
        <v>Peripheral Vascular Disease</v>
      </c>
      <c r="E1103" s="91" t="str">
        <v>Stents PVD</v>
      </c>
      <c r="F1103" s="91" t="str">
        <v>Lifestent</v>
      </c>
      <c r="G1103" s="91" t="str">
        <v>Lifestent</v>
      </c>
      <c r="H1103" s="91" t="str">
        <v>EX100401CD_BARD</v>
      </c>
      <c r="I1103" s="91" t="str">
        <v>LifeStent 10x40x80</v>
      </c>
      <c r="J1103" s="91" t="str">
        <v>BARD</v>
      </c>
      <c r="K1103" s="95">
        <f>SUMIFS(MasterData[Curr Sales],MasterData[Material'#],H1103,MasterData[Material],I1103,MasterData[WWB ID],C1103)</f>
        <v>1751</v>
      </c>
      <c r="L1103" s="95">
        <f>SUMIFS(MasterData[Prior Sales],MasterData[Material'#],H1103,MasterData[Material],I1103,MasterData[WWB ID],C1103)</f>
        <v>0</v>
      </c>
      <c r="M1103" s="95">
        <f t="shared" si="35"/>
        <v>1751</v>
      </c>
      <c r="N1103" s="95">
        <f>SUMIFS(MasterData[Semi-Annual Base],MasterData[Material'#],H1103,MasterData[Material],I1103,MasterData[WWB ID],C1103)</f>
        <v>0</v>
      </c>
      <c r="O1103" s="95">
        <f>SUMIFS(MasterData[Semi-Annual Focus],MasterData[Material'#],H1103,MasterData[Material],I1103,MasterData[WWB ID],C1103)</f>
        <v>0</v>
      </c>
      <c r="P1103" s="95">
        <f>SUMIFS(MasterData[Base Rebate],MasterData[Material'#],H1103,MasterData[Material],I1103,MasterData[WWB ID],C1103)</f>
        <v>0</v>
      </c>
      <c r="Q1103" s="95">
        <f>SUMIFS(MasterData[Annual Focus],MasterData[Material'#],H1103,MasterData[Material],I1103,MasterData[WWB ID],C1103)</f>
        <v>0</v>
      </c>
      <c r="R1103" s="95">
        <f>SUMIFS(MasterData[Growth Rebate],MasterData[Material'#],H1103,MasterData[Material],I1103,MasterData[WWB ID],C1103)</f>
        <v>175.10000000000002</v>
      </c>
      <c r="S1103" s="95">
        <f t="shared" si="36"/>
        <v>175.10000000000002</v>
      </c>
    </row>
    <row r="1104" spans="1:19" x14ac:dyDescent="0.25">
      <c r="A1104" s="91" t="str">
        <v>BD INTERVENTIONAL</v>
      </c>
      <c r="B1104" s="91" t="str">
        <v>Peripheral Intervention</v>
      </c>
      <c r="C1104" s="91" t="str">
        <v>2401137</v>
      </c>
      <c r="D1104" s="91" t="str">
        <v>Peripheral Vascular Disease</v>
      </c>
      <c r="E1104" s="91" t="str">
        <v>Stents PVD</v>
      </c>
      <c r="F1104" s="91" t="str">
        <v>Lifestent</v>
      </c>
      <c r="G1104" s="91" t="str">
        <v>Lifestent</v>
      </c>
      <c r="H1104" s="91" t="str">
        <v>EX080403CD_BARD</v>
      </c>
      <c r="I1104" s="91" t="str">
        <v>LifeStent 8x40x130</v>
      </c>
      <c r="J1104" s="91" t="str">
        <v>BARD</v>
      </c>
      <c r="K1104" s="95">
        <f>SUMIFS(MasterData[Curr Sales],MasterData[Material'#],H1104,MasterData[Material],I1104,MasterData[WWB ID],C1104)</f>
        <v>1751</v>
      </c>
      <c r="L1104" s="95">
        <f>SUMIFS(MasterData[Prior Sales],MasterData[Material'#],H1104,MasterData[Material],I1104,MasterData[WWB ID],C1104)</f>
        <v>0</v>
      </c>
      <c r="M1104" s="95">
        <f t="shared" si="35"/>
        <v>1751</v>
      </c>
      <c r="N1104" s="95">
        <f>SUMIFS(MasterData[Semi-Annual Base],MasterData[Material'#],H1104,MasterData[Material],I1104,MasterData[WWB ID],C1104)</f>
        <v>0</v>
      </c>
      <c r="O1104" s="95">
        <f>SUMIFS(MasterData[Semi-Annual Focus],MasterData[Material'#],H1104,MasterData[Material],I1104,MasterData[WWB ID],C1104)</f>
        <v>0</v>
      </c>
      <c r="P1104" s="95">
        <f>SUMIFS(MasterData[Base Rebate],MasterData[Material'#],H1104,MasterData[Material],I1104,MasterData[WWB ID],C1104)</f>
        <v>0</v>
      </c>
      <c r="Q1104" s="95">
        <f>SUMIFS(MasterData[Annual Focus],MasterData[Material'#],H1104,MasterData[Material],I1104,MasterData[WWB ID],C1104)</f>
        <v>0</v>
      </c>
      <c r="R1104" s="95">
        <f>SUMIFS(MasterData[Growth Rebate],MasterData[Material'#],H1104,MasterData[Material],I1104,MasterData[WWB ID],C1104)</f>
        <v>175.10000000000002</v>
      </c>
      <c r="S1104" s="95">
        <f t="shared" si="36"/>
        <v>175.10000000000002</v>
      </c>
    </row>
    <row r="1105" spans="1:19" x14ac:dyDescent="0.25">
      <c r="A1105" s="91" t="str">
        <v>BD INTERVENTIONAL</v>
      </c>
      <c r="B1105" s="91" t="str">
        <v>Peripheral Intervention</v>
      </c>
      <c r="C1105" s="91" t="str">
        <v>2401137</v>
      </c>
      <c r="D1105" s="91" t="str">
        <v>Peripheral Vascular Disease</v>
      </c>
      <c r="E1105" s="91" t="str">
        <v>Venous</v>
      </c>
      <c r="F1105" s="91" t="str">
        <v>Venovo</v>
      </c>
      <c r="G1105" s="91" t="str">
        <v>Venovo (LD Venous Stent)</v>
      </c>
      <c r="H1105" s="91" t="str">
        <v>VENUM16080_BARD</v>
      </c>
      <c r="I1105" s="91" t="str">
        <v>VenovoVenousStent</v>
      </c>
      <c r="J1105" s="91" t="str">
        <v>BARD</v>
      </c>
      <c r="K1105" s="95">
        <f>SUMIFS(MasterData[Curr Sales],MasterData[Material'#],H1105,MasterData[Material],I1105,MasterData[WWB ID],C1105)</f>
        <v>0</v>
      </c>
      <c r="L1105" s="95">
        <f>SUMIFS(MasterData[Prior Sales],MasterData[Material'#],H1105,MasterData[Material],I1105,MasterData[WWB ID],C1105)</f>
        <v>5017.5</v>
      </c>
      <c r="M1105" s="95">
        <f t="shared" si="35"/>
        <v>-5017.5</v>
      </c>
      <c r="N1105" s="95">
        <f>SUMIFS(MasterData[Semi-Annual Base],MasterData[Material'#],H1105,MasterData[Material],I1105,MasterData[WWB ID],C1105)</f>
        <v>0</v>
      </c>
      <c r="O1105" s="95">
        <f>SUMIFS(MasterData[Semi-Annual Focus],MasterData[Material'#],H1105,MasterData[Material],I1105,MasterData[WWB ID],C1105)</f>
        <v>0</v>
      </c>
      <c r="P1105" s="95">
        <f>SUMIFS(MasterData[Base Rebate],MasterData[Material'#],H1105,MasterData[Material],I1105,MasterData[WWB ID],C1105)</f>
        <v>38.648743655863825</v>
      </c>
      <c r="Q1105" s="95">
        <f>SUMIFS(MasterData[Annual Focus],MasterData[Material'#],H1105,MasterData[Material],I1105,MasterData[WWB ID],C1105)</f>
        <v>0</v>
      </c>
      <c r="R1105" s="95">
        <f>SUMIFS(MasterData[Growth Rebate],MasterData[Material'#],H1105,MasterData[Material],I1105,MasterData[WWB ID],C1105)</f>
        <v>-501.75</v>
      </c>
      <c r="S1105" s="95">
        <f t="shared" si="36"/>
        <v>-463.10125634413617</v>
      </c>
    </row>
    <row r="1106" spans="1:19" x14ac:dyDescent="0.25">
      <c r="A1106" s="91" t="str">
        <v>BD INTERVENTIONAL</v>
      </c>
      <c r="B1106" s="91" t="str">
        <v>Peripheral Intervention</v>
      </c>
      <c r="C1106" s="91" t="str">
        <v>2401137</v>
      </c>
      <c r="D1106" s="91" t="str">
        <v>Peripheral Vascular Disease</v>
      </c>
      <c r="E1106" s="91" t="str">
        <v>Venous</v>
      </c>
      <c r="F1106" s="91" t="str">
        <v>Venovo</v>
      </c>
      <c r="G1106" s="91" t="str">
        <v>Venovo (LD Venous Stent)</v>
      </c>
      <c r="H1106" s="91" t="str">
        <v>VENUM14080_BARD</v>
      </c>
      <c r="I1106" s="91" t="str">
        <v>VenovoVenousStent</v>
      </c>
      <c r="J1106" s="91" t="str">
        <v>BARD</v>
      </c>
      <c r="K1106" s="95">
        <f>SUMIFS(MasterData[Curr Sales],MasterData[Material'#],H1106,MasterData[Material],I1106,MasterData[WWB ID],C1106)</f>
        <v>15700</v>
      </c>
      <c r="L1106" s="95">
        <f>SUMIFS(MasterData[Prior Sales],MasterData[Material'#],H1106,MasterData[Material],I1106,MasterData[WWB ID],C1106)</f>
        <v>2835</v>
      </c>
      <c r="M1106" s="95">
        <f t="shared" si="35"/>
        <v>12865</v>
      </c>
      <c r="N1106" s="95">
        <f>SUMIFS(MasterData[Semi-Annual Base],MasterData[Material'#],H1106,MasterData[Material],I1106,MasterData[WWB ID],C1106)</f>
        <v>0</v>
      </c>
      <c r="O1106" s="95">
        <f>SUMIFS(MasterData[Semi-Annual Focus],MasterData[Material'#],H1106,MasterData[Material],I1106,MasterData[WWB ID],C1106)</f>
        <v>0</v>
      </c>
      <c r="P1106" s="95">
        <f>SUMIFS(MasterData[Base Rebate],MasterData[Material'#],H1106,MasterData[Material],I1106,MasterData[WWB ID],C1106)</f>
        <v>21.837406729322161</v>
      </c>
      <c r="Q1106" s="95">
        <f>SUMIFS(MasterData[Annual Focus],MasterData[Material'#],H1106,MasterData[Material],I1106,MasterData[WWB ID],C1106)</f>
        <v>0</v>
      </c>
      <c r="R1106" s="95">
        <f>SUMIFS(MasterData[Growth Rebate],MasterData[Material'#],H1106,MasterData[Material],I1106,MasterData[WWB ID],C1106)</f>
        <v>1286.5</v>
      </c>
      <c r="S1106" s="95">
        <f t="shared" si="36"/>
        <v>1308.3374067293221</v>
      </c>
    </row>
    <row r="1107" spans="1:19" x14ac:dyDescent="0.25">
      <c r="A1107" s="91" t="str">
        <v>BD INTERVENTIONAL</v>
      </c>
      <c r="B1107" s="91" t="str">
        <v>Peripheral Intervention</v>
      </c>
      <c r="C1107" s="91" t="str">
        <v>2401137</v>
      </c>
      <c r="D1107" s="91" t="str">
        <v>Peripheral Vascular Disease</v>
      </c>
      <c r="E1107" s="91" t="str">
        <v>Venous</v>
      </c>
      <c r="F1107" s="91" t="str">
        <v>Venovo</v>
      </c>
      <c r="G1107" s="91" t="str">
        <v>Venovo (LD Venous Stent)</v>
      </c>
      <c r="H1107" s="91" t="str">
        <v>VENUM12040_BARD</v>
      </c>
      <c r="I1107" s="91" t="str">
        <v>VenovoVenousStent</v>
      </c>
      <c r="J1107" s="91" t="str">
        <v>BARD</v>
      </c>
      <c r="K1107" s="95">
        <f>SUMIFS(MasterData[Curr Sales],MasterData[Material'#],H1107,MasterData[Material],I1107,MasterData[WWB ID],C1107)</f>
        <v>2600</v>
      </c>
      <c r="L1107" s="95">
        <f>SUMIFS(MasterData[Prior Sales],MasterData[Material'#],H1107,MasterData[Material],I1107,MasterData[WWB ID],C1107)</f>
        <v>5017.5</v>
      </c>
      <c r="M1107" s="95">
        <f t="shared" si="35"/>
        <v>-2417.5</v>
      </c>
      <c r="N1107" s="95">
        <f>SUMIFS(MasterData[Semi-Annual Base],MasterData[Material'#],H1107,MasterData[Material],I1107,MasterData[WWB ID],C1107)</f>
        <v>0</v>
      </c>
      <c r="O1107" s="95">
        <f>SUMIFS(MasterData[Semi-Annual Focus],MasterData[Material'#],H1107,MasterData[Material],I1107,MasterData[WWB ID],C1107)</f>
        <v>0</v>
      </c>
      <c r="P1107" s="95">
        <f>SUMIFS(MasterData[Base Rebate],MasterData[Material'#],H1107,MasterData[Material],I1107,MasterData[WWB ID],C1107)</f>
        <v>38.648743655863825</v>
      </c>
      <c r="Q1107" s="95">
        <f>SUMIFS(MasterData[Annual Focus],MasterData[Material'#],H1107,MasterData[Material],I1107,MasterData[WWB ID],C1107)</f>
        <v>0</v>
      </c>
      <c r="R1107" s="95">
        <f>SUMIFS(MasterData[Growth Rebate],MasterData[Material'#],H1107,MasterData[Material],I1107,MasterData[WWB ID],C1107)</f>
        <v>-241.75</v>
      </c>
      <c r="S1107" s="95">
        <f t="shared" si="36"/>
        <v>-203.10125634413617</v>
      </c>
    </row>
    <row r="1108" spans="1:19" x14ac:dyDescent="0.25">
      <c r="A1108" s="91" t="str">
        <v>BD INTERVENTIONAL</v>
      </c>
      <c r="B1108" s="91" t="str">
        <v>Peripheral Intervention</v>
      </c>
      <c r="C1108" s="91" t="str">
        <v>2401137</v>
      </c>
      <c r="D1108" s="91" t="str">
        <v>Peripheral Vascular Disease</v>
      </c>
      <c r="E1108" s="91" t="str">
        <v>Venous</v>
      </c>
      <c r="F1108" s="91" t="str">
        <v>Venovo</v>
      </c>
      <c r="G1108" s="91" t="str">
        <v>Venovo (LD Venous Stent)</v>
      </c>
      <c r="H1108" s="91" t="str">
        <v>VENUM12060_BARD</v>
      </c>
      <c r="I1108" s="91" t="str">
        <v>VenovoVenousStent</v>
      </c>
      <c r="J1108" s="91" t="str">
        <v>BARD</v>
      </c>
      <c r="K1108" s="95">
        <f>SUMIFS(MasterData[Curr Sales],MasterData[Material'#],H1108,MasterData[Material],I1108,MasterData[WWB ID],C1108)</f>
        <v>11400</v>
      </c>
      <c r="L1108" s="95">
        <f>SUMIFS(MasterData[Prior Sales],MasterData[Material'#],H1108,MasterData[Material],I1108,MasterData[WWB ID],C1108)</f>
        <v>15705</v>
      </c>
      <c r="M1108" s="95">
        <f t="shared" si="35"/>
        <v>-4305</v>
      </c>
      <c r="N1108" s="95">
        <f>SUMIFS(MasterData[Semi-Annual Base],MasterData[Material'#],H1108,MasterData[Material],I1108,MasterData[WWB ID],C1108)</f>
        <v>0</v>
      </c>
      <c r="O1108" s="95">
        <f>SUMIFS(MasterData[Semi-Annual Focus],MasterData[Material'#],H1108,MasterData[Material],I1108,MasterData[WWB ID],C1108)</f>
        <v>0</v>
      </c>
      <c r="P1108" s="95">
        <f>SUMIFS(MasterData[Base Rebate],MasterData[Material'#],H1108,MasterData[Material],I1108,MasterData[WWB ID],C1108)</f>
        <v>120.97230077037196</v>
      </c>
      <c r="Q1108" s="95">
        <f>SUMIFS(MasterData[Annual Focus],MasterData[Material'#],H1108,MasterData[Material],I1108,MasterData[WWB ID],C1108)</f>
        <v>0</v>
      </c>
      <c r="R1108" s="95">
        <f>SUMIFS(MasterData[Growth Rebate],MasterData[Material'#],H1108,MasterData[Material],I1108,MasterData[WWB ID],C1108)</f>
        <v>-430.5</v>
      </c>
      <c r="S1108" s="95">
        <f t="shared" si="36"/>
        <v>-309.52769922962807</v>
      </c>
    </row>
    <row r="1109" spans="1:19" x14ac:dyDescent="0.25">
      <c r="A1109" s="91" t="str">
        <v>BD INTERVENTIONAL</v>
      </c>
      <c r="B1109" s="91" t="str">
        <v>Peripheral Intervention</v>
      </c>
      <c r="C1109" s="91" t="str">
        <v>2401137</v>
      </c>
      <c r="D1109" s="91" t="str">
        <v>Peripheral Vascular Disease</v>
      </c>
      <c r="E1109" s="91" t="str">
        <v>Venous</v>
      </c>
      <c r="F1109" s="91" t="str">
        <v>Venovo</v>
      </c>
      <c r="G1109" s="91" t="str">
        <v>Venovo (LD Venous Stent)</v>
      </c>
      <c r="H1109" s="91" t="str">
        <v>VENUL16080_BARD</v>
      </c>
      <c r="I1109" s="91" t="str">
        <v>VenovoVenousStent</v>
      </c>
      <c r="J1109" s="91" t="str">
        <v>BARD</v>
      </c>
      <c r="K1109" s="95">
        <f>SUMIFS(MasterData[Curr Sales],MasterData[Material'#],H1109,MasterData[Material],I1109,MasterData[WWB ID],C1109)</f>
        <v>2600</v>
      </c>
      <c r="L1109" s="95">
        <f>SUMIFS(MasterData[Prior Sales],MasterData[Material'#],H1109,MasterData[Material],I1109,MasterData[WWB ID],C1109)</f>
        <v>4394.26</v>
      </c>
      <c r="M1109" s="95">
        <f t="shared" si="35"/>
        <v>-1794.2600000000002</v>
      </c>
      <c r="N1109" s="95">
        <f>SUMIFS(MasterData[Semi-Annual Base],MasterData[Material'#],H1109,MasterData[Material],I1109,MasterData[WWB ID],C1109)</f>
        <v>0</v>
      </c>
      <c r="O1109" s="95">
        <f>SUMIFS(MasterData[Semi-Annual Focus],MasterData[Material'#],H1109,MasterData[Material],I1109,MasterData[WWB ID],C1109)</f>
        <v>0</v>
      </c>
      <c r="P1109" s="95">
        <f>SUMIFS(MasterData[Base Rebate],MasterData[Material'#],H1109,MasterData[Material],I1109,MasterData[WWB ID],C1109)</f>
        <v>33.848057458339049</v>
      </c>
      <c r="Q1109" s="95">
        <f>SUMIFS(MasterData[Annual Focus],MasterData[Material'#],H1109,MasterData[Material],I1109,MasterData[WWB ID],C1109)</f>
        <v>0</v>
      </c>
      <c r="R1109" s="95">
        <f>SUMIFS(MasterData[Growth Rebate],MasterData[Material'#],H1109,MasterData[Material],I1109,MasterData[WWB ID],C1109)</f>
        <v>-179.42600000000004</v>
      </c>
      <c r="S1109" s="95">
        <f t="shared" si="36"/>
        <v>-145.577942541661</v>
      </c>
    </row>
    <row r="1110" spans="1:19" x14ac:dyDescent="0.25">
      <c r="A1110" s="91" t="str">
        <v>BD INTERVENTIONAL</v>
      </c>
      <c r="B1110" s="91" t="str">
        <v>Peripheral Intervention</v>
      </c>
      <c r="C1110" s="91" t="str">
        <v>2401137</v>
      </c>
      <c r="D1110" s="91" t="str">
        <v>Peripheral Vascular Disease</v>
      </c>
      <c r="E1110" s="91" t="str">
        <v>Venous</v>
      </c>
      <c r="F1110" s="91" t="str">
        <v>Venovo</v>
      </c>
      <c r="G1110" s="91" t="str">
        <v>Venovo (LD Venous Stent)</v>
      </c>
      <c r="H1110" s="91" t="str">
        <v>VENUM12080_BARD</v>
      </c>
      <c r="I1110" s="91" t="str">
        <v>VenovoVenousStent</v>
      </c>
      <c r="J1110" s="91" t="str">
        <v>BARD</v>
      </c>
      <c r="K1110" s="95">
        <f>SUMIFS(MasterData[Curr Sales],MasterData[Material'#],H1110,MasterData[Material],I1110,MasterData[WWB ID],C1110)</f>
        <v>11400</v>
      </c>
      <c r="L1110" s="95">
        <f>SUMIFS(MasterData[Prior Sales],MasterData[Material'#],H1110,MasterData[Material],I1110,MasterData[WWB ID],C1110)</f>
        <v>3600</v>
      </c>
      <c r="M1110" s="95">
        <f t="shared" si="35"/>
        <v>7800</v>
      </c>
      <c r="N1110" s="95">
        <f>SUMIFS(MasterData[Semi-Annual Base],MasterData[Material'#],H1110,MasterData[Material],I1110,MasterData[WWB ID],C1110)</f>
        <v>0</v>
      </c>
      <c r="O1110" s="95">
        <f>SUMIFS(MasterData[Semi-Annual Focus],MasterData[Material'#],H1110,MasterData[Material],I1110,MasterData[WWB ID],C1110)</f>
        <v>0</v>
      </c>
      <c r="P1110" s="95">
        <f>SUMIFS(MasterData[Base Rebate],MasterData[Material'#],H1110,MasterData[Material],I1110,MasterData[WWB ID],C1110)</f>
        <v>27.730040291202744</v>
      </c>
      <c r="Q1110" s="95">
        <f>SUMIFS(MasterData[Annual Focus],MasterData[Material'#],H1110,MasterData[Material],I1110,MasterData[WWB ID],C1110)</f>
        <v>0</v>
      </c>
      <c r="R1110" s="95">
        <f>SUMIFS(MasterData[Growth Rebate],MasterData[Material'#],H1110,MasterData[Material],I1110,MasterData[WWB ID],C1110)</f>
        <v>780</v>
      </c>
      <c r="S1110" s="95">
        <f t="shared" si="36"/>
        <v>807.73004029120273</v>
      </c>
    </row>
    <row r="1111" spans="1:19" x14ac:dyDescent="0.25">
      <c r="A1111" s="91" t="str">
        <v>BD INTERVENTIONAL</v>
      </c>
      <c r="B1111" s="91" t="str">
        <v>Peripheral Intervention</v>
      </c>
      <c r="C1111" s="91" t="str">
        <v>2401137</v>
      </c>
      <c r="D1111" s="91" t="str">
        <v>Peripheral Vascular Disease</v>
      </c>
      <c r="E1111" s="91" t="str">
        <v>Venous</v>
      </c>
      <c r="F1111" s="91" t="str">
        <v>Venovo</v>
      </c>
      <c r="G1111" s="91" t="str">
        <v>Venovo (LD Venous Stent)</v>
      </c>
      <c r="H1111" s="91" t="str">
        <v>VENUM12100_BARD</v>
      </c>
      <c r="I1111" s="91" t="str">
        <v>VenovoVenousStent</v>
      </c>
      <c r="J1111" s="91" t="str">
        <v>BARD</v>
      </c>
      <c r="K1111" s="95">
        <f>SUMIFS(MasterData[Curr Sales],MasterData[Material'#],H1111,MasterData[Material],I1111,MasterData[WWB ID],C1111)</f>
        <v>1300</v>
      </c>
      <c r="L1111" s="95">
        <f>SUMIFS(MasterData[Prior Sales],MasterData[Material'#],H1111,MasterData[Material],I1111,MasterData[WWB ID],C1111)</f>
        <v>3600</v>
      </c>
      <c r="M1111" s="95">
        <f t="shared" si="35"/>
        <v>-2300</v>
      </c>
      <c r="N1111" s="95">
        <f>SUMIFS(MasterData[Semi-Annual Base],MasterData[Material'#],H1111,MasterData[Material],I1111,MasterData[WWB ID],C1111)</f>
        <v>0</v>
      </c>
      <c r="O1111" s="95">
        <f>SUMIFS(MasterData[Semi-Annual Focus],MasterData[Material'#],H1111,MasterData[Material],I1111,MasterData[WWB ID],C1111)</f>
        <v>0</v>
      </c>
      <c r="P1111" s="95">
        <f>SUMIFS(MasterData[Base Rebate],MasterData[Material'#],H1111,MasterData[Material],I1111,MasterData[WWB ID],C1111)</f>
        <v>27.730040291202744</v>
      </c>
      <c r="Q1111" s="95">
        <f>SUMIFS(MasterData[Annual Focus],MasterData[Material'#],H1111,MasterData[Material],I1111,MasterData[WWB ID],C1111)</f>
        <v>0</v>
      </c>
      <c r="R1111" s="95">
        <f>SUMIFS(MasterData[Growth Rebate],MasterData[Material'#],H1111,MasterData[Material],I1111,MasterData[WWB ID],C1111)</f>
        <v>-230</v>
      </c>
      <c r="S1111" s="95">
        <f t="shared" si="36"/>
        <v>-202.26995970879724</v>
      </c>
    </row>
    <row r="1112" spans="1:19" x14ac:dyDescent="0.25">
      <c r="A1112" s="91" t="str">
        <v>BD INTERVENTIONAL</v>
      </c>
      <c r="B1112" s="91" t="str">
        <v>Peripheral Intervention</v>
      </c>
      <c r="C1112" s="91" t="str">
        <v>2401137</v>
      </c>
      <c r="D1112" s="91" t="str">
        <v>Peripheral Vascular Disease</v>
      </c>
      <c r="E1112" s="91" t="str">
        <v>Venous</v>
      </c>
      <c r="F1112" s="91" t="str">
        <v>Venovo</v>
      </c>
      <c r="G1112" s="91" t="str">
        <v>Venovo (LD Venous Stent)</v>
      </c>
      <c r="H1112" s="91" t="str">
        <v>VENUM12120_BARD</v>
      </c>
      <c r="I1112" s="91" t="str">
        <v>VenovoVenousStent</v>
      </c>
      <c r="J1112" s="91" t="str">
        <v>BARD</v>
      </c>
      <c r="K1112" s="95">
        <f>SUMIFS(MasterData[Curr Sales],MasterData[Material'#],H1112,MasterData[Material],I1112,MasterData[WWB ID],C1112)</f>
        <v>2600</v>
      </c>
      <c r="L1112" s="95">
        <f>SUMIFS(MasterData[Prior Sales],MasterData[Material'#],H1112,MasterData[Material],I1112,MasterData[WWB ID],C1112)</f>
        <v>0</v>
      </c>
      <c r="M1112" s="95">
        <f t="shared" si="35"/>
        <v>2600</v>
      </c>
      <c r="N1112" s="95">
        <f>SUMIFS(MasterData[Semi-Annual Base],MasterData[Material'#],H1112,MasterData[Material],I1112,MasterData[WWB ID],C1112)</f>
        <v>0</v>
      </c>
      <c r="O1112" s="95">
        <f>SUMIFS(MasterData[Semi-Annual Focus],MasterData[Material'#],H1112,MasterData[Material],I1112,MasterData[WWB ID],C1112)</f>
        <v>0</v>
      </c>
      <c r="P1112" s="95">
        <f>SUMIFS(MasterData[Base Rebate],MasterData[Material'#],H1112,MasterData[Material],I1112,MasterData[WWB ID],C1112)</f>
        <v>0</v>
      </c>
      <c r="Q1112" s="95">
        <f>SUMIFS(MasterData[Annual Focus],MasterData[Material'#],H1112,MasterData[Material],I1112,MasterData[WWB ID],C1112)</f>
        <v>0</v>
      </c>
      <c r="R1112" s="95">
        <f>SUMIFS(MasterData[Growth Rebate],MasterData[Material'#],H1112,MasterData[Material],I1112,MasterData[WWB ID],C1112)</f>
        <v>260</v>
      </c>
      <c r="S1112" s="95">
        <f t="shared" si="36"/>
        <v>260</v>
      </c>
    </row>
    <row r="1113" spans="1:19" x14ac:dyDescent="0.25">
      <c r="A1113" s="91" t="str">
        <v>BD INTERVENTIONAL</v>
      </c>
      <c r="B1113" s="91" t="str">
        <v>Peripheral Intervention</v>
      </c>
      <c r="C1113" s="91" t="str">
        <v>2401137</v>
      </c>
      <c r="D1113" s="91" t="str">
        <v>Peripheral Vascular Disease</v>
      </c>
      <c r="E1113" s="91" t="str">
        <v>Venous</v>
      </c>
      <c r="F1113" s="91" t="str">
        <v>Venovo</v>
      </c>
      <c r="G1113" s="91" t="str">
        <v>Venovo (LD Venous Stent)</v>
      </c>
      <c r="H1113" s="91" t="str">
        <v>VENUM14060_BARD</v>
      </c>
      <c r="I1113" s="91" t="str">
        <v>VenovoVenousStent</v>
      </c>
      <c r="J1113" s="91" t="str">
        <v>BARD</v>
      </c>
      <c r="K1113" s="95">
        <f>SUMIFS(MasterData[Curr Sales],MasterData[Material'#],H1113,MasterData[Material],I1113,MasterData[WWB ID],C1113)</f>
        <v>2600</v>
      </c>
      <c r="L1113" s="95">
        <f>SUMIFS(MasterData[Prior Sales],MasterData[Material'#],H1113,MasterData[Material],I1113,MasterData[WWB ID],C1113)</f>
        <v>0</v>
      </c>
      <c r="M1113" s="95">
        <f t="shared" si="35"/>
        <v>2600</v>
      </c>
      <c r="N1113" s="95">
        <f>SUMIFS(MasterData[Semi-Annual Base],MasterData[Material'#],H1113,MasterData[Material],I1113,MasterData[WWB ID],C1113)</f>
        <v>0</v>
      </c>
      <c r="O1113" s="95">
        <f>SUMIFS(MasterData[Semi-Annual Focus],MasterData[Material'#],H1113,MasterData[Material],I1113,MasterData[WWB ID],C1113)</f>
        <v>0</v>
      </c>
      <c r="P1113" s="95">
        <f>SUMIFS(MasterData[Base Rebate],MasterData[Material'#],H1113,MasterData[Material],I1113,MasterData[WWB ID],C1113)</f>
        <v>0</v>
      </c>
      <c r="Q1113" s="95">
        <f>SUMIFS(MasterData[Annual Focus],MasterData[Material'#],H1113,MasterData[Material],I1113,MasterData[WWB ID],C1113)</f>
        <v>0</v>
      </c>
      <c r="R1113" s="95">
        <f>SUMIFS(MasterData[Growth Rebate],MasterData[Material'#],H1113,MasterData[Material],I1113,MasterData[WWB ID],C1113)</f>
        <v>260</v>
      </c>
      <c r="S1113" s="95">
        <f t="shared" si="36"/>
        <v>260</v>
      </c>
    </row>
    <row r="1114" spans="1:19" x14ac:dyDescent="0.25">
      <c r="A1114" s="91" t="str">
        <v>BD INTERVENTIONAL</v>
      </c>
      <c r="B1114" s="91" t="str">
        <v>Peripheral Intervention</v>
      </c>
      <c r="C1114" s="91" t="str">
        <v>2401137</v>
      </c>
      <c r="D1114" s="91" t="str">
        <v>Peripheral Vascular Disease</v>
      </c>
      <c r="E1114" s="91" t="str">
        <v>Venous</v>
      </c>
      <c r="F1114" s="91" t="str">
        <v>Venovo</v>
      </c>
      <c r="G1114" s="91" t="str">
        <v>Venovo (LD Venous Stent)</v>
      </c>
      <c r="H1114" s="91" t="str">
        <v>VENUM14100_BARD</v>
      </c>
      <c r="I1114" s="91" t="str">
        <v>VenovoVenousStent</v>
      </c>
      <c r="J1114" s="91" t="str">
        <v>BARD</v>
      </c>
      <c r="K1114" s="95">
        <f>SUMIFS(MasterData[Curr Sales],MasterData[Material'#],H1114,MasterData[Material],I1114,MasterData[WWB ID],C1114)</f>
        <v>2600</v>
      </c>
      <c r="L1114" s="95">
        <f>SUMIFS(MasterData[Prior Sales],MasterData[Material'#],H1114,MasterData[Material],I1114,MasterData[WWB ID],C1114)</f>
        <v>7300.14</v>
      </c>
      <c r="M1114" s="95">
        <f t="shared" si="35"/>
        <v>-4700.1400000000003</v>
      </c>
      <c r="N1114" s="95">
        <f>SUMIFS(MasterData[Semi-Annual Base],MasterData[Material'#],H1114,MasterData[Material],I1114,MasterData[WWB ID],C1114)</f>
        <v>0</v>
      </c>
      <c r="O1114" s="95">
        <f>SUMIFS(MasterData[Semi-Annual Focus],MasterData[Material'#],H1114,MasterData[Material],I1114,MasterData[WWB ID],C1114)</f>
        <v>0</v>
      </c>
      <c r="P1114" s="95">
        <f>SUMIFS(MasterData[Base Rebate],MasterData[Material'#],H1114,MasterData[Material],I1114,MasterData[WWB ID],C1114)</f>
        <v>56.231437869839112</v>
      </c>
      <c r="Q1114" s="95">
        <f>SUMIFS(MasterData[Annual Focus],MasterData[Material'#],H1114,MasterData[Material],I1114,MasterData[WWB ID],C1114)</f>
        <v>0</v>
      </c>
      <c r="R1114" s="95">
        <f>SUMIFS(MasterData[Growth Rebate],MasterData[Material'#],H1114,MasterData[Material],I1114,MasterData[WWB ID],C1114)</f>
        <v>-470.01400000000012</v>
      </c>
      <c r="S1114" s="95">
        <f t="shared" si="36"/>
        <v>-413.78256213016101</v>
      </c>
    </row>
    <row r="1115" spans="1:19" x14ac:dyDescent="0.25">
      <c r="A1115" s="91" t="str">
        <v>BD INTERVENTIONAL</v>
      </c>
      <c r="B1115" s="91" t="str">
        <v>Peripheral Intervention</v>
      </c>
      <c r="C1115" s="91" t="str">
        <v>2401137</v>
      </c>
      <c r="D1115" s="91" t="str">
        <v>Peripheral Vascular Disease</v>
      </c>
      <c r="E1115" s="91" t="str">
        <v>Venous</v>
      </c>
      <c r="F1115" s="91" t="str">
        <v>Venovo</v>
      </c>
      <c r="G1115" s="91" t="str">
        <v>Venovo (LD Venous Stent)</v>
      </c>
      <c r="H1115" s="91" t="str">
        <v>VENUM14120_BARD</v>
      </c>
      <c r="I1115" s="91" t="str">
        <v>VenovoVenousStent</v>
      </c>
      <c r="J1115" s="91" t="str">
        <v>BARD</v>
      </c>
      <c r="K1115" s="95">
        <f>SUMIFS(MasterData[Curr Sales],MasterData[Material'#],H1115,MasterData[Material],I1115,MasterData[WWB ID],C1115)</f>
        <v>3900</v>
      </c>
      <c r="L1115" s="95">
        <f>SUMIFS(MasterData[Prior Sales],MasterData[Material'#],H1115,MasterData[Material],I1115,MasterData[WWB ID],C1115)</f>
        <v>15876.02</v>
      </c>
      <c r="M1115" s="95">
        <f t="shared" si="35"/>
        <v>-11976.02</v>
      </c>
      <c r="N1115" s="95">
        <f>SUMIFS(MasterData[Semi-Annual Base],MasterData[Material'#],H1115,MasterData[Material],I1115,MasterData[WWB ID],C1115)</f>
        <v>0</v>
      </c>
      <c r="O1115" s="95">
        <f>SUMIFS(MasterData[Semi-Annual Focus],MasterData[Material'#],H1115,MasterData[Material],I1115,MasterData[WWB ID],C1115)</f>
        <v>0</v>
      </c>
      <c r="P1115" s="95">
        <f>SUMIFS(MasterData[Base Rebate],MasterData[Material'#],H1115,MasterData[Material],I1115,MasterData[WWB ID],C1115)</f>
        <v>122.28963173998351</v>
      </c>
      <c r="Q1115" s="95">
        <f>SUMIFS(MasterData[Annual Focus],MasterData[Material'#],H1115,MasterData[Material],I1115,MasterData[WWB ID],C1115)</f>
        <v>0</v>
      </c>
      <c r="R1115" s="95">
        <f>SUMIFS(MasterData[Growth Rebate],MasterData[Material'#],H1115,MasterData[Material],I1115,MasterData[WWB ID],C1115)</f>
        <v>-1197.6019999999999</v>
      </c>
      <c r="S1115" s="95">
        <f t="shared" si="36"/>
        <v>-1075.3123682600165</v>
      </c>
    </row>
    <row r="1116" spans="1:19" x14ac:dyDescent="0.25">
      <c r="A1116" s="91" t="str">
        <v>BD INTERVENTIONAL</v>
      </c>
      <c r="B1116" s="91" t="str">
        <v>Peripheral Intervention</v>
      </c>
      <c r="C1116" s="91" t="str">
        <v>2401137</v>
      </c>
      <c r="D1116" s="91" t="str">
        <v>Peripheral Vascular Disease</v>
      </c>
      <c r="E1116" s="91" t="str">
        <v>Venous</v>
      </c>
      <c r="F1116" s="91" t="str">
        <v>Venovo</v>
      </c>
      <c r="G1116" s="91" t="str">
        <v>Venovo (LD Venous Stent)</v>
      </c>
      <c r="H1116" s="91" t="str">
        <v>VENUM14140_BARD</v>
      </c>
      <c r="I1116" s="91" t="str">
        <v>VenovoVenousStent</v>
      </c>
      <c r="J1116" s="91" t="str">
        <v>BARD</v>
      </c>
      <c r="K1116" s="95">
        <f>SUMIFS(MasterData[Curr Sales],MasterData[Material'#],H1116,MasterData[Material],I1116,MasterData[WWB ID],C1116)</f>
        <v>3000</v>
      </c>
      <c r="L1116" s="95">
        <f>SUMIFS(MasterData[Prior Sales],MasterData[Material'#],H1116,MasterData[Material],I1116,MasterData[WWB ID],C1116)</f>
        <v>6300</v>
      </c>
      <c r="M1116" s="95">
        <f t="shared" si="35"/>
        <v>-3300</v>
      </c>
      <c r="N1116" s="95">
        <f>SUMIFS(MasterData[Semi-Annual Base],MasterData[Material'#],H1116,MasterData[Material],I1116,MasterData[WWB ID],C1116)</f>
        <v>0</v>
      </c>
      <c r="O1116" s="95">
        <f>SUMIFS(MasterData[Semi-Annual Focus],MasterData[Material'#],H1116,MasterData[Material],I1116,MasterData[WWB ID],C1116)</f>
        <v>0</v>
      </c>
      <c r="P1116" s="95">
        <f>SUMIFS(MasterData[Base Rebate],MasterData[Material'#],H1116,MasterData[Material],I1116,MasterData[WWB ID],C1116)</f>
        <v>48.5275705096048</v>
      </c>
      <c r="Q1116" s="95">
        <f>SUMIFS(MasterData[Annual Focus],MasterData[Material'#],H1116,MasterData[Material],I1116,MasterData[WWB ID],C1116)</f>
        <v>0</v>
      </c>
      <c r="R1116" s="95">
        <f>SUMIFS(MasterData[Growth Rebate],MasterData[Material'#],H1116,MasterData[Material],I1116,MasterData[WWB ID],C1116)</f>
        <v>-330</v>
      </c>
      <c r="S1116" s="95">
        <f t="shared" si="36"/>
        <v>-281.4724294903952</v>
      </c>
    </row>
    <row r="1117" spans="1:19" x14ac:dyDescent="0.25">
      <c r="A1117" s="91" t="str">
        <v>BD INTERVENTIONAL</v>
      </c>
      <c r="B1117" s="91" t="str">
        <v>Peripheral Intervention</v>
      </c>
      <c r="C1117" s="91" t="str">
        <v>2401137</v>
      </c>
      <c r="D1117" s="91" t="str">
        <v>Peripheral Vascular Disease</v>
      </c>
      <c r="E1117" s="91" t="str">
        <v>Venous</v>
      </c>
      <c r="F1117" s="91" t="str">
        <v>Venovo</v>
      </c>
      <c r="G1117" s="91" t="str">
        <v>Venovo (LD Venous Stent)</v>
      </c>
      <c r="H1117" s="91" t="str">
        <v>VENUM16100_BARD</v>
      </c>
      <c r="I1117" s="91" t="str">
        <v>VenovoVenousStent</v>
      </c>
      <c r="J1117" s="91" t="str">
        <v>BARD</v>
      </c>
      <c r="K1117" s="95">
        <f>SUMIFS(MasterData[Curr Sales],MasterData[Material'#],H1117,MasterData[Material],I1117,MasterData[WWB ID],C1117)</f>
        <v>2600</v>
      </c>
      <c r="L1117" s="95">
        <f>SUMIFS(MasterData[Prior Sales],MasterData[Material'#],H1117,MasterData[Material],I1117,MasterData[WWB ID],C1117)</f>
        <v>14429.26</v>
      </c>
      <c r="M1117" s="95">
        <f t="shared" si="35"/>
        <v>-11829.26</v>
      </c>
      <c r="N1117" s="95">
        <f>SUMIFS(MasterData[Semi-Annual Base],MasterData[Material'#],H1117,MasterData[Material],I1117,MasterData[WWB ID],C1117)</f>
        <v>0</v>
      </c>
      <c r="O1117" s="95">
        <f>SUMIFS(MasterData[Semi-Annual Focus],MasterData[Material'#],H1117,MasterData[Material],I1117,MasterData[WWB ID],C1117)</f>
        <v>0</v>
      </c>
      <c r="P1117" s="95">
        <f>SUMIFS(MasterData[Base Rebate],MasterData[Material'#],H1117,MasterData[Material],I1117,MasterData[WWB ID],C1117)</f>
        <v>111.14554477006669</v>
      </c>
      <c r="Q1117" s="95">
        <f>SUMIFS(MasterData[Annual Focus],MasterData[Material'#],H1117,MasterData[Material],I1117,MasterData[WWB ID],C1117)</f>
        <v>0</v>
      </c>
      <c r="R1117" s="95">
        <f>SUMIFS(MasterData[Growth Rebate],MasterData[Material'#],H1117,MasterData[Material],I1117,MasterData[WWB ID],C1117)</f>
        <v>-1182.9259999999999</v>
      </c>
      <c r="S1117" s="95">
        <f t="shared" si="36"/>
        <v>-1071.7804552299333</v>
      </c>
    </row>
    <row r="1118" spans="1:19" x14ac:dyDescent="0.25">
      <c r="A1118" s="91" t="str">
        <v>BD INTERVENTIONAL</v>
      </c>
      <c r="B1118" s="91" t="str">
        <v>Peripheral Intervention</v>
      </c>
      <c r="C1118" s="91" t="str">
        <v>2401137</v>
      </c>
      <c r="D1118" s="91" t="str">
        <v>Peripheral Vascular Disease</v>
      </c>
      <c r="E1118" s="91" t="str">
        <v>Venous</v>
      </c>
      <c r="F1118" s="91" t="str">
        <v>Venovo</v>
      </c>
      <c r="G1118" s="91" t="str">
        <v>Venovo (LD Venous Stent)</v>
      </c>
      <c r="H1118" s="91" t="str">
        <v>VENUM16120_BARD</v>
      </c>
      <c r="I1118" s="91" t="str">
        <v>VenovoVenousStent</v>
      </c>
      <c r="J1118" s="91" t="str">
        <v>BARD</v>
      </c>
      <c r="K1118" s="95">
        <f>SUMIFS(MasterData[Curr Sales],MasterData[Material'#],H1118,MasterData[Material],I1118,MasterData[WWB ID],C1118)</f>
        <v>2600</v>
      </c>
      <c r="L1118" s="95">
        <f>SUMIFS(MasterData[Prior Sales],MasterData[Material'#],H1118,MasterData[Material],I1118,MasterData[WWB ID],C1118)</f>
        <v>11410.880000000001</v>
      </c>
      <c r="M1118" s="95">
        <f t="shared" si="35"/>
        <v>-8810.880000000001</v>
      </c>
      <c r="N1118" s="95">
        <f>SUMIFS(MasterData[Semi-Annual Base],MasterData[Material'#],H1118,MasterData[Material],I1118,MasterData[WWB ID],C1118)</f>
        <v>0</v>
      </c>
      <c r="O1118" s="95">
        <f>SUMIFS(MasterData[Semi-Annual Focus],MasterData[Material'#],H1118,MasterData[Material],I1118,MasterData[WWB ID],C1118)</f>
        <v>0</v>
      </c>
      <c r="P1118" s="95">
        <f>SUMIFS(MasterData[Base Rebate],MasterData[Material'#],H1118,MasterData[Material],I1118,MasterData[WWB ID],C1118)</f>
        <v>87.895600599466547</v>
      </c>
      <c r="Q1118" s="95">
        <f>SUMIFS(MasterData[Annual Focus],MasterData[Material'#],H1118,MasterData[Material],I1118,MasterData[WWB ID],C1118)</f>
        <v>0</v>
      </c>
      <c r="R1118" s="95">
        <f>SUMIFS(MasterData[Growth Rebate],MasterData[Material'#],H1118,MasterData[Material],I1118,MasterData[WWB ID],C1118)</f>
        <v>-881.08799999999997</v>
      </c>
      <c r="S1118" s="95">
        <f t="shared" si="36"/>
        <v>-793.19239940053342</v>
      </c>
    </row>
    <row r="1119" spans="1:19" x14ac:dyDescent="0.25">
      <c r="A1119" s="91" t="str">
        <v>BD INTERVENTIONAL</v>
      </c>
      <c r="B1119" s="91" t="str">
        <v>Peripheral Intervention</v>
      </c>
      <c r="C1119" s="91" t="str">
        <v>2401137</v>
      </c>
      <c r="D1119" s="91" t="str">
        <v>Peripheral Vascular Disease</v>
      </c>
      <c r="E1119" s="91" t="str">
        <v>Venous</v>
      </c>
      <c r="F1119" s="91" t="str">
        <v>Venovo</v>
      </c>
      <c r="G1119" s="91" t="str">
        <v>Venovo (LD Venous Stent)</v>
      </c>
      <c r="H1119" s="91" t="str">
        <v>VENUM16140_BARD</v>
      </c>
      <c r="I1119" s="91" t="str">
        <v>VenovoVenousStent</v>
      </c>
      <c r="J1119" s="91" t="str">
        <v>BARD</v>
      </c>
      <c r="K1119" s="95">
        <f>SUMIFS(MasterData[Curr Sales],MasterData[Material'#],H1119,MasterData[Material],I1119,MasterData[WWB ID],C1119)</f>
        <v>6000</v>
      </c>
      <c r="L1119" s="95">
        <f>SUMIFS(MasterData[Prior Sales],MasterData[Material'#],H1119,MasterData[Material],I1119,MasterData[WWB ID],C1119)</f>
        <v>7875</v>
      </c>
      <c r="M1119" s="95">
        <f t="shared" si="35"/>
        <v>-1875</v>
      </c>
      <c r="N1119" s="95">
        <f>SUMIFS(MasterData[Semi-Annual Base],MasterData[Material'#],H1119,MasterData[Material],I1119,MasterData[WWB ID],C1119)</f>
        <v>0</v>
      </c>
      <c r="O1119" s="95">
        <f>SUMIFS(MasterData[Semi-Annual Focus],MasterData[Material'#],H1119,MasterData[Material],I1119,MasterData[WWB ID],C1119)</f>
        <v>0</v>
      </c>
      <c r="P1119" s="95">
        <f>SUMIFS(MasterData[Base Rebate],MasterData[Material'#],H1119,MasterData[Material],I1119,MasterData[WWB ID],C1119)</f>
        <v>60.659463137006</v>
      </c>
      <c r="Q1119" s="95">
        <f>SUMIFS(MasterData[Annual Focus],MasterData[Material'#],H1119,MasterData[Material],I1119,MasterData[WWB ID],C1119)</f>
        <v>0</v>
      </c>
      <c r="R1119" s="95">
        <f>SUMIFS(MasterData[Growth Rebate],MasterData[Material'#],H1119,MasterData[Material],I1119,MasterData[WWB ID],C1119)</f>
        <v>-187.5</v>
      </c>
      <c r="S1119" s="95">
        <f t="shared" si="36"/>
        <v>-126.840536862994</v>
      </c>
    </row>
    <row r="1120" spans="1:19" x14ac:dyDescent="0.25">
      <c r="A1120" s="91" t="str">
        <v>BD INTERVENTIONAL</v>
      </c>
      <c r="B1120" s="91" t="str">
        <v>Peripheral Intervention</v>
      </c>
      <c r="C1120" s="91" t="str">
        <v>2401137</v>
      </c>
      <c r="D1120" s="91" t="str">
        <v>Peripheral Vascular Disease</v>
      </c>
      <c r="E1120" s="91" t="str">
        <v>Venous</v>
      </c>
      <c r="F1120" s="91" t="str">
        <v>Venovo</v>
      </c>
      <c r="G1120" s="91" t="str">
        <v>Venovo (LD Venous Stent)</v>
      </c>
      <c r="H1120" s="91" t="str">
        <v>VENUM18060_BARD</v>
      </c>
      <c r="I1120" s="91" t="str">
        <v>VenovoVenousStent</v>
      </c>
      <c r="J1120" s="91" t="str">
        <v>BARD</v>
      </c>
      <c r="K1120" s="95">
        <f>SUMIFS(MasterData[Curr Sales],MasterData[Material'#],H1120,MasterData[Material],I1120,MasterData[WWB ID],C1120)</f>
        <v>3800</v>
      </c>
      <c r="L1120" s="95">
        <f>SUMIFS(MasterData[Prior Sales],MasterData[Material'#],H1120,MasterData[Material],I1120,MasterData[WWB ID],C1120)</f>
        <v>3150</v>
      </c>
      <c r="M1120" s="95">
        <f t="shared" si="35"/>
        <v>650</v>
      </c>
      <c r="N1120" s="95">
        <f>SUMIFS(MasterData[Semi-Annual Base],MasterData[Material'#],H1120,MasterData[Material],I1120,MasterData[WWB ID],C1120)</f>
        <v>0</v>
      </c>
      <c r="O1120" s="95">
        <f>SUMIFS(MasterData[Semi-Annual Focus],MasterData[Material'#],H1120,MasterData[Material],I1120,MasterData[WWB ID],C1120)</f>
        <v>0</v>
      </c>
      <c r="P1120" s="95">
        <f>SUMIFS(MasterData[Base Rebate],MasterData[Material'#],H1120,MasterData[Material],I1120,MasterData[WWB ID],C1120)</f>
        <v>24.2637852548024</v>
      </c>
      <c r="Q1120" s="95">
        <f>SUMIFS(MasterData[Annual Focus],MasterData[Material'#],H1120,MasterData[Material],I1120,MasterData[WWB ID],C1120)</f>
        <v>0</v>
      </c>
      <c r="R1120" s="95">
        <f>SUMIFS(MasterData[Growth Rebate],MasterData[Material'#],H1120,MasterData[Material],I1120,MasterData[WWB ID],C1120)</f>
        <v>65</v>
      </c>
      <c r="S1120" s="95">
        <f t="shared" si="36"/>
        <v>89.2637852548024</v>
      </c>
    </row>
    <row r="1121" spans="1:19" x14ac:dyDescent="0.25">
      <c r="A1121" s="91" t="str">
        <v>BD INTERVENTIONAL</v>
      </c>
      <c r="B1121" s="91" t="str">
        <v>Peripheral Intervention</v>
      </c>
      <c r="C1121" s="91" t="str">
        <v>2401137</v>
      </c>
      <c r="D1121" s="91" t="str">
        <v>Peripheral Vascular Disease</v>
      </c>
      <c r="E1121" s="91" t="str">
        <v>Venous</v>
      </c>
      <c r="F1121" s="91" t="str">
        <v>Venovo</v>
      </c>
      <c r="G1121" s="91" t="str">
        <v>Venovo (LD Venous Stent)</v>
      </c>
      <c r="H1121" s="91" t="str">
        <v>VENUM18080_BARD</v>
      </c>
      <c r="I1121" s="91" t="str">
        <v>VenovoVenousStent</v>
      </c>
      <c r="J1121" s="91" t="str">
        <v>BARD</v>
      </c>
      <c r="K1121" s="95">
        <f>SUMIFS(MasterData[Curr Sales],MasterData[Material'#],H1121,MasterData[Material],I1121,MasterData[WWB ID],C1121)</f>
        <v>12100</v>
      </c>
      <c r="L1121" s="95">
        <f>SUMIFS(MasterData[Prior Sales],MasterData[Material'#],H1121,MasterData[Material],I1121,MasterData[WWB ID],C1121)</f>
        <v>3307.5</v>
      </c>
      <c r="M1121" s="95">
        <f t="shared" si="35"/>
        <v>8792.5</v>
      </c>
      <c r="N1121" s="95">
        <f>SUMIFS(MasterData[Semi-Annual Base],MasterData[Material'#],H1121,MasterData[Material],I1121,MasterData[WWB ID],C1121)</f>
        <v>0</v>
      </c>
      <c r="O1121" s="95">
        <f>SUMIFS(MasterData[Semi-Annual Focus],MasterData[Material'#],H1121,MasterData[Material],I1121,MasterData[WWB ID],C1121)</f>
        <v>0</v>
      </c>
      <c r="P1121" s="95">
        <f>SUMIFS(MasterData[Base Rebate],MasterData[Material'#],H1121,MasterData[Material],I1121,MasterData[WWB ID],C1121)</f>
        <v>25.476974517542519</v>
      </c>
      <c r="Q1121" s="95">
        <f>SUMIFS(MasterData[Annual Focus],MasterData[Material'#],H1121,MasterData[Material],I1121,MasterData[WWB ID],C1121)</f>
        <v>0</v>
      </c>
      <c r="R1121" s="95">
        <f>SUMIFS(MasterData[Growth Rebate],MasterData[Material'#],H1121,MasterData[Material],I1121,MasterData[WWB ID],C1121)</f>
        <v>879.25</v>
      </c>
      <c r="S1121" s="95">
        <f t="shared" si="36"/>
        <v>904.72697451754254</v>
      </c>
    </row>
    <row r="1122" spans="1:19" x14ac:dyDescent="0.25">
      <c r="A1122" s="91" t="str">
        <v>BD INTERVENTIONAL</v>
      </c>
      <c r="B1122" s="91" t="str">
        <v>Peripheral Intervention</v>
      </c>
      <c r="C1122" s="91" t="str">
        <v>2401137</v>
      </c>
      <c r="D1122" s="91" t="str">
        <v>Peripheral Vascular Disease</v>
      </c>
      <c r="E1122" s="91" t="str">
        <v>Venous</v>
      </c>
      <c r="F1122" s="91" t="str">
        <v>Venovo</v>
      </c>
      <c r="G1122" s="91" t="str">
        <v>Venovo (LD Venous Stent)</v>
      </c>
      <c r="H1122" s="91" t="str">
        <v>VENUM18100_BARD</v>
      </c>
      <c r="I1122" s="91" t="str">
        <v>VenovoVenousStent</v>
      </c>
      <c r="J1122" s="91" t="str">
        <v>BARD</v>
      </c>
      <c r="K1122" s="95">
        <f>SUMIFS(MasterData[Curr Sales],MasterData[Material'#],H1122,MasterData[Material],I1122,MasterData[WWB ID],C1122)</f>
        <v>13600</v>
      </c>
      <c r="L1122" s="95">
        <f>SUMIFS(MasterData[Prior Sales],MasterData[Material'#],H1122,MasterData[Material],I1122,MasterData[WWB ID],C1122)</f>
        <v>21086.25</v>
      </c>
      <c r="M1122" s="95">
        <f t="shared" si="35"/>
        <v>-7486.25</v>
      </c>
      <c r="N1122" s="95">
        <f>SUMIFS(MasterData[Semi-Annual Base],MasterData[Material'#],H1122,MasterData[Material],I1122,MasterData[WWB ID],C1122)</f>
        <v>0</v>
      </c>
      <c r="O1122" s="95">
        <f>SUMIFS(MasterData[Semi-Annual Focus],MasterData[Material'#],H1122,MasterData[Material],I1122,MasterData[WWB ID],C1122)</f>
        <v>0</v>
      </c>
      <c r="P1122" s="95">
        <f>SUMIFS(MasterData[Base Rebate],MasterData[Material'#],H1122,MasterData[Material],I1122,MasterData[WWB ID],C1122)</f>
        <v>162.42293391399272</v>
      </c>
      <c r="Q1122" s="95">
        <f>SUMIFS(MasterData[Annual Focus],MasterData[Material'#],H1122,MasterData[Material],I1122,MasterData[WWB ID],C1122)</f>
        <v>0</v>
      </c>
      <c r="R1122" s="95">
        <f>SUMIFS(MasterData[Growth Rebate],MasterData[Material'#],H1122,MasterData[Material],I1122,MasterData[WWB ID],C1122)</f>
        <v>-748.625</v>
      </c>
      <c r="S1122" s="95">
        <f t="shared" si="36"/>
        <v>-586.20206608600733</v>
      </c>
    </row>
    <row r="1123" spans="1:19" x14ac:dyDescent="0.25">
      <c r="A1123" s="91" t="str">
        <v>BD INTERVENTIONAL</v>
      </c>
      <c r="B1123" s="91" t="str">
        <v>Peripheral Intervention</v>
      </c>
      <c r="C1123" s="91" t="str">
        <v>2401137</v>
      </c>
      <c r="D1123" s="91" t="str">
        <v>Peripheral Vascular Disease</v>
      </c>
      <c r="E1123" s="91" t="str">
        <v>Venous</v>
      </c>
      <c r="F1123" s="91" t="str">
        <v>Venovo</v>
      </c>
      <c r="G1123" s="91" t="str">
        <v>Venovo (LD Venous Stent)</v>
      </c>
      <c r="H1123" s="91" t="str">
        <v>VENUM18120_BARD</v>
      </c>
      <c r="I1123" s="91" t="str">
        <v>VenovoVenousStent</v>
      </c>
      <c r="J1123" s="91" t="str">
        <v>BARD</v>
      </c>
      <c r="K1123" s="95">
        <f>SUMIFS(MasterData[Curr Sales],MasterData[Material'#],H1123,MasterData[Material],I1123,MasterData[WWB ID],C1123)</f>
        <v>29500</v>
      </c>
      <c r="L1123" s="95">
        <f>SUMIFS(MasterData[Prior Sales],MasterData[Material'#],H1123,MasterData[Material],I1123,MasterData[WWB ID],C1123)</f>
        <v>35043.75</v>
      </c>
      <c r="M1123" s="95">
        <f t="shared" si="35"/>
        <v>-5543.75</v>
      </c>
      <c r="N1123" s="95">
        <f>SUMIFS(MasterData[Semi-Annual Base],MasterData[Material'#],H1123,MasterData[Material],I1123,MasterData[WWB ID],C1123)</f>
        <v>0</v>
      </c>
      <c r="O1123" s="95">
        <f>SUMIFS(MasterData[Semi-Annual Focus],MasterData[Material'#],H1123,MasterData[Material],I1123,MasterData[WWB ID],C1123)</f>
        <v>0</v>
      </c>
      <c r="P1123" s="95">
        <f>SUMIFS(MasterData[Base Rebate],MasterData[Material'#],H1123,MasterData[Material],I1123,MasterData[WWB ID],C1123)</f>
        <v>269.93461095967672</v>
      </c>
      <c r="Q1123" s="95">
        <f>SUMIFS(MasterData[Annual Focus],MasterData[Material'#],H1123,MasterData[Material],I1123,MasterData[WWB ID],C1123)</f>
        <v>0</v>
      </c>
      <c r="R1123" s="95">
        <f>SUMIFS(MasterData[Growth Rebate],MasterData[Material'#],H1123,MasterData[Material],I1123,MasterData[WWB ID],C1123)</f>
        <v>-554.375</v>
      </c>
      <c r="S1123" s="95">
        <f t="shared" si="36"/>
        <v>-284.44038904032328</v>
      </c>
    </row>
    <row r="1124" spans="1:19" x14ac:dyDescent="0.25">
      <c r="A1124" s="91" t="str">
        <v>BD INTERVENTIONAL</v>
      </c>
      <c r="B1124" s="91" t="str">
        <v>Peripheral Intervention</v>
      </c>
      <c r="C1124" s="91" t="str">
        <v>2401137</v>
      </c>
      <c r="D1124" s="91" t="str">
        <v>Peripheral Vascular Disease</v>
      </c>
      <c r="E1124" s="91" t="str">
        <v>Venous</v>
      </c>
      <c r="F1124" s="91" t="str">
        <v>Venovo</v>
      </c>
      <c r="G1124" s="91" t="str">
        <v>Venovo (LD Venous Stent)</v>
      </c>
      <c r="H1124" s="91" t="str">
        <v>VENUM18140_BARD</v>
      </c>
      <c r="I1124" s="91" t="str">
        <v>VenovoVenousStent</v>
      </c>
      <c r="J1124" s="91" t="str">
        <v>BARD</v>
      </c>
      <c r="K1124" s="95">
        <f>SUMIFS(MasterData[Curr Sales],MasterData[Material'#],H1124,MasterData[Material],I1124,MasterData[WWB ID],C1124)</f>
        <v>3800</v>
      </c>
      <c r="L1124" s="95">
        <f>SUMIFS(MasterData[Prior Sales],MasterData[Material'#],H1124,MasterData[Material],I1124,MasterData[WWB ID],C1124)</f>
        <v>17975</v>
      </c>
      <c r="M1124" s="95">
        <f t="shared" si="35"/>
        <v>-14175</v>
      </c>
      <c r="N1124" s="95">
        <f>SUMIFS(MasterData[Semi-Annual Base],MasterData[Material'#],H1124,MasterData[Material],I1124,MasterData[WWB ID],C1124)</f>
        <v>0</v>
      </c>
      <c r="O1124" s="95">
        <f>SUMIFS(MasterData[Semi-Annual Focus],MasterData[Material'#],H1124,MasterData[Material],I1124,MasterData[WWB ID],C1124)</f>
        <v>0</v>
      </c>
      <c r="P1124" s="95">
        <f>SUMIFS(MasterData[Base Rebate],MasterData[Material'#],H1124,MasterData[Material],I1124,MasterData[WWB ID],C1124)</f>
        <v>138.45763173176925</v>
      </c>
      <c r="Q1124" s="95">
        <f>SUMIFS(MasterData[Annual Focus],MasterData[Material'#],H1124,MasterData[Material],I1124,MasterData[WWB ID],C1124)</f>
        <v>0</v>
      </c>
      <c r="R1124" s="95">
        <f>SUMIFS(MasterData[Growth Rebate],MasterData[Material'#],H1124,MasterData[Material],I1124,MasterData[WWB ID],C1124)</f>
        <v>-1417.5</v>
      </c>
      <c r="S1124" s="95">
        <f t="shared" si="36"/>
        <v>-1279.0423682682308</v>
      </c>
    </row>
    <row r="1125" spans="1:19" x14ac:dyDescent="0.25">
      <c r="A1125" s="91" t="str">
        <v>BD INTERVENTIONAL</v>
      </c>
      <c r="B1125" s="91" t="str">
        <v>Peripheral Intervention</v>
      </c>
      <c r="C1125" s="91" t="str">
        <v>2401137</v>
      </c>
      <c r="D1125" s="91" t="str">
        <v>Peripheral Vascular Disease</v>
      </c>
      <c r="E1125" s="91" t="str">
        <v>Venous</v>
      </c>
      <c r="F1125" s="91" t="str">
        <v>Venovo</v>
      </c>
      <c r="G1125" s="91" t="str">
        <v>Venovo (LD Venous Stent)</v>
      </c>
      <c r="H1125" s="91" t="str">
        <v>VENUM20060_BARD</v>
      </c>
      <c r="I1125" s="91" t="str">
        <v>VenovoVenousStent</v>
      </c>
      <c r="J1125" s="91" t="str">
        <v>BARD</v>
      </c>
      <c r="K1125" s="95">
        <f>SUMIFS(MasterData[Curr Sales],MasterData[Material'#],H1125,MasterData[Material],I1125,MasterData[WWB ID],C1125)</f>
        <v>4500</v>
      </c>
      <c r="L1125" s="95">
        <f>SUMIFS(MasterData[Prior Sales],MasterData[Material'#],H1125,MasterData[Material],I1125,MasterData[WWB ID],C1125)</f>
        <v>0</v>
      </c>
      <c r="M1125" s="95">
        <f t="shared" si="35"/>
        <v>4500</v>
      </c>
      <c r="N1125" s="95">
        <f>SUMIFS(MasterData[Semi-Annual Base],MasterData[Material'#],H1125,MasterData[Material],I1125,MasterData[WWB ID],C1125)</f>
        <v>0</v>
      </c>
      <c r="O1125" s="95">
        <f>SUMIFS(MasterData[Semi-Annual Focus],MasterData[Material'#],H1125,MasterData[Material],I1125,MasterData[WWB ID],C1125)</f>
        <v>0</v>
      </c>
      <c r="P1125" s="95">
        <f>SUMIFS(MasterData[Base Rebate],MasterData[Material'#],H1125,MasterData[Material],I1125,MasterData[WWB ID],C1125)</f>
        <v>0</v>
      </c>
      <c r="Q1125" s="95">
        <f>SUMIFS(MasterData[Annual Focus],MasterData[Material'#],H1125,MasterData[Material],I1125,MasterData[WWB ID],C1125)</f>
        <v>0</v>
      </c>
      <c r="R1125" s="95">
        <f>SUMIFS(MasterData[Growth Rebate],MasterData[Material'#],H1125,MasterData[Material],I1125,MasterData[WWB ID],C1125)</f>
        <v>450</v>
      </c>
      <c r="S1125" s="95">
        <f t="shared" si="36"/>
        <v>450</v>
      </c>
    </row>
    <row r="1126" spans="1:19" x14ac:dyDescent="0.25">
      <c r="A1126" s="91" t="str">
        <v>BD INTERVENTIONAL</v>
      </c>
      <c r="B1126" s="91" t="str">
        <v>Peripheral Intervention</v>
      </c>
      <c r="C1126" s="91" t="str">
        <v>2401137</v>
      </c>
      <c r="D1126" s="91" t="str">
        <v>Peripheral Vascular Disease</v>
      </c>
      <c r="E1126" s="91" t="str">
        <v>Venous</v>
      </c>
      <c r="F1126" s="91" t="str">
        <v>Venovo</v>
      </c>
      <c r="G1126" s="91" t="str">
        <v>Venovo (LD Venous Stent)</v>
      </c>
      <c r="H1126" s="91" t="str">
        <v>VENUM20080_BARD</v>
      </c>
      <c r="I1126" s="91" t="str">
        <v>VenovoVenousStent</v>
      </c>
      <c r="J1126" s="91" t="str">
        <v>BARD</v>
      </c>
      <c r="K1126" s="95">
        <f>SUMIFS(MasterData[Curr Sales],MasterData[Material'#],H1126,MasterData[Material],I1126,MasterData[WWB ID],C1126)</f>
        <v>6800</v>
      </c>
      <c r="L1126" s="95">
        <f>SUMIFS(MasterData[Prior Sales],MasterData[Material'#],H1126,MasterData[Material],I1126,MasterData[WWB ID],C1126)</f>
        <v>3800</v>
      </c>
      <c r="M1126" s="95">
        <f t="shared" si="35"/>
        <v>3000</v>
      </c>
      <c r="N1126" s="95">
        <f>SUMIFS(MasterData[Semi-Annual Base],MasterData[Material'#],H1126,MasterData[Material],I1126,MasterData[WWB ID],C1126)</f>
        <v>0</v>
      </c>
      <c r="O1126" s="95">
        <f>SUMIFS(MasterData[Semi-Annual Focus],MasterData[Material'#],H1126,MasterData[Material],I1126,MasterData[WWB ID],C1126)</f>
        <v>0</v>
      </c>
      <c r="P1126" s="95">
        <f>SUMIFS(MasterData[Base Rebate],MasterData[Material'#],H1126,MasterData[Material],I1126,MasterData[WWB ID],C1126)</f>
        <v>29.270598085158454</v>
      </c>
      <c r="Q1126" s="95">
        <f>SUMIFS(MasterData[Annual Focus],MasterData[Material'#],H1126,MasterData[Material],I1126,MasterData[WWB ID],C1126)</f>
        <v>0</v>
      </c>
      <c r="R1126" s="95">
        <f>SUMIFS(MasterData[Growth Rebate],MasterData[Material'#],H1126,MasterData[Material],I1126,MasterData[WWB ID],C1126)</f>
        <v>300</v>
      </c>
      <c r="S1126" s="95">
        <f t="shared" si="36"/>
        <v>329.27059808515844</v>
      </c>
    </row>
    <row r="1127" spans="1:19" x14ac:dyDescent="0.25">
      <c r="A1127" s="91" t="str">
        <v>BD INTERVENTIONAL</v>
      </c>
      <c r="B1127" s="91" t="str">
        <v>Peripheral Intervention</v>
      </c>
      <c r="C1127" s="91" t="str">
        <v>2401137</v>
      </c>
      <c r="D1127" s="91" t="str">
        <v>Peripheral Vascular Disease</v>
      </c>
      <c r="E1127" s="91" t="str">
        <v>Venous</v>
      </c>
      <c r="F1127" s="91" t="str">
        <v>Venovo</v>
      </c>
      <c r="G1127" s="91" t="str">
        <v>Venovo (LD Venous Stent)</v>
      </c>
      <c r="H1127" s="91" t="str">
        <v>VENUM20100_BARD</v>
      </c>
      <c r="I1127" s="91" t="str">
        <v>VenovoVenousStent</v>
      </c>
      <c r="J1127" s="91" t="str">
        <v>BARD</v>
      </c>
      <c r="K1127" s="95">
        <f>SUMIFS(MasterData[Curr Sales],MasterData[Material'#],H1127,MasterData[Material],I1127,MasterData[WWB ID],C1127)</f>
        <v>3000</v>
      </c>
      <c r="L1127" s="95">
        <f>SUMIFS(MasterData[Prior Sales],MasterData[Material'#],H1127,MasterData[Material],I1127,MasterData[WWB ID],C1127)</f>
        <v>22011.25</v>
      </c>
      <c r="M1127" s="95">
        <f t="shared" si="35"/>
        <v>-19011.25</v>
      </c>
      <c r="N1127" s="95">
        <f>SUMIFS(MasterData[Semi-Annual Base],MasterData[Material'#],H1127,MasterData[Material],I1127,MasterData[WWB ID],C1127)</f>
        <v>0</v>
      </c>
      <c r="O1127" s="95">
        <f>SUMIFS(MasterData[Semi-Annual Focus],MasterData[Material'#],H1127,MasterData[Material],I1127,MasterData[WWB ID],C1127)</f>
        <v>0</v>
      </c>
      <c r="P1127" s="95">
        <f>SUMIFS(MasterData[Base Rebate],MasterData[Material'#],H1127,MasterData[Material],I1127,MasterData[WWB ID],C1127)</f>
        <v>169.5480137110379</v>
      </c>
      <c r="Q1127" s="95">
        <f>SUMIFS(MasterData[Annual Focus],MasterData[Material'#],H1127,MasterData[Material],I1127,MasterData[WWB ID],C1127)</f>
        <v>0</v>
      </c>
      <c r="R1127" s="95">
        <f>SUMIFS(MasterData[Growth Rebate],MasterData[Material'#],H1127,MasterData[Material],I1127,MasterData[WWB ID],C1127)</f>
        <v>-1901.125</v>
      </c>
      <c r="S1127" s="95">
        <f t="shared" si="36"/>
        <v>-1731.5769862889622</v>
      </c>
    </row>
    <row r="1128" spans="1:19" x14ac:dyDescent="0.25">
      <c r="A1128" s="91" t="str">
        <v>BD INTERVENTIONAL</v>
      </c>
      <c r="B1128" s="91" t="str">
        <v>Peripheral Intervention</v>
      </c>
      <c r="C1128" s="91" t="str">
        <v>2401137</v>
      </c>
      <c r="D1128" s="91" t="str">
        <v>Peripheral Vascular Disease</v>
      </c>
      <c r="E1128" s="91" t="str">
        <v>Venous</v>
      </c>
      <c r="F1128" s="91" t="str">
        <v>Venovo</v>
      </c>
      <c r="G1128" s="91" t="str">
        <v>Venovo (LD Venous Stent)</v>
      </c>
      <c r="H1128" s="91" t="str">
        <v>VENUM20120_BARD</v>
      </c>
      <c r="I1128" s="91" t="str">
        <v>VenovoVenousStent</v>
      </c>
      <c r="J1128" s="91" t="str">
        <v>BARD</v>
      </c>
      <c r="K1128" s="95">
        <f>SUMIFS(MasterData[Curr Sales],MasterData[Material'#],H1128,MasterData[Material],I1128,MasterData[WWB ID],C1128)</f>
        <v>5300</v>
      </c>
      <c r="L1128" s="95">
        <f>SUMIFS(MasterData[Prior Sales],MasterData[Material'#],H1128,MasterData[Material],I1128,MasterData[WWB ID],C1128)</f>
        <v>12678.75</v>
      </c>
      <c r="M1128" s="95">
        <f t="shared" si="35"/>
        <v>-7378.75</v>
      </c>
      <c r="N1128" s="95">
        <f>SUMIFS(MasterData[Semi-Annual Base],MasterData[Material'#],H1128,MasterData[Material],I1128,MasterData[WWB ID],C1128)</f>
        <v>0</v>
      </c>
      <c r="O1128" s="95">
        <f>SUMIFS(MasterData[Semi-Annual Focus],MasterData[Material'#],H1128,MasterData[Material],I1128,MasterData[WWB ID],C1128)</f>
        <v>0</v>
      </c>
      <c r="P1128" s="95">
        <f>SUMIFS(MasterData[Base Rebate],MasterData[Material'#],H1128,MasterData[Material],I1128,MasterData[WWB ID],C1128)</f>
        <v>97.661735650579658</v>
      </c>
      <c r="Q1128" s="95">
        <f>SUMIFS(MasterData[Annual Focus],MasterData[Material'#],H1128,MasterData[Material],I1128,MasterData[WWB ID],C1128)</f>
        <v>0</v>
      </c>
      <c r="R1128" s="95">
        <f>SUMIFS(MasterData[Growth Rebate],MasterData[Material'#],H1128,MasterData[Material],I1128,MasterData[WWB ID],C1128)</f>
        <v>-737.875</v>
      </c>
      <c r="S1128" s="95">
        <f t="shared" si="36"/>
        <v>-640.21326434942034</v>
      </c>
    </row>
    <row r="1129" spans="1:19" x14ac:dyDescent="0.25">
      <c r="A1129" s="91" t="str">
        <v>BD INTERVENTIONAL</v>
      </c>
      <c r="B1129" s="91" t="str">
        <v>Peripheral Intervention</v>
      </c>
      <c r="C1129" s="91" t="str">
        <v>2401137</v>
      </c>
      <c r="D1129" s="91" t="str">
        <v>Peripheral Vascular Disease</v>
      </c>
      <c r="E1129" s="91" t="str">
        <v>Venous</v>
      </c>
      <c r="F1129" s="91" t="str">
        <v>Venovo</v>
      </c>
      <c r="G1129" s="91" t="str">
        <v>Venovo (LD Venous Stent)</v>
      </c>
      <c r="H1129" s="91" t="str">
        <v>VENUM20140_BARD</v>
      </c>
      <c r="I1129" s="91" t="str">
        <v>VenovoVenousStent</v>
      </c>
      <c r="J1129" s="91" t="str">
        <v>BARD</v>
      </c>
      <c r="K1129" s="95">
        <f>SUMIFS(MasterData[Curr Sales],MasterData[Material'#],H1129,MasterData[Material],I1129,MasterData[WWB ID],C1129)</f>
        <v>3800</v>
      </c>
      <c r="L1129" s="95">
        <f>SUMIFS(MasterData[Prior Sales],MasterData[Material'#],H1129,MasterData[Material],I1129,MasterData[WWB ID],C1129)</f>
        <v>1575</v>
      </c>
      <c r="M1129" s="95">
        <f t="shared" si="35"/>
        <v>2225</v>
      </c>
      <c r="N1129" s="95">
        <f>SUMIFS(MasterData[Semi-Annual Base],MasterData[Material'#],H1129,MasterData[Material],I1129,MasterData[WWB ID],C1129)</f>
        <v>0</v>
      </c>
      <c r="O1129" s="95">
        <f>SUMIFS(MasterData[Semi-Annual Focus],MasterData[Material'#],H1129,MasterData[Material],I1129,MasterData[WWB ID],C1129)</f>
        <v>0</v>
      </c>
      <c r="P1129" s="95">
        <f>SUMIFS(MasterData[Base Rebate],MasterData[Material'#],H1129,MasterData[Material],I1129,MasterData[WWB ID],C1129)</f>
        <v>12.1318926274012</v>
      </c>
      <c r="Q1129" s="95">
        <f>SUMIFS(MasterData[Annual Focus],MasterData[Material'#],H1129,MasterData[Material],I1129,MasterData[WWB ID],C1129)</f>
        <v>0</v>
      </c>
      <c r="R1129" s="95">
        <f>SUMIFS(MasterData[Growth Rebate],MasterData[Material'#],H1129,MasterData[Material],I1129,MasterData[WWB ID],C1129)</f>
        <v>222.5</v>
      </c>
      <c r="S1129" s="95">
        <f t="shared" si="36"/>
        <v>234.63189262740121</v>
      </c>
    </row>
    <row r="1130" spans="1:19" x14ac:dyDescent="0.25">
      <c r="A1130" s="91" t="str">
        <v>BD INTERVENTIONAL</v>
      </c>
      <c r="B1130" s="91" t="str">
        <v>Peripheral Intervention</v>
      </c>
      <c r="C1130" s="91" t="str">
        <v>2401137</v>
      </c>
      <c r="D1130" s="91" t="str">
        <v>Peripheral Vascular Disease</v>
      </c>
      <c r="E1130" s="91" t="str">
        <v>Venous</v>
      </c>
      <c r="F1130" s="91" t="str">
        <v>Venovo</v>
      </c>
      <c r="G1130" s="91" t="str">
        <v>Venovo (LD Venous Stent)</v>
      </c>
      <c r="H1130" s="91" t="str">
        <v>VENUL16060_BARD</v>
      </c>
      <c r="I1130" s="91" t="str">
        <v>VenovoVenousStent</v>
      </c>
      <c r="J1130" s="91" t="str">
        <v>BARD</v>
      </c>
      <c r="K1130" s="95">
        <f>SUMIFS(MasterData[Curr Sales],MasterData[Material'#],H1130,MasterData[Material],I1130,MasterData[WWB ID],C1130)</f>
        <v>0</v>
      </c>
      <c r="L1130" s="95">
        <f>SUMIFS(MasterData[Prior Sales],MasterData[Material'#],H1130,MasterData[Material],I1130,MasterData[WWB ID],C1130)</f>
        <v>2976.76</v>
      </c>
      <c r="M1130" s="95">
        <f t="shared" si="35"/>
        <v>-2976.76</v>
      </c>
      <c r="N1130" s="95">
        <f>SUMIFS(MasterData[Semi-Annual Base],MasterData[Material'#],H1130,MasterData[Material],I1130,MasterData[WWB ID],C1130)</f>
        <v>0</v>
      </c>
      <c r="O1130" s="95">
        <f>SUMIFS(MasterData[Semi-Annual Focus],MasterData[Material'#],H1130,MasterData[Material],I1130,MasterData[WWB ID],C1130)</f>
        <v>0</v>
      </c>
      <c r="P1130" s="95">
        <f>SUMIFS(MasterData[Base Rebate],MasterData[Material'#],H1130,MasterData[Material],I1130,MasterData[WWB ID],C1130)</f>
        <v>22.929354093677969</v>
      </c>
      <c r="Q1130" s="95">
        <f>SUMIFS(MasterData[Annual Focus],MasterData[Material'#],H1130,MasterData[Material],I1130,MasterData[WWB ID],C1130)</f>
        <v>0</v>
      </c>
      <c r="R1130" s="95">
        <f>SUMIFS(MasterData[Growth Rebate],MasterData[Material'#],H1130,MasterData[Material],I1130,MasterData[WWB ID],C1130)</f>
        <v>-297.67600000000004</v>
      </c>
      <c r="S1130" s="95">
        <f t="shared" si="36"/>
        <v>-274.7466459063221</v>
      </c>
    </row>
    <row r="1131" spans="1:19" x14ac:dyDescent="0.25">
      <c r="A1131" s="91" t="str">
        <v>BD INTERVENTIONAL</v>
      </c>
      <c r="B1131" s="91" t="str">
        <v>Peripheral Intervention</v>
      </c>
      <c r="C1131" s="91" t="str">
        <v>2401137</v>
      </c>
      <c r="D1131" s="91" t="str">
        <v>Peripheral Vascular Disease</v>
      </c>
      <c r="E1131" s="91" t="str">
        <v>Venous</v>
      </c>
      <c r="F1131" s="91" t="str">
        <v>Venovo</v>
      </c>
      <c r="G1131" s="91" t="str">
        <v>Venovo (LD Venous Stent)</v>
      </c>
      <c r="H1131" s="91" t="str">
        <v>VENUM16060_BARD</v>
      </c>
      <c r="I1131" s="91" t="str">
        <v>VenovoVenousStent</v>
      </c>
      <c r="J1131" s="91" t="str">
        <v>BARD</v>
      </c>
      <c r="K1131" s="95">
        <f>SUMIFS(MasterData[Curr Sales],MasterData[Material'#],H1131,MasterData[Material],I1131,MasterData[WWB ID],C1131)</f>
        <v>0</v>
      </c>
      <c r="L1131" s="95">
        <f>SUMIFS(MasterData[Prior Sales],MasterData[Material'#],H1131,MasterData[Material],I1131,MasterData[WWB ID],C1131)</f>
        <v>5017.5</v>
      </c>
      <c r="M1131" s="95">
        <f t="shared" si="35"/>
        <v>-5017.5</v>
      </c>
      <c r="N1131" s="95">
        <f>SUMIFS(MasterData[Semi-Annual Base],MasterData[Material'#],H1131,MasterData[Material],I1131,MasterData[WWB ID],C1131)</f>
        <v>0</v>
      </c>
      <c r="O1131" s="95">
        <f>SUMIFS(MasterData[Semi-Annual Focus],MasterData[Material'#],H1131,MasterData[Material],I1131,MasterData[WWB ID],C1131)</f>
        <v>0</v>
      </c>
      <c r="P1131" s="95">
        <f>SUMIFS(MasterData[Base Rebate],MasterData[Material'#],H1131,MasterData[Material],I1131,MasterData[WWB ID],C1131)</f>
        <v>38.648743655863825</v>
      </c>
      <c r="Q1131" s="95">
        <f>SUMIFS(MasterData[Annual Focus],MasterData[Material'#],H1131,MasterData[Material],I1131,MasterData[WWB ID],C1131)</f>
        <v>0</v>
      </c>
      <c r="R1131" s="95">
        <f>SUMIFS(MasterData[Growth Rebate],MasterData[Material'#],H1131,MasterData[Material],I1131,MasterData[WWB ID],C1131)</f>
        <v>-501.75</v>
      </c>
      <c r="S1131" s="95">
        <f t="shared" si="36"/>
        <v>-463.10125634413617</v>
      </c>
    </row>
    <row r="1132" spans="1:19" x14ac:dyDescent="0.25">
      <c r="A1132" s="91" t="str">
        <v>BD INTERVENTIONAL</v>
      </c>
      <c r="B1132" s="91" t="str">
        <v>Peripheral Intervention</v>
      </c>
      <c r="C1132" s="91" t="str">
        <v>2401137</v>
      </c>
      <c r="D1132" s="91" t="str">
        <v>Peripheral Vascular Disease</v>
      </c>
      <c r="E1132" s="91" t="str">
        <v>Venous</v>
      </c>
      <c r="F1132" s="91" t="str">
        <v>Liverty - Kits</v>
      </c>
      <c r="G1132" s="91" t="str">
        <v>Liverty</v>
      </c>
      <c r="H1132" s="91" t="str">
        <v>306466_BARD</v>
      </c>
      <c r="I1132" s="91" t="str">
        <v>LivertyTipsAccessSet</v>
      </c>
      <c r="J1132" s="91" t="str">
        <v>BARD</v>
      </c>
      <c r="K1132" s="95">
        <f>SUMIFS(MasterData[Curr Sales],MasterData[Material'#],H1132,MasterData[Material],I1132,MasterData[WWB ID],C1132)</f>
        <v>22704</v>
      </c>
      <c r="L1132" s="95">
        <f>SUMIFS(MasterData[Prior Sales],MasterData[Material'#],H1132,MasterData[Material],I1132,MasterData[WWB ID],C1132)</f>
        <v>0</v>
      </c>
      <c r="M1132" s="95">
        <f t="shared" si="35"/>
        <v>22704</v>
      </c>
      <c r="N1132" s="95">
        <f>SUMIFS(MasterData[Semi-Annual Base],MasterData[Material'#],H1132,MasterData[Material],I1132,MasterData[WWB ID],C1132)</f>
        <v>0</v>
      </c>
      <c r="O1132" s="95">
        <f>SUMIFS(MasterData[Semi-Annual Focus],MasterData[Material'#],H1132,MasterData[Material],I1132,MasterData[WWB ID],C1132)</f>
        <v>0</v>
      </c>
      <c r="P1132" s="95">
        <f>SUMIFS(MasterData[Base Rebate],MasterData[Material'#],H1132,MasterData[Material],I1132,MasterData[WWB ID],C1132)</f>
        <v>0</v>
      </c>
      <c r="Q1132" s="95">
        <f>SUMIFS(MasterData[Annual Focus],MasterData[Material'#],H1132,MasterData[Material],I1132,MasterData[WWB ID],C1132)</f>
        <v>0</v>
      </c>
      <c r="R1132" s="95">
        <f>SUMIFS(MasterData[Growth Rebate],MasterData[Material'#],H1132,MasterData[Material],I1132,MasterData[WWB ID],C1132)</f>
        <v>2270.4</v>
      </c>
      <c r="S1132" s="95">
        <f t="shared" si="36"/>
        <v>2270.4</v>
      </c>
    </row>
    <row r="1133" spans="1:19" x14ac:dyDescent="0.25">
      <c r="A1133" s="91" t="str">
        <v>BD INTERVENTIONAL</v>
      </c>
      <c r="B1133" s="91" t="str">
        <v>Peripheral Intervention</v>
      </c>
      <c r="C1133" s="91" t="str">
        <v>2401110</v>
      </c>
      <c r="D1133" s="91" t="str">
        <v>Oncology</v>
      </c>
      <c r="E1133" s="91" t="str">
        <v>Biopsy Needles and Accessories</v>
      </c>
      <c r="F1133" s="91" t="str">
        <v>Mission Needles</v>
      </c>
      <c r="G1133" s="91" t="str">
        <v>Mission Needles</v>
      </c>
      <c r="H1133" s="91" t="str">
        <v>2006MS_BARD</v>
      </c>
      <c r="I1133" s="91" t="str">
        <v>MISSION 20G X 6CM</v>
      </c>
      <c r="J1133" s="91" t="str">
        <v>BARD</v>
      </c>
      <c r="K1133" s="95">
        <f>SUMIFS(MasterData[Curr Sales],MasterData[Material'#],H1133,MasterData[Material],I1133,MasterData[WWB ID],C1133)</f>
        <v>190</v>
      </c>
      <c r="L1133" s="95">
        <f>SUMIFS(MasterData[Prior Sales],MasterData[Material'#],H1133,MasterData[Material],I1133,MasterData[WWB ID],C1133)</f>
        <v>0</v>
      </c>
      <c r="M1133" s="95">
        <f t="shared" si="35"/>
        <v>190</v>
      </c>
      <c r="N1133" s="95">
        <f>SUMIFS(MasterData[Semi-Annual Base],MasterData[Material'#],H1133,MasterData[Material],I1133,MasterData[WWB ID],C1133)</f>
        <v>0</v>
      </c>
      <c r="O1133" s="95">
        <f>SUMIFS(MasterData[Semi-Annual Focus],MasterData[Material'#],H1133,MasterData[Material],I1133,MasterData[WWB ID],C1133)</f>
        <v>0</v>
      </c>
      <c r="P1133" s="95">
        <f>SUMIFS(MasterData[Base Rebate],MasterData[Material'#],H1133,MasterData[Material],I1133,MasterData[WWB ID],C1133)</f>
        <v>0</v>
      </c>
      <c r="Q1133" s="95">
        <f>SUMIFS(MasterData[Annual Focus],MasterData[Material'#],H1133,MasterData[Material],I1133,MasterData[WWB ID],C1133)</f>
        <v>0</v>
      </c>
      <c r="R1133" s="95">
        <f>SUMIFS(MasterData[Growth Rebate],MasterData[Material'#],H1133,MasterData[Material],I1133,MasterData[WWB ID],C1133)</f>
        <v>19</v>
      </c>
      <c r="S1133" s="95">
        <f t="shared" si="36"/>
        <v>19</v>
      </c>
    </row>
    <row r="1134" spans="1:19" x14ac:dyDescent="0.25">
      <c r="A1134" s="91" t="str">
        <v>BD INTERVENTIONAL</v>
      </c>
      <c r="B1134" s="91" t="str">
        <v>Peripheral Intervention</v>
      </c>
      <c r="C1134" s="91" t="str">
        <v>2401110</v>
      </c>
      <c r="D1134" s="91" t="str">
        <v>Oncology</v>
      </c>
      <c r="E1134" s="91" t="str">
        <v>Biopsy Needles and Accessories</v>
      </c>
      <c r="F1134" s="91" t="str">
        <v>Maxcore Needles</v>
      </c>
      <c r="G1134" s="91" t="str">
        <v>Maxcore Needles</v>
      </c>
      <c r="H1134" s="91" t="str">
        <v>MC1416_BARD</v>
      </c>
      <c r="I1134" s="91" t="str">
        <v>BIOPSYINSTRUMENT</v>
      </c>
      <c r="J1134" s="91" t="str">
        <v>BARD</v>
      </c>
      <c r="K1134" s="95">
        <f>SUMIFS(MasterData[Curr Sales],MasterData[Material'#],H1134,MasterData[Material],I1134,MasterData[WWB ID],C1134)</f>
        <v>240</v>
      </c>
      <c r="L1134" s="95">
        <f>SUMIFS(MasterData[Prior Sales],MasterData[Material'#],H1134,MasterData[Material],I1134,MasterData[WWB ID],C1134)</f>
        <v>751.7</v>
      </c>
      <c r="M1134" s="95">
        <f t="shared" si="35"/>
        <v>-511.70000000000005</v>
      </c>
      <c r="N1134" s="95">
        <f>SUMIFS(MasterData[Semi-Annual Base],MasterData[Material'#],H1134,MasterData[Material],I1134,MasterData[WWB ID],C1134)</f>
        <v>0</v>
      </c>
      <c r="O1134" s="95">
        <f>SUMIFS(MasterData[Semi-Annual Focus],MasterData[Material'#],H1134,MasterData[Material],I1134,MasterData[WWB ID],C1134)</f>
        <v>0</v>
      </c>
      <c r="P1134" s="95">
        <f>SUMIFS(MasterData[Base Rebate],MasterData[Material'#],H1134,MasterData[Material],I1134,MasterData[WWB ID],C1134)</f>
        <v>5.7901864685825277</v>
      </c>
      <c r="Q1134" s="95">
        <f>SUMIFS(MasterData[Annual Focus],MasterData[Material'#],H1134,MasterData[Material],I1134,MasterData[WWB ID],C1134)</f>
        <v>0</v>
      </c>
      <c r="R1134" s="95">
        <f>SUMIFS(MasterData[Growth Rebate],MasterData[Material'#],H1134,MasterData[Material],I1134,MasterData[WWB ID],C1134)</f>
        <v>-51.17</v>
      </c>
      <c r="S1134" s="95">
        <f t="shared" si="36"/>
        <v>-45.379813531417476</v>
      </c>
    </row>
    <row r="1135" spans="1:19" x14ac:dyDescent="0.25">
      <c r="A1135" s="91" t="str">
        <v>BD INTERVENTIONAL</v>
      </c>
      <c r="B1135" s="91" t="str">
        <v>Peripheral Intervention</v>
      </c>
      <c r="C1135" s="91" t="str">
        <v>2401121</v>
      </c>
      <c r="D1135" s="91" t="str">
        <v>End Stage Kidney Disease</v>
      </c>
      <c r="E1135" s="91" t="str">
        <v>Chronic Dialysis Catheters</v>
      </c>
      <c r="F1135" s="91" t="str">
        <v>Glidepath Retrograde</v>
      </c>
      <c r="G1135" s="91" t="str">
        <v>Glidepath Retrograde</v>
      </c>
      <c r="H1135" s="91" t="str">
        <v>5393500R_BARD</v>
      </c>
      <c r="I1135" s="91" t="str">
        <v>GlidePathRetro</v>
      </c>
      <c r="J1135" s="91" t="str">
        <v>BARD</v>
      </c>
      <c r="K1135" s="95">
        <f>SUMIFS(MasterData[Curr Sales],MasterData[Material'#],H1135,MasterData[Material],I1135,MasterData[WWB ID],C1135)</f>
        <v>0</v>
      </c>
      <c r="L1135" s="95">
        <f>SUMIFS(MasterData[Prior Sales],MasterData[Material'#],H1135,MasterData[Material],I1135,MasterData[WWB ID],C1135)</f>
        <v>1251</v>
      </c>
      <c r="M1135" s="95">
        <f t="shared" si="35"/>
        <v>-1251</v>
      </c>
      <c r="N1135" s="95">
        <f>SUMIFS(MasterData[Semi-Annual Base],MasterData[Material'#],H1135,MasterData[Material],I1135,MasterData[WWB ID],C1135)</f>
        <v>0</v>
      </c>
      <c r="O1135" s="95">
        <f>SUMIFS(MasterData[Semi-Annual Focus],MasterData[Material'#],H1135,MasterData[Material],I1135,MasterData[WWB ID],C1135)</f>
        <v>0</v>
      </c>
      <c r="P1135" s="95">
        <f>SUMIFS(MasterData[Base Rebate],MasterData[Material'#],H1135,MasterData[Material],I1135,MasterData[WWB ID],C1135)</f>
        <v>9.6361890011929532</v>
      </c>
      <c r="Q1135" s="95">
        <f>SUMIFS(MasterData[Annual Focus],MasterData[Material'#],H1135,MasterData[Material],I1135,MasterData[WWB ID],C1135)</f>
        <v>0</v>
      </c>
      <c r="R1135" s="95">
        <f>SUMIFS(MasterData[Growth Rebate],MasterData[Material'#],H1135,MasterData[Material],I1135,MasterData[WWB ID],C1135)</f>
        <v>-125.10000000000001</v>
      </c>
      <c r="S1135" s="95">
        <f t="shared" si="36"/>
        <v>-115.46381099880705</v>
      </c>
    </row>
    <row r="1136" spans="1:19" x14ac:dyDescent="0.25">
      <c r="A1136" s="91" t="str">
        <v>BD INTERVENTIONAL</v>
      </c>
      <c r="B1136" s="91" t="str">
        <v>Peripheral Intervention</v>
      </c>
      <c r="C1136" s="91" t="str">
        <v>2401121</v>
      </c>
      <c r="D1136" s="91" t="str">
        <v>End Stage Kidney Disease</v>
      </c>
      <c r="E1136" s="91" t="str">
        <v>PTA ESKD</v>
      </c>
      <c r="F1136" s="91" t="str">
        <v>Conquest 40 PTA</v>
      </c>
      <c r="G1136" s="91" t="str">
        <v>Conquest 40 PTA</v>
      </c>
      <c r="H1136" s="91" t="str">
        <v>CQF5098_BARD</v>
      </c>
      <c r="I1136" s="91" t="str">
        <v>PTABALLOONDILATATIONCATHETER</v>
      </c>
      <c r="J1136" s="91" t="str">
        <v>BARD</v>
      </c>
      <c r="K1136" s="95">
        <f>SUMIFS(MasterData[Curr Sales],MasterData[Material'#],H1136,MasterData[Material],I1136,MasterData[WWB ID],C1136)</f>
        <v>4780.2299999999996</v>
      </c>
      <c r="L1136" s="95">
        <f>SUMIFS(MasterData[Prior Sales],MasterData[Material'#],H1136,MasterData[Material],I1136,MasterData[WWB ID],C1136)</f>
        <v>5904.9899999999989</v>
      </c>
      <c r="M1136" s="95">
        <f t="shared" si="35"/>
        <v>-1124.7599999999993</v>
      </c>
      <c r="N1136" s="95">
        <f>SUMIFS(MasterData[Semi-Annual Base],MasterData[Material'#],H1136,MasterData[Material],I1136,MasterData[WWB ID],C1136)</f>
        <v>0</v>
      </c>
      <c r="O1136" s="95">
        <f>SUMIFS(MasterData[Semi-Annual Focus],MasterData[Material'#],H1136,MasterData[Material],I1136,MasterData[WWB ID],C1136)</f>
        <v>0</v>
      </c>
      <c r="P1136" s="95">
        <f>SUMIFS(MasterData[Base Rebate],MasterData[Material'#],H1136,MasterData[Material],I1136,MasterData[WWB ID],C1136)</f>
        <v>45.484891838652572</v>
      </c>
      <c r="Q1136" s="95">
        <f>SUMIFS(MasterData[Annual Focus],MasterData[Material'#],H1136,MasterData[Material],I1136,MasterData[WWB ID],C1136)</f>
        <v>0</v>
      </c>
      <c r="R1136" s="95">
        <f>SUMIFS(MasterData[Growth Rebate],MasterData[Material'#],H1136,MasterData[Material],I1136,MasterData[WWB ID],C1136)</f>
        <v>-112.47599999999994</v>
      </c>
      <c r="S1136" s="95">
        <f t="shared" si="36"/>
        <v>-66.99110816134737</v>
      </c>
    </row>
    <row r="1137" spans="1:19" x14ac:dyDescent="0.25">
      <c r="A1137" s="91" t="str">
        <v>BD INTERVENTIONAL</v>
      </c>
      <c r="B1137" s="91" t="str">
        <v>Peripheral Intervention</v>
      </c>
      <c r="C1137" s="91" t="str">
        <v>2401121</v>
      </c>
      <c r="D1137" s="91" t="str">
        <v>End Stage Kidney Disease</v>
      </c>
      <c r="E1137" s="91" t="str">
        <v>Stents and Stent Grafts ESKD</v>
      </c>
      <c r="F1137" s="91" t="str">
        <v>Fluency</v>
      </c>
      <c r="G1137" s="91" t="str">
        <v>Fluency</v>
      </c>
      <c r="H1137" s="91" t="str">
        <v>FEM08060_BARD</v>
      </c>
      <c r="I1137" s="91" t="str">
        <v>FluencyPlusEndovascStentGraft</v>
      </c>
      <c r="J1137" s="91" t="str">
        <v>BARD</v>
      </c>
      <c r="K1137" s="95">
        <f>SUMIFS(MasterData[Curr Sales],MasterData[Material'#],H1137,MasterData[Material],I1137,MasterData[WWB ID],C1137)</f>
        <v>9990</v>
      </c>
      <c r="L1137" s="95">
        <f>SUMIFS(MasterData[Prior Sales],MasterData[Material'#],H1137,MasterData[Material],I1137,MasterData[WWB ID],C1137)</f>
        <v>0</v>
      </c>
      <c r="M1137" s="95">
        <f t="shared" si="35"/>
        <v>9990</v>
      </c>
      <c r="N1137" s="95">
        <f>SUMIFS(MasterData[Semi-Annual Base],MasterData[Material'#],H1137,MasterData[Material],I1137,MasterData[WWB ID],C1137)</f>
        <v>0</v>
      </c>
      <c r="O1137" s="95">
        <f>SUMIFS(MasterData[Semi-Annual Focus],MasterData[Material'#],H1137,MasterData[Material],I1137,MasterData[WWB ID],C1137)</f>
        <v>0</v>
      </c>
      <c r="P1137" s="95">
        <f>SUMIFS(MasterData[Base Rebate],MasterData[Material'#],H1137,MasterData[Material],I1137,MasterData[WWB ID],C1137)</f>
        <v>0</v>
      </c>
      <c r="Q1137" s="95">
        <f>SUMIFS(MasterData[Annual Focus],MasterData[Material'#],H1137,MasterData[Material],I1137,MasterData[WWB ID],C1137)</f>
        <v>0</v>
      </c>
      <c r="R1137" s="95">
        <f>SUMIFS(MasterData[Growth Rebate],MasterData[Material'#],H1137,MasterData[Material],I1137,MasterData[WWB ID],C1137)</f>
        <v>999</v>
      </c>
      <c r="S1137" s="95">
        <f t="shared" si="36"/>
        <v>999</v>
      </c>
    </row>
    <row r="1138" spans="1:19" x14ac:dyDescent="0.25">
      <c r="A1138" s="91" t="str">
        <v>BD INTERVENTIONAL</v>
      </c>
      <c r="B1138" s="91" t="str">
        <v>Peripheral Intervention</v>
      </c>
      <c r="C1138" s="91" t="str">
        <v>2401121</v>
      </c>
      <c r="D1138" s="91" t="str">
        <v>End Stage Kidney Disease</v>
      </c>
      <c r="E1138" s="91" t="str">
        <v>Stents and Stent Grafts ESKD</v>
      </c>
      <c r="F1138" s="91" t="str">
        <v>Fluency</v>
      </c>
      <c r="G1138" s="91" t="str">
        <v>Fluency</v>
      </c>
      <c r="H1138" s="91" t="str">
        <v>FEM08080_BARD</v>
      </c>
      <c r="I1138" s="91" t="str">
        <v>FluencyPlusEndovascStentGraft</v>
      </c>
      <c r="J1138" s="91" t="str">
        <v>BARD</v>
      </c>
      <c r="K1138" s="95">
        <f>SUMIFS(MasterData[Curr Sales],MasterData[Material'#],H1138,MasterData[Material],I1138,MasterData[WWB ID],C1138)</f>
        <v>12985</v>
      </c>
      <c r="L1138" s="95">
        <f>SUMIFS(MasterData[Prior Sales],MasterData[Material'#],H1138,MasterData[Material],I1138,MasterData[WWB ID],C1138)</f>
        <v>0</v>
      </c>
      <c r="M1138" s="95">
        <f t="shared" si="35"/>
        <v>12985</v>
      </c>
      <c r="N1138" s="95">
        <f>SUMIFS(MasterData[Semi-Annual Base],MasterData[Material'#],H1138,MasterData[Material],I1138,MasterData[WWB ID],C1138)</f>
        <v>0</v>
      </c>
      <c r="O1138" s="95">
        <f>SUMIFS(MasterData[Semi-Annual Focus],MasterData[Material'#],H1138,MasterData[Material],I1138,MasterData[WWB ID],C1138)</f>
        <v>0</v>
      </c>
      <c r="P1138" s="95">
        <f>SUMIFS(MasterData[Base Rebate],MasterData[Material'#],H1138,MasterData[Material],I1138,MasterData[WWB ID],C1138)</f>
        <v>0</v>
      </c>
      <c r="Q1138" s="95">
        <f>SUMIFS(MasterData[Annual Focus],MasterData[Material'#],H1138,MasterData[Material],I1138,MasterData[WWB ID],C1138)</f>
        <v>0</v>
      </c>
      <c r="R1138" s="95">
        <f>SUMIFS(MasterData[Growth Rebate],MasterData[Material'#],H1138,MasterData[Material],I1138,MasterData[WWB ID],C1138)</f>
        <v>1298.5</v>
      </c>
      <c r="S1138" s="95">
        <f t="shared" si="36"/>
        <v>1298.5</v>
      </c>
    </row>
    <row r="1139" spans="1:19" x14ac:dyDescent="0.25">
      <c r="A1139" s="91" t="str">
        <v>BD INTERVENTIONAL</v>
      </c>
      <c r="B1139" s="91" t="str">
        <v>Peripheral Intervention</v>
      </c>
      <c r="C1139" s="91" t="str">
        <v>2401121</v>
      </c>
      <c r="D1139" s="91" t="str">
        <v>End Stage Kidney Disease</v>
      </c>
      <c r="E1139" s="91" t="str">
        <v>Stents and Stent Grafts ESKD</v>
      </c>
      <c r="F1139" s="91" t="str">
        <v>Fluency</v>
      </c>
      <c r="G1139" s="91" t="str">
        <v>Fluency</v>
      </c>
      <c r="H1139" s="91" t="str">
        <v>FEM08120_BARD</v>
      </c>
      <c r="I1139" s="91" t="str">
        <v>FluencyPlusEndovascStentGraft</v>
      </c>
      <c r="J1139" s="91" t="str">
        <v>BARD</v>
      </c>
      <c r="K1139" s="95">
        <f>SUMIFS(MasterData[Curr Sales],MasterData[Material'#],H1139,MasterData[Material],I1139,MasterData[WWB ID],C1139)</f>
        <v>12985</v>
      </c>
      <c r="L1139" s="95">
        <f>SUMIFS(MasterData[Prior Sales],MasterData[Material'#],H1139,MasterData[Material],I1139,MasterData[WWB ID],C1139)</f>
        <v>0</v>
      </c>
      <c r="M1139" s="95">
        <f t="shared" si="35"/>
        <v>12985</v>
      </c>
      <c r="N1139" s="95">
        <f>SUMIFS(MasterData[Semi-Annual Base],MasterData[Material'#],H1139,MasterData[Material],I1139,MasterData[WWB ID],C1139)</f>
        <v>0</v>
      </c>
      <c r="O1139" s="95">
        <f>SUMIFS(MasterData[Semi-Annual Focus],MasterData[Material'#],H1139,MasterData[Material],I1139,MasterData[WWB ID],C1139)</f>
        <v>0</v>
      </c>
      <c r="P1139" s="95">
        <f>SUMIFS(MasterData[Base Rebate],MasterData[Material'#],H1139,MasterData[Material],I1139,MasterData[WWB ID],C1139)</f>
        <v>0</v>
      </c>
      <c r="Q1139" s="95">
        <f>SUMIFS(MasterData[Annual Focus],MasterData[Material'#],H1139,MasterData[Material],I1139,MasterData[WWB ID],C1139)</f>
        <v>0</v>
      </c>
      <c r="R1139" s="95">
        <f>SUMIFS(MasterData[Growth Rebate],MasterData[Material'#],H1139,MasterData[Material],I1139,MasterData[WWB ID],C1139)</f>
        <v>1298.5</v>
      </c>
      <c r="S1139" s="95">
        <f t="shared" si="36"/>
        <v>1298.5</v>
      </c>
    </row>
    <row r="1140" spans="1:19" x14ac:dyDescent="0.25">
      <c r="A1140" s="91" t="str">
        <v>BD INTERVENTIONAL</v>
      </c>
      <c r="B1140" s="91" t="str">
        <v>Peripheral Intervention</v>
      </c>
      <c r="C1140" s="91" t="str">
        <v>2401121</v>
      </c>
      <c r="D1140" s="91" t="str">
        <v>End Stage Kidney Disease</v>
      </c>
      <c r="E1140" s="91" t="str">
        <v>Stents and Stent Grafts ESKD</v>
      </c>
      <c r="F1140" s="91" t="str">
        <v>Fluency</v>
      </c>
      <c r="G1140" s="91" t="str">
        <v>Fluency</v>
      </c>
      <c r="H1140" s="91" t="str">
        <v>FEM10080_BARD</v>
      </c>
      <c r="I1140" s="91" t="str">
        <v>FluencyPlusEndovascStentGraft</v>
      </c>
      <c r="J1140" s="91" t="str">
        <v>BARD</v>
      </c>
      <c r="K1140" s="95">
        <f>SUMIFS(MasterData[Curr Sales],MasterData[Material'#],H1140,MasterData[Material],I1140,MasterData[WWB ID],C1140)</f>
        <v>8990</v>
      </c>
      <c r="L1140" s="95">
        <f>SUMIFS(MasterData[Prior Sales],MasterData[Material'#],H1140,MasterData[Material],I1140,MasterData[WWB ID],C1140)</f>
        <v>0</v>
      </c>
      <c r="M1140" s="95">
        <f t="shared" si="35"/>
        <v>8990</v>
      </c>
      <c r="N1140" s="95">
        <f>SUMIFS(MasterData[Semi-Annual Base],MasterData[Material'#],H1140,MasterData[Material],I1140,MasterData[WWB ID],C1140)</f>
        <v>0</v>
      </c>
      <c r="O1140" s="95">
        <f>SUMIFS(MasterData[Semi-Annual Focus],MasterData[Material'#],H1140,MasterData[Material],I1140,MasterData[WWB ID],C1140)</f>
        <v>0</v>
      </c>
      <c r="P1140" s="95">
        <f>SUMIFS(MasterData[Base Rebate],MasterData[Material'#],H1140,MasterData[Material],I1140,MasterData[WWB ID],C1140)</f>
        <v>0</v>
      </c>
      <c r="Q1140" s="95">
        <f>SUMIFS(MasterData[Annual Focus],MasterData[Material'#],H1140,MasterData[Material],I1140,MasterData[WWB ID],C1140)</f>
        <v>0</v>
      </c>
      <c r="R1140" s="95">
        <f>SUMIFS(MasterData[Growth Rebate],MasterData[Material'#],H1140,MasterData[Material],I1140,MasterData[WWB ID],C1140)</f>
        <v>899</v>
      </c>
      <c r="S1140" s="95">
        <f t="shared" si="36"/>
        <v>899</v>
      </c>
    </row>
    <row r="1141" spans="1:19" x14ac:dyDescent="0.25">
      <c r="A1141" s="91" t="str">
        <v>BD INTERVENTIONAL</v>
      </c>
      <c r="B1141" s="91" t="str">
        <v>Peripheral Intervention</v>
      </c>
      <c r="C1141" s="91" t="str">
        <v>2401121</v>
      </c>
      <c r="D1141" s="91" t="str">
        <v>End Stage Kidney Disease</v>
      </c>
      <c r="E1141" s="91" t="str">
        <v>Stents and Stent Grafts ESKD</v>
      </c>
      <c r="F1141" s="91" t="str">
        <v>Fluency</v>
      </c>
      <c r="G1141" s="91" t="str">
        <v>Fluency</v>
      </c>
      <c r="H1141" s="91" t="str">
        <v>FEM10120_BARD</v>
      </c>
      <c r="I1141" s="91" t="str">
        <v>FluencyPlusEndovascStentGraft</v>
      </c>
      <c r="J1141" s="91" t="str">
        <v>BARD</v>
      </c>
      <c r="K1141" s="95">
        <f>SUMIFS(MasterData[Curr Sales],MasterData[Material'#],H1141,MasterData[Material],I1141,MasterData[WWB ID],C1141)</f>
        <v>23975</v>
      </c>
      <c r="L1141" s="95">
        <f>SUMIFS(MasterData[Prior Sales],MasterData[Material'#],H1141,MasterData[Material],I1141,MasterData[WWB ID],C1141)</f>
        <v>0</v>
      </c>
      <c r="M1141" s="95">
        <f t="shared" si="35"/>
        <v>23975</v>
      </c>
      <c r="N1141" s="95">
        <f>SUMIFS(MasterData[Semi-Annual Base],MasterData[Material'#],H1141,MasterData[Material],I1141,MasterData[WWB ID],C1141)</f>
        <v>0</v>
      </c>
      <c r="O1141" s="95">
        <f>SUMIFS(MasterData[Semi-Annual Focus],MasterData[Material'#],H1141,MasterData[Material],I1141,MasterData[WWB ID],C1141)</f>
        <v>0</v>
      </c>
      <c r="P1141" s="95">
        <f>SUMIFS(MasterData[Base Rebate],MasterData[Material'#],H1141,MasterData[Material],I1141,MasterData[WWB ID],C1141)</f>
        <v>0</v>
      </c>
      <c r="Q1141" s="95">
        <f>SUMIFS(MasterData[Annual Focus],MasterData[Material'#],H1141,MasterData[Material],I1141,MasterData[WWB ID],C1141)</f>
        <v>0</v>
      </c>
      <c r="R1141" s="95">
        <f>SUMIFS(MasterData[Growth Rebate],MasterData[Material'#],H1141,MasterData[Material],I1141,MasterData[WWB ID],C1141)</f>
        <v>2397.5</v>
      </c>
      <c r="S1141" s="95">
        <f t="shared" si="36"/>
        <v>2397.5</v>
      </c>
    </row>
    <row r="1142" spans="1:19" x14ac:dyDescent="0.25">
      <c r="A1142" s="91" t="str">
        <v>BD INTERVENTIONAL</v>
      </c>
      <c r="B1142" s="91" t="str">
        <v>Peripheral Intervention</v>
      </c>
      <c r="C1142" s="91" t="str">
        <v>2401121</v>
      </c>
      <c r="D1142" s="91" t="str">
        <v>End Stage Kidney Disease</v>
      </c>
      <c r="E1142" s="91" t="str">
        <v>Stents and Stent Grafts ESKD</v>
      </c>
      <c r="F1142" s="91" t="str">
        <v>Fluency</v>
      </c>
      <c r="G1142" s="91" t="str">
        <v>Fluency</v>
      </c>
      <c r="H1142" s="91" t="str">
        <v>FEM08100_BARD</v>
      </c>
      <c r="I1142" s="91" t="str">
        <v>FluencyPlusEndovascStentGraft</v>
      </c>
      <c r="J1142" s="91" t="str">
        <v>BARD</v>
      </c>
      <c r="K1142" s="95">
        <f>SUMIFS(MasterData[Curr Sales],MasterData[Material'#],H1142,MasterData[Material],I1142,MasterData[WWB ID],C1142)</f>
        <v>0</v>
      </c>
      <c r="L1142" s="95">
        <f>SUMIFS(MasterData[Prior Sales],MasterData[Material'#],H1142,MasterData[Material],I1142,MasterData[WWB ID],C1142)</f>
        <v>4995</v>
      </c>
      <c r="M1142" s="95">
        <f t="shared" si="35"/>
        <v>-4995</v>
      </c>
      <c r="N1142" s="95">
        <f>SUMIFS(MasterData[Semi-Annual Base],MasterData[Material'#],H1142,MasterData[Material],I1142,MasterData[WWB ID],C1142)</f>
        <v>0</v>
      </c>
      <c r="O1142" s="95">
        <f>SUMIFS(MasterData[Semi-Annual Focus],MasterData[Material'#],H1142,MasterData[Material],I1142,MasterData[WWB ID],C1142)</f>
        <v>0</v>
      </c>
      <c r="P1142" s="95">
        <f>SUMIFS(MasterData[Base Rebate],MasterData[Material'#],H1142,MasterData[Material],I1142,MasterData[WWB ID],C1142)</f>
        <v>38.475430904043805</v>
      </c>
      <c r="Q1142" s="95">
        <f>SUMIFS(MasterData[Annual Focus],MasterData[Material'#],H1142,MasterData[Material],I1142,MasterData[WWB ID],C1142)</f>
        <v>0</v>
      </c>
      <c r="R1142" s="95">
        <f>SUMIFS(MasterData[Growth Rebate],MasterData[Material'#],H1142,MasterData[Material],I1142,MasterData[WWB ID],C1142)</f>
        <v>-499.5</v>
      </c>
      <c r="S1142" s="95">
        <f t="shared" si="36"/>
        <v>-461.02456909595617</v>
      </c>
    </row>
    <row r="1143" spans="1:19" x14ac:dyDescent="0.25">
      <c r="A1143" s="91" t="str">
        <v>BD INTERVENTIONAL</v>
      </c>
      <c r="B1143" s="91" t="str">
        <v>Peripheral Intervention</v>
      </c>
      <c r="C1143" s="91" t="str">
        <v>2401137</v>
      </c>
      <c r="D1143" s="91" t="str">
        <v>Peripheral Vascular Disease</v>
      </c>
      <c r="E1143" s="91" t="str">
        <v>Stents PVD</v>
      </c>
      <c r="F1143" s="91" t="str">
        <v>Lifestent</v>
      </c>
      <c r="G1143" s="91" t="str">
        <v>Lifestent</v>
      </c>
      <c r="H1143" s="91" t="str">
        <v>5F050803CS_BARD</v>
      </c>
      <c r="I1143" s="91" t="str">
        <v>LifeStent5FVascularUS</v>
      </c>
      <c r="J1143" s="91" t="str">
        <v>BARD</v>
      </c>
      <c r="K1143" s="95">
        <f>SUMIFS(MasterData[Curr Sales],MasterData[Material'#],H1143,MasterData[Material],I1143,MasterData[WWB ID],C1143)</f>
        <v>1751</v>
      </c>
      <c r="L1143" s="95">
        <f>SUMIFS(MasterData[Prior Sales],MasterData[Material'#],H1143,MasterData[Material],I1143,MasterData[WWB ID],C1143)</f>
        <v>0</v>
      </c>
      <c r="M1143" s="95">
        <f t="shared" si="35"/>
        <v>1751</v>
      </c>
      <c r="N1143" s="95">
        <f>SUMIFS(MasterData[Semi-Annual Base],MasterData[Material'#],H1143,MasterData[Material],I1143,MasterData[WWB ID],C1143)</f>
        <v>0</v>
      </c>
      <c r="O1143" s="95">
        <f>SUMIFS(MasterData[Semi-Annual Focus],MasterData[Material'#],H1143,MasterData[Material],I1143,MasterData[WWB ID],C1143)</f>
        <v>0</v>
      </c>
      <c r="P1143" s="95">
        <f>SUMIFS(MasterData[Base Rebate],MasterData[Material'#],H1143,MasterData[Material],I1143,MasterData[WWB ID],C1143)</f>
        <v>0</v>
      </c>
      <c r="Q1143" s="95">
        <f>SUMIFS(MasterData[Annual Focus],MasterData[Material'#],H1143,MasterData[Material],I1143,MasterData[WWB ID],C1143)</f>
        <v>0</v>
      </c>
      <c r="R1143" s="95">
        <f>SUMIFS(MasterData[Growth Rebate],MasterData[Material'#],H1143,MasterData[Material],I1143,MasterData[WWB ID],C1143)</f>
        <v>175.10000000000002</v>
      </c>
      <c r="S1143" s="95">
        <f t="shared" si="36"/>
        <v>175.10000000000002</v>
      </c>
    </row>
    <row r="1144" spans="1:19" x14ac:dyDescent="0.25">
      <c r="A1144" s="91" t="str">
        <v>BD INTERVENTIONAL</v>
      </c>
      <c r="B1144" s="91" t="str">
        <v>Peripheral Intervention</v>
      </c>
      <c r="C1144" s="91" t="str">
        <v>2401137</v>
      </c>
      <c r="D1144" s="91" t="str">
        <v>Peripheral Vascular Disease</v>
      </c>
      <c r="E1144" s="91" t="str">
        <v>Venous</v>
      </c>
      <c r="F1144" s="91" t="str">
        <v>Venovo</v>
      </c>
      <c r="G1144" s="91" t="str">
        <v>Venovo (LD Venous Stent)</v>
      </c>
      <c r="H1144" s="91" t="str">
        <v>VENUL12060_BARD</v>
      </c>
      <c r="I1144" s="91" t="str">
        <v>VenovoVenousStent</v>
      </c>
      <c r="J1144" s="91" t="str">
        <v>BARD</v>
      </c>
      <c r="K1144" s="95">
        <f>SUMIFS(MasterData[Curr Sales],MasterData[Material'#],H1144,MasterData[Material],I1144,MasterData[WWB ID],C1144)</f>
        <v>0</v>
      </c>
      <c r="L1144" s="95">
        <f>SUMIFS(MasterData[Prior Sales],MasterData[Material'#],H1144,MasterData[Material],I1144,MasterData[WWB ID],C1144)</f>
        <v>1417.5</v>
      </c>
      <c r="M1144" s="95">
        <f t="shared" si="35"/>
        <v>-1417.5</v>
      </c>
      <c r="N1144" s="95">
        <f>SUMIFS(MasterData[Semi-Annual Base],MasterData[Material'#],H1144,MasterData[Material],I1144,MasterData[WWB ID],C1144)</f>
        <v>0</v>
      </c>
      <c r="O1144" s="95">
        <f>SUMIFS(MasterData[Semi-Annual Focus],MasterData[Material'#],H1144,MasterData[Material],I1144,MasterData[WWB ID],C1144)</f>
        <v>0</v>
      </c>
      <c r="P1144" s="95">
        <f>SUMIFS(MasterData[Base Rebate],MasterData[Material'#],H1144,MasterData[Material],I1144,MasterData[WWB ID],C1144)</f>
        <v>10.918703364661081</v>
      </c>
      <c r="Q1144" s="95">
        <f>SUMIFS(MasterData[Annual Focus],MasterData[Material'#],H1144,MasterData[Material],I1144,MasterData[WWB ID],C1144)</f>
        <v>0</v>
      </c>
      <c r="R1144" s="95">
        <f>SUMIFS(MasterData[Growth Rebate],MasterData[Material'#],H1144,MasterData[Material],I1144,MasterData[WWB ID],C1144)</f>
        <v>-141.75</v>
      </c>
      <c r="S1144" s="95">
        <f t="shared" si="36"/>
        <v>-130.83129663533893</v>
      </c>
    </row>
    <row r="1145" spans="1:19" x14ac:dyDescent="0.25">
      <c r="A1145" s="91" t="str">
        <v>BD INTERVENTIONAL</v>
      </c>
      <c r="B1145" s="91" t="str">
        <v>Peripheral Intervention</v>
      </c>
      <c r="C1145" s="91" t="str">
        <v>2401137</v>
      </c>
      <c r="D1145" s="91" t="str">
        <v>Peripheral Vascular Disease</v>
      </c>
      <c r="E1145" s="91" t="str">
        <v>Venous</v>
      </c>
      <c r="F1145" s="91" t="str">
        <v>Venovo</v>
      </c>
      <c r="G1145" s="91" t="str">
        <v>Venovo (LD Venous Stent)</v>
      </c>
      <c r="H1145" s="91" t="str">
        <v>VENUM10060_BARD</v>
      </c>
      <c r="I1145" s="91" t="str">
        <v>VenovoVenousStent</v>
      </c>
      <c r="J1145" s="91" t="str">
        <v>BARD</v>
      </c>
      <c r="K1145" s="95">
        <f>SUMIFS(MasterData[Curr Sales],MasterData[Material'#],H1145,MasterData[Material],I1145,MasterData[WWB ID],C1145)</f>
        <v>2600</v>
      </c>
      <c r="L1145" s="95">
        <f>SUMIFS(MasterData[Prior Sales],MasterData[Material'#],H1145,MasterData[Material],I1145,MasterData[WWB ID],C1145)</f>
        <v>0</v>
      </c>
      <c r="M1145" s="95">
        <f t="shared" si="35"/>
        <v>2600</v>
      </c>
      <c r="N1145" s="95">
        <f>SUMIFS(MasterData[Semi-Annual Base],MasterData[Material'#],H1145,MasterData[Material],I1145,MasterData[WWB ID],C1145)</f>
        <v>0</v>
      </c>
      <c r="O1145" s="95">
        <f>SUMIFS(MasterData[Semi-Annual Focus],MasterData[Material'#],H1145,MasterData[Material],I1145,MasterData[WWB ID],C1145)</f>
        <v>0</v>
      </c>
      <c r="P1145" s="95">
        <f>SUMIFS(MasterData[Base Rebate],MasterData[Material'#],H1145,MasterData[Material],I1145,MasterData[WWB ID],C1145)</f>
        <v>0</v>
      </c>
      <c r="Q1145" s="95">
        <f>SUMIFS(MasterData[Annual Focus],MasterData[Material'#],H1145,MasterData[Material],I1145,MasterData[WWB ID],C1145)</f>
        <v>0</v>
      </c>
      <c r="R1145" s="95">
        <f>SUMIFS(MasterData[Growth Rebate],MasterData[Material'#],H1145,MasterData[Material],I1145,MasterData[WWB ID],C1145)</f>
        <v>260</v>
      </c>
      <c r="S1145" s="95">
        <f t="shared" si="36"/>
        <v>260</v>
      </c>
    </row>
    <row r="1146" spans="1:19" x14ac:dyDescent="0.25">
      <c r="A1146" s="91" t="str">
        <v>BD INTERVENTIONAL</v>
      </c>
      <c r="B1146" s="91" t="str">
        <v>Peripheral Intervention</v>
      </c>
      <c r="C1146" s="91" t="str">
        <v>2401137</v>
      </c>
      <c r="D1146" s="91" t="str">
        <v>Peripheral Vascular Disease</v>
      </c>
      <c r="E1146" s="91" t="str">
        <v>Venous</v>
      </c>
      <c r="F1146" s="91" t="str">
        <v>Venovo</v>
      </c>
      <c r="G1146" s="91" t="str">
        <v>Venovo (LD Venous Stent)</v>
      </c>
      <c r="H1146" s="91" t="str">
        <v>VENUM10080_BARD</v>
      </c>
      <c r="I1146" s="91" t="str">
        <v>VenovoVenousStent</v>
      </c>
      <c r="J1146" s="91" t="str">
        <v>BARD</v>
      </c>
      <c r="K1146" s="95">
        <f>SUMIFS(MasterData[Curr Sales],MasterData[Material'#],H1146,MasterData[Material],I1146,MasterData[WWB ID],C1146)</f>
        <v>9100</v>
      </c>
      <c r="L1146" s="95">
        <f>SUMIFS(MasterData[Prior Sales],MasterData[Material'#],H1146,MasterData[Material],I1146,MasterData[WWB ID],C1146)</f>
        <v>0</v>
      </c>
      <c r="M1146" s="95">
        <f t="shared" si="35"/>
        <v>9100</v>
      </c>
      <c r="N1146" s="95">
        <f>SUMIFS(MasterData[Semi-Annual Base],MasterData[Material'#],H1146,MasterData[Material],I1146,MasterData[WWB ID],C1146)</f>
        <v>0</v>
      </c>
      <c r="O1146" s="95">
        <f>SUMIFS(MasterData[Semi-Annual Focus],MasterData[Material'#],H1146,MasterData[Material],I1146,MasterData[WWB ID],C1146)</f>
        <v>0</v>
      </c>
      <c r="P1146" s="95">
        <f>SUMIFS(MasterData[Base Rebate],MasterData[Material'#],H1146,MasterData[Material],I1146,MasterData[WWB ID],C1146)</f>
        <v>0</v>
      </c>
      <c r="Q1146" s="95">
        <f>SUMIFS(MasterData[Annual Focus],MasterData[Material'#],H1146,MasterData[Material],I1146,MasterData[WWB ID],C1146)</f>
        <v>0</v>
      </c>
      <c r="R1146" s="95">
        <f>SUMIFS(MasterData[Growth Rebate],MasterData[Material'#],H1146,MasterData[Material],I1146,MasterData[WWB ID],C1146)</f>
        <v>910</v>
      </c>
      <c r="S1146" s="95">
        <f t="shared" si="36"/>
        <v>910</v>
      </c>
    </row>
    <row r="1147" spans="1:19" x14ac:dyDescent="0.25">
      <c r="A1147" s="91" t="str">
        <v>BD INTERVENTIONAL</v>
      </c>
      <c r="B1147" s="91" t="str">
        <v>Peripheral Intervention</v>
      </c>
      <c r="C1147" s="91" t="str">
        <v>2401137</v>
      </c>
      <c r="D1147" s="91" t="str">
        <v>Peripheral Vascular Disease</v>
      </c>
      <c r="E1147" s="91" t="str">
        <v>Venous</v>
      </c>
      <c r="F1147" s="91" t="str">
        <v>Venovo</v>
      </c>
      <c r="G1147" s="91" t="str">
        <v>Venovo (LD Venous Stent)</v>
      </c>
      <c r="H1147" s="91" t="str">
        <v>VENUM14040_BARD</v>
      </c>
      <c r="I1147" s="91" t="str">
        <v>VenovoVenousStent</v>
      </c>
      <c r="J1147" s="91" t="str">
        <v>BARD</v>
      </c>
      <c r="K1147" s="95">
        <f>SUMIFS(MasterData[Curr Sales],MasterData[Material'#],H1147,MasterData[Material],I1147,MasterData[WWB ID],C1147)</f>
        <v>2600</v>
      </c>
      <c r="L1147" s="95">
        <f>SUMIFS(MasterData[Prior Sales],MasterData[Material'#],H1147,MasterData[Material],I1147,MasterData[WWB ID],C1147)</f>
        <v>0</v>
      </c>
      <c r="M1147" s="95">
        <f t="shared" si="35"/>
        <v>2600</v>
      </c>
      <c r="N1147" s="95">
        <f>SUMIFS(MasterData[Semi-Annual Base],MasterData[Material'#],H1147,MasterData[Material],I1147,MasterData[WWB ID],C1147)</f>
        <v>0</v>
      </c>
      <c r="O1147" s="95">
        <f>SUMIFS(MasterData[Semi-Annual Focus],MasterData[Material'#],H1147,MasterData[Material],I1147,MasterData[WWB ID],C1147)</f>
        <v>0</v>
      </c>
      <c r="P1147" s="95">
        <f>SUMIFS(MasterData[Base Rebate],MasterData[Material'#],H1147,MasterData[Material],I1147,MasterData[WWB ID],C1147)</f>
        <v>0</v>
      </c>
      <c r="Q1147" s="95">
        <f>SUMIFS(MasterData[Annual Focus],MasterData[Material'#],H1147,MasterData[Material],I1147,MasterData[WWB ID],C1147)</f>
        <v>0</v>
      </c>
      <c r="R1147" s="95">
        <f>SUMIFS(MasterData[Growth Rebate],MasterData[Material'#],H1147,MasterData[Material],I1147,MasterData[WWB ID],C1147)</f>
        <v>260</v>
      </c>
      <c r="S1147" s="95">
        <f t="shared" si="36"/>
        <v>260</v>
      </c>
    </row>
    <row r="1148" spans="1:19" x14ac:dyDescent="0.25">
      <c r="A1148" s="91" t="str">
        <v>BD INTERVENTIONAL</v>
      </c>
      <c r="B1148" s="91" t="str">
        <v>Peripheral Intervention</v>
      </c>
      <c r="C1148" s="91" t="str">
        <v>2401110</v>
      </c>
      <c r="D1148" s="91" t="str">
        <v>Oncology</v>
      </c>
      <c r="E1148" s="91" t="str">
        <v>Biopsy Needles and Accessories</v>
      </c>
      <c r="F1148" s="91" t="str">
        <v>Marquee Needles</v>
      </c>
      <c r="G1148" s="91" t="str">
        <v>Marquee Needles</v>
      </c>
      <c r="H1148" s="91" t="str">
        <v>MQK1825_BARD</v>
      </c>
      <c r="I1148" s="91" t="str">
        <v>BiopsyMarqueeKit</v>
      </c>
      <c r="J1148" s="91" t="str">
        <v>BARD</v>
      </c>
      <c r="K1148" s="95">
        <f>SUMIFS(MasterData[Curr Sales],MasterData[Material'#],H1148,MasterData[Material],I1148,MasterData[WWB ID],C1148)</f>
        <v>0</v>
      </c>
      <c r="L1148" s="95">
        <f>SUMIFS(MasterData[Prior Sales],MasterData[Material'#],H1148,MasterData[Material],I1148,MasterData[WWB ID],C1148)</f>
        <v>0</v>
      </c>
      <c r="M1148" s="95">
        <f t="shared" si="35"/>
        <v>0</v>
      </c>
      <c r="N1148" s="95">
        <f>SUMIFS(MasterData[Semi-Annual Base],MasterData[Material'#],H1148,MasterData[Material],I1148,MasterData[WWB ID],C1148)</f>
        <v>0</v>
      </c>
      <c r="O1148" s="95">
        <f>SUMIFS(MasterData[Semi-Annual Focus],MasterData[Material'#],H1148,MasterData[Material],I1148,MasterData[WWB ID],C1148)</f>
        <v>0</v>
      </c>
      <c r="P1148" s="95">
        <f>SUMIFS(MasterData[Base Rebate],MasterData[Material'#],H1148,MasterData[Material],I1148,MasterData[WWB ID],C1148)</f>
        <v>0</v>
      </c>
      <c r="Q1148" s="95">
        <f>SUMIFS(MasterData[Annual Focus],MasterData[Material'#],H1148,MasterData[Material],I1148,MasterData[WWB ID],C1148)</f>
        <v>0</v>
      </c>
      <c r="R1148" s="95">
        <f>SUMIFS(MasterData[Growth Rebate],MasterData[Material'#],H1148,MasterData[Material],I1148,MasterData[WWB ID],C1148)</f>
        <v>0</v>
      </c>
      <c r="S1148" s="95">
        <f t="shared" si="36"/>
        <v>0</v>
      </c>
    </row>
    <row r="1149" spans="1:19" x14ac:dyDescent="0.25">
      <c r="A1149" s="91" t="str">
        <v>BD INTERVENTIONAL</v>
      </c>
      <c r="B1149" s="91" t="str">
        <v>Peripheral Intervention</v>
      </c>
      <c r="C1149" s="91" t="str">
        <v>2401110</v>
      </c>
      <c r="D1149" s="91" t="str">
        <v>Oncology</v>
      </c>
      <c r="E1149" s="91" t="str">
        <v>Biopsy Needles and Accessories</v>
      </c>
      <c r="F1149" s="91" t="str">
        <v>Marquee Needles</v>
      </c>
      <c r="G1149" s="91" t="str">
        <v>Marquee Needles</v>
      </c>
      <c r="H1149" s="91" t="str">
        <v>MQ1825_BARD</v>
      </c>
      <c r="I1149" s="91" t="str">
        <v>BiopsyMarquee</v>
      </c>
      <c r="J1149" s="91" t="str">
        <v>BARD</v>
      </c>
      <c r="K1149" s="95">
        <f>SUMIFS(MasterData[Curr Sales],MasterData[Material'#],H1149,MasterData[Material],I1149,MasterData[WWB ID],C1149)</f>
        <v>2741</v>
      </c>
      <c r="L1149" s="95">
        <f>SUMIFS(MasterData[Prior Sales],MasterData[Material'#],H1149,MasterData[Material],I1149,MasterData[WWB ID],C1149)</f>
        <v>0</v>
      </c>
      <c r="M1149" s="95">
        <f t="shared" si="35"/>
        <v>2741</v>
      </c>
      <c r="N1149" s="95">
        <f>SUMIFS(MasterData[Semi-Annual Base],MasterData[Material'#],H1149,MasterData[Material],I1149,MasterData[WWB ID],C1149)</f>
        <v>0</v>
      </c>
      <c r="O1149" s="95">
        <f>SUMIFS(MasterData[Semi-Annual Focus],MasterData[Material'#],H1149,MasterData[Material],I1149,MasterData[WWB ID],C1149)</f>
        <v>0</v>
      </c>
      <c r="P1149" s="95">
        <f>SUMIFS(MasterData[Base Rebate],MasterData[Material'#],H1149,MasterData[Material],I1149,MasterData[WWB ID],C1149)</f>
        <v>0</v>
      </c>
      <c r="Q1149" s="95">
        <f>SUMIFS(MasterData[Annual Focus],MasterData[Material'#],H1149,MasterData[Material],I1149,MasterData[WWB ID],C1149)</f>
        <v>0</v>
      </c>
      <c r="R1149" s="95">
        <f>SUMIFS(MasterData[Growth Rebate],MasterData[Material'#],H1149,MasterData[Material],I1149,MasterData[WWB ID],C1149)</f>
        <v>274.10000000000002</v>
      </c>
      <c r="S1149" s="95">
        <f t="shared" si="36"/>
        <v>274.10000000000002</v>
      </c>
    </row>
    <row r="1150" spans="1:19" x14ac:dyDescent="0.25">
      <c r="A1150" s="91" t="str">
        <v>BD INTERVENTIONAL</v>
      </c>
      <c r="B1150" s="91" t="str">
        <v>Peripheral Intervention</v>
      </c>
      <c r="C1150" s="91" t="str">
        <v>175</v>
      </c>
      <c r="D1150" s="91" t="str">
        <v>Oncology</v>
      </c>
      <c r="E1150" s="91" t="str">
        <v>Biopsy (BD Legacy)</v>
      </c>
      <c r="F1150" s="91" t="str">
        <v>Bone</v>
      </c>
      <c r="G1150" s="91" t="str">
        <v>Bone Marrow Biopsy Tray</v>
      </c>
      <c r="H1150" s="91" t="str">
        <v>BAK4511DF</v>
      </c>
      <c r="I1150" s="91" t="str">
        <v>JAMSHIDI BONE MARROW TRAYS DIST</v>
      </c>
      <c r="J1150" s="91" t="str">
        <v>BD</v>
      </c>
      <c r="K1150" s="95">
        <f>SUMIFS(MasterData[Curr Sales],MasterData[Material'#],H1150,MasterData[Material],I1150,MasterData[WWB ID],C1150)</f>
        <v>0</v>
      </c>
      <c r="L1150" s="95">
        <f>SUMIFS(MasterData[Prior Sales],MasterData[Material'#],H1150,MasterData[Material],I1150,MasterData[WWB ID],C1150)</f>
        <v>246.86</v>
      </c>
      <c r="M1150" s="95">
        <f t="shared" si="35"/>
        <v>-246.86</v>
      </c>
      <c r="N1150" s="95">
        <f>SUMIFS(MasterData[Semi-Annual Base],MasterData[Material'#],H1150,MasterData[Material],I1150,MasterData[WWB ID],C1150)</f>
        <v>0</v>
      </c>
      <c r="O1150" s="95">
        <f>SUMIFS(MasterData[Semi-Annual Focus],MasterData[Material'#],H1150,MasterData[Material],I1150,MasterData[WWB ID],C1150)</f>
        <v>0</v>
      </c>
      <c r="P1150" s="95">
        <f>SUMIFS(MasterData[Base Rebate],MasterData[Material'#],H1150,MasterData[Material],I1150,MasterData[WWB ID],C1150)</f>
        <v>1.9015104850795304</v>
      </c>
      <c r="Q1150" s="95">
        <f>SUMIFS(MasterData[Annual Focus],MasterData[Material'#],H1150,MasterData[Material],I1150,MasterData[WWB ID],C1150)</f>
        <v>0</v>
      </c>
      <c r="R1150" s="95">
        <f>SUMIFS(MasterData[Growth Rebate],MasterData[Material'#],H1150,MasterData[Material],I1150,MasterData[WWB ID],C1150)</f>
        <v>-24.686000000000003</v>
      </c>
      <c r="S1150" s="95">
        <f t="shared" si="36"/>
        <v>-22.784489514920473</v>
      </c>
    </row>
    <row r="1151" spans="1:19" x14ac:dyDescent="0.25">
      <c r="A1151" s="91" t="str">
        <v>BD INTERVENTIONAL</v>
      </c>
      <c r="B1151" s="91" t="str">
        <v>Peripheral Intervention</v>
      </c>
      <c r="C1151" s="91" t="str">
        <v>175</v>
      </c>
      <c r="D1151" s="91" t="str">
        <v>Oncology</v>
      </c>
      <c r="E1151" s="91" t="str">
        <v>Chronic Drainage</v>
      </c>
      <c r="F1151" s="91" t="str">
        <v>PleurX</v>
      </c>
      <c r="G1151" s="91" t="str">
        <v>PLEURX ACCESSORIES</v>
      </c>
      <c r="H1151" s="91" t="str">
        <v>50-7235A</v>
      </c>
      <c r="I1151" s="91" t="str">
        <v>Valve Cap</v>
      </c>
      <c r="J1151" s="91" t="str">
        <v>BD</v>
      </c>
      <c r="K1151" s="95">
        <f>SUMIFS(MasterData[Curr Sales],MasterData[Material'#],H1151,MasterData[Material],I1151,MasterData[WWB ID],C1151)</f>
        <v>50</v>
      </c>
      <c r="L1151" s="95">
        <f>SUMIFS(MasterData[Prior Sales],MasterData[Material'#],H1151,MasterData[Material],I1151,MasterData[WWB ID],C1151)</f>
        <v>0</v>
      </c>
      <c r="M1151" s="95">
        <f t="shared" si="35"/>
        <v>50</v>
      </c>
      <c r="N1151" s="95">
        <f>SUMIFS(MasterData[Semi-Annual Base],MasterData[Material'#],H1151,MasterData[Material],I1151,MasterData[WWB ID],C1151)</f>
        <v>0</v>
      </c>
      <c r="O1151" s="95">
        <f>SUMIFS(MasterData[Semi-Annual Focus],MasterData[Material'#],H1151,MasterData[Material],I1151,MasterData[WWB ID],C1151)</f>
        <v>0</v>
      </c>
      <c r="P1151" s="95">
        <f>SUMIFS(MasterData[Base Rebate],MasterData[Material'#],H1151,MasterData[Material],I1151,MasterData[WWB ID],C1151)</f>
        <v>0</v>
      </c>
      <c r="Q1151" s="95">
        <f>SUMIFS(MasterData[Annual Focus],MasterData[Material'#],H1151,MasterData[Material],I1151,MasterData[WWB ID],C1151)</f>
        <v>0</v>
      </c>
      <c r="R1151" s="95">
        <f>SUMIFS(MasterData[Growth Rebate],MasterData[Material'#],H1151,MasterData[Material],I1151,MasterData[WWB ID],C1151)</f>
        <v>5</v>
      </c>
      <c r="S1151" s="95">
        <f t="shared" si="36"/>
        <v>5</v>
      </c>
    </row>
    <row r="1152" spans="1:19" x14ac:dyDescent="0.25">
      <c r="A1152" s="91" t="str">
        <v>BD INTERVENTIONAL</v>
      </c>
      <c r="B1152" s="91" t="str">
        <v>Peripheral Intervention</v>
      </c>
      <c r="C1152" s="91" t="str">
        <v>2401110</v>
      </c>
      <c r="D1152" s="91" t="str">
        <v>Oncology</v>
      </c>
      <c r="E1152" s="91" t="str">
        <v>Biopsy Needles and Accessories</v>
      </c>
      <c r="F1152" s="91" t="str">
        <v>Core Needle Biopsy</v>
      </c>
      <c r="G1152" s="91" t="str">
        <v>Coaxial Needles</v>
      </c>
      <c r="H1152" s="91" t="str">
        <v>C1210B_BARD</v>
      </c>
      <c r="I1152" s="91" t="str">
        <v>COAXIALBIOPSYNEEDLE</v>
      </c>
      <c r="J1152" s="91" t="str">
        <v>BARD</v>
      </c>
      <c r="K1152" s="95">
        <f>SUMIFS(MasterData[Curr Sales],MasterData[Material'#],H1152,MasterData[Material],I1152,MasterData[WWB ID],C1152)</f>
        <v>120</v>
      </c>
      <c r="L1152" s="95">
        <f>SUMIFS(MasterData[Prior Sales],MasterData[Material'#],H1152,MasterData[Material],I1152,MasterData[WWB ID],C1152)</f>
        <v>0</v>
      </c>
      <c r="M1152" s="95">
        <f t="shared" si="35"/>
        <v>120</v>
      </c>
      <c r="N1152" s="95">
        <f>SUMIFS(MasterData[Semi-Annual Base],MasterData[Material'#],H1152,MasterData[Material],I1152,MasterData[WWB ID],C1152)</f>
        <v>0</v>
      </c>
      <c r="O1152" s="95">
        <f>SUMIFS(MasterData[Semi-Annual Focus],MasterData[Material'#],H1152,MasterData[Material],I1152,MasterData[WWB ID],C1152)</f>
        <v>0</v>
      </c>
      <c r="P1152" s="95">
        <f>SUMIFS(MasterData[Base Rebate],MasterData[Material'#],H1152,MasterData[Material],I1152,MasterData[WWB ID],C1152)</f>
        <v>0</v>
      </c>
      <c r="Q1152" s="95">
        <f>SUMIFS(MasterData[Annual Focus],MasterData[Material'#],H1152,MasterData[Material],I1152,MasterData[WWB ID],C1152)</f>
        <v>0</v>
      </c>
      <c r="R1152" s="95">
        <f>SUMIFS(MasterData[Growth Rebate],MasterData[Material'#],H1152,MasterData[Material],I1152,MasterData[WWB ID],C1152)</f>
        <v>12</v>
      </c>
      <c r="S1152" s="95">
        <f t="shared" si="36"/>
        <v>12</v>
      </c>
    </row>
    <row r="1153" spans="1:19" x14ac:dyDescent="0.25">
      <c r="A1153" s="91" t="str">
        <v>BD INTERVENTIONAL</v>
      </c>
      <c r="B1153" s="91" t="str">
        <v>Peripheral Intervention</v>
      </c>
      <c r="C1153" s="91" t="str">
        <v>2401110</v>
      </c>
      <c r="D1153" s="91" t="str">
        <v>Oncology</v>
      </c>
      <c r="E1153" s="91" t="str">
        <v>Markers</v>
      </c>
      <c r="F1153" s="91" t="str">
        <v>UltraClip Markers</v>
      </c>
      <c r="G1153" s="91" t="str">
        <v>ULTRACLIP</v>
      </c>
      <c r="H1153" s="91" t="str">
        <v>861017_BARD</v>
      </c>
      <c r="I1153" s="91" t="str">
        <v>UltraCLIP II Marker 10cm</v>
      </c>
      <c r="J1153" s="91" t="str">
        <v>BARD</v>
      </c>
      <c r="K1153" s="95">
        <f>SUMIFS(MasterData[Curr Sales],MasterData[Material'#],H1153,MasterData[Material],I1153,MasterData[WWB ID],C1153)</f>
        <v>0</v>
      </c>
      <c r="L1153" s="95">
        <f>SUMIFS(MasterData[Prior Sales],MasterData[Material'#],H1153,MasterData[Material],I1153,MasterData[WWB ID],C1153)</f>
        <v>8938.7999999999993</v>
      </c>
      <c r="M1153" s="95">
        <f t="shared" si="35"/>
        <v>-8938.7999999999993</v>
      </c>
      <c r="N1153" s="95">
        <f>SUMIFS(MasterData[Semi-Annual Base],MasterData[Material'#],H1153,MasterData[Material],I1153,MasterData[WWB ID],C1153)</f>
        <v>0</v>
      </c>
      <c r="O1153" s="95">
        <f>SUMIFS(MasterData[Semi-Annual Focus],MasterData[Material'#],H1153,MasterData[Material],I1153,MasterData[WWB ID],C1153)</f>
        <v>0</v>
      </c>
      <c r="P1153" s="95">
        <f>SUMIFS(MasterData[Base Rebate],MasterData[Material'#],H1153,MasterData[Material],I1153,MasterData[WWB ID],C1153)</f>
        <v>68.853690043056417</v>
      </c>
      <c r="Q1153" s="95">
        <f>SUMIFS(MasterData[Annual Focus],MasterData[Material'#],H1153,MasterData[Material],I1153,MasterData[WWB ID],C1153)</f>
        <v>0</v>
      </c>
      <c r="R1153" s="95">
        <f>SUMIFS(MasterData[Growth Rebate],MasterData[Material'#],H1153,MasterData[Material],I1153,MasterData[WWB ID],C1153)</f>
        <v>-893.88000000000011</v>
      </c>
      <c r="S1153" s="95">
        <f t="shared" si="36"/>
        <v>-825.02630995694369</v>
      </c>
    </row>
    <row r="1154" spans="1:19" x14ac:dyDescent="0.25">
      <c r="A1154" s="91" t="str">
        <v>BD INTERVENTIONAL</v>
      </c>
      <c r="B1154" s="91" t="str">
        <v>Peripheral Intervention</v>
      </c>
      <c r="C1154" s="91" t="str">
        <v>2401137</v>
      </c>
      <c r="D1154" s="91" t="str">
        <v>Peripheral Vascular Disease</v>
      </c>
      <c r="E1154" s="91" t="str">
        <v>Stents PVD</v>
      </c>
      <c r="F1154" s="91" t="str">
        <v>Lifestent</v>
      </c>
      <c r="G1154" s="91" t="str">
        <v>Lifestent</v>
      </c>
      <c r="H1154" s="91" t="str">
        <v>EX071503CS_BARD</v>
      </c>
      <c r="I1154" s="91" t="str">
        <v>LifeStent</v>
      </c>
      <c r="J1154" s="91" t="str">
        <v>BARD</v>
      </c>
      <c r="K1154" s="95">
        <f>SUMIFS(MasterData[Curr Sales],MasterData[Material'#],H1154,MasterData[Material],I1154,MasterData[WWB ID],C1154)</f>
        <v>0</v>
      </c>
      <c r="L1154" s="95">
        <f>SUMIFS(MasterData[Prior Sales],MasterData[Material'#],H1154,MasterData[Material],I1154,MasterData[WWB ID],C1154)</f>
        <v>6390</v>
      </c>
      <c r="M1154" s="95">
        <f t="shared" si="35"/>
        <v>-6390</v>
      </c>
      <c r="N1154" s="95">
        <f>SUMIFS(MasterData[Semi-Annual Base],MasterData[Material'#],H1154,MasterData[Material],I1154,MasterData[WWB ID],C1154)</f>
        <v>0</v>
      </c>
      <c r="O1154" s="95">
        <f>SUMIFS(MasterData[Semi-Annual Focus],MasterData[Material'#],H1154,MasterData[Material],I1154,MasterData[WWB ID],C1154)</f>
        <v>0</v>
      </c>
      <c r="P1154" s="95">
        <f>SUMIFS(MasterData[Base Rebate],MasterData[Material'#],H1154,MasterData[Material],I1154,MasterData[WWB ID],C1154)</f>
        <v>49.220821516884868</v>
      </c>
      <c r="Q1154" s="95">
        <f>SUMIFS(MasterData[Annual Focus],MasterData[Material'#],H1154,MasterData[Material],I1154,MasterData[WWB ID],C1154)</f>
        <v>0</v>
      </c>
      <c r="R1154" s="95">
        <f>SUMIFS(MasterData[Growth Rebate],MasterData[Material'#],H1154,MasterData[Material],I1154,MasterData[WWB ID],C1154)</f>
        <v>-639</v>
      </c>
      <c r="S1154" s="95">
        <f t="shared" si="36"/>
        <v>-589.77917848311517</v>
      </c>
    </row>
    <row r="1155" spans="1:19" x14ac:dyDescent="0.25">
      <c r="A1155" s="91" t="str">
        <v>BD INTERVENTIONAL</v>
      </c>
      <c r="B1155" s="91" t="str">
        <v>Peripheral Intervention</v>
      </c>
      <c r="C1155" s="91" t="str">
        <v>2401137</v>
      </c>
      <c r="D1155" s="91" t="str">
        <v>Peripheral Vascular Disease</v>
      </c>
      <c r="E1155" s="91" t="str">
        <v>PAD Mechanical</v>
      </c>
      <c r="F1155" s="91" t="str">
        <v>SEEKER</v>
      </c>
      <c r="G1155" s="91" t="str">
        <v>SEEKER</v>
      </c>
      <c r="H1155" s="91" t="str">
        <v>SK13514_BARD</v>
      </c>
      <c r="I1155" s="91" t="str">
        <v>SEEKERCrossingSupportCatheter</v>
      </c>
      <c r="J1155" s="91" t="str">
        <v>BARD</v>
      </c>
      <c r="K1155" s="95">
        <f>SUMIFS(MasterData[Curr Sales],MasterData[Material'#],H1155,MasterData[Material],I1155,MasterData[WWB ID],C1155)</f>
        <v>1273.4000000000001</v>
      </c>
      <c r="L1155" s="95">
        <f>SUMIFS(MasterData[Prior Sales],MasterData[Material'#],H1155,MasterData[Material],I1155,MasterData[WWB ID],C1155)</f>
        <v>2425.5</v>
      </c>
      <c r="M1155" s="95">
        <f t="shared" si="35"/>
        <v>-1152.0999999999999</v>
      </c>
      <c r="N1155" s="95">
        <f>SUMIFS(MasterData[Semi-Annual Base],MasterData[Material'#],H1155,MasterData[Material],I1155,MasterData[WWB ID],C1155)</f>
        <v>0</v>
      </c>
      <c r="O1155" s="95">
        <f>SUMIFS(MasterData[Semi-Annual Focus],MasterData[Material'#],H1155,MasterData[Material],I1155,MasterData[WWB ID],C1155)</f>
        <v>0</v>
      </c>
      <c r="P1155" s="95">
        <f>SUMIFS(MasterData[Base Rebate],MasterData[Material'#],H1155,MasterData[Material],I1155,MasterData[WWB ID],C1155)</f>
        <v>18.683114646197851</v>
      </c>
      <c r="Q1155" s="95">
        <f>SUMIFS(MasterData[Annual Focus],MasterData[Material'#],H1155,MasterData[Material],I1155,MasterData[WWB ID],C1155)</f>
        <v>0</v>
      </c>
      <c r="R1155" s="95">
        <f>SUMIFS(MasterData[Growth Rebate],MasterData[Material'#],H1155,MasterData[Material],I1155,MasterData[WWB ID],C1155)</f>
        <v>-115.21</v>
      </c>
      <c r="S1155" s="95">
        <f t="shared" si="36"/>
        <v>-96.526885353802143</v>
      </c>
    </row>
    <row r="1156" spans="1:19" x14ac:dyDescent="0.25">
      <c r="A1156" s="91" t="str">
        <v>BD INTERVENTIONAL</v>
      </c>
      <c r="B1156" s="91" t="str">
        <v>Peripheral Intervention</v>
      </c>
      <c r="C1156" s="91" t="str">
        <v>2401137</v>
      </c>
      <c r="D1156" s="91" t="str">
        <v>Peripheral Vascular Disease</v>
      </c>
      <c r="E1156" s="91" t="str">
        <v>PAD Mechanical</v>
      </c>
      <c r="F1156" s="91" t="str">
        <v>SEEKER</v>
      </c>
      <c r="G1156" s="91" t="str">
        <v>SEEKER</v>
      </c>
      <c r="H1156" s="91" t="str">
        <v>SK13518_BARD</v>
      </c>
      <c r="I1156" s="91" t="str">
        <v>SEEKERCrossingSupportCatheter</v>
      </c>
      <c r="J1156" s="91" t="str">
        <v>BARD</v>
      </c>
      <c r="K1156" s="95">
        <f>SUMIFS(MasterData[Curr Sales],MasterData[Material'#],H1156,MasterData[Material],I1156,MasterData[WWB ID],C1156)</f>
        <v>1273.4000000000001</v>
      </c>
      <c r="L1156" s="95">
        <f>SUMIFS(MasterData[Prior Sales],MasterData[Material'#],H1156,MasterData[Material],I1156,MasterData[WWB ID],C1156)</f>
        <v>0</v>
      </c>
      <c r="M1156" s="95">
        <f t="shared" si="35"/>
        <v>1273.4000000000001</v>
      </c>
      <c r="N1156" s="95">
        <f>SUMIFS(MasterData[Semi-Annual Base],MasterData[Material'#],H1156,MasterData[Material],I1156,MasterData[WWB ID],C1156)</f>
        <v>0</v>
      </c>
      <c r="O1156" s="95">
        <f>SUMIFS(MasterData[Semi-Annual Focus],MasterData[Material'#],H1156,MasterData[Material],I1156,MasterData[WWB ID],C1156)</f>
        <v>0</v>
      </c>
      <c r="P1156" s="95">
        <f>SUMIFS(MasterData[Base Rebate],MasterData[Material'#],H1156,MasterData[Material],I1156,MasterData[WWB ID],C1156)</f>
        <v>0</v>
      </c>
      <c r="Q1156" s="95">
        <f>SUMIFS(MasterData[Annual Focus],MasterData[Material'#],H1156,MasterData[Material],I1156,MasterData[WWB ID],C1156)</f>
        <v>0</v>
      </c>
      <c r="R1156" s="95">
        <f>SUMIFS(MasterData[Growth Rebate],MasterData[Material'#],H1156,MasterData[Material],I1156,MasterData[WWB ID],C1156)</f>
        <v>127.34000000000002</v>
      </c>
      <c r="S1156" s="95">
        <f t="shared" si="36"/>
        <v>127.34000000000002</v>
      </c>
    </row>
    <row r="1157" spans="1:19" x14ac:dyDescent="0.25">
      <c r="A1157" s="91" t="str">
        <v>BD INTERVENTIONAL</v>
      </c>
      <c r="B1157" s="91" t="str">
        <v>Peripheral Intervention</v>
      </c>
      <c r="C1157" s="91" t="str">
        <v>2401137</v>
      </c>
      <c r="D1157" s="91" t="str">
        <v>Peripheral Vascular Disease</v>
      </c>
      <c r="E1157" s="91" t="str">
        <v>PAD Mechanical</v>
      </c>
      <c r="F1157" s="91" t="str">
        <v>SEEKER</v>
      </c>
      <c r="G1157" s="91" t="str">
        <v>SEEKER</v>
      </c>
      <c r="H1157" s="91" t="str">
        <v>SK13535M_BARD</v>
      </c>
      <c r="I1157" s="91" t="str">
        <v>SeekerMarkerBand</v>
      </c>
      <c r="J1157" s="91" t="str">
        <v>BARD</v>
      </c>
      <c r="K1157" s="95">
        <f>SUMIFS(MasterData[Curr Sales],MasterData[Material'#],H1157,MasterData[Material],I1157,MasterData[WWB ID],C1157)</f>
        <v>5093.6000000000004</v>
      </c>
      <c r="L1157" s="95">
        <f>SUMIFS(MasterData[Prior Sales],MasterData[Material'#],H1157,MasterData[Material],I1157,MasterData[WWB ID],C1157)</f>
        <v>2425.5</v>
      </c>
      <c r="M1157" s="95">
        <f t="shared" si="35"/>
        <v>2668.1000000000004</v>
      </c>
      <c r="N1157" s="95">
        <f>SUMIFS(MasterData[Semi-Annual Base],MasterData[Material'#],H1157,MasterData[Material],I1157,MasterData[WWB ID],C1157)</f>
        <v>0</v>
      </c>
      <c r="O1157" s="95">
        <f>SUMIFS(MasterData[Semi-Annual Focus],MasterData[Material'#],H1157,MasterData[Material],I1157,MasterData[WWB ID],C1157)</f>
        <v>0</v>
      </c>
      <c r="P1157" s="95">
        <f>SUMIFS(MasterData[Base Rebate],MasterData[Material'#],H1157,MasterData[Material],I1157,MasterData[WWB ID],C1157)</f>
        <v>18.683114646197851</v>
      </c>
      <c r="Q1157" s="95">
        <f>SUMIFS(MasterData[Annual Focus],MasterData[Material'#],H1157,MasterData[Material],I1157,MasterData[WWB ID],C1157)</f>
        <v>0</v>
      </c>
      <c r="R1157" s="95">
        <f>SUMIFS(MasterData[Growth Rebate],MasterData[Material'#],H1157,MasterData[Material],I1157,MasterData[WWB ID],C1157)</f>
        <v>266.81000000000006</v>
      </c>
      <c r="S1157" s="95">
        <f t="shared" si="36"/>
        <v>285.49311464619791</v>
      </c>
    </row>
    <row r="1158" spans="1:19" x14ac:dyDescent="0.25">
      <c r="A1158" s="91" t="str">
        <v>BD INTERVENTIONAL</v>
      </c>
      <c r="B1158" s="91" t="str">
        <v>Peripheral Intervention</v>
      </c>
      <c r="C1158" s="91" t="str">
        <v>2401137</v>
      </c>
      <c r="D1158" s="91" t="str">
        <v>Peripheral Vascular Disease</v>
      </c>
      <c r="E1158" s="91" t="str">
        <v>PAD Mechanical</v>
      </c>
      <c r="F1158" s="91" t="str">
        <v>SEEKER</v>
      </c>
      <c r="G1158" s="91" t="str">
        <v>SEEKER</v>
      </c>
      <c r="H1158" s="91" t="str">
        <v>SK6535M_BARD</v>
      </c>
      <c r="I1158" s="91" t="str">
        <v>SeekerMarkerBand</v>
      </c>
      <c r="J1158" s="91" t="str">
        <v>BARD</v>
      </c>
      <c r="K1158" s="95">
        <f>SUMIFS(MasterData[Curr Sales],MasterData[Material'#],H1158,MasterData[Material],I1158,MasterData[WWB ID],C1158)</f>
        <v>12734</v>
      </c>
      <c r="L1158" s="95">
        <f>SUMIFS(MasterData[Prior Sales],MasterData[Material'#],H1158,MasterData[Material],I1158,MasterData[WWB ID],C1158)</f>
        <v>6063.75</v>
      </c>
      <c r="M1158" s="95">
        <f t="shared" si="35"/>
        <v>6670.25</v>
      </c>
      <c r="N1158" s="95">
        <f>SUMIFS(MasterData[Semi-Annual Base],MasterData[Material'#],H1158,MasterData[Material],I1158,MasterData[WWB ID],C1158)</f>
        <v>0</v>
      </c>
      <c r="O1158" s="95">
        <f>SUMIFS(MasterData[Semi-Annual Focus],MasterData[Material'#],H1158,MasterData[Material],I1158,MasterData[WWB ID],C1158)</f>
        <v>0</v>
      </c>
      <c r="P1158" s="95">
        <f>SUMIFS(MasterData[Base Rebate],MasterData[Material'#],H1158,MasterData[Material],I1158,MasterData[WWB ID],C1158)</f>
        <v>46.707786615494619</v>
      </c>
      <c r="Q1158" s="95">
        <f>SUMIFS(MasterData[Annual Focus],MasterData[Material'#],H1158,MasterData[Material],I1158,MasterData[WWB ID],C1158)</f>
        <v>0</v>
      </c>
      <c r="R1158" s="95">
        <f>SUMIFS(MasterData[Growth Rebate],MasterData[Material'#],H1158,MasterData[Material],I1158,MasterData[WWB ID],C1158)</f>
        <v>667.02500000000009</v>
      </c>
      <c r="S1158" s="95">
        <f t="shared" si="36"/>
        <v>713.73278661549466</v>
      </c>
    </row>
    <row r="1159" spans="1:19" x14ac:dyDescent="0.25">
      <c r="A1159" s="91" t="str">
        <v>BD INTERVENTIONAL</v>
      </c>
      <c r="B1159" s="91" t="str">
        <v>Peripheral Intervention</v>
      </c>
      <c r="C1159" s="91" t="str">
        <v>175</v>
      </c>
      <c r="D1159" s="91" t="str">
        <v>Oncology</v>
      </c>
      <c r="E1159" s="91" t="str">
        <v>Chronic Drainage</v>
      </c>
      <c r="F1159" s="91" t="str">
        <v>PeritX</v>
      </c>
      <c r="G1159" s="91" t="str">
        <v>PeritX Catheters</v>
      </c>
      <c r="H1159" s="91" t="str">
        <v>50-9900C</v>
      </c>
      <c r="I1159" s="91" t="str">
        <v>PERITX PERITONEAL CATHETER &amp; STARTER KIT</v>
      </c>
      <c r="J1159" s="91" t="str">
        <v>BD</v>
      </c>
      <c r="K1159" s="95">
        <f>SUMIFS(MasterData[Curr Sales],MasterData[Material'#],H1159,MasterData[Material],I1159,MasterData[WWB ID],C1159)</f>
        <v>-1908</v>
      </c>
      <c r="L1159" s="95">
        <f>SUMIFS(MasterData[Prior Sales],MasterData[Material'#],H1159,MasterData[Material],I1159,MasterData[WWB ID],C1159)</f>
        <v>4308</v>
      </c>
      <c r="M1159" s="95">
        <f t="shared" si="35"/>
        <v>-6216</v>
      </c>
      <c r="N1159" s="95">
        <f>SUMIFS(MasterData[Semi-Annual Base],MasterData[Material'#],H1159,MasterData[Material],I1159,MasterData[WWB ID],C1159)</f>
        <v>0</v>
      </c>
      <c r="O1159" s="95">
        <f>SUMIFS(MasterData[Semi-Annual Focus],MasterData[Material'#],H1159,MasterData[Material],I1159,MasterData[WWB ID],C1159)</f>
        <v>0</v>
      </c>
      <c r="P1159" s="95">
        <f>SUMIFS(MasterData[Base Rebate],MasterData[Material'#],H1159,MasterData[Material],I1159,MasterData[WWB ID],C1159)</f>
        <v>33.183614881805951</v>
      </c>
      <c r="Q1159" s="95">
        <f>SUMIFS(MasterData[Annual Focus],MasterData[Material'#],H1159,MasterData[Material],I1159,MasterData[WWB ID],C1159)</f>
        <v>0</v>
      </c>
      <c r="R1159" s="95">
        <f>SUMIFS(MasterData[Growth Rebate],MasterData[Material'#],H1159,MasterData[Material],I1159,MasterData[WWB ID],C1159)</f>
        <v>-621.6</v>
      </c>
      <c r="S1159" s="95">
        <f t="shared" si="36"/>
        <v>-588.41638511819406</v>
      </c>
    </row>
    <row r="1160" spans="1:19" x14ac:dyDescent="0.25">
      <c r="A1160" s="91" t="str">
        <v>BD INTERVENTIONAL</v>
      </c>
      <c r="B1160" s="91" t="str">
        <v>Peripheral Intervention</v>
      </c>
      <c r="C1160" s="91" t="str">
        <v>175</v>
      </c>
      <c r="D1160" s="91" t="str">
        <v>Oncology</v>
      </c>
      <c r="E1160" s="91" t="str">
        <v>Chronic Drainage</v>
      </c>
      <c r="F1160" s="91" t="str">
        <v>PeritX</v>
      </c>
      <c r="G1160" s="91" t="str">
        <v>PeritX Bags</v>
      </c>
      <c r="H1160" s="91" t="str">
        <v>90-2010</v>
      </c>
      <c r="I1160" s="91" t="str">
        <v>PERITX DRAINAGE KIT 2L</v>
      </c>
      <c r="J1160" s="91" t="str">
        <v>BD</v>
      </c>
      <c r="K1160" s="95">
        <f>SUMIFS(MasterData[Curr Sales],MasterData[Material'#],H1160,MasterData[Material],I1160,MasterData[WWB ID],C1160)</f>
        <v>690</v>
      </c>
      <c r="L1160" s="95">
        <f>SUMIFS(MasterData[Prior Sales],MasterData[Material'#],H1160,MasterData[Material],I1160,MasterData[WWB ID],C1160)</f>
        <v>0</v>
      </c>
      <c r="M1160" s="95">
        <f t="shared" si="35"/>
        <v>690</v>
      </c>
      <c r="N1160" s="95">
        <f>SUMIFS(MasterData[Semi-Annual Base],MasterData[Material'#],H1160,MasterData[Material],I1160,MasterData[WWB ID],C1160)</f>
        <v>0</v>
      </c>
      <c r="O1160" s="95">
        <f>SUMIFS(MasterData[Semi-Annual Focus],MasterData[Material'#],H1160,MasterData[Material],I1160,MasterData[WWB ID],C1160)</f>
        <v>0</v>
      </c>
      <c r="P1160" s="95">
        <f>SUMIFS(MasterData[Base Rebate],MasterData[Material'#],H1160,MasterData[Material],I1160,MasterData[WWB ID],C1160)</f>
        <v>0</v>
      </c>
      <c r="Q1160" s="95">
        <f>SUMIFS(MasterData[Annual Focus],MasterData[Material'#],H1160,MasterData[Material],I1160,MasterData[WWB ID],C1160)</f>
        <v>0</v>
      </c>
      <c r="R1160" s="95">
        <f>SUMIFS(MasterData[Growth Rebate],MasterData[Material'#],H1160,MasterData[Material],I1160,MasterData[WWB ID],C1160)</f>
        <v>69</v>
      </c>
      <c r="S1160" s="95">
        <f t="shared" si="36"/>
        <v>69</v>
      </c>
    </row>
    <row r="1161" spans="1:19" x14ac:dyDescent="0.25">
      <c r="A1161" s="91" t="str">
        <v>BD INTERVENTIONAL</v>
      </c>
      <c r="B1161" s="91" t="str">
        <v>Peripheral Intervention</v>
      </c>
      <c r="C1161" s="91" t="str">
        <v>175</v>
      </c>
      <c r="D1161" s="91" t="str">
        <v>Oncology</v>
      </c>
      <c r="E1161" s="91" t="str">
        <v>Chronic Drainage</v>
      </c>
      <c r="F1161" s="91" t="str">
        <v>Denver Shunts</v>
      </c>
      <c r="G1161" s="91" t="str">
        <v>Denver Shunts</v>
      </c>
      <c r="H1161" s="91" t="str">
        <v>42-2070</v>
      </c>
      <c r="I1161" s="91" t="str">
        <v>DENVER SHUNT PAK, DOUBLE VALVE, 11.5FR</v>
      </c>
      <c r="J1161" s="91" t="str">
        <v>BD</v>
      </c>
      <c r="K1161" s="95">
        <f>SUMIFS(MasterData[Curr Sales],MasterData[Material'#],H1161,MasterData[Material],I1161,MasterData[WWB ID],C1161)</f>
        <v>114492</v>
      </c>
      <c r="L1161" s="95">
        <f>SUMIFS(MasterData[Prior Sales],MasterData[Material'#],H1161,MasterData[Material],I1161,MasterData[WWB ID],C1161)</f>
        <v>0</v>
      </c>
      <c r="M1161" s="95">
        <f t="shared" ref="M1161:M1224" si="37">K1161-L1161</f>
        <v>114492</v>
      </c>
      <c r="N1161" s="95">
        <f>SUMIFS(MasterData[Semi-Annual Base],MasterData[Material'#],H1161,MasterData[Material],I1161,MasterData[WWB ID],C1161)</f>
        <v>0</v>
      </c>
      <c r="O1161" s="95">
        <f>SUMIFS(MasterData[Semi-Annual Focus],MasterData[Material'#],H1161,MasterData[Material],I1161,MasterData[WWB ID],C1161)</f>
        <v>0</v>
      </c>
      <c r="P1161" s="95">
        <f>SUMIFS(MasterData[Base Rebate],MasterData[Material'#],H1161,MasterData[Material],I1161,MasterData[WWB ID],C1161)</f>
        <v>0</v>
      </c>
      <c r="Q1161" s="95">
        <f>SUMIFS(MasterData[Annual Focus],MasterData[Material'#],H1161,MasterData[Material],I1161,MasterData[WWB ID],C1161)</f>
        <v>0</v>
      </c>
      <c r="R1161" s="95">
        <f>SUMIFS(MasterData[Growth Rebate],MasterData[Material'#],H1161,MasterData[Material],I1161,MasterData[WWB ID],C1161)</f>
        <v>11449.2</v>
      </c>
      <c r="S1161" s="95">
        <f t="shared" ref="S1161:S1224" si="38">SUM(N1161:R1161)</f>
        <v>11449.2</v>
      </c>
    </row>
    <row r="1162" spans="1:19" x14ac:dyDescent="0.25">
      <c r="A1162" s="91" t="str">
        <v>BD INTERVENTIONAL</v>
      </c>
      <c r="B1162" s="91" t="str">
        <v>Peripheral Intervention</v>
      </c>
      <c r="C1162" s="91" t="str">
        <v>2401110</v>
      </c>
      <c r="D1162" s="91" t="str">
        <v>Oncology</v>
      </c>
      <c r="E1162" s="91" t="str">
        <v>Biopsy Needles and Accessories</v>
      </c>
      <c r="F1162" s="91" t="str">
        <v>Mission Needles</v>
      </c>
      <c r="G1162" s="91" t="str">
        <v>Mission Needles</v>
      </c>
      <c r="H1162" s="91" t="str">
        <v>1825MSK_BARD</v>
      </c>
      <c r="I1162" s="91" t="str">
        <v>BiopsyMissionKit</v>
      </c>
      <c r="J1162" s="91" t="str">
        <v>BARD</v>
      </c>
      <c r="K1162" s="95">
        <f>SUMIFS(MasterData[Curr Sales],MasterData[Material'#],H1162,MasterData[Material],I1162,MasterData[WWB ID],C1162)</f>
        <v>0</v>
      </c>
      <c r="L1162" s="95">
        <f>SUMIFS(MasterData[Prior Sales],MasterData[Material'#],H1162,MasterData[Material],I1162,MasterData[WWB ID],C1162)</f>
        <v>13650</v>
      </c>
      <c r="M1162" s="95">
        <f t="shared" si="37"/>
        <v>-13650</v>
      </c>
      <c r="N1162" s="95">
        <f>SUMIFS(MasterData[Semi-Annual Base],MasterData[Material'#],H1162,MasterData[Material],I1162,MasterData[WWB ID],C1162)</f>
        <v>0</v>
      </c>
      <c r="O1162" s="95">
        <f>SUMIFS(MasterData[Semi-Annual Focus],MasterData[Material'#],H1162,MasterData[Material],I1162,MasterData[WWB ID],C1162)</f>
        <v>0</v>
      </c>
      <c r="P1162" s="95">
        <f>SUMIFS(MasterData[Base Rebate],MasterData[Material'#],H1162,MasterData[Material],I1162,MasterData[WWB ID],C1162)</f>
        <v>105.14306943747707</v>
      </c>
      <c r="Q1162" s="95">
        <f>SUMIFS(MasterData[Annual Focus],MasterData[Material'#],H1162,MasterData[Material],I1162,MasterData[WWB ID],C1162)</f>
        <v>0</v>
      </c>
      <c r="R1162" s="95">
        <f>SUMIFS(MasterData[Growth Rebate],MasterData[Material'#],H1162,MasterData[Material],I1162,MasterData[WWB ID],C1162)</f>
        <v>-1365</v>
      </c>
      <c r="S1162" s="95">
        <f t="shared" si="38"/>
        <v>-1259.8569305625228</v>
      </c>
    </row>
    <row r="1163" spans="1:19" x14ac:dyDescent="0.25">
      <c r="A1163" s="91" t="str">
        <v>BD INTERVENTIONAL</v>
      </c>
      <c r="B1163" s="91" t="str">
        <v>Peripheral Intervention</v>
      </c>
      <c r="C1163" s="91" t="str">
        <v>2401110</v>
      </c>
      <c r="D1163" s="91" t="str">
        <v>Oncology</v>
      </c>
      <c r="E1163" s="91" t="str">
        <v>PORTS</v>
      </c>
      <c r="F1163" s="91" t="str">
        <v>Ports</v>
      </c>
      <c r="G1163" s="91" t="str">
        <v>Non-Power Ports</v>
      </c>
      <c r="H1163" s="91" t="str">
        <v>0602290_BARD</v>
      </c>
      <c r="I1163" s="91" t="str">
        <v>TITANIUMPORTVENOUSCATHETER</v>
      </c>
      <c r="J1163" s="91" t="str">
        <v>BARD</v>
      </c>
      <c r="K1163" s="95">
        <f>SUMIFS(MasterData[Curr Sales],MasterData[Material'#],H1163,MasterData[Material],I1163,MasterData[WWB ID],C1163)</f>
        <v>0</v>
      </c>
      <c r="L1163" s="95">
        <f>SUMIFS(MasterData[Prior Sales],MasterData[Material'#],H1163,MasterData[Material],I1163,MasterData[WWB ID],C1163)</f>
        <v>553.95000000000005</v>
      </c>
      <c r="M1163" s="95">
        <f t="shared" si="37"/>
        <v>-553.95000000000005</v>
      </c>
      <c r="N1163" s="95">
        <f>SUMIFS(MasterData[Semi-Annual Base],MasterData[Material'#],H1163,MasterData[Material],I1163,MasterData[WWB ID],C1163)</f>
        <v>0</v>
      </c>
      <c r="O1163" s="95">
        <f>SUMIFS(MasterData[Semi-Annual Focus],MasterData[Material'#],H1163,MasterData[Material],I1163,MasterData[WWB ID],C1163)</f>
        <v>0</v>
      </c>
      <c r="P1163" s="95">
        <f>SUMIFS(MasterData[Base Rebate],MasterData[Material'#],H1163,MasterData[Material],I1163,MasterData[WWB ID],C1163)</f>
        <v>4.2669599498088226</v>
      </c>
      <c r="Q1163" s="95">
        <f>SUMIFS(MasterData[Annual Focus],MasterData[Material'#],H1163,MasterData[Material],I1163,MasterData[WWB ID],C1163)</f>
        <v>0</v>
      </c>
      <c r="R1163" s="95">
        <f>SUMIFS(MasterData[Growth Rebate],MasterData[Material'#],H1163,MasterData[Material],I1163,MasterData[WWB ID],C1163)</f>
        <v>-55.39500000000001</v>
      </c>
      <c r="S1163" s="95">
        <f t="shared" si="38"/>
        <v>-51.128040050191188</v>
      </c>
    </row>
    <row r="1164" spans="1:19" x14ac:dyDescent="0.25">
      <c r="A1164" s="91" t="str">
        <v>BD INTERVENTIONAL</v>
      </c>
      <c r="B1164" s="91" t="str">
        <v>Peripheral Intervention</v>
      </c>
      <c r="C1164" s="91" t="str">
        <v>2401110</v>
      </c>
      <c r="D1164" s="91" t="str">
        <v>Oncology</v>
      </c>
      <c r="E1164" s="91" t="str">
        <v>PORTS</v>
      </c>
      <c r="F1164" s="91" t="str">
        <v>Ports</v>
      </c>
      <c r="G1164" s="91" t="str">
        <v>Powerport ISP</v>
      </c>
      <c r="H1164" s="91" t="str">
        <v>1706050_BARD</v>
      </c>
      <c r="I1164" s="91" t="str">
        <v>PPTIISPSP6CFRBMI</v>
      </c>
      <c r="J1164" s="91" t="str">
        <v>BARD</v>
      </c>
      <c r="K1164" s="95">
        <f>SUMIFS(MasterData[Curr Sales],MasterData[Material'#],H1164,MasterData[Material],I1164,MasterData[WWB ID],C1164)</f>
        <v>2422.86</v>
      </c>
      <c r="L1164" s="95">
        <f>SUMIFS(MasterData[Prior Sales],MasterData[Material'#],H1164,MasterData[Material],I1164,MasterData[WWB ID],C1164)</f>
        <v>0</v>
      </c>
      <c r="M1164" s="95">
        <f t="shared" si="37"/>
        <v>2422.86</v>
      </c>
      <c r="N1164" s="95">
        <f>SUMIFS(MasterData[Semi-Annual Base],MasterData[Material'#],H1164,MasterData[Material],I1164,MasterData[WWB ID],C1164)</f>
        <v>0</v>
      </c>
      <c r="O1164" s="95">
        <f>SUMIFS(MasterData[Semi-Annual Focus],MasterData[Material'#],H1164,MasterData[Material],I1164,MasterData[WWB ID],C1164)</f>
        <v>0</v>
      </c>
      <c r="P1164" s="95">
        <f>SUMIFS(MasterData[Base Rebate],MasterData[Material'#],H1164,MasterData[Material],I1164,MasterData[WWB ID],C1164)</f>
        <v>0</v>
      </c>
      <c r="Q1164" s="95">
        <f>SUMIFS(MasterData[Annual Focus],MasterData[Material'#],H1164,MasterData[Material],I1164,MasterData[WWB ID],C1164)</f>
        <v>0</v>
      </c>
      <c r="R1164" s="95">
        <f>SUMIFS(MasterData[Growth Rebate],MasterData[Material'#],H1164,MasterData[Material],I1164,MasterData[WWB ID],C1164)</f>
        <v>242.28600000000003</v>
      </c>
      <c r="S1164" s="95">
        <f t="shared" si="38"/>
        <v>242.28600000000003</v>
      </c>
    </row>
    <row r="1165" spans="1:19" x14ac:dyDescent="0.25">
      <c r="A1165" s="91" t="str">
        <v>BD INTERVENTIONAL</v>
      </c>
      <c r="B1165" s="91" t="str">
        <v>Peripheral Intervention</v>
      </c>
      <c r="C1165" s="91" t="str">
        <v>2401110</v>
      </c>
      <c r="D1165" s="91" t="str">
        <v>Oncology</v>
      </c>
      <c r="E1165" s="91" t="str">
        <v>PORTS</v>
      </c>
      <c r="F1165" s="91" t="str">
        <v>Ports</v>
      </c>
      <c r="G1165" s="91" t="str">
        <v>Powerport ISP</v>
      </c>
      <c r="H1165" s="91" t="str">
        <v>1708050_BARD</v>
      </c>
      <c r="I1165" s="91" t="str">
        <v>PPTIISPSP8CFRBMI</v>
      </c>
      <c r="J1165" s="91" t="str">
        <v>BARD</v>
      </c>
      <c r="K1165" s="95">
        <f>SUMIFS(MasterData[Curr Sales],MasterData[Material'#],H1165,MasterData[Material],I1165,MasterData[WWB ID],C1165)</f>
        <v>3230.48</v>
      </c>
      <c r="L1165" s="95">
        <f>SUMIFS(MasterData[Prior Sales],MasterData[Material'#],H1165,MasterData[Material],I1165,MasterData[WWB ID],C1165)</f>
        <v>0</v>
      </c>
      <c r="M1165" s="95">
        <f t="shared" si="37"/>
        <v>3230.48</v>
      </c>
      <c r="N1165" s="95">
        <f>SUMIFS(MasterData[Semi-Annual Base],MasterData[Material'#],H1165,MasterData[Material],I1165,MasterData[WWB ID],C1165)</f>
        <v>0</v>
      </c>
      <c r="O1165" s="95">
        <f>SUMIFS(MasterData[Semi-Annual Focus],MasterData[Material'#],H1165,MasterData[Material],I1165,MasterData[WWB ID],C1165)</f>
        <v>0</v>
      </c>
      <c r="P1165" s="95">
        <f>SUMIFS(MasterData[Base Rebate],MasterData[Material'#],H1165,MasterData[Material],I1165,MasterData[WWB ID],C1165)</f>
        <v>0</v>
      </c>
      <c r="Q1165" s="95">
        <f>SUMIFS(MasterData[Annual Focus],MasterData[Material'#],H1165,MasterData[Material],I1165,MasterData[WWB ID],C1165)</f>
        <v>0</v>
      </c>
      <c r="R1165" s="95">
        <f>SUMIFS(MasterData[Growth Rebate],MasterData[Material'#],H1165,MasterData[Material],I1165,MasterData[WWB ID],C1165)</f>
        <v>323.048</v>
      </c>
      <c r="S1165" s="95">
        <f t="shared" si="38"/>
        <v>323.048</v>
      </c>
    </row>
    <row r="1166" spans="1:19" x14ac:dyDescent="0.25">
      <c r="A1166" s="91" t="str">
        <v>BD INTERVENTIONAL</v>
      </c>
      <c r="B1166" s="91" t="str">
        <v>Peripheral Intervention</v>
      </c>
      <c r="C1166" s="91" t="str">
        <v>175</v>
      </c>
      <c r="D1166" s="91" t="str">
        <v>Oncology</v>
      </c>
      <c r="E1166" s="91" t="str">
        <v>Acute Drainage</v>
      </c>
      <c r="F1166" s="91" t="str">
        <v>Safe-T-Centesis</v>
      </c>
      <c r="G1166" s="91" t="str">
        <v>Safe-T-Centesis Trays and Kits</v>
      </c>
      <c r="H1166" s="91" t="str">
        <v>PIG1260T</v>
      </c>
      <c r="I1166" s="91" t="str">
        <v>SAFE-T-CENTESIS TRAY 6FR X 16CM</v>
      </c>
      <c r="J1166" s="91" t="str">
        <v>BD</v>
      </c>
      <c r="K1166" s="95">
        <f>SUMIFS(MasterData[Curr Sales],MasterData[Material'#],H1166,MasterData[Material],I1166,MasterData[WWB ID],C1166)</f>
        <v>1076.3800000000001</v>
      </c>
      <c r="L1166" s="95">
        <f>SUMIFS(MasterData[Prior Sales],MasterData[Material'#],H1166,MasterData[Material],I1166,MasterData[WWB ID],C1166)</f>
        <v>1076.3800000000001</v>
      </c>
      <c r="M1166" s="95">
        <f t="shared" si="37"/>
        <v>0</v>
      </c>
      <c r="N1166" s="95">
        <f>SUMIFS(MasterData[Semi-Annual Base],MasterData[Material'#],H1166,MasterData[Material],I1166,MasterData[WWB ID],C1166)</f>
        <v>0</v>
      </c>
      <c r="O1166" s="95">
        <f>SUMIFS(MasterData[Semi-Annual Focus],MasterData[Material'#],H1166,MasterData[Material],I1166,MasterData[WWB ID],C1166)</f>
        <v>0</v>
      </c>
      <c r="P1166" s="95">
        <f>SUMIFS(MasterData[Base Rebate],MasterData[Material'#],H1166,MasterData[Material],I1166,MasterData[WWB ID],C1166)</f>
        <v>8.2911279912902263</v>
      </c>
      <c r="Q1166" s="95">
        <f>SUMIFS(MasterData[Annual Focus],MasterData[Material'#],H1166,MasterData[Material],I1166,MasterData[WWB ID],C1166)</f>
        <v>0</v>
      </c>
      <c r="R1166" s="95">
        <f>SUMIFS(MasterData[Growth Rebate],MasterData[Material'#],H1166,MasterData[Material],I1166,MasterData[WWB ID],C1166)</f>
        <v>0</v>
      </c>
      <c r="S1166" s="95">
        <f t="shared" si="38"/>
        <v>8.2911279912902263</v>
      </c>
    </row>
    <row r="1167" spans="1:19" x14ac:dyDescent="0.25">
      <c r="A1167" s="91" t="str">
        <v>BD INTERVENTIONAL</v>
      </c>
      <c r="B1167" s="91" t="str">
        <v>Peripheral Intervention</v>
      </c>
      <c r="C1167" s="91" t="str">
        <v>2401110</v>
      </c>
      <c r="D1167" s="91" t="str">
        <v>Oncology</v>
      </c>
      <c r="E1167" s="91" t="str">
        <v>Biopsy Needles and Accessories</v>
      </c>
      <c r="F1167" s="91" t="str">
        <v>Core Needle Biopsy</v>
      </c>
      <c r="G1167" s="91" t="str">
        <v>Monopty Needles</v>
      </c>
      <c r="H1167" s="91" t="str">
        <v>121820_BARD</v>
      </c>
      <c r="I1167" s="91" t="str">
        <v>BIOPSYINSTRUMENT</v>
      </c>
      <c r="J1167" s="91" t="str">
        <v>BARD</v>
      </c>
      <c r="K1167" s="95">
        <f>SUMIFS(MasterData[Curr Sales],MasterData[Material'#],H1167,MasterData[Material],I1167,MasterData[WWB ID],C1167)</f>
        <v>0</v>
      </c>
      <c r="L1167" s="95">
        <f>SUMIFS(MasterData[Prior Sales],MasterData[Material'#],H1167,MasterData[Material],I1167,MasterData[WWB ID],C1167)</f>
        <v>900</v>
      </c>
      <c r="M1167" s="95">
        <f t="shared" si="37"/>
        <v>-900</v>
      </c>
      <c r="N1167" s="95">
        <f>SUMIFS(MasterData[Semi-Annual Base],MasterData[Material'#],H1167,MasterData[Material],I1167,MasterData[WWB ID],C1167)</f>
        <v>0</v>
      </c>
      <c r="O1167" s="95">
        <f>SUMIFS(MasterData[Semi-Annual Focus],MasterData[Material'#],H1167,MasterData[Material],I1167,MasterData[WWB ID],C1167)</f>
        <v>0</v>
      </c>
      <c r="P1167" s="95">
        <f>SUMIFS(MasterData[Base Rebate],MasterData[Material'#],H1167,MasterData[Material],I1167,MasterData[WWB ID],C1167)</f>
        <v>6.9325100728006861</v>
      </c>
      <c r="Q1167" s="95">
        <f>SUMIFS(MasterData[Annual Focus],MasterData[Material'#],H1167,MasterData[Material],I1167,MasterData[WWB ID],C1167)</f>
        <v>0</v>
      </c>
      <c r="R1167" s="95">
        <f>SUMIFS(MasterData[Growth Rebate],MasterData[Material'#],H1167,MasterData[Material],I1167,MasterData[WWB ID],C1167)</f>
        <v>-90</v>
      </c>
      <c r="S1167" s="95">
        <f t="shared" si="38"/>
        <v>-83.067489927199318</v>
      </c>
    </row>
    <row r="1168" spans="1:19" x14ac:dyDescent="0.25">
      <c r="A1168" s="91" t="str">
        <v>BD INTERVENTIONAL</v>
      </c>
      <c r="B1168" s="91" t="str">
        <v>Peripheral Intervention</v>
      </c>
      <c r="C1168" s="91" t="str">
        <v>2401110</v>
      </c>
      <c r="D1168" s="91" t="str">
        <v>Oncology</v>
      </c>
      <c r="E1168" s="91" t="str">
        <v>Biopsy Needles and Accessories</v>
      </c>
      <c r="F1168" s="91" t="str">
        <v>Marquee Needles</v>
      </c>
      <c r="G1168" s="91" t="str">
        <v>Marquee Needles</v>
      </c>
      <c r="H1168" s="91" t="str">
        <v>MQ1810_BARD</v>
      </c>
      <c r="I1168" s="91" t="str">
        <v>BiopsyMarquee</v>
      </c>
      <c r="J1168" s="91" t="str">
        <v>BARD</v>
      </c>
      <c r="K1168" s="95">
        <f>SUMIFS(MasterData[Curr Sales],MasterData[Material'#],H1168,MasterData[Material],I1168,MasterData[WWB ID],C1168)</f>
        <v>11200</v>
      </c>
      <c r="L1168" s="95">
        <f>SUMIFS(MasterData[Prior Sales],MasterData[Material'#],H1168,MasterData[Material],I1168,MasterData[WWB ID],C1168)</f>
        <v>939.62999999999988</v>
      </c>
      <c r="M1168" s="95">
        <f t="shared" si="37"/>
        <v>10260.370000000001</v>
      </c>
      <c r="N1168" s="95">
        <f>SUMIFS(MasterData[Semi-Annual Base],MasterData[Material'#],H1168,MasterData[Material],I1168,MasterData[WWB ID],C1168)</f>
        <v>0</v>
      </c>
      <c r="O1168" s="95">
        <f>SUMIFS(MasterData[Semi-Annual Focus],MasterData[Material'#],H1168,MasterData[Material],I1168,MasterData[WWB ID],C1168)</f>
        <v>0</v>
      </c>
      <c r="P1168" s="95">
        <f>SUMIFS(MasterData[Base Rebate],MasterData[Material'#],H1168,MasterData[Material],I1168,MasterData[WWB ID],C1168)</f>
        <v>7.2377715996730085</v>
      </c>
      <c r="Q1168" s="95">
        <f>SUMIFS(MasterData[Annual Focus],MasterData[Material'#],H1168,MasterData[Material],I1168,MasterData[WWB ID],C1168)</f>
        <v>0</v>
      </c>
      <c r="R1168" s="95">
        <f>SUMIFS(MasterData[Growth Rebate],MasterData[Material'#],H1168,MasterData[Material],I1168,MasterData[WWB ID],C1168)</f>
        <v>1026.037</v>
      </c>
      <c r="S1168" s="95">
        <f t="shared" si="38"/>
        <v>1033.2747715996729</v>
      </c>
    </row>
    <row r="1169" spans="1:19" x14ac:dyDescent="0.25">
      <c r="A1169" s="91" t="str">
        <v>BD INTERVENTIONAL</v>
      </c>
      <c r="B1169" s="91" t="str">
        <v>Peripheral Intervention</v>
      </c>
      <c r="C1169" s="91" t="str">
        <v>2401110</v>
      </c>
      <c r="D1169" s="91" t="str">
        <v>Oncology</v>
      </c>
      <c r="E1169" s="91" t="str">
        <v>Biopsy Needles and Accessories</v>
      </c>
      <c r="F1169" s="91" t="str">
        <v>Marquee Needles</v>
      </c>
      <c r="G1169" s="91" t="str">
        <v>Marquee Needles</v>
      </c>
      <c r="H1169" s="91" t="str">
        <v>MQK1610_BARD</v>
      </c>
      <c r="I1169" s="91" t="str">
        <v>BiopsyMarqueeKit</v>
      </c>
      <c r="J1169" s="91" t="str">
        <v>BARD</v>
      </c>
      <c r="K1169" s="95">
        <f>SUMIFS(MasterData[Curr Sales],MasterData[Material'#],H1169,MasterData[Material],I1169,MasterData[WWB ID],C1169)</f>
        <v>0</v>
      </c>
      <c r="L1169" s="95">
        <f>SUMIFS(MasterData[Prior Sales],MasterData[Material'#],H1169,MasterData[Material],I1169,MasterData[WWB ID],C1169)</f>
        <v>0</v>
      </c>
      <c r="M1169" s="95">
        <f t="shared" si="37"/>
        <v>0</v>
      </c>
      <c r="N1169" s="95">
        <f>SUMIFS(MasterData[Semi-Annual Base],MasterData[Material'#],H1169,MasterData[Material],I1169,MasterData[WWB ID],C1169)</f>
        <v>0</v>
      </c>
      <c r="O1169" s="95">
        <f>SUMIFS(MasterData[Semi-Annual Focus],MasterData[Material'#],H1169,MasterData[Material],I1169,MasterData[WWB ID],C1169)</f>
        <v>0</v>
      </c>
      <c r="P1169" s="95">
        <f>SUMIFS(MasterData[Base Rebate],MasterData[Material'#],H1169,MasterData[Material],I1169,MasterData[WWB ID],C1169)</f>
        <v>0</v>
      </c>
      <c r="Q1169" s="95">
        <f>SUMIFS(MasterData[Annual Focus],MasterData[Material'#],H1169,MasterData[Material],I1169,MasterData[WWB ID],C1169)</f>
        <v>0</v>
      </c>
      <c r="R1169" s="95">
        <f>SUMIFS(MasterData[Growth Rebate],MasterData[Material'#],H1169,MasterData[Material],I1169,MasterData[WWB ID],C1169)</f>
        <v>0</v>
      </c>
      <c r="S1169" s="95">
        <f t="shared" si="38"/>
        <v>0</v>
      </c>
    </row>
    <row r="1170" spans="1:19" x14ac:dyDescent="0.25">
      <c r="A1170" s="91" t="str">
        <v>BD INTERVENTIONAL</v>
      </c>
      <c r="B1170" s="91" t="str">
        <v>Peripheral Intervention</v>
      </c>
      <c r="C1170" s="91" t="str">
        <v>2401110</v>
      </c>
      <c r="D1170" s="91" t="str">
        <v>Oncology</v>
      </c>
      <c r="E1170" s="91" t="str">
        <v>Biopsy Needles and Accessories</v>
      </c>
      <c r="F1170" s="91" t="str">
        <v>Marquee Needles</v>
      </c>
      <c r="G1170" s="91" t="str">
        <v>Marquee Needles</v>
      </c>
      <c r="H1170" s="91" t="str">
        <v>MQK1820_BARD</v>
      </c>
      <c r="I1170" s="91" t="str">
        <v>BiopsyMarqueeKit</v>
      </c>
      <c r="J1170" s="91" t="str">
        <v>BARD</v>
      </c>
      <c r="K1170" s="95">
        <f>SUMIFS(MasterData[Curr Sales],MasterData[Material'#],H1170,MasterData[Material],I1170,MasterData[WWB ID],C1170)</f>
        <v>0</v>
      </c>
      <c r="L1170" s="95">
        <f>SUMIFS(MasterData[Prior Sales],MasterData[Material'#],H1170,MasterData[Material],I1170,MasterData[WWB ID],C1170)</f>
        <v>760.65000000000009</v>
      </c>
      <c r="M1170" s="95">
        <f t="shared" si="37"/>
        <v>-760.65000000000009</v>
      </c>
      <c r="N1170" s="95">
        <f>SUMIFS(MasterData[Semi-Annual Base],MasterData[Material'#],H1170,MasterData[Material],I1170,MasterData[WWB ID],C1170)</f>
        <v>0</v>
      </c>
      <c r="O1170" s="95">
        <f>SUMIFS(MasterData[Semi-Annual Focus],MasterData[Material'#],H1170,MasterData[Material],I1170,MasterData[WWB ID],C1170)</f>
        <v>0</v>
      </c>
      <c r="P1170" s="95">
        <f>SUMIFS(MasterData[Base Rebate],MasterData[Material'#],H1170,MasterData[Material],I1170,MasterData[WWB ID],C1170)</f>
        <v>5.859126429862048</v>
      </c>
      <c r="Q1170" s="95">
        <f>SUMIFS(MasterData[Annual Focus],MasterData[Material'#],H1170,MasterData[Material],I1170,MasterData[WWB ID],C1170)</f>
        <v>0</v>
      </c>
      <c r="R1170" s="95">
        <f>SUMIFS(MasterData[Growth Rebate],MasterData[Material'#],H1170,MasterData[Material],I1170,MasterData[WWB ID],C1170)</f>
        <v>-76.065000000000055</v>
      </c>
      <c r="S1170" s="95">
        <f t="shared" si="38"/>
        <v>-70.20587357013801</v>
      </c>
    </row>
    <row r="1171" spans="1:19" x14ac:dyDescent="0.25">
      <c r="A1171" s="91" t="str">
        <v>BD INTERVENTIONAL</v>
      </c>
      <c r="B1171" s="91" t="str">
        <v>Peripheral Intervention</v>
      </c>
      <c r="C1171" s="91" t="str">
        <v>2401110</v>
      </c>
      <c r="D1171" s="91" t="str">
        <v>Oncology</v>
      </c>
      <c r="E1171" s="91" t="str">
        <v>Biopsy Needles and Accessories</v>
      </c>
      <c r="F1171" s="91" t="str">
        <v>Marquee Needles</v>
      </c>
      <c r="G1171" s="91" t="str">
        <v>Marquee Needles</v>
      </c>
      <c r="H1171" s="91" t="str">
        <v>MQK1816_BARD</v>
      </c>
      <c r="I1171" s="91" t="str">
        <v>BiopsyMarqueeKit</v>
      </c>
      <c r="J1171" s="91" t="str">
        <v>BARD</v>
      </c>
      <c r="K1171" s="95">
        <f>SUMIFS(MasterData[Curr Sales],MasterData[Material'#],H1171,MasterData[Material],I1171,MasterData[WWB ID],C1171)</f>
        <v>0</v>
      </c>
      <c r="L1171" s="95">
        <f>SUMIFS(MasterData[Prior Sales],MasterData[Material'#],H1171,MasterData[Material],I1171,MasterData[WWB ID],C1171)</f>
        <v>1901.63</v>
      </c>
      <c r="M1171" s="95">
        <f t="shared" si="37"/>
        <v>-1901.63</v>
      </c>
      <c r="N1171" s="95">
        <f>SUMIFS(MasterData[Semi-Annual Base],MasterData[Material'#],H1171,MasterData[Material],I1171,MasterData[WWB ID],C1171)</f>
        <v>0</v>
      </c>
      <c r="O1171" s="95">
        <f>SUMIFS(MasterData[Semi-Annual Focus],MasterData[Material'#],H1171,MasterData[Material],I1171,MasterData[WWB ID],C1171)</f>
        <v>0</v>
      </c>
      <c r="P1171" s="95">
        <f>SUMIFS(MasterData[Base Rebate],MasterData[Material'#],H1171,MasterData[Material],I1171,MasterData[WWB ID],C1171)</f>
        <v>14.647854588599966</v>
      </c>
      <c r="Q1171" s="95">
        <f>SUMIFS(MasterData[Annual Focus],MasterData[Material'#],H1171,MasterData[Material],I1171,MasterData[WWB ID],C1171)</f>
        <v>0</v>
      </c>
      <c r="R1171" s="95">
        <f>SUMIFS(MasterData[Growth Rebate],MasterData[Material'#],H1171,MasterData[Material],I1171,MasterData[WWB ID],C1171)</f>
        <v>-190.16300000000001</v>
      </c>
      <c r="S1171" s="95">
        <f t="shared" si="38"/>
        <v>-175.51514541140006</v>
      </c>
    </row>
    <row r="1172" spans="1:19" x14ac:dyDescent="0.25">
      <c r="A1172" s="91" t="str">
        <v>BD INTERVENTIONAL</v>
      </c>
      <c r="B1172" s="91" t="str">
        <v>Peripheral Intervention</v>
      </c>
      <c r="C1172" s="91" t="str">
        <v>2401110</v>
      </c>
      <c r="D1172" s="91" t="str">
        <v>Oncology</v>
      </c>
      <c r="E1172" s="91" t="str">
        <v>Markers</v>
      </c>
      <c r="F1172" s="91" t="str">
        <v>Localization Wire</v>
      </c>
      <c r="G1172" s="91" t="str">
        <v>Localization Wires</v>
      </c>
      <c r="H1172" s="91" t="str">
        <v>475201_BARD</v>
      </c>
      <c r="I1172" s="91" t="str">
        <v>GHIATAS LOC WIRE 20GX5X15 MR</v>
      </c>
      <c r="J1172" s="91" t="str">
        <v>BARD</v>
      </c>
      <c r="K1172" s="95">
        <f>SUMIFS(MasterData[Curr Sales],MasterData[Material'#],H1172,MasterData[Material],I1172,MasterData[WWB ID],C1172)</f>
        <v>0</v>
      </c>
      <c r="L1172" s="95">
        <f>SUMIFS(MasterData[Prior Sales],MasterData[Material'#],H1172,MasterData[Material],I1172,MasterData[WWB ID],C1172)</f>
        <v>4230</v>
      </c>
      <c r="M1172" s="95">
        <f t="shared" si="37"/>
        <v>-4230</v>
      </c>
      <c r="N1172" s="95">
        <f>SUMIFS(MasterData[Semi-Annual Base],MasterData[Material'#],H1172,MasterData[Material],I1172,MasterData[WWB ID],C1172)</f>
        <v>0</v>
      </c>
      <c r="O1172" s="95">
        <f>SUMIFS(MasterData[Semi-Annual Focus],MasterData[Material'#],H1172,MasterData[Material],I1172,MasterData[WWB ID],C1172)</f>
        <v>0</v>
      </c>
      <c r="P1172" s="95">
        <f>SUMIFS(MasterData[Base Rebate],MasterData[Material'#],H1172,MasterData[Material],I1172,MasterData[WWB ID],C1172)</f>
        <v>32.582797342163225</v>
      </c>
      <c r="Q1172" s="95">
        <f>SUMIFS(MasterData[Annual Focus],MasterData[Material'#],H1172,MasterData[Material],I1172,MasterData[WWB ID],C1172)</f>
        <v>0</v>
      </c>
      <c r="R1172" s="95">
        <f>SUMIFS(MasterData[Growth Rebate],MasterData[Material'#],H1172,MasterData[Material],I1172,MasterData[WWB ID],C1172)</f>
        <v>-423</v>
      </c>
      <c r="S1172" s="95">
        <f t="shared" si="38"/>
        <v>-390.41720265783675</v>
      </c>
    </row>
    <row r="1173" spans="1:19" x14ac:dyDescent="0.25">
      <c r="A1173" s="91" t="str">
        <v>BD INTERVENTIONAL</v>
      </c>
      <c r="B1173" s="91" t="str">
        <v>Peripheral Intervention</v>
      </c>
      <c r="C1173" s="91" t="str">
        <v>2401110</v>
      </c>
      <c r="D1173" s="91" t="str">
        <v>Oncology</v>
      </c>
      <c r="E1173" s="91" t="str">
        <v>Markers</v>
      </c>
      <c r="F1173" s="91" t="str">
        <v>Localization Wire</v>
      </c>
      <c r="G1173" s="91" t="str">
        <v>Localization Wires</v>
      </c>
      <c r="H1173" s="91" t="str">
        <v>477201_BARD</v>
      </c>
      <c r="I1173" s="91" t="str">
        <v>MRGHIATASBEADED BREASTLOCWIRE</v>
      </c>
      <c r="J1173" s="91" t="str">
        <v>BARD</v>
      </c>
      <c r="K1173" s="95">
        <f>SUMIFS(MasterData[Curr Sales],MasterData[Material'#],H1173,MasterData[Material],I1173,MasterData[WWB ID],C1173)</f>
        <v>0</v>
      </c>
      <c r="L1173" s="95">
        <f>SUMIFS(MasterData[Prior Sales],MasterData[Material'#],H1173,MasterData[Material],I1173,MasterData[WWB ID],C1173)</f>
        <v>4230</v>
      </c>
      <c r="M1173" s="95">
        <f t="shared" si="37"/>
        <v>-4230</v>
      </c>
      <c r="N1173" s="95">
        <f>SUMIFS(MasterData[Semi-Annual Base],MasterData[Material'#],H1173,MasterData[Material],I1173,MasterData[WWB ID],C1173)</f>
        <v>0</v>
      </c>
      <c r="O1173" s="95">
        <f>SUMIFS(MasterData[Semi-Annual Focus],MasterData[Material'#],H1173,MasterData[Material],I1173,MasterData[WWB ID],C1173)</f>
        <v>0</v>
      </c>
      <c r="P1173" s="95">
        <f>SUMIFS(MasterData[Base Rebate],MasterData[Material'#],H1173,MasterData[Material],I1173,MasterData[WWB ID],C1173)</f>
        <v>32.582797342163225</v>
      </c>
      <c r="Q1173" s="95">
        <f>SUMIFS(MasterData[Annual Focus],MasterData[Material'#],H1173,MasterData[Material],I1173,MasterData[WWB ID],C1173)</f>
        <v>0</v>
      </c>
      <c r="R1173" s="95">
        <f>SUMIFS(MasterData[Growth Rebate],MasterData[Material'#],H1173,MasterData[Material],I1173,MasterData[WWB ID],C1173)</f>
        <v>-423</v>
      </c>
      <c r="S1173" s="95">
        <f t="shared" si="38"/>
        <v>-390.41720265783675</v>
      </c>
    </row>
    <row r="1174" spans="1:19" x14ac:dyDescent="0.25">
      <c r="A1174" s="91" t="str">
        <v>BD INTERVENTIONAL</v>
      </c>
      <c r="B1174" s="91" t="str">
        <v>Peripheral Intervention</v>
      </c>
      <c r="C1174" s="91" t="str">
        <v>2401110</v>
      </c>
      <c r="D1174" s="91" t="str">
        <v>Oncology</v>
      </c>
      <c r="E1174" s="91" t="str">
        <v>Markers</v>
      </c>
      <c r="F1174" s="91" t="str">
        <v>Localization Wire</v>
      </c>
      <c r="G1174" s="91" t="str">
        <v>Localization Wires</v>
      </c>
      <c r="H1174" s="91" t="str">
        <v>479201_BARD</v>
      </c>
      <c r="I1174" s="91" t="str">
        <v>MRGHIATAS BEADEDBREAST LOCWIRE</v>
      </c>
      <c r="J1174" s="91" t="str">
        <v>BARD</v>
      </c>
      <c r="K1174" s="95">
        <f>SUMIFS(MasterData[Curr Sales],MasterData[Material'#],H1174,MasterData[Material],I1174,MasterData[WWB ID],C1174)</f>
        <v>0</v>
      </c>
      <c r="L1174" s="95">
        <f>SUMIFS(MasterData[Prior Sales],MasterData[Material'#],H1174,MasterData[Material],I1174,MasterData[WWB ID],C1174)</f>
        <v>4230</v>
      </c>
      <c r="M1174" s="95">
        <f t="shared" si="37"/>
        <v>-4230</v>
      </c>
      <c r="N1174" s="95">
        <f>SUMIFS(MasterData[Semi-Annual Base],MasterData[Material'#],H1174,MasterData[Material],I1174,MasterData[WWB ID],C1174)</f>
        <v>0</v>
      </c>
      <c r="O1174" s="95">
        <f>SUMIFS(MasterData[Semi-Annual Focus],MasterData[Material'#],H1174,MasterData[Material],I1174,MasterData[WWB ID],C1174)</f>
        <v>0</v>
      </c>
      <c r="P1174" s="95">
        <f>SUMIFS(MasterData[Base Rebate],MasterData[Material'#],H1174,MasterData[Material],I1174,MasterData[WWB ID],C1174)</f>
        <v>32.582797342163225</v>
      </c>
      <c r="Q1174" s="95">
        <f>SUMIFS(MasterData[Annual Focus],MasterData[Material'#],H1174,MasterData[Material],I1174,MasterData[WWB ID],C1174)</f>
        <v>0</v>
      </c>
      <c r="R1174" s="95">
        <f>SUMIFS(MasterData[Growth Rebate],MasterData[Material'#],H1174,MasterData[Material],I1174,MasterData[WWB ID],C1174)</f>
        <v>-423</v>
      </c>
      <c r="S1174" s="95">
        <f t="shared" si="38"/>
        <v>-390.41720265783675</v>
      </c>
    </row>
    <row r="1175" spans="1:19" x14ac:dyDescent="0.25">
      <c r="A1175" s="91" t="str">
        <v>BD INTERVENTIONAL</v>
      </c>
      <c r="B1175" s="91" t="str">
        <v>Peripheral Intervention</v>
      </c>
      <c r="C1175" s="91" t="str">
        <v>2401110</v>
      </c>
      <c r="D1175" s="91" t="str">
        <v>Oncology</v>
      </c>
      <c r="E1175" s="91" t="str">
        <v>Markers</v>
      </c>
      <c r="F1175" s="91" t="str">
        <v>UltraClip Markers</v>
      </c>
      <c r="G1175" s="91" t="str">
        <v>ULTRACLIP</v>
      </c>
      <c r="H1175" s="91" t="str">
        <v>862017_BARD</v>
      </c>
      <c r="I1175" s="91" t="str">
        <v>UltraCLIP II Wing Marker</v>
      </c>
      <c r="J1175" s="91" t="str">
        <v>BARD</v>
      </c>
      <c r="K1175" s="95">
        <f>SUMIFS(MasterData[Curr Sales],MasterData[Material'#],H1175,MasterData[Material],I1175,MasterData[WWB ID],C1175)</f>
        <v>0</v>
      </c>
      <c r="L1175" s="95">
        <f>SUMIFS(MasterData[Prior Sales],MasterData[Material'#],H1175,MasterData[Material],I1175,MasterData[WWB ID],C1175)</f>
        <v>1530</v>
      </c>
      <c r="M1175" s="95">
        <f t="shared" si="37"/>
        <v>-1530</v>
      </c>
      <c r="N1175" s="95">
        <f>SUMIFS(MasterData[Semi-Annual Base],MasterData[Material'#],H1175,MasterData[Material],I1175,MasterData[WWB ID],C1175)</f>
        <v>0</v>
      </c>
      <c r="O1175" s="95">
        <f>SUMIFS(MasterData[Semi-Annual Focus],MasterData[Material'#],H1175,MasterData[Material],I1175,MasterData[WWB ID],C1175)</f>
        <v>0</v>
      </c>
      <c r="P1175" s="95">
        <f>SUMIFS(MasterData[Base Rebate],MasterData[Material'#],H1175,MasterData[Material],I1175,MasterData[WWB ID],C1175)</f>
        <v>11.785267123761166</v>
      </c>
      <c r="Q1175" s="95">
        <f>SUMIFS(MasterData[Annual Focus],MasterData[Material'#],H1175,MasterData[Material],I1175,MasterData[WWB ID],C1175)</f>
        <v>0</v>
      </c>
      <c r="R1175" s="95">
        <f>SUMIFS(MasterData[Growth Rebate],MasterData[Material'#],H1175,MasterData[Material],I1175,MasterData[WWB ID],C1175)</f>
        <v>-153</v>
      </c>
      <c r="S1175" s="95">
        <f t="shared" si="38"/>
        <v>-141.21473287623883</v>
      </c>
    </row>
    <row r="1176" spans="1:19" x14ac:dyDescent="0.25">
      <c r="A1176" s="91" t="str">
        <v>BD INTERVENTIONAL</v>
      </c>
      <c r="B1176" s="91" t="str">
        <v>Peripheral Intervention</v>
      </c>
      <c r="C1176" s="91" t="str">
        <v>2401110</v>
      </c>
      <c r="D1176" s="91" t="str">
        <v>Oncology</v>
      </c>
      <c r="E1176" s="91" t="str">
        <v>Markers</v>
      </c>
      <c r="F1176" s="91" t="str">
        <v>UltraClip Markers</v>
      </c>
      <c r="G1176" s="91" t="str">
        <v>ULTRACLIP</v>
      </c>
      <c r="H1176" s="91" t="str">
        <v>864017_BARD</v>
      </c>
      <c r="I1176" s="91" t="str">
        <v>UltraCLIP II Coil Marker</v>
      </c>
      <c r="J1176" s="91" t="str">
        <v>BARD</v>
      </c>
      <c r="K1176" s="95">
        <f>SUMIFS(MasterData[Curr Sales],MasterData[Material'#],H1176,MasterData[Material],I1176,MasterData[WWB ID],C1176)</f>
        <v>0</v>
      </c>
      <c r="L1176" s="95">
        <f>SUMIFS(MasterData[Prior Sales],MasterData[Material'#],H1176,MasterData[Material],I1176,MasterData[WWB ID],C1176)</f>
        <v>1530</v>
      </c>
      <c r="M1176" s="95">
        <f t="shared" si="37"/>
        <v>-1530</v>
      </c>
      <c r="N1176" s="95">
        <f>SUMIFS(MasterData[Semi-Annual Base],MasterData[Material'#],H1176,MasterData[Material],I1176,MasterData[WWB ID],C1176)</f>
        <v>0</v>
      </c>
      <c r="O1176" s="95">
        <f>SUMIFS(MasterData[Semi-Annual Focus],MasterData[Material'#],H1176,MasterData[Material],I1176,MasterData[WWB ID],C1176)</f>
        <v>0</v>
      </c>
      <c r="P1176" s="95">
        <f>SUMIFS(MasterData[Base Rebate],MasterData[Material'#],H1176,MasterData[Material],I1176,MasterData[WWB ID],C1176)</f>
        <v>11.785267123761166</v>
      </c>
      <c r="Q1176" s="95">
        <f>SUMIFS(MasterData[Annual Focus],MasterData[Material'#],H1176,MasterData[Material],I1176,MasterData[WWB ID],C1176)</f>
        <v>0</v>
      </c>
      <c r="R1176" s="95">
        <f>SUMIFS(MasterData[Growth Rebate],MasterData[Material'#],H1176,MasterData[Material],I1176,MasterData[WWB ID],C1176)</f>
        <v>-153</v>
      </c>
      <c r="S1176" s="95">
        <f t="shared" si="38"/>
        <v>-141.21473287623883</v>
      </c>
    </row>
    <row r="1177" spans="1:19" x14ac:dyDescent="0.25">
      <c r="A1177" s="91" t="str">
        <v>BD LIFE SCIENCES</v>
      </c>
      <c r="B1177" s="91" t="str">
        <v>Specimen Management</v>
      </c>
      <c r="C1177" s="91" t="str">
        <v>130</v>
      </c>
      <c r="D1177" s="91" t="str">
        <v>Tubes</v>
      </c>
      <c r="E1177" s="91" t="str">
        <v>Primary Tubes</v>
      </c>
      <c r="F1177" s="91" t="str">
        <v>PT EDTA</v>
      </c>
      <c r="G1177" s="91" t="str">
        <v>EDTA PLASTIC HEMO</v>
      </c>
      <c r="H1177" s="91" t="str">
        <v>367861</v>
      </c>
      <c r="I1177" s="91" t="str">
        <v>TUBE K2EDTA PLH 13X75 4.0 PLBL LAV</v>
      </c>
      <c r="J1177" s="91" t="str">
        <v>BD</v>
      </c>
      <c r="K1177" s="95">
        <f>SUMIFS(MasterData[Curr Sales],MasterData[Material'#],H1177,MasterData[Material],I1177,MasterData[WWB ID],C1177)</f>
        <v>173534.12000000008</v>
      </c>
      <c r="L1177" s="95">
        <f>SUMIFS(MasterData[Prior Sales],MasterData[Material'#],H1177,MasterData[Material],I1177,MasterData[WWB ID],C1177)</f>
        <v>156312.18999999992</v>
      </c>
      <c r="M1177" s="95">
        <f t="shared" si="37"/>
        <v>17221.930000000168</v>
      </c>
      <c r="N1177" s="95">
        <f>SUMIFS(MasterData[Semi-Annual Base],MasterData[Material'#],H1177,MasterData[Material],I1177,MasterData[WWB ID],C1177)</f>
        <v>0</v>
      </c>
      <c r="O1177" s="95">
        <f>SUMIFS(MasterData[Semi-Annual Focus],MasterData[Material'#],H1177,MasterData[Material],I1177,MasterData[WWB ID],C1177)</f>
        <v>0</v>
      </c>
      <c r="P1177" s="95">
        <f>SUMIFS(MasterData[Base Rebate],MasterData[Material'#],H1177,MasterData[Material],I1177,MasterData[WWB ID],C1177)</f>
        <v>1204.0398129739267</v>
      </c>
      <c r="Q1177" s="95">
        <f>SUMIFS(MasterData[Annual Focus],MasterData[Material'#],H1177,MasterData[Material],I1177,MasterData[WWB ID],C1177)</f>
        <v>0</v>
      </c>
      <c r="R1177" s="95">
        <f>SUMIFS(MasterData[Growth Rebate],MasterData[Material'#],H1177,MasterData[Material],I1177,MasterData[WWB ID],C1177)</f>
        <v>1722.1930000000009</v>
      </c>
      <c r="S1177" s="95">
        <f t="shared" si="38"/>
        <v>2926.2328129739276</v>
      </c>
    </row>
    <row r="1178" spans="1:19" x14ac:dyDescent="0.25">
      <c r="A1178" s="91" t="str">
        <v>BD LIFE SCIENCES</v>
      </c>
      <c r="B1178" s="91" t="str">
        <v>Specimen Management</v>
      </c>
      <c r="C1178" s="91" t="str">
        <v>130</v>
      </c>
      <c r="D1178" s="91" t="str">
        <v>Tubes</v>
      </c>
      <c r="E1178" s="91" t="str">
        <v>Primary Tubes</v>
      </c>
      <c r="F1178" s="91" t="str">
        <v>PT PST</v>
      </c>
      <c r="G1178" s="91" t="str">
        <v>PST PLASTIC HEMO</v>
      </c>
      <c r="H1178" s="91" t="str">
        <v>367960</v>
      </c>
      <c r="I1178" s="91" t="str">
        <v>TUBE PST PLH 13X75 3.0 PLBL L/GN</v>
      </c>
      <c r="J1178" s="91" t="str">
        <v>BD</v>
      </c>
      <c r="K1178" s="95">
        <f>SUMIFS(MasterData[Curr Sales],MasterData[Material'#],H1178,MasterData[Material],I1178,MasterData[WWB ID],C1178)</f>
        <v>48942.080000000002</v>
      </c>
      <c r="L1178" s="95">
        <f>SUMIFS(MasterData[Prior Sales],MasterData[Material'#],H1178,MasterData[Material],I1178,MasterData[WWB ID],C1178)</f>
        <v>42240.709999999992</v>
      </c>
      <c r="M1178" s="95">
        <f t="shared" si="37"/>
        <v>6701.3700000000099</v>
      </c>
      <c r="N1178" s="95">
        <f>SUMIFS(MasterData[Semi-Annual Base],MasterData[Material'#],H1178,MasterData[Material],I1178,MasterData[WWB ID],C1178)</f>
        <v>0</v>
      </c>
      <c r="O1178" s="95">
        <f>SUMIFS(MasterData[Semi-Annual Focus],MasterData[Material'#],H1178,MasterData[Material],I1178,MasterData[WWB ID],C1178)</f>
        <v>0</v>
      </c>
      <c r="P1178" s="95">
        <f>SUMIFS(MasterData[Base Rebate],MasterData[Material'#],H1178,MasterData[Material],I1178,MasterData[WWB ID],C1178)</f>
        <v>325.37127506361401</v>
      </c>
      <c r="Q1178" s="95">
        <f>SUMIFS(MasterData[Annual Focus],MasterData[Material'#],H1178,MasterData[Material],I1178,MasterData[WWB ID],C1178)</f>
        <v>0</v>
      </c>
      <c r="R1178" s="95">
        <f>SUMIFS(MasterData[Growth Rebate],MasterData[Material'#],H1178,MasterData[Material],I1178,MasterData[WWB ID],C1178)</f>
        <v>670.13700000000028</v>
      </c>
      <c r="S1178" s="95">
        <f t="shared" si="38"/>
        <v>995.50827506361429</v>
      </c>
    </row>
    <row r="1179" spans="1:19" x14ac:dyDescent="0.25">
      <c r="A1179" s="91" t="str">
        <v>BD LIFE SCIENCES</v>
      </c>
      <c r="B1179" s="91" t="str">
        <v>Specimen Management</v>
      </c>
      <c r="C1179" s="91" t="str">
        <v>130</v>
      </c>
      <c r="D1179" s="91" t="str">
        <v>Tubes</v>
      </c>
      <c r="E1179" s="91" t="str">
        <v>Primary Tubes</v>
      </c>
      <c r="F1179" s="91" t="str">
        <v>PT SST</v>
      </c>
      <c r="G1179" s="91" t="str">
        <v>SST PLASTIC CONV</v>
      </c>
      <c r="H1179" s="91" t="str">
        <v>367988</v>
      </c>
      <c r="I1179" s="91" t="str">
        <v>Tube SST PLC 16X100mm 8.5ml PLBL RD/GR</v>
      </c>
      <c r="J1179" s="91" t="str">
        <v>BD</v>
      </c>
      <c r="K1179" s="95">
        <f>SUMIFS(MasterData[Curr Sales],MasterData[Material'#],H1179,MasterData[Material],I1179,MasterData[WWB ID],C1179)</f>
        <v>20682.420000000002</v>
      </c>
      <c r="L1179" s="95">
        <f>SUMIFS(MasterData[Prior Sales],MasterData[Material'#],H1179,MasterData[Material],I1179,MasterData[WWB ID],C1179)</f>
        <v>20372.259999999998</v>
      </c>
      <c r="M1179" s="95">
        <f t="shared" si="37"/>
        <v>310.16000000000349</v>
      </c>
      <c r="N1179" s="95">
        <f>SUMIFS(MasterData[Semi-Annual Base],MasterData[Material'#],H1179,MasterData[Material],I1179,MasterData[WWB ID],C1179)</f>
        <v>0</v>
      </c>
      <c r="O1179" s="95">
        <f>SUMIFS(MasterData[Semi-Annual Focus],MasterData[Material'#],H1179,MasterData[Material],I1179,MasterData[WWB ID],C1179)</f>
        <v>0</v>
      </c>
      <c r="P1179" s="95">
        <f>SUMIFS(MasterData[Base Rebate],MasterData[Material'#],H1179,MasterData[Material],I1179,MasterData[WWB ID],C1179)</f>
        <v>156.92321961746057</v>
      </c>
      <c r="Q1179" s="95">
        <f>SUMIFS(MasterData[Annual Focus],MasterData[Material'#],H1179,MasterData[Material],I1179,MasterData[WWB ID],C1179)</f>
        <v>0</v>
      </c>
      <c r="R1179" s="95">
        <f>SUMIFS(MasterData[Growth Rebate],MasterData[Material'#],H1179,MasterData[Material],I1179,MasterData[WWB ID],C1179)</f>
        <v>31.016000000000059</v>
      </c>
      <c r="S1179" s="95">
        <f t="shared" si="38"/>
        <v>187.93921961746062</v>
      </c>
    </row>
    <row r="1180" spans="1:19" x14ac:dyDescent="0.25">
      <c r="A1180" s="91" t="str">
        <v>BD LIFE SCIENCES</v>
      </c>
      <c r="B1180" s="91" t="str">
        <v>Specimen Management</v>
      </c>
      <c r="C1180" s="91" t="str">
        <v>130</v>
      </c>
      <c r="D1180" s="91" t="str">
        <v>Tubes</v>
      </c>
      <c r="E1180" s="91" t="str">
        <v>Primary Tubes</v>
      </c>
      <c r="F1180" s="91" t="str">
        <v>PT Citrate</v>
      </c>
      <c r="G1180" s="91" t="str">
        <v>CITRATE PLASTIC HEMO</v>
      </c>
      <c r="H1180" s="91" t="str">
        <v>363080</v>
      </c>
      <c r="I1180" s="91" t="str">
        <v>Tube CIT PLH 13x75 1.8 PLBL L/BL .109</v>
      </c>
      <c r="J1180" s="91" t="str">
        <v>BD</v>
      </c>
      <c r="K1180" s="95">
        <f>SUMIFS(MasterData[Curr Sales],MasterData[Material'#],H1180,MasterData[Material],I1180,MasterData[WWB ID],C1180)</f>
        <v>62081.129999999968</v>
      </c>
      <c r="L1180" s="95">
        <f>SUMIFS(MasterData[Prior Sales],MasterData[Material'#],H1180,MasterData[Material],I1180,MasterData[WWB ID],C1180)</f>
        <v>66610.179999999993</v>
      </c>
      <c r="M1180" s="95">
        <f t="shared" si="37"/>
        <v>-4529.0500000000247</v>
      </c>
      <c r="N1180" s="95">
        <f>SUMIFS(MasterData[Semi-Annual Base],MasterData[Material'#],H1180,MasterData[Material],I1180,MasterData[WWB ID],C1180)</f>
        <v>0</v>
      </c>
      <c r="O1180" s="95">
        <f>SUMIFS(MasterData[Semi-Annual Focus],MasterData[Material'#],H1180,MasterData[Material],I1180,MasterData[WWB ID],C1180)</f>
        <v>0</v>
      </c>
      <c r="P1180" s="95">
        <f>SUMIFS(MasterData[Base Rebate],MasterData[Material'#],H1180,MasterData[Material],I1180,MasterData[WWB ID],C1180)</f>
        <v>513.08415977896311</v>
      </c>
      <c r="Q1180" s="95">
        <f>SUMIFS(MasterData[Annual Focus],MasterData[Material'#],H1180,MasterData[Material],I1180,MasterData[WWB ID],C1180)</f>
        <v>0</v>
      </c>
      <c r="R1180" s="95">
        <f>SUMIFS(MasterData[Growth Rebate],MasterData[Material'#],H1180,MasterData[Material],I1180,MasterData[WWB ID],C1180)</f>
        <v>-452.90500000000054</v>
      </c>
      <c r="S1180" s="95">
        <f t="shared" si="38"/>
        <v>60.179159778962571</v>
      </c>
    </row>
    <row r="1181" spans="1:19" x14ac:dyDescent="0.25">
      <c r="A1181" s="91" t="str">
        <v>BD LIFE SCIENCES</v>
      </c>
      <c r="B1181" s="91" t="str">
        <v>Specimen Management</v>
      </c>
      <c r="C1181" s="91" t="str">
        <v>130</v>
      </c>
      <c r="D1181" s="91" t="str">
        <v>Tubes</v>
      </c>
      <c r="E1181" s="91" t="str">
        <v>Primary Tubes</v>
      </c>
      <c r="F1181" s="91" t="str">
        <v>PT Citrate</v>
      </c>
      <c r="G1181" s="91" t="str">
        <v>CITRATE PLASTIC HEMO</v>
      </c>
      <c r="H1181" s="91" t="str">
        <v>363083</v>
      </c>
      <c r="I1181" s="91" t="str">
        <v>TUBE CIT PLH 13X75 2.7 PLBL L/BL .109</v>
      </c>
      <c r="J1181" s="91" t="str">
        <v>BD</v>
      </c>
      <c r="K1181" s="95">
        <f>SUMIFS(MasterData[Curr Sales],MasterData[Material'#],H1181,MasterData[Material],I1181,MasterData[WWB ID],C1181)</f>
        <v>23132.159999999993</v>
      </c>
      <c r="L1181" s="95">
        <f>SUMIFS(MasterData[Prior Sales],MasterData[Material'#],H1181,MasterData[Material],I1181,MasterData[WWB ID],C1181)</f>
        <v>21483.530000000002</v>
      </c>
      <c r="M1181" s="95">
        <f t="shared" si="37"/>
        <v>1648.6299999999901</v>
      </c>
      <c r="N1181" s="95">
        <f>SUMIFS(MasterData[Semi-Annual Base],MasterData[Material'#],H1181,MasterData[Material],I1181,MasterData[WWB ID],C1181)</f>
        <v>0</v>
      </c>
      <c r="O1181" s="95">
        <f>SUMIFS(MasterData[Semi-Annual Focus],MasterData[Material'#],H1181,MasterData[Material],I1181,MasterData[WWB ID],C1181)</f>
        <v>0</v>
      </c>
      <c r="P1181" s="95">
        <f>SUMIFS(MasterData[Base Rebate],MasterData[Material'#],H1181,MasterData[Material],I1181,MasterData[WWB ID],C1181)</f>
        <v>165.48309791590643</v>
      </c>
      <c r="Q1181" s="95">
        <f>SUMIFS(MasterData[Annual Focus],MasterData[Material'#],H1181,MasterData[Material],I1181,MasterData[WWB ID],C1181)</f>
        <v>0</v>
      </c>
      <c r="R1181" s="95">
        <f>SUMIFS(MasterData[Growth Rebate],MasterData[Material'#],H1181,MasterData[Material],I1181,MasterData[WWB ID],C1181)</f>
        <v>164.8629999999994</v>
      </c>
      <c r="S1181" s="95">
        <f t="shared" si="38"/>
        <v>330.34609791590583</v>
      </c>
    </row>
    <row r="1182" spans="1:19" x14ac:dyDescent="0.25">
      <c r="A1182" s="91" t="str">
        <v>BD LIFE SCIENCES</v>
      </c>
      <c r="B1182" s="91" t="str">
        <v>Specimen Management</v>
      </c>
      <c r="C1182" s="91" t="str">
        <v>130</v>
      </c>
      <c r="D1182" s="91" t="str">
        <v>Tubes</v>
      </c>
      <c r="E1182" s="91" t="str">
        <v>Primary Tubes</v>
      </c>
      <c r="F1182" s="91" t="str">
        <v>PT EDTA</v>
      </c>
      <c r="G1182" s="91" t="str">
        <v>EDTA PLASTIC HEMO</v>
      </c>
      <c r="H1182" s="91" t="str">
        <v>366643</v>
      </c>
      <c r="I1182" s="91" t="str">
        <v>TUBE EDTA PLH 16X100 10.0 SLBL USA LAV</v>
      </c>
      <c r="J1182" s="91" t="str">
        <v>BD</v>
      </c>
      <c r="K1182" s="95">
        <f>SUMIFS(MasterData[Curr Sales],MasterData[Material'#],H1182,MasterData[Material],I1182,MasterData[WWB ID],C1182)</f>
        <v>1983.54</v>
      </c>
      <c r="L1182" s="95">
        <f>SUMIFS(MasterData[Prior Sales],MasterData[Material'#],H1182,MasterData[Material],I1182,MasterData[WWB ID],C1182)</f>
        <v>1175.8699999999999</v>
      </c>
      <c r="M1182" s="95">
        <f t="shared" si="37"/>
        <v>807.67000000000007</v>
      </c>
      <c r="N1182" s="95">
        <f>SUMIFS(MasterData[Semi-Annual Base],MasterData[Material'#],H1182,MasterData[Material],I1182,MasterData[WWB ID],C1182)</f>
        <v>0</v>
      </c>
      <c r="O1182" s="95">
        <f>SUMIFS(MasterData[Semi-Annual Focus],MasterData[Material'#],H1182,MasterData[Material],I1182,MasterData[WWB ID],C1182)</f>
        <v>0</v>
      </c>
      <c r="P1182" s="95">
        <f>SUMIFS(MasterData[Base Rebate],MasterData[Material'#],H1182,MasterData[Material],I1182,MasterData[WWB ID],C1182)</f>
        <v>9.0574784658934906</v>
      </c>
      <c r="Q1182" s="95">
        <f>SUMIFS(MasterData[Annual Focus],MasterData[Material'#],H1182,MasterData[Material],I1182,MasterData[WWB ID],C1182)</f>
        <v>0</v>
      </c>
      <c r="R1182" s="95">
        <f>SUMIFS(MasterData[Growth Rebate],MasterData[Material'#],H1182,MasterData[Material],I1182,MasterData[WWB ID],C1182)</f>
        <v>80.76700000000001</v>
      </c>
      <c r="S1182" s="95">
        <f t="shared" si="38"/>
        <v>89.824478465893506</v>
      </c>
    </row>
    <row r="1183" spans="1:19" x14ac:dyDescent="0.25">
      <c r="A1183" s="91" t="str">
        <v>BD LIFE SCIENCES</v>
      </c>
      <c r="B1183" s="91" t="str">
        <v>Specimen Management</v>
      </c>
      <c r="C1183" s="91" t="str">
        <v>130</v>
      </c>
      <c r="D1183" s="91" t="str">
        <v>Tubes</v>
      </c>
      <c r="E1183" s="91" t="str">
        <v>Primary Tubes</v>
      </c>
      <c r="F1183" s="91" t="str">
        <v>PT EDTA</v>
      </c>
      <c r="G1183" s="91" t="str">
        <v>EDTA PLASTIC HEMO</v>
      </c>
      <c r="H1183" s="91" t="str">
        <v>367841</v>
      </c>
      <c r="I1183" s="91" t="str">
        <v>TUBE K2EDTA PLH 13X75 2.0 PLBL LAV</v>
      </c>
      <c r="J1183" s="91" t="str">
        <v>BD</v>
      </c>
      <c r="K1183" s="95">
        <f>SUMIFS(MasterData[Curr Sales],MasterData[Material'#],H1183,MasterData[Material],I1183,MasterData[WWB ID],C1183)</f>
        <v>2239.0100000000002</v>
      </c>
      <c r="L1183" s="95">
        <f>SUMIFS(MasterData[Prior Sales],MasterData[Material'#],H1183,MasterData[Material],I1183,MasterData[WWB ID],C1183)</f>
        <v>2974.8399999999997</v>
      </c>
      <c r="M1183" s="95">
        <f t="shared" si="37"/>
        <v>-735.82999999999947</v>
      </c>
      <c r="N1183" s="95">
        <f>SUMIFS(MasterData[Semi-Annual Base],MasterData[Material'#],H1183,MasterData[Material],I1183,MasterData[WWB ID],C1183)</f>
        <v>0</v>
      </c>
      <c r="O1183" s="95">
        <f>SUMIFS(MasterData[Semi-Annual Focus],MasterData[Material'#],H1183,MasterData[Material],I1183,MasterData[WWB ID],C1183)</f>
        <v>0</v>
      </c>
      <c r="P1183" s="95">
        <f>SUMIFS(MasterData[Base Rebate],MasterData[Material'#],H1183,MasterData[Material],I1183,MasterData[WWB ID],C1183)</f>
        <v>22.914564738855987</v>
      </c>
      <c r="Q1183" s="95">
        <f>SUMIFS(MasterData[Annual Focus],MasterData[Material'#],H1183,MasterData[Material],I1183,MasterData[WWB ID],C1183)</f>
        <v>0</v>
      </c>
      <c r="R1183" s="95">
        <f>SUMIFS(MasterData[Growth Rebate],MasterData[Material'#],H1183,MasterData[Material],I1183,MasterData[WWB ID],C1183)</f>
        <v>-73.582999999999984</v>
      </c>
      <c r="S1183" s="95">
        <f t="shared" si="38"/>
        <v>-50.668435261143998</v>
      </c>
    </row>
    <row r="1184" spans="1:19" x14ac:dyDescent="0.25">
      <c r="A1184" s="91" t="str">
        <v>BD LIFE SCIENCES</v>
      </c>
      <c r="B1184" s="91" t="str">
        <v>Specimen Management</v>
      </c>
      <c r="C1184" s="91" t="str">
        <v>130</v>
      </c>
      <c r="D1184" s="91" t="str">
        <v>Tubes</v>
      </c>
      <c r="E1184" s="91" t="str">
        <v>Primary Tubes</v>
      </c>
      <c r="F1184" s="91" t="str">
        <v>PT EDTA</v>
      </c>
      <c r="G1184" s="91" t="str">
        <v>EDTA PLASTIC HEMO</v>
      </c>
      <c r="H1184" s="91" t="str">
        <v>367899</v>
      </c>
      <c r="I1184" s="91" t="str">
        <v>TUBE EDTA PLH 13X100 6.0 BLBL PNK</v>
      </c>
      <c r="J1184" s="91" t="str">
        <v>BD</v>
      </c>
      <c r="K1184" s="95">
        <f>SUMIFS(MasterData[Curr Sales],MasterData[Material'#],H1184,MasterData[Material],I1184,MasterData[WWB ID],C1184)</f>
        <v>45022.200000000033</v>
      </c>
      <c r="L1184" s="95">
        <f>SUMIFS(MasterData[Prior Sales],MasterData[Material'#],H1184,MasterData[Material],I1184,MasterData[WWB ID],C1184)</f>
        <v>40302.549999999996</v>
      </c>
      <c r="M1184" s="95">
        <f t="shared" si="37"/>
        <v>4719.6500000000378</v>
      </c>
      <c r="N1184" s="95">
        <f>SUMIFS(MasterData[Semi-Annual Base],MasterData[Material'#],H1184,MasterData[Material],I1184,MasterData[WWB ID],C1184)</f>
        <v>0</v>
      </c>
      <c r="O1184" s="95">
        <f>SUMIFS(MasterData[Semi-Annual Focus],MasterData[Material'#],H1184,MasterData[Material],I1184,MasterData[WWB ID],C1184)</f>
        <v>0</v>
      </c>
      <c r="P1184" s="95">
        <f>SUMIFS(MasterData[Base Rebate],MasterData[Material'#],H1184,MasterData[Material],I1184,MasterData[WWB ID],C1184)</f>
        <v>310.44203759394793</v>
      </c>
      <c r="Q1184" s="95">
        <f>SUMIFS(MasterData[Annual Focus],MasterData[Material'#],H1184,MasterData[Material],I1184,MasterData[WWB ID],C1184)</f>
        <v>0</v>
      </c>
      <c r="R1184" s="95">
        <f>SUMIFS(MasterData[Growth Rebate],MasterData[Material'#],H1184,MasterData[Material],I1184,MasterData[WWB ID],C1184)</f>
        <v>471.96499999999997</v>
      </c>
      <c r="S1184" s="95">
        <f t="shared" si="38"/>
        <v>782.40703759394796</v>
      </c>
    </row>
    <row r="1185" spans="1:19" x14ac:dyDescent="0.25">
      <c r="A1185" s="91" t="str">
        <v>BD LIFE SCIENCES</v>
      </c>
      <c r="B1185" s="91" t="str">
        <v>Specimen Management</v>
      </c>
      <c r="C1185" s="91" t="str">
        <v>130</v>
      </c>
      <c r="D1185" s="91" t="str">
        <v>Tubes</v>
      </c>
      <c r="E1185" s="91" t="str">
        <v>Primary Tubes</v>
      </c>
      <c r="F1185" s="91" t="str">
        <v>PT Glucose</v>
      </c>
      <c r="G1185" s="91" t="str">
        <v>GLUCOSE PLASTIC HEMO</v>
      </c>
      <c r="H1185" s="91" t="str">
        <v>367921</v>
      </c>
      <c r="I1185" s="91" t="str">
        <v>TUBE GLU PLH 13X75 2.0 PLBL GR</v>
      </c>
      <c r="J1185" s="91" t="str">
        <v>BD</v>
      </c>
      <c r="K1185" s="95">
        <f>SUMIFS(MasterData[Curr Sales],MasterData[Material'#],H1185,MasterData[Material],I1185,MasterData[WWB ID],C1185)</f>
        <v>302.5</v>
      </c>
      <c r="L1185" s="95">
        <f>SUMIFS(MasterData[Prior Sales],MasterData[Material'#],H1185,MasterData[Material],I1185,MasterData[WWB ID],C1185)</f>
        <v>523.04</v>
      </c>
      <c r="M1185" s="95">
        <f t="shared" si="37"/>
        <v>-220.53999999999996</v>
      </c>
      <c r="N1185" s="95">
        <f>SUMIFS(MasterData[Semi-Annual Base],MasterData[Material'#],H1185,MasterData[Material],I1185,MasterData[WWB ID],C1185)</f>
        <v>0</v>
      </c>
      <c r="O1185" s="95">
        <f>SUMIFS(MasterData[Semi-Annual Focus],MasterData[Material'#],H1185,MasterData[Material],I1185,MasterData[WWB ID],C1185)</f>
        <v>0</v>
      </c>
      <c r="P1185" s="95">
        <f>SUMIFS(MasterData[Base Rebate],MasterData[Material'#],H1185,MasterData[Material],I1185,MasterData[WWB ID],C1185)</f>
        <v>4.0288667427529674</v>
      </c>
      <c r="Q1185" s="95">
        <f>SUMIFS(MasterData[Annual Focus],MasterData[Material'#],H1185,MasterData[Material],I1185,MasterData[WWB ID],C1185)</f>
        <v>0</v>
      </c>
      <c r="R1185" s="95">
        <f>SUMIFS(MasterData[Growth Rebate],MasterData[Material'#],H1185,MasterData[Material],I1185,MasterData[WWB ID],C1185)</f>
        <v>-22.054000000000002</v>
      </c>
      <c r="S1185" s="95">
        <f t="shared" si="38"/>
        <v>-18.025133257247035</v>
      </c>
    </row>
    <row r="1186" spans="1:19" x14ac:dyDescent="0.25">
      <c r="A1186" s="91" t="str">
        <v>BD LIFE SCIENCES</v>
      </c>
      <c r="B1186" s="91" t="str">
        <v>Specimen Management</v>
      </c>
      <c r="C1186" s="91" t="str">
        <v>130</v>
      </c>
      <c r="D1186" s="91" t="str">
        <v>Tubes</v>
      </c>
      <c r="E1186" s="91" t="str">
        <v>Primary Tubes</v>
      </c>
      <c r="F1186" s="91" t="str">
        <v>PT Glucose</v>
      </c>
      <c r="G1186" s="91" t="str">
        <v>GLUCOSE PLASTIC HEMO</v>
      </c>
      <c r="H1186" s="91" t="str">
        <v>367922</v>
      </c>
      <c r="I1186" s="91" t="str">
        <v>TUBE GLU PLH 13X75 4.0 PLBL GR</v>
      </c>
      <c r="J1186" s="91" t="str">
        <v>BD</v>
      </c>
      <c r="K1186" s="95">
        <f>SUMIFS(MasterData[Curr Sales],MasterData[Material'#],H1186,MasterData[Material],I1186,MasterData[WWB ID],C1186)</f>
        <v>6304.2000000000007</v>
      </c>
      <c r="L1186" s="95">
        <f>SUMIFS(MasterData[Prior Sales],MasterData[Material'#],H1186,MasterData[Material],I1186,MasterData[WWB ID],C1186)</f>
        <v>5813.050000000002</v>
      </c>
      <c r="M1186" s="95">
        <f t="shared" si="37"/>
        <v>491.14999999999873</v>
      </c>
      <c r="N1186" s="95">
        <f>SUMIFS(MasterData[Semi-Annual Base],MasterData[Material'#],H1186,MasterData[Material],I1186,MasterData[WWB ID],C1186)</f>
        <v>0</v>
      </c>
      <c r="O1186" s="95">
        <f>SUMIFS(MasterData[Semi-Annual Focus],MasterData[Material'#],H1186,MasterData[Material],I1186,MasterData[WWB ID],C1186)</f>
        <v>0</v>
      </c>
      <c r="P1186" s="95">
        <f>SUMIFS(MasterData[Base Rebate],MasterData[Material'#],H1186,MasterData[Material],I1186,MasterData[WWB ID],C1186)</f>
        <v>44.776697420771136</v>
      </c>
      <c r="Q1186" s="95">
        <f>SUMIFS(MasterData[Annual Focus],MasterData[Material'#],H1186,MasterData[Material],I1186,MasterData[WWB ID],C1186)</f>
        <v>0</v>
      </c>
      <c r="R1186" s="95">
        <f>SUMIFS(MasterData[Growth Rebate],MasterData[Material'#],H1186,MasterData[Material],I1186,MasterData[WWB ID],C1186)</f>
        <v>49.11500000000008</v>
      </c>
      <c r="S1186" s="95">
        <f t="shared" si="38"/>
        <v>93.891697420771209</v>
      </c>
    </row>
    <row r="1187" spans="1:19" x14ac:dyDescent="0.25">
      <c r="A1187" s="91" t="str">
        <v>BD LIFE SCIENCES</v>
      </c>
      <c r="B1187" s="91" t="str">
        <v>Specimen Management</v>
      </c>
      <c r="C1187" s="91" t="str">
        <v>130</v>
      </c>
      <c r="D1187" s="91" t="str">
        <v>Tubes</v>
      </c>
      <c r="E1187" s="91" t="str">
        <v>Primary Tubes</v>
      </c>
      <c r="F1187" s="91" t="str">
        <v>PT Heparin</v>
      </c>
      <c r="G1187" s="91" t="str">
        <v>HEPARIN PLASTIC HEMO</v>
      </c>
      <c r="H1187" s="91" t="str">
        <v>367871</v>
      </c>
      <c r="I1187" s="91" t="str">
        <v>TUBE NAHEP PLH 13X75 4.0 PLBL GN</v>
      </c>
      <c r="J1187" s="91" t="str">
        <v>BD</v>
      </c>
      <c r="K1187" s="95">
        <f>SUMIFS(MasterData[Curr Sales],MasterData[Material'#],H1187,MasterData[Material],I1187,MasterData[WWB ID],C1187)</f>
        <v>11430.410000000003</v>
      </c>
      <c r="L1187" s="95">
        <f>SUMIFS(MasterData[Prior Sales],MasterData[Material'#],H1187,MasterData[Material],I1187,MasterData[WWB ID],C1187)</f>
        <v>11305.609999999993</v>
      </c>
      <c r="M1187" s="95">
        <f t="shared" si="37"/>
        <v>124.80000000001019</v>
      </c>
      <c r="N1187" s="95">
        <f>SUMIFS(MasterData[Semi-Annual Base],MasterData[Material'#],H1187,MasterData[Material],I1187,MasterData[WWB ID],C1187)</f>
        <v>0</v>
      </c>
      <c r="O1187" s="95">
        <f>SUMIFS(MasterData[Semi-Annual Focus],MasterData[Material'#],H1187,MasterData[Material],I1187,MasterData[WWB ID],C1187)</f>
        <v>0</v>
      </c>
      <c r="P1187" s="95">
        <f>SUMIFS(MasterData[Base Rebate],MasterData[Material'#],H1187,MasterData[Material],I1187,MasterData[WWB ID],C1187)</f>
        <v>87.084728004617943</v>
      </c>
      <c r="Q1187" s="95">
        <f>SUMIFS(MasterData[Annual Focus],MasterData[Material'#],H1187,MasterData[Material],I1187,MasterData[WWB ID],C1187)</f>
        <v>0</v>
      </c>
      <c r="R1187" s="95">
        <f>SUMIFS(MasterData[Growth Rebate],MasterData[Material'#],H1187,MasterData[Material],I1187,MasterData[WWB ID],C1187)</f>
        <v>12.479999999999901</v>
      </c>
      <c r="S1187" s="95">
        <f t="shared" si="38"/>
        <v>99.564728004617848</v>
      </c>
    </row>
    <row r="1188" spans="1:19" x14ac:dyDescent="0.25">
      <c r="A1188" s="91" t="str">
        <v>BD LIFE SCIENCES</v>
      </c>
      <c r="B1188" s="91" t="str">
        <v>Specimen Management</v>
      </c>
      <c r="C1188" s="91" t="str">
        <v>130</v>
      </c>
      <c r="D1188" s="91" t="str">
        <v>Tubes</v>
      </c>
      <c r="E1188" s="91" t="str">
        <v>Primary Tubes</v>
      </c>
      <c r="F1188" s="91" t="str">
        <v>PT Heparin</v>
      </c>
      <c r="G1188" s="91" t="str">
        <v>HEPARIN PLASTIC HEMO</v>
      </c>
      <c r="H1188" s="91" t="str">
        <v>367884</v>
      </c>
      <c r="I1188" s="91" t="str">
        <v>TUBE LIHEP PLH 13X75 4.0 PLBL GN</v>
      </c>
      <c r="J1188" s="91" t="str">
        <v>BD</v>
      </c>
      <c r="K1188" s="95">
        <f>SUMIFS(MasterData[Curr Sales],MasterData[Material'#],H1188,MasterData[Material],I1188,MasterData[WWB ID],C1188)</f>
        <v>1072.92</v>
      </c>
      <c r="L1188" s="95">
        <f>SUMIFS(MasterData[Prior Sales],MasterData[Material'#],H1188,MasterData[Material],I1188,MasterData[WWB ID],C1188)</f>
        <v>1719.96</v>
      </c>
      <c r="M1188" s="95">
        <f t="shared" si="37"/>
        <v>-647.04</v>
      </c>
      <c r="N1188" s="95">
        <f>SUMIFS(MasterData[Semi-Annual Base],MasterData[Material'#],H1188,MasterData[Material],I1188,MasterData[WWB ID],C1188)</f>
        <v>0</v>
      </c>
      <c r="O1188" s="95">
        <f>SUMIFS(MasterData[Semi-Annual Focus],MasterData[Material'#],H1188,MasterData[Material],I1188,MasterData[WWB ID],C1188)</f>
        <v>0</v>
      </c>
      <c r="P1188" s="95">
        <f>SUMIFS(MasterData[Base Rebate],MasterData[Material'#],H1188,MasterData[Material],I1188,MasterData[WWB ID],C1188)</f>
        <v>13.248488916460301</v>
      </c>
      <c r="Q1188" s="95">
        <f>SUMIFS(MasterData[Annual Focus],MasterData[Material'#],H1188,MasterData[Material],I1188,MasterData[WWB ID],C1188)</f>
        <v>0</v>
      </c>
      <c r="R1188" s="95">
        <f>SUMIFS(MasterData[Growth Rebate],MasterData[Material'#],H1188,MasterData[Material],I1188,MasterData[WWB ID],C1188)</f>
        <v>-64.703999999999994</v>
      </c>
      <c r="S1188" s="95">
        <f t="shared" si="38"/>
        <v>-51.45551108353969</v>
      </c>
    </row>
    <row r="1189" spans="1:19" x14ac:dyDescent="0.25">
      <c r="A1189" s="91" t="str">
        <v>BD LIFE SCIENCES</v>
      </c>
      <c r="B1189" s="91" t="str">
        <v>Specimen Management</v>
      </c>
      <c r="C1189" s="91" t="str">
        <v>130</v>
      </c>
      <c r="D1189" s="91" t="str">
        <v>Tubes</v>
      </c>
      <c r="E1189" s="91" t="str">
        <v>Primary Tubes</v>
      </c>
      <c r="F1189" s="91" t="str">
        <v>PT Heparin</v>
      </c>
      <c r="G1189" s="91" t="str">
        <v>HEPARIN PLASTIC CONV</v>
      </c>
      <c r="H1189" s="91" t="str">
        <v>367874</v>
      </c>
      <c r="I1189" s="91" t="str">
        <v>TUBE NAHEP PLC 16X100 10.0 PLBL GN</v>
      </c>
      <c r="J1189" s="91" t="str">
        <v>BD</v>
      </c>
      <c r="K1189" s="95">
        <f>SUMIFS(MasterData[Curr Sales],MasterData[Material'#],H1189,MasterData[Material],I1189,MasterData[WWB ID],C1189)</f>
        <v>709.08999999999992</v>
      </c>
      <c r="L1189" s="95">
        <f>SUMIFS(MasterData[Prior Sales],MasterData[Material'#],H1189,MasterData[Material],I1189,MasterData[WWB ID],C1189)</f>
        <v>581.01</v>
      </c>
      <c r="M1189" s="95">
        <f t="shared" si="37"/>
        <v>128.07999999999993</v>
      </c>
      <c r="N1189" s="95">
        <f>SUMIFS(MasterData[Semi-Annual Base],MasterData[Material'#],H1189,MasterData[Material],I1189,MasterData[WWB ID],C1189)</f>
        <v>0</v>
      </c>
      <c r="O1189" s="95">
        <f>SUMIFS(MasterData[Semi-Annual Focus],MasterData[Material'#],H1189,MasterData[Material],I1189,MasterData[WWB ID],C1189)</f>
        <v>0</v>
      </c>
      <c r="P1189" s="95">
        <f>SUMIFS(MasterData[Base Rebate],MasterData[Material'#],H1189,MasterData[Material],I1189,MasterData[WWB ID],C1189)</f>
        <v>4.4753974193310295</v>
      </c>
      <c r="Q1189" s="95">
        <f>SUMIFS(MasterData[Annual Focus],MasterData[Material'#],H1189,MasterData[Material],I1189,MasterData[WWB ID],C1189)</f>
        <v>0</v>
      </c>
      <c r="R1189" s="95">
        <f>SUMIFS(MasterData[Growth Rebate],MasterData[Material'#],H1189,MasterData[Material],I1189,MasterData[WWB ID],C1189)</f>
        <v>12.807999999999996</v>
      </c>
      <c r="S1189" s="95">
        <f t="shared" si="38"/>
        <v>17.283397419331024</v>
      </c>
    </row>
    <row r="1190" spans="1:19" x14ac:dyDescent="0.25">
      <c r="A1190" s="91" t="str">
        <v>BD LIFE SCIENCES</v>
      </c>
      <c r="B1190" s="91" t="str">
        <v>Specimen Management</v>
      </c>
      <c r="C1190" s="91" t="str">
        <v>130</v>
      </c>
      <c r="D1190" s="91" t="str">
        <v>Tubes</v>
      </c>
      <c r="E1190" s="91" t="str">
        <v>Primary Tubes</v>
      </c>
      <c r="F1190" s="91" t="str">
        <v>PT Heparin</v>
      </c>
      <c r="G1190" s="91" t="str">
        <v>HEPARIN PLASTIC CONV</v>
      </c>
      <c r="H1190" s="91" t="str">
        <v>367880</v>
      </c>
      <c r="I1190" s="91" t="str">
        <v>TUBE LIHEP PLC 16X100 10.0 PLBL GN</v>
      </c>
      <c r="J1190" s="91" t="str">
        <v>BD</v>
      </c>
      <c r="K1190" s="95">
        <f>SUMIFS(MasterData[Curr Sales],MasterData[Material'#],H1190,MasterData[Material],I1190,MasterData[WWB ID],C1190)</f>
        <v>993.03000000000009</v>
      </c>
      <c r="L1190" s="95">
        <f>SUMIFS(MasterData[Prior Sales],MasterData[Material'#],H1190,MasterData[Material],I1190,MasterData[WWB ID],C1190)</f>
        <v>396.05</v>
      </c>
      <c r="M1190" s="95">
        <f t="shared" si="37"/>
        <v>596.98</v>
      </c>
      <c r="N1190" s="95">
        <f>SUMIFS(MasterData[Semi-Annual Base],MasterData[Material'#],H1190,MasterData[Material],I1190,MasterData[WWB ID],C1190)</f>
        <v>0</v>
      </c>
      <c r="O1190" s="95">
        <f>SUMIFS(MasterData[Semi-Annual Focus],MasterData[Material'#],H1190,MasterData[Material],I1190,MasterData[WWB ID],C1190)</f>
        <v>0</v>
      </c>
      <c r="P1190" s="95">
        <f>SUMIFS(MasterData[Base Rebate],MasterData[Material'#],H1190,MasterData[Material],I1190,MasterData[WWB ID],C1190)</f>
        <v>3.0506895714807909</v>
      </c>
      <c r="Q1190" s="95">
        <f>SUMIFS(MasterData[Annual Focus],MasterData[Material'#],H1190,MasterData[Material],I1190,MasterData[WWB ID],C1190)</f>
        <v>0</v>
      </c>
      <c r="R1190" s="95">
        <f>SUMIFS(MasterData[Growth Rebate],MasterData[Material'#],H1190,MasterData[Material],I1190,MasterData[WWB ID],C1190)</f>
        <v>59.698000000000015</v>
      </c>
      <c r="S1190" s="95">
        <f t="shared" si="38"/>
        <v>62.748689571480803</v>
      </c>
    </row>
    <row r="1191" spans="1:19" x14ac:dyDescent="0.25">
      <c r="A1191" s="91" t="str">
        <v>BD LIFE SCIENCES</v>
      </c>
      <c r="B1191" s="91" t="str">
        <v>Specimen Management</v>
      </c>
      <c r="C1191" s="91" t="str">
        <v>130</v>
      </c>
      <c r="D1191" s="91" t="str">
        <v>Tubes</v>
      </c>
      <c r="E1191" s="91" t="str">
        <v>Primary Tubes</v>
      </c>
      <c r="F1191" s="91" t="str">
        <v>PT PST</v>
      </c>
      <c r="G1191" s="91" t="str">
        <v>PST PLASTIC HEMO</v>
      </c>
      <c r="H1191" s="91" t="str">
        <v>367962</v>
      </c>
      <c r="I1191" s="91" t="str">
        <v>TUBE PST PLH 13X100 4.5 PLBL L/GN</v>
      </c>
      <c r="J1191" s="91" t="str">
        <v>BD</v>
      </c>
      <c r="K1191" s="95">
        <f>SUMIFS(MasterData[Curr Sales],MasterData[Material'#],H1191,MasterData[Material],I1191,MasterData[WWB ID],C1191)</f>
        <v>8324.7999999999993</v>
      </c>
      <c r="L1191" s="95">
        <f>SUMIFS(MasterData[Prior Sales],MasterData[Material'#],H1191,MasterData[Material],I1191,MasterData[WWB ID],C1191)</f>
        <v>7467.99</v>
      </c>
      <c r="M1191" s="95">
        <f t="shared" si="37"/>
        <v>856.80999999999949</v>
      </c>
      <c r="N1191" s="95">
        <f>SUMIFS(MasterData[Semi-Annual Base],MasterData[Material'#],H1191,MasterData[Material],I1191,MasterData[WWB ID],C1191)</f>
        <v>0</v>
      </c>
      <c r="O1191" s="95">
        <f>SUMIFS(MasterData[Semi-Annual Focus],MasterData[Material'#],H1191,MasterData[Material],I1191,MasterData[WWB ID],C1191)</f>
        <v>0</v>
      </c>
      <c r="P1191" s="95">
        <f>SUMIFS(MasterData[Base Rebate],MasterData[Material'#],H1191,MasterData[Material],I1191,MasterData[WWB ID],C1191)</f>
        <v>57.524350998416445</v>
      </c>
      <c r="Q1191" s="95">
        <f>SUMIFS(MasterData[Annual Focus],MasterData[Material'#],H1191,MasterData[Material],I1191,MasterData[WWB ID],C1191)</f>
        <v>0</v>
      </c>
      <c r="R1191" s="95">
        <f>SUMIFS(MasterData[Growth Rebate],MasterData[Material'#],H1191,MasterData[Material],I1191,MasterData[WWB ID],C1191)</f>
        <v>85.680999999999898</v>
      </c>
      <c r="S1191" s="95">
        <f t="shared" si="38"/>
        <v>143.20535099841635</v>
      </c>
    </row>
    <row r="1192" spans="1:19" x14ac:dyDescent="0.25">
      <c r="A1192" s="91" t="str">
        <v>BD LIFE SCIENCES</v>
      </c>
      <c r="B1192" s="91" t="str">
        <v>Specimen Management</v>
      </c>
      <c r="C1192" s="91" t="str">
        <v>130</v>
      </c>
      <c r="D1192" s="91" t="str">
        <v>Tubes</v>
      </c>
      <c r="E1192" s="91" t="str">
        <v>Primary Tubes</v>
      </c>
      <c r="F1192" s="91" t="str">
        <v>PT Serum</v>
      </c>
      <c r="G1192" s="91" t="str">
        <v>SERUM PLASTIC CONV</v>
      </c>
      <c r="H1192" s="91" t="str">
        <v>367820</v>
      </c>
      <c r="I1192" s="91" t="str">
        <v>Tube PLN PLC 16X100mm 10.0ml PLBL RD</v>
      </c>
      <c r="J1192" s="91" t="str">
        <v>BD</v>
      </c>
      <c r="K1192" s="95">
        <f>SUMIFS(MasterData[Curr Sales],MasterData[Material'#],H1192,MasterData[Material],I1192,MasterData[WWB ID],C1192)</f>
        <v>2043.4799999999998</v>
      </c>
      <c r="L1192" s="95">
        <f>SUMIFS(MasterData[Prior Sales],MasterData[Material'#],H1192,MasterData[Material],I1192,MasterData[WWB ID],C1192)</f>
        <v>1727.84</v>
      </c>
      <c r="M1192" s="95">
        <f t="shared" si="37"/>
        <v>315.63999999999987</v>
      </c>
      <c r="N1192" s="95">
        <f>SUMIFS(MasterData[Semi-Annual Base],MasterData[Material'#],H1192,MasterData[Material],I1192,MasterData[WWB ID],C1192)</f>
        <v>0</v>
      </c>
      <c r="O1192" s="95">
        <f>SUMIFS(MasterData[Semi-Annual Focus],MasterData[Material'#],H1192,MasterData[Material],I1192,MasterData[WWB ID],C1192)</f>
        <v>0</v>
      </c>
      <c r="P1192" s="95">
        <f>SUMIFS(MasterData[Base Rebate],MasterData[Material'#],H1192,MasterData[Material],I1192,MasterData[WWB ID],C1192)</f>
        <v>13.309186893542151</v>
      </c>
      <c r="Q1192" s="95">
        <f>SUMIFS(MasterData[Annual Focus],MasterData[Material'#],H1192,MasterData[Material],I1192,MasterData[WWB ID],C1192)</f>
        <v>0</v>
      </c>
      <c r="R1192" s="95">
        <f>SUMIFS(MasterData[Growth Rebate],MasterData[Material'#],H1192,MasterData[Material],I1192,MasterData[WWB ID],C1192)</f>
        <v>31.563999999999997</v>
      </c>
      <c r="S1192" s="95">
        <f t="shared" si="38"/>
        <v>44.873186893542147</v>
      </c>
    </row>
    <row r="1193" spans="1:19" x14ac:dyDescent="0.25">
      <c r="A1193" s="91" t="str">
        <v>BD LIFE SCIENCES</v>
      </c>
      <c r="B1193" s="91" t="str">
        <v>Specimen Management</v>
      </c>
      <c r="C1193" s="91" t="str">
        <v>130</v>
      </c>
      <c r="D1193" s="91" t="str">
        <v>Tubes</v>
      </c>
      <c r="E1193" s="91" t="str">
        <v>Primary Tubes</v>
      </c>
      <c r="F1193" s="91" t="str">
        <v>PT Serum</v>
      </c>
      <c r="G1193" s="91" t="str">
        <v>SERUM PLASTIC CONV</v>
      </c>
      <c r="H1193" s="91" t="str">
        <v>366668</v>
      </c>
      <c r="I1193" s="91" t="str">
        <v>TUBE PLN PLC 13X75MM 3.0ML PLBL RED</v>
      </c>
      <c r="J1193" s="91" t="str">
        <v>BD</v>
      </c>
      <c r="K1193" s="95">
        <f>SUMIFS(MasterData[Curr Sales],MasterData[Material'#],H1193,MasterData[Material],I1193,MasterData[WWB ID],C1193)</f>
        <v>27.8</v>
      </c>
      <c r="L1193" s="95">
        <f>SUMIFS(MasterData[Prior Sales],MasterData[Material'#],H1193,MasterData[Material],I1193,MasterData[WWB ID],C1193)</f>
        <v>66.73</v>
      </c>
      <c r="M1193" s="95">
        <f t="shared" si="37"/>
        <v>-38.930000000000007</v>
      </c>
      <c r="N1193" s="95">
        <f>SUMIFS(MasterData[Semi-Annual Base],MasterData[Material'#],H1193,MasterData[Material],I1193,MasterData[WWB ID],C1193)</f>
        <v>0</v>
      </c>
      <c r="O1193" s="95">
        <f>SUMIFS(MasterData[Semi-Annual Focus],MasterData[Material'#],H1193,MasterData[Material],I1193,MasterData[WWB ID],C1193)</f>
        <v>0</v>
      </c>
      <c r="P1193" s="95">
        <f>SUMIFS(MasterData[Base Rebate],MasterData[Material'#],H1193,MasterData[Material],I1193,MasterData[WWB ID],C1193)</f>
        <v>0.51400710795332194</v>
      </c>
      <c r="Q1193" s="95">
        <f>SUMIFS(MasterData[Annual Focus],MasterData[Material'#],H1193,MasterData[Material],I1193,MasterData[WWB ID],C1193)</f>
        <v>0</v>
      </c>
      <c r="R1193" s="95">
        <f>SUMIFS(MasterData[Growth Rebate],MasterData[Material'#],H1193,MasterData[Material],I1193,MasterData[WWB ID],C1193)</f>
        <v>-3.8930000000000002</v>
      </c>
      <c r="S1193" s="95">
        <f t="shared" si="38"/>
        <v>-3.3789928920466785</v>
      </c>
    </row>
    <row r="1194" spans="1:19" x14ac:dyDescent="0.25">
      <c r="A1194" s="91" t="str">
        <v>BD LIFE SCIENCES</v>
      </c>
      <c r="B1194" s="91" t="str">
        <v>Specimen Management</v>
      </c>
      <c r="C1194" s="91" t="str">
        <v>130</v>
      </c>
      <c r="D1194" s="91" t="str">
        <v>Tubes</v>
      </c>
      <c r="E1194" s="91" t="str">
        <v>Primary Tubes</v>
      </c>
      <c r="F1194" s="91" t="str">
        <v>PT Serum</v>
      </c>
      <c r="G1194" s="91" t="str">
        <v>SERUM PLASTIC HEMO</v>
      </c>
      <c r="H1194" s="91" t="str">
        <v>367812</v>
      </c>
      <c r="I1194" s="91" t="str">
        <v>Tube PLN PLH 13X75mm 4.0ml PLBL RD</v>
      </c>
      <c r="J1194" s="91" t="str">
        <v>BD</v>
      </c>
      <c r="K1194" s="95">
        <f>SUMIFS(MasterData[Curr Sales],MasterData[Material'#],H1194,MasterData[Material],I1194,MasterData[WWB ID],C1194)</f>
        <v>16117.020000000004</v>
      </c>
      <c r="L1194" s="95">
        <f>SUMIFS(MasterData[Prior Sales],MasterData[Material'#],H1194,MasterData[Material],I1194,MasterData[WWB ID],C1194)</f>
        <v>16041.739999999989</v>
      </c>
      <c r="M1194" s="95">
        <f t="shared" si="37"/>
        <v>75.280000000015207</v>
      </c>
      <c r="N1194" s="95">
        <f>SUMIFS(MasterData[Semi-Annual Base],MasterData[Material'#],H1194,MasterData[Material],I1194,MasterData[WWB ID],C1194)</f>
        <v>0</v>
      </c>
      <c r="O1194" s="95">
        <f>SUMIFS(MasterData[Semi-Annual Focus],MasterData[Material'#],H1194,MasterData[Material],I1194,MasterData[WWB ID],C1194)</f>
        <v>0</v>
      </c>
      <c r="P1194" s="95">
        <f>SUMIFS(MasterData[Base Rebate],MasterData[Material'#],H1194,MasterData[Material],I1194,MasterData[WWB ID],C1194)</f>
        <v>123.56613792805516</v>
      </c>
      <c r="Q1194" s="95">
        <f>SUMIFS(MasterData[Annual Focus],MasterData[Material'#],H1194,MasterData[Material],I1194,MasterData[WWB ID],C1194)</f>
        <v>0</v>
      </c>
      <c r="R1194" s="95">
        <f>SUMIFS(MasterData[Growth Rebate],MasterData[Material'#],H1194,MasterData[Material],I1194,MasterData[WWB ID],C1194)</f>
        <v>7.5280000000000111</v>
      </c>
      <c r="S1194" s="95">
        <f t="shared" si="38"/>
        <v>131.09413792805518</v>
      </c>
    </row>
    <row r="1195" spans="1:19" x14ac:dyDescent="0.25">
      <c r="A1195" s="91" t="str">
        <v>BD LIFE SCIENCES</v>
      </c>
      <c r="B1195" s="91" t="str">
        <v>Specimen Management</v>
      </c>
      <c r="C1195" s="91" t="str">
        <v>130</v>
      </c>
      <c r="D1195" s="91" t="str">
        <v>Tubes</v>
      </c>
      <c r="E1195" s="91" t="str">
        <v>Primary Tubes</v>
      </c>
      <c r="F1195" s="91" t="str">
        <v>PT Serum</v>
      </c>
      <c r="G1195" s="91" t="str">
        <v>SERUM PLASTIC HEMO</v>
      </c>
      <c r="H1195" s="91" t="str">
        <v>367815</v>
      </c>
      <c r="I1195" s="91" t="str">
        <v>Tube PLN PLH 13X100mm 6.0ml PLBL RD</v>
      </c>
      <c r="J1195" s="91" t="str">
        <v>BD</v>
      </c>
      <c r="K1195" s="95">
        <f>SUMIFS(MasterData[Curr Sales],MasterData[Material'#],H1195,MasterData[Material],I1195,MasterData[WWB ID],C1195)</f>
        <v>3327.5099999999993</v>
      </c>
      <c r="L1195" s="95">
        <f>SUMIFS(MasterData[Prior Sales],MasterData[Material'#],H1195,MasterData[Material],I1195,MasterData[WWB ID],C1195)</f>
        <v>2226.21</v>
      </c>
      <c r="M1195" s="95">
        <f t="shared" si="37"/>
        <v>1101.2999999999993</v>
      </c>
      <c r="N1195" s="95">
        <f>SUMIFS(MasterData[Semi-Annual Base],MasterData[Material'#],H1195,MasterData[Material],I1195,MasterData[WWB ID],C1195)</f>
        <v>0</v>
      </c>
      <c r="O1195" s="95">
        <f>SUMIFS(MasterData[Semi-Annual Focus],MasterData[Material'#],H1195,MasterData[Material],I1195,MasterData[WWB ID],C1195)</f>
        <v>0</v>
      </c>
      <c r="P1195" s="95">
        <f>SUMIFS(MasterData[Base Rebate],MasterData[Material'#],H1195,MasterData[Material],I1195,MasterData[WWB ID],C1195)</f>
        <v>17.148025832410685</v>
      </c>
      <c r="Q1195" s="95">
        <f>SUMIFS(MasterData[Annual Focus],MasterData[Material'#],H1195,MasterData[Material],I1195,MasterData[WWB ID],C1195)</f>
        <v>0</v>
      </c>
      <c r="R1195" s="95">
        <f>SUMIFS(MasterData[Growth Rebate],MasterData[Material'#],H1195,MasterData[Material],I1195,MasterData[WWB ID],C1195)</f>
        <v>110.13000000000001</v>
      </c>
      <c r="S1195" s="95">
        <f t="shared" si="38"/>
        <v>127.27802583241069</v>
      </c>
    </row>
    <row r="1196" spans="1:19" x14ac:dyDescent="0.25">
      <c r="A1196" s="91" t="str">
        <v>BD LIFE SCIENCES</v>
      </c>
      <c r="B1196" s="91" t="str">
        <v>Specimen Management</v>
      </c>
      <c r="C1196" s="91" t="str">
        <v>130</v>
      </c>
      <c r="D1196" s="91" t="str">
        <v>Tubes</v>
      </c>
      <c r="E1196" s="91" t="str">
        <v>Primary Tubes</v>
      </c>
      <c r="F1196" s="91" t="str">
        <v>PT SST</v>
      </c>
      <c r="G1196" s="91" t="str">
        <v>SST PLASTIC HEMO</v>
      </c>
      <c r="H1196" s="91" t="str">
        <v>367986</v>
      </c>
      <c r="I1196" s="91" t="str">
        <v>Tube SST PLH 13X100mm 5.0ml PLBL Gold</v>
      </c>
      <c r="J1196" s="91" t="str">
        <v>BD</v>
      </c>
      <c r="K1196" s="95">
        <f>SUMIFS(MasterData[Curr Sales],MasterData[Material'#],H1196,MasterData[Material],I1196,MasterData[WWB ID],C1196)</f>
        <v>385472.86999999994</v>
      </c>
      <c r="L1196" s="95">
        <f>SUMIFS(MasterData[Prior Sales],MasterData[Material'#],H1196,MasterData[Material],I1196,MasterData[WWB ID],C1196)</f>
        <v>348349.14999999979</v>
      </c>
      <c r="M1196" s="95">
        <f t="shared" si="37"/>
        <v>37123.720000000147</v>
      </c>
      <c r="N1196" s="95">
        <f>SUMIFS(MasterData[Semi-Annual Base],MasterData[Material'#],H1196,MasterData[Material],I1196,MasterData[WWB ID],C1196)</f>
        <v>0</v>
      </c>
      <c r="O1196" s="95">
        <f>SUMIFS(MasterData[Semi-Annual Focus],MasterData[Material'#],H1196,MasterData[Material],I1196,MasterData[WWB ID],C1196)</f>
        <v>0</v>
      </c>
      <c r="P1196" s="95">
        <f>SUMIFS(MasterData[Base Rebate],MasterData[Material'#],H1196,MasterData[Material],I1196,MasterData[WWB ID],C1196)</f>
        <v>2683.2599902517304</v>
      </c>
      <c r="Q1196" s="95">
        <f>SUMIFS(MasterData[Annual Focus],MasterData[Material'#],H1196,MasterData[Material],I1196,MasterData[WWB ID],C1196)</f>
        <v>0</v>
      </c>
      <c r="R1196" s="95">
        <f>SUMIFS(MasterData[Growth Rebate],MasterData[Material'#],H1196,MasterData[Material],I1196,MasterData[WWB ID],C1196)</f>
        <v>3712.3719999999994</v>
      </c>
      <c r="S1196" s="95">
        <f t="shared" si="38"/>
        <v>6395.6319902517298</v>
      </c>
    </row>
    <row r="1197" spans="1:19" x14ac:dyDescent="0.25">
      <c r="A1197" s="91" t="str">
        <v>BD LIFE SCIENCES</v>
      </c>
      <c r="B1197" s="91" t="str">
        <v>Specimen Management</v>
      </c>
      <c r="C1197" s="91" t="str">
        <v>130</v>
      </c>
      <c r="D1197" s="91" t="str">
        <v>Tubes</v>
      </c>
      <c r="E1197" s="91" t="str">
        <v>Primary Tubes</v>
      </c>
      <c r="F1197" s="91" t="str">
        <v>PT SST</v>
      </c>
      <c r="G1197" s="91" t="str">
        <v>SST PLASTIC CONV</v>
      </c>
      <c r="H1197" s="91" t="str">
        <v>367985</v>
      </c>
      <c r="I1197" s="91" t="str">
        <v>Tube PLUS SST 16X125mm 10.0ml PLBL CE</v>
      </c>
      <c r="J1197" s="91" t="str">
        <v>BD</v>
      </c>
      <c r="K1197" s="95">
        <f>SUMIFS(MasterData[Curr Sales],MasterData[Material'#],H1197,MasterData[Material],I1197,MasterData[WWB ID],C1197)</f>
        <v>51.36</v>
      </c>
      <c r="L1197" s="95">
        <f>SUMIFS(MasterData[Prior Sales],MasterData[Material'#],H1197,MasterData[Material],I1197,MasterData[WWB ID],C1197)</f>
        <v>461.82000000000005</v>
      </c>
      <c r="M1197" s="95">
        <f t="shared" si="37"/>
        <v>-410.46000000000004</v>
      </c>
      <c r="N1197" s="95">
        <f>SUMIFS(MasterData[Semi-Annual Base],MasterData[Material'#],H1197,MasterData[Material],I1197,MasterData[WWB ID],C1197)</f>
        <v>0</v>
      </c>
      <c r="O1197" s="95">
        <f>SUMIFS(MasterData[Semi-Annual Focus],MasterData[Material'#],H1197,MasterData[Material],I1197,MasterData[WWB ID],C1197)</f>
        <v>0</v>
      </c>
      <c r="P1197" s="95">
        <f>SUMIFS(MasterData[Base Rebate],MasterData[Material'#],H1197,MasterData[Material],I1197,MasterData[WWB ID],C1197)</f>
        <v>3.5573020020231252</v>
      </c>
      <c r="Q1197" s="95">
        <f>SUMIFS(MasterData[Annual Focus],MasterData[Material'#],H1197,MasterData[Material],I1197,MasterData[WWB ID],C1197)</f>
        <v>0</v>
      </c>
      <c r="R1197" s="95">
        <f>SUMIFS(MasterData[Growth Rebate],MasterData[Material'#],H1197,MasterData[Material],I1197,MasterData[WWB ID],C1197)</f>
        <v>-41.046000000000006</v>
      </c>
      <c r="S1197" s="95">
        <f t="shared" si="38"/>
        <v>-37.488697997976878</v>
      </c>
    </row>
    <row r="1198" spans="1:19" x14ac:dyDescent="0.25">
      <c r="A1198" s="91" t="str">
        <v>BD LIFE SCIENCES</v>
      </c>
      <c r="B1198" s="91" t="str">
        <v>Specimen Management</v>
      </c>
      <c r="C1198" s="91" t="str">
        <v>130</v>
      </c>
      <c r="D1198" s="91" t="str">
        <v>Tubes</v>
      </c>
      <c r="E1198" s="91" t="str">
        <v>Primary Tubes</v>
      </c>
      <c r="F1198" s="91" t="str">
        <v>PT Other Plastic Tubes</v>
      </c>
      <c r="G1198" s="91" t="str">
        <v>SPC PLASTIC HEMO</v>
      </c>
      <c r="H1198" s="91" t="str">
        <v>368381</v>
      </c>
      <c r="I1198" s="91" t="str">
        <v>TUBE TRCE PLH 13X100 6.0 UPLBL R/BL EDTA</v>
      </c>
      <c r="J1198" s="91" t="str">
        <v>BD</v>
      </c>
      <c r="K1198" s="95">
        <f>SUMIFS(MasterData[Curr Sales],MasterData[Material'#],H1198,MasterData[Material],I1198,MasterData[WWB ID],C1198)</f>
        <v>16177.400000000003</v>
      </c>
      <c r="L1198" s="95">
        <f>SUMIFS(MasterData[Prior Sales],MasterData[Material'#],H1198,MasterData[Material],I1198,MasterData[WWB ID],C1198)</f>
        <v>7606.6600000000044</v>
      </c>
      <c r="M1198" s="95">
        <f t="shared" si="37"/>
        <v>8570.739999999998</v>
      </c>
      <c r="N1198" s="95">
        <f>SUMIFS(MasterData[Semi-Annual Base],MasterData[Material'#],H1198,MasterData[Material],I1198,MasterData[WWB ID],C1198)</f>
        <v>0</v>
      </c>
      <c r="O1198" s="95">
        <f>SUMIFS(MasterData[Semi-Annual Focus],MasterData[Material'#],H1198,MasterData[Material],I1198,MasterData[WWB ID],C1198)</f>
        <v>0</v>
      </c>
      <c r="P1198" s="95">
        <f>SUMIFS(MasterData[Base Rebate],MasterData[Material'#],H1198,MasterData[Material],I1198,MasterData[WWB ID],C1198)</f>
        <v>58.592496744855609</v>
      </c>
      <c r="Q1198" s="95">
        <f>SUMIFS(MasterData[Annual Focus],MasterData[Material'#],H1198,MasterData[Material],I1198,MasterData[WWB ID],C1198)</f>
        <v>0</v>
      </c>
      <c r="R1198" s="95">
        <f>SUMIFS(MasterData[Growth Rebate],MasterData[Material'#],H1198,MasterData[Material],I1198,MasterData[WWB ID],C1198)</f>
        <v>857.07400000000018</v>
      </c>
      <c r="S1198" s="95">
        <f t="shared" si="38"/>
        <v>915.66649674485575</v>
      </c>
    </row>
    <row r="1199" spans="1:19" x14ac:dyDescent="0.25">
      <c r="A1199" s="91" t="str">
        <v>BD LIFE SCIENCES</v>
      </c>
      <c r="B1199" s="91" t="str">
        <v>Specimen Management</v>
      </c>
      <c r="C1199" s="91" t="str">
        <v>130</v>
      </c>
      <c r="D1199" s="91" t="str">
        <v>Tubes</v>
      </c>
      <c r="E1199" s="91" t="str">
        <v>Primary Tubes</v>
      </c>
      <c r="F1199" s="91" t="str">
        <v>PT Other Plastic Tubes</v>
      </c>
      <c r="G1199" s="91" t="str">
        <v>SPC PLASTIC HEMO</v>
      </c>
      <c r="H1199" s="91" t="str">
        <v>368380</v>
      </c>
      <c r="I1199" s="91" t="str">
        <v>TUBE TRCE PLH 13X100 6.0 UPLBL R/BL PLN</v>
      </c>
      <c r="J1199" s="91" t="str">
        <v>BD</v>
      </c>
      <c r="K1199" s="95">
        <f>SUMIFS(MasterData[Curr Sales],MasterData[Material'#],H1199,MasterData[Material],I1199,MasterData[WWB ID],C1199)</f>
        <v>3909.9400000000005</v>
      </c>
      <c r="L1199" s="95">
        <f>SUMIFS(MasterData[Prior Sales],MasterData[Material'#],H1199,MasterData[Material],I1199,MasterData[WWB ID],C1199)</f>
        <v>3266.2400000000002</v>
      </c>
      <c r="M1199" s="95">
        <f t="shared" si="37"/>
        <v>643.70000000000027</v>
      </c>
      <c r="N1199" s="95">
        <f>SUMIFS(MasterData[Semi-Annual Base],MasterData[Material'#],H1199,MasterData[Material],I1199,MasterData[WWB ID],C1199)</f>
        <v>0</v>
      </c>
      <c r="O1199" s="95">
        <f>SUMIFS(MasterData[Semi-Annual Focus],MasterData[Material'#],H1199,MasterData[Material],I1199,MasterData[WWB ID],C1199)</f>
        <v>0</v>
      </c>
      <c r="P1199" s="95">
        <f>SUMIFS(MasterData[Base Rebate],MasterData[Material'#],H1199,MasterData[Material],I1199,MasterData[WWB ID],C1199)</f>
        <v>25.159157444649459</v>
      </c>
      <c r="Q1199" s="95">
        <f>SUMIFS(MasterData[Annual Focus],MasterData[Material'#],H1199,MasterData[Material],I1199,MasterData[WWB ID],C1199)</f>
        <v>0</v>
      </c>
      <c r="R1199" s="95">
        <f>SUMIFS(MasterData[Growth Rebate],MasterData[Material'#],H1199,MasterData[Material],I1199,MasterData[WWB ID],C1199)</f>
        <v>64.370000000000047</v>
      </c>
      <c r="S1199" s="95">
        <f t="shared" si="38"/>
        <v>89.529157444649513</v>
      </c>
    </row>
    <row r="1200" spans="1:19" x14ac:dyDescent="0.25">
      <c r="A1200" s="91" t="str">
        <v>BD LIFE SCIENCES</v>
      </c>
      <c r="B1200" s="91" t="str">
        <v>Specimen Management</v>
      </c>
      <c r="C1200" s="91" t="str">
        <v>130</v>
      </c>
      <c r="D1200" s="91" t="str">
        <v>Tubes</v>
      </c>
      <c r="E1200" s="91" t="str">
        <v>Primary Tubes</v>
      </c>
      <c r="F1200" s="91" t="str">
        <v>PT Other Plastic Tubes</v>
      </c>
      <c r="G1200" s="91" t="str">
        <v>SPC PLASTIC HEMO</v>
      </c>
      <c r="H1200" s="91" t="str">
        <v>367855</v>
      </c>
      <c r="I1200" s="91" t="str">
        <v>TUBE SPC EDTA PLH 13X75 3.0 PLBL TAN SP</v>
      </c>
      <c r="J1200" s="91" t="str">
        <v>BD</v>
      </c>
      <c r="K1200" s="95">
        <f>SUMIFS(MasterData[Curr Sales],MasterData[Material'#],H1200,MasterData[Material],I1200,MasterData[WWB ID],C1200)</f>
        <v>0</v>
      </c>
      <c r="L1200" s="95">
        <f>SUMIFS(MasterData[Prior Sales],MasterData[Material'#],H1200,MasterData[Material],I1200,MasterData[WWB ID],C1200)</f>
        <v>15162.359999999997</v>
      </c>
      <c r="M1200" s="95">
        <f t="shared" si="37"/>
        <v>-15162.359999999997</v>
      </c>
      <c r="N1200" s="95">
        <f>SUMIFS(MasterData[Semi-Annual Base],MasterData[Material'#],H1200,MasterData[Material],I1200,MasterData[WWB ID],C1200)</f>
        <v>0</v>
      </c>
      <c r="O1200" s="95">
        <f>SUMIFS(MasterData[Semi-Annual Focus],MasterData[Material'#],H1200,MasterData[Material],I1200,MasterData[WWB ID],C1200)</f>
        <v>0</v>
      </c>
      <c r="P1200" s="95">
        <f>SUMIFS(MasterData[Base Rebate],MasterData[Material'#],H1200,MasterData[Material],I1200,MasterData[WWB ID],C1200)</f>
        <v>116.79245936381136</v>
      </c>
      <c r="Q1200" s="95">
        <f>SUMIFS(MasterData[Annual Focus],MasterData[Material'#],H1200,MasterData[Material],I1200,MasterData[WWB ID],C1200)</f>
        <v>0</v>
      </c>
      <c r="R1200" s="95">
        <f>SUMIFS(MasterData[Growth Rebate],MasterData[Material'#],H1200,MasterData[Material],I1200,MasterData[WWB ID],C1200)</f>
        <v>-1516.2360000000008</v>
      </c>
      <c r="S1200" s="95">
        <f t="shared" si="38"/>
        <v>-1399.4435406361895</v>
      </c>
    </row>
    <row r="1201" spans="1:19" x14ac:dyDescent="0.25">
      <c r="A1201" s="91" t="str">
        <v>BD LIFE SCIENCES</v>
      </c>
      <c r="B1201" s="91" t="str">
        <v>Specimen Management</v>
      </c>
      <c r="C1201" s="91" t="str">
        <v>131</v>
      </c>
      <c r="D1201" s="91" t="str">
        <v>Acquisition</v>
      </c>
      <c r="E1201" s="91" t="str">
        <v>Devices</v>
      </c>
      <c r="F1201" s="91" t="str">
        <v>Safety BTD</v>
      </c>
      <c r="G1201" s="91" t="str">
        <v>BTD</v>
      </c>
      <c r="H1201" s="91" t="str">
        <v>36488000</v>
      </c>
      <c r="I1201" s="91" t="str">
        <v>BLOOD TRANSFER DEVICE</v>
      </c>
      <c r="J1201" s="91" t="str">
        <v>BD</v>
      </c>
      <c r="K1201" s="95">
        <f>SUMIFS(MasterData[Curr Sales],MasterData[Material'#],H1201,MasterData[Material],I1201,MasterData[WWB ID],C1201)</f>
        <v>6375.6</v>
      </c>
      <c r="L1201" s="95">
        <f>SUMIFS(MasterData[Prior Sales],MasterData[Material'#],H1201,MasterData[Material],I1201,MasterData[WWB ID],C1201)</f>
        <v>16192.44</v>
      </c>
      <c r="M1201" s="95">
        <f t="shared" si="37"/>
        <v>-9816.84</v>
      </c>
      <c r="N1201" s="95">
        <f>SUMIFS(MasterData[Semi-Annual Base],MasterData[Material'#],H1201,MasterData[Material],I1201,MasterData[WWB ID],C1201)</f>
        <v>0</v>
      </c>
      <c r="O1201" s="95">
        <f>SUMIFS(MasterData[Semi-Annual Focus],MasterData[Material'#],H1201,MasterData[Material],I1201,MasterData[WWB ID],C1201)</f>
        <v>0</v>
      </c>
      <c r="P1201" s="95">
        <f>SUMIFS(MasterData[Base Rebate],MasterData[Material'#],H1201,MasterData[Material],I1201,MasterData[WWB ID],C1201)</f>
        <v>124.72694822580081</v>
      </c>
      <c r="Q1201" s="95">
        <f>SUMIFS(MasterData[Annual Focus],MasterData[Material'#],H1201,MasterData[Material],I1201,MasterData[WWB ID],C1201)</f>
        <v>0</v>
      </c>
      <c r="R1201" s="95">
        <f>SUMIFS(MasterData[Growth Rebate],MasterData[Material'#],H1201,MasterData[Material],I1201,MasterData[WWB ID],C1201)</f>
        <v>-981.68400000000008</v>
      </c>
      <c r="S1201" s="95">
        <f t="shared" si="38"/>
        <v>-856.95705177419927</v>
      </c>
    </row>
    <row r="1202" spans="1:19" x14ac:dyDescent="0.25">
      <c r="A1202" s="91" t="str">
        <v>BD LIFE SCIENCES</v>
      </c>
      <c r="B1202" s="91" t="str">
        <v>Specimen Management</v>
      </c>
      <c r="C1202" s="91" t="str">
        <v>131</v>
      </c>
      <c r="D1202" s="91" t="str">
        <v>Acquisition</v>
      </c>
      <c r="E1202" s="91" t="str">
        <v>Devices</v>
      </c>
      <c r="F1202" s="91" t="str">
        <v>Safety Luer Lok Access</v>
      </c>
      <c r="G1202" s="91" t="str">
        <v>LUER-LOK ACCESS DEVICE</v>
      </c>
      <c r="H1202" s="91" t="str">
        <v>36490200</v>
      </c>
      <c r="I1202" s="91" t="str">
        <v>BD LUER-LOK ACCESS DEVICE</v>
      </c>
      <c r="J1202" s="91" t="str">
        <v>BD</v>
      </c>
      <c r="K1202" s="95">
        <f>SUMIFS(MasterData[Curr Sales],MasterData[Material'#],H1202,MasterData[Material],I1202,MasterData[WWB ID],C1202)</f>
        <v>227916.66</v>
      </c>
      <c r="L1202" s="95">
        <f>SUMIFS(MasterData[Prior Sales],MasterData[Material'#],H1202,MasterData[Material],I1202,MasterData[WWB ID],C1202)</f>
        <v>206105.66999999995</v>
      </c>
      <c r="M1202" s="95">
        <f t="shared" si="37"/>
        <v>21810.990000000049</v>
      </c>
      <c r="N1202" s="95">
        <f>SUMIFS(MasterData[Semi-Annual Base],MasterData[Material'#],H1202,MasterData[Material],I1202,MasterData[WWB ID],C1202)</f>
        <v>0</v>
      </c>
      <c r="O1202" s="95">
        <f>SUMIFS(MasterData[Semi-Annual Focus],MasterData[Material'#],H1202,MasterData[Material],I1202,MasterData[WWB ID],C1202)</f>
        <v>0</v>
      </c>
      <c r="P1202" s="95">
        <f>SUMIFS(MasterData[Base Rebate],MasterData[Material'#],H1202,MasterData[Material],I1202,MasterData[WWB ID],C1202)</f>
        <v>1587.5884814848157</v>
      </c>
      <c r="Q1202" s="95">
        <f>SUMIFS(MasterData[Annual Focus],MasterData[Material'#],H1202,MasterData[Material],I1202,MasterData[WWB ID],C1202)</f>
        <v>0</v>
      </c>
      <c r="R1202" s="95">
        <f>SUMIFS(MasterData[Growth Rebate],MasterData[Material'#],H1202,MasterData[Material],I1202,MasterData[WWB ID],C1202)</f>
        <v>2181.0989999999993</v>
      </c>
      <c r="S1202" s="95">
        <f t="shared" si="38"/>
        <v>3768.6874814848152</v>
      </c>
    </row>
    <row r="1203" spans="1:19" x14ac:dyDescent="0.25">
      <c r="A1203" s="91" t="str">
        <v>BD LIFE SCIENCES</v>
      </c>
      <c r="B1203" s="91" t="str">
        <v>Specimen Management</v>
      </c>
      <c r="C1203" s="91" t="str">
        <v>131</v>
      </c>
      <c r="D1203" s="91" t="str">
        <v>Acquisition</v>
      </c>
      <c r="E1203" s="91" t="str">
        <v>Holders</v>
      </c>
      <c r="F1203" s="91" t="str">
        <v>Single Use Holders</v>
      </c>
      <c r="G1203" s="91" t="str">
        <v>ONE-USE NON-STACK</v>
      </c>
      <c r="H1203" s="91" t="str">
        <v>364815</v>
      </c>
      <c r="I1203" s="91" t="str">
        <v>HOLDER ONE USE NONSTACKABLE</v>
      </c>
      <c r="J1203" s="91" t="str">
        <v>BD</v>
      </c>
      <c r="K1203" s="95">
        <f>SUMIFS(MasterData[Curr Sales],MasterData[Material'#],H1203,MasterData[Material],I1203,MasterData[WWB ID],C1203)</f>
        <v>68679.539999999994</v>
      </c>
      <c r="L1203" s="95">
        <f>SUMIFS(MasterData[Prior Sales],MasterData[Material'#],H1203,MasterData[Material],I1203,MasterData[WWB ID],C1203)</f>
        <v>81110.599999999904</v>
      </c>
      <c r="M1203" s="95">
        <f t="shared" si="37"/>
        <v>-12431.05999999991</v>
      </c>
      <c r="N1203" s="95">
        <f>SUMIFS(MasterData[Semi-Annual Base],MasterData[Material'#],H1203,MasterData[Material],I1203,MasterData[WWB ID],C1203)</f>
        <v>0</v>
      </c>
      <c r="O1203" s="95">
        <f>SUMIFS(MasterData[Semi-Annual Focus],MasterData[Material'#],H1203,MasterData[Material],I1203,MasterData[WWB ID],C1203)</f>
        <v>0</v>
      </c>
      <c r="P1203" s="95">
        <f>SUMIFS(MasterData[Base Rebate],MasterData[Material'#],H1203,MasterData[Material],I1203,MasterData[WWB ID],C1203)</f>
        <v>624.77783501211911</v>
      </c>
      <c r="Q1203" s="95">
        <f>SUMIFS(MasterData[Annual Focus],MasterData[Material'#],H1203,MasterData[Material],I1203,MasterData[WWB ID],C1203)</f>
        <v>0</v>
      </c>
      <c r="R1203" s="95">
        <f>SUMIFS(MasterData[Growth Rebate],MasterData[Material'#],H1203,MasterData[Material],I1203,MasterData[WWB ID],C1203)</f>
        <v>-1243.1059999999979</v>
      </c>
      <c r="S1203" s="95">
        <f t="shared" si="38"/>
        <v>-618.32816498787884</v>
      </c>
    </row>
    <row r="1204" spans="1:19" x14ac:dyDescent="0.25">
      <c r="A1204" s="91" t="str">
        <v>BD LIFE SCIENCES</v>
      </c>
      <c r="B1204" s="91" t="str">
        <v>Specimen Management</v>
      </c>
      <c r="C1204" s="91" t="str">
        <v>131</v>
      </c>
      <c r="D1204" s="91" t="str">
        <v>Acquisition</v>
      </c>
      <c r="E1204" s="91" t="str">
        <v>Needles</v>
      </c>
      <c r="F1204" s="91" t="str">
        <v>Safety Needle Eclipse</v>
      </c>
      <c r="G1204" s="91" t="str">
        <v>NEEDLES ECLIPSE</v>
      </c>
      <c r="H1204" s="91" t="str">
        <v>368607</v>
      </c>
      <c r="I1204" s="91" t="str">
        <v>NEEDLE ECLIPSE 21X1.25</v>
      </c>
      <c r="J1204" s="91" t="str">
        <v>BD</v>
      </c>
      <c r="K1204" s="95">
        <f>SUMIFS(MasterData[Curr Sales],MasterData[Material'#],H1204,MasterData[Material],I1204,MasterData[WWB ID],C1204)</f>
        <v>10252.800000000001</v>
      </c>
      <c r="L1204" s="95">
        <f>SUMIFS(MasterData[Prior Sales],MasterData[Material'#],H1204,MasterData[Material],I1204,MasterData[WWB ID],C1204)</f>
        <v>12141.6</v>
      </c>
      <c r="M1204" s="95">
        <f t="shared" si="37"/>
        <v>-1888.7999999999993</v>
      </c>
      <c r="N1204" s="95">
        <f>SUMIFS(MasterData[Semi-Annual Base],MasterData[Material'#],H1204,MasterData[Material],I1204,MasterData[WWB ID],C1204)</f>
        <v>0</v>
      </c>
      <c r="O1204" s="95">
        <f>SUMIFS(MasterData[Semi-Annual Focus],MasterData[Material'#],H1204,MasterData[Material],I1204,MasterData[WWB ID],C1204)</f>
        <v>0</v>
      </c>
      <c r="P1204" s="95">
        <f>SUMIFS(MasterData[Base Rebate],MasterData[Material'#],H1204,MasterData[Material],I1204,MasterData[WWB ID],C1204)</f>
        <v>93.524182555463113</v>
      </c>
      <c r="Q1204" s="95">
        <f>SUMIFS(MasterData[Annual Focus],MasterData[Material'#],H1204,MasterData[Material],I1204,MasterData[WWB ID],C1204)</f>
        <v>0</v>
      </c>
      <c r="R1204" s="95">
        <f>SUMIFS(MasterData[Growth Rebate],MasterData[Material'#],H1204,MasterData[Material],I1204,MasterData[WWB ID],C1204)</f>
        <v>-188.87999999999982</v>
      </c>
      <c r="S1204" s="95">
        <f t="shared" si="38"/>
        <v>-95.355817444536711</v>
      </c>
    </row>
    <row r="1205" spans="1:19" x14ac:dyDescent="0.25">
      <c r="A1205" s="91" t="str">
        <v>BD LIFE SCIENCES</v>
      </c>
      <c r="B1205" s="91" t="str">
        <v>Specimen Management</v>
      </c>
      <c r="C1205" s="91" t="str">
        <v>131</v>
      </c>
      <c r="D1205" s="91" t="str">
        <v>Acquisition</v>
      </c>
      <c r="E1205" s="91" t="str">
        <v>Needles</v>
      </c>
      <c r="F1205" s="91" t="str">
        <v>Safety Needle Eclipse</v>
      </c>
      <c r="G1205" s="91" t="str">
        <v>NEEDLES ECLIPSE</v>
      </c>
      <c r="H1205" s="91" t="str">
        <v>368608</v>
      </c>
      <c r="I1205" s="91" t="str">
        <v>NEEDLE ECLIPSE 22X1.25</v>
      </c>
      <c r="J1205" s="91" t="str">
        <v>BD</v>
      </c>
      <c r="K1205" s="95">
        <f>SUMIFS(MasterData[Curr Sales],MasterData[Material'#],H1205,MasterData[Material],I1205,MasterData[WWB ID],C1205)</f>
        <v>5934.170000000001</v>
      </c>
      <c r="L1205" s="95">
        <f>SUMIFS(MasterData[Prior Sales],MasterData[Material'#],H1205,MasterData[Material],I1205,MasterData[WWB ID],C1205)</f>
        <v>16351.37</v>
      </c>
      <c r="M1205" s="95">
        <f t="shared" si="37"/>
        <v>-10417.200000000001</v>
      </c>
      <c r="N1205" s="95">
        <f>SUMIFS(MasterData[Semi-Annual Base],MasterData[Material'#],H1205,MasterData[Material],I1205,MasterData[WWB ID],C1205)</f>
        <v>0</v>
      </c>
      <c r="O1205" s="95">
        <f>SUMIFS(MasterData[Semi-Annual Focus],MasterData[Material'#],H1205,MasterData[Material],I1205,MasterData[WWB ID],C1205)</f>
        <v>0</v>
      </c>
      <c r="P1205" s="95">
        <f>SUMIFS(MasterData[Base Rebate],MasterData[Material'#],H1205,MasterData[Material],I1205,MasterData[WWB ID],C1205)</f>
        <v>125.95115247676772</v>
      </c>
      <c r="Q1205" s="95">
        <f>SUMIFS(MasterData[Annual Focus],MasterData[Material'#],H1205,MasterData[Material],I1205,MasterData[WWB ID],C1205)</f>
        <v>0</v>
      </c>
      <c r="R1205" s="95">
        <f>SUMIFS(MasterData[Growth Rebate],MasterData[Material'#],H1205,MasterData[Material],I1205,MasterData[WWB ID],C1205)</f>
        <v>-1041.72</v>
      </c>
      <c r="S1205" s="95">
        <f t="shared" si="38"/>
        <v>-915.76884752323235</v>
      </c>
    </row>
    <row r="1206" spans="1:19" x14ac:dyDescent="0.25">
      <c r="A1206" s="91" t="str">
        <v>BD LIFE SCIENCES</v>
      </c>
      <c r="B1206" s="91" t="str">
        <v>Specimen Management</v>
      </c>
      <c r="C1206" s="91" t="str">
        <v>131</v>
      </c>
      <c r="D1206" s="91" t="str">
        <v>Acquisition</v>
      </c>
      <c r="E1206" s="91" t="str">
        <v>Wingsets</v>
      </c>
      <c r="F1206" s="91" t="str">
        <v>Safety Wingset PBBCS</v>
      </c>
      <c r="G1206" s="91" t="str">
        <v>PBBCS</v>
      </c>
      <c r="H1206" s="91" t="str">
        <v>367341</v>
      </c>
      <c r="I1206" s="91" t="str">
        <v>WINGSET PBBCS 25X.75 12 LUER</v>
      </c>
      <c r="J1206" s="91" t="str">
        <v>BD</v>
      </c>
      <c r="K1206" s="95">
        <f>SUMIFS(MasterData[Curr Sales],MasterData[Material'#],H1206,MasterData[Material],I1206,MasterData[WWB ID],C1206)</f>
        <v>74667.140000000014</v>
      </c>
      <c r="L1206" s="95">
        <f>SUMIFS(MasterData[Prior Sales],MasterData[Material'#],H1206,MasterData[Material],I1206,MasterData[WWB ID],C1206)</f>
        <v>132316.74</v>
      </c>
      <c r="M1206" s="95">
        <f t="shared" si="37"/>
        <v>-57649.599999999977</v>
      </c>
      <c r="N1206" s="95">
        <f>SUMIFS(MasterData[Semi-Annual Base],MasterData[Material'#],H1206,MasterData[Material],I1206,MasterData[WWB ID],C1206)</f>
        <v>0</v>
      </c>
      <c r="O1206" s="95">
        <f>SUMIFS(MasterData[Semi-Annual Focus],MasterData[Material'#],H1206,MasterData[Material],I1206,MasterData[WWB ID],C1206)</f>
        <v>0</v>
      </c>
      <c r="P1206" s="95">
        <f>SUMIFS(MasterData[Base Rebate],MasterData[Material'#],H1206,MasterData[Material],I1206,MasterData[WWB ID],C1206)</f>
        <v>1019.2079253890549</v>
      </c>
      <c r="Q1206" s="95">
        <f>SUMIFS(MasterData[Annual Focus],MasterData[Material'#],H1206,MasterData[Material],I1206,MasterData[WWB ID],C1206)</f>
        <v>0</v>
      </c>
      <c r="R1206" s="95">
        <f>SUMIFS(MasterData[Growth Rebate],MasterData[Material'#],H1206,MasterData[Material],I1206,MasterData[WWB ID],C1206)</f>
        <v>-5764.9599999999973</v>
      </c>
      <c r="S1206" s="95">
        <f t="shared" si="38"/>
        <v>-4745.7520746109421</v>
      </c>
    </row>
    <row r="1207" spans="1:19" x14ac:dyDescent="0.25">
      <c r="A1207" s="91" t="str">
        <v>BD LIFE SCIENCES</v>
      </c>
      <c r="B1207" s="91" t="str">
        <v>Specimen Management</v>
      </c>
      <c r="C1207" s="91" t="str">
        <v>131</v>
      </c>
      <c r="D1207" s="91" t="str">
        <v>Acquisition</v>
      </c>
      <c r="E1207" s="91" t="str">
        <v>Wingsets</v>
      </c>
      <c r="F1207" s="91" t="str">
        <v>Safety Wingset PBBCS</v>
      </c>
      <c r="G1207" s="91" t="str">
        <v>PBBCS</v>
      </c>
      <c r="H1207" s="91" t="str">
        <v>367342</v>
      </c>
      <c r="I1207" s="91" t="str">
        <v>WINGSET PBBCS 23X.75 12 LUER</v>
      </c>
      <c r="J1207" s="91" t="str">
        <v>BD</v>
      </c>
      <c r="K1207" s="95">
        <f>SUMIFS(MasterData[Curr Sales],MasterData[Material'#],H1207,MasterData[Material],I1207,MasterData[WWB ID],C1207)</f>
        <v>1862750.6500000004</v>
      </c>
      <c r="L1207" s="95">
        <f>SUMIFS(MasterData[Prior Sales],MasterData[Material'#],H1207,MasterData[Material],I1207,MasterData[WWB ID],C1207)</f>
        <v>1687153.9000000004</v>
      </c>
      <c r="M1207" s="95">
        <f t="shared" si="37"/>
        <v>175596.75</v>
      </c>
      <c r="N1207" s="95">
        <f>SUMIFS(MasterData[Semi-Annual Base],MasterData[Material'#],H1207,MasterData[Material],I1207,MasterData[WWB ID],C1207)</f>
        <v>0</v>
      </c>
      <c r="O1207" s="95">
        <f>SUMIFS(MasterData[Semi-Annual Focus],MasterData[Material'#],H1207,MasterData[Material],I1207,MasterData[WWB ID],C1207)</f>
        <v>0</v>
      </c>
      <c r="P1207" s="95">
        <f>SUMIFS(MasterData[Base Rebate],MasterData[Material'#],H1207,MasterData[Material],I1207,MasterData[WWB ID],C1207)</f>
        <v>12995.79045123885</v>
      </c>
      <c r="Q1207" s="95">
        <f>SUMIFS(MasterData[Annual Focus],MasterData[Material'#],H1207,MasterData[Material],I1207,MasterData[WWB ID],C1207)</f>
        <v>0</v>
      </c>
      <c r="R1207" s="95">
        <f>SUMIFS(MasterData[Growth Rebate],MasterData[Material'#],H1207,MasterData[Material],I1207,MasterData[WWB ID],C1207)</f>
        <v>17559.67500000001</v>
      </c>
      <c r="S1207" s="95">
        <f t="shared" si="38"/>
        <v>30555.465451238859</v>
      </c>
    </row>
    <row r="1208" spans="1:19" x14ac:dyDescent="0.25">
      <c r="A1208" s="91" t="str">
        <v>BD LIFE SCIENCES</v>
      </c>
      <c r="B1208" s="91" t="str">
        <v>Specimen Management</v>
      </c>
      <c r="C1208" s="91" t="str">
        <v>131</v>
      </c>
      <c r="D1208" s="91" t="str">
        <v>Acquisition</v>
      </c>
      <c r="E1208" s="91" t="str">
        <v>Wingsets</v>
      </c>
      <c r="F1208" s="91" t="str">
        <v>Safety Wingset PBBCS</v>
      </c>
      <c r="G1208" s="91" t="str">
        <v>PBBCS</v>
      </c>
      <c r="H1208" s="91" t="str">
        <v>367344</v>
      </c>
      <c r="I1208" s="91" t="str">
        <v>WINGSET PBBCS 21X.75 12 LUER</v>
      </c>
      <c r="J1208" s="91" t="str">
        <v>BD</v>
      </c>
      <c r="K1208" s="95">
        <f>SUMIFS(MasterData[Curr Sales],MasterData[Material'#],H1208,MasterData[Material],I1208,MasterData[WWB ID],C1208)</f>
        <v>576853.73</v>
      </c>
      <c r="L1208" s="95">
        <f>SUMIFS(MasterData[Prior Sales],MasterData[Material'#],H1208,MasterData[Material],I1208,MasterData[WWB ID],C1208)</f>
        <v>624890.54999999993</v>
      </c>
      <c r="M1208" s="95">
        <f t="shared" si="37"/>
        <v>-48036.819999999949</v>
      </c>
      <c r="N1208" s="95">
        <f>SUMIFS(MasterData[Semi-Annual Base],MasterData[Material'#],H1208,MasterData[Material],I1208,MasterData[WWB ID],C1208)</f>
        <v>0</v>
      </c>
      <c r="O1208" s="95">
        <f>SUMIFS(MasterData[Semi-Annual Focus],MasterData[Material'#],H1208,MasterData[Material],I1208,MasterData[WWB ID],C1208)</f>
        <v>0</v>
      </c>
      <c r="P1208" s="95">
        <f>SUMIFS(MasterData[Base Rebate],MasterData[Material'#],H1208,MasterData[Material],I1208,MasterData[WWB ID],C1208)</f>
        <v>4813.4000358588437</v>
      </c>
      <c r="Q1208" s="95">
        <f>SUMIFS(MasterData[Annual Focus],MasterData[Material'#],H1208,MasterData[Material],I1208,MasterData[WWB ID],C1208)</f>
        <v>0</v>
      </c>
      <c r="R1208" s="95">
        <f>SUMIFS(MasterData[Growth Rebate],MasterData[Material'#],H1208,MasterData[Material],I1208,MasterData[WWB ID],C1208)</f>
        <v>-4803.6819999999989</v>
      </c>
      <c r="S1208" s="95">
        <f t="shared" si="38"/>
        <v>9.7180358588448144</v>
      </c>
    </row>
    <row r="1209" spans="1:19" x14ac:dyDescent="0.25">
      <c r="A1209" s="91" t="str">
        <v>BD LIFE SCIENCES</v>
      </c>
      <c r="B1209" s="91" t="str">
        <v>Specimen Management</v>
      </c>
      <c r="C1209" s="91" t="str">
        <v>131</v>
      </c>
      <c r="D1209" s="91" t="str">
        <v>Acquisition</v>
      </c>
      <c r="E1209" s="91" t="str">
        <v>Wingsets</v>
      </c>
      <c r="F1209" s="91" t="str">
        <v>Safety Wingset SLBCS</v>
      </c>
      <c r="G1209" s="91" t="str">
        <v>SLBCS</v>
      </c>
      <c r="H1209" s="91" t="str">
        <v>367283</v>
      </c>
      <c r="I1209" s="91" t="str">
        <v>WINGSET SLBCS 23X.75 12LUER</v>
      </c>
      <c r="J1209" s="91" t="str">
        <v>BD</v>
      </c>
      <c r="K1209" s="95">
        <f>SUMIFS(MasterData[Curr Sales],MasterData[Material'#],H1209,MasterData[Material],I1209,MasterData[WWB ID],C1209)</f>
        <v>5883.95</v>
      </c>
      <c r="L1209" s="95">
        <f>SUMIFS(MasterData[Prior Sales],MasterData[Material'#],H1209,MasterData[Material],I1209,MasterData[WWB ID],C1209)</f>
        <v>3551.0400000000004</v>
      </c>
      <c r="M1209" s="95">
        <f t="shared" si="37"/>
        <v>2332.9099999999994</v>
      </c>
      <c r="N1209" s="95">
        <f>SUMIFS(MasterData[Semi-Annual Base],MasterData[Material'#],H1209,MasterData[Material],I1209,MasterData[WWB ID],C1209)</f>
        <v>0</v>
      </c>
      <c r="O1209" s="95">
        <f>SUMIFS(MasterData[Semi-Annual Focus],MasterData[Material'#],H1209,MasterData[Material],I1209,MasterData[WWB ID],C1209)</f>
        <v>0</v>
      </c>
      <c r="P1209" s="95">
        <f>SUMIFS(MasterData[Base Rebate],MasterData[Material'#],H1209,MasterData[Material],I1209,MasterData[WWB ID],C1209)</f>
        <v>27.352911743242384</v>
      </c>
      <c r="Q1209" s="95">
        <f>SUMIFS(MasterData[Annual Focus],MasterData[Material'#],H1209,MasterData[Material],I1209,MasterData[WWB ID],C1209)</f>
        <v>0</v>
      </c>
      <c r="R1209" s="95">
        <f>SUMIFS(MasterData[Growth Rebate],MasterData[Material'#],H1209,MasterData[Material],I1209,MasterData[WWB ID],C1209)</f>
        <v>233.29099999999994</v>
      </c>
      <c r="S1209" s="95">
        <f t="shared" si="38"/>
        <v>260.64391174324231</v>
      </c>
    </row>
    <row r="1210" spans="1:19" x14ac:dyDescent="0.25">
      <c r="A1210" s="91" t="str">
        <v>BD LIFE SCIENCES</v>
      </c>
      <c r="B1210" s="91" t="str">
        <v>Specimen Management</v>
      </c>
      <c r="C1210" s="91" t="str">
        <v>131</v>
      </c>
      <c r="D1210" s="91" t="str">
        <v>Acquisition</v>
      </c>
      <c r="E1210" s="91" t="str">
        <v>Wingsets</v>
      </c>
      <c r="F1210" s="91" t="str">
        <v>Safety Wingset SLBCS</v>
      </c>
      <c r="G1210" s="91" t="str">
        <v>SLBCS</v>
      </c>
      <c r="H1210" s="91" t="str">
        <v>367297</v>
      </c>
      <c r="I1210" s="91" t="str">
        <v>WINGSET SLBCS 23X.75 12 W/O LUER</v>
      </c>
      <c r="J1210" s="91" t="str">
        <v>BD</v>
      </c>
      <c r="K1210" s="95">
        <f>SUMIFS(MasterData[Curr Sales],MasterData[Material'#],H1210,MasterData[Material],I1210,MasterData[WWB ID],C1210)</f>
        <v>900.90000000000009</v>
      </c>
      <c r="L1210" s="95">
        <f>SUMIFS(MasterData[Prior Sales],MasterData[Material'#],H1210,MasterData[Material],I1210,MasterData[WWB ID],C1210)</f>
        <v>369.20000000000005</v>
      </c>
      <c r="M1210" s="95">
        <f t="shared" si="37"/>
        <v>531.70000000000005</v>
      </c>
      <c r="N1210" s="95">
        <f>SUMIFS(MasterData[Semi-Annual Base],MasterData[Material'#],H1210,MasterData[Material],I1210,MasterData[WWB ID],C1210)</f>
        <v>0</v>
      </c>
      <c r="O1210" s="95">
        <f>SUMIFS(MasterData[Semi-Annual Focus],MasterData[Material'#],H1210,MasterData[Material],I1210,MasterData[WWB ID],C1210)</f>
        <v>0</v>
      </c>
      <c r="P1210" s="95">
        <f>SUMIFS(MasterData[Base Rebate],MasterData[Material'#],H1210,MasterData[Material],I1210,MasterData[WWB ID],C1210)</f>
        <v>2.8438696876422371</v>
      </c>
      <c r="Q1210" s="95">
        <f>SUMIFS(MasterData[Annual Focus],MasterData[Material'#],H1210,MasterData[Material],I1210,MasterData[WWB ID],C1210)</f>
        <v>0</v>
      </c>
      <c r="R1210" s="95">
        <f>SUMIFS(MasterData[Growth Rebate],MasterData[Material'#],H1210,MasterData[Material],I1210,MasterData[WWB ID],C1210)</f>
        <v>53.17</v>
      </c>
      <c r="S1210" s="95">
        <f t="shared" si="38"/>
        <v>56.013869687642242</v>
      </c>
    </row>
    <row r="1211" spans="1:19" x14ac:dyDescent="0.25">
      <c r="A1211" s="91" t="str">
        <v>BD LIFE SCIENCES</v>
      </c>
      <c r="B1211" s="91" t="str">
        <v>Specimen Management</v>
      </c>
      <c r="C1211" s="91" t="str">
        <v>131</v>
      </c>
      <c r="D1211" s="91" t="str">
        <v>Acquisition</v>
      </c>
      <c r="E1211" s="91" t="str">
        <v>Wingsets</v>
      </c>
      <c r="F1211" s="91" t="str">
        <v>Safety Wingset SLBCS</v>
      </c>
      <c r="G1211" s="91" t="str">
        <v>SLBCS</v>
      </c>
      <c r="H1211" s="91" t="str">
        <v>367298</v>
      </c>
      <c r="I1211" s="91" t="str">
        <v>WINGSET SLBCS 25X.75 12 W/O LUER</v>
      </c>
      <c r="J1211" s="91" t="str">
        <v>BD</v>
      </c>
      <c r="K1211" s="95">
        <f>SUMIFS(MasterData[Curr Sales],MasterData[Material'#],H1211,MasterData[Material],I1211,MasterData[WWB ID],C1211)</f>
        <v>6205.67</v>
      </c>
      <c r="L1211" s="95">
        <f>SUMIFS(MasterData[Prior Sales],MasterData[Material'#],H1211,MasterData[Material],I1211,MasterData[WWB ID],C1211)</f>
        <v>2725.57</v>
      </c>
      <c r="M1211" s="95">
        <f t="shared" si="37"/>
        <v>3480.1</v>
      </c>
      <c r="N1211" s="95">
        <f>SUMIFS(MasterData[Semi-Annual Base],MasterData[Material'#],H1211,MasterData[Material],I1211,MasterData[WWB ID],C1211)</f>
        <v>0</v>
      </c>
      <c r="O1211" s="95">
        <f>SUMIFS(MasterData[Semi-Annual Focus],MasterData[Material'#],H1211,MasterData[Material],I1211,MasterData[WWB ID],C1211)</f>
        <v>0</v>
      </c>
      <c r="P1211" s="95">
        <f>SUMIFS(MasterData[Base Rebate],MasterData[Material'#],H1211,MasterData[Material],I1211,MasterData[WWB ID],C1211)</f>
        <v>20.994490532359301</v>
      </c>
      <c r="Q1211" s="95">
        <f>SUMIFS(MasterData[Annual Focus],MasterData[Material'#],H1211,MasterData[Material],I1211,MasterData[WWB ID],C1211)</f>
        <v>0</v>
      </c>
      <c r="R1211" s="95">
        <f>SUMIFS(MasterData[Growth Rebate],MasterData[Material'#],H1211,MasterData[Material],I1211,MasterData[WWB ID],C1211)</f>
        <v>348.01</v>
      </c>
      <c r="S1211" s="95">
        <f t="shared" si="38"/>
        <v>369.00449053235928</v>
      </c>
    </row>
    <row r="1212" spans="1:19" x14ac:dyDescent="0.25">
      <c r="A1212" s="91" t="str">
        <v>BD LIFE SCIENCES</v>
      </c>
      <c r="B1212" s="91" t="str">
        <v>Specimen Management</v>
      </c>
      <c r="C1212" s="91" t="str">
        <v>131</v>
      </c>
      <c r="D1212" s="91" t="str">
        <v>Acquisition</v>
      </c>
      <c r="E1212" s="91" t="str">
        <v>Other Acquisition</v>
      </c>
      <c r="F1212" s="91" t="str">
        <v>Tourniquets &amp; Swabs</v>
      </c>
      <c r="G1212" s="91" t="str">
        <v>TOURNIQUET NON-LATEX</v>
      </c>
      <c r="H1212" s="91" t="str">
        <v>367203</v>
      </c>
      <c r="I1212" s="91" t="str">
        <v>TOURNIQUET STRETCH LATEX FREE</v>
      </c>
      <c r="J1212" s="91" t="str">
        <v>BD</v>
      </c>
      <c r="K1212" s="95">
        <f>SUMIFS(MasterData[Curr Sales],MasterData[Material'#],H1212,MasterData[Material],I1212,MasterData[WWB ID],C1212)</f>
        <v>1650</v>
      </c>
      <c r="L1212" s="95">
        <f>SUMIFS(MasterData[Prior Sales],MasterData[Material'#],H1212,MasterData[Material],I1212,MasterData[WWB ID],C1212)</f>
        <v>408.25</v>
      </c>
      <c r="M1212" s="95">
        <f t="shared" si="37"/>
        <v>1241.75</v>
      </c>
      <c r="N1212" s="95">
        <f>SUMIFS(MasterData[Semi-Annual Base],MasterData[Material'#],H1212,MasterData[Material],I1212,MasterData[WWB ID],C1212)</f>
        <v>0</v>
      </c>
      <c r="O1212" s="95">
        <f>SUMIFS(MasterData[Semi-Annual Focus],MasterData[Material'#],H1212,MasterData[Material],I1212,MasterData[WWB ID],C1212)</f>
        <v>0</v>
      </c>
      <c r="P1212" s="95">
        <f>SUMIFS(MasterData[Base Rebate],MasterData[Material'#],H1212,MasterData[Material],I1212,MasterData[WWB ID],C1212)</f>
        <v>3.1446635969120891</v>
      </c>
      <c r="Q1212" s="95">
        <f>SUMIFS(MasterData[Annual Focus],MasterData[Material'#],H1212,MasterData[Material],I1212,MasterData[WWB ID],C1212)</f>
        <v>0</v>
      </c>
      <c r="R1212" s="95">
        <f>SUMIFS(MasterData[Growth Rebate],MasterData[Material'#],H1212,MasterData[Material],I1212,MasterData[WWB ID],C1212)</f>
        <v>124.175</v>
      </c>
      <c r="S1212" s="95">
        <f t="shared" si="38"/>
        <v>127.31966359691208</v>
      </c>
    </row>
    <row r="1213" spans="1:19" x14ac:dyDescent="0.25">
      <c r="A1213" s="91" t="str">
        <v>BD LIFE SCIENCES</v>
      </c>
      <c r="B1213" s="91" t="str">
        <v>Specimen Management</v>
      </c>
      <c r="C1213" s="91" t="str">
        <v>132</v>
      </c>
      <c r="D1213" s="91" t="str">
        <v>Alternate Specimen Management</v>
      </c>
      <c r="E1213" s="91" t="str">
        <v>Capillary</v>
      </c>
      <c r="F1213" s="91" t="str">
        <v>Capillary Microtainers</v>
      </c>
      <c r="G1213" s="91" t="str">
        <v>MICROTAINER NGMBT</v>
      </c>
      <c r="H1213" s="91" t="str">
        <v>365963</v>
      </c>
      <c r="I1213" s="91" t="str">
        <v>TUBE MICRO W/MICROGARD PLN RD</v>
      </c>
      <c r="J1213" s="91" t="str">
        <v>BD</v>
      </c>
      <c r="K1213" s="95">
        <f>SUMIFS(MasterData[Curr Sales],MasterData[Material'#],H1213,MasterData[Material],I1213,MasterData[WWB ID],C1213)</f>
        <v>1553.16</v>
      </c>
      <c r="L1213" s="95">
        <f>SUMIFS(MasterData[Prior Sales],MasterData[Material'#],H1213,MasterData[Material],I1213,MasterData[WWB ID],C1213)</f>
        <v>2151.5</v>
      </c>
      <c r="M1213" s="95">
        <f t="shared" si="37"/>
        <v>-598.33999999999992</v>
      </c>
      <c r="N1213" s="95">
        <f>SUMIFS(MasterData[Semi-Annual Base],MasterData[Material'#],H1213,MasterData[Material],I1213,MasterData[WWB ID],C1213)</f>
        <v>0</v>
      </c>
      <c r="O1213" s="95">
        <f>SUMIFS(MasterData[Semi-Annual Focus],MasterData[Material'#],H1213,MasterData[Material],I1213,MasterData[WWB ID],C1213)</f>
        <v>0</v>
      </c>
      <c r="P1213" s="95">
        <f>SUMIFS(MasterData[Base Rebate],MasterData[Material'#],H1213,MasterData[Material],I1213,MasterData[WWB ID],C1213)</f>
        <v>16.572550468478529</v>
      </c>
      <c r="Q1213" s="95">
        <f>SUMIFS(MasterData[Annual Focus],MasterData[Material'#],H1213,MasterData[Material],I1213,MasterData[WWB ID],C1213)</f>
        <v>0</v>
      </c>
      <c r="R1213" s="95">
        <f>SUMIFS(MasterData[Growth Rebate],MasterData[Material'#],H1213,MasterData[Material],I1213,MasterData[WWB ID],C1213)</f>
        <v>-59.834000000000003</v>
      </c>
      <c r="S1213" s="95">
        <f t="shared" si="38"/>
        <v>-43.261449531521478</v>
      </c>
    </row>
    <row r="1214" spans="1:19" x14ac:dyDescent="0.25">
      <c r="A1214" s="91" t="str">
        <v>BD LIFE SCIENCES</v>
      </c>
      <c r="B1214" s="91" t="str">
        <v>Specimen Management</v>
      </c>
      <c r="C1214" s="91" t="str">
        <v>132</v>
      </c>
      <c r="D1214" s="91" t="str">
        <v>Alternate Specimen Management</v>
      </c>
      <c r="E1214" s="91" t="str">
        <v>Capillary</v>
      </c>
      <c r="F1214" s="91" t="str">
        <v>Capillary Microtainers</v>
      </c>
      <c r="G1214" s="91" t="str">
        <v>MICROTAINER NGMBT</v>
      </c>
      <c r="H1214" s="91" t="str">
        <v>365965</v>
      </c>
      <c r="I1214" s="91" t="str">
        <v>TUBE MICRO W/MICROGARD LIHEP GN</v>
      </c>
      <c r="J1214" s="91" t="str">
        <v>BD</v>
      </c>
      <c r="K1214" s="95">
        <f>SUMIFS(MasterData[Curr Sales],MasterData[Material'#],H1214,MasterData[Material],I1214,MasterData[WWB ID],C1214)</f>
        <v>1065.47</v>
      </c>
      <c r="L1214" s="95">
        <f>SUMIFS(MasterData[Prior Sales],MasterData[Material'#],H1214,MasterData[Material],I1214,MasterData[WWB ID],C1214)</f>
        <v>1508.24</v>
      </c>
      <c r="M1214" s="95">
        <f t="shared" si="37"/>
        <v>-442.77</v>
      </c>
      <c r="N1214" s="95">
        <f>SUMIFS(MasterData[Semi-Annual Base],MasterData[Material'#],H1214,MasterData[Material],I1214,MasterData[WWB ID],C1214)</f>
        <v>0</v>
      </c>
      <c r="O1214" s="95">
        <f>SUMIFS(MasterData[Semi-Annual Focus],MasterData[Material'#],H1214,MasterData[Material],I1214,MasterData[WWB ID],C1214)</f>
        <v>0</v>
      </c>
      <c r="P1214" s="95">
        <f>SUMIFS(MasterData[Base Rebate],MasterData[Material'#],H1214,MasterData[Material],I1214,MasterData[WWB ID],C1214)</f>
        <v>11.617654435778785</v>
      </c>
      <c r="Q1214" s="95">
        <f>SUMIFS(MasterData[Annual Focus],MasterData[Material'#],H1214,MasterData[Material],I1214,MasterData[WWB ID],C1214)</f>
        <v>0</v>
      </c>
      <c r="R1214" s="95">
        <f>SUMIFS(MasterData[Growth Rebate],MasterData[Material'#],H1214,MasterData[Material],I1214,MasterData[WWB ID],C1214)</f>
        <v>-44.277000000000001</v>
      </c>
      <c r="S1214" s="95">
        <f t="shared" si="38"/>
        <v>-32.659345564221212</v>
      </c>
    </row>
    <row r="1215" spans="1:19" x14ac:dyDescent="0.25">
      <c r="A1215" s="91" t="str">
        <v>BD LIFE SCIENCES</v>
      </c>
      <c r="B1215" s="91" t="str">
        <v>Specimen Management</v>
      </c>
      <c r="C1215" s="91" t="str">
        <v>132</v>
      </c>
      <c r="D1215" s="91" t="str">
        <v>Alternate Specimen Management</v>
      </c>
      <c r="E1215" s="91" t="str">
        <v>Capillary</v>
      </c>
      <c r="F1215" s="91" t="str">
        <v>Capillary Microtainers</v>
      </c>
      <c r="G1215" s="91" t="str">
        <v>MICROTAINER NGMBT</v>
      </c>
      <c r="H1215" s="91" t="str">
        <v>365967</v>
      </c>
      <c r="I1215" s="91" t="str">
        <v>TUBE MICRO W/MICROGARD SST GLD</v>
      </c>
      <c r="J1215" s="91" t="str">
        <v>BD</v>
      </c>
      <c r="K1215" s="95">
        <f>SUMIFS(MasterData[Curr Sales],MasterData[Material'#],H1215,MasterData[Material],I1215,MasterData[WWB ID],C1215)</f>
        <v>13758.069999999998</v>
      </c>
      <c r="L1215" s="95">
        <f>SUMIFS(MasterData[Prior Sales],MasterData[Material'#],H1215,MasterData[Material],I1215,MasterData[WWB ID],C1215)</f>
        <v>18592.790000000005</v>
      </c>
      <c r="M1215" s="95">
        <f t="shared" si="37"/>
        <v>-4834.7200000000066</v>
      </c>
      <c r="N1215" s="95">
        <f>SUMIFS(MasterData[Semi-Annual Base],MasterData[Material'#],H1215,MasterData[Material],I1215,MasterData[WWB ID],C1215)</f>
        <v>0</v>
      </c>
      <c r="O1215" s="95">
        <f>SUMIFS(MasterData[Semi-Annual Focus],MasterData[Material'#],H1215,MasterData[Material],I1215,MasterData[WWB ID],C1215)</f>
        <v>0</v>
      </c>
      <c r="P1215" s="95">
        <f>SUMIFS(MasterData[Base Rebate],MasterData[Material'#],H1215,MasterData[Material],I1215,MasterData[WWB ID],C1215)</f>
        <v>143.21633772940874</v>
      </c>
      <c r="Q1215" s="95">
        <f>SUMIFS(MasterData[Annual Focus],MasterData[Material'#],H1215,MasterData[Material],I1215,MasterData[WWB ID],C1215)</f>
        <v>0</v>
      </c>
      <c r="R1215" s="95">
        <f>SUMIFS(MasterData[Growth Rebate],MasterData[Material'#],H1215,MasterData[Material],I1215,MasterData[WWB ID],C1215)</f>
        <v>-483.47200000000004</v>
      </c>
      <c r="S1215" s="95">
        <f t="shared" si="38"/>
        <v>-340.2556622705913</v>
      </c>
    </row>
    <row r="1216" spans="1:19" x14ac:dyDescent="0.25">
      <c r="A1216" s="91" t="str">
        <v>BD LIFE SCIENCES</v>
      </c>
      <c r="B1216" s="91" t="str">
        <v>Specimen Management</v>
      </c>
      <c r="C1216" s="91" t="str">
        <v>132</v>
      </c>
      <c r="D1216" s="91" t="str">
        <v>Alternate Specimen Management</v>
      </c>
      <c r="E1216" s="91" t="str">
        <v>Capillary</v>
      </c>
      <c r="F1216" s="91" t="str">
        <v>Capillary Microtainers</v>
      </c>
      <c r="G1216" s="91" t="str">
        <v>MICROTAINER NGMBT</v>
      </c>
      <c r="H1216" s="91" t="str">
        <v>365974</v>
      </c>
      <c r="I1216" s="91" t="str">
        <v>TUBE MICRO W/MICROGARD EDTA LAV</v>
      </c>
      <c r="J1216" s="91" t="str">
        <v>BD</v>
      </c>
      <c r="K1216" s="95">
        <f>SUMIFS(MasterData[Curr Sales],MasterData[Material'#],H1216,MasterData[Material],I1216,MasterData[WWB ID],C1216)</f>
        <v>16814.689999999999</v>
      </c>
      <c r="L1216" s="95">
        <f>SUMIFS(MasterData[Prior Sales],MasterData[Material'#],H1216,MasterData[Material],I1216,MasterData[WWB ID],C1216)</f>
        <v>14158.25</v>
      </c>
      <c r="M1216" s="95">
        <f t="shared" si="37"/>
        <v>2656.4399999999987</v>
      </c>
      <c r="N1216" s="95">
        <f>SUMIFS(MasterData[Semi-Annual Base],MasterData[Material'#],H1216,MasterData[Material],I1216,MasterData[WWB ID],C1216)</f>
        <v>0</v>
      </c>
      <c r="O1216" s="95">
        <f>SUMIFS(MasterData[Semi-Annual Focus],MasterData[Material'#],H1216,MasterData[Material],I1216,MasterData[WWB ID],C1216)</f>
        <v>0</v>
      </c>
      <c r="P1216" s="95">
        <f>SUMIFS(MasterData[Base Rebate],MasterData[Material'#],H1216,MasterData[Material],I1216,MasterData[WWB ID],C1216)</f>
        <v>109.05801193136703</v>
      </c>
      <c r="Q1216" s="95">
        <f>SUMIFS(MasterData[Annual Focus],MasterData[Material'#],H1216,MasterData[Material],I1216,MasterData[WWB ID],C1216)</f>
        <v>0</v>
      </c>
      <c r="R1216" s="95">
        <f>SUMIFS(MasterData[Growth Rebate],MasterData[Material'#],H1216,MasterData[Material],I1216,MasterData[WWB ID],C1216)</f>
        <v>265.64400000000012</v>
      </c>
      <c r="S1216" s="95">
        <f t="shared" si="38"/>
        <v>374.70201193136717</v>
      </c>
    </row>
    <row r="1217" spans="1:19" x14ac:dyDescent="0.25">
      <c r="A1217" s="91" t="str">
        <v>BD LIFE SCIENCES</v>
      </c>
      <c r="B1217" s="91" t="str">
        <v>Specimen Management</v>
      </c>
      <c r="C1217" s="91" t="str">
        <v>132</v>
      </c>
      <c r="D1217" s="91" t="str">
        <v>Alternate Specimen Management</v>
      </c>
      <c r="E1217" s="91" t="str">
        <v>Capillary</v>
      </c>
      <c r="F1217" s="91" t="str">
        <v>Capillary Microtainers</v>
      </c>
      <c r="G1217" s="91" t="str">
        <v>MICROTAINER NGMBT</v>
      </c>
      <c r="H1217" s="91" t="str">
        <v>365976</v>
      </c>
      <c r="I1217" s="91" t="str">
        <v>TUBE MICRO W/MICROGARD EXTENDER</v>
      </c>
      <c r="J1217" s="91" t="str">
        <v>BD</v>
      </c>
      <c r="K1217" s="95">
        <f>SUMIFS(MasterData[Curr Sales],MasterData[Material'#],H1217,MasterData[Material],I1217,MasterData[WWB ID],C1217)</f>
        <v>2641.87</v>
      </c>
      <c r="L1217" s="95">
        <f>SUMIFS(MasterData[Prior Sales],MasterData[Material'#],H1217,MasterData[Material],I1217,MasterData[WWB ID],C1217)</f>
        <v>1660.4999999999998</v>
      </c>
      <c r="M1217" s="95">
        <f t="shared" si="37"/>
        <v>981.37000000000012</v>
      </c>
      <c r="N1217" s="95">
        <f>SUMIFS(MasterData[Semi-Annual Base],MasterData[Material'#],H1217,MasterData[Material],I1217,MasterData[WWB ID],C1217)</f>
        <v>0</v>
      </c>
      <c r="O1217" s="95">
        <f>SUMIFS(MasterData[Semi-Annual Focus],MasterData[Material'#],H1217,MasterData[Material],I1217,MasterData[WWB ID],C1217)</f>
        <v>0</v>
      </c>
      <c r="P1217" s="95">
        <f>SUMIFS(MasterData[Base Rebate],MasterData[Material'#],H1217,MasterData[Material],I1217,MasterData[WWB ID],C1217)</f>
        <v>12.790481084317264</v>
      </c>
      <c r="Q1217" s="95">
        <f>SUMIFS(MasterData[Annual Focus],MasterData[Material'#],H1217,MasterData[Material],I1217,MasterData[WWB ID],C1217)</f>
        <v>0</v>
      </c>
      <c r="R1217" s="95">
        <f>SUMIFS(MasterData[Growth Rebate],MasterData[Material'#],H1217,MasterData[Material],I1217,MasterData[WWB ID],C1217)</f>
        <v>98.137</v>
      </c>
      <c r="S1217" s="95">
        <f t="shared" si="38"/>
        <v>110.92748108431726</v>
      </c>
    </row>
    <row r="1218" spans="1:19" x14ac:dyDescent="0.25">
      <c r="A1218" s="91" t="str">
        <v>BD LIFE SCIENCES</v>
      </c>
      <c r="B1218" s="91" t="str">
        <v>Specimen Management</v>
      </c>
      <c r="C1218" s="91" t="str">
        <v>132</v>
      </c>
      <c r="D1218" s="91" t="str">
        <v>Alternate Specimen Management</v>
      </c>
      <c r="E1218" s="91" t="str">
        <v>Capillary</v>
      </c>
      <c r="F1218" s="91" t="str">
        <v>Capillary Microtainers</v>
      </c>
      <c r="G1218" s="91" t="str">
        <v>MICROTAINER NGMBT</v>
      </c>
      <c r="H1218" s="91" t="str">
        <v>365978</v>
      </c>
      <c r="I1218" s="91" t="str">
        <v>TUBE MICRO W/MICROGARD SST GLD/AMB</v>
      </c>
      <c r="J1218" s="91" t="str">
        <v>BD</v>
      </c>
      <c r="K1218" s="95">
        <f>SUMIFS(MasterData[Curr Sales],MasterData[Material'#],H1218,MasterData[Material],I1218,MasterData[WWB ID],C1218)</f>
        <v>7168.8600000000006</v>
      </c>
      <c r="L1218" s="95">
        <f>SUMIFS(MasterData[Prior Sales],MasterData[Material'#],H1218,MasterData[Material],I1218,MasterData[WWB ID],C1218)</f>
        <v>4037.3000000000006</v>
      </c>
      <c r="M1218" s="95">
        <f t="shared" si="37"/>
        <v>3131.56</v>
      </c>
      <c r="N1218" s="95">
        <f>SUMIFS(MasterData[Semi-Annual Base],MasterData[Material'#],H1218,MasterData[Material],I1218,MasterData[WWB ID],C1218)</f>
        <v>0</v>
      </c>
      <c r="O1218" s="95">
        <f>SUMIFS(MasterData[Semi-Annual Focus],MasterData[Material'#],H1218,MasterData[Material],I1218,MasterData[WWB ID],C1218)</f>
        <v>0</v>
      </c>
      <c r="P1218" s="95">
        <f>SUMIFS(MasterData[Base Rebate],MasterData[Material'#],H1218,MasterData[Material],I1218,MasterData[WWB ID],C1218)</f>
        <v>31.098469907686901</v>
      </c>
      <c r="Q1218" s="95">
        <f>SUMIFS(MasterData[Annual Focus],MasterData[Material'#],H1218,MasterData[Material],I1218,MasterData[WWB ID],C1218)</f>
        <v>0</v>
      </c>
      <c r="R1218" s="95">
        <f>SUMIFS(MasterData[Growth Rebate],MasterData[Material'#],H1218,MasterData[Material],I1218,MasterData[WWB ID],C1218)</f>
        <v>313.15599999999989</v>
      </c>
      <c r="S1218" s="95">
        <f t="shared" si="38"/>
        <v>344.25446990768677</v>
      </c>
    </row>
    <row r="1219" spans="1:19" x14ac:dyDescent="0.25">
      <c r="A1219" s="91" t="str">
        <v>BD LIFE SCIENCES</v>
      </c>
      <c r="B1219" s="91" t="str">
        <v>Specimen Management</v>
      </c>
      <c r="C1219" s="91" t="str">
        <v>132</v>
      </c>
      <c r="D1219" s="91" t="str">
        <v>Alternate Specimen Management</v>
      </c>
      <c r="E1219" s="91" t="str">
        <v>Capillary</v>
      </c>
      <c r="F1219" s="91" t="str">
        <v>Capillary Microtainers</v>
      </c>
      <c r="G1219" s="91" t="str">
        <v>MICROTAINER NGMBT</v>
      </c>
      <c r="H1219" s="91" t="str">
        <v>365985</v>
      </c>
      <c r="I1219" s="91" t="str">
        <v>TUBE MICRO W/MICROGARD PST MTGN</v>
      </c>
      <c r="J1219" s="91" t="str">
        <v>BD</v>
      </c>
      <c r="K1219" s="95">
        <f>SUMIFS(MasterData[Curr Sales],MasterData[Material'#],H1219,MasterData[Material],I1219,MasterData[WWB ID],C1219)</f>
        <v>897.25</v>
      </c>
      <c r="L1219" s="95">
        <f>SUMIFS(MasterData[Prior Sales],MasterData[Material'#],H1219,MasterData[Material],I1219,MasterData[WWB ID],C1219)</f>
        <v>812.80000000000007</v>
      </c>
      <c r="M1219" s="95">
        <f t="shared" si="37"/>
        <v>84.449999999999932</v>
      </c>
      <c r="N1219" s="95">
        <f>SUMIFS(MasterData[Semi-Annual Base],MasterData[Material'#],H1219,MasterData[Material],I1219,MasterData[WWB ID],C1219)</f>
        <v>0</v>
      </c>
      <c r="O1219" s="95">
        <f>SUMIFS(MasterData[Semi-Annual Focus],MasterData[Material'#],H1219,MasterData[Material],I1219,MasterData[WWB ID],C1219)</f>
        <v>0</v>
      </c>
      <c r="P1219" s="95">
        <f>SUMIFS(MasterData[Base Rebate],MasterData[Material'#],H1219,MasterData[Material],I1219,MasterData[WWB ID],C1219)</f>
        <v>6.2608268746359981</v>
      </c>
      <c r="Q1219" s="95">
        <f>SUMIFS(MasterData[Annual Focus],MasterData[Material'#],H1219,MasterData[Material],I1219,MasterData[WWB ID],C1219)</f>
        <v>0</v>
      </c>
      <c r="R1219" s="95">
        <f>SUMIFS(MasterData[Growth Rebate],MasterData[Material'#],H1219,MasterData[Material],I1219,MasterData[WWB ID],C1219)</f>
        <v>8.4450000000000003</v>
      </c>
      <c r="S1219" s="95">
        <f t="shared" si="38"/>
        <v>14.705826874635999</v>
      </c>
    </row>
    <row r="1220" spans="1:19" x14ac:dyDescent="0.25">
      <c r="A1220" s="91" t="str">
        <v>BD LIFE SCIENCES</v>
      </c>
      <c r="B1220" s="91" t="str">
        <v>Specimen Management</v>
      </c>
      <c r="C1220" s="91" t="str">
        <v>132</v>
      </c>
      <c r="D1220" s="91" t="str">
        <v>Alternate Specimen Management</v>
      </c>
      <c r="E1220" s="91" t="str">
        <v>Capillary</v>
      </c>
      <c r="F1220" s="91" t="str">
        <v>Capillary Microtainers</v>
      </c>
      <c r="G1220" s="91" t="str">
        <v>MICROTAINER NGMBT</v>
      </c>
      <c r="H1220" s="91" t="str">
        <v>365987</v>
      </c>
      <c r="I1220" s="91" t="str">
        <v>TUBE MICRO W/MICROGARD PST MTGN/AMB</v>
      </c>
      <c r="J1220" s="91" t="str">
        <v>BD</v>
      </c>
      <c r="K1220" s="95">
        <f>SUMIFS(MasterData[Curr Sales],MasterData[Material'#],H1220,MasterData[Material],I1220,MasterData[WWB ID],C1220)</f>
        <v>1157.2000000000003</v>
      </c>
      <c r="L1220" s="95">
        <f>SUMIFS(MasterData[Prior Sales],MasterData[Material'#],H1220,MasterData[Material],I1220,MasterData[WWB ID],C1220)</f>
        <v>851.19999999999993</v>
      </c>
      <c r="M1220" s="95">
        <f t="shared" si="37"/>
        <v>306.00000000000034</v>
      </c>
      <c r="N1220" s="95">
        <f>SUMIFS(MasterData[Semi-Annual Base],MasterData[Material'#],H1220,MasterData[Material],I1220,MasterData[WWB ID],C1220)</f>
        <v>0</v>
      </c>
      <c r="O1220" s="95">
        <f>SUMIFS(MasterData[Semi-Annual Focus],MasterData[Material'#],H1220,MasterData[Material],I1220,MasterData[WWB ID],C1220)</f>
        <v>0</v>
      </c>
      <c r="P1220" s="95">
        <f>SUMIFS(MasterData[Base Rebate],MasterData[Material'#],H1220,MasterData[Material],I1220,MasterData[WWB ID],C1220)</f>
        <v>6.5566139710754925</v>
      </c>
      <c r="Q1220" s="95">
        <f>SUMIFS(MasterData[Annual Focus],MasterData[Material'#],H1220,MasterData[Material],I1220,MasterData[WWB ID],C1220)</f>
        <v>0</v>
      </c>
      <c r="R1220" s="95">
        <f>SUMIFS(MasterData[Growth Rebate],MasterData[Material'#],H1220,MasterData[Material],I1220,MasterData[WWB ID],C1220)</f>
        <v>30.600000000000023</v>
      </c>
      <c r="S1220" s="95">
        <f t="shared" si="38"/>
        <v>37.156613971075515</v>
      </c>
    </row>
    <row r="1221" spans="1:19" x14ac:dyDescent="0.25">
      <c r="A1221" s="91" t="str">
        <v>BD LIFE SCIENCES</v>
      </c>
      <c r="B1221" s="91" t="str">
        <v>Specimen Management</v>
      </c>
      <c r="C1221" s="91" t="str">
        <v>132</v>
      </c>
      <c r="D1221" s="91" t="str">
        <v>Alternate Specimen Management</v>
      </c>
      <c r="E1221" s="91" t="str">
        <v>Capillary</v>
      </c>
      <c r="F1221" s="91" t="str">
        <v>Capillary Microtainers</v>
      </c>
      <c r="G1221" s="91" t="str">
        <v>MICROTAINER NGMBT</v>
      </c>
      <c r="H1221" s="91" t="str">
        <v>365992</v>
      </c>
      <c r="I1221" s="91" t="str">
        <v>TUBE MICRO W/MICROGARD GLU GR</v>
      </c>
      <c r="J1221" s="91" t="str">
        <v>BD</v>
      </c>
      <c r="K1221" s="95">
        <f>SUMIFS(MasterData[Curr Sales],MasterData[Material'#],H1221,MasterData[Material],I1221,MasterData[WWB ID],C1221)</f>
        <v>106.2</v>
      </c>
      <c r="L1221" s="95">
        <f>SUMIFS(MasterData[Prior Sales],MasterData[Material'#],H1221,MasterData[Material],I1221,MasterData[WWB ID],C1221)</f>
        <v>214.72</v>
      </c>
      <c r="M1221" s="95">
        <f t="shared" si="37"/>
        <v>-108.52</v>
      </c>
      <c r="N1221" s="95">
        <f>SUMIFS(MasterData[Semi-Annual Base],MasterData[Material'#],H1221,MasterData[Material],I1221,MasterData[WWB ID],C1221)</f>
        <v>0</v>
      </c>
      <c r="O1221" s="95">
        <f>SUMIFS(MasterData[Semi-Annual Focus],MasterData[Material'#],H1221,MasterData[Material],I1221,MasterData[WWB ID],C1221)</f>
        <v>0</v>
      </c>
      <c r="P1221" s="95">
        <f>SUMIFS(MasterData[Base Rebate],MasterData[Material'#],H1221,MasterData[Material],I1221,MasterData[WWB ID],C1221)</f>
        <v>1.653942847590848</v>
      </c>
      <c r="Q1221" s="95">
        <f>SUMIFS(MasterData[Annual Focus],MasterData[Material'#],H1221,MasterData[Material],I1221,MasterData[WWB ID],C1221)</f>
        <v>0</v>
      </c>
      <c r="R1221" s="95">
        <f>SUMIFS(MasterData[Growth Rebate],MasterData[Material'#],H1221,MasterData[Material],I1221,MasterData[WWB ID],C1221)</f>
        <v>-10.852</v>
      </c>
      <c r="S1221" s="95">
        <f t="shared" si="38"/>
        <v>-9.1980571524091523</v>
      </c>
    </row>
    <row r="1222" spans="1:19" x14ac:dyDescent="0.25">
      <c r="A1222" s="91" t="str">
        <v>BD LIFE SCIENCES</v>
      </c>
      <c r="B1222" s="91" t="str">
        <v>Specimen Management</v>
      </c>
      <c r="C1222" s="91" t="str">
        <v>132</v>
      </c>
      <c r="D1222" s="91" t="str">
        <v>Alternate Specimen Management</v>
      </c>
      <c r="E1222" s="91" t="str">
        <v>Capillary</v>
      </c>
      <c r="F1222" s="91" t="str">
        <v>Microtainer Map</v>
      </c>
      <c r="G1222" s="91" t="str">
        <v>MICROTAINER MAP</v>
      </c>
      <c r="H1222" s="91" t="str">
        <v>363706</v>
      </c>
      <c r="I1222" s="91" t="str">
        <v>TUBE MICRO K2 EDTA LAV MAP</v>
      </c>
      <c r="J1222" s="91" t="str">
        <v>BD</v>
      </c>
      <c r="K1222" s="95">
        <f>SUMIFS(MasterData[Curr Sales],MasterData[Material'#],H1222,MasterData[Material],I1222,MasterData[WWB ID],C1222)</f>
        <v>4400.0000000000009</v>
      </c>
      <c r="L1222" s="95">
        <f>SUMIFS(MasterData[Prior Sales],MasterData[Material'#],H1222,MasterData[Material],I1222,MasterData[WWB ID],C1222)</f>
        <v>5604.65</v>
      </c>
      <c r="M1222" s="95">
        <f t="shared" si="37"/>
        <v>-1204.6499999999987</v>
      </c>
      <c r="N1222" s="95">
        <f>SUMIFS(MasterData[Semi-Annual Base],MasterData[Material'#],H1222,MasterData[Material],I1222,MasterData[WWB ID],C1222)</f>
        <v>0</v>
      </c>
      <c r="O1222" s="95">
        <f>SUMIFS(MasterData[Semi-Annual Focus],MasterData[Material'#],H1222,MasterData[Material],I1222,MasterData[WWB ID],C1222)</f>
        <v>0</v>
      </c>
      <c r="P1222" s="95">
        <f>SUMIFS(MasterData[Base Rebate],MasterData[Material'#],H1222,MasterData[Material],I1222,MasterData[WWB ID],C1222)</f>
        <v>43.171436199469298</v>
      </c>
      <c r="Q1222" s="95">
        <f>SUMIFS(MasterData[Annual Focus],MasterData[Material'#],H1222,MasterData[Material],I1222,MasterData[WWB ID],C1222)</f>
        <v>0</v>
      </c>
      <c r="R1222" s="95">
        <f>SUMIFS(MasterData[Growth Rebate],MasterData[Material'#],H1222,MasterData[Material],I1222,MasterData[WWB ID],C1222)</f>
        <v>-120.465</v>
      </c>
      <c r="S1222" s="95">
        <f t="shared" si="38"/>
        <v>-77.293563800530706</v>
      </c>
    </row>
    <row r="1223" spans="1:19" x14ac:dyDescent="0.25">
      <c r="A1223" s="91" t="str">
        <v>BD LIFE SCIENCES</v>
      </c>
      <c r="B1223" s="91" t="str">
        <v>Specimen Management</v>
      </c>
      <c r="C1223" s="91" t="str">
        <v>132</v>
      </c>
      <c r="D1223" s="91" t="str">
        <v>Alternate Specimen Management</v>
      </c>
      <c r="E1223" s="91" t="str">
        <v>Lancets</v>
      </c>
      <c r="F1223" s="91" t="str">
        <v>Safety - Quickheel</v>
      </c>
      <c r="G1223" s="91" t="str">
        <v>LANCET QUIKHEEL</v>
      </c>
      <c r="H1223" s="91" t="str">
        <v>368101</v>
      </c>
      <c r="I1223" s="91" t="str">
        <v>LANCET QUIKHEEL TEAL 1.0MMX2.5MM</v>
      </c>
      <c r="J1223" s="91" t="str">
        <v>BD</v>
      </c>
      <c r="K1223" s="95">
        <f>SUMIFS(MasterData[Curr Sales],MasterData[Material'#],H1223,MasterData[Material],I1223,MasterData[WWB ID],C1223)</f>
        <v>14760.550000000001</v>
      </c>
      <c r="L1223" s="95">
        <f>SUMIFS(MasterData[Prior Sales],MasterData[Material'#],H1223,MasterData[Material],I1223,MasterData[WWB ID],C1223)</f>
        <v>16486.27</v>
      </c>
      <c r="M1223" s="95">
        <f t="shared" si="37"/>
        <v>-1725.7199999999993</v>
      </c>
      <c r="N1223" s="95">
        <f>SUMIFS(MasterData[Semi-Annual Base],MasterData[Material'#],H1223,MasterData[Material],I1223,MasterData[WWB ID],C1223)</f>
        <v>0</v>
      </c>
      <c r="O1223" s="95">
        <f>SUMIFS(MasterData[Semi-Annual Focus],MasterData[Material'#],H1223,MasterData[Material],I1223,MasterData[WWB ID],C1223)</f>
        <v>0</v>
      </c>
      <c r="P1223" s="95">
        <f>SUMIFS(MasterData[Base Rebate],MasterData[Material'#],H1223,MasterData[Material],I1223,MasterData[WWB ID],C1223)</f>
        <v>126.99025870879085</v>
      </c>
      <c r="Q1223" s="95">
        <f>SUMIFS(MasterData[Annual Focus],MasterData[Material'#],H1223,MasterData[Material],I1223,MasterData[WWB ID],C1223)</f>
        <v>0</v>
      </c>
      <c r="R1223" s="95">
        <f>SUMIFS(MasterData[Growth Rebate],MasterData[Material'#],H1223,MasterData[Material],I1223,MasterData[WWB ID],C1223)</f>
        <v>-172.57199999999989</v>
      </c>
      <c r="S1223" s="95">
        <f t="shared" si="38"/>
        <v>-45.581741291209042</v>
      </c>
    </row>
    <row r="1224" spans="1:19" x14ac:dyDescent="0.25">
      <c r="A1224" s="91" t="str">
        <v>BD LIFE SCIENCES</v>
      </c>
      <c r="B1224" s="91" t="str">
        <v>Specimen Management</v>
      </c>
      <c r="C1224" s="91" t="str">
        <v>132</v>
      </c>
      <c r="D1224" s="91" t="str">
        <v>Alternate Specimen Management</v>
      </c>
      <c r="E1224" s="91" t="str">
        <v>Lancets</v>
      </c>
      <c r="F1224" s="91" t="str">
        <v>Safety - Quickheel</v>
      </c>
      <c r="G1224" s="91" t="str">
        <v>LANCET QUIKHEEL</v>
      </c>
      <c r="H1224" s="91" t="str">
        <v>368100</v>
      </c>
      <c r="I1224" s="91" t="str">
        <v>LANCET QUIKHEEL PINK 0.85MMX1.75MM</v>
      </c>
      <c r="J1224" s="91" t="str">
        <v>BD</v>
      </c>
      <c r="K1224" s="95">
        <f>SUMIFS(MasterData[Curr Sales],MasterData[Material'#],H1224,MasterData[Material],I1224,MasterData[WWB ID],C1224)</f>
        <v>2249.1000000000004</v>
      </c>
      <c r="L1224" s="95">
        <f>SUMIFS(MasterData[Prior Sales],MasterData[Material'#],H1224,MasterData[Material],I1224,MasterData[WWB ID],C1224)</f>
        <v>2004.0000000000002</v>
      </c>
      <c r="M1224" s="95">
        <f t="shared" si="37"/>
        <v>245.10000000000014</v>
      </c>
      <c r="N1224" s="95">
        <f>SUMIFS(MasterData[Semi-Annual Base],MasterData[Material'#],H1224,MasterData[Material],I1224,MasterData[WWB ID],C1224)</f>
        <v>0</v>
      </c>
      <c r="O1224" s="95">
        <f>SUMIFS(MasterData[Semi-Annual Focus],MasterData[Material'#],H1224,MasterData[Material],I1224,MasterData[WWB ID],C1224)</f>
        <v>0</v>
      </c>
      <c r="P1224" s="95">
        <f>SUMIFS(MasterData[Base Rebate],MasterData[Material'#],H1224,MasterData[Material],I1224,MasterData[WWB ID],C1224)</f>
        <v>15.436389095436196</v>
      </c>
      <c r="Q1224" s="95">
        <f>SUMIFS(MasterData[Annual Focus],MasterData[Material'#],H1224,MasterData[Material],I1224,MasterData[WWB ID],C1224)</f>
        <v>0</v>
      </c>
      <c r="R1224" s="95">
        <f>SUMIFS(MasterData[Growth Rebate],MasterData[Material'#],H1224,MasterData[Material],I1224,MasterData[WWB ID],C1224)</f>
        <v>24.509999999999998</v>
      </c>
      <c r="S1224" s="95">
        <f t="shared" si="38"/>
        <v>39.946389095436196</v>
      </c>
    </row>
    <row r="1225" spans="1:19" x14ac:dyDescent="0.25">
      <c r="A1225" s="91" t="str">
        <v>BD LIFE SCIENCES</v>
      </c>
      <c r="B1225" s="91" t="str">
        <v>Specimen Management</v>
      </c>
      <c r="C1225" s="91" t="str">
        <v>132</v>
      </c>
      <c r="D1225" s="91" t="str">
        <v>Alternate Specimen Management</v>
      </c>
      <c r="E1225" s="91" t="str">
        <v>Lancets</v>
      </c>
      <c r="F1225" s="91" t="str">
        <v>Safety Capillary Lancets</v>
      </c>
      <c r="G1225" s="91" t="str">
        <v>LANCET CONT ACTIVATE</v>
      </c>
      <c r="H1225" s="91" t="str">
        <v>366593</v>
      </c>
      <c r="I1225" s="91" t="str">
        <v>LANCET CONT-ACT PINK 21G X 1.8MM</v>
      </c>
      <c r="J1225" s="91" t="str">
        <v>BD</v>
      </c>
      <c r="K1225" s="95">
        <f>SUMIFS(MasterData[Curr Sales],MasterData[Material'#],H1225,MasterData[Material],I1225,MasterData[WWB ID],C1225)</f>
        <v>0</v>
      </c>
      <c r="L1225" s="95">
        <f>SUMIFS(MasterData[Prior Sales],MasterData[Material'#],H1225,MasterData[Material],I1225,MasterData[WWB ID],C1225)</f>
        <v>333.6</v>
      </c>
      <c r="M1225" s="95">
        <f t="shared" ref="M1225:M1288" si="39">K1225-L1225</f>
        <v>-333.6</v>
      </c>
      <c r="N1225" s="95">
        <f>SUMIFS(MasterData[Semi-Annual Base],MasterData[Material'#],H1225,MasterData[Material],I1225,MasterData[WWB ID],C1225)</f>
        <v>0</v>
      </c>
      <c r="O1225" s="95">
        <f>SUMIFS(MasterData[Semi-Annual Focus],MasterData[Material'#],H1225,MasterData[Material],I1225,MasterData[WWB ID],C1225)</f>
        <v>0</v>
      </c>
      <c r="P1225" s="95">
        <f>SUMIFS(MasterData[Base Rebate],MasterData[Material'#],H1225,MasterData[Material],I1225,MasterData[WWB ID],C1225)</f>
        <v>2.5696504003181211</v>
      </c>
      <c r="Q1225" s="95">
        <f>SUMIFS(MasterData[Annual Focus],MasterData[Material'#],H1225,MasterData[Material],I1225,MasterData[WWB ID],C1225)</f>
        <v>0</v>
      </c>
      <c r="R1225" s="95">
        <f>SUMIFS(MasterData[Growth Rebate],MasterData[Material'#],H1225,MasterData[Material],I1225,MasterData[WWB ID],C1225)</f>
        <v>-33.360000000000007</v>
      </c>
      <c r="S1225" s="95">
        <f t="shared" ref="S1225:S1288" si="40">SUM(N1225:R1225)</f>
        <v>-30.790349599681885</v>
      </c>
    </row>
    <row r="1226" spans="1:19" x14ac:dyDescent="0.25">
      <c r="A1226" s="91" t="str">
        <v>BD LIFE SCIENCES</v>
      </c>
      <c r="B1226" s="91" t="str">
        <v>Specimen Management</v>
      </c>
      <c r="C1226" s="91" t="str">
        <v>132</v>
      </c>
      <c r="D1226" s="91" t="str">
        <v>Alternate Specimen Management</v>
      </c>
      <c r="E1226" s="91" t="str">
        <v>Urine</v>
      </c>
      <c r="F1226" s="91" t="str">
        <v>Bulk Tubes</v>
      </c>
      <c r="G1226" s="91" t="str">
        <v>BULK TUBES</v>
      </c>
      <c r="H1226" s="91" t="str">
        <v>364951</v>
      </c>
      <c r="I1226" s="91" t="str">
        <v>TUBE URIN PLC 13X75 4.0 C&amp;S GR</v>
      </c>
      <c r="J1226" s="91" t="str">
        <v>BD</v>
      </c>
      <c r="K1226" s="95">
        <f>SUMIFS(MasterData[Curr Sales],MasterData[Material'#],H1226,MasterData[Material],I1226,MasterData[WWB ID],C1226)</f>
        <v>3751.5</v>
      </c>
      <c r="L1226" s="95">
        <f>SUMIFS(MasterData[Prior Sales],MasterData[Material'#],H1226,MasterData[Material],I1226,MasterData[WWB ID],C1226)</f>
        <v>8941.2400000000016</v>
      </c>
      <c r="M1226" s="95">
        <f t="shared" si="39"/>
        <v>-5189.7400000000016</v>
      </c>
      <c r="N1226" s="95">
        <f>SUMIFS(MasterData[Semi-Annual Base],MasterData[Material'#],H1226,MasterData[Material],I1226,MasterData[WWB ID],C1226)</f>
        <v>0</v>
      </c>
      <c r="O1226" s="95">
        <f>SUMIFS(MasterData[Semi-Annual Focus],MasterData[Material'#],H1226,MasterData[Material],I1226,MasterData[WWB ID],C1226)</f>
        <v>0</v>
      </c>
      <c r="P1226" s="95">
        <f>SUMIFS(MasterData[Base Rebate],MasterData[Material'#],H1226,MasterData[Material],I1226,MasterData[WWB ID],C1226)</f>
        <v>68.872484848142676</v>
      </c>
      <c r="Q1226" s="95">
        <f>SUMIFS(MasterData[Annual Focus],MasterData[Material'#],H1226,MasterData[Material],I1226,MasterData[WWB ID],C1226)</f>
        <v>0</v>
      </c>
      <c r="R1226" s="95">
        <f>SUMIFS(MasterData[Growth Rebate],MasterData[Material'#],H1226,MasterData[Material],I1226,MasterData[WWB ID],C1226)</f>
        <v>-518.97399999999993</v>
      </c>
      <c r="S1226" s="95">
        <f t="shared" si="40"/>
        <v>-450.10151515185726</v>
      </c>
    </row>
    <row r="1227" spans="1:19" x14ac:dyDescent="0.25">
      <c r="A1227" s="91" t="str">
        <v>BD LIFE SCIENCES</v>
      </c>
      <c r="B1227" s="91" t="str">
        <v>Specimen Management</v>
      </c>
      <c r="C1227" s="91" t="str">
        <v>132</v>
      </c>
      <c r="D1227" s="91" t="str">
        <v>Alternate Specimen Management</v>
      </c>
      <c r="E1227" s="91" t="str">
        <v>Urine</v>
      </c>
      <c r="F1227" s="91" t="str">
        <v>Bulk Tubes</v>
      </c>
      <c r="G1227" s="91" t="str">
        <v>BULK TUBES</v>
      </c>
      <c r="H1227" s="91" t="str">
        <v>365017</v>
      </c>
      <c r="I1227" s="91" t="str">
        <v>TUBE URIN PLH 16X100 8.0 UAP PLBL YEL</v>
      </c>
      <c r="J1227" s="91" t="str">
        <v>BD</v>
      </c>
      <c r="K1227" s="95">
        <f>SUMIFS(MasterData[Curr Sales],MasterData[Material'#],H1227,MasterData[Material],I1227,MasterData[WWB ID],C1227)</f>
        <v>23010</v>
      </c>
      <c r="L1227" s="95">
        <f>SUMIFS(MasterData[Prior Sales],MasterData[Material'#],H1227,MasterData[Material],I1227,MasterData[WWB ID],C1227)</f>
        <v>23738.400000000001</v>
      </c>
      <c r="M1227" s="95">
        <f t="shared" si="39"/>
        <v>-728.40000000000146</v>
      </c>
      <c r="N1227" s="95">
        <f>SUMIFS(MasterData[Semi-Annual Base],MasterData[Material'#],H1227,MasterData[Material],I1227,MasterData[WWB ID],C1227)</f>
        <v>0</v>
      </c>
      <c r="O1227" s="95">
        <f>SUMIFS(MasterData[Semi-Annual Focus],MasterData[Material'#],H1227,MasterData[Material],I1227,MasterData[WWB ID],C1227)</f>
        <v>0</v>
      </c>
      <c r="P1227" s="95">
        <f>SUMIFS(MasterData[Base Rebate],MasterData[Material'#],H1227,MasterData[Material],I1227,MasterData[WWB ID],C1227)</f>
        <v>182.85188568019089</v>
      </c>
      <c r="Q1227" s="95">
        <f>SUMIFS(MasterData[Annual Focus],MasterData[Material'#],H1227,MasterData[Material],I1227,MasterData[WWB ID],C1227)</f>
        <v>0</v>
      </c>
      <c r="R1227" s="95">
        <f>SUMIFS(MasterData[Growth Rebate],MasterData[Material'#],H1227,MasterData[Material],I1227,MasterData[WWB ID],C1227)</f>
        <v>-72.840000000000032</v>
      </c>
      <c r="S1227" s="95">
        <f t="shared" si="40"/>
        <v>110.01188568019086</v>
      </c>
    </row>
    <row r="1228" spans="1:19" x14ac:dyDescent="0.25">
      <c r="A1228" s="91" t="str">
        <v>BD LIFE SCIENCES</v>
      </c>
      <c r="B1228" s="91" t="str">
        <v>Specimen Management</v>
      </c>
      <c r="C1228" s="91" t="str">
        <v>132</v>
      </c>
      <c r="D1228" s="91" t="str">
        <v>Alternate Specimen Management</v>
      </c>
      <c r="E1228" s="91" t="str">
        <v>Urine</v>
      </c>
      <c r="F1228" s="91" t="str">
        <v>Bulk Tubes</v>
      </c>
      <c r="G1228" s="91" t="str">
        <v>BULK TUBES</v>
      </c>
      <c r="H1228" s="91" t="str">
        <v>364958</v>
      </c>
      <c r="I1228" s="91" t="str">
        <v>TUBE URIN PLH 13X75 4.0 C&amp;S KAGN CE</v>
      </c>
      <c r="J1228" s="91" t="str">
        <v>BD</v>
      </c>
      <c r="K1228" s="95">
        <f>SUMIFS(MasterData[Curr Sales],MasterData[Material'#],H1228,MasterData[Material],I1228,MasterData[WWB ID],C1228)</f>
        <v>54002.94000000001</v>
      </c>
      <c r="L1228" s="95">
        <f>SUMIFS(MasterData[Prior Sales],MasterData[Material'#],H1228,MasterData[Material],I1228,MasterData[WWB ID],C1228)</f>
        <v>54809.44000000001</v>
      </c>
      <c r="M1228" s="95">
        <f t="shared" si="39"/>
        <v>-806.5</v>
      </c>
      <c r="N1228" s="95">
        <f>SUMIFS(MasterData[Semi-Annual Base],MasterData[Material'#],H1228,MasterData[Material],I1228,MasterData[WWB ID],C1228)</f>
        <v>0</v>
      </c>
      <c r="O1228" s="95">
        <f>SUMIFS(MasterData[Semi-Annual Focus],MasterData[Material'#],H1228,MasterData[Material],I1228,MasterData[WWB ID],C1228)</f>
        <v>0</v>
      </c>
      <c r="P1228" s="95">
        <f>SUMIFS(MasterData[Base Rebate],MasterData[Material'#],H1228,MasterData[Material],I1228,MasterData[WWB ID],C1228)</f>
        <v>422.18554987173866</v>
      </c>
      <c r="Q1228" s="95">
        <f>SUMIFS(MasterData[Annual Focus],MasterData[Material'#],H1228,MasterData[Material],I1228,MasterData[WWB ID],C1228)</f>
        <v>0</v>
      </c>
      <c r="R1228" s="95">
        <f>SUMIFS(MasterData[Growth Rebate],MasterData[Material'#],H1228,MasterData[Material],I1228,MasterData[WWB ID],C1228)</f>
        <v>-80.649999999999949</v>
      </c>
      <c r="S1228" s="95">
        <f t="shared" si="40"/>
        <v>341.53554987173868</v>
      </c>
    </row>
    <row r="1229" spans="1:19" x14ac:dyDescent="0.25">
      <c r="A1229" s="91" t="str">
        <v>BD LIFE SCIENCES</v>
      </c>
      <c r="B1229" s="91" t="str">
        <v>Specimen Management</v>
      </c>
      <c r="C1229" s="91" t="str">
        <v>132</v>
      </c>
      <c r="D1229" s="91" t="str">
        <v>Alternate Specimen Management</v>
      </c>
      <c r="E1229" s="91" t="str">
        <v>Urine</v>
      </c>
      <c r="F1229" s="91" t="str">
        <v>Bulk Tubes</v>
      </c>
      <c r="G1229" s="91" t="str">
        <v>BULK TUBES</v>
      </c>
      <c r="H1229" s="91" t="str">
        <v>366408</v>
      </c>
      <c r="I1229" s="91" t="str">
        <v>TUBE URIN PLH 13X100MM 6.0ML UA PLBL CR</v>
      </c>
      <c r="J1229" s="91" t="str">
        <v>BD</v>
      </c>
      <c r="K1229" s="95">
        <f>SUMIFS(MasterData[Curr Sales],MasterData[Material'#],H1229,MasterData[Material],I1229,MasterData[WWB ID],C1229)</f>
        <v>16325.04</v>
      </c>
      <c r="L1229" s="95">
        <f>SUMIFS(MasterData[Prior Sales],MasterData[Material'#],H1229,MasterData[Material],I1229,MasterData[WWB ID],C1229)</f>
        <v>16681.160000000007</v>
      </c>
      <c r="M1229" s="95">
        <f t="shared" si="39"/>
        <v>-356.12000000000626</v>
      </c>
      <c r="N1229" s="95">
        <f>SUMIFS(MasterData[Semi-Annual Base],MasterData[Material'#],H1229,MasterData[Material],I1229,MasterData[WWB ID],C1229)</f>
        <v>0</v>
      </c>
      <c r="O1229" s="95">
        <f>SUMIFS(MasterData[Semi-Annual Focus],MasterData[Material'#],H1229,MasterData[Material],I1229,MasterData[WWB ID],C1229)</f>
        <v>0</v>
      </c>
      <c r="P1229" s="95">
        <f>SUMIFS(MasterData[Base Rebate],MasterData[Material'#],H1229,MasterData[Material],I1229,MasterData[WWB ID],C1229)</f>
        <v>128.49145525111101</v>
      </c>
      <c r="Q1229" s="95">
        <f>SUMIFS(MasterData[Annual Focus],MasterData[Material'#],H1229,MasterData[Material],I1229,MasterData[WWB ID],C1229)</f>
        <v>0</v>
      </c>
      <c r="R1229" s="95">
        <f>SUMIFS(MasterData[Growth Rebate],MasterData[Material'#],H1229,MasterData[Material],I1229,MasterData[WWB ID],C1229)</f>
        <v>-35.611999999999895</v>
      </c>
      <c r="S1229" s="95">
        <f t="shared" si="40"/>
        <v>92.879455251111111</v>
      </c>
    </row>
    <row r="1230" spans="1:19" x14ac:dyDescent="0.25">
      <c r="A1230" s="91" t="str">
        <v>BD LIFE SCIENCES</v>
      </c>
      <c r="B1230" s="91" t="str">
        <v>Specimen Management</v>
      </c>
      <c r="C1230" s="91" t="str">
        <v>132</v>
      </c>
      <c r="D1230" s="91" t="str">
        <v>Alternate Specimen Management</v>
      </c>
      <c r="E1230" s="91" t="str">
        <v>Urine</v>
      </c>
      <c r="F1230" s="91" t="str">
        <v>Transfer Straw Kits</v>
      </c>
      <c r="G1230" s="91" t="str">
        <v>TRANSFER STRAW KITS</v>
      </c>
      <c r="H1230" s="91" t="str">
        <v>364953</v>
      </c>
      <c r="I1230" s="91" t="str">
        <v>KIT URIN TRANSTR 13X75 4.0 C&amp;S GR</v>
      </c>
      <c r="J1230" s="91" t="str">
        <v>BD</v>
      </c>
      <c r="K1230" s="95">
        <f>SUMIFS(MasterData[Curr Sales],MasterData[Material'#],H1230,MasterData[Material],I1230,MasterData[WWB ID],C1230)</f>
        <v>12562.41</v>
      </c>
      <c r="L1230" s="95">
        <f>SUMIFS(MasterData[Prior Sales],MasterData[Material'#],H1230,MasterData[Material],I1230,MasterData[WWB ID],C1230)</f>
        <v>11920.59</v>
      </c>
      <c r="M1230" s="95">
        <f t="shared" si="39"/>
        <v>641.81999999999971</v>
      </c>
      <c r="N1230" s="95">
        <f>SUMIFS(MasterData[Semi-Annual Base],MasterData[Material'#],H1230,MasterData[Material],I1230,MasterData[WWB ID],C1230)</f>
        <v>0</v>
      </c>
      <c r="O1230" s="95">
        <f>SUMIFS(MasterData[Semi-Annual Focus],MasterData[Material'#],H1230,MasterData[Material],I1230,MasterData[WWB ID],C1230)</f>
        <v>0</v>
      </c>
      <c r="P1230" s="95">
        <f>SUMIFS(MasterData[Base Rebate],MasterData[Material'#],H1230,MasterData[Material],I1230,MasterData[WWB ID],C1230)</f>
        <v>91.821789165252355</v>
      </c>
      <c r="Q1230" s="95">
        <f>SUMIFS(MasterData[Annual Focus],MasterData[Material'#],H1230,MasterData[Material],I1230,MasterData[WWB ID],C1230)</f>
        <v>0</v>
      </c>
      <c r="R1230" s="95">
        <f>SUMIFS(MasterData[Growth Rebate],MasterData[Material'#],H1230,MasterData[Material],I1230,MasterData[WWB ID],C1230)</f>
        <v>64.182000000000144</v>
      </c>
      <c r="S1230" s="95">
        <f t="shared" si="40"/>
        <v>156.0037891652525</v>
      </c>
    </row>
    <row r="1231" spans="1:19" x14ac:dyDescent="0.25">
      <c r="A1231" s="91" t="str">
        <v>BD LIFE SCIENCES</v>
      </c>
      <c r="B1231" s="91" t="str">
        <v>Specimen Management</v>
      </c>
      <c r="C1231" s="91" t="str">
        <v>132</v>
      </c>
      <c r="D1231" s="91" t="str">
        <v>Alternate Specimen Management</v>
      </c>
      <c r="E1231" s="91" t="str">
        <v>Urine</v>
      </c>
      <c r="F1231" s="91" t="str">
        <v>Transfer Straw Kits</v>
      </c>
      <c r="G1231" s="91" t="str">
        <v>TRANSFER STRAW KITS</v>
      </c>
      <c r="H1231" s="91" t="str">
        <v>364943</v>
      </c>
      <c r="I1231" s="91" t="str">
        <v>KIT URIN TRANSTR 16X100 8.0 UAP RD/YEL</v>
      </c>
      <c r="J1231" s="91" t="str">
        <v>BD</v>
      </c>
      <c r="K1231" s="95">
        <f>SUMIFS(MasterData[Curr Sales],MasterData[Material'#],H1231,MasterData[Material],I1231,MasterData[WWB ID],C1231)</f>
        <v>1780.02</v>
      </c>
      <c r="L1231" s="95">
        <f>SUMIFS(MasterData[Prior Sales],MasterData[Material'#],H1231,MasterData[Material],I1231,MasterData[WWB ID],C1231)</f>
        <v>1666.73</v>
      </c>
      <c r="M1231" s="95">
        <f t="shared" si="39"/>
        <v>113.28999999999996</v>
      </c>
      <c r="N1231" s="95">
        <f>SUMIFS(MasterData[Semi-Annual Base],MasterData[Material'#],H1231,MasterData[Material],I1231,MasterData[WWB ID],C1231)</f>
        <v>0</v>
      </c>
      <c r="O1231" s="95">
        <f>SUMIFS(MasterData[Semi-Annual Focus],MasterData[Material'#],H1231,MasterData[Material],I1231,MasterData[WWB ID],C1231)</f>
        <v>0</v>
      </c>
      <c r="P1231" s="95">
        <f>SUMIFS(MasterData[Base Rebate],MasterData[Material'#],H1231,MasterData[Material],I1231,MasterData[WWB ID],C1231)</f>
        <v>12.838469459598986</v>
      </c>
      <c r="Q1231" s="95">
        <f>SUMIFS(MasterData[Annual Focus],MasterData[Material'#],H1231,MasterData[Material],I1231,MasterData[WWB ID],C1231)</f>
        <v>0</v>
      </c>
      <c r="R1231" s="95">
        <f>SUMIFS(MasterData[Growth Rebate],MasterData[Material'#],H1231,MasterData[Material],I1231,MasterData[WWB ID],C1231)</f>
        <v>11.329000000000004</v>
      </c>
      <c r="S1231" s="95">
        <f t="shared" si="40"/>
        <v>24.167469459598991</v>
      </c>
    </row>
    <row r="1232" spans="1:19" x14ac:dyDescent="0.25">
      <c r="A1232" s="91" t="str">
        <v>BD LIFE SCIENCES</v>
      </c>
      <c r="B1232" s="91" t="str">
        <v>Specimen Management</v>
      </c>
      <c r="C1232" s="91" t="str">
        <v>132</v>
      </c>
      <c r="D1232" s="91" t="str">
        <v>Alternate Specimen Management</v>
      </c>
      <c r="E1232" s="91" t="str">
        <v>Urine</v>
      </c>
      <c r="F1232" s="91" t="str">
        <v>Collection Devices</v>
      </c>
      <c r="G1232" s="91" t="str">
        <v>COLLECTION DEVICES</v>
      </c>
      <c r="H1232" s="91" t="str">
        <v>364966</v>
      </c>
      <c r="I1232" s="91" t="str">
        <v>DEVICE URIN TRANSFER STRAW</v>
      </c>
      <c r="J1232" s="91" t="str">
        <v>BD</v>
      </c>
      <c r="K1232" s="95">
        <f>SUMIFS(MasterData[Curr Sales],MasterData[Material'#],H1232,MasterData[Material],I1232,MasterData[WWB ID],C1232)</f>
        <v>18988.059999999998</v>
      </c>
      <c r="L1232" s="95">
        <f>SUMIFS(MasterData[Prior Sales],MasterData[Material'#],H1232,MasterData[Material],I1232,MasterData[WWB ID],C1232)</f>
        <v>18204.080000000002</v>
      </c>
      <c r="M1232" s="95">
        <f t="shared" si="39"/>
        <v>783.97999999999593</v>
      </c>
      <c r="N1232" s="95">
        <f>SUMIFS(MasterData[Semi-Annual Base],MasterData[Material'#],H1232,MasterData[Material],I1232,MasterData[WWB ID],C1232)</f>
        <v>0</v>
      </c>
      <c r="O1232" s="95">
        <f>SUMIFS(MasterData[Semi-Annual Focus],MasterData[Material'#],H1232,MasterData[Material],I1232,MasterData[WWB ID],C1232)</f>
        <v>0</v>
      </c>
      <c r="P1232" s="95">
        <f>SUMIFS(MasterData[Base Rebate],MasterData[Material'#],H1232,MasterData[Material],I1232,MasterData[WWB ID],C1232)</f>
        <v>140.22218662896617</v>
      </c>
      <c r="Q1232" s="95">
        <f>SUMIFS(MasterData[Annual Focus],MasterData[Material'#],H1232,MasterData[Material],I1232,MasterData[WWB ID],C1232)</f>
        <v>0</v>
      </c>
      <c r="R1232" s="95">
        <f>SUMIFS(MasterData[Growth Rebate],MasterData[Material'#],H1232,MasterData[Material],I1232,MasterData[WWB ID],C1232)</f>
        <v>78.398000000000167</v>
      </c>
      <c r="S1232" s="95">
        <f t="shared" si="40"/>
        <v>218.62018662896634</v>
      </c>
    </row>
    <row r="1233" spans="1:19" x14ac:dyDescent="0.25">
      <c r="A1233" s="91" t="str">
        <v>BD LIFE SCIENCES</v>
      </c>
      <c r="B1233" s="91" t="str">
        <v>Specimen Management</v>
      </c>
      <c r="C1233" s="91" t="str">
        <v>130</v>
      </c>
      <c r="D1233" s="91" t="str">
        <v>Tubes</v>
      </c>
      <c r="E1233" s="91" t="str">
        <v>Primary Tubes</v>
      </c>
      <c r="F1233" s="91" t="str">
        <v>PT SST</v>
      </c>
      <c r="G1233" s="91" t="str">
        <v>SST PLASTIC HEMO</v>
      </c>
      <c r="H1233" s="91" t="str">
        <v>367983</v>
      </c>
      <c r="I1233" s="91" t="str">
        <v>Tube SST PLH 13X75mm 3.5ml PLBL Gold</v>
      </c>
      <c r="J1233" s="91" t="str">
        <v>BD</v>
      </c>
      <c r="K1233" s="95">
        <f>SUMIFS(MasterData[Curr Sales],MasterData[Material'#],H1233,MasterData[Material],I1233,MasterData[WWB ID],C1233)</f>
        <v>23227.97</v>
      </c>
      <c r="L1233" s="95">
        <f>SUMIFS(MasterData[Prior Sales],MasterData[Material'#],H1233,MasterData[Material],I1233,MasterData[WWB ID],C1233)</f>
        <v>18961.729999999996</v>
      </c>
      <c r="M1233" s="95">
        <f t="shared" si="39"/>
        <v>4266.2400000000052</v>
      </c>
      <c r="N1233" s="95">
        <f>SUMIFS(MasterData[Semi-Annual Base],MasterData[Material'#],H1233,MasterData[Material],I1233,MasterData[WWB ID],C1233)</f>
        <v>0</v>
      </c>
      <c r="O1233" s="95">
        <f>SUMIFS(MasterData[Semi-Annual Focus],MasterData[Material'#],H1233,MasterData[Material],I1233,MasterData[WWB ID],C1233)</f>
        <v>0</v>
      </c>
      <c r="P1233" s="95">
        <f>SUMIFS(MasterData[Base Rebate],MasterData[Material'#],H1233,MasterData[Material],I1233,MasterData[WWB ID],C1233)</f>
        <v>146.05820469191886</v>
      </c>
      <c r="Q1233" s="95">
        <f>SUMIFS(MasterData[Annual Focus],MasterData[Material'#],H1233,MasterData[Material],I1233,MasterData[WWB ID],C1233)</f>
        <v>0</v>
      </c>
      <c r="R1233" s="95">
        <f>SUMIFS(MasterData[Growth Rebate],MasterData[Material'#],H1233,MasterData[Material],I1233,MasterData[WWB ID],C1233)</f>
        <v>426.62400000000082</v>
      </c>
      <c r="S1233" s="95">
        <f t="shared" si="40"/>
        <v>572.68220469191965</v>
      </c>
    </row>
    <row r="1234" spans="1:19" x14ac:dyDescent="0.25">
      <c r="A1234" s="91" t="str">
        <v>BD LIFE SCIENCES</v>
      </c>
      <c r="B1234" s="91" t="str">
        <v>Specimen Management</v>
      </c>
      <c r="C1234" s="91" t="str">
        <v>130</v>
      </c>
      <c r="D1234" s="91" t="str">
        <v>Tubes</v>
      </c>
      <c r="E1234" s="91" t="str">
        <v>Primary Tubes</v>
      </c>
      <c r="F1234" s="91" t="str">
        <v>PT Other Plastic Tubes</v>
      </c>
      <c r="G1234" s="91" t="str">
        <v>SPC PLASTIC HEMO</v>
      </c>
      <c r="H1234" s="91" t="str">
        <v>367777</v>
      </c>
      <c r="I1234" s="91" t="str">
        <v>TUBE TRCE PLH 13X75 3.0 PLBL R/BL EDTA</v>
      </c>
      <c r="J1234" s="91" t="str">
        <v>BD</v>
      </c>
      <c r="K1234" s="95">
        <f>SUMIFS(MasterData[Curr Sales],MasterData[Material'#],H1234,MasterData[Material],I1234,MasterData[WWB ID],C1234)</f>
        <v>7954.72</v>
      </c>
      <c r="L1234" s="95">
        <f>SUMIFS(MasterData[Prior Sales],MasterData[Material'#],H1234,MasterData[Material],I1234,MasterData[WWB ID],C1234)</f>
        <v>0</v>
      </c>
      <c r="M1234" s="95">
        <f t="shared" si="39"/>
        <v>7954.72</v>
      </c>
      <c r="N1234" s="95">
        <f>SUMIFS(MasterData[Semi-Annual Base],MasterData[Material'#],H1234,MasterData[Material],I1234,MasterData[WWB ID],C1234)</f>
        <v>0</v>
      </c>
      <c r="O1234" s="95">
        <f>SUMIFS(MasterData[Semi-Annual Focus],MasterData[Material'#],H1234,MasterData[Material],I1234,MasterData[WWB ID],C1234)</f>
        <v>0</v>
      </c>
      <c r="P1234" s="95">
        <f>SUMIFS(MasterData[Base Rebate],MasterData[Material'#],H1234,MasterData[Material],I1234,MasterData[WWB ID],C1234)</f>
        <v>0</v>
      </c>
      <c r="Q1234" s="95">
        <f>SUMIFS(MasterData[Annual Focus],MasterData[Material'#],H1234,MasterData[Material],I1234,MasterData[WWB ID],C1234)</f>
        <v>0</v>
      </c>
      <c r="R1234" s="95">
        <f>SUMIFS(MasterData[Growth Rebate],MasterData[Material'#],H1234,MasterData[Material],I1234,MasterData[WWB ID],C1234)</f>
        <v>795.47199999999998</v>
      </c>
      <c r="S1234" s="95">
        <f t="shared" si="40"/>
        <v>795.47199999999998</v>
      </c>
    </row>
    <row r="1235" spans="1:19" x14ac:dyDescent="0.25">
      <c r="A1235" s="91" t="str">
        <v>BD LIFE SCIENCES</v>
      </c>
      <c r="B1235" s="91" t="str">
        <v>Specimen Management</v>
      </c>
      <c r="C1235" s="91" t="str">
        <v>131</v>
      </c>
      <c r="D1235" s="91" t="str">
        <v>Acquisition</v>
      </c>
      <c r="E1235" s="91" t="str">
        <v>Wingsets</v>
      </c>
      <c r="F1235" s="91" t="str">
        <v>Safety Wingset SLBCS</v>
      </c>
      <c r="G1235" s="91" t="str">
        <v>SLBCS</v>
      </c>
      <c r="H1235" s="91" t="str">
        <v>367281</v>
      </c>
      <c r="I1235" s="91" t="str">
        <v>WINGSET SLBCS 21x.75 12 LUER</v>
      </c>
      <c r="J1235" s="91" t="str">
        <v>BD</v>
      </c>
      <c r="K1235" s="95">
        <f>SUMIFS(MasterData[Curr Sales],MasterData[Material'#],H1235,MasterData[Material],I1235,MasterData[WWB ID],C1235)</f>
        <v>6032.61</v>
      </c>
      <c r="L1235" s="95">
        <f>SUMIFS(MasterData[Prior Sales],MasterData[Material'#],H1235,MasterData[Material],I1235,MasterData[WWB ID],C1235)</f>
        <v>2981.5699999999997</v>
      </c>
      <c r="M1235" s="95">
        <f t="shared" si="39"/>
        <v>3051.04</v>
      </c>
      <c r="N1235" s="95">
        <f>SUMIFS(MasterData[Semi-Annual Base],MasterData[Material'#],H1235,MasterData[Material],I1235,MasterData[WWB ID],C1235)</f>
        <v>0</v>
      </c>
      <c r="O1235" s="95">
        <f>SUMIFS(MasterData[Semi-Annual Focus],MasterData[Material'#],H1235,MasterData[Material],I1235,MasterData[WWB ID],C1235)</f>
        <v>0</v>
      </c>
      <c r="P1235" s="95">
        <f>SUMIFS(MasterData[Base Rebate],MasterData[Material'#],H1235,MasterData[Material],I1235,MasterData[WWB ID],C1235)</f>
        <v>22.966404508622603</v>
      </c>
      <c r="Q1235" s="95">
        <f>SUMIFS(MasterData[Annual Focus],MasterData[Material'#],H1235,MasterData[Material],I1235,MasterData[WWB ID],C1235)</f>
        <v>0</v>
      </c>
      <c r="R1235" s="95">
        <f>SUMIFS(MasterData[Growth Rebate],MasterData[Material'#],H1235,MasterData[Material],I1235,MasterData[WWB ID],C1235)</f>
        <v>305.10400000000004</v>
      </c>
      <c r="S1235" s="95">
        <f t="shared" si="40"/>
        <v>328.07040450862263</v>
      </c>
    </row>
    <row r="1236" spans="1:19" x14ac:dyDescent="0.25">
      <c r="A1236" s="91" t="str">
        <v>BD LIFE SCIENCES</v>
      </c>
      <c r="B1236" s="91" t="str">
        <v>Specimen Management</v>
      </c>
      <c r="C1236" s="91" t="str">
        <v>132</v>
      </c>
      <c r="D1236" s="91" t="str">
        <v>Alternate Specimen Management</v>
      </c>
      <c r="E1236" s="91" t="str">
        <v>Urine</v>
      </c>
      <c r="F1236" s="91" t="str">
        <v>Kit Complete</v>
      </c>
      <c r="G1236" s="91" t="str">
        <v>KIT COMPLETE</v>
      </c>
      <c r="H1236" s="91" t="str">
        <v>364957</v>
      </c>
      <c r="I1236" s="91" t="str">
        <v>KIT URIN COMP 13X75 C&amp;S 16X100 CONI UAP</v>
      </c>
      <c r="J1236" s="91" t="str">
        <v>BD</v>
      </c>
      <c r="K1236" s="95">
        <f>SUMIFS(MasterData[Curr Sales],MasterData[Material'#],H1236,MasterData[Material],I1236,MasterData[WWB ID],C1236)</f>
        <v>93846.009999999966</v>
      </c>
      <c r="L1236" s="95">
        <f>SUMIFS(MasterData[Prior Sales],MasterData[Material'#],H1236,MasterData[Material],I1236,MasterData[WWB ID],C1236)</f>
        <v>105336.56000000004</v>
      </c>
      <c r="M1236" s="95">
        <f t="shared" si="39"/>
        <v>-11490.550000000076</v>
      </c>
      <c r="N1236" s="95">
        <f>SUMIFS(MasterData[Semi-Annual Base],MasterData[Material'#],H1236,MasterData[Material],I1236,MasterData[WWB ID],C1236)</f>
        <v>0</v>
      </c>
      <c r="O1236" s="95">
        <f>SUMIFS(MasterData[Semi-Annual Focus],MasterData[Material'#],H1236,MasterData[Material],I1236,MasterData[WWB ID],C1236)</f>
        <v>0</v>
      </c>
      <c r="P1236" s="95">
        <f>SUMIFS(MasterData[Base Rebate],MasterData[Material'#],H1236,MasterData[Material],I1236,MasterData[WWB ID],C1236)</f>
        <v>811.38529248241571</v>
      </c>
      <c r="Q1236" s="95">
        <f>SUMIFS(MasterData[Annual Focus],MasterData[Material'#],H1236,MasterData[Material],I1236,MasterData[WWB ID],C1236)</f>
        <v>0</v>
      </c>
      <c r="R1236" s="95">
        <f>SUMIFS(MasterData[Growth Rebate],MasterData[Material'#],H1236,MasterData[Material],I1236,MasterData[WWB ID],C1236)</f>
        <v>-1149.0550000000076</v>
      </c>
      <c r="S1236" s="95">
        <f t="shared" si="40"/>
        <v>-337.66970751759186</v>
      </c>
    </row>
    <row r="1237" spans="1:19" x14ac:dyDescent="0.25">
      <c r="A1237" s="91" t="str">
        <v>BD LIFE SCIENCES</v>
      </c>
      <c r="B1237" s="91" t="str">
        <v>Specimen Management</v>
      </c>
      <c r="C1237" s="91" t="str">
        <v>130</v>
      </c>
      <c r="D1237" s="91" t="str">
        <v>Tubes</v>
      </c>
      <c r="E1237" s="91" t="str">
        <v>Primary Tubes</v>
      </c>
      <c r="F1237" s="91" t="str">
        <v>PT EDTA</v>
      </c>
      <c r="G1237" s="91" t="str">
        <v>EDTA PLASTIC HEMO</v>
      </c>
      <c r="H1237" s="91" t="str">
        <v>367863</v>
      </c>
      <c r="I1237" s="91" t="str">
        <v>TUBE K2EDTA PLH 13X100 6.0 PLBL LAV</v>
      </c>
      <c r="J1237" s="91" t="str">
        <v>BD</v>
      </c>
      <c r="K1237" s="95">
        <f>SUMIFS(MasterData[Curr Sales],MasterData[Material'#],H1237,MasterData[Material],I1237,MasterData[WWB ID],C1237)</f>
        <v>83.77</v>
      </c>
      <c r="L1237" s="95">
        <f>SUMIFS(MasterData[Prior Sales],MasterData[Material'#],H1237,MasterData[Material],I1237,MasterData[WWB ID],C1237)</f>
        <v>205.95</v>
      </c>
      <c r="M1237" s="95">
        <f t="shared" si="39"/>
        <v>-122.17999999999999</v>
      </c>
      <c r="N1237" s="95">
        <f>SUMIFS(MasterData[Semi-Annual Base],MasterData[Material'#],H1237,MasterData[Material],I1237,MasterData[WWB ID],C1237)</f>
        <v>0</v>
      </c>
      <c r="O1237" s="95">
        <f>SUMIFS(MasterData[Semi-Annual Focus],MasterData[Material'#],H1237,MasterData[Material],I1237,MasterData[WWB ID],C1237)</f>
        <v>0</v>
      </c>
      <c r="P1237" s="95">
        <f>SUMIFS(MasterData[Base Rebate],MasterData[Material'#],H1237,MasterData[Material],I1237,MasterData[WWB ID],C1237)</f>
        <v>1.5863893883258902</v>
      </c>
      <c r="Q1237" s="95">
        <f>SUMIFS(MasterData[Annual Focus],MasterData[Material'#],H1237,MasterData[Material],I1237,MasterData[WWB ID],C1237)</f>
        <v>0</v>
      </c>
      <c r="R1237" s="95">
        <f>SUMIFS(MasterData[Growth Rebate],MasterData[Material'#],H1237,MasterData[Material],I1237,MasterData[WWB ID],C1237)</f>
        <v>-12.218</v>
      </c>
      <c r="S1237" s="95">
        <f t="shared" si="40"/>
        <v>-10.631610611674109</v>
      </c>
    </row>
    <row r="1238" spans="1:19" x14ac:dyDescent="0.25">
      <c r="A1238" s="91" t="str">
        <v>BD LIFE SCIENCES</v>
      </c>
      <c r="B1238" s="91" t="str">
        <v>Specimen Management</v>
      </c>
      <c r="C1238" s="91" t="str">
        <v>130</v>
      </c>
      <c r="D1238" s="91" t="str">
        <v>Tubes</v>
      </c>
      <c r="E1238" s="91" t="str">
        <v>Primary Tubes</v>
      </c>
      <c r="F1238" s="91" t="str">
        <v>PT Glucose</v>
      </c>
      <c r="G1238" s="91" t="str">
        <v>GLUCOSE PLASTIC HEMO</v>
      </c>
      <c r="H1238" s="91" t="str">
        <v>367925</v>
      </c>
      <c r="I1238" s="91" t="str">
        <v>TUBE GLU PLH 13X100 6.0 PLBL GR</v>
      </c>
      <c r="J1238" s="91" t="str">
        <v>BD</v>
      </c>
      <c r="K1238" s="95">
        <f>SUMIFS(MasterData[Curr Sales],MasterData[Material'#],H1238,MasterData[Material],I1238,MasterData[WWB ID],C1238)</f>
        <v>217.38000000000002</v>
      </c>
      <c r="L1238" s="95">
        <f>SUMIFS(MasterData[Prior Sales],MasterData[Material'#],H1238,MasterData[Material],I1238,MasterData[WWB ID],C1238)</f>
        <v>136</v>
      </c>
      <c r="M1238" s="95">
        <f t="shared" si="39"/>
        <v>81.380000000000024</v>
      </c>
      <c r="N1238" s="95">
        <f>SUMIFS(MasterData[Semi-Annual Base],MasterData[Material'#],H1238,MasterData[Material],I1238,MasterData[WWB ID],C1238)</f>
        <v>0</v>
      </c>
      <c r="O1238" s="95">
        <f>SUMIFS(MasterData[Semi-Annual Focus],MasterData[Material'#],H1238,MasterData[Material],I1238,MasterData[WWB ID],C1238)</f>
        <v>0</v>
      </c>
      <c r="P1238" s="95">
        <f>SUMIFS(MasterData[Base Rebate],MasterData[Material'#],H1238,MasterData[Material],I1238,MasterData[WWB ID],C1238)</f>
        <v>1.0475792998898814</v>
      </c>
      <c r="Q1238" s="95">
        <f>SUMIFS(MasterData[Annual Focus],MasterData[Material'#],H1238,MasterData[Material],I1238,MasterData[WWB ID],C1238)</f>
        <v>0</v>
      </c>
      <c r="R1238" s="95">
        <f>SUMIFS(MasterData[Growth Rebate],MasterData[Material'#],H1238,MasterData[Material],I1238,MasterData[WWB ID],C1238)</f>
        <v>8.1379999999999999</v>
      </c>
      <c r="S1238" s="95">
        <f t="shared" si="40"/>
        <v>9.1855792998898806</v>
      </c>
    </row>
    <row r="1239" spans="1:19" x14ac:dyDescent="0.25">
      <c r="A1239" s="91" t="str">
        <v>BD LIFE SCIENCES</v>
      </c>
      <c r="B1239" s="91" t="str">
        <v>Specimen Management</v>
      </c>
      <c r="C1239" s="91" t="str">
        <v>130</v>
      </c>
      <c r="D1239" s="91" t="str">
        <v>Tubes</v>
      </c>
      <c r="E1239" s="91" t="str">
        <v>Primary Tubes</v>
      </c>
      <c r="F1239" s="91" t="str">
        <v>PT Glucose</v>
      </c>
      <c r="G1239" s="91" t="str">
        <v>GLUCOSE PLASTIC HEMO</v>
      </c>
      <c r="H1239" s="91" t="str">
        <v>367587</v>
      </c>
      <c r="I1239" s="91" t="str">
        <v>TUBE GLU PLH 13X75 2.0 PLBL L/GR</v>
      </c>
      <c r="J1239" s="91" t="str">
        <v>BD</v>
      </c>
      <c r="K1239" s="95">
        <f>SUMIFS(MasterData[Curr Sales],MasterData[Material'#],H1239,MasterData[Material],I1239,MasterData[WWB ID],C1239)</f>
        <v>5646.7599999999993</v>
      </c>
      <c r="L1239" s="95">
        <f>SUMIFS(MasterData[Prior Sales],MasterData[Material'#],H1239,MasterData[Material],I1239,MasterData[WWB ID],C1239)</f>
        <v>4742.159999999998</v>
      </c>
      <c r="M1239" s="95">
        <f t="shared" si="39"/>
        <v>904.60000000000127</v>
      </c>
      <c r="N1239" s="95">
        <f>SUMIFS(MasterData[Semi-Annual Base],MasterData[Material'#],H1239,MasterData[Material],I1239,MasterData[WWB ID],C1239)</f>
        <v>0</v>
      </c>
      <c r="O1239" s="95">
        <f>SUMIFS(MasterData[Semi-Annual Focus],MasterData[Material'#],H1239,MasterData[Material],I1239,MasterData[WWB ID],C1239)</f>
        <v>0</v>
      </c>
      <c r="P1239" s="95">
        <f>SUMIFS(MasterData[Base Rebate],MasterData[Material'#],H1239,MasterData[Material],I1239,MasterData[WWB ID],C1239)</f>
        <v>36.527857740924986</v>
      </c>
      <c r="Q1239" s="95">
        <f>SUMIFS(MasterData[Annual Focus],MasterData[Material'#],H1239,MasterData[Material],I1239,MasterData[WWB ID],C1239)</f>
        <v>0</v>
      </c>
      <c r="R1239" s="95">
        <f>SUMIFS(MasterData[Growth Rebate],MasterData[Material'#],H1239,MasterData[Material],I1239,MasterData[WWB ID],C1239)</f>
        <v>90.460000000000107</v>
      </c>
      <c r="S1239" s="95">
        <f t="shared" si="40"/>
        <v>126.98785774092509</v>
      </c>
    </row>
    <row r="1240" spans="1:19" x14ac:dyDescent="0.25">
      <c r="A1240" s="91" t="str">
        <v>BD LIFE SCIENCES</v>
      </c>
      <c r="B1240" s="91" t="str">
        <v>Specimen Management</v>
      </c>
      <c r="C1240" s="91" t="str">
        <v>130</v>
      </c>
      <c r="D1240" s="91" t="str">
        <v>Tubes</v>
      </c>
      <c r="E1240" s="91" t="str">
        <v>Primary Tubes</v>
      </c>
      <c r="F1240" s="91" t="str">
        <v>PT SST</v>
      </c>
      <c r="G1240" s="91" t="str">
        <v>SST PLASTIC HEMO</v>
      </c>
      <c r="H1240" s="91" t="str">
        <v>367977</v>
      </c>
      <c r="I1240" s="91" t="str">
        <v>Tube SST PLH 13X100mm 4.0ml PLBL Gold</v>
      </c>
      <c r="J1240" s="91" t="str">
        <v>BD</v>
      </c>
      <c r="K1240" s="95">
        <f>SUMIFS(MasterData[Curr Sales],MasterData[Material'#],H1240,MasterData[Material],I1240,MasterData[WWB ID],C1240)</f>
        <v>6527.7199999999993</v>
      </c>
      <c r="L1240" s="95">
        <f>SUMIFS(MasterData[Prior Sales],MasterData[Material'#],H1240,MasterData[Material],I1240,MasterData[WWB ID],C1240)</f>
        <v>5520.26</v>
      </c>
      <c r="M1240" s="95">
        <f t="shared" si="39"/>
        <v>1007.4599999999991</v>
      </c>
      <c r="N1240" s="95">
        <f>SUMIFS(MasterData[Semi-Annual Base],MasterData[Material'#],H1240,MasterData[Material],I1240,MasterData[WWB ID],C1240)</f>
        <v>0</v>
      </c>
      <c r="O1240" s="95">
        <f>SUMIFS(MasterData[Semi-Annual Focus],MasterData[Material'#],H1240,MasterData[Material],I1240,MasterData[WWB ID],C1240)</f>
        <v>0</v>
      </c>
      <c r="P1240" s="95">
        <f>SUMIFS(MasterData[Base Rebate],MasterData[Material'#],H1240,MasterData[Material],I1240,MasterData[WWB ID],C1240)</f>
        <v>42.521397838309682</v>
      </c>
      <c r="Q1240" s="95">
        <f>SUMIFS(MasterData[Annual Focus],MasterData[Material'#],H1240,MasterData[Material],I1240,MasterData[WWB ID],C1240)</f>
        <v>0</v>
      </c>
      <c r="R1240" s="95">
        <f>SUMIFS(MasterData[Growth Rebate],MasterData[Material'#],H1240,MasterData[Material],I1240,MasterData[WWB ID],C1240)</f>
        <v>100.74600000000007</v>
      </c>
      <c r="S1240" s="95">
        <f t="shared" si="40"/>
        <v>143.26739783830976</v>
      </c>
    </row>
    <row r="1241" spans="1:19" x14ac:dyDescent="0.25">
      <c r="A1241" s="91" t="str">
        <v>BD LIFE SCIENCES</v>
      </c>
      <c r="B1241" s="91" t="str">
        <v>Specimen Management</v>
      </c>
      <c r="C1241" s="91" t="str">
        <v>130</v>
      </c>
      <c r="D1241" s="91" t="str">
        <v>Tubes</v>
      </c>
      <c r="E1241" s="91" t="str">
        <v>Primary Tubes</v>
      </c>
      <c r="F1241" s="91" t="str">
        <v>PT Rapid Serum Tube</v>
      </c>
      <c r="G1241" s="91" t="str">
        <v>Rapid Serum Tube</v>
      </c>
      <c r="H1241" s="91" t="str">
        <v>368774</v>
      </c>
      <c r="I1241" s="91" t="str">
        <v>TUBE BD VACUTAINER RST 13X100 5.0ML</v>
      </c>
      <c r="J1241" s="91" t="str">
        <v>BD</v>
      </c>
      <c r="K1241" s="95">
        <f>SUMIFS(MasterData[Curr Sales],MasterData[Material'#],H1241,MasterData[Material],I1241,MasterData[WWB ID],C1241)</f>
        <v>90850</v>
      </c>
      <c r="L1241" s="95">
        <f>SUMIFS(MasterData[Prior Sales],MasterData[Material'#],H1241,MasterData[Material],I1241,MasterData[WWB ID],C1241)</f>
        <v>76314</v>
      </c>
      <c r="M1241" s="95">
        <f t="shared" si="39"/>
        <v>14536</v>
      </c>
      <c r="N1241" s="95">
        <f>SUMIFS(MasterData[Semi-Annual Base],MasterData[Material'#],H1241,MasterData[Material],I1241,MasterData[WWB ID],C1241)</f>
        <v>0</v>
      </c>
      <c r="O1241" s="95">
        <f>SUMIFS(MasterData[Semi-Annual Focus],MasterData[Material'#],H1241,MasterData[Material],I1241,MasterData[WWB ID],C1241)</f>
        <v>0</v>
      </c>
      <c r="P1241" s="95">
        <f>SUMIFS(MasterData[Base Rebate],MasterData[Material'#],H1241,MasterData[Material],I1241,MasterData[WWB ID],C1241)</f>
        <v>587.83063743967944</v>
      </c>
      <c r="Q1241" s="95">
        <f>SUMIFS(MasterData[Annual Focus],MasterData[Material'#],H1241,MasterData[Material],I1241,MasterData[WWB ID],C1241)</f>
        <v>0</v>
      </c>
      <c r="R1241" s="95">
        <f>SUMIFS(MasterData[Growth Rebate],MasterData[Material'#],H1241,MasterData[Material],I1241,MasterData[WWB ID],C1241)</f>
        <v>1453.6000000000004</v>
      </c>
      <c r="S1241" s="95">
        <f t="shared" si="40"/>
        <v>2041.4306374396797</v>
      </c>
    </row>
    <row r="1242" spans="1:19" x14ac:dyDescent="0.25">
      <c r="A1242" s="91" t="str">
        <v>BD LIFE SCIENCES</v>
      </c>
      <c r="B1242" s="91" t="str">
        <v>Specimen Management</v>
      </c>
      <c r="C1242" s="91" t="str">
        <v>131</v>
      </c>
      <c r="D1242" s="91" t="str">
        <v>Acquisition</v>
      </c>
      <c r="E1242" s="91" t="str">
        <v>Wingsets</v>
      </c>
      <c r="F1242" s="91" t="str">
        <v>Safety Wingset PBBCS UTW</v>
      </c>
      <c r="G1242" s="91" t="str">
        <v>PBBCS Ultra Thin Wall</v>
      </c>
      <c r="H1242" s="91" t="str">
        <v>367363</v>
      </c>
      <c r="I1242" s="91" t="str">
        <v>WINGSET PBBCS UTW PP 25X.75 12 LUER</v>
      </c>
      <c r="J1242" s="91" t="str">
        <v>BD</v>
      </c>
      <c r="K1242" s="95">
        <f>SUMIFS(MasterData[Curr Sales],MasterData[Material'#],H1242,MasterData[Material],I1242,MasterData[WWB ID],C1242)</f>
        <v>22903.689999999995</v>
      </c>
      <c r="L1242" s="95">
        <f>SUMIFS(MasterData[Prior Sales],MasterData[Material'#],H1242,MasterData[Material],I1242,MasterData[WWB ID],C1242)</f>
        <v>0</v>
      </c>
      <c r="M1242" s="95">
        <f t="shared" si="39"/>
        <v>22903.689999999995</v>
      </c>
      <c r="N1242" s="95">
        <f>SUMIFS(MasterData[Semi-Annual Base],MasterData[Material'#],H1242,MasterData[Material],I1242,MasterData[WWB ID],C1242)</f>
        <v>0</v>
      </c>
      <c r="O1242" s="95">
        <f>SUMIFS(MasterData[Semi-Annual Focus],MasterData[Material'#],H1242,MasterData[Material],I1242,MasterData[WWB ID],C1242)</f>
        <v>0</v>
      </c>
      <c r="P1242" s="95">
        <f>SUMIFS(MasterData[Base Rebate],MasterData[Material'#],H1242,MasterData[Material],I1242,MasterData[WWB ID],C1242)</f>
        <v>0</v>
      </c>
      <c r="Q1242" s="95">
        <f>SUMIFS(MasterData[Annual Focus],MasterData[Material'#],H1242,MasterData[Material],I1242,MasterData[WWB ID],C1242)</f>
        <v>0</v>
      </c>
      <c r="R1242" s="95">
        <f>SUMIFS(MasterData[Growth Rebate],MasterData[Material'#],H1242,MasterData[Material],I1242,MasterData[WWB ID],C1242)</f>
        <v>2290.3690000000001</v>
      </c>
      <c r="S1242" s="95">
        <f t="shared" si="40"/>
        <v>2290.3690000000001</v>
      </c>
    </row>
    <row r="1243" spans="1:19" x14ac:dyDescent="0.25">
      <c r="A1243" s="91" t="str">
        <v>BD LIFE SCIENCES</v>
      </c>
      <c r="B1243" s="91" t="str">
        <v>Specimen Management</v>
      </c>
      <c r="C1243" s="91" t="str">
        <v>131</v>
      </c>
      <c r="D1243" s="91" t="str">
        <v>Acquisition</v>
      </c>
      <c r="E1243" s="91" t="str">
        <v>Wingsets</v>
      </c>
      <c r="F1243" s="91" t="str">
        <v>Safety Wingset PBBCS UTW</v>
      </c>
      <c r="G1243" s="91" t="str">
        <v>PBBCS Ultra Thin Wall</v>
      </c>
      <c r="H1243" s="91" t="str">
        <v>367364</v>
      </c>
      <c r="I1243" s="91" t="str">
        <v>WINGSET PBBCS UTW PP 23X.75 12 LUER</v>
      </c>
      <c r="J1243" s="91" t="str">
        <v>BD</v>
      </c>
      <c r="K1243" s="95">
        <f>SUMIFS(MasterData[Curr Sales],MasterData[Material'#],H1243,MasterData[Material],I1243,MasterData[WWB ID],C1243)</f>
        <v>19774.019999999997</v>
      </c>
      <c r="L1243" s="95">
        <f>SUMIFS(MasterData[Prior Sales],MasterData[Material'#],H1243,MasterData[Material],I1243,MasterData[WWB ID],C1243)</f>
        <v>10584</v>
      </c>
      <c r="M1243" s="95">
        <f t="shared" si="39"/>
        <v>9190.0199999999968</v>
      </c>
      <c r="N1243" s="95">
        <f>SUMIFS(MasterData[Semi-Annual Base],MasterData[Material'#],H1243,MasterData[Material],I1243,MasterData[WWB ID],C1243)</f>
        <v>0</v>
      </c>
      <c r="O1243" s="95">
        <f>SUMIFS(MasterData[Semi-Annual Focus],MasterData[Material'#],H1243,MasterData[Material],I1243,MasterData[WWB ID],C1243)</f>
        <v>0</v>
      </c>
      <c r="P1243" s="95">
        <f>SUMIFS(MasterData[Base Rebate],MasterData[Material'#],H1243,MasterData[Material],I1243,MasterData[WWB ID],C1243)</f>
        <v>81.526318456136067</v>
      </c>
      <c r="Q1243" s="95">
        <f>SUMIFS(MasterData[Annual Focus],MasterData[Material'#],H1243,MasterData[Material],I1243,MasterData[WWB ID],C1243)</f>
        <v>0</v>
      </c>
      <c r="R1243" s="95">
        <f>SUMIFS(MasterData[Growth Rebate],MasterData[Material'#],H1243,MasterData[Material],I1243,MasterData[WWB ID],C1243)</f>
        <v>919.00200000000007</v>
      </c>
      <c r="S1243" s="95">
        <f t="shared" si="40"/>
        <v>1000.5283184561362</v>
      </c>
    </row>
    <row r="1244" spans="1:19" x14ac:dyDescent="0.25">
      <c r="A1244" s="91" t="str">
        <v>BD LIFE SCIENCES</v>
      </c>
      <c r="B1244" s="91" t="str">
        <v>Specimen Management</v>
      </c>
      <c r="C1244" s="91" t="str">
        <v>131</v>
      </c>
      <c r="D1244" s="91" t="str">
        <v>Acquisition</v>
      </c>
      <c r="E1244" s="91" t="str">
        <v>Wingsets</v>
      </c>
      <c r="F1244" s="91" t="str">
        <v>Safety Wingset PBBCS UTW</v>
      </c>
      <c r="G1244" s="91" t="str">
        <v>PBBCS Ultra Thin Wall</v>
      </c>
      <c r="H1244" s="91" t="str">
        <v>367365</v>
      </c>
      <c r="I1244" s="91" t="str">
        <v>WINGSET PBBCS UTW PP 21X.75 12 LUER</v>
      </c>
      <c r="J1244" s="91" t="str">
        <v>BD</v>
      </c>
      <c r="K1244" s="95">
        <f>SUMIFS(MasterData[Curr Sales],MasterData[Material'#],H1244,MasterData[Material],I1244,MasterData[WWB ID],C1244)</f>
        <v>6305.3399999999992</v>
      </c>
      <c r="L1244" s="95">
        <f>SUMIFS(MasterData[Prior Sales],MasterData[Material'#],H1244,MasterData[Material],I1244,MasterData[WWB ID],C1244)</f>
        <v>6355.38</v>
      </c>
      <c r="M1244" s="95">
        <f t="shared" si="39"/>
        <v>-50.040000000000873</v>
      </c>
      <c r="N1244" s="95">
        <f>SUMIFS(MasterData[Semi-Annual Base],MasterData[Material'#],H1244,MasterData[Material],I1244,MasterData[WWB ID],C1244)</f>
        <v>0</v>
      </c>
      <c r="O1244" s="95">
        <f>SUMIFS(MasterData[Semi-Annual Focus],MasterData[Material'#],H1244,MasterData[Material],I1244,MasterData[WWB ID],C1244)</f>
        <v>0</v>
      </c>
      <c r="P1244" s="95">
        <f>SUMIFS(MasterData[Base Rebate],MasterData[Material'#],H1244,MasterData[Material],I1244,MasterData[WWB ID],C1244)</f>
        <v>48.954150962751143</v>
      </c>
      <c r="Q1244" s="95">
        <f>SUMIFS(MasterData[Annual Focus],MasterData[Material'#],H1244,MasterData[Material],I1244,MasterData[WWB ID],C1244)</f>
        <v>0</v>
      </c>
      <c r="R1244" s="95">
        <f>SUMIFS(MasterData[Growth Rebate],MasterData[Material'#],H1244,MasterData[Material],I1244,MasterData[WWB ID],C1244)</f>
        <v>-5.0039999999999623</v>
      </c>
      <c r="S1244" s="95">
        <f t="shared" si="40"/>
        <v>43.950150962751181</v>
      </c>
    </row>
    <row r="1245" spans="1:19" x14ac:dyDescent="0.25">
      <c r="A1245" s="91" t="str">
        <v>BD LIFE SCIENCES</v>
      </c>
      <c r="B1245" s="91" t="str">
        <v>Specimen Management</v>
      </c>
      <c r="C1245" s="91" t="str">
        <v>132</v>
      </c>
      <c r="D1245" s="91" t="str">
        <v>Alternate Specimen Management</v>
      </c>
      <c r="E1245" s="91" t="str">
        <v>Lancets</v>
      </c>
      <c r="F1245" s="91" t="str">
        <v>Safety Capillary Lancets</v>
      </c>
      <c r="G1245" s="91" t="str">
        <v>LANCET CONT ACTIVATE</v>
      </c>
      <c r="H1245" s="91" t="str">
        <v>366576</v>
      </c>
      <c r="I1245" s="91" t="str">
        <v>LANCET CONT-ACT PURPLE 30GX1.5MM US</v>
      </c>
      <c r="J1245" s="91" t="str">
        <v>BD</v>
      </c>
      <c r="K1245" s="95">
        <f>SUMIFS(MasterData[Curr Sales],MasterData[Material'#],H1245,MasterData[Material],I1245,MasterData[WWB ID],C1245)</f>
        <v>38704.399999999994</v>
      </c>
      <c r="L1245" s="95">
        <f>SUMIFS(MasterData[Prior Sales],MasterData[Material'#],H1245,MasterData[Material],I1245,MasterData[WWB ID],C1245)</f>
        <v>27332.720000000001</v>
      </c>
      <c r="M1245" s="95">
        <f t="shared" si="39"/>
        <v>11371.679999999993</v>
      </c>
      <c r="N1245" s="95">
        <f>SUMIFS(MasterData[Semi-Annual Base],MasterData[Material'#],H1245,MasterData[Material],I1245,MasterData[WWB ID],C1245)</f>
        <v>0</v>
      </c>
      <c r="O1245" s="95">
        <f>SUMIFS(MasterData[Semi-Annual Focus],MasterData[Material'#],H1245,MasterData[Material],I1245,MasterData[WWB ID],C1245)</f>
        <v>0</v>
      </c>
      <c r="P1245" s="95">
        <f>SUMIFS(MasterData[Base Rebate],MasterData[Material'#],H1245,MasterData[Material],I1245,MasterData[WWB ID],C1245)</f>
        <v>210.53817413004529</v>
      </c>
      <c r="Q1245" s="95">
        <f>SUMIFS(MasterData[Annual Focus],MasterData[Material'#],H1245,MasterData[Material],I1245,MasterData[WWB ID],C1245)</f>
        <v>0</v>
      </c>
      <c r="R1245" s="95">
        <f>SUMIFS(MasterData[Growth Rebate],MasterData[Material'#],H1245,MasterData[Material],I1245,MasterData[WWB ID],C1245)</f>
        <v>1137.1680000000003</v>
      </c>
      <c r="S1245" s="95">
        <f t="shared" si="40"/>
        <v>1347.7061741300456</v>
      </c>
    </row>
    <row r="1246" spans="1:19" x14ac:dyDescent="0.25">
      <c r="A1246" s="91" t="str">
        <v>BD LIFE SCIENCES</v>
      </c>
      <c r="B1246" s="91" t="str">
        <v>Specimen Management</v>
      </c>
      <c r="C1246" s="91" t="str">
        <v>132</v>
      </c>
      <c r="D1246" s="91" t="str">
        <v>Alternate Specimen Management</v>
      </c>
      <c r="E1246" s="91" t="str">
        <v>Lancets</v>
      </c>
      <c r="F1246" s="91" t="str">
        <v>Safety Capillary Lancets</v>
      </c>
      <c r="G1246" s="91" t="str">
        <v>LANCET CONT ACTIVATE</v>
      </c>
      <c r="H1246" s="91" t="str">
        <v>366592</v>
      </c>
      <c r="I1246" s="91" t="str">
        <v>LANCET CONT-ACT PURPLE 30GX1.5MM</v>
      </c>
      <c r="J1246" s="91" t="str">
        <v>BD</v>
      </c>
      <c r="K1246" s="95">
        <f>SUMIFS(MasterData[Curr Sales],MasterData[Material'#],H1246,MasterData[Material],I1246,MasterData[WWB ID],C1246)</f>
        <v>0</v>
      </c>
      <c r="L1246" s="95">
        <f>SUMIFS(MasterData[Prior Sales],MasterData[Material'#],H1246,MasterData[Material],I1246,MasterData[WWB ID],C1246)</f>
        <v>11742.720000000001</v>
      </c>
      <c r="M1246" s="95">
        <f t="shared" si="39"/>
        <v>-11742.720000000001</v>
      </c>
      <c r="N1246" s="95">
        <f>SUMIFS(MasterData[Semi-Annual Base],MasterData[Material'#],H1246,MasterData[Material],I1246,MasterData[WWB ID],C1246)</f>
        <v>0</v>
      </c>
      <c r="O1246" s="95">
        <f>SUMIFS(MasterData[Semi-Annual Focus],MasterData[Material'#],H1246,MasterData[Material],I1246,MasterData[WWB ID],C1246)</f>
        <v>0</v>
      </c>
      <c r="P1246" s="95">
        <f>SUMIFS(MasterData[Base Rebate],MasterData[Material'#],H1246,MasterData[Material],I1246,MasterData[WWB ID],C1246)</f>
        <v>90.451694091197851</v>
      </c>
      <c r="Q1246" s="95">
        <f>SUMIFS(MasterData[Annual Focus],MasterData[Material'#],H1246,MasterData[Material],I1246,MasterData[WWB ID],C1246)</f>
        <v>0</v>
      </c>
      <c r="R1246" s="95">
        <f>SUMIFS(MasterData[Growth Rebate],MasterData[Material'#],H1246,MasterData[Material],I1246,MasterData[WWB ID],C1246)</f>
        <v>-1174.2720000000002</v>
      </c>
      <c r="S1246" s="95">
        <f t="shared" si="40"/>
        <v>-1083.8203059088023</v>
      </c>
    </row>
    <row r="1247" spans="1:19" x14ac:dyDescent="0.25">
      <c r="A1247" s="91" t="str">
        <v>BD LIFE SCIENCES</v>
      </c>
      <c r="B1247" s="91" t="str">
        <v>Specimen Management</v>
      </c>
      <c r="C1247" s="91" t="str">
        <v>132</v>
      </c>
      <c r="D1247" s="91" t="str">
        <v>Alternate Specimen Management</v>
      </c>
      <c r="E1247" s="91" t="str">
        <v>Urine</v>
      </c>
      <c r="F1247" s="91" t="str">
        <v>Bulk Tubes</v>
      </c>
      <c r="G1247" s="91" t="str">
        <v>BULK TUBES</v>
      </c>
      <c r="H1247" s="91" t="str">
        <v>364979</v>
      </c>
      <c r="I1247" s="91" t="str">
        <v>TUBE URIN PLC 16X100 10.0 UA YEL</v>
      </c>
      <c r="J1247" s="91" t="str">
        <v>BD</v>
      </c>
      <c r="K1247" s="95">
        <f>SUMIFS(MasterData[Curr Sales],MasterData[Material'#],H1247,MasterData[Material],I1247,MasterData[WWB ID],C1247)</f>
        <v>1658.5299999999997</v>
      </c>
      <c r="L1247" s="95">
        <f>SUMIFS(MasterData[Prior Sales],MasterData[Material'#],H1247,MasterData[Material],I1247,MasterData[WWB ID],C1247)</f>
        <v>1890.5799999999997</v>
      </c>
      <c r="M1247" s="95">
        <f t="shared" si="39"/>
        <v>-232.04999999999995</v>
      </c>
      <c r="N1247" s="95">
        <f>SUMIFS(MasterData[Semi-Annual Base],MasterData[Material'#],H1247,MasterData[Material],I1247,MasterData[WWB ID],C1247)</f>
        <v>0</v>
      </c>
      <c r="O1247" s="95">
        <f>SUMIFS(MasterData[Semi-Annual Focus],MasterData[Material'#],H1247,MasterData[Material],I1247,MasterData[WWB ID],C1247)</f>
        <v>0</v>
      </c>
      <c r="P1247" s="95">
        <f>SUMIFS(MasterData[Base Rebate],MasterData[Material'#],H1247,MasterData[Material],I1247,MasterData[WWB ID],C1247)</f>
        <v>14.562738770483913</v>
      </c>
      <c r="Q1247" s="95">
        <f>SUMIFS(MasterData[Annual Focus],MasterData[Material'#],H1247,MasterData[Material],I1247,MasterData[WWB ID],C1247)</f>
        <v>0</v>
      </c>
      <c r="R1247" s="95">
        <f>SUMIFS(MasterData[Growth Rebate],MasterData[Material'#],H1247,MasterData[Material],I1247,MasterData[WWB ID],C1247)</f>
        <v>-23.20500000000003</v>
      </c>
      <c r="S1247" s="95">
        <f t="shared" si="40"/>
        <v>-8.6422612295161176</v>
      </c>
    </row>
    <row r="1248" spans="1:19" x14ac:dyDescent="0.25">
      <c r="A1248" s="91" t="str">
        <v>BD LIFE SCIENCES</v>
      </c>
      <c r="B1248" s="91" t="str">
        <v>Specimen Management</v>
      </c>
      <c r="C1248" s="91" t="str">
        <v>132</v>
      </c>
      <c r="D1248" s="91" t="str">
        <v>Alternate Specimen Management</v>
      </c>
      <c r="E1248" s="91" t="str">
        <v>Urine</v>
      </c>
      <c r="F1248" s="91" t="str">
        <v>Kit Complete</v>
      </c>
      <c r="G1248" s="91" t="str">
        <v>KIT COMPLETE</v>
      </c>
      <c r="H1248" s="91" t="str">
        <v>364956</v>
      </c>
      <c r="I1248" s="91" t="str">
        <v>KIT URIN COMP 13X75 C&amp;S 16X100 CONI UA</v>
      </c>
      <c r="J1248" s="91" t="str">
        <v>BD</v>
      </c>
      <c r="K1248" s="95">
        <f>SUMIFS(MasterData[Curr Sales],MasterData[Material'#],H1248,MasterData[Material],I1248,MasterData[WWB ID],C1248)</f>
        <v>32166.899999999998</v>
      </c>
      <c r="L1248" s="95">
        <f>SUMIFS(MasterData[Prior Sales],MasterData[Material'#],H1248,MasterData[Material],I1248,MasterData[WWB ID],C1248)</f>
        <v>30657.980000000003</v>
      </c>
      <c r="M1248" s="95">
        <f t="shared" si="39"/>
        <v>1508.9199999999946</v>
      </c>
      <c r="N1248" s="95">
        <f>SUMIFS(MasterData[Semi-Annual Base],MasterData[Material'#],H1248,MasterData[Material],I1248,MasterData[WWB ID],C1248)</f>
        <v>0</v>
      </c>
      <c r="O1248" s="95">
        <f>SUMIFS(MasterData[Semi-Annual Focus],MasterData[Material'#],H1248,MasterData[Material],I1248,MasterData[WWB ID],C1248)</f>
        <v>0</v>
      </c>
      <c r="P1248" s="95">
        <f>SUMIFS(MasterData[Base Rebate],MasterData[Material'#],H1248,MasterData[Material],I1248,MasterData[WWB ID],C1248)</f>
        <v>236.15195017969108</v>
      </c>
      <c r="Q1248" s="95">
        <f>SUMIFS(MasterData[Annual Focus],MasterData[Material'#],H1248,MasterData[Material],I1248,MasterData[WWB ID],C1248)</f>
        <v>0</v>
      </c>
      <c r="R1248" s="95">
        <f>SUMIFS(MasterData[Growth Rebate],MasterData[Material'#],H1248,MasterData[Material],I1248,MasterData[WWB ID],C1248)</f>
        <v>150.89199999999983</v>
      </c>
      <c r="S1248" s="95">
        <f t="shared" si="40"/>
        <v>387.04395017969091</v>
      </c>
    </row>
    <row r="1249" spans="1:19" x14ac:dyDescent="0.25">
      <c r="A1249" s="91" t="str">
        <v>BD LIFE SCIENCES</v>
      </c>
      <c r="B1249" s="91" t="str">
        <v>Specimen Management</v>
      </c>
      <c r="C1249" s="91" t="str">
        <v>130</v>
      </c>
      <c r="D1249" s="91" t="str">
        <v>Tubes</v>
      </c>
      <c r="E1249" s="91" t="str">
        <v>Primary Tubes</v>
      </c>
      <c r="F1249" s="91" t="str">
        <v>PT Heparin</v>
      </c>
      <c r="G1249" s="91" t="str">
        <v>HEPARIN PLASTIC HEMO</v>
      </c>
      <c r="H1249" s="91" t="str">
        <v>366664</v>
      </c>
      <c r="I1249" s="91" t="str">
        <v>TUBE LIHEP PLH 13X75 2.0 PLBL GN</v>
      </c>
      <c r="J1249" s="91" t="str">
        <v>BD</v>
      </c>
      <c r="K1249" s="95">
        <f>SUMIFS(MasterData[Curr Sales],MasterData[Material'#],H1249,MasterData[Material],I1249,MasterData[WWB ID],C1249)</f>
        <v>1274.1500000000003</v>
      </c>
      <c r="L1249" s="95">
        <f>SUMIFS(MasterData[Prior Sales],MasterData[Material'#],H1249,MasterData[Material],I1249,MasterData[WWB ID],C1249)</f>
        <v>231.8</v>
      </c>
      <c r="M1249" s="95">
        <f t="shared" si="39"/>
        <v>1042.3500000000004</v>
      </c>
      <c r="N1249" s="95">
        <f>SUMIFS(MasterData[Semi-Annual Base],MasterData[Material'#],H1249,MasterData[Material],I1249,MasterData[WWB ID],C1249)</f>
        <v>0</v>
      </c>
      <c r="O1249" s="95">
        <f>SUMIFS(MasterData[Semi-Annual Focus],MasterData[Material'#],H1249,MasterData[Material],I1249,MasterData[WWB ID],C1249)</f>
        <v>0</v>
      </c>
      <c r="P1249" s="95">
        <f>SUMIFS(MasterData[Base Rebate],MasterData[Material'#],H1249,MasterData[Material],I1249,MasterData[WWB ID],C1249)</f>
        <v>1.7855064831946657</v>
      </c>
      <c r="Q1249" s="95">
        <f>SUMIFS(MasterData[Annual Focus],MasterData[Material'#],H1249,MasterData[Material],I1249,MasterData[WWB ID],C1249)</f>
        <v>0</v>
      </c>
      <c r="R1249" s="95">
        <f>SUMIFS(MasterData[Growth Rebate],MasterData[Material'#],H1249,MasterData[Material],I1249,MasterData[WWB ID],C1249)</f>
        <v>104.235</v>
      </c>
      <c r="S1249" s="95">
        <f t="shared" si="40"/>
        <v>106.02050648319467</v>
      </c>
    </row>
    <row r="1250" spans="1:19" x14ac:dyDescent="0.25">
      <c r="A1250" s="91" t="str">
        <v>BD LIFE SCIENCES</v>
      </c>
      <c r="B1250" s="91" t="str">
        <v>Specimen Management</v>
      </c>
      <c r="C1250" s="91" t="str">
        <v>130</v>
      </c>
      <c r="D1250" s="91" t="str">
        <v>Tubes</v>
      </c>
      <c r="E1250" s="91" t="str">
        <v>Primary Tubes</v>
      </c>
      <c r="F1250" s="91" t="str">
        <v>PT EDTA</v>
      </c>
      <c r="G1250" s="91" t="str">
        <v>EDTA PLASTIC HEMO</v>
      </c>
      <c r="H1250" s="91" t="str">
        <v>367856</v>
      </c>
      <c r="I1250" s="91" t="str">
        <v>TUBE K2EDTA PLH 13X75 3.0 PLBL LAV</v>
      </c>
      <c r="J1250" s="91" t="str">
        <v>BD</v>
      </c>
      <c r="K1250" s="95">
        <f>SUMIFS(MasterData[Curr Sales],MasterData[Material'#],H1250,MasterData[Material],I1250,MasterData[WWB ID],C1250)</f>
        <v>194.67</v>
      </c>
      <c r="L1250" s="95">
        <f>SUMIFS(MasterData[Prior Sales],MasterData[Material'#],H1250,MasterData[Material],I1250,MasterData[WWB ID],C1250)</f>
        <v>413.26</v>
      </c>
      <c r="M1250" s="95">
        <f t="shared" si="39"/>
        <v>-218.59</v>
      </c>
      <c r="N1250" s="95">
        <f>SUMIFS(MasterData[Semi-Annual Base],MasterData[Material'#],H1250,MasterData[Material],I1250,MasterData[WWB ID],C1250)</f>
        <v>0</v>
      </c>
      <c r="O1250" s="95">
        <f>SUMIFS(MasterData[Semi-Annual Focus],MasterData[Material'#],H1250,MasterData[Material],I1250,MasterData[WWB ID],C1250)</f>
        <v>0</v>
      </c>
      <c r="P1250" s="95">
        <f>SUMIFS(MasterData[Base Rebate],MasterData[Material'#],H1250,MasterData[Material],I1250,MasterData[WWB ID],C1250)</f>
        <v>3.1832545696506793</v>
      </c>
      <c r="Q1250" s="95">
        <f>SUMIFS(MasterData[Annual Focus],MasterData[Material'#],H1250,MasterData[Material],I1250,MasterData[WWB ID],C1250)</f>
        <v>0</v>
      </c>
      <c r="R1250" s="95">
        <f>SUMIFS(MasterData[Growth Rebate],MasterData[Material'#],H1250,MasterData[Material],I1250,MasterData[WWB ID],C1250)</f>
        <v>-21.859000000000002</v>
      </c>
      <c r="S1250" s="95">
        <f t="shared" si="40"/>
        <v>-18.675745430349323</v>
      </c>
    </row>
    <row r="1251" spans="1:19" x14ac:dyDescent="0.25">
      <c r="A1251" s="91" t="str">
        <v>BD LIFE SCIENCES</v>
      </c>
      <c r="B1251" s="91" t="str">
        <v>Specimen Management</v>
      </c>
      <c r="C1251" s="91" t="str">
        <v>130</v>
      </c>
      <c r="D1251" s="91" t="str">
        <v>Tubes</v>
      </c>
      <c r="E1251" s="91" t="str">
        <v>Primary Tubes</v>
      </c>
      <c r="F1251" s="91" t="str">
        <v>PT Heparin</v>
      </c>
      <c r="G1251" s="91" t="str">
        <v>HEPARIN PLASTIC HEMO</v>
      </c>
      <c r="H1251" s="91" t="str">
        <v>367886</v>
      </c>
      <c r="I1251" s="91" t="str">
        <v>TUBE LIHEP PLH 13X100 6.0 PLBL GN</v>
      </c>
      <c r="J1251" s="91" t="str">
        <v>BD</v>
      </c>
      <c r="K1251" s="95">
        <f>SUMIFS(MasterData[Curr Sales],MasterData[Material'#],H1251,MasterData[Material],I1251,MasterData[WWB ID],C1251)</f>
        <v>220.36</v>
      </c>
      <c r="L1251" s="95">
        <f>SUMIFS(MasterData[Prior Sales],MasterData[Material'#],H1251,MasterData[Material],I1251,MasterData[WWB ID],C1251)</f>
        <v>222.60000000000002</v>
      </c>
      <c r="M1251" s="95">
        <f t="shared" si="39"/>
        <v>-2.2400000000000091</v>
      </c>
      <c r="N1251" s="95">
        <f>SUMIFS(MasterData[Semi-Annual Base],MasterData[Material'#],H1251,MasterData[Material],I1251,MasterData[WWB ID],C1251)</f>
        <v>0</v>
      </c>
      <c r="O1251" s="95">
        <f>SUMIFS(MasterData[Semi-Annual Focus],MasterData[Material'#],H1251,MasterData[Material],I1251,MasterData[WWB ID],C1251)</f>
        <v>0</v>
      </c>
      <c r="P1251" s="95">
        <f>SUMIFS(MasterData[Base Rebate],MasterData[Material'#],H1251,MasterData[Material],I1251,MasterData[WWB ID],C1251)</f>
        <v>1.714640824672703</v>
      </c>
      <c r="Q1251" s="95">
        <f>SUMIFS(MasterData[Annual Focus],MasterData[Material'#],H1251,MasterData[Material],I1251,MasterData[WWB ID],C1251)</f>
        <v>0</v>
      </c>
      <c r="R1251" s="95">
        <f>SUMIFS(MasterData[Growth Rebate],MasterData[Material'#],H1251,MasterData[Material],I1251,MasterData[WWB ID],C1251)</f>
        <v>-0.22399999999999887</v>
      </c>
      <c r="S1251" s="95">
        <f t="shared" si="40"/>
        <v>1.4906408246727041</v>
      </c>
    </row>
    <row r="1252" spans="1:19" x14ac:dyDescent="0.25">
      <c r="A1252" s="91" t="str">
        <v>BD LIFE SCIENCES</v>
      </c>
      <c r="B1252" s="91" t="str">
        <v>Specimen Management</v>
      </c>
      <c r="C1252" s="91" t="str">
        <v>130</v>
      </c>
      <c r="D1252" s="91" t="str">
        <v>Tubes</v>
      </c>
      <c r="E1252" s="91" t="str">
        <v>Primary Tubes</v>
      </c>
      <c r="F1252" s="91" t="str">
        <v>PT Heparin</v>
      </c>
      <c r="G1252" s="91" t="str">
        <v>HEPARIN PLASTIC HEMO</v>
      </c>
      <c r="H1252" s="91" t="str">
        <v>367878</v>
      </c>
      <c r="I1252" s="91" t="str">
        <v>TUBE NAHEP PLH 13X100 6.0 PLBL GN</v>
      </c>
      <c r="J1252" s="91" t="str">
        <v>BD</v>
      </c>
      <c r="K1252" s="95">
        <f>SUMIFS(MasterData[Curr Sales],MasterData[Material'#],H1252,MasterData[Material],I1252,MasterData[WWB ID],C1252)</f>
        <v>765.93000000000006</v>
      </c>
      <c r="L1252" s="95">
        <f>SUMIFS(MasterData[Prior Sales],MasterData[Material'#],H1252,MasterData[Material],I1252,MasterData[WWB ID],C1252)</f>
        <v>343.09999999999997</v>
      </c>
      <c r="M1252" s="95">
        <f t="shared" si="39"/>
        <v>422.8300000000001</v>
      </c>
      <c r="N1252" s="95">
        <f>SUMIFS(MasterData[Semi-Annual Base],MasterData[Material'#],H1252,MasterData[Material],I1252,MasterData[WWB ID],C1252)</f>
        <v>0</v>
      </c>
      <c r="O1252" s="95">
        <f>SUMIFS(MasterData[Semi-Annual Focus],MasterData[Material'#],H1252,MasterData[Material],I1252,MasterData[WWB ID],C1252)</f>
        <v>0</v>
      </c>
      <c r="P1252" s="95">
        <f>SUMIFS(MasterData[Base Rebate],MasterData[Material'#],H1252,MasterData[Material],I1252,MasterData[WWB ID],C1252)</f>
        <v>2.6428268955310168</v>
      </c>
      <c r="Q1252" s="95">
        <f>SUMIFS(MasterData[Annual Focus],MasterData[Material'#],H1252,MasterData[Material],I1252,MasterData[WWB ID],C1252)</f>
        <v>0</v>
      </c>
      <c r="R1252" s="95">
        <f>SUMIFS(MasterData[Growth Rebate],MasterData[Material'#],H1252,MasterData[Material],I1252,MasterData[WWB ID],C1252)</f>
        <v>42.283000000000001</v>
      </c>
      <c r="S1252" s="95">
        <f t="shared" si="40"/>
        <v>44.925826895531017</v>
      </c>
    </row>
    <row r="1253" spans="1:19" x14ac:dyDescent="0.25">
      <c r="A1253" s="91" t="str">
        <v>BD LIFE SCIENCES</v>
      </c>
      <c r="B1253" s="91" t="str">
        <v>Specimen Management</v>
      </c>
      <c r="C1253" s="91" t="str">
        <v>130</v>
      </c>
      <c r="D1253" s="91" t="str">
        <v>Tubes</v>
      </c>
      <c r="E1253" s="91" t="str">
        <v>Primary Tubes</v>
      </c>
      <c r="F1253" s="91" t="str">
        <v>PT PST</v>
      </c>
      <c r="G1253" s="91" t="str">
        <v>PST PLASTIC HEMO</v>
      </c>
      <c r="H1253" s="91" t="str">
        <v>367961</v>
      </c>
      <c r="I1253" s="91" t="str">
        <v>TUBE PST PLH 13X100 3.5 PLBL L/GN</v>
      </c>
      <c r="J1253" s="91" t="str">
        <v>BD</v>
      </c>
      <c r="K1253" s="95">
        <f>SUMIFS(MasterData[Curr Sales],MasterData[Material'#],H1253,MasterData[Material],I1253,MasterData[WWB ID],C1253)</f>
        <v>65.37</v>
      </c>
      <c r="L1253" s="95">
        <f>SUMIFS(MasterData[Prior Sales],MasterData[Material'#],H1253,MasterData[Material],I1253,MasterData[WWB ID],C1253)</f>
        <v>484.21999999999997</v>
      </c>
      <c r="M1253" s="95">
        <f t="shared" si="39"/>
        <v>-418.84999999999997</v>
      </c>
      <c r="N1253" s="95">
        <f>SUMIFS(MasterData[Semi-Annual Base],MasterData[Material'#],H1253,MasterData[Material],I1253,MasterData[WWB ID],C1253)</f>
        <v>0</v>
      </c>
      <c r="O1253" s="95">
        <f>SUMIFS(MasterData[Semi-Annual Focus],MasterData[Material'#],H1253,MasterData[Material],I1253,MasterData[WWB ID],C1253)</f>
        <v>0</v>
      </c>
      <c r="P1253" s="95">
        <f>SUMIFS(MasterData[Base Rebate],MasterData[Material'#],H1253,MasterData[Material],I1253,MasterData[WWB ID],C1253)</f>
        <v>3.729844474946165</v>
      </c>
      <c r="Q1253" s="95">
        <f>SUMIFS(MasterData[Annual Focus],MasterData[Material'#],H1253,MasterData[Material],I1253,MasterData[WWB ID],C1253)</f>
        <v>0</v>
      </c>
      <c r="R1253" s="95">
        <f>SUMIFS(MasterData[Growth Rebate],MasterData[Material'#],H1253,MasterData[Material],I1253,MasterData[WWB ID],C1253)</f>
        <v>-41.885000000000005</v>
      </c>
      <c r="S1253" s="95">
        <f t="shared" si="40"/>
        <v>-38.155155525053843</v>
      </c>
    </row>
    <row r="1254" spans="1:19" x14ac:dyDescent="0.25">
      <c r="A1254" s="91" t="str">
        <v>BD LIFE SCIENCES</v>
      </c>
      <c r="B1254" s="91" t="str">
        <v>Specimen Management</v>
      </c>
      <c r="C1254" s="91" t="str">
        <v>131</v>
      </c>
      <c r="D1254" s="91" t="str">
        <v>Acquisition</v>
      </c>
      <c r="E1254" s="91" t="str">
        <v>Wingsets</v>
      </c>
      <c r="F1254" s="91" t="str">
        <v>Safety Wingset SLBCS</v>
      </c>
      <c r="G1254" s="91" t="str">
        <v>SLBCS</v>
      </c>
      <c r="H1254" s="91" t="str">
        <v>367285</v>
      </c>
      <c r="I1254" s="91" t="str">
        <v>WINGSET SLBCS 25X.75 12LUER</v>
      </c>
      <c r="J1254" s="91" t="str">
        <v>BD</v>
      </c>
      <c r="K1254" s="95">
        <f>SUMIFS(MasterData[Curr Sales],MasterData[Material'#],H1254,MasterData[Material],I1254,MasterData[WWB ID],C1254)</f>
        <v>1710.2699999999998</v>
      </c>
      <c r="L1254" s="95">
        <f>SUMIFS(MasterData[Prior Sales],MasterData[Material'#],H1254,MasterData[Material],I1254,MasterData[WWB ID],C1254)</f>
        <v>593.89</v>
      </c>
      <c r="M1254" s="95">
        <f t="shared" si="39"/>
        <v>1116.3799999999997</v>
      </c>
      <c r="N1254" s="95">
        <f>SUMIFS(MasterData[Semi-Annual Base],MasterData[Material'#],H1254,MasterData[Material],I1254,MasterData[WWB ID],C1254)</f>
        <v>0</v>
      </c>
      <c r="O1254" s="95">
        <f>SUMIFS(MasterData[Semi-Annual Focus],MasterData[Material'#],H1254,MasterData[Material],I1254,MasterData[WWB ID],C1254)</f>
        <v>0</v>
      </c>
      <c r="P1254" s="95">
        <f>SUMIFS(MasterData[Base Rebate],MasterData[Material'#],H1254,MasterData[Material],I1254,MasterData[WWB ID],C1254)</f>
        <v>4.5746093412617768</v>
      </c>
      <c r="Q1254" s="95">
        <f>SUMIFS(MasterData[Annual Focus],MasterData[Material'#],H1254,MasterData[Material],I1254,MasterData[WWB ID],C1254)</f>
        <v>0</v>
      </c>
      <c r="R1254" s="95">
        <f>SUMIFS(MasterData[Growth Rebate],MasterData[Material'#],H1254,MasterData[Material],I1254,MasterData[WWB ID],C1254)</f>
        <v>111.63799999999999</v>
      </c>
      <c r="S1254" s="95">
        <f t="shared" si="40"/>
        <v>116.21260934126177</v>
      </c>
    </row>
    <row r="1255" spans="1:19" x14ac:dyDescent="0.25">
      <c r="A1255" s="91" t="str">
        <v>BD LIFE SCIENCES</v>
      </c>
      <c r="B1255" s="91" t="str">
        <v>Specimen Management</v>
      </c>
      <c r="C1255" s="91" t="str">
        <v>132</v>
      </c>
      <c r="D1255" s="91" t="str">
        <v>Alternate Specimen Management</v>
      </c>
      <c r="E1255" s="91" t="str">
        <v>Urine</v>
      </c>
      <c r="F1255" s="91" t="str">
        <v>Bulk Tubes</v>
      </c>
      <c r="G1255" s="91" t="str">
        <v>BULK TUBES</v>
      </c>
      <c r="H1255" s="91" t="str">
        <v>364980</v>
      </c>
      <c r="I1255" s="91" t="str">
        <v>TUBE URIN PLC 16X100 8.0 CONI UA YEL</v>
      </c>
      <c r="J1255" s="91" t="str">
        <v>BD</v>
      </c>
      <c r="K1255" s="95">
        <f>SUMIFS(MasterData[Curr Sales],MasterData[Material'#],H1255,MasterData[Material],I1255,MasterData[WWB ID],C1255)</f>
        <v>3954.0000000000005</v>
      </c>
      <c r="L1255" s="95">
        <f>SUMIFS(MasterData[Prior Sales],MasterData[Material'#],H1255,MasterData[Material],I1255,MasterData[WWB ID],C1255)</f>
        <v>2654.32</v>
      </c>
      <c r="M1255" s="95">
        <f t="shared" si="39"/>
        <v>1299.6800000000003</v>
      </c>
      <c r="N1255" s="95">
        <f>SUMIFS(MasterData[Semi-Annual Base],MasterData[Material'#],H1255,MasterData[Material],I1255,MasterData[WWB ID],C1255)</f>
        <v>0</v>
      </c>
      <c r="O1255" s="95">
        <f>SUMIFS(MasterData[Semi-Annual Focus],MasterData[Material'#],H1255,MasterData[Material],I1255,MasterData[WWB ID],C1255)</f>
        <v>0</v>
      </c>
      <c r="P1255" s="95">
        <f>SUMIFS(MasterData[Base Rebate],MasterData[Material'#],H1255,MasterData[Material],I1255,MasterData[WWB ID],C1255)</f>
        <v>20.445666818262573</v>
      </c>
      <c r="Q1255" s="95">
        <f>SUMIFS(MasterData[Annual Focus],MasterData[Material'#],H1255,MasterData[Material],I1255,MasterData[WWB ID],C1255)</f>
        <v>0</v>
      </c>
      <c r="R1255" s="95">
        <f>SUMIFS(MasterData[Growth Rebate],MasterData[Material'#],H1255,MasterData[Material],I1255,MasterData[WWB ID],C1255)</f>
        <v>129.9680000000001</v>
      </c>
      <c r="S1255" s="95">
        <f t="shared" si="40"/>
        <v>150.41366681826267</v>
      </c>
    </row>
    <row r="1256" spans="1:19" x14ac:dyDescent="0.25">
      <c r="A1256" s="91" t="str">
        <v>BD LIFE SCIENCES</v>
      </c>
      <c r="B1256" s="91" t="str">
        <v>Specimen Management</v>
      </c>
      <c r="C1256" s="91" t="str">
        <v>130</v>
      </c>
      <c r="D1256" s="91" t="str">
        <v>Tubes</v>
      </c>
      <c r="E1256" s="91" t="str">
        <v>Primary Tubes</v>
      </c>
      <c r="F1256" s="91" t="str">
        <v>PT Serum</v>
      </c>
      <c r="G1256" s="91" t="str">
        <v>SERUM PLASTIC HEMO</v>
      </c>
      <c r="H1256" s="91" t="str">
        <v>367814</v>
      </c>
      <c r="I1256" s="91" t="str">
        <v>Tube PLN PLH 13X100mm 5.0ml PLBL RD</v>
      </c>
      <c r="J1256" s="91" t="str">
        <v>BD</v>
      </c>
      <c r="K1256" s="95">
        <f>SUMIFS(MasterData[Curr Sales],MasterData[Material'#],H1256,MasterData[Material],I1256,MasterData[WWB ID],C1256)</f>
        <v>0</v>
      </c>
      <c r="L1256" s="95">
        <f>SUMIFS(MasterData[Prior Sales],MasterData[Material'#],H1256,MasterData[Material],I1256,MasterData[WWB ID],C1256)</f>
        <v>22.1</v>
      </c>
      <c r="M1256" s="95">
        <f t="shared" si="39"/>
        <v>-22.1</v>
      </c>
      <c r="N1256" s="95">
        <f>SUMIFS(MasterData[Semi-Annual Base],MasterData[Material'#],H1256,MasterData[Material],I1256,MasterData[WWB ID],C1256)</f>
        <v>0</v>
      </c>
      <c r="O1256" s="95">
        <f>SUMIFS(MasterData[Semi-Annual Focus],MasterData[Material'#],H1256,MasterData[Material],I1256,MasterData[WWB ID],C1256)</f>
        <v>0</v>
      </c>
      <c r="P1256" s="95">
        <f>SUMIFS(MasterData[Base Rebate],MasterData[Material'#],H1256,MasterData[Material],I1256,MasterData[WWB ID],C1256)</f>
        <v>0.17023163623210574</v>
      </c>
      <c r="Q1256" s="95">
        <f>SUMIFS(MasterData[Annual Focus],MasterData[Material'#],H1256,MasterData[Material],I1256,MasterData[WWB ID],C1256)</f>
        <v>0</v>
      </c>
      <c r="R1256" s="95">
        <f>SUMIFS(MasterData[Growth Rebate],MasterData[Material'#],H1256,MasterData[Material],I1256,MasterData[WWB ID],C1256)</f>
        <v>-2.2100000000000004</v>
      </c>
      <c r="S1256" s="95">
        <f t="shared" si="40"/>
        <v>-2.0397683637678945</v>
      </c>
    </row>
    <row r="1257" spans="1:19" x14ac:dyDescent="0.25">
      <c r="A1257" s="91" t="str">
        <v>BD LIFE SCIENCES</v>
      </c>
      <c r="B1257" s="91" t="str">
        <v>Specimen Management</v>
      </c>
      <c r="C1257" s="91" t="str">
        <v>131</v>
      </c>
      <c r="D1257" s="91" t="str">
        <v>Acquisition</v>
      </c>
      <c r="E1257" s="91" t="str">
        <v>Wingsets</v>
      </c>
      <c r="F1257" s="91" t="str">
        <v>Safety Wingset SLBCS Pre Attached</v>
      </c>
      <c r="G1257" s="91" t="str">
        <v>SLBCS Pre-Attached</v>
      </c>
      <c r="H1257" s="91" t="str">
        <v>368652</v>
      </c>
      <c r="I1257" s="91" t="str">
        <v>Wingset SLBCS 21x.75 12 Preattached</v>
      </c>
      <c r="J1257" s="91" t="str">
        <v>BD</v>
      </c>
      <c r="K1257" s="95">
        <f>SUMIFS(MasterData[Curr Sales],MasterData[Material'#],H1257,MasterData[Material],I1257,MasterData[WWB ID],C1257)</f>
        <v>777.6</v>
      </c>
      <c r="L1257" s="95">
        <f>SUMIFS(MasterData[Prior Sales],MasterData[Material'#],H1257,MasterData[Material],I1257,MasterData[WWB ID],C1257)</f>
        <v>533.54</v>
      </c>
      <c r="M1257" s="95">
        <f t="shared" si="39"/>
        <v>244.06000000000006</v>
      </c>
      <c r="N1257" s="95">
        <f>SUMIFS(MasterData[Semi-Annual Base],MasterData[Material'#],H1257,MasterData[Material],I1257,MasterData[WWB ID],C1257)</f>
        <v>0</v>
      </c>
      <c r="O1257" s="95">
        <f>SUMIFS(MasterData[Semi-Annual Focus],MasterData[Material'#],H1257,MasterData[Material],I1257,MasterData[WWB ID],C1257)</f>
        <v>0</v>
      </c>
      <c r="P1257" s="95">
        <f>SUMIFS(MasterData[Base Rebate],MasterData[Material'#],H1257,MasterData[Material],I1257,MasterData[WWB ID],C1257)</f>
        <v>4.1097460269356416</v>
      </c>
      <c r="Q1257" s="95">
        <f>SUMIFS(MasterData[Annual Focus],MasterData[Material'#],H1257,MasterData[Material],I1257,MasterData[WWB ID],C1257)</f>
        <v>0</v>
      </c>
      <c r="R1257" s="95">
        <f>SUMIFS(MasterData[Growth Rebate],MasterData[Material'#],H1257,MasterData[Material],I1257,MasterData[WWB ID],C1257)</f>
        <v>24.406000000000002</v>
      </c>
      <c r="S1257" s="95">
        <f t="shared" si="40"/>
        <v>28.515746026935645</v>
      </c>
    </row>
    <row r="1258" spans="1:19" x14ac:dyDescent="0.25">
      <c r="A1258" s="91" t="str">
        <v>BD LIFE SCIENCES</v>
      </c>
      <c r="B1258" s="91" t="str">
        <v>Specimen Management</v>
      </c>
      <c r="C1258" s="91" t="str">
        <v>131</v>
      </c>
      <c r="D1258" s="91" t="str">
        <v>Acquisition</v>
      </c>
      <c r="E1258" s="91" t="str">
        <v>Wingsets</v>
      </c>
      <c r="F1258" s="91" t="str">
        <v>Safety Wingset SLBCS Pre Attached</v>
      </c>
      <c r="G1258" s="91" t="str">
        <v>SLBCS Pre-Attached</v>
      </c>
      <c r="H1258" s="91" t="str">
        <v>368653</v>
      </c>
      <c r="I1258" s="91" t="str">
        <v>Wingset SLBCS 23x.75 12 Preattached</v>
      </c>
      <c r="J1258" s="91" t="str">
        <v>BD</v>
      </c>
      <c r="K1258" s="95">
        <f>SUMIFS(MasterData[Curr Sales],MasterData[Material'#],H1258,MasterData[Material],I1258,MasterData[WWB ID],C1258)</f>
        <v>270.62</v>
      </c>
      <c r="L1258" s="95">
        <f>SUMIFS(MasterData[Prior Sales],MasterData[Material'#],H1258,MasterData[Material],I1258,MasterData[WWB ID],C1258)</f>
        <v>342.99</v>
      </c>
      <c r="M1258" s="95">
        <f t="shared" si="39"/>
        <v>-72.37</v>
      </c>
      <c r="N1258" s="95">
        <f>SUMIFS(MasterData[Semi-Annual Base],MasterData[Material'#],H1258,MasterData[Material],I1258,MasterData[WWB ID],C1258)</f>
        <v>0</v>
      </c>
      <c r="O1258" s="95">
        <f>SUMIFS(MasterData[Semi-Annual Focus],MasterData[Material'#],H1258,MasterData[Material],I1258,MasterData[WWB ID],C1258)</f>
        <v>0</v>
      </c>
      <c r="P1258" s="95">
        <f>SUMIFS(MasterData[Base Rebate],MasterData[Material'#],H1258,MasterData[Material],I1258,MasterData[WWB ID],C1258)</f>
        <v>2.6419795887443414</v>
      </c>
      <c r="Q1258" s="95">
        <f>SUMIFS(MasterData[Annual Focus],MasterData[Material'#],H1258,MasterData[Material],I1258,MasterData[WWB ID],C1258)</f>
        <v>0</v>
      </c>
      <c r="R1258" s="95">
        <f>SUMIFS(MasterData[Growth Rebate],MasterData[Material'#],H1258,MasterData[Material],I1258,MasterData[WWB ID],C1258)</f>
        <v>-7.2369999999999983</v>
      </c>
      <c r="S1258" s="95">
        <f t="shared" si="40"/>
        <v>-4.595020411255657</v>
      </c>
    </row>
    <row r="1259" spans="1:19" x14ac:dyDescent="0.25">
      <c r="A1259" s="91" t="str">
        <v>BD LIFE SCIENCES</v>
      </c>
      <c r="B1259" s="91" t="str">
        <v>Specimen Management</v>
      </c>
      <c r="C1259" s="91" t="str">
        <v>131</v>
      </c>
      <c r="D1259" s="91" t="str">
        <v>Acquisition</v>
      </c>
      <c r="E1259" s="91" t="str">
        <v>Wingsets</v>
      </c>
      <c r="F1259" s="91" t="str">
        <v>Safety Wingset PBBCS Pre Attached</v>
      </c>
      <c r="G1259" s="91" t="str">
        <v>PBBCS Pre-Attached</v>
      </c>
      <c r="H1259" s="91" t="str">
        <v>368656</v>
      </c>
      <c r="I1259" s="91" t="str">
        <v>WINGSET PBBCS 23X.75 12 PREATTACHED</v>
      </c>
      <c r="J1259" s="91" t="str">
        <v>BD</v>
      </c>
      <c r="K1259" s="95">
        <f>SUMIFS(MasterData[Curr Sales],MasterData[Material'#],H1259,MasterData[Material],I1259,MasterData[WWB ID],C1259)</f>
        <v>710</v>
      </c>
      <c r="L1259" s="95">
        <f>SUMIFS(MasterData[Prior Sales],MasterData[Material'#],H1259,MasterData[Material],I1259,MasterData[WWB ID],C1259)</f>
        <v>-17.600000000000001</v>
      </c>
      <c r="M1259" s="95">
        <f t="shared" si="39"/>
        <v>727.6</v>
      </c>
      <c r="N1259" s="95">
        <f>SUMIFS(MasterData[Semi-Annual Base],MasterData[Material'#],H1259,MasterData[Material],I1259,MasterData[WWB ID],C1259)</f>
        <v>0</v>
      </c>
      <c r="O1259" s="95">
        <f>SUMIFS(MasterData[Semi-Annual Focus],MasterData[Material'#],H1259,MasterData[Material],I1259,MasterData[WWB ID],C1259)</f>
        <v>0</v>
      </c>
      <c r="P1259" s="95">
        <f>SUMIFS(MasterData[Base Rebate],MasterData[Material'#],H1259,MasterData[Material],I1259,MasterData[WWB ID],C1259)</f>
        <v>-0.13556908586810232</v>
      </c>
      <c r="Q1259" s="95">
        <f>SUMIFS(MasterData[Annual Focus],MasterData[Material'#],H1259,MasterData[Material],I1259,MasterData[WWB ID],C1259)</f>
        <v>0</v>
      </c>
      <c r="R1259" s="95">
        <f>SUMIFS(MasterData[Growth Rebate],MasterData[Material'#],H1259,MasterData[Material],I1259,MasterData[WWB ID],C1259)</f>
        <v>72.760000000000005</v>
      </c>
      <c r="S1259" s="95">
        <f t="shared" si="40"/>
        <v>72.624430914131906</v>
      </c>
    </row>
    <row r="1260" spans="1:19" x14ac:dyDescent="0.25">
      <c r="A1260" s="91" t="str">
        <v>BD LIFE SCIENCES</v>
      </c>
      <c r="B1260" s="91" t="str">
        <v>Specimen Management</v>
      </c>
      <c r="C1260" s="91" t="str">
        <v>131</v>
      </c>
      <c r="D1260" s="91" t="str">
        <v>Acquisition</v>
      </c>
      <c r="E1260" s="91" t="str">
        <v>Wingsets</v>
      </c>
      <c r="F1260" s="91" t="str">
        <v>Safety Wingset PBBCS</v>
      </c>
      <c r="G1260" s="91" t="str">
        <v>PBBCS</v>
      </c>
      <c r="H1260" s="91" t="str">
        <v>367324</v>
      </c>
      <c r="I1260" s="91" t="str">
        <v>Wingset PBBCS 23x.75 12 w/o Luer</v>
      </c>
      <c r="J1260" s="91" t="str">
        <v>BD</v>
      </c>
      <c r="K1260" s="95">
        <f>SUMIFS(MasterData[Curr Sales],MasterData[Material'#],H1260,MasterData[Material],I1260,MasterData[WWB ID],C1260)</f>
        <v>12176.300000000001</v>
      </c>
      <c r="L1260" s="95">
        <f>SUMIFS(MasterData[Prior Sales],MasterData[Material'#],H1260,MasterData[Material],I1260,MasterData[WWB ID],C1260)</f>
        <v>7771.4000000000005</v>
      </c>
      <c r="M1260" s="95">
        <f t="shared" si="39"/>
        <v>4404.9000000000005</v>
      </c>
      <c r="N1260" s="95">
        <f>SUMIFS(MasterData[Semi-Annual Base],MasterData[Material'#],H1260,MasterData[Material],I1260,MasterData[WWB ID],C1260)</f>
        <v>0</v>
      </c>
      <c r="O1260" s="95">
        <f>SUMIFS(MasterData[Semi-Annual Focus],MasterData[Material'#],H1260,MasterData[Material],I1260,MasterData[WWB ID],C1260)</f>
        <v>0</v>
      </c>
      <c r="P1260" s="95">
        <f>SUMIFS(MasterData[Base Rebate],MasterData[Material'#],H1260,MasterData[Material],I1260,MasterData[WWB ID],C1260)</f>
        <v>59.86145419973694</v>
      </c>
      <c r="Q1260" s="95">
        <f>SUMIFS(MasterData[Annual Focus],MasterData[Material'#],H1260,MasterData[Material],I1260,MasterData[WWB ID],C1260)</f>
        <v>0</v>
      </c>
      <c r="R1260" s="95">
        <f>SUMIFS(MasterData[Growth Rebate],MasterData[Material'#],H1260,MasterData[Material],I1260,MasterData[WWB ID],C1260)</f>
        <v>440.49000000000007</v>
      </c>
      <c r="S1260" s="95">
        <f t="shared" si="40"/>
        <v>500.35145419973702</v>
      </c>
    </row>
    <row r="1261" spans="1:19" x14ac:dyDescent="0.25">
      <c r="A1261" s="91" t="str">
        <v>BD LIFE SCIENCES</v>
      </c>
      <c r="B1261" s="91" t="str">
        <v>Specimen Management</v>
      </c>
      <c r="C1261" s="91" t="str">
        <v>131</v>
      </c>
      <c r="D1261" s="91" t="str">
        <v>Acquisition</v>
      </c>
      <c r="E1261" s="91" t="str">
        <v>Wingsets</v>
      </c>
      <c r="F1261" s="91" t="str">
        <v>Safety Wingset PBBCS</v>
      </c>
      <c r="G1261" s="91" t="str">
        <v>PBBCS</v>
      </c>
      <c r="H1261" s="91" t="str">
        <v>367326</v>
      </c>
      <c r="I1261" s="91" t="str">
        <v>WINGSET PBBCS 21X.75 12 W/O LUER</v>
      </c>
      <c r="J1261" s="91" t="str">
        <v>BD</v>
      </c>
      <c r="K1261" s="95">
        <f>SUMIFS(MasterData[Curr Sales],MasterData[Material'#],H1261,MasterData[Material],I1261,MasterData[WWB ID],C1261)</f>
        <v>0</v>
      </c>
      <c r="L1261" s="95">
        <f>SUMIFS(MasterData[Prior Sales],MasterData[Material'#],H1261,MasterData[Material],I1261,MasterData[WWB ID],C1261)</f>
        <v>3806.3999999999996</v>
      </c>
      <c r="M1261" s="95">
        <f t="shared" si="39"/>
        <v>-3806.3999999999996</v>
      </c>
      <c r="N1261" s="95">
        <f>SUMIFS(MasterData[Semi-Annual Base],MasterData[Material'#],H1261,MasterData[Material],I1261,MasterData[WWB ID],C1261)</f>
        <v>0</v>
      </c>
      <c r="O1261" s="95">
        <f>SUMIFS(MasterData[Semi-Annual Focus],MasterData[Material'#],H1261,MasterData[Material],I1261,MasterData[WWB ID],C1261)</f>
        <v>0</v>
      </c>
      <c r="P1261" s="95">
        <f>SUMIFS(MasterData[Base Rebate],MasterData[Material'#],H1261,MasterData[Material],I1261,MasterData[WWB ID],C1261)</f>
        <v>29.319895934565036</v>
      </c>
      <c r="Q1261" s="95">
        <f>SUMIFS(MasterData[Annual Focus],MasterData[Material'#],H1261,MasterData[Material],I1261,MasterData[WWB ID],C1261)</f>
        <v>0</v>
      </c>
      <c r="R1261" s="95">
        <f>SUMIFS(MasterData[Growth Rebate],MasterData[Material'#],H1261,MasterData[Material],I1261,MasterData[WWB ID],C1261)</f>
        <v>-380.6400000000001</v>
      </c>
      <c r="S1261" s="95">
        <f t="shared" si="40"/>
        <v>-351.32010406543509</v>
      </c>
    </row>
    <row r="1262" spans="1:19" x14ac:dyDescent="0.25">
      <c r="A1262" s="91" t="str">
        <v>BD LIFE SCIENCES</v>
      </c>
      <c r="B1262" s="91" t="str">
        <v>Specimen Management</v>
      </c>
      <c r="C1262" s="91" t="str">
        <v>132</v>
      </c>
      <c r="D1262" s="91" t="str">
        <v>Alternate Specimen Management</v>
      </c>
      <c r="E1262" s="91" t="str">
        <v>Urine</v>
      </c>
      <c r="F1262" s="91" t="str">
        <v>Transfer Straw Kits</v>
      </c>
      <c r="G1262" s="91" t="str">
        <v>TRANSFER STRAW KITS</v>
      </c>
      <c r="H1262" s="91" t="str">
        <v>364990</v>
      </c>
      <c r="I1262" s="91" t="str">
        <v>KIT URIN TRANSTR 16X100 10.0 UA YEL</v>
      </c>
      <c r="J1262" s="91" t="str">
        <v>BD</v>
      </c>
      <c r="K1262" s="95">
        <f>SUMIFS(MasterData[Curr Sales],MasterData[Material'#],H1262,MasterData[Material],I1262,MasterData[WWB ID],C1262)</f>
        <v>632.80000000000007</v>
      </c>
      <c r="L1262" s="95">
        <f>SUMIFS(MasterData[Prior Sales],MasterData[Material'#],H1262,MasterData[Material],I1262,MasterData[WWB ID],C1262)</f>
        <v>456.59999999999997</v>
      </c>
      <c r="M1262" s="95">
        <f t="shared" si="39"/>
        <v>176.2000000000001</v>
      </c>
      <c r="N1262" s="95">
        <f>SUMIFS(MasterData[Semi-Annual Base],MasterData[Material'#],H1262,MasterData[Material],I1262,MasterData[WWB ID],C1262)</f>
        <v>0</v>
      </c>
      <c r="O1262" s="95">
        <f>SUMIFS(MasterData[Semi-Annual Focus],MasterData[Material'#],H1262,MasterData[Material],I1262,MasterData[WWB ID],C1262)</f>
        <v>0</v>
      </c>
      <c r="P1262" s="95">
        <f>SUMIFS(MasterData[Base Rebate],MasterData[Material'#],H1262,MasterData[Material],I1262,MasterData[WWB ID],C1262)</f>
        <v>3.5170934436008809</v>
      </c>
      <c r="Q1262" s="95">
        <f>SUMIFS(MasterData[Annual Focus],MasterData[Material'#],H1262,MasterData[Material],I1262,MasterData[WWB ID],C1262)</f>
        <v>0</v>
      </c>
      <c r="R1262" s="95">
        <f>SUMIFS(MasterData[Growth Rebate],MasterData[Material'#],H1262,MasterData[Material],I1262,MasterData[WWB ID],C1262)</f>
        <v>17.620000000000012</v>
      </c>
      <c r="S1262" s="95">
        <f t="shared" si="40"/>
        <v>21.137093443600893</v>
      </c>
    </row>
    <row r="1263" spans="1:19" x14ac:dyDescent="0.25">
      <c r="A1263" s="91" t="str">
        <v>BD LIFE SCIENCES</v>
      </c>
      <c r="B1263" s="91" t="str">
        <v>Specimen Management</v>
      </c>
      <c r="C1263" s="91" t="str">
        <v>132</v>
      </c>
      <c r="D1263" s="91" t="str">
        <v>Alternate Specimen Management</v>
      </c>
      <c r="E1263" s="91" t="str">
        <v>Urine</v>
      </c>
      <c r="F1263" s="91" t="str">
        <v>Collection Devices</v>
      </c>
      <c r="G1263" s="91" t="str">
        <v>COLLECTION DEVICES</v>
      </c>
      <c r="H1263" s="91" t="str">
        <v>364975</v>
      </c>
      <c r="I1263" s="91" t="str">
        <v>CUP URIN COLLECTION BULK</v>
      </c>
      <c r="J1263" s="91" t="str">
        <v>BD</v>
      </c>
      <c r="K1263" s="95">
        <f>SUMIFS(MasterData[Curr Sales],MasterData[Material'#],H1263,MasterData[Material],I1263,MasterData[WWB ID],C1263)</f>
        <v>2545.3199999999997</v>
      </c>
      <c r="L1263" s="95">
        <f>SUMIFS(MasterData[Prior Sales],MasterData[Material'#],H1263,MasterData[Material],I1263,MasterData[WWB ID],C1263)</f>
        <v>4801.8599999999997</v>
      </c>
      <c r="M1263" s="95">
        <f t="shared" si="39"/>
        <v>-2256.54</v>
      </c>
      <c r="N1263" s="95">
        <f>SUMIFS(MasterData[Semi-Annual Base],MasterData[Material'#],H1263,MasterData[Material],I1263,MasterData[WWB ID],C1263)</f>
        <v>0</v>
      </c>
      <c r="O1263" s="95">
        <f>SUMIFS(MasterData[Semi-Annual Focus],MasterData[Material'#],H1263,MasterData[Material],I1263,MasterData[WWB ID],C1263)</f>
        <v>0</v>
      </c>
      <c r="P1263" s="95">
        <f>SUMIFS(MasterData[Base Rebate],MasterData[Material'#],H1263,MasterData[Material],I1263,MasterData[WWB ID],C1263)</f>
        <v>36.987714242420772</v>
      </c>
      <c r="Q1263" s="95">
        <f>SUMIFS(MasterData[Annual Focus],MasterData[Material'#],H1263,MasterData[Material],I1263,MasterData[WWB ID],C1263)</f>
        <v>0</v>
      </c>
      <c r="R1263" s="95">
        <f>SUMIFS(MasterData[Growth Rebate],MasterData[Material'#],H1263,MasterData[Material],I1263,MasterData[WWB ID],C1263)</f>
        <v>-225.65399999999991</v>
      </c>
      <c r="S1263" s="95">
        <f t="shared" si="40"/>
        <v>-188.66628575757915</v>
      </c>
    </row>
    <row r="1264" spans="1:19" x14ac:dyDescent="0.25">
      <c r="A1264" s="91" t="str">
        <v>BD LIFE SCIENCES</v>
      </c>
      <c r="B1264" s="91" t="str">
        <v>Specimen Management</v>
      </c>
      <c r="C1264" s="91" t="str">
        <v>130</v>
      </c>
      <c r="D1264" s="91" t="str">
        <v>Tubes</v>
      </c>
      <c r="E1264" s="91" t="str">
        <v>Primary Tubes</v>
      </c>
      <c r="F1264" s="91" t="str">
        <v>PT Citrate</v>
      </c>
      <c r="G1264" s="91" t="str">
        <v>CITRATE PLASTIC HEMO</v>
      </c>
      <c r="H1264" s="91" t="str">
        <v>366560</v>
      </c>
      <c r="I1264" s="91" t="str">
        <v>TUBE CIT PLH 13X75 2.7 PLBL L/BL .109 BC</v>
      </c>
      <c r="J1264" s="91" t="str">
        <v>BD</v>
      </c>
      <c r="K1264" s="95">
        <f>SUMIFS(MasterData[Curr Sales],MasterData[Material'#],H1264,MasterData[Material],I1264,MasterData[WWB ID],C1264)</f>
        <v>1367.31</v>
      </c>
      <c r="L1264" s="95">
        <f>SUMIFS(MasterData[Prior Sales],MasterData[Material'#],H1264,MasterData[Material],I1264,MasterData[WWB ID],C1264)</f>
        <v>26.81</v>
      </c>
      <c r="M1264" s="95">
        <f t="shared" si="39"/>
        <v>1340.5</v>
      </c>
      <c r="N1264" s="95">
        <f>SUMIFS(MasterData[Semi-Annual Base],MasterData[Material'#],H1264,MasterData[Material],I1264,MasterData[WWB ID],C1264)</f>
        <v>0</v>
      </c>
      <c r="O1264" s="95">
        <f>SUMIFS(MasterData[Semi-Annual Focus],MasterData[Material'#],H1264,MasterData[Material],I1264,MasterData[WWB ID],C1264)</f>
        <v>0</v>
      </c>
      <c r="P1264" s="95">
        <f>SUMIFS(MasterData[Base Rebate],MasterData[Material'#],H1264,MasterData[Material],I1264,MasterData[WWB ID],C1264)</f>
        <v>0.20651177227976264</v>
      </c>
      <c r="Q1264" s="95">
        <f>SUMIFS(MasterData[Annual Focus],MasterData[Material'#],H1264,MasterData[Material],I1264,MasterData[WWB ID],C1264)</f>
        <v>0</v>
      </c>
      <c r="R1264" s="95">
        <f>SUMIFS(MasterData[Growth Rebate],MasterData[Material'#],H1264,MasterData[Material],I1264,MasterData[WWB ID],C1264)</f>
        <v>134.05000000000001</v>
      </c>
      <c r="S1264" s="95">
        <f t="shared" si="40"/>
        <v>134.25651177227977</v>
      </c>
    </row>
    <row r="1265" spans="1:19" x14ac:dyDescent="0.25">
      <c r="A1265" s="91" t="str">
        <v>BD LIFE SCIENCES</v>
      </c>
      <c r="B1265" s="91" t="str">
        <v>Specimen Management</v>
      </c>
      <c r="C1265" s="91" t="str">
        <v>130</v>
      </c>
      <c r="D1265" s="91" t="str">
        <v>Tubes</v>
      </c>
      <c r="E1265" s="91" t="str">
        <v>Primary Tubes</v>
      </c>
      <c r="F1265" s="91" t="str">
        <v>PT EDTA</v>
      </c>
      <c r="G1265" s="91" t="str">
        <v>EDTA PLASTIC HEMO</v>
      </c>
      <c r="H1265" s="91" t="str">
        <v>367862</v>
      </c>
      <c r="I1265" s="91" t="str">
        <v>TUBE EDTA PLH 13X75 4.0 MLBLCE LAV</v>
      </c>
      <c r="J1265" s="91" t="str">
        <v>BD</v>
      </c>
      <c r="K1265" s="95">
        <f>SUMIFS(MasterData[Curr Sales],MasterData[Material'#],H1265,MasterData[Material],I1265,MasterData[WWB ID],C1265)</f>
        <v>346.46000000000004</v>
      </c>
      <c r="L1265" s="95">
        <f>SUMIFS(MasterData[Prior Sales],MasterData[Material'#],H1265,MasterData[Material],I1265,MasterData[WWB ID],C1265)</f>
        <v>0</v>
      </c>
      <c r="M1265" s="95">
        <f t="shared" si="39"/>
        <v>346.46000000000004</v>
      </c>
      <c r="N1265" s="95">
        <f>SUMIFS(MasterData[Semi-Annual Base],MasterData[Material'#],H1265,MasterData[Material],I1265,MasterData[WWB ID],C1265)</f>
        <v>0</v>
      </c>
      <c r="O1265" s="95">
        <f>SUMIFS(MasterData[Semi-Annual Focus],MasterData[Material'#],H1265,MasterData[Material],I1265,MasterData[WWB ID],C1265)</f>
        <v>0</v>
      </c>
      <c r="P1265" s="95">
        <f>SUMIFS(MasterData[Base Rebate],MasterData[Material'#],H1265,MasterData[Material],I1265,MasterData[WWB ID],C1265)</f>
        <v>0</v>
      </c>
      <c r="Q1265" s="95">
        <f>SUMIFS(MasterData[Annual Focus],MasterData[Material'#],H1265,MasterData[Material],I1265,MasterData[WWB ID],C1265)</f>
        <v>0</v>
      </c>
      <c r="R1265" s="95">
        <f>SUMIFS(MasterData[Growth Rebate],MasterData[Material'#],H1265,MasterData[Material],I1265,MasterData[WWB ID],C1265)</f>
        <v>34.646000000000001</v>
      </c>
      <c r="S1265" s="95">
        <f t="shared" si="40"/>
        <v>34.646000000000001</v>
      </c>
    </row>
    <row r="1266" spans="1:19" x14ac:dyDescent="0.25">
      <c r="A1266" s="91" t="str">
        <v>BD LIFE SCIENCES</v>
      </c>
      <c r="B1266" s="91" t="str">
        <v>Specimen Management</v>
      </c>
      <c r="C1266" s="91" t="str">
        <v>130</v>
      </c>
      <c r="D1266" s="91" t="str">
        <v>Tubes</v>
      </c>
      <c r="E1266" s="91" t="str">
        <v>Primary Tubes</v>
      </c>
      <c r="F1266" s="91" t="str">
        <v>PT EDTA</v>
      </c>
      <c r="G1266" s="91" t="str">
        <v>EDTA PLASTIC HEMO</v>
      </c>
      <c r="H1266" s="91" t="str">
        <v>368047</v>
      </c>
      <c r="I1266" s="91" t="str">
        <v>TUBE EDTA PLH 13X75 2.0 PLBL LAV BC</v>
      </c>
      <c r="J1266" s="91" t="str">
        <v>BD</v>
      </c>
      <c r="K1266" s="95">
        <f>SUMIFS(MasterData[Curr Sales],MasterData[Material'#],H1266,MasterData[Material],I1266,MasterData[WWB ID],C1266)</f>
        <v>0</v>
      </c>
      <c r="L1266" s="95">
        <f>SUMIFS(MasterData[Prior Sales],MasterData[Material'#],H1266,MasterData[Material],I1266,MasterData[WWB ID],C1266)</f>
        <v>25.35</v>
      </c>
      <c r="M1266" s="95">
        <f t="shared" si="39"/>
        <v>-25.35</v>
      </c>
      <c r="N1266" s="95">
        <f>SUMIFS(MasterData[Semi-Annual Base],MasterData[Material'#],H1266,MasterData[Material],I1266,MasterData[WWB ID],C1266)</f>
        <v>0</v>
      </c>
      <c r="O1266" s="95">
        <f>SUMIFS(MasterData[Semi-Annual Focus],MasterData[Material'#],H1266,MasterData[Material],I1266,MasterData[WWB ID],C1266)</f>
        <v>0</v>
      </c>
      <c r="P1266" s="95">
        <f>SUMIFS(MasterData[Base Rebate],MasterData[Material'#],H1266,MasterData[Material],I1266,MasterData[WWB ID],C1266)</f>
        <v>0.19526570038388602</v>
      </c>
      <c r="Q1266" s="95">
        <f>SUMIFS(MasterData[Annual Focus],MasterData[Material'#],H1266,MasterData[Material],I1266,MasterData[WWB ID],C1266)</f>
        <v>0</v>
      </c>
      <c r="R1266" s="95">
        <f>SUMIFS(MasterData[Growth Rebate],MasterData[Material'#],H1266,MasterData[Material],I1266,MasterData[WWB ID],C1266)</f>
        <v>-2.5350000000000001</v>
      </c>
      <c r="S1266" s="95">
        <f t="shared" si="40"/>
        <v>-2.3397342996161141</v>
      </c>
    </row>
    <row r="1267" spans="1:19" x14ac:dyDescent="0.25">
      <c r="A1267" s="91" t="str">
        <v>BD LIFE SCIENCES</v>
      </c>
      <c r="B1267" s="91" t="str">
        <v>Specimen Management</v>
      </c>
      <c r="C1267" s="91" t="str">
        <v>131</v>
      </c>
      <c r="D1267" s="91" t="str">
        <v>Acquisition</v>
      </c>
      <c r="E1267" s="91" t="str">
        <v>Wingsets</v>
      </c>
      <c r="F1267" s="91" t="str">
        <v>Safety Wingset PBBCS Pre Attached</v>
      </c>
      <c r="G1267" s="91" t="str">
        <v>PBBCS Pre-Attached</v>
      </c>
      <c r="H1267" s="91" t="str">
        <v>367352</v>
      </c>
      <c r="I1267" s="91" t="str">
        <v>WINGSET PBBCS 21X.75 12 PREATTACHED</v>
      </c>
      <c r="J1267" s="91" t="str">
        <v>BD</v>
      </c>
      <c r="K1267" s="95">
        <f>SUMIFS(MasterData[Curr Sales],MasterData[Material'#],H1267,MasterData[Material],I1267,MasterData[WWB ID],C1267)</f>
        <v>416</v>
      </c>
      <c r="L1267" s="95">
        <f>SUMIFS(MasterData[Prior Sales],MasterData[Material'#],H1267,MasterData[Material],I1267,MasterData[WWB ID],C1267)</f>
        <v>-17.600000000000001</v>
      </c>
      <c r="M1267" s="95">
        <f t="shared" si="39"/>
        <v>433.6</v>
      </c>
      <c r="N1267" s="95">
        <f>SUMIFS(MasterData[Semi-Annual Base],MasterData[Material'#],H1267,MasterData[Material],I1267,MasterData[WWB ID],C1267)</f>
        <v>0</v>
      </c>
      <c r="O1267" s="95">
        <f>SUMIFS(MasterData[Semi-Annual Focus],MasterData[Material'#],H1267,MasterData[Material],I1267,MasterData[WWB ID],C1267)</f>
        <v>0</v>
      </c>
      <c r="P1267" s="95">
        <f>SUMIFS(MasterData[Base Rebate],MasterData[Material'#],H1267,MasterData[Material],I1267,MasterData[WWB ID],C1267)</f>
        <v>-0.13556908586810232</v>
      </c>
      <c r="Q1267" s="95">
        <f>SUMIFS(MasterData[Annual Focus],MasterData[Material'#],H1267,MasterData[Material],I1267,MasterData[WWB ID],C1267)</f>
        <v>0</v>
      </c>
      <c r="R1267" s="95">
        <f>SUMIFS(MasterData[Growth Rebate],MasterData[Material'#],H1267,MasterData[Material],I1267,MasterData[WWB ID],C1267)</f>
        <v>43.36</v>
      </c>
      <c r="S1267" s="95">
        <f t="shared" si="40"/>
        <v>43.224430914131894</v>
      </c>
    </row>
    <row r="1268" spans="1:19" x14ac:dyDescent="0.25">
      <c r="A1268" s="91" t="str">
        <v>BD LIFE SCIENCES</v>
      </c>
      <c r="B1268" s="91" t="str">
        <v>Specimen Management</v>
      </c>
      <c r="C1268" s="91" t="str">
        <v>131</v>
      </c>
      <c r="D1268" s="91" t="str">
        <v>Acquisition</v>
      </c>
      <c r="E1268" s="91" t="str">
        <v>Wingsets</v>
      </c>
      <c r="F1268" s="91" t="str">
        <v>PBBCS Ultra Thin Wall Pre Attached</v>
      </c>
      <c r="G1268" s="91" t="str">
        <v>PBBCS Ultra Thin Wall Pre Attached</v>
      </c>
      <c r="H1268" s="91" t="str">
        <v>368688</v>
      </c>
      <c r="I1268" s="91" t="str">
        <v>UT-PBBCS 23G 12 PAH CE</v>
      </c>
      <c r="J1268" s="91" t="str">
        <v>BD</v>
      </c>
      <c r="K1268" s="95">
        <f>SUMIFS(MasterData[Curr Sales],MasterData[Material'#],H1268,MasterData[Material],I1268,MasterData[WWB ID],C1268)</f>
        <v>168</v>
      </c>
      <c r="L1268" s="95">
        <f>SUMIFS(MasterData[Prior Sales],MasterData[Material'#],H1268,MasterData[Material],I1268,MasterData[WWB ID],C1268)</f>
        <v>-164</v>
      </c>
      <c r="M1268" s="95">
        <f t="shared" si="39"/>
        <v>332</v>
      </c>
      <c r="N1268" s="95">
        <f>SUMIFS(MasterData[Semi-Annual Base],MasterData[Material'#],H1268,MasterData[Material],I1268,MasterData[WWB ID],C1268)</f>
        <v>0</v>
      </c>
      <c r="O1268" s="95">
        <f>SUMIFS(MasterData[Semi-Annual Focus],MasterData[Material'#],H1268,MasterData[Material],I1268,MasterData[WWB ID],C1268)</f>
        <v>0</v>
      </c>
      <c r="P1268" s="95">
        <f>SUMIFS(MasterData[Base Rebate],MasterData[Material'#],H1268,MasterData[Material],I1268,MasterData[WWB ID],C1268)</f>
        <v>-1.2632573910436804</v>
      </c>
      <c r="Q1268" s="95">
        <f>SUMIFS(MasterData[Annual Focus],MasterData[Material'#],H1268,MasterData[Material],I1268,MasterData[WWB ID],C1268)</f>
        <v>0</v>
      </c>
      <c r="R1268" s="95">
        <f>SUMIFS(MasterData[Growth Rebate],MasterData[Material'#],H1268,MasterData[Material],I1268,MasterData[WWB ID],C1268)</f>
        <v>33.200000000000003</v>
      </c>
      <c r="S1268" s="95">
        <f t="shared" si="40"/>
        <v>31.936742608956322</v>
      </c>
    </row>
    <row r="1269" spans="1:19" x14ac:dyDescent="0.25">
      <c r="A1269" s="91" t="str">
        <v>BD LIFE SCIENCES</v>
      </c>
      <c r="B1269" s="91" t="str">
        <v>Specimen Management</v>
      </c>
      <c r="C1269" s="91" t="str">
        <v>131</v>
      </c>
      <c r="D1269" s="91" t="str">
        <v>Acquisition</v>
      </c>
      <c r="E1269" s="91" t="str">
        <v>Wingsets</v>
      </c>
      <c r="F1269" s="91" t="str">
        <v>PBBCS Ultra Thin Wall Pre Attached</v>
      </c>
      <c r="G1269" s="91" t="str">
        <v>PBBCS Ultra Thin Wall Pre Attached</v>
      </c>
      <c r="H1269" s="91" t="str">
        <v>368689</v>
      </c>
      <c r="I1269" s="91" t="str">
        <v>UT-PBBCS 21G 12 PAH CE</v>
      </c>
      <c r="J1269" s="91" t="str">
        <v>BD</v>
      </c>
      <c r="K1269" s="95">
        <f>SUMIFS(MasterData[Curr Sales],MasterData[Material'#],H1269,MasterData[Material],I1269,MasterData[WWB ID],C1269)</f>
        <v>33.6</v>
      </c>
      <c r="L1269" s="95">
        <f>SUMIFS(MasterData[Prior Sales],MasterData[Material'#],H1269,MasterData[Material],I1269,MasterData[WWB ID],C1269)</f>
        <v>168</v>
      </c>
      <c r="M1269" s="95">
        <f t="shared" si="39"/>
        <v>-134.4</v>
      </c>
      <c r="N1269" s="95">
        <f>SUMIFS(MasterData[Semi-Annual Base],MasterData[Material'#],H1269,MasterData[Material],I1269,MasterData[WWB ID],C1269)</f>
        <v>0</v>
      </c>
      <c r="O1269" s="95">
        <f>SUMIFS(MasterData[Semi-Annual Focus],MasterData[Material'#],H1269,MasterData[Material],I1269,MasterData[WWB ID],C1269)</f>
        <v>0</v>
      </c>
      <c r="P1269" s="95">
        <f>SUMIFS(MasterData[Base Rebate],MasterData[Material'#],H1269,MasterData[Material],I1269,MasterData[WWB ID],C1269)</f>
        <v>1.2940685469227948</v>
      </c>
      <c r="Q1269" s="95">
        <f>SUMIFS(MasterData[Annual Focus],MasterData[Material'#],H1269,MasterData[Material],I1269,MasterData[WWB ID],C1269)</f>
        <v>0</v>
      </c>
      <c r="R1269" s="95">
        <f>SUMIFS(MasterData[Growth Rebate],MasterData[Material'#],H1269,MasterData[Material],I1269,MasterData[WWB ID],C1269)</f>
        <v>-13.440000000000001</v>
      </c>
      <c r="S1269" s="95">
        <f t="shared" si="40"/>
        <v>-12.145931453077207</v>
      </c>
    </row>
    <row r="1270" spans="1:19" x14ac:dyDescent="0.25">
      <c r="A1270" s="91" t="str">
        <v>BD LIFE SCIENCES</v>
      </c>
      <c r="B1270" s="91" t="str">
        <v>Specimen Management</v>
      </c>
      <c r="C1270" s="91" t="str">
        <v>131</v>
      </c>
      <c r="D1270" s="91" t="str">
        <v>Acquisition</v>
      </c>
      <c r="E1270" s="91" t="str">
        <v>Devices</v>
      </c>
      <c r="F1270" s="91" t="str">
        <v>Safety Luer Lok Access</v>
      </c>
      <c r="G1270" s="91" t="str">
        <v>LUER-LOK ACCESS DEVICE</v>
      </c>
      <c r="H1270" s="91" t="str">
        <v>364902</v>
      </c>
      <c r="I1270" s="91" t="str">
        <v>BD LUER-LOK ACCESS DEVICE</v>
      </c>
      <c r="J1270" s="91" t="str">
        <v>BD</v>
      </c>
      <c r="K1270" s="95">
        <f>SUMIFS(MasterData[Curr Sales],MasterData[Material'#],H1270,MasterData[Material],I1270,MasterData[WWB ID],C1270)</f>
        <v>0</v>
      </c>
      <c r="L1270" s="95">
        <f>SUMIFS(MasterData[Prior Sales],MasterData[Material'#],H1270,MasterData[Material],I1270,MasterData[WWB ID],C1270)</f>
        <v>0.77</v>
      </c>
      <c r="M1270" s="95">
        <f t="shared" si="39"/>
        <v>-0.77</v>
      </c>
      <c r="N1270" s="95">
        <f>SUMIFS(MasterData[Semi-Annual Base],MasterData[Material'#],H1270,MasterData[Material],I1270,MasterData[WWB ID],C1270)</f>
        <v>0</v>
      </c>
      <c r="O1270" s="95">
        <f>SUMIFS(MasterData[Semi-Annual Focus],MasterData[Material'#],H1270,MasterData[Material],I1270,MasterData[WWB ID],C1270)</f>
        <v>0</v>
      </c>
      <c r="P1270" s="95">
        <f>SUMIFS(MasterData[Base Rebate],MasterData[Material'#],H1270,MasterData[Material],I1270,MasterData[WWB ID],C1270)</f>
        <v>5.9311475067294755E-3</v>
      </c>
      <c r="Q1270" s="95">
        <f>SUMIFS(MasterData[Annual Focus],MasterData[Material'#],H1270,MasterData[Material],I1270,MasterData[WWB ID],C1270)</f>
        <v>0</v>
      </c>
      <c r="R1270" s="95">
        <f>SUMIFS(MasterData[Growth Rebate],MasterData[Material'#],H1270,MasterData[Material],I1270,MasterData[WWB ID],C1270)</f>
        <v>-7.7000000000000013E-2</v>
      </c>
      <c r="S1270" s="95">
        <f t="shared" si="40"/>
        <v>-7.1068852493270537E-2</v>
      </c>
    </row>
    <row r="1271" spans="1:19" x14ac:dyDescent="0.25">
      <c r="A1271" s="91" t="str">
        <v>BD LIFE SCIENCES</v>
      </c>
      <c r="B1271" s="91" t="str">
        <v>Specimen Management</v>
      </c>
      <c r="C1271" s="91" t="str">
        <v>131</v>
      </c>
      <c r="D1271" s="91" t="str">
        <v>Acquisition</v>
      </c>
      <c r="E1271" s="91" t="str">
        <v>Wingsets</v>
      </c>
      <c r="F1271" s="91" t="str">
        <v>Safety Wingset SLBCS</v>
      </c>
      <c r="G1271" s="91" t="str">
        <v>SLBCS</v>
      </c>
      <c r="H1271" s="91" t="str">
        <v>367294</v>
      </c>
      <c r="I1271" s="91" t="str">
        <v>WINGSET SLBCS 25X.75 7LUER</v>
      </c>
      <c r="J1271" s="91" t="str">
        <v>BD</v>
      </c>
      <c r="K1271" s="95">
        <f>SUMIFS(MasterData[Curr Sales],MasterData[Material'#],H1271,MasterData[Material],I1271,MasterData[WWB ID],C1271)</f>
        <v>663</v>
      </c>
      <c r="L1271" s="95">
        <f>SUMIFS(MasterData[Prior Sales],MasterData[Material'#],H1271,MasterData[Material],I1271,MasterData[WWB ID],C1271)</f>
        <v>0</v>
      </c>
      <c r="M1271" s="95">
        <f t="shared" si="39"/>
        <v>663</v>
      </c>
      <c r="N1271" s="95">
        <f>SUMIFS(MasterData[Semi-Annual Base],MasterData[Material'#],H1271,MasterData[Material],I1271,MasterData[WWB ID],C1271)</f>
        <v>0</v>
      </c>
      <c r="O1271" s="95">
        <f>SUMIFS(MasterData[Semi-Annual Focus],MasterData[Material'#],H1271,MasterData[Material],I1271,MasterData[WWB ID],C1271)</f>
        <v>0</v>
      </c>
      <c r="P1271" s="95">
        <f>SUMIFS(MasterData[Base Rebate],MasterData[Material'#],H1271,MasterData[Material],I1271,MasterData[WWB ID],C1271)</f>
        <v>0</v>
      </c>
      <c r="Q1271" s="95">
        <f>SUMIFS(MasterData[Annual Focus],MasterData[Material'#],H1271,MasterData[Material],I1271,MasterData[WWB ID],C1271)</f>
        <v>0</v>
      </c>
      <c r="R1271" s="95">
        <f>SUMIFS(MasterData[Growth Rebate],MasterData[Material'#],H1271,MasterData[Material],I1271,MasterData[WWB ID],C1271)</f>
        <v>66.300000000000011</v>
      </c>
      <c r="S1271" s="95">
        <f t="shared" si="40"/>
        <v>66.300000000000011</v>
      </c>
    </row>
    <row r="1272" spans="1:19" x14ac:dyDescent="0.25">
      <c r="A1272" s="91" t="str">
        <v>BD LIFE SCIENCES</v>
      </c>
      <c r="B1272" s="91" t="str">
        <v>Specimen Management</v>
      </c>
      <c r="C1272" s="91" t="str">
        <v>131</v>
      </c>
      <c r="D1272" s="91" t="str">
        <v>Acquisition</v>
      </c>
      <c r="E1272" s="91" t="str">
        <v>Needles</v>
      </c>
      <c r="F1272" s="91" t="str">
        <v>Safety Needle Eclipse Pre Attached</v>
      </c>
      <c r="G1272" s="91" t="str">
        <v>Eclipse Pre-Attached</v>
      </c>
      <c r="H1272" s="91" t="str">
        <v>368650</v>
      </c>
      <c r="I1272" s="91" t="str">
        <v>NEEDLE ECLIPSE 21X1.25 PREATTACHED</v>
      </c>
      <c r="J1272" s="91" t="str">
        <v>BD</v>
      </c>
      <c r="K1272" s="95">
        <f>SUMIFS(MasterData[Curr Sales],MasterData[Material'#],H1272,MasterData[Material],I1272,MasterData[WWB ID],C1272)</f>
        <v>0</v>
      </c>
      <c r="L1272" s="95">
        <f>SUMIFS(MasterData[Prior Sales],MasterData[Material'#],H1272,MasterData[Material],I1272,MasterData[WWB ID],C1272)</f>
        <v>115.88</v>
      </c>
      <c r="M1272" s="95">
        <f t="shared" si="39"/>
        <v>-115.88</v>
      </c>
      <c r="N1272" s="95">
        <f>SUMIFS(MasterData[Semi-Annual Base],MasterData[Material'#],H1272,MasterData[Material],I1272,MasterData[WWB ID],C1272)</f>
        <v>0</v>
      </c>
      <c r="O1272" s="95">
        <f>SUMIFS(MasterData[Semi-Annual Focus],MasterData[Material'#],H1272,MasterData[Material],I1272,MasterData[WWB ID],C1272)</f>
        <v>0</v>
      </c>
      <c r="P1272" s="95">
        <f>SUMIFS(MasterData[Base Rebate],MasterData[Material'#],H1272,MasterData[Material],I1272,MasterData[WWB ID],C1272)</f>
        <v>0.89259918581793718</v>
      </c>
      <c r="Q1272" s="95">
        <f>SUMIFS(MasterData[Annual Focus],MasterData[Material'#],H1272,MasterData[Material],I1272,MasterData[WWB ID],C1272)</f>
        <v>0</v>
      </c>
      <c r="R1272" s="95">
        <f>SUMIFS(MasterData[Growth Rebate],MasterData[Material'#],H1272,MasterData[Material],I1272,MasterData[WWB ID],C1272)</f>
        <v>-11.588000000000001</v>
      </c>
      <c r="S1272" s="95">
        <f t="shared" si="40"/>
        <v>-10.695400814182063</v>
      </c>
    </row>
    <row r="1273" spans="1:19" x14ac:dyDescent="0.25">
      <c r="A1273" s="91" t="str">
        <v>BD LIFE SCIENCES</v>
      </c>
      <c r="B1273" s="91" t="str">
        <v>Specimen Management</v>
      </c>
      <c r="C1273" s="91" t="str">
        <v>132</v>
      </c>
      <c r="D1273" s="91" t="str">
        <v>Alternate Specimen Management</v>
      </c>
      <c r="E1273" s="91" t="str">
        <v>Lancets</v>
      </c>
      <c r="F1273" s="91" t="str">
        <v>Safety Capillary Lancets</v>
      </c>
      <c r="G1273" s="91" t="str">
        <v>LANCET CONT ACTIVATE</v>
      </c>
      <c r="H1273" s="91" t="str">
        <v>366577</v>
      </c>
      <c r="I1273" s="91" t="str">
        <v>LANCET CONT-ACT PINK 21G X 1.8MM US</v>
      </c>
      <c r="J1273" s="91" t="str">
        <v>BD</v>
      </c>
      <c r="K1273" s="95">
        <f>SUMIFS(MasterData[Curr Sales],MasterData[Material'#],H1273,MasterData[Material],I1273,MasterData[WWB ID],C1273)</f>
        <v>354.2</v>
      </c>
      <c r="L1273" s="95">
        <f>SUMIFS(MasterData[Prior Sales],MasterData[Material'#],H1273,MasterData[Material],I1273,MasterData[WWB ID],C1273)</f>
        <v>66.72</v>
      </c>
      <c r="M1273" s="95">
        <f t="shared" si="39"/>
        <v>287.48</v>
      </c>
      <c r="N1273" s="95">
        <f>SUMIFS(MasterData[Semi-Annual Base],MasterData[Material'#],H1273,MasterData[Material],I1273,MasterData[WWB ID],C1273)</f>
        <v>0</v>
      </c>
      <c r="O1273" s="95">
        <f>SUMIFS(MasterData[Semi-Annual Focus],MasterData[Material'#],H1273,MasterData[Material],I1273,MasterData[WWB ID],C1273)</f>
        <v>0</v>
      </c>
      <c r="P1273" s="95">
        <f>SUMIFS(MasterData[Base Rebate],MasterData[Material'#],H1273,MasterData[Material],I1273,MasterData[WWB ID],C1273)</f>
        <v>0.51393008006362417</v>
      </c>
      <c r="Q1273" s="95">
        <f>SUMIFS(MasterData[Annual Focus],MasterData[Material'#],H1273,MasterData[Material],I1273,MasterData[WWB ID],C1273)</f>
        <v>0</v>
      </c>
      <c r="R1273" s="95">
        <f>SUMIFS(MasterData[Growth Rebate],MasterData[Material'#],H1273,MasterData[Material],I1273,MasterData[WWB ID],C1273)</f>
        <v>28.748000000000005</v>
      </c>
      <c r="S1273" s="95">
        <f t="shared" si="40"/>
        <v>29.261930080063628</v>
      </c>
    </row>
    <row r="1274" spans="1:19" x14ac:dyDescent="0.25">
      <c r="A1274" s="91" t="str">
        <v>BD LIFE SCIENCES</v>
      </c>
      <c r="B1274" s="91" t="str">
        <v>Specimen Management</v>
      </c>
      <c r="C1274" s="91" t="str">
        <v>131</v>
      </c>
      <c r="D1274" s="91" t="str">
        <v>Acquisition</v>
      </c>
      <c r="E1274" s="91" t="str">
        <v>Wingsets</v>
      </c>
      <c r="F1274" s="91" t="str">
        <v>Safety Wingset PBBCS Pre Attached</v>
      </c>
      <c r="G1274" s="91" t="str">
        <v>PBBCS Pre-Attached</v>
      </c>
      <c r="H1274" s="91" t="str">
        <v>368659</v>
      </c>
      <c r="I1274" s="91" t="str">
        <v>WINGSET PBBCS 25X.75 12 PREATTACHED</v>
      </c>
      <c r="J1274" s="91" t="str">
        <v>BD</v>
      </c>
      <c r="K1274" s="95">
        <f>SUMIFS(MasterData[Curr Sales],MasterData[Material'#],H1274,MasterData[Material],I1274,MasterData[WWB ID],C1274)</f>
        <v>0</v>
      </c>
      <c r="L1274" s="95">
        <f>SUMIFS(MasterData[Prior Sales],MasterData[Material'#],H1274,MasterData[Material],I1274,MasterData[WWB ID],C1274)</f>
        <v>376.8</v>
      </c>
      <c r="M1274" s="95">
        <f t="shared" si="39"/>
        <v>-376.8</v>
      </c>
      <c r="N1274" s="95">
        <f>SUMIFS(MasterData[Semi-Annual Base],MasterData[Material'#],H1274,MasterData[Material],I1274,MasterData[WWB ID],C1274)</f>
        <v>0</v>
      </c>
      <c r="O1274" s="95">
        <f>SUMIFS(MasterData[Semi-Annual Focus],MasterData[Material'#],H1274,MasterData[Material],I1274,MasterData[WWB ID],C1274)</f>
        <v>0</v>
      </c>
      <c r="P1274" s="95">
        <f>SUMIFS(MasterData[Base Rebate],MasterData[Material'#],H1274,MasterData[Material],I1274,MasterData[WWB ID],C1274)</f>
        <v>2.9024108838125535</v>
      </c>
      <c r="Q1274" s="95">
        <f>SUMIFS(MasterData[Annual Focus],MasterData[Material'#],H1274,MasterData[Material],I1274,MasterData[WWB ID],C1274)</f>
        <v>0</v>
      </c>
      <c r="R1274" s="95">
        <f>SUMIFS(MasterData[Growth Rebate],MasterData[Material'#],H1274,MasterData[Material],I1274,MasterData[WWB ID],C1274)</f>
        <v>-37.68</v>
      </c>
      <c r="S1274" s="95">
        <f t="shared" si="40"/>
        <v>-34.777589116187443</v>
      </c>
    </row>
    <row r="1275" spans="1:19" x14ac:dyDescent="0.25">
      <c r="A1275" s="91" t="str">
        <v>BD LIFE SCIENCES</v>
      </c>
      <c r="B1275" s="91" t="str">
        <v>Specimen Management</v>
      </c>
      <c r="C1275" s="91" t="str">
        <v>132</v>
      </c>
      <c r="D1275" s="91" t="str">
        <v>Alternate Specimen Management</v>
      </c>
      <c r="E1275" s="91" t="str">
        <v>Lancets</v>
      </c>
      <c r="F1275" s="91" t="str">
        <v>Safety Capillary Lancets</v>
      </c>
      <c r="G1275" s="91" t="str">
        <v>LANCET CONT ACTIVATE</v>
      </c>
      <c r="H1275" s="91" t="str">
        <v>366578</v>
      </c>
      <c r="I1275" s="91" t="str">
        <v>LANCET CONT-ACT BLUE 1.5MM x 2.0MM US</v>
      </c>
      <c r="J1275" s="91" t="str">
        <v>BD</v>
      </c>
      <c r="K1275" s="95">
        <f>SUMIFS(MasterData[Curr Sales],MasterData[Material'#],H1275,MasterData[Material],I1275,MasterData[WWB ID],C1275)</f>
        <v>251.74</v>
      </c>
      <c r="L1275" s="95">
        <f>SUMIFS(MasterData[Prior Sales],MasterData[Material'#],H1275,MasterData[Material],I1275,MasterData[WWB ID],C1275)</f>
        <v>92</v>
      </c>
      <c r="M1275" s="95">
        <f t="shared" si="39"/>
        <v>159.74</v>
      </c>
      <c r="N1275" s="95">
        <f>SUMIFS(MasterData[Semi-Annual Base],MasterData[Material'#],H1275,MasterData[Material],I1275,MasterData[WWB ID],C1275)</f>
        <v>0</v>
      </c>
      <c r="O1275" s="95">
        <f>SUMIFS(MasterData[Semi-Annual Focus],MasterData[Material'#],H1275,MasterData[Material],I1275,MasterData[WWB ID],C1275)</f>
        <v>0</v>
      </c>
      <c r="P1275" s="95">
        <f>SUMIFS(MasterData[Base Rebate],MasterData[Material'#],H1275,MasterData[Material],I1275,MasterData[WWB ID],C1275)</f>
        <v>0.7086565852196256</v>
      </c>
      <c r="Q1275" s="95">
        <f>SUMIFS(MasterData[Annual Focus],MasterData[Material'#],H1275,MasterData[Material],I1275,MasterData[WWB ID],C1275)</f>
        <v>0</v>
      </c>
      <c r="R1275" s="95">
        <f>SUMIFS(MasterData[Growth Rebate],MasterData[Material'#],H1275,MasterData[Material],I1275,MasterData[WWB ID],C1275)</f>
        <v>15.974</v>
      </c>
      <c r="S1275" s="95">
        <f t="shared" si="40"/>
        <v>16.682656585219625</v>
      </c>
    </row>
    <row r="1276" spans="1:19" x14ac:dyDescent="0.25">
      <c r="A1276" s="91" t="str">
        <v>BD LIFE SCIENCES</v>
      </c>
      <c r="B1276" s="91" t="str">
        <v>Specimen Management</v>
      </c>
      <c r="C1276" s="91" t="str">
        <v>131</v>
      </c>
      <c r="D1276" s="91" t="str">
        <v>Acquisition</v>
      </c>
      <c r="E1276" s="91" t="str">
        <v>Wingsets</v>
      </c>
      <c r="F1276" s="91" t="str">
        <v>Safety Wingset SLBCS</v>
      </c>
      <c r="G1276" s="91" t="str">
        <v>SLBCS</v>
      </c>
      <c r="H1276" s="91" t="str">
        <v>367292</v>
      </c>
      <c r="I1276" s="91" t="str">
        <v>WINGSET SLBCS 23X.75 7LUER</v>
      </c>
      <c r="J1276" s="91" t="str">
        <v>BD</v>
      </c>
      <c r="K1276" s="95">
        <f>SUMIFS(MasterData[Curr Sales],MasterData[Material'#],H1276,MasterData[Material],I1276,MasterData[WWB ID],C1276)</f>
        <v>276.25</v>
      </c>
      <c r="L1276" s="95">
        <f>SUMIFS(MasterData[Prior Sales],MasterData[Material'#],H1276,MasterData[Material],I1276,MasterData[WWB ID],C1276)</f>
        <v>-939.25</v>
      </c>
      <c r="M1276" s="95">
        <f t="shared" si="39"/>
        <v>1215.5</v>
      </c>
      <c r="N1276" s="95">
        <f>SUMIFS(MasterData[Semi-Annual Base],MasterData[Material'#],H1276,MasterData[Material],I1276,MasterData[WWB ID],C1276)</f>
        <v>0</v>
      </c>
      <c r="O1276" s="95">
        <f>SUMIFS(MasterData[Semi-Annual Focus],MasterData[Material'#],H1276,MasterData[Material],I1276,MasterData[WWB ID],C1276)</f>
        <v>0</v>
      </c>
      <c r="P1276" s="95">
        <f>SUMIFS(MasterData[Base Rebate],MasterData[Material'#],H1276,MasterData[Material],I1276,MasterData[WWB ID],C1276)</f>
        <v>-7.2348445398644934</v>
      </c>
      <c r="Q1276" s="95">
        <f>SUMIFS(MasterData[Annual Focus],MasterData[Material'#],H1276,MasterData[Material],I1276,MasterData[WWB ID],C1276)</f>
        <v>0</v>
      </c>
      <c r="R1276" s="95">
        <f>SUMIFS(MasterData[Growth Rebate],MasterData[Material'#],H1276,MasterData[Material],I1276,MasterData[WWB ID],C1276)</f>
        <v>121.55000000000001</v>
      </c>
      <c r="S1276" s="95">
        <f t="shared" si="40"/>
        <v>114.31515546013551</v>
      </c>
    </row>
    <row r="1277" spans="1:19" x14ac:dyDescent="0.25">
      <c r="A1277" s="91" t="str">
        <v>BD LIFE SCIENCES</v>
      </c>
      <c r="B1277" s="91" t="str">
        <v>Specimen Management</v>
      </c>
      <c r="C1277" s="91" t="str">
        <v>131</v>
      </c>
      <c r="D1277" s="91" t="str">
        <v>Acquisition</v>
      </c>
      <c r="E1277" s="91" t="str">
        <v>Wingsets</v>
      </c>
      <c r="F1277" s="91" t="str">
        <v>Safety Wingset SLBCS</v>
      </c>
      <c r="G1277" s="91" t="str">
        <v>SLBCS</v>
      </c>
      <c r="H1277" s="91" t="str">
        <v>367296</v>
      </c>
      <c r="I1277" s="91" t="str">
        <v>WINGSET SLBCS 21X.75 12 W/O LUER</v>
      </c>
      <c r="J1277" s="91" t="str">
        <v>BD</v>
      </c>
      <c r="K1277" s="95">
        <f>SUMIFS(MasterData[Curr Sales],MasterData[Material'#],H1277,MasterData[Material],I1277,MasterData[WWB ID],C1277)</f>
        <v>50.05</v>
      </c>
      <c r="L1277" s="95">
        <f>SUMIFS(MasterData[Prior Sales],MasterData[Material'#],H1277,MasterData[Material],I1277,MasterData[WWB ID],C1277)</f>
        <v>600.59999999999991</v>
      </c>
      <c r="M1277" s="95">
        <f t="shared" si="39"/>
        <v>-550.54999999999995</v>
      </c>
      <c r="N1277" s="95">
        <f>SUMIFS(MasterData[Semi-Annual Base],MasterData[Material'#],H1277,MasterData[Material],I1277,MasterData[WWB ID],C1277)</f>
        <v>0</v>
      </c>
      <c r="O1277" s="95">
        <f>SUMIFS(MasterData[Semi-Annual Focus],MasterData[Material'#],H1277,MasterData[Material],I1277,MasterData[WWB ID],C1277)</f>
        <v>0</v>
      </c>
      <c r="P1277" s="95">
        <f>SUMIFS(MasterData[Base Rebate],MasterData[Material'#],H1277,MasterData[Material],I1277,MasterData[WWB ID],C1277)</f>
        <v>4.6262950552489901</v>
      </c>
      <c r="Q1277" s="95">
        <f>SUMIFS(MasterData[Annual Focus],MasterData[Material'#],H1277,MasterData[Material],I1277,MasterData[WWB ID],C1277)</f>
        <v>0</v>
      </c>
      <c r="R1277" s="95">
        <f>SUMIFS(MasterData[Growth Rebate],MasterData[Material'#],H1277,MasterData[Material],I1277,MasterData[WWB ID],C1277)</f>
        <v>-55.054999999999993</v>
      </c>
      <c r="S1277" s="95">
        <f t="shared" si="40"/>
        <v>-50.428704944751004</v>
      </c>
    </row>
    <row r="1278" spans="1:19" x14ac:dyDescent="0.25">
      <c r="A1278" s="91" t="str">
        <v>BD LIFE SCIENCES</v>
      </c>
      <c r="B1278" s="91" t="str">
        <v>Specimen Management</v>
      </c>
      <c r="C1278" s="91" t="str">
        <v>131</v>
      </c>
      <c r="D1278" s="91" t="str">
        <v>Acquisition</v>
      </c>
      <c r="E1278" s="91" t="str">
        <v>Wingsets</v>
      </c>
      <c r="F1278" s="91" t="str">
        <v>Safety Wingset SLBCS</v>
      </c>
      <c r="G1278" s="91" t="str">
        <v>SLBCS</v>
      </c>
      <c r="H1278" s="91" t="str">
        <v>367287</v>
      </c>
      <c r="I1278" s="91" t="str">
        <v>WINGSET SLBCS 21X.75 7LUER</v>
      </c>
      <c r="J1278" s="91" t="str">
        <v>BD</v>
      </c>
      <c r="K1278" s="95">
        <f>SUMIFS(MasterData[Curr Sales],MasterData[Material'#],H1278,MasterData[Material],I1278,MasterData[WWB ID],C1278)</f>
        <v>110.5</v>
      </c>
      <c r="L1278" s="95">
        <f>SUMIFS(MasterData[Prior Sales],MasterData[Material'#],H1278,MasterData[Material],I1278,MasterData[WWB ID],C1278)</f>
        <v>0</v>
      </c>
      <c r="M1278" s="95">
        <f t="shared" si="39"/>
        <v>110.5</v>
      </c>
      <c r="N1278" s="95">
        <f>SUMIFS(MasterData[Semi-Annual Base],MasterData[Material'#],H1278,MasterData[Material],I1278,MasterData[WWB ID],C1278)</f>
        <v>0</v>
      </c>
      <c r="O1278" s="95">
        <f>SUMIFS(MasterData[Semi-Annual Focus],MasterData[Material'#],H1278,MasterData[Material],I1278,MasterData[WWB ID],C1278)</f>
        <v>0</v>
      </c>
      <c r="P1278" s="95">
        <f>SUMIFS(MasterData[Base Rebate],MasterData[Material'#],H1278,MasterData[Material],I1278,MasterData[WWB ID],C1278)</f>
        <v>0</v>
      </c>
      <c r="Q1278" s="95">
        <f>SUMIFS(MasterData[Annual Focus],MasterData[Material'#],H1278,MasterData[Material],I1278,MasterData[WWB ID],C1278)</f>
        <v>0</v>
      </c>
      <c r="R1278" s="95">
        <f>SUMIFS(MasterData[Growth Rebate],MasterData[Material'#],H1278,MasterData[Material],I1278,MasterData[WWB ID],C1278)</f>
        <v>11.05</v>
      </c>
      <c r="S1278" s="95">
        <f t="shared" si="40"/>
        <v>11.05</v>
      </c>
    </row>
    <row r="1279" spans="1:19" x14ac:dyDescent="0.25">
      <c r="A1279" s="91" t="str">
        <v>BD LIFE SCIENCES</v>
      </c>
      <c r="B1279" s="91" t="str">
        <v>Specimen Management</v>
      </c>
      <c r="C1279" s="91" t="str">
        <v>132</v>
      </c>
      <c r="D1279" s="91" t="str">
        <v>Alternate Specimen Management</v>
      </c>
      <c r="E1279" s="91" t="str">
        <v>Urine</v>
      </c>
      <c r="F1279" s="91" t="str">
        <v>Bulk Tubes</v>
      </c>
      <c r="G1279" s="91" t="str">
        <v>BULK TUBES</v>
      </c>
      <c r="H1279" s="91" t="str">
        <v>364992</v>
      </c>
      <c r="I1279" s="91" t="str">
        <v>TUBE URIN PLC 16X100 8.0 UAP CONI RD/YEL</v>
      </c>
      <c r="J1279" s="91" t="str">
        <v>BD</v>
      </c>
      <c r="K1279" s="95">
        <f>SUMIFS(MasterData[Curr Sales],MasterData[Material'#],H1279,MasterData[Material],I1279,MasterData[WWB ID],C1279)</f>
        <v>6545.9400000000005</v>
      </c>
      <c r="L1279" s="95">
        <f>SUMIFS(MasterData[Prior Sales],MasterData[Material'#],H1279,MasterData[Material],I1279,MasterData[WWB ID],C1279)</f>
        <v>6528.5999999999995</v>
      </c>
      <c r="M1279" s="95">
        <f t="shared" si="39"/>
        <v>17.340000000001055</v>
      </c>
      <c r="N1279" s="95">
        <f>SUMIFS(MasterData[Semi-Annual Base],MasterData[Material'#],H1279,MasterData[Material],I1279,MasterData[WWB ID],C1279)</f>
        <v>0</v>
      </c>
      <c r="O1279" s="95">
        <f>SUMIFS(MasterData[Semi-Annual Focus],MasterData[Material'#],H1279,MasterData[Material],I1279,MasterData[WWB ID],C1279)</f>
        <v>0</v>
      </c>
      <c r="P1279" s="95">
        <f>SUMIFS(MasterData[Base Rebate],MasterData[Material'#],H1279,MasterData[Material],I1279,MasterData[WWB ID],C1279)</f>
        <v>50.288428068096174</v>
      </c>
      <c r="Q1279" s="95">
        <f>SUMIFS(MasterData[Annual Focus],MasterData[Material'#],H1279,MasterData[Material],I1279,MasterData[WWB ID],C1279)</f>
        <v>0</v>
      </c>
      <c r="R1279" s="95">
        <f>SUMIFS(MasterData[Growth Rebate],MasterData[Material'#],H1279,MasterData[Material],I1279,MasterData[WWB ID],C1279)</f>
        <v>1.7340000000000577</v>
      </c>
      <c r="S1279" s="95">
        <f t="shared" si="40"/>
        <v>52.022428068096232</v>
      </c>
    </row>
    <row r="1280" spans="1:19" x14ac:dyDescent="0.25">
      <c r="A1280" s="91" t="str">
        <v>BD LIFE SCIENCES</v>
      </c>
      <c r="B1280" s="91" t="str">
        <v>Specimen Management</v>
      </c>
      <c r="C1280" s="91" t="str">
        <v>132</v>
      </c>
      <c r="D1280" s="91" t="str">
        <v>Alternate Specimen Management</v>
      </c>
      <c r="E1280" s="91" t="str">
        <v>Urine</v>
      </c>
      <c r="F1280" s="91" t="str">
        <v>Cup Kits</v>
      </c>
      <c r="G1280" s="91" t="str">
        <v>CUP KITS</v>
      </c>
      <c r="H1280" s="91" t="str">
        <v>364946</v>
      </c>
      <c r="I1280" s="91" t="str">
        <v>KIT URIN CUP 16X100 8.0 CONI UAP RD/YEL</v>
      </c>
      <c r="J1280" s="91" t="str">
        <v>BD</v>
      </c>
      <c r="K1280" s="95">
        <f>SUMIFS(MasterData[Curr Sales],MasterData[Material'#],H1280,MasterData[Material],I1280,MasterData[WWB ID],C1280)</f>
        <v>48.77</v>
      </c>
      <c r="L1280" s="95">
        <f>SUMIFS(MasterData[Prior Sales],MasterData[Material'#],H1280,MasterData[Material],I1280,MasterData[WWB ID],C1280)</f>
        <v>49.25</v>
      </c>
      <c r="M1280" s="95">
        <f t="shared" si="39"/>
        <v>-0.47999999999999687</v>
      </c>
      <c r="N1280" s="95">
        <f>SUMIFS(MasterData[Semi-Annual Base],MasterData[Material'#],H1280,MasterData[Material],I1280,MasterData[WWB ID],C1280)</f>
        <v>0</v>
      </c>
      <c r="O1280" s="95">
        <f>SUMIFS(MasterData[Semi-Annual Focus],MasterData[Material'#],H1280,MasterData[Material],I1280,MasterData[WWB ID],C1280)</f>
        <v>0</v>
      </c>
      <c r="P1280" s="95">
        <f>SUMIFS(MasterData[Base Rebate],MasterData[Material'#],H1280,MasterData[Material],I1280,MasterData[WWB ID],C1280)</f>
        <v>0.37936235676159313</v>
      </c>
      <c r="Q1280" s="95">
        <f>SUMIFS(MasterData[Annual Focus],MasterData[Material'#],H1280,MasterData[Material],I1280,MasterData[WWB ID],C1280)</f>
        <v>0</v>
      </c>
      <c r="R1280" s="95">
        <f>SUMIFS(MasterData[Growth Rebate],MasterData[Material'#],H1280,MasterData[Material],I1280,MasterData[WWB ID],C1280)</f>
        <v>-4.8000000000000043E-2</v>
      </c>
      <c r="S1280" s="95">
        <f t="shared" si="40"/>
        <v>0.33136235676159309</v>
      </c>
    </row>
    <row r="1281" spans="1:19" x14ac:dyDescent="0.25">
      <c r="A1281" s="91" t="str">
        <v>BD LIFE SCIENCES</v>
      </c>
      <c r="B1281" s="91" t="str">
        <v>Specimen Management</v>
      </c>
      <c r="C1281" s="91" t="str">
        <v>130</v>
      </c>
      <c r="D1281" s="91" t="str">
        <v>Tubes</v>
      </c>
      <c r="E1281" s="91" t="str">
        <v>Primary Tubes</v>
      </c>
      <c r="F1281" s="91" t="str">
        <v>PT SST</v>
      </c>
      <c r="G1281" s="91" t="str">
        <v>SST PLASTIC HEMO</v>
      </c>
      <c r="H1281" s="91" t="str">
        <v>367989</v>
      </c>
      <c r="I1281" s="91" t="str">
        <v>Tube SST PLH 13X100mm 5.0ml MLBL Gold</v>
      </c>
      <c r="J1281" s="91" t="str">
        <v>BD</v>
      </c>
      <c r="K1281" s="95">
        <f>SUMIFS(MasterData[Curr Sales],MasterData[Material'#],H1281,MasterData[Material],I1281,MasterData[WWB ID],C1281)</f>
        <v>694.2</v>
      </c>
      <c r="L1281" s="95">
        <f>SUMIFS(MasterData[Prior Sales],MasterData[Material'#],H1281,MasterData[Material],I1281,MasterData[WWB ID],C1281)</f>
        <v>0</v>
      </c>
      <c r="M1281" s="95">
        <f t="shared" si="39"/>
        <v>694.2</v>
      </c>
      <c r="N1281" s="95">
        <f>SUMIFS(MasterData[Semi-Annual Base],MasterData[Material'#],H1281,MasterData[Material],I1281,MasterData[WWB ID],C1281)</f>
        <v>0</v>
      </c>
      <c r="O1281" s="95">
        <f>SUMIFS(MasterData[Semi-Annual Focus],MasterData[Material'#],H1281,MasterData[Material],I1281,MasterData[WWB ID],C1281)</f>
        <v>0</v>
      </c>
      <c r="P1281" s="95">
        <f>SUMIFS(MasterData[Base Rebate],MasterData[Material'#],H1281,MasterData[Material],I1281,MasterData[WWB ID],C1281)</f>
        <v>0</v>
      </c>
      <c r="Q1281" s="95">
        <f>SUMIFS(MasterData[Annual Focus],MasterData[Material'#],H1281,MasterData[Material],I1281,MasterData[WWB ID],C1281)</f>
        <v>0</v>
      </c>
      <c r="R1281" s="95">
        <f>SUMIFS(MasterData[Growth Rebate],MasterData[Material'#],H1281,MasterData[Material],I1281,MasterData[WWB ID],C1281)</f>
        <v>69.42</v>
      </c>
      <c r="S1281" s="95">
        <f t="shared" si="40"/>
        <v>69.42</v>
      </c>
    </row>
    <row r="1282" spans="1:19" x14ac:dyDescent="0.25">
      <c r="A1282" s="91" t="str">
        <v>BD LIFE SCIENCES</v>
      </c>
      <c r="B1282" s="91" t="str">
        <v>Specimen Management</v>
      </c>
      <c r="C1282" s="91" t="str">
        <v>130</v>
      </c>
      <c r="D1282" s="91" t="str">
        <v>Tubes</v>
      </c>
      <c r="E1282" s="91" t="str">
        <v>Primary Tubes</v>
      </c>
      <c r="F1282" s="91" t="str">
        <v>PT Heparin</v>
      </c>
      <c r="G1282" s="91" t="str">
        <v>HEPARIN PLASTIC CONV</v>
      </c>
      <c r="H1282" s="91" t="str">
        <v>366667</v>
      </c>
      <c r="I1282" s="91" t="str">
        <v>TUBE LIHEP PLC 13X75 3.0 PLBL GN</v>
      </c>
      <c r="J1282" s="91" t="str">
        <v>BD</v>
      </c>
      <c r="K1282" s="95">
        <f>SUMIFS(MasterData[Curr Sales],MasterData[Material'#],H1282,MasterData[Material],I1282,MasterData[WWB ID],C1282)</f>
        <v>0</v>
      </c>
      <c r="L1282" s="95">
        <f>SUMIFS(MasterData[Prior Sales],MasterData[Material'#],H1282,MasterData[Material],I1282,MasterData[WWB ID],C1282)</f>
        <v>33.18</v>
      </c>
      <c r="M1282" s="95">
        <f t="shared" si="39"/>
        <v>-33.18</v>
      </c>
      <c r="N1282" s="95">
        <f>SUMIFS(MasterData[Semi-Annual Base],MasterData[Material'#],H1282,MasterData[Material],I1282,MasterData[WWB ID],C1282)</f>
        <v>0</v>
      </c>
      <c r="O1282" s="95">
        <f>SUMIFS(MasterData[Semi-Annual Focus],MasterData[Material'#],H1282,MasterData[Material],I1282,MasterData[WWB ID],C1282)</f>
        <v>0</v>
      </c>
      <c r="P1282" s="95">
        <f>SUMIFS(MasterData[Base Rebate],MasterData[Material'#],H1282,MasterData[Material],I1282,MasterData[WWB ID],C1282)</f>
        <v>0.25557853801725194</v>
      </c>
      <c r="Q1282" s="95">
        <f>SUMIFS(MasterData[Annual Focus],MasterData[Material'#],H1282,MasterData[Material],I1282,MasterData[WWB ID],C1282)</f>
        <v>0</v>
      </c>
      <c r="R1282" s="95">
        <f>SUMIFS(MasterData[Growth Rebate],MasterData[Material'#],H1282,MasterData[Material],I1282,MasterData[WWB ID],C1282)</f>
        <v>-3.3180000000000001</v>
      </c>
      <c r="S1282" s="95">
        <f t="shared" si="40"/>
        <v>-3.0624214619827481</v>
      </c>
    </row>
    <row r="1283" spans="1:19" x14ac:dyDescent="0.25">
      <c r="A1283" s="91" t="str">
        <v>BD LIFE SCIENCES</v>
      </c>
      <c r="B1283" s="91" t="str">
        <v>Specimen Management</v>
      </c>
      <c r="C1283" s="91" t="str">
        <v>131</v>
      </c>
      <c r="D1283" s="91" t="str">
        <v>Acquisition</v>
      </c>
      <c r="E1283" s="91" t="str">
        <v>Wingsets</v>
      </c>
      <c r="F1283" s="91" t="str">
        <v>Safety Wingset PBBCS</v>
      </c>
      <c r="G1283" s="91" t="str">
        <v>PBBCS</v>
      </c>
      <c r="H1283" s="91" t="str">
        <v>367323</v>
      </c>
      <c r="I1283" s="91" t="str">
        <v>Wingset PBBCS 25x.75 12 w/o Luer</v>
      </c>
      <c r="J1283" s="91" t="str">
        <v>BD</v>
      </c>
      <c r="K1283" s="95">
        <f>SUMIFS(MasterData[Curr Sales],MasterData[Material'#],H1283,MasterData[Material],I1283,MasterData[WWB ID],C1283)</f>
        <v>0</v>
      </c>
      <c r="L1283" s="95">
        <f>SUMIFS(MasterData[Prior Sales],MasterData[Material'#],H1283,MasterData[Material],I1283,MasterData[WWB ID],C1283)</f>
        <v>326.95999999999998</v>
      </c>
      <c r="M1283" s="95">
        <f t="shared" si="39"/>
        <v>-326.95999999999998</v>
      </c>
      <c r="N1283" s="95">
        <f>SUMIFS(MasterData[Semi-Annual Base],MasterData[Material'#],H1283,MasterData[Material],I1283,MasterData[WWB ID],C1283)</f>
        <v>0</v>
      </c>
      <c r="O1283" s="95">
        <f>SUMIFS(MasterData[Semi-Annual Focus],MasterData[Material'#],H1283,MasterData[Material],I1283,MasterData[WWB ID],C1283)</f>
        <v>0</v>
      </c>
      <c r="P1283" s="95">
        <f>SUMIFS(MasterData[Base Rebate],MasterData[Material'#],H1283,MasterData[Material],I1283,MasterData[WWB ID],C1283)</f>
        <v>2.5185038815587912</v>
      </c>
      <c r="Q1283" s="95">
        <f>SUMIFS(MasterData[Annual Focus],MasterData[Material'#],H1283,MasterData[Material],I1283,MasterData[WWB ID],C1283)</f>
        <v>0</v>
      </c>
      <c r="R1283" s="95">
        <f>SUMIFS(MasterData[Growth Rebate],MasterData[Material'#],H1283,MasterData[Material],I1283,MasterData[WWB ID],C1283)</f>
        <v>-32.695999999999998</v>
      </c>
      <c r="S1283" s="95">
        <f t="shared" si="40"/>
        <v>-30.177496118441205</v>
      </c>
    </row>
    <row r="1284" spans="1:19" x14ac:dyDescent="0.25">
      <c r="A1284" s="91" t="str">
        <v>BD INTERVENTIONAL</v>
      </c>
      <c r="B1284" s="91" t="str">
        <v>Surgery</v>
      </c>
      <c r="C1284" s="91" t="str">
        <v>147</v>
      </c>
      <c r="D1284" s="91" t="str">
        <v>Infection Prevention</v>
      </c>
      <c r="E1284" s="91" t="str">
        <v>ChloraPrep</v>
      </c>
      <c r="F1284" s="91" t="str">
        <v>ChloraPrep Surgical</v>
      </c>
      <c r="G1284" s="91" t="str">
        <v>10.5 ml</v>
      </c>
      <c r="H1284" s="91" t="str">
        <v>930700</v>
      </c>
      <c r="I1284" s="91" t="str">
        <v>10.5mL CLEAR STERILE SOLUTION/APPLICATOR</v>
      </c>
      <c r="J1284" s="91" t="str">
        <v>BD</v>
      </c>
      <c r="K1284" s="95">
        <f>SUMIFS(MasterData[Curr Sales],MasterData[Material'#],H1284,MasterData[Material],I1284,MasterData[WWB ID],C1284)</f>
        <v>33218.730000000003</v>
      </c>
      <c r="L1284" s="95">
        <f>SUMIFS(MasterData[Prior Sales],MasterData[Material'#],H1284,MasterData[Material],I1284,MasterData[WWB ID],C1284)</f>
        <v>18928.850000000002</v>
      </c>
      <c r="M1284" s="95">
        <f t="shared" si="39"/>
        <v>14289.880000000001</v>
      </c>
      <c r="N1284" s="95">
        <f>SUMIFS(MasterData[Semi-Annual Base],MasterData[Material'#],H1284,MasterData[Material],I1284,MasterData[WWB ID],C1284)</f>
        <v>0</v>
      </c>
      <c r="O1284" s="95">
        <f>SUMIFS(MasterData[Semi-Annual Focus],MasterData[Material'#],H1284,MasterData[Material],I1284,MasterData[WWB ID],C1284)</f>
        <v>0</v>
      </c>
      <c r="P1284" s="95">
        <f>SUMIFS(MasterData[Base Rebate],MasterData[Material'#],H1284,MasterData[Material],I1284,MasterData[WWB ID],C1284)</f>
        <v>145.80493699059252</v>
      </c>
      <c r="Q1284" s="95">
        <f>SUMIFS(MasterData[Annual Focus],MasterData[Material'#],H1284,MasterData[Material],I1284,MasterData[WWB ID],C1284)</f>
        <v>0</v>
      </c>
      <c r="R1284" s="95">
        <f>SUMIFS(MasterData[Growth Rebate],MasterData[Material'#],H1284,MasterData[Material],I1284,MasterData[WWB ID],C1284)</f>
        <v>1428.9880000000005</v>
      </c>
      <c r="S1284" s="95">
        <f t="shared" si="40"/>
        <v>1574.792936990593</v>
      </c>
    </row>
    <row r="1285" spans="1:19" x14ac:dyDescent="0.25">
      <c r="A1285" s="91" t="str">
        <v>BD INTERVENTIONAL</v>
      </c>
      <c r="B1285" s="91" t="str">
        <v>Surgery</v>
      </c>
      <c r="C1285" s="91" t="str">
        <v>147</v>
      </c>
      <c r="D1285" s="91" t="str">
        <v>Infection Prevention</v>
      </c>
      <c r="E1285" s="91" t="str">
        <v>ChloraPrep</v>
      </c>
      <c r="F1285" s="91" t="str">
        <v>ChloraPrep Surgical</v>
      </c>
      <c r="G1285" s="91" t="str">
        <v>10.5 ml</v>
      </c>
      <c r="H1285" s="91" t="str">
        <v>930715</v>
      </c>
      <c r="I1285" s="91" t="str">
        <v>10.5mL ORANGE STERILE SOLUTION/APPL</v>
      </c>
      <c r="J1285" s="91" t="str">
        <v>BD</v>
      </c>
      <c r="K1285" s="95">
        <f>SUMIFS(MasterData[Curr Sales],MasterData[Material'#],H1285,MasterData[Material],I1285,MasterData[WWB ID],C1285)</f>
        <v>73615.5</v>
      </c>
      <c r="L1285" s="95">
        <f>SUMIFS(MasterData[Prior Sales],MasterData[Material'#],H1285,MasterData[Material],I1285,MasterData[WWB ID],C1285)</f>
        <v>81270</v>
      </c>
      <c r="M1285" s="95">
        <f t="shared" si="39"/>
        <v>-7654.5</v>
      </c>
      <c r="N1285" s="95">
        <f>SUMIFS(MasterData[Semi-Annual Base],MasterData[Material'#],H1285,MasterData[Material],I1285,MasterData[WWB ID],C1285)</f>
        <v>0</v>
      </c>
      <c r="O1285" s="95">
        <f>SUMIFS(MasterData[Semi-Annual Focus],MasterData[Material'#],H1285,MasterData[Material],I1285,MasterData[WWB ID],C1285)</f>
        <v>0</v>
      </c>
      <c r="P1285" s="95">
        <f>SUMIFS(MasterData[Base Rebate],MasterData[Material'#],H1285,MasterData[Material],I1285,MasterData[WWB ID],C1285)</f>
        <v>626.00565957390188</v>
      </c>
      <c r="Q1285" s="95">
        <f>SUMIFS(MasterData[Annual Focus],MasterData[Material'#],H1285,MasterData[Material],I1285,MasterData[WWB ID],C1285)</f>
        <v>0</v>
      </c>
      <c r="R1285" s="95">
        <f>SUMIFS(MasterData[Growth Rebate],MasterData[Material'#],H1285,MasterData[Material],I1285,MasterData[WWB ID],C1285)</f>
        <v>-765.45000000000084</v>
      </c>
      <c r="S1285" s="95">
        <f t="shared" si="40"/>
        <v>-139.44434042609896</v>
      </c>
    </row>
    <row r="1286" spans="1:19" x14ac:dyDescent="0.25">
      <c r="A1286" s="91" t="str">
        <v>BD INTERVENTIONAL</v>
      </c>
      <c r="B1286" s="91" t="str">
        <v>Surgery</v>
      </c>
      <c r="C1286" s="91" t="str">
        <v>147</v>
      </c>
      <c r="D1286" s="91" t="str">
        <v>Infection Prevention</v>
      </c>
      <c r="E1286" s="91" t="str">
        <v>ChloraPrep</v>
      </c>
      <c r="F1286" s="91" t="str">
        <v>ChloraPrep Surgical</v>
      </c>
      <c r="G1286" s="91" t="str">
        <v>10.5 ml</v>
      </c>
      <c r="H1286" s="91" t="str">
        <v>930725</v>
      </c>
      <c r="I1286" s="91" t="str">
        <v>10.5mL TEAL STERILE SOLUTION/APPLICATOR</v>
      </c>
      <c r="J1286" s="91" t="str">
        <v>BD</v>
      </c>
      <c r="K1286" s="95">
        <f>SUMIFS(MasterData[Curr Sales],MasterData[Material'#],H1286,MasterData[Material],I1286,MasterData[WWB ID],C1286)</f>
        <v>10678.5</v>
      </c>
      <c r="L1286" s="95">
        <f>SUMIFS(MasterData[Prior Sales],MasterData[Material'#],H1286,MasterData[Material],I1286,MasterData[WWB ID],C1286)</f>
        <v>10489.5</v>
      </c>
      <c r="M1286" s="95">
        <f t="shared" si="39"/>
        <v>189</v>
      </c>
      <c r="N1286" s="95">
        <f>SUMIFS(MasterData[Semi-Annual Base],MasterData[Material'#],H1286,MasterData[Material],I1286,MasterData[WWB ID],C1286)</f>
        <v>0</v>
      </c>
      <c r="O1286" s="95">
        <f>SUMIFS(MasterData[Semi-Annual Focus],MasterData[Material'#],H1286,MasterData[Material],I1286,MasterData[WWB ID],C1286)</f>
        <v>0</v>
      </c>
      <c r="P1286" s="95">
        <f>SUMIFS(MasterData[Base Rebate],MasterData[Material'#],H1286,MasterData[Material],I1286,MasterData[WWB ID],C1286)</f>
        <v>80.798404898491995</v>
      </c>
      <c r="Q1286" s="95">
        <f>SUMIFS(MasterData[Annual Focus],MasterData[Material'#],H1286,MasterData[Material],I1286,MasterData[WWB ID],C1286)</f>
        <v>0</v>
      </c>
      <c r="R1286" s="95">
        <f>SUMIFS(MasterData[Growth Rebate],MasterData[Material'#],H1286,MasterData[Material],I1286,MasterData[WWB ID],C1286)</f>
        <v>18.900000000000048</v>
      </c>
      <c r="S1286" s="95">
        <f t="shared" si="40"/>
        <v>99.698404898492043</v>
      </c>
    </row>
    <row r="1287" spans="1:19" x14ac:dyDescent="0.25">
      <c r="A1287" s="91" t="str">
        <v>BD INTERVENTIONAL</v>
      </c>
      <c r="B1287" s="91" t="str">
        <v>Surgery</v>
      </c>
      <c r="C1287" s="91" t="str">
        <v>147</v>
      </c>
      <c r="D1287" s="91" t="str">
        <v>Infection Prevention</v>
      </c>
      <c r="E1287" s="91" t="str">
        <v>ChloraPrep</v>
      </c>
      <c r="F1287" s="91" t="str">
        <v>ChloraPrep Surgical</v>
      </c>
      <c r="G1287" s="91" t="str">
        <v>26 ml</v>
      </c>
      <c r="H1287" s="91" t="str">
        <v>930815</v>
      </c>
      <c r="I1287" s="91" t="str">
        <v>26mL ORANGE STERILE SOLUTION/APPLICATOR</v>
      </c>
      <c r="J1287" s="91" t="str">
        <v>BD</v>
      </c>
      <c r="K1287" s="95">
        <f>SUMIFS(MasterData[Curr Sales],MasterData[Material'#],H1287,MasterData[Material],I1287,MasterData[WWB ID],C1287)</f>
        <v>438492.16000000003</v>
      </c>
      <c r="L1287" s="95">
        <f>SUMIFS(MasterData[Prior Sales],MasterData[Material'#],H1287,MasterData[Material],I1287,MasterData[WWB ID],C1287)</f>
        <v>431008.62</v>
      </c>
      <c r="M1287" s="95">
        <f t="shared" si="39"/>
        <v>7483.5400000000373</v>
      </c>
      <c r="N1287" s="95">
        <f>SUMIFS(MasterData[Semi-Annual Base],MasterData[Material'#],H1287,MasterData[Material],I1287,MasterData[WWB ID],C1287)</f>
        <v>0</v>
      </c>
      <c r="O1287" s="95">
        <f>SUMIFS(MasterData[Semi-Annual Focus],MasterData[Material'#],H1287,MasterData[Material],I1287,MasterData[WWB ID],C1287)</f>
        <v>0</v>
      </c>
      <c r="P1287" s="95">
        <f>SUMIFS(MasterData[Base Rebate],MasterData[Material'#],H1287,MasterData[Material],I1287,MasterData[WWB ID],C1287)</f>
        <v>3319.9684440154706</v>
      </c>
      <c r="Q1287" s="95">
        <f>SUMIFS(MasterData[Annual Focus],MasterData[Material'#],H1287,MasterData[Material],I1287,MasterData[WWB ID],C1287)</f>
        <v>0</v>
      </c>
      <c r="R1287" s="95">
        <f>SUMIFS(MasterData[Growth Rebate],MasterData[Material'#],H1287,MasterData[Material],I1287,MasterData[WWB ID],C1287)</f>
        <v>748.35400000000368</v>
      </c>
      <c r="S1287" s="95">
        <f t="shared" si="40"/>
        <v>4068.3224440154745</v>
      </c>
    </row>
    <row r="1288" spans="1:19" x14ac:dyDescent="0.25">
      <c r="A1288" s="91" t="str">
        <v>BD INTERVENTIONAL</v>
      </c>
      <c r="B1288" s="91" t="str">
        <v>Surgery</v>
      </c>
      <c r="C1288" s="91" t="str">
        <v>147</v>
      </c>
      <c r="D1288" s="91" t="str">
        <v>Infection Prevention</v>
      </c>
      <c r="E1288" s="91" t="str">
        <v>ChloraPrep</v>
      </c>
      <c r="F1288" s="91" t="str">
        <v>ChloraPrep Surgical</v>
      </c>
      <c r="G1288" s="91" t="str">
        <v>26 ml</v>
      </c>
      <c r="H1288" s="91" t="str">
        <v>930825</v>
      </c>
      <c r="I1288" s="91" t="str">
        <v>26mL TEAL STERILE SOLUTION/APPLICATOR</v>
      </c>
      <c r="J1288" s="91" t="str">
        <v>BD</v>
      </c>
      <c r="K1288" s="95">
        <f>SUMIFS(MasterData[Curr Sales],MasterData[Material'#],H1288,MasterData[Material],I1288,MasterData[WWB ID],C1288)</f>
        <v>10148</v>
      </c>
      <c r="L1288" s="95">
        <f>SUMIFS(MasterData[Prior Sales],MasterData[Material'#],H1288,MasterData[Material],I1288,MasterData[WWB ID],C1288)</f>
        <v>7396</v>
      </c>
      <c r="M1288" s="95">
        <f t="shared" si="39"/>
        <v>2752</v>
      </c>
      <c r="N1288" s="95">
        <f>SUMIFS(MasterData[Semi-Annual Base],MasterData[Material'#],H1288,MasterData[Material],I1288,MasterData[WWB ID],C1288)</f>
        <v>0</v>
      </c>
      <c r="O1288" s="95">
        <f>SUMIFS(MasterData[Semi-Annual Focus],MasterData[Material'#],H1288,MasterData[Material],I1288,MasterData[WWB ID],C1288)</f>
        <v>0</v>
      </c>
      <c r="P1288" s="95">
        <f>SUMIFS(MasterData[Base Rebate],MasterData[Material'#],H1288,MasterData[Material],I1288,MasterData[WWB ID],C1288)</f>
        <v>56.969827220482081</v>
      </c>
      <c r="Q1288" s="95">
        <f>SUMIFS(MasterData[Annual Focus],MasterData[Material'#],H1288,MasterData[Material],I1288,MasterData[WWB ID],C1288)</f>
        <v>0</v>
      </c>
      <c r="R1288" s="95">
        <f>SUMIFS(MasterData[Growth Rebate],MasterData[Material'#],H1288,MasterData[Material],I1288,MasterData[WWB ID],C1288)</f>
        <v>275.20000000000005</v>
      </c>
      <c r="S1288" s="95">
        <f t="shared" si="40"/>
        <v>332.16982722048215</v>
      </c>
    </row>
    <row r="1289" spans="1:19" x14ac:dyDescent="0.25">
      <c r="A1289" s="91" t="str">
        <v>BD INTERVENTIONAL</v>
      </c>
      <c r="B1289" s="91" t="str">
        <v>Surgery</v>
      </c>
      <c r="C1289" s="91" t="str">
        <v>147</v>
      </c>
      <c r="D1289" s="91" t="str">
        <v>Infection Prevention</v>
      </c>
      <c r="E1289" s="91" t="str">
        <v>ChloraPrep</v>
      </c>
      <c r="F1289" s="91" t="str">
        <v>ChloraPrep Surgical</v>
      </c>
      <c r="G1289" s="91" t="str">
        <v>26 ml</v>
      </c>
      <c r="H1289" s="91" t="str">
        <v>930800</v>
      </c>
      <c r="I1289" s="91" t="str">
        <v>26mL CLEAR STERILE SOLUTION/APPLICATOR</v>
      </c>
      <c r="J1289" s="91" t="str">
        <v>BD</v>
      </c>
      <c r="K1289" s="95">
        <f>SUMIFS(MasterData[Curr Sales],MasterData[Material'#],H1289,MasterData[Material],I1289,MasterData[WWB ID],C1289)</f>
        <v>0</v>
      </c>
      <c r="L1289" s="95">
        <f>SUMIFS(MasterData[Prior Sales],MasterData[Material'#],H1289,MasterData[Material],I1289,MasterData[WWB ID],C1289)</f>
        <v>848.9</v>
      </c>
      <c r="M1289" s="95">
        <f t="shared" ref="M1289:M1352" si="41">K1289-L1289</f>
        <v>-848.9</v>
      </c>
      <c r="N1289" s="95">
        <f>SUMIFS(MasterData[Semi-Annual Base],MasterData[Material'#],H1289,MasterData[Material],I1289,MasterData[WWB ID],C1289)</f>
        <v>0</v>
      </c>
      <c r="O1289" s="95">
        <f>SUMIFS(MasterData[Semi-Annual Focus],MasterData[Material'#],H1289,MasterData[Material],I1289,MasterData[WWB ID],C1289)</f>
        <v>0</v>
      </c>
      <c r="P1289" s="95">
        <f>SUMIFS(MasterData[Base Rebate],MasterData[Material'#],H1289,MasterData[Material],I1289,MasterData[WWB ID],C1289)</f>
        <v>6.5388975564450034</v>
      </c>
      <c r="Q1289" s="95">
        <f>SUMIFS(MasterData[Annual Focus],MasterData[Material'#],H1289,MasterData[Material],I1289,MasterData[WWB ID],C1289)</f>
        <v>0</v>
      </c>
      <c r="R1289" s="95">
        <f>SUMIFS(MasterData[Growth Rebate],MasterData[Material'#],H1289,MasterData[Material],I1289,MasterData[WWB ID],C1289)</f>
        <v>-84.89</v>
      </c>
      <c r="S1289" s="95">
        <f t="shared" ref="S1289:S1352" si="42">SUM(N1289:R1289)</f>
        <v>-78.351102443554993</v>
      </c>
    </row>
    <row r="1290" spans="1:19" x14ac:dyDescent="0.25">
      <c r="A1290" s="91" t="str">
        <v>BD INTERVENTIONAL</v>
      </c>
      <c r="B1290" s="91" t="str">
        <v>Surgery</v>
      </c>
      <c r="C1290" s="91" t="str">
        <v>2401319</v>
      </c>
      <c r="D1290" s="91" t="str">
        <v>Hernia</v>
      </c>
      <c r="E1290" s="91" t="str">
        <v>Fixation</v>
      </c>
      <c r="F1290" s="91" t="str">
        <v>Absorbable Fixation</v>
      </c>
      <c r="G1290" s="91" t="str">
        <v>Sorbafix</v>
      </c>
      <c r="H1290" s="91" t="str">
        <v>0113115_BARD</v>
      </c>
      <c r="I1290" s="91" t="str">
        <v>ENHANCED SORBFX LAP 15 TACKS</v>
      </c>
      <c r="J1290" s="91" t="str">
        <v>BARD</v>
      </c>
      <c r="K1290" s="95">
        <f>SUMIFS(MasterData[Curr Sales],MasterData[Material'#],H1290,MasterData[Material],I1290,MasterData[WWB ID],C1290)</f>
        <v>17140</v>
      </c>
      <c r="L1290" s="95">
        <f>SUMIFS(MasterData[Prior Sales],MasterData[Material'#],H1290,MasterData[Material],I1290,MasterData[WWB ID],C1290)</f>
        <v>23300</v>
      </c>
      <c r="M1290" s="95">
        <f t="shared" si="41"/>
        <v>-6160</v>
      </c>
      <c r="N1290" s="95">
        <f>SUMIFS(MasterData[Semi-Annual Base],MasterData[Material'#],H1290,MasterData[Material],I1290,MasterData[WWB ID],C1290)</f>
        <v>0</v>
      </c>
      <c r="O1290" s="95">
        <f>SUMIFS(MasterData[Semi-Annual Focus],MasterData[Material'#],H1290,MasterData[Material],I1290,MasterData[WWB ID],C1290)</f>
        <v>0</v>
      </c>
      <c r="P1290" s="95">
        <f>SUMIFS(MasterData[Base Rebate],MasterData[Material'#],H1290,MasterData[Material],I1290,MasterData[WWB ID],C1290)</f>
        <v>179.47498299583998</v>
      </c>
      <c r="Q1290" s="95">
        <f>SUMIFS(MasterData[Annual Focus],MasterData[Material'#],H1290,MasterData[Material],I1290,MasterData[WWB ID],C1290)</f>
        <v>0</v>
      </c>
      <c r="R1290" s="95">
        <f>SUMIFS(MasterData[Growth Rebate],MasterData[Material'#],H1290,MasterData[Material],I1290,MasterData[WWB ID],C1290)</f>
        <v>-616</v>
      </c>
      <c r="S1290" s="95">
        <f t="shared" si="42"/>
        <v>-436.52501700416002</v>
      </c>
    </row>
    <row r="1291" spans="1:19" x14ac:dyDescent="0.25">
      <c r="A1291" s="91" t="str">
        <v>BD INTERVENTIONAL</v>
      </c>
      <c r="B1291" s="91" t="str">
        <v>Surgery</v>
      </c>
      <c r="C1291" s="91" t="str">
        <v>2401319</v>
      </c>
      <c r="D1291" s="91" t="str">
        <v>Hernia</v>
      </c>
      <c r="E1291" s="91" t="str">
        <v>Fixation</v>
      </c>
      <c r="F1291" s="91" t="str">
        <v>Absorbable Fixation</v>
      </c>
      <c r="G1291" s="91" t="str">
        <v>Sorbafix</v>
      </c>
      <c r="H1291" s="91" t="str">
        <v>0113116_BARD</v>
      </c>
      <c r="I1291" s="91" t="str">
        <v>ENHANCED SORBFX LAP 30 TACKS</v>
      </c>
      <c r="J1291" s="91" t="str">
        <v>BARD</v>
      </c>
      <c r="K1291" s="95">
        <f>SUMIFS(MasterData[Curr Sales],MasterData[Material'#],H1291,MasterData[Material],I1291,MasterData[WWB ID],C1291)</f>
        <v>26784</v>
      </c>
      <c r="L1291" s="95">
        <f>SUMIFS(MasterData[Prior Sales],MasterData[Material'#],H1291,MasterData[Material],I1291,MasterData[WWB ID],C1291)</f>
        <v>11625</v>
      </c>
      <c r="M1291" s="95">
        <f t="shared" si="41"/>
        <v>15159</v>
      </c>
      <c r="N1291" s="95">
        <f>SUMIFS(MasterData[Semi-Annual Base],MasterData[Material'#],H1291,MasterData[Material],I1291,MasterData[WWB ID],C1291)</f>
        <v>0</v>
      </c>
      <c r="O1291" s="95">
        <f>SUMIFS(MasterData[Semi-Annual Focus],MasterData[Material'#],H1291,MasterData[Material],I1291,MasterData[WWB ID],C1291)</f>
        <v>0</v>
      </c>
      <c r="P1291" s="95">
        <f>SUMIFS(MasterData[Base Rebate],MasterData[Material'#],H1291,MasterData[Material],I1291,MasterData[WWB ID],C1291)</f>
        <v>89.544921773675526</v>
      </c>
      <c r="Q1291" s="95">
        <f>SUMIFS(MasterData[Annual Focus],MasterData[Material'#],H1291,MasterData[Material],I1291,MasterData[WWB ID],C1291)</f>
        <v>0</v>
      </c>
      <c r="R1291" s="95">
        <f>SUMIFS(MasterData[Growth Rebate],MasterData[Material'#],H1291,MasterData[Material],I1291,MasterData[WWB ID],C1291)</f>
        <v>1515.9</v>
      </c>
      <c r="S1291" s="95">
        <f t="shared" si="42"/>
        <v>1605.4449217736756</v>
      </c>
    </row>
    <row r="1292" spans="1:19" x14ac:dyDescent="0.25">
      <c r="A1292" s="91" t="str">
        <v>BD INTERVENTIONAL</v>
      </c>
      <c r="B1292" s="91" t="str">
        <v>Surgery</v>
      </c>
      <c r="C1292" s="91" t="str">
        <v>2401319</v>
      </c>
      <c r="D1292" s="91" t="str">
        <v>Hernia</v>
      </c>
      <c r="E1292" s="91" t="str">
        <v>Fixation</v>
      </c>
      <c r="F1292" s="91" t="str">
        <v>Permanent Fixation</v>
      </c>
      <c r="G1292" s="91" t="str">
        <v>Capsure</v>
      </c>
      <c r="H1292" s="91" t="str">
        <v>0113230_BARD</v>
      </c>
      <c r="I1292" s="91" t="str">
        <v>CAPSURE EIS 30CT</v>
      </c>
      <c r="J1292" s="91" t="str">
        <v>BARD</v>
      </c>
      <c r="K1292" s="95">
        <f>SUMIFS(MasterData[Curr Sales],MasterData[Material'#],H1292,MasterData[Material],I1292,MasterData[WWB ID],C1292)</f>
        <v>18900</v>
      </c>
      <c r="L1292" s="95">
        <f>SUMIFS(MasterData[Prior Sales],MasterData[Material'#],H1292,MasterData[Material],I1292,MasterData[WWB ID],C1292)</f>
        <v>31700.7</v>
      </c>
      <c r="M1292" s="95">
        <f t="shared" si="41"/>
        <v>-12800.7</v>
      </c>
      <c r="N1292" s="95">
        <f>SUMIFS(MasterData[Semi-Annual Base],MasterData[Material'#],H1292,MasterData[Material],I1292,MasterData[WWB ID],C1292)</f>
        <v>0</v>
      </c>
      <c r="O1292" s="95">
        <f>SUMIFS(MasterData[Semi-Annual Focus],MasterData[Material'#],H1292,MasterData[Material],I1292,MasterData[WWB ID],C1292)</f>
        <v>0</v>
      </c>
      <c r="P1292" s="95">
        <f>SUMIFS(MasterData[Base Rebate],MasterData[Material'#],H1292,MasterData[Material],I1292,MasterData[WWB ID],C1292)</f>
        <v>244.18380229425856</v>
      </c>
      <c r="Q1292" s="95">
        <f>SUMIFS(MasterData[Annual Focus],MasterData[Material'#],H1292,MasterData[Material],I1292,MasterData[WWB ID],C1292)</f>
        <v>0</v>
      </c>
      <c r="R1292" s="95">
        <f>SUMIFS(MasterData[Growth Rebate],MasterData[Material'#],H1292,MasterData[Material],I1292,MasterData[WWB ID],C1292)</f>
        <v>-1280.0700000000002</v>
      </c>
      <c r="S1292" s="95">
        <f t="shared" si="42"/>
        <v>-1035.8861977057416</v>
      </c>
    </row>
    <row r="1293" spans="1:19" x14ac:dyDescent="0.25">
      <c r="A1293" s="91" t="str">
        <v>BD INTERVENTIONAL</v>
      </c>
      <c r="B1293" s="91" t="str">
        <v>Surgery</v>
      </c>
      <c r="C1293" s="91" t="str">
        <v>2401319</v>
      </c>
      <c r="D1293" s="91" t="str">
        <v>Hernia</v>
      </c>
      <c r="E1293" s="91" t="str">
        <v>Fixation</v>
      </c>
      <c r="F1293" s="91" t="str">
        <v>Permanent Fixation</v>
      </c>
      <c r="G1293" s="91" t="str">
        <v>Capsure</v>
      </c>
      <c r="H1293" s="91" t="str">
        <v>0113215_BARD</v>
      </c>
      <c r="I1293" s="91" t="str">
        <v>CAPSURE EIS 15CT</v>
      </c>
      <c r="J1293" s="91" t="str">
        <v>BARD</v>
      </c>
      <c r="K1293" s="95">
        <f>SUMIFS(MasterData[Curr Sales],MasterData[Material'#],H1293,MasterData[Material],I1293,MasterData[WWB ID],C1293)</f>
        <v>1150</v>
      </c>
      <c r="L1293" s="95">
        <f>SUMIFS(MasterData[Prior Sales],MasterData[Material'#],H1293,MasterData[Material],I1293,MasterData[WWB ID],C1293)</f>
        <v>10400</v>
      </c>
      <c r="M1293" s="95">
        <f t="shared" si="41"/>
        <v>-9250</v>
      </c>
      <c r="N1293" s="95">
        <f>SUMIFS(MasterData[Semi-Annual Base],MasterData[Material'#],H1293,MasterData[Material],I1293,MasterData[WWB ID],C1293)</f>
        <v>0</v>
      </c>
      <c r="O1293" s="95">
        <f>SUMIFS(MasterData[Semi-Annual Focus],MasterData[Material'#],H1293,MasterData[Material],I1293,MasterData[WWB ID],C1293)</f>
        <v>0</v>
      </c>
      <c r="P1293" s="95">
        <f>SUMIFS(MasterData[Base Rebate],MasterData[Material'#],H1293,MasterData[Material],I1293,MasterData[WWB ID],C1293)</f>
        <v>80.10900528569681</v>
      </c>
      <c r="Q1293" s="95">
        <f>SUMIFS(MasterData[Annual Focus],MasterData[Material'#],H1293,MasterData[Material],I1293,MasterData[WWB ID],C1293)</f>
        <v>0</v>
      </c>
      <c r="R1293" s="95">
        <f>SUMIFS(MasterData[Growth Rebate],MasterData[Material'#],H1293,MasterData[Material],I1293,MasterData[WWB ID],C1293)</f>
        <v>-925</v>
      </c>
      <c r="S1293" s="95">
        <f t="shared" si="42"/>
        <v>-844.89099471430313</v>
      </c>
    </row>
    <row r="1294" spans="1:19" x14ac:dyDescent="0.25">
      <c r="A1294" s="91" t="str">
        <v>BD INTERVENTIONAL</v>
      </c>
      <c r="B1294" s="91" t="str">
        <v>Surgery</v>
      </c>
      <c r="C1294" s="91" t="str">
        <v>2401319</v>
      </c>
      <c r="D1294" s="91" t="str">
        <v>Hernia</v>
      </c>
      <c r="E1294" s="91" t="str">
        <v>Inguinal Synthetic</v>
      </c>
      <c r="F1294" s="91" t="str">
        <v>Groin Open</v>
      </c>
      <c r="G1294" s="91" t="str">
        <v>Mesh Flats</v>
      </c>
      <c r="H1294" s="91" t="str">
        <v>0112680_BARD</v>
      </c>
      <c r="I1294" s="91" t="str">
        <v>Bard Mesh Flat Sheet</v>
      </c>
      <c r="J1294" s="91" t="str">
        <v>BARD</v>
      </c>
      <c r="K1294" s="95">
        <f>SUMIFS(MasterData[Curr Sales],MasterData[Material'#],H1294,MasterData[Material],I1294,MasterData[WWB ID],C1294)</f>
        <v>8754.9</v>
      </c>
      <c r="L1294" s="95">
        <f>SUMIFS(MasterData[Prior Sales],MasterData[Material'#],H1294,MasterData[Material],I1294,MasterData[WWB ID],C1294)</f>
        <v>7845.3</v>
      </c>
      <c r="M1294" s="95">
        <f t="shared" si="41"/>
        <v>909.59999999999945</v>
      </c>
      <c r="N1294" s="95">
        <f>SUMIFS(MasterData[Semi-Annual Base],MasterData[Material'#],H1294,MasterData[Material],I1294,MasterData[WWB ID],C1294)</f>
        <v>0</v>
      </c>
      <c r="O1294" s="95">
        <f>SUMIFS(MasterData[Semi-Annual Focus],MasterData[Material'#],H1294,MasterData[Material],I1294,MasterData[WWB ID],C1294)</f>
        <v>0</v>
      </c>
      <c r="P1294" s="95">
        <f>SUMIFS(MasterData[Base Rebate],MasterData[Material'#],H1294,MasterData[Material],I1294,MasterData[WWB ID],C1294)</f>
        <v>60.43069030460358</v>
      </c>
      <c r="Q1294" s="95">
        <f>SUMIFS(MasterData[Annual Focus],MasterData[Material'#],H1294,MasterData[Material],I1294,MasterData[WWB ID],C1294)</f>
        <v>0</v>
      </c>
      <c r="R1294" s="95">
        <f>SUMIFS(MasterData[Growth Rebate],MasterData[Material'#],H1294,MasterData[Material],I1294,MasterData[WWB ID],C1294)</f>
        <v>90.96000000000015</v>
      </c>
      <c r="S1294" s="95">
        <f t="shared" si="42"/>
        <v>151.39069030460374</v>
      </c>
    </row>
    <row r="1295" spans="1:19" x14ac:dyDescent="0.25">
      <c r="A1295" s="91" t="str">
        <v>BD INTERVENTIONAL</v>
      </c>
      <c r="B1295" s="91" t="str">
        <v>Surgery</v>
      </c>
      <c r="C1295" s="91" t="str">
        <v>2401319</v>
      </c>
      <c r="D1295" s="91" t="str">
        <v>Hernia</v>
      </c>
      <c r="E1295" s="91" t="str">
        <v>Inguinal Synthetic</v>
      </c>
      <c r="F1295" s="91" t="str">
        <v>Groin Open</v>
      </c>
      <c r="G1295" s="91" t="str">
        <v>Mesh Flats</v>
      </c>
      <c r="H1295" s="91" t="str">
        <v>0112650_BARD</v>
      </c>
      <c r="I1295" s="91" t="str">
        <v>Bard Mesh Flat Sheet</v>
      </c>
      <c r="J1295" s="91" t="str">
        <v>BARD</v>
      </c>
      <c r="K1295" s="95">
        <f>SUMIFS(MasterData[Curr Sales],MasterData[Material'#],H1295,MasterData[Material],I1295,MasterData[WWB ID],C1295)</f>
        <v>4887.1999999999989</v>
      </c>
      <c r="L1295" s="95">
        <f>SUMIFS(MasterData[Prior Sales],MasterData[Material'#],H1295,MasterData[Material],I1295,MasterData[WWB ID],C1295)</f>
        <v>2798.4</v>
      </c>
      <c r="M1295" s="95">
        <f t="shared" si="41"/>
        <v>2088.7999999999988</v>
      </c>
      <c r="N1295" s="95">
        <f>SUMIFS(MasterData[Semi-Annual Base],MasterData[Material'#],H1295,MasterData[Material],I1295,MasterData[WWB ID],C1295)</f>
        <v>0</v>
      </c>
      <c r="O1295" s="95">
        <f>SUMIFS(MasterData[Semi-Annual Focus],MasterData[Material'#],H1295,MasterData[Material],I1295,MasterData[WWB ID],C1295)</f>
        <v>0</v>
      </c>
      <c r="P1295" s="95">
        <f>SUMIFS(MasterData[Base Rebate],MasterData[Material'#],H1295,MasterData[Material],I1295,MasterData[WWB ID],C1295)</f>
        <v>21.555484653028266</v>
      </c>
      <c r="Q1295" s="95">
        <f>SUMIFS(MasterData[Annual Focus],MasterData[Material'#],H1295,MasterData[Material],I1295,MasterData[WWB ID],C1295)</f>
        <v>0</v>
      </c>
      <c r="R1295" s="95">
        <f>SUMIFS(MasterData[Growth Rebate],MasterData[Material'#],H1295,MasterData[Material],I1295,MasterData[WWB ID],C1295)</f>
        <v>208.88</v>
      </c>
      <c r="S1295" s="95">
        <f t="shared" si="42"/>
        <v>230.43548465302825</v>
      </c>
    </row>
    <row r="1296" spans="1:19" x14ac:dyDescent="0.25">
      <c r="A1296" s="91" t="str">
        <v>BD INTERVENTIONAL</v>
      </c>
      <c r="B1296" s="91" t="str">
        <v>Surgery</v>
      </c>
      <c r="C1296" s="91" t="str">
        <v>2401319</v>
      </c>
      <c r="D1296" s="91" t="str">
        <v>Hernia</v>
      </c>
      <c r="E1296" s="91" t="str">
        <v>Inguinal Synthetic</v>
      </c>
      <c r="F1296" s="91" t="str">
        <v>Groin Open</v>
      </c>
      <c r="G1296" s="91" t="str">
        <v>SOFT MESH</v>
      </c>
      <c r="H1296" s="91" t="str">
        <v>0117010_BARD</v>
      </c>
      <c r="I1296" s="91" t="str">
        <v>SoftMeshFlat4"x6"</v>
      </c>
      <c r="J1296" s="91" t="str">
        <v>BARD</v>
      </c>
      <c r="K1296" s="95">
        <f>SUMIFS(MasterData[Curr Sales],MasterData[Material'#],H1296,MasterData[Material],I1296,MasterData[WWB ID],C1296)</f>
        <v>0</v>
      </c>
      <c r="L1296" s="95">
        <f>SUMIFS(MasterData[Prior Sales],MasterData[Material'#],H1296,MasterData[Material],I1296,MasterData[WWB ID],C1296)</f>
        <v>511.20000000000005</v>
      </c>
      <c r="M1296" s="95">
        <f t="shared" si="41"/>
        <v>-511.20000000000005</v>
      </c>
      <c r="N1296" s="95">
        <f>SUMIFS(MasterData[Semi-Annual Base],MasterData[Material'#],H1296,MasterData[Material],I1296,MasterData[WWB ID],C1296)</f>
        <v>0</v>
      </c>
      <c r="O1296" s="95">
        <f>SUMIFS(MasterData[Semi-Annual Focus],MasterData[Material'#],H1296,MasterData[Material],I1296,MasterData[WWB ID],C1296)</f>
        <v>0</v>
      </c>
      <c r="P1296" s="95">
        <f>SUMIFS(MasterData[Base Rebate],MasterData[Material'#],H1296,MasterData[Material],I1296,MasterData[WWB ID],C1296)</f>
        <v>3.9376657213507897</v>
      </c>
      <c r="Q1296" s="95">
        <f>SUMIFS(MasterData[Annual Focus],MasterData[Material'#],H1296,MasterData[Material],I1296,MasterData[WWB ID],C1296)</f>
        <v>0</v>
      </c>
      <c r="R1296" s="95">
        <f>SUMIFS(MasterData[Growth Rebate],MasterData[Material'#],H1296,MasterData[Material],I1296,MasterData[WWB ID],C1296)</f>
        <v>-51.120000000000005</v>
      </c>
      <c r="S1296" s="95">
        <f t="shared" si="42"/>
        <v>-47.182334278649215</v>
      </c>
    </row>
    <row r="1297" spans="1:19" x14ac:dyDescent="0.25">
      <c r="A1297" s="91" t="str">
        <v>BD INTERVENTIONAL</v>
      </c>
      <c r="B1297" s="91" t="str">
        <v>Surgery</v>
      </c>
      <c r="C1297" s="91" t="str">
        <v>2401319</v>
      </c>
      <c r="D1297" s="91" t="str">
        <v>Hernia</v>
      </c>
      <c r="E1297" s="91" t="str">
        <v>Inguinal Synthetic</v>
      </c>
      <c r="F1297" s="91" t="str">
        <v>Plugs</v>
      </c>
      <c r="G1297" s="91" t="str">
        <v>PLUGS</v>
      </c>
      <c r="H1297" s="91" t="str">
        <v>0112970_BARD</v>
      </c>
      <c r="I1297" s="91" t="str">
        <v>InguinalHerniaPerfixPlugLg</v>
      </c>
      <c r="J1297" s="91" t="str">
        <v>BARD</v>
      </c>
      <c r="K1297" s="95">
        <f>SUMIFS(MasterData[Curr Sales],MasterData[Material'#],H1297,MasterData[Material],I1297,MasterData[WWB ID],C1297)</f>
        <v>41851.800000000003</v>
      </c>
      <c r="L1297" s="95">
        <f>SUMIFS(MasterData[Prior Sales],MasterData[Material'#],H1297,MasterData[Material],I1297,MasterData[WWB ID],C1297)</f>
        <v>35054.399999999994</v>
      </c>
      <c r="M1297" s="95">
        <f t="shared" si="41"/>
        <v>6797.4000000000087</v>
      </c>
      <c r="N1297" s="95">
        <f>SUMIFS(MasterData[Semi-Annual Base],MasterData[Material'#],H1297,MasterData[Material],I1297,MasterData[WWB ID],C1297)</f>
        <v>0</v>
      </c>
      <c r="O1297" s="95">
        <f>SUMIFS(MasterData[Semi-Annual Focus],MasterData[Material'#],H1297,MasterData[Material],I1297,MasterData[WWB ID],C1297)</f>
        <v>0</v>
      </c>
      <c r="P1297" s="95">
        <f>SUMIFS(MasterData[Base Rebate],MasterData[Material'#],H1297,MasterData[Material],I1297,MasterData[WWB ID],C1297)</f>
        <v>270.01664566220484</v>
      </c>
      <c r="Q1297" s="95">
        <f>SUMIFS(MasterData[Annual Focus],MasterData[Material'#],H1297,MasterData[Material],I1297,MasterData[WWB ID],C1297)</f>
        <v>0</v>
      </c>
      <c r="R1297" s="95">
        <f>SUMIFS(MasterData[Growth Rebate],MasterData[Material'#],H1297,MasterData[Material],I1297,MasterData[WWB ID],C1297)</f>
        <v>679.74000000000024</v>
      </c>
      <c r="S1297" s="95">
        <f t="shared" si="42"/>
        <v>949.75664566220507</v>
      </c>
    </row>
    <row r="1298" spans="1:19" x14ac:dyDescent="0.25">
      <c r="A1298" s="91" t="str">
        <v>BD INTERVENTIONAL</v>
      </c>
      <c r="B1298" s="91" t="str">
        <v>Surgery</v>
      </c>
      <c r="C1298" s="91" t="str">
        <v>2401319</v>
      </c>
      <c r="D1298" s="91" t="str">
        <v>Hernia</v>
      </c>
      <c r="E1298" s="91" t="str">
        <v>Inguinal Synthetic</v>
      </c>
      <c r="F1298" s="91" t="str">
        <v>Plugs</v>
      </c>
      <c r="G1298" s="91" t="str">
        <v>PLUGS</v>
      </c>
      <c r="H1298" s="91" t="str">
        <v>0112960_BARD</v>
      </c>
      <c r="I1298" s="91" t="str">
        <v>InguinalHerniaPerfixPlugMed</v>
      </c>
      <c r="J1298" s="91" t="str">
        <v>BARD</v>
      </c>
      <c r="K1298" s="95">
        <f>SUMIFS(MasterData[Curr Sales],MasterData[Material'#],H1298,MasterData[Material],I1298,MasterData[WWB ID],C1298)</f>
        <v>5722.2</v>
      </c>
      <c r="L1298" s="95">
        <f>SUMIFS(MasterData[Prior Sales],MasterData[Material'#],H1298,MasterData[Material],I1298,MasterData[WWB ID],C1298)</f>
        <v>14810.4</v>
      </c>
      <c r="M1298" s="95">
        <f t="shared" si="41"/>
        <v>-9088.2000000000007</v>
      </c>
      <c r="N1298" s="95">
        <f>SUMIFS(MasterData[Semi-Annual Base],MasterData[Material'#],H1298,MasterData[Material],I1298,MasterData[WWB ID],C1298)</f>
        <v>0</v>
      </c>
      <c r="O1298" s="95">
        <f>SUMIFS(MasterData[Semi-Annual Focus],MasterData[Material'#],H1298,MasterData[Material],I1298,MasterData[WWB ID],C1298)</f>
        <v>0</v>
      </c>
      <c r="P1298" s="95">
        <f>SUMIFS(MasterData[Base Rebate],MasterData[Material'#],H1298,MasterData[Material],I1298,MasterData[WWB ID],C1298)</f>
        <v>114.0813857580081</v>
      </c>
      <c r="Q1298" s="95">
        <f>SUMIFS(MasterData[Annual Focus],MasterData[Material'#],H1298,MasterData[Material],I1298,MasterData[WWB ID],C1298)</f>
        <v>0</v>
      </c>
      <c r="R1298" s="95">
        <f>SUMIFS(MasterData[Growth Rebate],MasterData[Material'#],H1298,MasterData[Material],I1298,MasterData[WWB ID],C1298)</f>
        <v>-908.82</v>
      </c>
      <c r="S1298" s="95">
        <f t="shared" si="42"/>
        <v>-794.73861424199197</v>
      </c>
    </row>
    <row r="1299" spans="1:19" x14ac:dyDescent="0.25">
      <c r="A1299" s="91" t="str">
        <v>BD INTERVENTIONAL</v>
      </c>
      <c r="B1299" s="91" t="str">
        <v>Surgery</v>
      </c>
      <c r="C1299" s="91" t="str">
        <v>2401319</v>
      </c>
      <c r="D1299" s="91" t="str">
        <v>Hernia</v>
      </c>
      <c r="E1299" s="91" t="str">
        <v>Inguinal Synthetic</v>
      </c>
      <c r="F1299" s="91" t="str">
        <v>Plugs</v>
      </c>
      <c r="G1299" s="91" t="str">
        <v>PLUGS</v>
      </c>
      <c r="H1299" s="91" t="str">
        <v>0112980_BARD</v>
      </c>
      <c r="I1299" s="91" t="str">
        <v>InguinalHerniaPerfixPlugXlg</v>
      </c>
      <c r="J1299" s="91" t="str">
        <v>BARD</v>
      </c>
      <c r="K1299" s="95">
        <f>SUMIFS(MasterData[Curr Sales],MasterData[Material'#],H1299,MasterData[Material],I1299,MasterData[WWB ID],C1299)</f>
        <v>28989.599999999999</v>
      </c>
      <c r="L1299" s="95">
        <f>SUMIFS(MasterData[Prior Sales],MasterData[Material'#],H1299,MasterData[Material],I1299,MasterData[WWB ID],C1299)</f>
        <v>17813.400000000001</v>
      </c>
      <c r="M1299" s="95">
        <f t="shared" si="41"/>
        <v>11176.199999999997</v>
      </c>
      <c r="N1299" s="95">
        <f>SUMIFS(MasterData[Semi-Annual Base],MasterData[Material'#],H1299,MasterData[Material],I1299,MasterData[WWB ID],C1299)</f>
        <v>0</v>
      </c>
      <c r="O1299" s="95">
        <f>SUMIFS(MasterData[Semi-Annual Focus],MasterData[Material'#],H1299,MasterData[Material],I1299,MasterData[WWB ID],C1299)</f>
        <v>0</v>
      </c>
      <c r="P1299" s="95">
        <f>SUMIFS(MasterData[Base Rebate],MasterData[Material'#],H1299,MasterData[Material],I1299,MasterData[WWB ID],C1299)</f>
        <v>137.21286103425305</v>
      </c>
      <c r="Q1299" s="95">
        <f>SUMIFS(MasterData[Annual Focus],MasterData[Material'#],H1299,MasterData[Material],I1299,MasterData[WWB ID],C1299)</f>
        <v>0</v>
      </c>
      <c r="R1299" s="95">
        <f>SUMIFS(MasterData[Growth Rebate],MasterData[Material'#],H1299,MasterData[Material],I1299,MasterData[WWB ID],C1299)</f>
        <v>1117.6200000000001</v>
      </c>
      <c r="S1299" s="95">
        <f t="shared" si="42"/>
        <v>1254.8328610342533</v>
      </c>
    </row>
    <row r="1300" spans="1:19" x14ac:dyDescent="0.25">
      <c r="A1300" s="91" t="str">
        <v>BD INTERVENTIONAL</v>
      </c>
      <c r="B1300" s="91" t="str">
        <v>Surgery</v>
      </c>
      <c r="C1300" s="91" t="str">
        <v>2401319</v>
      </c>
      <c r="D1300" s="91" t="str">
        <v>Hernia</v>
      </c>
      <c r="E1300" s="91" t="str">
        <v>Inguinal Synthetic</v>
      </c>
      <c r="F1300" s="91" t="str">
        <v>Plugs</v>
      </c>
      <c r="G1300" s="91" t="str">
        <v>PLUGS</v>
      </c>
      <c r="H1300" s="91" t="str">
        <v>0112950_BARD</v>
      </c>
      <c r="I1300" s="91" t="str">
        <v>InguinalHerniaPerfixPlugSmall</v>
      </c>
      <c r="J1300" s="91" t="str">
        <v>BARD</v>
      </c>
      <c r="K1300" s="95">
        <f>SUMIFS(MasterData[Curr Sales],MasterData[Material'#],H1300,MasterData[Material],I1300,MasterData[WWB ID],C1300)</f>
        <v>10025.999999999998</v>
      </c>
      <c r="L1300" s="95">
        <f>SUMIFS(MasterData[Prior Sales],MasterData[Material'#],H1300,MasterData[Material],I1300,MasterData[WWB ID],C1300)</f>
        <v>1613.4</v>
      </c>
      <c r="M1300" s="95">
        <f t="shared" si="41"/>
        <v>8412.5999999999985</v>
      </c>
      <c r="N1300" s="95">
        <f>SUMIFS(MasterData[Semi-Annual Base],MasterData[Material'#],H1300,MasterData[Material],I1300,MasterData[WWB ID],C1300)</f>
        <v>0</v>
      </c>
      <c r="O1300" s="95">
        <f>SUMIFS(MasterData[Semi-Annual Focus],MasterData[Material'#],H1300,MasterData[Material],I1300,MasterData[WWB ID],C1300)</f>
        <v>0</v>
      </c>
      <c r="P1300" s="95">
        <f>SUMIFS(MasterData[Base Rebate],MasterData[Material'#],H1300,MasterData[Material],I1300,MasterData[WWB ID],C1300)</f>
        <v>12.427679723840697</v>
      </c>
      <c r="Q1300" s="95">
        <f>SUMIFS(MasterData[Annual Focus],MasterData[Material'#],H1300,MasterData[Material],I1300,MasterData[WWB ID],C1300)</f>
        <v>0</v>
      </c>
      <c r="R1300" s="95">
        <f>SUMIFS(MasterData[Growth Rebate],MasterData[Material'#],H1300,MasterData[Material],I1300,MasterData[WWB ID],C1300)</f>
        <v>841.25999999999988</v>
      </c>
      <c r="S1300" s="95">
        <f t="shared" si="42"/>
        <v>853.68767972384057</v>
      </c>
    </row>
    <row r="1301" spans="1:19" x14ac:dyDescent="0.25">
      <c r="A1301" s="91" t="str">
        <v>BD INTERVENTIONAL</v>
      </c>
      <c r="B1301" s="91" t="str">
        <v>Surgery</v>
      </c>
      <c r="C1301" s="91" t="str">
        <v>2401319</v>
      </c>
      <c r="D1301" s="91" t="str">
        <v>Hernia</v>
      </c>
      <c r="E1301" s="91" t="str">
        <v>Inguinal Synthetic</v>
      </c>
      <c r="F1301" s="91" t="str">
        <v>Plugs</v>
      </c>
      <c r="G1301" s="91" t="str">
        <v>Light Plug</v>
      </c>
      <c r="H1301" s="91" t="str">
        <v>0117180_BARD</v>
      </c>
      <c r="I1301" s="91" t="str">
        <v>PERFIX LIGHT PLUG XLARGE</v>
      </c>
      <c r="J1301" s="91" t="str">
        <v>BARD</v>
      </c>
      <c r="K1301" s="95">
        <f>SUMIFS(MasterData[Curr Sales],MasterData[Material'#],H1301,MasterData[Material],I1301,MasterData[WWB ID],C1301)</f>
        <v>5946.6</v>
      </c>
      <c r="L1301" s="95">
        <f>SUMIFS(MasterData[Prior Sales],MasterData[Material'#],H1301,MasterData[Material],I1301,MasterData[WWB ID],C1301)</f>
        <v>13325.400000000001</v>
      </c>
      <c r="M1301" s="95">
        <f t="shared" si="41"/>
        <v>-7378.8000000000011</v>
      </c>
      <c r="N1301" s="95">
        <f>SUMIFS(MasterData[Semi-Annual Base],MasterData[Material'#],H1301,MasterData[Material],I1301,MasterData[WWB ID],C1301)</f>
        <v>0</v>
      </c>
      <c r="O1301" s="95">
        <f>SUMIFS(MasterData[Semi-Annual Focus],MasterData[Material'#],H1301,MasterData[Material],I1301,MasterData[WWB ID],C1301)</f>
        <v>0</v>
      </c>
      <c r="P1301" s="95">
        <f>SUMIFS(MasterData[Base Rebate],MasterData[Material'#],H1301,MasterData[Material],I1301,MasterData[WWB ID],C1301)</f>
        <v>102.64274413788696</v>
      </c>
      <c r="Q1301" s="95">
        <f>SUMIFS(MasterData[Annual Focus],MasterData[Material'#],H1301,MasterData[Material],I1301,MasterData[WWB ID],C1301)</f>
        <v>0</v>
      </c>
      <c r="R1301" s="95">
        <f>SUMIFS(MasterData[Growth Rebate],MasterData[Material'#],H1301,MasterData[Material],I1301,MasterData[WWB ID],C1301)</f>
        <v>-737.88000000000011</v>
      </c>
      <c r="S1301" s="95">
        <f t="shared" si="42"/>
        <v>-635.2372558621131</v>
      </c>
    </row>
    <row r="1302" spans="1:19" x14ac:dyDescent="0.25">
      <c r="A1302" s="91" t="str">
        <v>BD INTERVENTIONAL</v>
      </c>
      <c r="B1302" s="91" t="str">
        <v>Surgery</v>
      </c>
      <c r="C1302" s="91" t="str">
        <v>2401319</v>
      </c>
      <c r="D1302" s="91" t="str">
        <v>Hernia</v>
      </c>
      <c r="E1302" s="91" t="str">
        <v>Inguinal Synthetic</v>
      </c>
      <c r="F1302" s="91" t="str">
        <v>Groin Lap</v>
      </c>
      <c r="G1302" s="91" t="str">
        <v>3D Max Mesh</v>
      </c>
      <c r="H1302" s="91" t="str">
        <v>0115321_BARD</v>
      </c>
      <c r="I1302" s="91" t="str">
        <v>InguinalHerniaLgRt3DMaxMesh</v>
      </c>
      <c r="J1302" s="91" t="str">
        <v>BARD</v>
      </c>
      <c r="K1302" s="95">
        <f>SUMIFS(MasterData[Curr Sales],MasterData[Material'#],H1302,MasterData[Material],I1302,MasterData[WWB ID],C1302)</f>
        <v>29010.2</v>
      </c>
      <c r="L1302" s="95">
        <f>SUMIFS(MasterData[Prior Sales],MasterData[Material'#],H1302,MasterData[Material],I1302,MasterData[WWB ID],C1302)</f>
        <v>54033.2</v>
      </c>
      <c r="M1302" s="95">
        <f t="shared" si="41"/>
        <v>-25022.999999999996</v>
      </c>
      <c r="N1302" s="95">
        <f>SUMIFS(MasterData[Semi-Annual Base],MasterData[Material'#],H1302,MasterData[Material],I1302,MasterData[WWB ID],C1302)</f>
        <v>0</v>
      </c>
      <c r="O1302" s="95">
        <f>SUMIFS(MasterData[Semi-Annual Focus],MasterData[Material'#],H1302,MasterData[Material],I1302,MasterData[WWB ID],C1302)</f>
        <v>0</v>
      </c>
      <c r="P1302" s="95">
        <f>SUMIFS(MasterData[Base Rebate],MasterData[Material'#],H1302,MasterData[Material],I1302,MasterData[WWB ID],C1302)</f>
        <v>416.20633696183779</v>
      </c>
      <c r="Q1302" s="95">
        <f>SUMIFS(MasterData[Annual Focus],MasterData[Material'#],H1302,MasterData[Material],I1302,MasterData[WWB ID],C1302)</f>
        <v>0</v>
      </c>
      <c r="R1302" s="95">
        <f>SUMIFS(MasterData[Growth Rebate],MasterData[Material'#],H1302,MasterData[Material],I1302,MasterData[WWB ID],C1302)</f>
        <v>-2502.3000000000006</v>
      </c>
      <c r="S1302" s="95">
        <f t="shared" si="42"/>
        <v>-2086.093663038163</v>
      </c>
    </row>
    <row r="1303" spans="1:19" x14ac:dyDescent="0.25">
      <c r="A1303" s="91" t="str">
        <v>BD INTERVENTIONAL</v>
      </c>
      <c r="B1303" s="91" t="str">
        <v>Surgery</v>
      </c>
      <c r="C1303" s="91" t="str">
        <v>2401319</v>
      </c>
      <c r="D1303" s="91" t="str">
        <v>Hernia</v>
      </c>
      <c r="E1303" s="91" t="str">
        <v>Inguinal Synthetic</v>
      </c>
      <c r="F1303" s="91" t="str">
        <v>Groin Lap</v>
      </c>
      <c r="G1303" s="91" t="str">
        <v>3D Max Enhancement</v>
      </c>
      <c r="H1303" s="91" t="str">
        <v>0116312_BARD</v>
      </c>
      <c r="I1303" s="91" t="str">
        <v>3DMAX MID MESH XLARGE LEFT</v>
      </c>
      <c r="J1303" s="91" t="str">
        <v>BARD</v>
      </c>
      <c r="K1303" s="95">
        <f>SUMIFS(MasterData[Curr Sales],MasterData[Material'#],H1303,MasterData[Material],I1303,MasterData[WWB ID],C1303)</f>
        <v>23268.5</v>
      </c>
      <c r="L1303" s="95">
        <f>SUMIFS(MasterData[Prior Sales],MasterData[Material'#],H1303,MasterData[Material],I1303,MasterData[WWB ID],C1303)</f>
        <v>5936.3</v>
      </c>
      <c r="M1303" s="95">
        <f t="shared" si="41"/>
        <v>17332.2</v>
      </c>
      <c r="N1303" s="95">
        <f>SUMIFS(MasterData[Semi-Annual Base],MasterData[Material'#],H1303,MasterData[Material],I1303,MasterData[WWB ID],C1303)</f>
        <v>0</v>
      </c>
      <c r="O1303" s="95">
        <f>SUMIFS(MasterData[Semi-Annual Focus],MasterData[Material'#],H1303,MasterData[Material],I1303,MasterData[WWB ID],C1303)</f>
        <v>0</v>
      </c>
      <c r="P1303" s="95">
        <f>SUMIFS(MasterData[Base Rebate],MasterData[Material'#],H1303,MasterData[Material],I1303,MasterData[WWB ID],C1303)</f>
        <v>45.726066161296345</v>
      </c>
      <c r="Q1303" s="95">
        <f>SUMIFS(MasterData[Annual Focus],MasterData[Material'#],H1303,MasterData[Material],I1303,MasterData[WWB ID],C1303)</f>
        <v>0</v>
      </c>
      <c r="R1303" s="95">
        <f>SUMIFS(MasterData[Growth Rebate],MasterData[Material'#],H1303,MasterData[Material],I1303,MasterData[WWB ID],C1303)</f>
        <v>1733.2200000000003</v>
      </c>
      <c r="S1303" s="95">
        <f t="shared" si="42"/>
        <v>1778.9460661612966</v>
      </c>
    </row>
    <row r="1304" spans="1:19" x14ac:dyDescent="0.25">
      <c r="A1304" s="91" t="str">
        <v>BD INTERVENTIONAL</v>
      </c>
      <c r="B1304" s="91" t="str">
        <v>Surgery</v>
      </c>
      <c r="C1304" s="91" t="str">
        <v>2401319</v>
      </c>
      <c r="D1304" s="91" t="str">
        <v>Hernia</v>
      </c>
      <c r="E1304" s="91" t="str">
        <v>Inguinal Synthetic</v>
      </c>
      <c r="F1304" s="91" t="str">
        <v>Groin Lap</v>
      </c>
      <c r="G1304" s="91" t="str">
        <v>3D Max Enhancement</v>
      </c>
      <c r="H1304" s="91" t="str">
        <v>0116322_BARD</v>
      </c>
      <c r="I1304" s="91" t="str">
        <v>3DMAX MID MESH XLARGE RIGHT</v>
      </c>
      <c r="J1304" s="91" t="str">
        <v>BARD</v>
      </c>
      <c r="K1304" s="95">
        <f>SUMIFS(MasterData[Curr Sales],MasterData[Material'#],H1304,MasterData[Material],I1304,MasterData[WWB ID],C1304)</f>
        <v>29528.2</v>
      </c>
      <c r="L1304" s="95">
        <f>SUMIFS(MasterData[Prior Sales],MasterData[Material'#],H1304,MasterData[Material],I1304,MasterData[WWB ID],C1304)</f>
        <v>7743</v>
      </c>
      <c r="M1304" s="95">
        <f t="shared" si="41"/>
        <v>21785.200000000001</v>
      </c>
      <c r="N1304" s="95">
        <f>SUMIFS(MasterData[Semi-Annual Base],MasterData[Material'#],H1304,MasterData[Material],I1304,MasterData[WWB ID],C1304)</f>
        <v>0</v>
      </c>
      <c r="O1304" s="95">
        <f>SUMIFS(MasterData[Semi-Annual Focus],MasterData[Material'#],H1304,MasterData[Material],I1304,MasterData[WWB ID],C1304)</f>
        <v>0</v>
      </c>
      <c r="P1304" s="95">
        <f>SUMIFS(MasterData[Base Rebate],MasterData[Material'#],H1304,MasterData[Material],I1304,MasterData[WWB ID],C1304)</f>
        <v>59.642694992995231</v>
      </c>
      <c r="Q1304" s="95">
        <f>SUMIFS(MasterData[Annual Focus],MasterData[Material'#],H1304,MasterData[Material],I1304,MasterData[WWB ID],C1304)</f>
        <v>0</v>
      </c>
      <c r="R1304" s="95">
        <f>SUMIFS(MasterData[Growth Rebate],MasterData[Material'#],H1304,MasterData[Material],I1304,MasterData[WWB ID],C1304)</f>
        <v>2178.52</v>
      </c>
      <c r="S1304" s="95">
        <f t="shared" si="42"/>
        <v>2238.1626949929951</v>
      </c>
    </row>
    <row r="1305" spans="1:19" x14ac:dyDescent="0.25">
      <c r="A1305" s="91" t="str">
        <v>BD INTERVENTIONAL</v>
      </c>
      <c r="B1305" s="91" t="str">
        <v>Surgery</v>
      </c>
      <c r="C1305" s="91" t="str">
        <v>2401319</v>
      </c>
      <c r="D1305" s="91" t="str">
        <v>Hernia</v>
      </c>
      <c r="E1305" s="91" t="str">
        <v>Umbilical Bioabsorbable</v>
      </c>
      <c r="F1305" s="91" t="str">
        <v>Phasix ST Umbilical</v>
      </c>
      <c r="G1305" s="91" t="str">
        <v>Phasix ST Umbilical</v>
      </c>
      <c r="H1305" s="91" t="str">
        <v>1230008_BARD</v>
      </c>
      <c r="I1305" s="91" t="str">
        <v>PHASIX ST UMBILICAL MED CIRCLE</v>
      </c>
      <c r="J1305" s="91" t="str">
        <v>BARD</v>
      </c>
      <c r="K1305" s="95">
        <f>SUMIFS(MasterData[Curr Sales],MasterData[Material'#],H1305,MasterData[Material],I1305,MasterData[WWB ID],C1305)</f>
        <v>23300</v>
      </c>
      <c r="L1305" s="95">
        <f>SUMIFS(MasterData[Prior Sales],MasterData[Material'#],H1305,MasterData[Material],I1305,MasterData[WWB ID],C1305)</f>
        <v>0</v>
      </c>
      <c r="M1305" s="95">
        <f t="shared" si="41"/>
        <v>23300</v>
      </c>
      <c r="N1305" s="95">
        <f>SUMIFS(MasterData[Semi-Annual Base],MasterData[Material'#],H1305,MasterData[Material],I1305,MasterData[WWB ID],C1305)</f>
        <v>0</v>
      </c>
      <c r="O1305" s="95">
        <f>SUMIFS(MasterData[Semi-Annual Focus],MasterData[Material'#],H1305,MasterData[Material],I1305,MasterData[WWB ID],C1305)</f>
        <v>0</v>
      </c>
      <c r="P1305" s="95">
        <f>SUMIFS(MasterData[Base Rebate],MasterData[Material'#],H1305,MasterData[Material],I1305,MasterData[WWB ID],C1305)</f>
        <v>0</v>
      </c>
      <c r="Q1305" s="95">
        <f>SUMIFS(MasterData[Annual Focus],MasterData[Material'#],H1305,MasterData[Material],I1305,MasterData[WWB ID],C1305)</f>
        <v>0</v>
      </c>
      <c r="R1305" s="95">
        <f>SUMIFS(MasterData[Growth Rebate],MasterData[Material'#],H1305,MasterData[Material],I1305,MasterData[WWB ID],C1305)</f>
        <v>2330</v>
      </c>
      <c r="S1305" s="95">
        <f t="shared" si="42"/>
        <v>2330</v>
      </c>
    </row>
    <row r="1306" spans="1:19" x14ac:dyDescent="0.25">
      <c r="A1306" s="91" t="str">
        <v>BD INTERVENTIONAL</v>
      </c>
      <c r="B1306" s="91" t="str">
        <v>Surgery</v>
      </c>
      <c r="C1306" s="91" t="str">
        <v>2401319</v>
      </c>
      <c r="D1306" s="91" t="str">
        <v>Hernia</v>
      </c>
      <c r="E1306" s="91" t="str">
        <v>Umbilical Bioabsorbable</v>
      </c>
      <c r="F1306" s="91" t="str">
        <v>Phasix ST Umbilical</v>
      </c>
      <c r="G1306" s="91" t="str">
        <v>Phasix ST Umbilical</v>
      </c>
      <c r="H1306" s="91" t="str">
        <v>1230009_BARD</v>
      </c>
      <c r="I1306" s="91" t="str">
        <v>PHASIX ST UMBILICAL LG CIRCLE</v>
      </c>
      <c r="J1306" s="91" t="str">
        <v>BARD</v>
      </c>
      <c r="K1306" s="95">
        <f>SUMIFS(MasterData[Curr Sales],MasterData[Material'#],H1306,MasterData[Material],I1306,MasterData[WWB ID],C1306)</f>
        <v>30400</v>
      </c>
      <c r="L1306" s="95">
        <f>SUMIFS(MasterData[Prior Sales],MasterData[Material'#],H1306,MasterData[Material],I1306,MasterData[WWB ID],C1306)</f>
        <v>0</v>
      </c>
      <c r="M1306" s="95">
        <f t="shared" si="41"/>
        <v>30400</v>
      </c>
      <c r="N1306" s="95">
        <f>SUMIFS(MasterData[Semi-Annual Base],MasterData[Material'#],H1306,MasterData[Material],I1306,MasterData[WWB ID],C1306)</f>
        <v>0</v>
      </c>
      <c r="O1306" s="95">
        <f>SUMIFS(MasterData[Semi-Annual Focus],MasterData[Material'#],H1306,MasterData[Material],I1306,MasterData[WWB ID],C1306)</f>
        <v>0</v>
      </c>
      <c r="P1306" s="95">
        <f>SUMIFS(MasterData[Base Rebate],MasterData[Material'#],H1306,MasterData[Material],I1306,MasterData[WWB ID],C1306)</f>
        <v>0</v>
      </c>
      <c r="Q1306" s="95">
        <f>SUMIFS(MasterData[Annual Focus],MasterData[Material'#],H1306,MasterData[Material],I1306,MasterData[WWB ID],C1306)</f>
        <v>0</v>
      </c>
      <c r="R1306" s="95">
        <f>SUMIFS(MasterData[Growth Rebate],MasterData[Material'#],H1306,MasterData[Material],I1306,MasterData[WWB ID],C1306)</f>
        <v>3040</v>
      </c>
      <c r="S1306" s="95">
        <f t="shared" si="42"/>
        <v>3040</v>
      </c>
    </row>
    <row r="1307" spans="1:19" x14ac:dyDescent="0.25">
      <c r="A1307" s="91" t="str">
        <v>BD INTERVENTIONAL</v>
      </c>
      <c r="B1307" s="91" t="str">
        <v>Surgery</v>
      </c>
      <c r="C1307" s="91" t="str">
        <v>2401319</v>
      </c>
      <c r="D1307" s="91" t="str">
        <v>Hernia</v>
      </c>
      <c r="E1307" s="91" t="str">
        <v>Umbilical Synthetic</v>
      </c>
      <c r="F1307" s="91" t="str">
        <v>Umbilical Ventral</v>
      </c>
      <c r="G1307" s="91" t="str">
        <v>Ventralex ST</v>
      </c>
      <c r="H1307" s="91" t="str">
        <v>5950007_BARD</v>
      </c>
      <c r="I1307" s="91" t="str">
        <v>VENTRALEX ST SMALL CIRCLE</v>
      </c>
      <c r="J1307" s="91" t="str">
        <v>BARD</v>
      </c>
      <c r="K1307" s="95">
        <f>SUMIFS(MasterData[Curr Sales],MasterData[Material'#],H1307,MasterData[Material],I1307,MasterData[WWB ID],C1307)</f>
        <v>54417.799999999996</v>
      </c>
      <c r="L1307" s="95">
        <f>SUMIFS(MasterData[Prior Sales],MasterData[Material'#],H1307,MasterData[Material],I1307,MasterData[WWB ID],C1307)</f>
        <v>80618.400000000009</v>
      </c>
      <c r="M1307" s="95">
        <f t="shared" si="41"/>
        <v>-26200.600000000013</v>
      </c>
      <c r="N1307" s="95">
        <f>SUMIFS(MasterData[Semi-Annual Base],MasterData[Material'#],H1307,MasterData[Material],I1307,MasterData[WWB ID],C1307)</f>
        <v>0</v>
      </c>
      <c r="O1307" s="95">
        <f>SUMIFS(MasterData[Semi-Annual Focus],MasterData[Material'#],H1307,MasterData[Material],I1307,MasterData[WWB ID],C1307)</f>
        <v>0</v>
      </c>
      <c r="P1307" s="95">
        <f>SUMIFS(MasterData[Base Rebate],MasterData[Material'#],H1307,MasterData[Material],I1307,MasterData[WWB ID],C1307)</f>
        <v>620.98652228119431</v>
      </c>
      <c r="Q1307" s="95">
        <f>SUMIFS(MasterData[Annual Focus],MasterData[Material'#],H1307,MasterData[Material],I1307,MasterData[WWB ID],C1307)</f>
        <v>0</v>
      </c>
      <c r="R1307" s="95">
        <f>SUMIFS(MasterData[Growth Rebate],MasterData[Material'#],H1307,MasterData[Material],I1307,MasterData[WWB ID],C1307)</f>
        <v>-2620.0600000000004</v>
      </c>
      <c r="S1307" s="95">
        <f t="shared" si="42"/>
        <v>-1999.0734777188061</v>
      </c>
    </row>
    <row r="1308" spans="1:19" x14ac:dyDescent="0.25">
      <c r="A1308" s="91" t="str">
        <v>BD INTERVENTIONAL</v>
      </c>
      <c r="B1308" s="91" t="str">
        <v>Surgery</v>
      </c>
      <c r="C1308" s="91" t="str">
        <v>2401319</v>
      </c>
      <c r="D1308" s="91" t="str">
        <v>Hernia</v>
      </c>
      <c r="E1308" s="91" t="str">
        <v>Umbilical Synthetic</v>
      </c>
      <c r="F1308" s="91" t="str">
        <v>Umbilical Ventral</v>
      </c>
      <c r="G1308" s="91" t="str">
        <v>Ventralex ST</v>
      </c>
      <c r="H1308" s="91" t="str">
        <v>5950008_BARD</v>
      </c>
      <c r="I1308" s="91" t="str">
        <v>VENTRALEX ST MEDIUM CIRCLE</v>
      </c>
      <c r="J1308" s="91" t="str">
        <v>BARD</v>
      </c>
      <c r="K1308" s="95">
        <f>SUMIFS(MasterData[Curr Sales],MasterData[Material'#],H1308,MasterData[Material],I1308,MasterData[WWB ID],C1308)</f>
        <v>57670.80000000001</v>
      </c>
      <c r="L1308" s="95">
        <f>SUMIFS(MasterData[Prior Sales],MasterData[Material'#],H1308,MasterData[Material],I1308,MasterData[WWB ID],C1308)</f>
        <v>69824</v>
      </c>
      <c r="M1308" s="95">
        <f t="shared" si="41"/>
        <v>-12153.19999999999</v>
      </c>
      <c r="N1308" s="95">
        <f>SUMIFS(MasterData[Semi-Annual Base],MasterData[Material'#],H1308,MasterData[Material],I1308,MasterData[WWB ID],C1308)</f>
        <v>0</v>
      </c>
      <c r="O1308" s="95">
        <f>SUMIFS(MasterData[Semi-Annual Focus],MasterData[Material'#],H1308,MasterData[Material],I1308,MasterData[WWB ID],C1308)</f>
        <v>0</v>
      </c>
      <c r="P1308" s="95">
        <f>SUMIFS(MasterData[Base Rebate],MasterData[Material'#],H1308,MasterData[Material],I1308,MasterData[WWB ID],C1308)</f>
        <v>537.83953702581675</v>
      </c>
      <c r="Q1308" s="95">
        <f>SUMIFS(MasterData[Annual Focus],MasterData[Material'#],H1308,MasterData[Material],I1308,MasterData[WWB ID],C1308)</f>
        <v>0</v>
      </c>
      <c r="R1308" s="95">
        <f>SUMIFS(MasterData[Growth Rebate],MasterData[Material'#],H1308,MasterData[Material],I1308,MasterData[WWB ID],C1308)</f>
        <v>-1215.32</v>
      </c>
      <c r="S1308" s="95">
        <f t="shared" si="42"/>
        <v>-677.48046297418318</v>
      </c>
    </row>
    <row r="1309" spans="1:19" x14ac:dyDescent="0.25">
      <c r="A1309" s="91" t="str">
        <v>BD INTERVENTIONAL</v>
      </c>
      <c r="B1309" s="91" t="str">
        <v>Surgery</v>
      </c>
      <c r="C1309" s="91" t="str">
        <v>2401319</v>
      </c>
      <c r="D1309" s="91" t="str">
        <v>Hernia</v>
      </c>
      <c r="E1309" s="91" t="str">
        <v>Umbilical Synthetic</v>
      </c>
      <c r="F1309" s="91" t="str">
        <v>Umbilical Ventral</v>
      </c>
      <c r="G1309" s="91" t="str">
        <v>Ventralex ST</v>
      </c>
      <c r="H1309" s="91" t="str">
        <v>5950009_BARD</v>
      </c>
      <c r="I1309" s="91" t="str">
        <v>VENTRALEX ST LARGE CIRCLE</v>
      </c>
      <c r="J1309" s="91" t="str">
        <v>BARD</v>
      </c>
      <c r="K1309" s="95">
        <f>SUMIFS(MasterData[Curr Sales],MasterData[Material'#],H1309,MasterData[Material],I1309,MasterData[WWB ID],C1309)</f>
        <v>48957</v>
      </c>
      <c r="L1309" s="95">
        <f>SUMIFS(MasterData[Prior Sales],MasterData[Material'#],H1309,MasterData[Material],I1309,MasterData[WWB ID],C1309)</f>
        <v>68079.599999999991</v>
      </c>
      <c r="M1309" s="95">
        <f t="shared" si="41"/>
        <v>-19122.599999999991</v>
      </c>
      <c r="N1309" s="95">
        <f>SUMIFS(MasterData[Semi-Annual Base],MasterData[Material'#],H1309,MasterData[Material],I1309,MasterData[WWB ID],C1309)</f>
        <v>0</v>
      </c>
      <c r="O1309" s="95">
        <f>SUMIFS(MasterData[Semi-Annual Focus],MasterData[Material'#],H1309,MasterData[Material],I1309,MasterData[WWB ID],C1309)</f>
        <v>0</v>
      </c>
      <c r="P1309" s="95">
        <f>SUMIFS(MasterData[Base Rebate],MasterData[Material'#],H1309,MasterData[Material],I1309,MasterData[WWB ID],C1309)</f>
        <v>524.40279194693505</v>
      </c>
      <c r="Q1309" s="95">
        <f>SUMIFS(MasterData[Annual Focus],MasterData[Material'#],H1309,MasterData[Material],I1309,MasterData[WWB ID],C1309)</f>
        <v>0</v>
      </c>
      <c r="R1309" s="95">
        <f>SUMIFS(MasterData[Growth Rebate],MasterData[Material'#],H1309,MasterData[Material],I1309,MasterData[WWB ID],C1309)</f>
        <v>-1912.26</v>
      </c>
      <c r="S1309" s="95">
        <f t="shared" si="42"/>
        <v>-1387.8572080530648</v>
      </c>
    </row>
    <row r="1310" spans="1:19" x14ac:dyDescent="0.25">
      <c r="A1310" s="91" t="str">
        <v>BD INTERVENTIONAL</v>
      </c>
      <c r="B1310" s="91" t="str">
        <v>Surgery</v>
      </c>
      <c r="C1310" s="91" t="str">
        <v>2401319</v>
      </c>
      <c r="D1310" s="91" t="str">
        <v>Hernia</v>
      </c>
      <c r="E1310" s="91" t="str">
        <v>Ventral Bioabsorbable</v>
      </c>
      <c r="F1310" s="91" t="str">
        <v>Phasix</v>
      </c>
      <c r="G1310" s="91" t="str">
        <v>Phasix ST</v>
      </c>
      <c r="H1310" s="91" t="str">
        <v>1200710_BARD</v>
      </c>
      <c r="I1310" s="91" t="str">
        <v>PHASIX ST 7CM X 10CM RECTANGLE</v>
      </c>
      <c r="J1310" s="91" t="str">
        <v>BARD</v>
      </c>
      <c r="K1310" s="95">
        <f>SUMIFS(MasterData[Curr Sales],MasterData[Material'#],H1310,MasterData[Material],I1310,MasterData[WWB ID],C1310)</f>
        <v>252262.90000000002</v>
      </c>
      <c r="L1310" s="95">
        <f>SUMIFS(MasterData[Prior Sales],MasterData[Material'#],H1310,MasterData[Material],I1310,MasterData[WWB ID],C1310)</f>
        <v>124370.39999999998</v>
      </c>
      <c r="M1310" s="95">
        <f t="shared" si="41"/>
        <v>127892.50000000004</v>
      </c>
      <c r="N1310" s="95">
        <f>SUMIFS(MasterData[Semi-Annual Base],MasterData[Material'#],H1310,MasterData[Material],I1310,MasterData[WWB ID],C1310)</f>
        <v>0</v>
      </c>
      <c r="O1310" s="95">
        <f>SUMIFS(MasterData[Semi-Annual Focus],MasterData[Material'#],H1310,MasterData[Material],I1310,MasterData[WWB ID],C1310)</f>
        <v>0</v>
      </c>
      <c r="P1310" s="95">
        <f>SUMIFS(MasterData[Base Rebate],MasterData[Material'#],H1310,MasterData[Material],I1310,MasterData[WWB ID],C1310)</f>
        <v>957.99894528694483</v>
      </c>
      <c r="Q1310" s="95">
        <f>SUMIFS(MasterData[Annual Focus],MasterData[Material'#],H1310,MasterData[Material],I1310,MasterData[WWB ID],C1310)</f>
        <v>0</v>
      </c>
      <c r="R1310" s="95">
        <f>SUMIFS(MasterData[Growth Rebate],MasterData[Material'#],H1310,MasterData[Material],I1310,MasterData[WWB ID],C1310)</f>
        <v>12789.250000000002</v>
      </c>
      <c r="S1310" s="95">
        <f t="shared" si="42"/>
        <v>13747.248945286947</v>
      </c>
    </row>
    <row r="1311" spans="1:19" x14ac:dyDescent="0.25">
      <c r="A1311" s="91" t="str">
        <v>BD INTERVENTIONAL</v>
      </c>
      <c r="B1311" s="91" t="str">
        <v>Surgery</v>
      </c>
      <c r="C1311" s="91" t="str">
        <v>2401319</v>
      </c>
      <c r="D1311" s="91" t="str">
        <v>Hernia</v>
      </c>
      <c r="E1311" s="91" t="str">
        <v>Ventral Synthetic</v>
      </c>
      <c r="F1311" s="91" t="str">
        <v>Lap Ventral</v>
      </c>
      <c r="G1311" s="91" t="str">
        <v>Ventralight ST</v>
      </c>
      <c r="H1311" s="91" t="str">
        <v>5954460_BARD</v>
      </c>
      <c r="I1311" s="91" t="str">
        <v>Ventralight ST 4"x6" Ellipse</v>
      </c>
      <c r="J1311" s="91" t="str">
        <v>BARD</v>
      </c>
      <c r="K1311" s="95">
        <f>SUMIFS(MasterData[Curr Sales],MasterData[Material'#],H1311,MasterData[Material],I1311,MasterData[WWB ID],C1311)</f>
        <v>30924.300000000003</v>
      </c>
      <c r="L1311" s="95">
        <f>SUMIFS(MasterData[Prior Sales],MasterData[Material'#],H1311,MasterData[Material],I1311,MasterData[WWB ID],C1311)</f>
        <v>17053.8</v>
      </c>
      <c r="M1311" s="95">
        <f t="shared" si="41"/>
        <v>13870.500000000004</v>
      </c>
      <c r="N1311" s="95">
        <f>SUMIFS(MasterData[Semi-Annual Base],MasterData[Material'#],H1311,MasterData[Material],I1311,MasterData[WWB ID],C1311)</f>
        <v>0</v>
      </c>
      <c r="O1311" s="95">
        <f>SUMIFS(MasterData[Semi-Annual Focus],MasterData[Material'#],H1311,MasterData[Material],I1311,MasterData[WWB ID],C1311)</f>
        <v>0</v>
      </c>
      <c r="P1311" s="95">
        <f>SUMIFS(MasterData[Base Rebate],MasterData[Material'#],H1311,MasterData[Material],I1311,MasterData[WWB ID],C1311)</f>
        <v>131.36182253280927</v>
      </c>
      <c r="Q1311" s="95">
        <f>SUMIFS(MasterData[Annual Focus],MasterData[Material'#],H1311,MasterData[Material],I1311,MasterData[WWB ID],C1311)</f>
        <v>0</v>
      </c>
      <c r="R1311" s="95">
        <f>SUMIFS(MasterData[Growth Rebate],MasterData[Material'#],H1311,MasterData[Material],I1311,MasterData[WWB ID],C1311)</f>
        <v>1387.0500000000002</v>
      </c>
      <c r="S1311" s="95">
        <f t="shared" si="42"/>
        <v>1518.4118225328095</v>
      </c>
    </row>
    <row r="1312" spans="1:19" x14ac:dyDescent="0.25">
      <c r="A1312" s="91" t="str">
        <v>BD INTERVENTIONAL</v>
      </c>
      <c r="B1312" s="91" t="str">
        <v>Surgery</v>
      </c>
      <c r="C1312" s="91" t="str">
        <v>2401319</v>
      </c>
      <c r="D1312" s="91" t="str">
        <v>Hernia</v>
      </c>
      <c r="E1312" s="91" t="str">
        <v>Ventral Synthetic</v>
      </c>
      <c r="F1312" s="91" t="str">
        <v>Lap Ventral</v>
      </c>
      <c r="G1312" s="91" t="str">
        <v>Ventralight ST W/ Echo PS</v>
      </c>
      <c r="H1312" s="91" t="str">
        <v>5955680_BARD</v>
      </c>
      <c r="I1312" s="91" t="str">
        <v>6X8 ELLIPSE END ITEM</v>
      </c>
      <c r="J1312" s="91" t="str">
        <v>BARD</v>
      </c>
      <c r="K1312" s="95">
        <f>SUMIFS(MasterData[Curr Sales],MasterData[Material'#],H1312,MasterData[Material],I1312,MasterData[WWB ID],C1312)</f>
        <v>3315.6000000000004</v>
      </c>
      <c r="L1312" s="95">
        <f>SUMIFS(MasterData[Prior Sales],MasterData[Material'#],H1312,MasterData[Material],I1312,MasterData[WWB ID],C1312)</f>
        <v>8009.43</v>
      </c>
      <c r="M1312" s="95">
        <f t="shared" si="41"/>
        <v>-4693.83</v>
      </c>
      <c r="N1312" s="95">
        <f>SUMIFS(MasterData[Semi-Annual Base],MasterData[Material'#],H1312,MasterData[Material],I1312,MasterData[WWB ID],C1312)</f>
        <v>0</v>
      </c>
      <c r="O1312" s="95">
        <f>SUMIFS(MasterData[Semi-Annual Focus],MasterData[Material'#],H1312,MasterData[Material],I1312,MasterData[WWB ID],C1312)</f>
        <v>0</v>
      </c>
      <c r="P1312" s="95">
        <f>SUMIFS(MasterData[Base Rebate],MasterData[Material'#],H1312,MasterData[Material],I1312,MasterData[WWB ID],C1312)</f>
        <v>61.694949058213332</v>
      </c>
      <c r="Q1312" s="95">
        <f>SUMIFS(MasterData[Annual Focus],MasterData[Material'#],H1312,MasterData[Material],I1312,MasterData[WWB ID],C1312)</f>
        <v>0</v>
      </c>
      <c r="R1312" s="95">
        <f>SUMIFS(MasterData[Growth Rebate],MasterData[Material'#],H1312,MasterData[Material],I1312,MasterData[WWB ID],C1312)</f>
        <v>-469.3830000000001</v>
      </c>
      <c r="S1312" s="95">
        <f t="shared" si="42"/>
        <v>-407.68805094178674</v>
      </c>
    </row>
    <row r="1313" spans="1:19" x14ac:dyDescent="0.25">
      <c r="A1313" s="91" t="str">
        <v>BD INTERVENTIONAL</v>
      </c>
      <c r="B1313" s="91" t="str">
        <v>Surgery</v>
      </c>
      <c r="C1313" s="91" t="str">
        <v>2401319</v>
      </c>
      <c r="D1313" s="91" t="str">
        <v>Hernia</v>
      </c>
      <c r="E1313" s="91" t="str">
        <v>Ventral Synthetic</v>
      </c>
      <c r="F1313" s="91" t="str">
        <v>Lap Ventral</v>
      </c>
      <c r="G1313" s="91" t="str">
        <v>Ventralight ST W/ Echo PS</v>
      </c>
      <c r="H1313" s="91" t="str">
        <v>5955810_BARD</v>
      </c>
      <c r="I1313" s="91" t="str">
        <v>8X10 ELLIPSE END ITEM</v>
      </c>
      <c r="J1313" s="91" t="str">
        <v>BARD</v>
      </c>
      <c r="K1313" s="95">
        <f>SUMIFS(MasterData[Curr Sales],MasterData[Material'#],H1313,MasterData[Material],I1313,MasterData[WWB ID],C1313)</f>
        <v>1773.9</v>
      </c>
      <c r="L1313" s="95">
        <f>SUMIFS(MasterData[Prior Sales],MasterData[Material'#],H1313,MasterData[Material],I1313,MasterData[WWB ID],C1313)</f>
        <v>23060.7</v>
      </c>
      <c r="M1313" s="95">
        <f t="shared" si="41"/>
        <v>-21286.799999999999</v>
      </c>
      <c r="N1313" s="95">
        <f>SUMIFS(MasterData[Semi-Annual Base],MasterData[Material'#],H1313,MasterData[Material],I1313,MasterData[WWB ID],C1313)</f>
        <v>0</v>
      </c>
      <c r="O1313" s="95">
        <f>SUMIFS(MasterData[Semi-Annual Focus],MasterData[Material'#],H1313,MasterData[Material],I1313,MasterData[WWB ID],C1313)</f>
        <v>0</v>
      </c>
      <c r="P1313" s="95">
        <f>SUMIFS(MasterData[Base Rebate],MasterData[Material'#],H1313,MasterData[Material],I1313,MasterData[WWB ID],C1313)</f>
        <v>177.63170559537198</v>
      </c>
      <c r="Q1313" s="95">
        <f>SUMIFS(MasterData[Annual Focus],MasterData[Material'#],H1313,MasterData[Material],I1313,MasterData[WWB ID],C1313)</f>
        <v>0</v>
      </c>
      <c r="R1313" s="95">
        <f>SUMIFS(MasterData[Growth Rebate],MasterData[Material'#],H1313,MasterData[Material],I1313,MasterData[WWB ID],C1313)</f>
        <v>-2128.6800000000003</v>
      </c>
      <c r="S1313" s="95">
        <f t="shared" si="42"/>
        <v>-1951.0482944046282</v>
      </c>
    </row>
    <row r="1314" spans="1:19" x14ac:dyDescent="0.25">
      <c r="A1314" s="91" t="str">
        <v>BD INTERVENTIONAL</v>
      </c>
      <c r="B1314" s="91" t="str">
        <v>Surgery</v>
      </c>
      <c r="C1314" s="91" t="str">
        <v>2401319</v>
      </c>
      <c r="D1314" s="91" t="str">
        <v>Hernia</v>
      </c>
      <c r="E1314" s="91" t="str">
        <v>Ventral Synthetic</v>
      </c>
      <c r="F1314" s="91" t="str">
        <v>Lap Ventral</v>
      </c>
      <c r="G1314" s="91" t="str">
        <v>Ventralight ST W/ Echo PS</v>
      </c>
      <c r="H1314" s="91" t="str">
        <v>5955790_BARD</v>
      </c>
      <c r="I1314" s="91" t="str">
        <v>7X9 ELLIPSE END ITEM</v>
      </c>
      <c r="J1314" s="91" t="str">
        <v>BARD</v>
      </c>
      <c r="K1314" s="95">
        <f>SUMIFS(MasterData[Curr Sales],MasterData[Material'#],H1314,MasterData[Material],I1314,MasterData[WWB ID],C1314)</f>
        <v>0</v>
      </c>
      <c r="L1314" s="95">
        <f>SUMIFS(MasterData[Prior Sales],MasterData[Material'#],H1314,MasterData[Material],I1314,MasterData[WWB ID],C1314)</f>
        <v>2890.4</v>
      </c>
      <c r="M1314" s="95">
        <f t="shared" si="41"/>
        <v>-2890.4</v>
      </c>
      <c r="N1314" s="95">
        <f>SUMIFS(MasterData[Semi-Annual Base],MasterData[Material'#],H1314,MasterData[Material],I1314,MasterData[WWB ID],C1314)</f>
        <v>0</v>
      </c>
      <c r="O1314" s="95">
        <f>SUMIFS(MasterData[Semi-Annual Focus],MasterData[Material'#],H1314,MasterData[Material],I1314,MasterData[WWB ID],C1314)</f>
        <v>0</v>
      </c>
      <c r="P1314" s="95">
        <f>SUMIFS(MasterData[Base Rebate],MasterData[Material'#],H1314,MasterData[Material],I1314,MasterData[WWB ID],C1314)</f>
        <v>22.264141238247895</v>
      </c>
      <c r="Q1314" s="95">
        <f>SUMIFS(MasterData[Annual Focus],MasterData[Material'#],H1314,MasterData[Material],I1314,MasterData[WWB ID],C1314)</f>
        <v>0</v>
      </c>
      <c r="R1314" s="95">
        <f>SUMIFS(MasterData[Growth Rebate],MasterData[Material'#],H1314,MasterData[Material],I1314,MasterData[WWB ID],C1314)</f>
        <v>-289.04000000000002</v>
      </c>
      <c r="S1314" s="95">
        <f t="shared" si="42"/>
        <v>-266.77585876175215</v>
      </c>
    </row>
    <row r="1315" spans="1:19" x14ac:dyDescent="0.25">
      <c r="A1315" s="91" t="str">
        <v>BD INTERVENTIONAL</v>
      </c>
      <c r="B1315" s="91" t="str">
        <v>Surgery</v>
      </c>
      <c r="C1315" s="91" t="str">
        <v>2401319</v>
      </c>
      <c r="D1315" s="91" t="str">
        <v>Hernia</v>
      </c>
      <c r="E1315" s="91" t="str">
        <v>Ventral Synthetic</v>
      </c>
      <c r="F1315" s="91" t="str">
        <v>Lap Ventral</v>
      </c>
      <c r="G1315" s="91" t="str">
        <v>Ventralight ST W/ Echo PS LX</v>
      </c>
      <c r="H1315" s="91" t="str">
        <v>5955450_BARD</v>
      </c>
      <c r="I1315" s="91" t="str">
        <v>VentralightSTwEcho PS 4.5"Circ</v>
      </c>
      <c r="J1315" s="91" t="str">
        <v>BARD</v>
      </c>
      <c r="K1315" s="95">
        <f>SUMIFS(MasterData[Curr Sales],MasterData[Material'#],H1315,MasterData[Material],I1315,MasterData[WWB ID],C1315)</f>
        <v>3912.6</v>
      </c>
      <c r="L1315" s="95">
        <f>SUMIFS(MasterData[Prior Sales],MasterData[Material'#],H1315,MasterData[Material],I1315,MasterData[WWB ID],C1315)</f>
        <v>8477.3000000000011</v>
      </c>
      <c r="M1315" s="95">
        <f t="shared" si="41"/>
        <v>-4564.7000000000007</v>
      </c>
      <c r="N1315" s="95">
        <f>SUMIFS(MasterData[Semi-Annual Base],MasterData[Material'#],H1315,MasterData[Material],I1315,MasterData[WWB ID],C1315)</f>
        <v>0</v>
      </c>
      <c r="O1315" s="95">
        <f>SUMIFS(MasterData[Semi-Annual Focus],MasterData[Material'#],H1315,MasterData[Material],I1315,MasterData[WWB ID],C1315)</f>
        <v>0</v>
      </c>
      <c r="P1315" s="95">
        <f>SUMIFS(MasterData[Base Rebate],MasterData[Material'#],H1315,MasterData[Material],I1315,MasterData[WWB ID],C1315)</f>
        <v>65.298852933503611</v>
      </c>
      <c r="Q1315" s="95">
        <f>SUMIFS(MasterData[Annual Focus],MasterData[Material'#],H1315,MasterData[Material],I1315,MasterData[WWB ID],C1315)</f>
        <v>0</v>
      </c>
      <c r="R1315" s="95">
        <f>SUMIFS(MasterData[Growth Rebate],MasterData[Material'#],H1315,MasterData[Material],I1315,MasterData[WWB ID],C1315)</f>
        <v>-456.47</v>
      </c>
      <c r="S1315" s="95">
        <f t="shared" si="42"/>
        <v>-391.17114706649642</v>
      </c>
    </row>
    <row r="1316" spans="1:19" x14ac:dyDescent="0.25">
      <c r="A1316" s="91" t="str">
        <v>BD INTERVENTIONAL</v>
      </c>
      <c r="B1316" s="91" t="str">
        <v>Surgery</v>
      </c>
      <c r="C1316" s="91" t="str">
        <v>2401319</v>
      </c>
      <c r="D1316" s="91" t="str">
        <v>Hernia</v>
      </c>
      <c r="E1316" s="91" t="str">
        <v>Ventral Synthetic</v>
      </c>
      <c r="F1316" s="91" t="str">
        <v>Lap Ventral</v>
      </c>
      <c r="G1316" s="91" t="str">
        <v>Ventralight ST W/ Echo PS LX</v>
      </c>
      <c r="H1316" s="91" t="str">
        <v>5955600_BARD</v>
      </c>
      <c r="I1316" s="91" t="str">
        <v>VentralightST wEchoPS 6" Circl</v>
      </c>
      <c r="J1316" s="91" t="str">
        <v>BARD</v>
      </c>
      <c r="K1316" s="95">
        <f>SUMIFS(MasterData[Curr Sales],MasterData[Material'#],H1316,MasterData[Material],I1316,MasterData[WWB ID],C1316)</f>
        <v>1738</v>
      </c>
      <c r="L1316" s="95">
        <f>SUMIFS(MasterData[Prior Sales],MasterData[Material'#],H1316,MasterData[Material],I1316,MasterData[WWB ID],C1316)</f>
        <v>8086.48</v>
      </c>
      <c r="M1316" s="95">
        <f t="shared" si="41"/>
        <v>-6348.48</v>
      </c>
      <c r="N1316" s="95">
        <f>SUMIFS(MasterData[Semi-Annual Base],MasterData[Material'#],H1316,MasterData[Material],I1316,MasterData[WWB ID],C1316)</f>
        <v>0</v>
      </c>
      <c r="O1316" s="95">
        <f>SUMIFS(MasterData[Semi-Annual Focus],MasterData[Material'#],H1316,MasterData[Material],I1316,MasterData[WWB ID],C1316)</f>
        <v>0</v>
      </c>
      <c r="P1316" s="95">
        <f>SUMIFS(MasterData[Base Rebate],MasterData[Material'#],H1316,MasterData[Material],I1316,MasterData[WWB ID],C1316)</f>
        <v>62.288448948334775</v>
      </c>
      <c r="Q1316" s="95">
        <f>SUMIFS(MasterData[Annual Focus],MasterData[Material'#],H1316,MasterData[Material],I1316,MasterData[WWB ID],C1316)</f>
        <v>0</v>
      </c>
      <c r="R1316" s="95">
        <f>SUMIFS(MasterData[Growth Rebate],MasterData[Material'#],H1316,MasterData[Material],I1316,MasterData[WWB ID],C1316)</f>
        <v>-634.84800000000007</v>
      </c>
      <c r="S1316" s="95">
        <f t="shared" si="42"/>
        <v>-572.55955105166527</v>
      </c>
    </row>
    <row r="1317" spans="1:19" x14ac:dyDescent="0.25">
      <c r="A1317" s="91" t="str">
        <v>BD INTERVENTIONAL</v>
      </c>
      <c r="B1317" s="91" t="str">
        <v>Surgery</v>
      </c>
      <c r="C1317" s="91" t="str">
        <v>2401319</v>
      </c>
      <c r="D1317" s="91" t="str">
        <v>Hernia</v>
      </c>
      <c r="E1317" s="91" t="str">
        <v>Ventral Synthetic</v>
      </c>
      <c r="F1317" s="91" t="str">
        <v>Lap Ventral</v>
      </c>
      <c r="G1317" s="91" t="str">
        <v>Ventralight ST W/ Echo PS LX</v>
      </c>
      <c r="H1317" s="91" t="str">
        <v>5955460_BARD</v>
      </c>
      <c r="I1317" s="91" t="str">
        <v>VentralightST wEchoPS 4"x6"Eli</v>
      </c>
      <c r="J1317" s="91" t="str">
        <v>BARD</v>
      </c>
      <c r="K1317" s="95">
        <f>SUMIFS(MasterData[Curr Sales],MasterData[Material'#],H1317,MasterData[Material],I1317,MasterData[WWB ID],C1317)</f>
        <v>1752.8999999999999</v>
      </c>
      <c r="L1317" s="95">
        <f>SUMIFS(MasterData[Prior Sales],MasterData[Material'#],H1317,MasterData[Material],I1317,MasterData[WWB ID],C1317)</f>
        <v>2921.5</v>
      </c>
      <c r="M1317" s="95">
        <f t="shared" si="41"/>
        <v>-1168.6000000000001</v>
      </c>
      <c r="N1317" s="95">
        <f>SUMIFS(MasterData[Semi-Annual Base],MasterData[Material'#],H1317,MasterData[Material],I1317,MasterData[WWB ID],C1317)</f>
        <v>0</v>
      </c>
      <c r="O1317" s="95">
        <f>SUMIFS(MasterData[Semi-Annual Focus],MasterData[Material'#],H1317,MasterData[Material],I1317,MasterData[WWB ID],C1317)</f>
        <v>0</v>
      </c>
      <c r="P1317" s="95">
        <f>SUMIFS(MasterData[Base Rebate],MasterData[Material'#],H1317,MasterData[Material],I1317,MasterData[WWB ID],C1317)</f>
        <v>22.503697975208002</v>
      </c>
      <c r="Q1317" s="95">
        <f>SUMIFS(MasterData[Annual Focus],MasterData[Material'#],H1317,MasterData[Material],I1317,MasterData[WWB ID],C1317)</f>
        <v>0</v>
      </c>
      <c r="R1317" s="95">
        <f>SUMIFS(MasterData[Growth Rebate],MasterData[Material'#],H1317,MasterData[Material],I1317,MasterData[WWB ID],C1317)</f>
        <v>-116.86</v>
      </c>
      <c r="S1317" s="95">
        <f t="shared" si="42"/>
        <v>-94.356302024792001</v>
      </c>
    </row>
    <row r="1318" spans="1:19" x14ac:dyDescent="0.25">
      <c r="A1318" s="91" t="str">
        <v>BD INTERVENTIONAL</v>
      </c>
      <c r="B1318" s="91" t="str">
        <v>Surgery</v>
      </c>
      <c r="C1318" s="91" t="str">
        <v>2401319</v>
      </c>
      <c r="D1318" s="91" t="str">
        <v>Hernia</v>
      </c>
      <c r="E1318" s="91" t="str">
        <v>Ventral Synthetic</v>
      </c>
      <c r="F1318" s="91" t="str">
        <v>Open Ventral</v>
      </c>
      <c r="G1318" s="91" t="str">
        <v>Ventrio ST</v>
      </c>
      <c r="H1318" s="91" t="str">
        <v>5950040_BARD</v>
      </c>
      <c r="I1318" s="91" t="str">
        <v>VENTRIO STMEDIUM OVAL</v>
      </c>
      <c r="J1318" s="91" t="str">
        <v>BARD</v>
      </c>
      <c r="K1318" s="95">
        <f>SUMIFS(MasterData[Curr Sales],MasterData[Material'#],H1318,MasterData[Material],I1318,MasterData[WWB ID],C1318)</f>
        <v>16977.799999999996</v>
      </c>
      <c r="L1318" s="95">
        <f>SUMIFS(MasterData[Prior Sales],MasterData[Material'#],H1318,MasterData[Material],I1318,MasterData[WWB ID],C1318)</f>
        <v>32515.199999999997</v>
      </c>
      <c r="M1318" s="95">
        <f t="shared" si="41"/>
        <v>-15537.400000000001</v>
      </c>
      <c r="N1318" s="95">
        <f>SUMIFS(MasterData[Semi-Annual Base],MasterData[Material'#],H1318,MasterData[Material],I1318,MasterData[WWB ID],C1318)</f>
        <v>0</v>
      </c>
      <c r="O1318" s="95">
        <f>SUMIFS(MasterData[Semi-Annual Focus],MasterData[Material'#],H1318,MasterData[Material],I1318,MasterData[WWB ID],C1318)</f>
        <v>0</v>
      </c>
      <c r="P1318" s="95">
        <f>SUMIFS(MasterData[Base Rebate],MasterData[Material'#],H1318,MasterData[Material],I1318,MasterData[WWB ID],C1318)</f>
        <v>250.45772391014319</v>
      </c>
      <c r="Q1318" s="95">
        <f>SUMIFS(MasterData[Annual Focus],MasterData[Material'#],H1318,MasterData[Material],I1318,MasterData[WWB ID],C1318)</f>
        <v>0</v>
      </c>
      <c r="R1318" s="95">
        <f>SUMIFS(MasterData[Growth Rebate],MasterData[Material'#],H1318,MasterData[Material],I1318,MasterData[WWB ID],C1318)</f>
        <v>-1553.7399999999998</v>
      </c>
      <c r="S1318" s="95">
        <f t="shared" si="42"/>
        <v>-1303.2822760898566</v>
      </c>
    </row>
    <row r="1319" spans="1:19" x14ac:dyDescent="0.25">
      <c r="A1319" s="91" t="str">
        <v>BD INTERVENTIONAL</v>
      </c>
      <c r="B1319" s="91" t="str">
        <v>Surgery</v>
      </c>
      <c r="C1319" s="91" t="str">
        <v>2401319</v>
      </c>
      <c r="D1319" s="91" t="str">
        <v>Hernia</v>
      </c>
      <c r="E1319" s="91" t="str">
        <v>Ventral Synthetic</v>
      </c>
      <c r="F1319" s="91" t="str">
        <v>Open Ventral</v>
      </c>
      <c r="G1319" s="91" t="str">
        <v>Ventrio ST</v>
      </c>
      <c r="H1319" s="91" t="str">
        <v>5950050_BARD</v>
      </c>
      <c r="I1319" s="91" t="str">
        <v>VENTRIO ST LARGE OVAL</v>
      </c>
      <c r="J1319" s="91" t="str">
        <v>BARD</v>
      </c>
      <c r="K1319" s="95">
        <f>SUMIFS(MasterData[Curr Sales],MasterData[Material'#],H1319,MasterData[Material],I1319,MasterData[WWB ID],C1319)</f>
        <v>24089.1</v>
      </c>
      <c r="L1319" s="95">
        <f>SUMIFS(MasterData[Prior Sales],MasterData[Material'#],H1319,MasterData[Material],I1319,MasterData[WWB ID],C1319)</f>
        <v>34199.699999999997</v>
      </c>
      <c r="M1319" s="95">
        <f t="shared" si="41"/>
        <v>-10110.599999999999</v>
      </c>
      <c r="N1319" s="95">
        <f>SUMIFS(MasterData[Semi-Annual Base],MasterData[Material'#],H1319,MasterData[Material],I1319,MasterData[WWB ID],C1319)</f>
        <v>0</v>
      </c>
      <c r="O1319" s="95">
        <f>SUMIFS(MasterData[Semi-Annual Focus],MasterData[Material'#],H1319,MasterData[Material],I1319,MasterData[WWB ID],C1319)</f>
        <v>0</v>
      </c>
      <c r="P1319" s="95">
        <f>SUMIFS(MasterData[Base Rebate],MasterData[Material'#],H1319,MasterData[Material],I1319,MasterData[WWB ID],C1319)</f>
        <v>263.43307192973515</v>
      </c>
      <c r="Q1319" s="95">
        <f>SUMIFS(MasterData[Annual Focus],MasterData[Material'#],H1319,MasterData[Material],I1319,MasterData[WWB ID],C1319)</f>
        <v>0</v>
      </c>
      <c r="R1319" s="95">
        <f>SUMIFS(MasterData[Growth Rebate],MasterData[Material'#],H1319,MasterData[Material],I1319,MasterData[WWB ID],C1319)</f>
        <v>-1011.0600000000003</v>
      </c>
      <c r="S1319" s="95">
        <f t="shared" si="42"/>
        <v>-747.62692807026519</v>
      </c>
    </row>
    <row r="1320" spans="1:19" x14ac:dyDescent="0.25">
      <c r="A1320" s="91" t="str">
        <v>BD INTERVENTIONAL</v>
      </c>
      <c r="B1320" s="91" t="str">
        <v>Surgery</v>
      </c>
      <c r="C1320" s="91" t="str">
        <v>2401319</v>
      </c>
      <c r="D1320" s="91" t="str">
        <v>Hernia</v>
      </c>
      <c r="E1320" s="91" t="str">
        <v>Ventral Synthetic</v>
      </c>
      <c r="F1320" s="91" t="str">
        <v>Open Ventral</v>
      </c>
      <c r="G1320" s="91" t="str">
        <v>Ventrio ST</v>
      </c>
      <c r="H1320" s="91" t="str">
        <v>5950070_BARD</v>
      </c>
      <c r="I1320" s="91" t="str">
        <v>VENTRIO ST XL 7x9 OVAL</v>
      </c>
      <c r="J1320" s="91" t="str">
        <v>BARD</v>
      </c>
      <c r="K1320" s="95">
        <f>SUMIFS(MasterData[Curr Sales],MasterData[Material'#],H1320,MasterData[Material],I1320,MasterData[WWB ID],C1320)</f>
        <v>3111.2</v>
      </c>
      <c r="L1320" s="95">
        <f>SUMIFS(MasterData[Prior Sales],MasterData[Material'#],H1320,MasterData[Material],I1320,MasterData[WWB ID],C1320)</f>
        <v>32667.599999999999</v>
      </c>
      <c r="M1320" s="95">
        <f t="shared" si="41"/>
        <v>-29556.399999999998</v>
      </c>
      <c r="N1320" s="95">
        <f>SUMIFS(MasterData[Semi-Annual Base],MasterData[Material'#],H1320,MasterData[Material],I1320,MasterData[WWB ID],C1320)</f>
        <v>0</v>
      </c>
      <c r="O1320" s="95">
        <f>SUMIFS(MasterData[Semi-Annual Focus],MasterData[Material'#],H1320,MasterData[Material],I1320,MasterData[WWB ID],C1320)</f>
        <v>0</v>
      </c>
      <c r="P1320" s="95">
        <f>SUMIFS(MasterData[Base Rebate],MasterData[Material'#],H1320,MasterData[Material],I1320,MasterData[WWB ID],C1320)</f>
        <v>251.63162894913739</v>
      </c>
      <c r="Q1320" s="95">
        <f>SUMIFS(MasterData[Annual Focus],MasterData[Material'#],H1320,MasterData[Material],I1320,MasterData[WWB ID],C1320)</f>
        <v>0</v>
      </c>
      <c r="R1320" s="95">
        <f>SUMIFS(MasterData[Growth Rebate],MasterData[Material'#],H1320,MasterData[Material],I1320,MasterData[WWB ID],C1320)</f>
        <v>-2955.6399999999994</v>
      </c>
      <c r="S1320" s="95">
        <f t="shared" si="42"/>
        <v>-2704.008371050862</v>
      </c>
    </row>
    <row r="1321" spans="1:19" x14ac:dyDescent="0.25">
      <c r="A1321" s="91" t="str">
        <v>BD INTERVENTIONAL</v>
      </c>
      <c r="B1321" s="91" t="str">
        <v>Surgery</v>
      </c>
      <c r="C1321" s="91" t="str">
        <v>2401319</v>
      </c>
      <c r="D1321" s="91" t="str">
        <v>Hernia</v>
      </c>
      <c r="E1321" s="91" t="str">
        <v>Ventral Synthetic</v>
      </c>
      <c r="F1321" s="91" t="str">
        <v>Open Ventral</v>
      </c>
      <c r="G1321" s="91" t="str">
        <v>Ventrio ST</v>
      </c>
      <c r="H1321" s="91" t="str">
        <v>5950030_BARD</v>
      </c>
      <c r="I1321" s="91" t="str">
        <v>VENTRIO ST SMALL OVAL</v>
      </c>
      <c r="J1321" s="91" t="str">
        <v>BARD</v>
      </c>
      <c r="K1321" s="95">
        <f>SUMIFS(MasterData[Curr Sales],MasterData[Material'#],H1321,MasterData[Material],I1321,MasterData[WWB ID],C1321)</f>
        <v>5455.2000000000007</v>
      </c>
      <c r="L1321" s="95">
        <f>SUMIFS(MasterData[Prior Sales],MasterData[Material'#],H1321,MasterData[Material],I1321,MasterData[WWB ID],C1321)</f>
        <v>6122</v>
      </c>
      <c r="M1321" s="95">
        <f t="shared" si="41"/>
        <v>-666.79999999999927</v>
      </c>
      <c r="N1321" s="95">
        <f>SUMIFS(MasterData[Semi-Annual Base],MasterData[Material'#],H1321,MasterData[Material],I1321,MasterData[WWB ID],C1321)</f>
        <v>0</v>
      </c>
      <c r="O1321" s="95">
        <f>SUMIFS(MasterData[Semi-Annual Focus],MasterData[Material'#],H1321,MasterData[Material],I1321,MasterData[WWB ID],C1321)</f>
        <v>0</v>
      </c>
      <c r="P1321" s="95">
        <f>SUMIFS(MasterData[Base Rebate],MasterData[Material'#],H1321,MasterData[Material],I1321,MasterData[WWB ID],C1321)</f>
        <v>47.156474072984217</v>
      </c>
      <c r="Q1321" s="95">
        <f>SUMIFS(MasterData[Annual Focus],MasterData[Material'#],H1321,MasterData[Material],I1321,MasterData[WWB ID],C1321)</f>
        <v>0</v>
      </c>
      <c r="R1321" s="95">
        <f>SUMIFS(MasterData[Growth Rebate],MasterData[Material'#],H1321,MasterData[Material],I1321,MasterData[WWB ID],C1321)</f>
        <v>-66.679999999999964</v>
      </c>
      <c r="S1321" s="95">
        <f t="shared" si="42"/>
        <v>-19.523525927015747</v>
      </c>
    </row>
    <row r="1322" spans="1:19" x14ac:dyDescent="0.25">
      <c r="A1322" s="91" t="str">
        <v>BD INTERVENTIONAL</v>
      </c>
      <c r="B1322" s="91" t="str">
        <v>Surgery</v>
      </c>
      <c r="C1322" s="91" t="str">
        <v>2401319</v>
      </c>
      <c r="D1322" s="91" t="str">
        <v>Hernia</v>
      </c>
      <c r="E1322" s="91" t="str">
        <v>Ventral Synthetic</v>
      </c>
      <c r="F1322" s="91" t="str">
        <v>Open Ventral</v>
      </c>
      <c r="G1322" s="91" t="str">
        <v>Ventrio ST</v>
      </c>
      <c r="H1322" s="91" t="str">
        <v>5950020_BARD</v>
      </c>
      <c r="I1322" s="91" t="str">
        <v>VENTRIO ST LARGE CIRCLE</v>
      </c>
      <c r="J1322" s="91" t="str">
        <v>BARD</v>
      </c>
      <c r="K1322" s="95">
        <f>SUMIFS(MasterData[Curr Sales],MasterData[Material'#],H1322,MasterData[Material],I1322,MasterData[WWB ID],C1322)</f>
        <v>12491</v>
      </c>
      <c r="L1322" s="95">
        <f>SUMIFS(MasterData[Prior Sales],MasterData[Material'#],H1322,MasterData[Material],I1322,MasterData[WWB ID],C1322)</f>
        <v>14752.5</v>
      </c>
      <c r="M1322" s="95">
        <f t="shared" si="41"/>
        <v>-2261.5</v>
      </c>
      <c r="N1322" s="95">
        <f>SUMIFS(MasterData[Semi-Annual Base],MasterData[Material'#],H1322,MasterData[Material],I1322,MasterData[WWB ID],C1322)</f>
        <v>0</v>
      </c>
      <c r="O1322" s="95">
        <f>SUMIFS(MasterData[Semi-Annual Focus],MasterData[Material'#],H1322,MasterData[Material],I1322,MasterData[WWB ID],C1322)</f>
        <v>0</v>
      </c>
      <c r="P1322" s="95">
        <f>SUMIFS(MasterData[Base Rebate],MasterData[Material'#],H1322,MasterData[Material],I1322,MasterData[WWB ID],C1322)</f>
        <v>113.63539427665791</v>
      </c>
      <c r="Q1322" s="95">
        <f>SUMIFS(MasterData[Annual Focus],MasterData[Material'#],H1322,MasterData[Material],I1322,MasterData[WWB ID],C1322)</f>
        <v>0</v>
      </c>
      <c r="R1322" s="95">
        <f>SUMIFS(MasterData[Growth Rebate],MasterData[Material'#],H1322,MasterData[Material],I1322,MasterData[WWB ID],C1322)</f>
        <v>-226.14999999999998</v>
      </c>
      <c r="S1322" s="95">
        <f t="shared" si="42"/>
        <v>-112.51460572334207</v>
      </c>
    </row>
    <row r="1323" spans="1:19" x14ac:dyDescent="0.25">
      <c r="A1323" s="91" t="str">
        <v>BD INTERVENTIONAL</v>
      </c>
      <c r="B1323" s="91" t="str">
        <v>Surgery</v>
      </c>
      <c r="C1323" s="91" t="str">
        <v>2401319</v>
      </c>
      <c r="D1323" s="91" t="str">
        <v>Hernia</v>
      </c>
      <c r="E1323" s="91" t="str">
        <v>Ventral Synthetic</v>
      </c>
      <c r="F1323" s="91" t="str">
        <v>Open Ventral</v>
      </c>
      <c r="G1323" s="91" t="str">
        <v>Ventrio ST</v>
      </c>
      <c r="H1323" s="91" t="str">
        <v>5950080_BARD</v>
      </c>
      <c r="I1323" s="91" t="str">
        <v>VENTRIO ST XL 8X10 OVAL</v>
      </c>
      <c r="J1323" s="91" t="str">
        <v>BARD</v>
      </c>
      <c r="K1323" s="95">
        <f>SUMIFS(MasterData[Curr Sales],MasterData[Material'#],H1323,MasterData[Material],I1323,MasterData[WWB ID],C1323)</f>
        <v>10902.8</v>
      </c>
      <c r="L1323" s="95">
        <f>SUMIFS(MasterData[Prior Sales],MasterData[Material'#],H1323,MasterData[Material],I1323,MasterData[WWB ID],C1323)</f>
        <v>23875.8</v>
      </c>
      <c r="M1323" s="95">
        <f t="shared" si="41"/>
        <v>-12973</v>
      </c>
      <c r="N1323" s="95">
        <f>SUMIFS(MasterData[Semi-Annual Base],MasterData[Material'#],H1323,MasterData[Material],I1323,MasterData[WWB ID],C1323)</f>
        <v>0</v>
      </c>
      <c r="O1323" s="95">
        <f>SUMIFS(MasterData[Semi-Annual Focus],MasterData[Material'#],H1323,MasterData[Material],I1323,MasterData[WWB ID],C1323)</f>
        <v>0</v>
      </c>
      <c r="P1323" s="95">
        <f>SUMIFS(MasterData[Base Rebate],MasterData[Material'#],H1323,MasterData[Material],I1323,MasterData[WWB ID],C1323)</f>
        <v>183.91024888463846</v>
      </c>
      <c r="Q1323" s="95">
        <f>SUMIFS(MasterData[Annual Focus],MasterData[Material'#],H1323,MasterData[Material],I1323,MasterData[WWB ID],C1323)</f>
        <v>0</v>
      </c>
      <c r="R1323" s="95">
        <f>SUMIFS(MasterData[Growth Rebate],MasterData[Material'#],H1323,MasterData[Material],I1323,MasterData[WWB ID],C1323)</f>
        <v>-1297.3000000000002</v>
      </c>
      <c r="S1323" s="95">
        <f t="shared" si="42"/>
        <v>-1113.3897511153618</v>
      </c>
    </row>
    <row r="1324" spans="1:19" x14ac:dyDescent="0.25">
      <c r="A1324" s="91" t="str">
        <v>BD INTERVENTIONAL</v>
      </c>
      <c r="B1324" s="91" t="str">
        <v>Surgery</v>
      </c>
      <c r="C1324" s="91" t="str">
        <v>2401319</v>
      </c>
      <c r="D1324" s="91" t="str">
        <v>Hernia</v>
      </c>
      <c r="E1324" s="91" t="str">
        <v>Ventral Synthetic</v>
      </c>
      <c r="F1324" s="91" t="str">
        <v>Open Ventral</v>
      </c>
      <c r="G1324" s="91" t="str">
        <v>Ventrio ST</v>
      </c>
      <c r="H1324" s="91" t="str">
        <v>5950090_BARD</v>
      </c>
      <c r="I1324" s="91" t="str">
        <v>VENTRIO ST XL 10X13 OVAL</v>
      </c>
      <c r="J1324" s="91" t="str">
        <v>BARD</v>
      </c>
      <c r="K1324" s="95">
        <f>SUMIFS(MasterData[Curr Sales],MasterData[Material'#],H1324,MasterData[Material],I1324,MasterData[WWB ID],C1324)</f>
        <v>4596.6000000000004</v>
      </c>
      <c r="L1324" s="95">
        <f>SUMIFS(MasterData[Prior Sales],MasterData[Material'#],H1324,MasterData[Material],I1324,MasterData[WWB ID],C1324)</f>
        <v>2298.3000000000002</v>
      </c>
      <c r="M1324" s="95">
        <f t="shared" si="41"/>
        <v>2298.3000000000002</v>
      </c>
      <c r="N1324" s="95">
        <f>SUMIFS(MasterData[Semi-Annual Base],MasterData[Material'#],H1324,MasterData[Material],I1324,MasterData[WWB ID],C1324)</f>
        <v>0</v>
      </c>
      <c r="O1324" s="95">
        <f>SUMIFS(MasterData[Semi-Annual Focus],MasterData[Material'#],H1324,MasterData[Material],I1324,MasterData[WWB ID],C1324)</f>
        <v>0</v>
      </c>
      <c r="P1324" s="95">
        <f>SUMIFS(MasterData[Base Rebate],MasterData[Material'#],H1324,MasterData[Material],I1324,MasterData[WWB ID],C1324)</f>
        <v>17.703319889242017</v>
      </c>
      <c r="Q1324" s="95">
        <f>SUMIFS(MasterData[Annual Focus],MasterData[Material'#],H1324,MasterData[Material],I1324,MasterData[WWB ID],C1324)</f>
        <v>0</v>
      </c>
      <c r="R1324" s="95">
        <f>SUMIFS(MasterData[Growth Rebate],MasterData[Material'#],H1324,MasterData[Material],I1324,MasterData[WWB ID],C1324)</f>
        <v>229.83000000000004</v>
      </c>
      <c r="S1324" s="95">
        <f t="shared" si="42"/>
        <v>247.53331988924205</v>
      </c>
    </row>
    <row r="1325" spans="1:19" x14ac:dyDescent="0.25">
      <c r="A1325" s="91" t="str">
        <v>BD INTERVENTIONAL</v>
      </c>
      <c r="B1325" s="91" t="str">
        <v>Surgery</v>
      </c>
      <c r="C1325" s="91" t="str">
        <v>2401342</v>
      </c>
      <c r="D1325" s="91" t="str">
        <v>Biosurgery</v>
      </c>
      <c r="E1325" s="91" t="str">
        <v>ARISTA</v>
      </c>
      <c r="F1325" s="91" t="str">
        <v>Arista Bellow</v>
      </c>
      <c r="G1325" s="91" t="str">
        <v>Arista Bellow FDA</v>
      </c>
      <c r="H1325" s="91" t="str">
        <v>SM0005-USA_BARD</v>
      </c>
      <c r="I1325" s="91" t="str">
        <v>ARISTAAH 1G US</v>
      </c>
      <c r="J1325" s="91" t="str">
        <v>BARD</v>
      </c>
      <c r="K1325" s="95">
        <f>SUMIFS(MasterData[Curr Sales],MasterData[Material'#],H1325,MasterData[Material],I1325,MasterData[WWB ID],C1325)</f>
        <v>6600</v>
      </c>
      <c r="L1325" s="95">
        <f>SUMIFS(MasterData[Prior Sales],MasterData[Material'#],H1325,MasterData[Material],I1325,MasterData[WWB ID],C1325)</f>
        <v>11000</v>
      </c>
      <c r="M1325" s="95">
        <f t="shared" si="41"/>
        <v>-4400</v>
      </c>
      <c r="N1325" s="95">
        <f>SUMIFS(MasterData[Semi-Annual Base],MasterData[Material'#],H1325,MasterData[Material],I1325,MasterData[WWB ID],C1325)</f>
        <v>0</v>
      </c>
      <c r="O1325" s="95">
        <f>SUMIFS(MasterData[Semi-Annual Focus],MasterData[Material'#],H1325,MasterData[Material],I1325,MasterData[WWB ID],C1325)</f>
        <v>0</v>
      </c>
      <c r="P1325" s="95">
        <f>SUMIFS(MasterData[Base Rebate],MasterData[Material'#],H1325,MasterData[Material],I1325,MasterData[WWB ID],C1325)</f>
        <v>84.73067866756395</v>
      </c>
      <c r="Q1325" s="95">
        <f>SUMIFS(MasterData[Annual Focus],MasterData[Material'#],H1325,MasterData[Material],I1325,MasterData[WWB ID],C1325)</f>
        <v>0</v>
      </c>
      <c r="R1325" s="95">
        <f>SUMIFS(MasterData[Growth Rebate],MasterData[Material'#],H1325,MasterData[Material],I1325,MasterData[WWB ID],C1325)</f>
        <v>-440</v>
      </c>
      <c r="S1325" s="95">
        <f t="shared" si="42"/>
        <v>-355.26932133243605</v>
      </c>
    </row>
    <row r="1326" spans="1:19" x14ac:dyDescent="0.25">
      <c r="A1326" s="91" t="str">
        <v>BD INTERVENTIONAL</v>
      </c>
      <c r="B1326" s="91" t="str">
        <v>Surgery</v>
      </c>
      <c r="C1326" s="91" t="str">
        <v>2401342</v>
      </c>
      <c r="D1326" s="91" t="str">
        <v>Biosurgery</v>
      </c>
      <c r="E1326" s="91" t="str">
        <v>Surgical Sealants</v>
      </c>
      <c r="F1326" s="91" t="str">
        <v>Progel Kit</v>
      </c>
      <c r="G1326" s="91" t="str">
        <v>Progel Kit</v>
      </c>
      <c r="H1326" s="91" t="str">
        <v>PGPS002_BARD</v>
      </c>
      <c r="I1326" s="91" t="str">
        <v>PROGEL PLEURAL AIR LK SLT</v>
      </c>
      <c r="J1326" s="91" t="str">
        <v>BARD</v>
      </c>
      <c r="K1326" s="95">
        <f>SUMIFS(MasterData[Curr Sales],MasterData[Material'#],H1326,MasterData[Material],I1326,MasterData[WWB ID],C1326)</f>
        <v>29088</v>
      </c>
      <c r="L1326" s="95">
        <f>SUMIFS(MasterData[Prior Sales],MasterData[Material'#],H1326,MasterData[Material],I1326,MasterData[WWB ID],C1326)</f>
        <v>37654.400000000001</v>
      </c>
      <c r="M1326" s="95">
        <f t="shared" si="41"/>
        <v>-8566.4000000000015</v>
      </c>
      <c r="N1326" s="95">
        <f>SUMIFS(MasterData[Semi-Annual Base],MasterData[Material'#],H1326,MasterData[Material],I1326,MasterData[WWB ID],C1326)</f>
        <v>0</v>
      </c>
      <c r="O1326" s="95">
        <f>SUMIFS(MasterData[Semi-Annual Focus],MasterData[Material'#],H1326,MasterData[Material],I1326,MasterData[WWB ID],C1326)</f>
        <v>0</v>
      </c>
      <c r="P1326" s="95">
        <f>SUMIFS(MasterData[Base Rebate],MasterData[Material'#],H1326,MasterData[Material],I1326,MasterData[WWB ID],C1326)</f>
        <v>290.04389698362905</v>
      </c>
      <c r="Q1326" s="95">
        <f>SUMIFS(MasterData[Annual Focus],MasterData[Material'#],H1326,MasterData[Material],I1326,MasterData[WWB ID],C1326)</f>
        <v>0</v>
      </c>
      <c r="R1326" s="95">
        <f>SUMIFS(MasterData[Growth Rebate],MasterData[Material'#],H1326,MasterData[Material],I1326,MasterData[WWB ID],C1326)</f>
        <v>-856.64000000000044</v>
      </c>
      <c r="S1326" s="95">
        <f t="shared" si="42"/>
        <v>-566.59610301637144</v>
      </c>
    </row>
    <row r="1327" spans="1:19" x14ac:dyDescent="0.25">
      <c r="A1327" s="91" t="str">
        <v>BD INTERVENTIONAL</v>
      </c>
      <c r="B1327" s="91" t="str">
        <v>Surgery</v>
      </c>
      <c r="C1327" s="91" t="str">
        <v>2401342</v>
      </c>
      <c r="D1327" s="91" t="str">
        <v>Biosurgery</v>
      </c>
      <c r="E1327" s="91" t="str">
        <v>Surgical Sealants</v>
      </c>
      <c r="F1327" s="91" t="str">
        <v>Progel Tip</v>
      </c>
      <c r="G1327" s="91" t="str">
        <v>Progel Tip</v>
      </c>
      <c r="H1327" s="91" t="str">
        <v>PGEN005-11_BARD</v>
      </c>
      <c r="I1327" s="91" t="str">
        <v>PROGEL EXT APPLICTR TIP 11"</v>
      </c>
      <c r="J1327" s="91" t="str">
        <v>BARD</v>
      </c>
      <c r="K1327" s="95">
        <f>SUMIFS(MasterData[Curr Sales],MasterData[Material'#],H1327,MasterData[Material],I1327,MasterData[WWB ID],C1327)</f>
        <v>6872.0000000000009</v>
      </c>
      <c r="L1327" s="95">
        <f>SUMIFS(MasterData[Prior Sales],MasterData[Material'#],H1327,MasterData[Material],I1327,MasterData[WWB ID],C1327)</f>
        <v>2668.8</v>
      </c>
      <c r="M1327" s="95">
        <f t="shared" si="41"/>
        <v>4203.2000000000007</v>
      </c>
      <c r="N1327" s="95">
        <f>SUMIFS(MasterData[Semi-Annual Base],MasterData[Material'#],H1327,MasterData[Material],I1327,MasterData[WWB ID],C1327)</f>
        <v>0</v>
      </c>
      <c r="O1327" s="95">
        <f>SUMIFS(MasterData[Semi-Annual Focus],MasterData[Material'#],H1327,MasterData[Material],I1327,MasterData[WWB ID],C1327)</f>
        <v>0</v>
      </c>
      <c r="P1327" s="95">
        <f>SUMIFS(MasterData[Base Rebate],MasterData[Material'#],H1327,MasterData[Material],I1327,MasterData[WWB ID],C1327)</f>
        <v>20.557203202544969</v>
      </c>
      <c r="Q1327" s="95">
        <f>SUMIFS(MasterData[Annual Focus],MasterData[Material'#],H1327,MasterData[Material],I1327,MasterData[WWB ID],C1327)</f>
        <v>0</v>
      </c>
      <c r="R1327" s="95">
        <f>SUMIFS(MasterData[Growth Rebate],MasterData[Material'#],H1327,MasterData[Material],I1327,MasterData[WWB ID],C1327)</f>
        <v>420.32000000000005</v>
      </c>
      <c r="S1327" s="95">
        <f t="shared" si="42"/>
        <v>440.87720320254505</v>
      </c>
    </row>
    <row r="1328" spans="1:19" x14ac:dyDescent="0.25">
      <c r="A1328" s="91" t="str">
        <v>BD INTERVENTIONAL</v>
      </c>
      <c r="B1328" s="91" t="str">
        <v>Surgery</v>
      </c>
      <c r="C1328" s="91" t="str">
        <v>147</v>
      </c>
      <c r="D1328" s="91" t="str">
        <v>Infection Prevention</v>
      </c>
      <c r="E1328" s="91" t="str">
        <v>Surgical Wound Irrigation</v>
      </c>
      <c r="F1328" s="91" t="str">
        <v>Surgiphor</v>
      </c>
      <c r="G1328" s="91" t="str">
        <v>Single Irrigation Solution</v>
      </c>
      <c r="H1328" s="91" t="str">
        <v>910110</v>
      </c>
      <c r="I1328" s="91" t="str">
        <v>BD Surgiphor Antimicrobial Irrigation US</v>
      </c>
      <c r="J1328" s="91" t="str">
        <v>BD</v>
      </c>
      <c r="K1328" s="95">
        <f>SUMIFS(MasterData[Curr Sales],MasterData[Material'#],H1328,MasterData[Material],I1328,MasterData[WWB ID],C1328)</f>
        <v>10880</v>
      </c>
      <c r="L1328" s="95">
        <f>SUMIFS(MasterData[Prior Sales],MasterData[Material'#],H1328,MasterData[Material],I1328,MasterData[WWB ID],C1328)</f>
        <v>0</v>
      </c>
      <c r="M1328" s="95">
        <f t="shared" si="41"/>
        <v>10880</v>
      </c>
      <c r="N1328" s="95">
        <f>SUMIFS(MasterData[Semi-Annual Base],MasterData[Material'#],H1328,MasterData[Material],I1328,MasterData[WWB ID],C1328)</f>
        <v>0</v>
      </c>
      <c r="O1328" s="95">
        <f>SUMIFS(MasterData[Semi-Annual Focus],MasterData[Material'#],H1328,MasterData[Material],I1328,MasterData[WWB ID],C1328)</f>
        <v>0</v>
      </c>
      <c r="P1328" s="95">
        <f>SUMIFS(MasterData[Base Rebate],MasterData[Material'#],H1328,MasterData[Material],I1328,MasterData[WWB ID],C1328)</f>
        <v>0</v>
      </c>
      <c r="Q1328" s="95">
        <f>SUMIFS(MasterData[Annual Focus],MasterData[Material'#],H1328,MasterData[Material],I1328,MasterData[WWB ID],C1328)</f>
        <v>0</v>
      </c>
      <c r="R1328" s="95">
        <f>SUMIFS(MasterData[Growth Rebate],MasterData[Material'#],H1328,MasterData[Material],I1328,MasterData[WWB ID],C1328)</f>
        <v>1088</v>
      </c>
      <c r="S1328" s="95">
        <f t="shared" si="42"/>
        <v>1088</v>
      </c>
    </row>
    <row r="1329" spans="1:19" x14ac:dyDescent="0.25">
      <c r="A1329" s="91" t="str">
        <v>BD INTERVENTIONAL</v>
      </c>
      <c r="B1329" s="91" t="str">
        <v>Surgery</v>
      </c>
      <c r="C1329" s="91" t="str">
        <v>2401319</v>
      </c>
      <c r="D1329" s="91" t="str">
        <v>Hernia</v>
      </c>
      <c r="E1329" s="91" t="str">
        <v>Fixation</v>
      </c>
      <c r="F1329" s="91" t="str">
        <v>Absorbable Fixation</v>
      </c>
      <c r="G1329" s="91" t="str">
        <v>OPTIFIX</v>
      </c>
      <c r="H1329" s="91" t="str">
        <v>0113126_BARD</v>
      </c>
      <c r="I1329" s="91" t="str">
        <v>OPTIFIX FIXATION 30 TACKS</v>
      </c>
      <c r="J1329" s="91" t="str">
        <v>BARD</v>
      </c>
      <c r="K1329" s="95">
        <f>SUMIFS(MasterData[Curr Sales],MasterData[Material'#],H1329,MasterData[Material],I1329,MasterData[WWB ID],C1329)</f>
        <v>17925</v>
      </c>
      <c r="L1329" s="95">
        <f>SUMIFS(MasterData[Prior Sales],MasterData[Material'#],H1329,MasterData[Material],I1329,MasterData[WWB ID],C1329)</f>
        <v>3975</v>
      </c>
      <c r="M1329" s="95">
        <f t="shared" si="41"/>
        <v>13950</v>
      </c>
      <c r="N1329" s="95">
        <f>SUMIFS(MasterData[Semi-Annual Base],MasterData[Material'#],H1329,MasterData[Material],I1329,MasterData[WWB ID],C1329)</f>
        <v>0</v>
      </c>
      <c r="O1329" s="95">
        <f>SUMIFS(MasterData[Semi-Annual Focus],MasterData[Material'#],H1329,MasterData[Material],I1329,MasterData[WWB ID],C1329)</f>
        <v>0</v>
      </c>
      <c r="P1329" s="95">
        <f>SUMIFS(MasterData[Base Rebate],MasterData[Material'#],H1329,MasterData[Material],I1329,MasterData[WWB ID],C1329)</f>
        <v>30.618586154869696</v>
      </c>
      <c r="Q1329" s="95">
        <f>SUMIFS(MasterData[Annual Focus],MasterData[Material'#],H1329,MasterData[Material],I1329,MasterData[WWB ID],C1329)</f>
        <v>0</v>
      </c>
      <c r="R1329" s="95">
        <f>SUMIFS(MasterData[Growth Rebate],MasterData[Material'#],H1329,MasterData[Material],I1329,MasterData[WWB ID],C1329)</f>
        <v>1395</v>
      </c>
      <c r="S1329" s="95">
        <f t="shared" si="42"/>
        <v>1425.6185861548697</v>
      </c>
    </row>
    <row r="1330" spans="1:19" x14ac:dyDescent="0.25">
      <c r="A1330" s="91" t="str">
        <v>BD INTERVENTIONAL</v>
      </c>
      <c r="B1330" s="91" t="str">
        <v>Surgery</v>
      </c>
      <c r="C1330" s="91" t="str">
        <v>2401319</v>
      </c>
      <c r="D1330" s="91" t="str">
        <v>Hernia</v>
      </c>
      <c r="E1330" s="91" t="str">
        <v>Fixation</v>
      </c>
      <c r="F1330" s="91" t="str">
        <v>Absorbable Fixation</v>
      </c>
      <c r="G1330" s="91" t="str">
        <v>Optifix AT</v>
      </c>
      <c r="H1330" s="91" t="str">
        <v>0113315_BARD</v>
      </c>
      <c r="I1330" s="91" t="str">
        <v>OPTIFIX AT FIXATION 15 TACKS</v>
      </c>
      <c r="J1330" s="91" t="str">
        <v>BARD</v>
      </c>
      <c r="K1330" s="95">
        <f>SUMIFS(MasterData[Curr Sales],MasterData[Material'#],H1330,MasterData[Material],I1330,MasterData[WWB ID],C1330)</f>
        <v>11142.4</v>
      </c>
      <c r="L1330" s="95">
        <f>SUMIFS(MasterData[Prior Sales],MasterData[Material'#],H1330,MasterData[Material],I1330,MasterData[WWB ID],C1330)</f>
        <v>11178</v>
      </c>
      <c r="M1330" s="95">
        <f t="shared" si="41"/>
        <v>-35.600000000000364</v>
      </c>
      <c r="N1330" s="95">
        <f>SUMIFS(MasterData[Semi-Annual Base],MasterData[Material'#],H1330,MasterData[Material],I1330,MasterData[WWB ID],C1330)</f>
        <v>0</v>
      </c>
      <c r="O1330" s="95">
        <f>SUMIFS(MasterData[Semi-Annual Focus],MasterData[Material'#],H1330,MasterData[Material],I1330,MasterData[WWB ID],C1330)</f>
        <v>0</v>
      </c>
      <c r="P1330" s="95">
        <f>SUMIFS(MasterData[Base Rebate],MasterData[Material'#],H1330,MasterData[Material],I1330,MasterData[WWB ID],C1330)</f>
        <v>86.101775104184512</v>
      </c>
      <c r="Q1330" s="95">
        <f>SUMIFS(MasterData[Annual Focus],MasterData[Material'#],H1330,MasterData[Material],I1330,MasterData[WWB ID],C1330)</f>
        <v>0</v>
      </c>
      <c r="R1330" s="95">
        <f>SUMIFS(MasterData[Growth Rebate],MasterData[Material'#],H1330,MasterData[Material],I1330,MasterData[WWB ID],C1330)</f>
        <v>-3.5599999999998886</v>
      </c>
      <c r="S1330" s="95">
        <f t="shared" si="42"/>
        <v>82.541775104184623</v>
      </c>
    </row>
    <row r="1331" spans="1:19" x14ac:dyDescent="0.25">
      <c r="A1331" s="91" t="str">
        <v>BD INTERVENTIONAL</v>
      </c>
      <c r="B1331" s="91" t="str">
        <v>Surgery</v>
      </c>
      <c r="C1331" s="91" t="str">
        <v>2401319</v>
      </c>
      <c r="D1331" s="91" t="str">
        <v>Hernia</v>
      </c>
      <c r="E1331" s="91" t="str">
        <v>Fixation</v>
      </c>
      <c r="F1331" s="91" t="str">
        <v>Absorbable Fixation</v>
      </c>
      <c r="G1331" s="91" t="str">
        <v>Optifix AT</v>
      </c>
      <c r="H1331" s="91" t="str">
        <v>0113330_BARD</v>
      </c>
      <c r="I1331" s="91" t="str">
        <v>OPTIFIX AT FIXATION 30 TACKS</v>
      </c>
      <c r="J1331" s="91" t="str">
        <v>BARD</v>
      </c>
      <c r="K1331" s="95">
        <f>SUMIFS(MasterData[Curr Sales],MasterData[Material'#],H1331,MasterData[Material],I1331,MasterData[WWB ID],C1331)</f>
        <v>87813.6</v>
      </c>
      <c r="L1331" s="95">
        <f>SUMIFS(MasterData[Prior Sales],MasterData[Material'#],H1331,MasterData[Material],I1331,MasterData[WWB ID],C1331)</f>
        <v>71995</v>
      </c>
      <c r="M1331" s="95">
        <f t="shared" si="41"/>
        <v>15818.600000000006</v>
      </c>
      <c r="N1331" s="95">
        <f>SUMIFS(MasterData[Semi-Annual Base],MasterData[Material'#],H1331,MasterData[Material],I1331,MasterData[WWB ID],C1331)</f>
        <v>0</v>
      </c>
      <c r="O1331" s="95">
        <f>SUMIFS(MasterData[Semi-Annual Focus],MasterData[Material'#],H1331,MasterData[Material],I1331,MasterData[WWB ID],C1331)</f>
        <v>0</v>
      </c>
      <c r="P1331" s="95">
        <f>SUMIFS(MasterData[Base Rebate],MasterData[Material'#],H1331,MasterData[Material],I1331,MasterData[WWB ID],C1331)</f>
        <v>554.56229187920599</v>
      </c>
      <c r="Q1331" s="95">
        <f>SUMIFS(MasterData[Annual Focus],MasterData[Material'#],H1331,MasterData[Material],I1331,MasterData[WWB ID],C1331)</f>
        <v>0</v>
      </c>
      <c r="R1331" s="95">
        <f>SUMIFS(MasterData[Growth Rebate],MasterData[Material'#],H1331,MasterData[Material],I1331,MasterData[WWB ID],C1331)</f>
        <v>1581.8600000000006</v>
      </c>
      <c r="S1331" s="95">
        <f t="shared" si="42"/>
        <v>2136.4222918792066</v>
      </c>
    </row>
    <row r="1332" spans="1:19" x14ac:dyDescent="0.25">
      <c r="A1332" s="91" t="str">
        <v>BD INTERVENTIONAL</v>
      </c>
      <c r="B1332" s="91" t="str">
        <v>Surgery</v>
      </c>
      <c r="C1332" s="91" t="str">
        <v>2401319</v>
      </c>
      <c r="D1332" s="91" t="str">
        <v>Hernia</v>
      </c>
      <c r="E1332" s="91" t="str">
        <v>Inguinal Synthetic</v>
      </c>
      <c r="F1332" s="91" t="str">
        <v>Groin Open</v>
      </c>
      <c r="G1332" s="91" t="str">
        <v>SOFT MESH</v>
      </c>
      <c r="H1332" s="91" t="str">
        <v>0117011_BARD</v>
      </c>
      <c r="I1332" s="91" t="str">
        <v>SoftMeshFlat6"x6"</v>
      </c>
      <c r="J1332" s="91" t="str">
        <v>BARD</v>
      </c>
      <c r="K1332" s="95">
        <f>SUMIFS(MasterData[Curr Sales],MasterData[Material'#],H1332,MasterData[Material],I1332,MasterData[WWB ID],C1332)</f>
        <v>12508.8</v>
      </c>
      <c r="L1332" s="95">
        <f>SUMIFS(MasterData[Prior Sales],MasterData[Material'#],H1332,MasterData[Material],I1332,MasterData[WWB ID],C1332)</f>
        <v>7980</v>
      </c>
      <c r="M1332" s="95">
        <f t="shared" si="41"/>
        <v>4528.7999999999993</v>
      </c>
      <c r="N1332" s="95">
        <f>SUMIFS(MasterData[Semi-Annual Base],MasterData[Material'#],H1332,MasterData[Material],I1332,MasterData[WWB ID],C1332)</f>
        <v>0</v>
      </c>
      <c r="O1332" s="95">
        <f>SUMIFS(MasterData[Semi-Annual Focus],MasterData[Material'#],H1332,MasterData[Material],I1332,MasterData[WWB ID],C1332)</f>
        <v>0</v>
      </c>
      <c r="P1332" s="95">
        <f>SUMIFS(MasterData[Base Rebate],MasterData[Material'#],H1332,MasterData[Material],I1332,MasterData[WWB ID],C1332)</f>
        <v>61.468255978832758</v>
      </c>
      <c r="Q1332" s="95">
        <f>SUMIFS(MasterData[Annual Focus],MasterData[Material'#],H1332,MasterData[Material],I1332,MasterData[WWB ID],C1332)</f>
        <v>0</v>
      </c>
      <c r="R1332" s="95">
        <f>SUMIFS(MasterData[Growth Rebate],MasterData[Material'#],H1332,MasterData[Material],I1332,MasterData[WWB ID],C1332)</f>
        <v>452.88000000000011</v>
      </c>
      <c r="S1332" s="95">
        <f t="shared" si="42"/>
        <v>514.34825597883287</v>
      </c>
    </row>
    <row r="1333" spans="1:19" x14ac:dyDescent="0.25">
      <c r="A1333" s="91" t="str">
        <v>BD INTERVENTIONAL</v>
      </c>
      <c r="B1333" s="91" t="str">
        <v>Surgery</v>
      </c>
      <c r="C1333" s="91" t="str">
        <v>2401319</v>
      </c>
      <c r="D1333" s="91" t="str">
        <v>Hernia</v>
      </c>
      <c r="E1333" s="91" t="str">
        <v>Inguinal Synthetic</v>
      </c>
      <c r="F1333" s="91" t="str">
        <v>Groin Open</v>
      </c>
      <c r="G1333" s="91" t="str">
        <v>SOFT MESH</v>
      </c>
      <c r="H1333" s="91" t="str">
        <v>0117009_BARD</v>
      </c>
      <c r="I1333" s="91" t="str">
        <v>SoftMesh3"x6"Flat</v>
      </c>
      <c r="J1333" s="91" t="str">
        <v>BARD</v>
      </c>
      <c r="K1333" s="95">
        <f>SUMIFS(MasterData[Curr Sales],MasterData[Material'#],H1333,MasterData[Material],I1333,MasterData[WWB ID],C1333)</f>
        <v>703.5</v>
      </c>
      <c r="L1333" s="95">
        <f>SUMIFS(MasterData[Prior Sales],MasterData[Material'#],H1333,MasterData[Material],I1333,MasterData[WWB ID],C1333)</f>
        <v>703.5</v>
      </c>
      <c r="M1333" s="95">
        <f t="shared" si="41"/>
        <v>0</v>
      </c>
      <c r="N1333" s="95">
        <f>SUMIFS(MasterData[Semi-Annual Base],MasterData[Material'#],H1333,MasterData[Material],I1333,MasterData[WWB ID],C1333)</f>
        <v>0</v>
      </c>
      <c r="O1333" s="95">
        <f>SUMIFS(MasterData[Semi-Annual Focus],MasterData[Material'#],H1333,MasterData[Material],I1333,MasterData[WWB ID],C1333)</f>
        <v>0</v>
      </c>
      <c r="P1333" s="95">
        <f>SUMIFS(MasterData[Base Rebate],MasterData[Material'#],H1333,MasterData[Material],I1333,MasterData[WWB ID],C1333)</f>
        <v>5.4189120402392028</v>
      </c>
      <c r="Q1333" s="95">
        <f>SUMIFS(MasterData[Annual Focus],MasterData[Material'#],H1333,MasterData[Material],I1333,MasterData[WWB ID],C1333)</f>
        <v>0</v>
      </c>
      <c r="R1333" s="95">
        <f>SUMIFS(MasterData[Growth Rebate],MasterData[Material'#],H1333,MasterData[Material],I1333,MasterData[WWB ID],C1333)</f>
        <v>0</v>
      </c>
      <c r="S1333" s="95">
        <f t="shared" si="42"/>
        <v>5.4189120402392028</v>
      </c>
    </row>
    <row r="1334" spans="1:19" x14ac:dyDescent="0.25">
      <c r="A1334" s="91" t="str">
        <v>BD INTERVENTIONAL</v>
      </c>
      <c r="B1334" s="91" t="str">
        <v>Surgery</v>
      </c>
      <c r="C1334" s="91" t="str">
        <v>2401319</v>
      </c>
      <c r="D1334" s="91" t="str">
        <v>Hernia</v>
      </c>
      <c r="E1334" s="91" t="str">
        <v>Inguinal Synthetic</v>
      </c>
      <c r="F1334" s="91" t="str">
        <v>Plugs</v>
      </c>
      <c r="G1334" s="91" t="str">
        <v>Light Plug</v>
      </c>
      <c r="H1334" s="91" t="str">
        <v>0117170_BARD</v>
      </c>
      <c r="I1334" s="91" t="str">
        <v>PERFIX LIGHT PLUG LARGE</v>
      </c>
      <c r="J1334" s="91" t="str">
        <v>BARD</v>
      </c>
      <c r="K1334" s="95">
        <f>SUMIFS(MasterData[Curr Sales],MasterData[Material'#],H1334,MasterData[Material],I1334,MasterData[WWB ID],C1334)</f>
        <v>4123.8</v>
      </c>
      <c r="L1334" s="95">
        <f>SUMIFS(MasterData[Prior Sales],MasterData[Material'#],H1334,MasterData[Material],I1334,MasterData[WWB ID],C1334)</f>
        <v>2072.4</v>
      </c>
      <c r="M1334" s="95">
        <f t="shared" si="41"/>
        <v>2051.4</v>
      </c>
      <c r="N1334" s="95">
        <f>SUMIFS(MasterData[Semi-Annual Base],MasterData[Material'#],H1334,MasterData[Material],I1334,MasterData[WWB ID],C1334)</f>
        <v>0</v>
      </c>
      <c r="O1334" s="95">
        <f>SUMIFS(MasterData[Semi-Annual Focus],MasterData[Material'#],H1334,MasterData[Material],I1334,MasterData[WWB ID],C1334)</f>
        <v>0</v>
      </c>
      <c r="P1334" s="95">
        <f>SUMIFS(MasterData[Base Rebate],MasterData[Material'#],H1334,MasterData[Material],I1334,MasterData[WWB ID],C1334)</f>
        <v>15.963259860969046</v>
      </c>
      <c r="Q1334" s="95">
        <f>SUMIFS(MasterData[Annual Focus],MasterData[Material'#],H1334,MasterData[Material],I1334,MasterData[WWB ID],C1334)</f>
        <v>0</v>
      </c>
      <c r="R1334" s="95">
        <f>SUMIFS(MasterData[Growth Rebate],MasterData[Material'#],H1334,MasterData[Material],I1334,MasterData[WWB ID],C1334)</f>
        <v>205.14</v>
      </c>
      <c r="S1334" s="95">
        <f t="shared" si="42"/>
        <v>221.10325986096905</v>
      </c>
    </row>
    <row r="1335" spans="1:19" x14ac:dyDescent="0.25">
      <c r="A1335" s="91" t="str">
        <v>BD INTERVENTIONAL</v>
      </c>
      <c r="B1335" s="91" t="str">
        <v>Surgery</v>
      </c>
      <c r="C1335" s="91" t="str">
        <v>2401319</v>
      </c>
      <c r="D1335" s="91" t="str">
        <v>Hernia</v>
      </c>
      <c r="E1335" s="91" t="str">
        <v>Inguinal Synthetic</v>
      </c>
      <c r="F1335" s="91" t="str">
        <v>Groin Lap</v>
      </c>
      <c r="G1335" s="91" t="str">
        <v>3D Max Mesh</v>
      </c>
      <c r="H1335" s="91" t="str">
        <v>0115310_BARD</v>
      </c>
      <c r="I1335" s="91" t="str">
        <v>InguinalHerniaMedLeft3DMaxMesh</v>
      </c>
      <c r="J1335" s="91" t="str">
        <v>BARD</v>
      </c>
      <c r="K1335" s="95">
        <f>SUMIFS(MasterData[Curr Sales],MasterData[Material'#],H1335,MasterData[Material],I1335,MasterData[WWB ID],C1335)</f>
        <v>627.20000000000005</v>
      </c>
      <c r="L1335" s="95">
        <f>SUMIFS(MasterData[Prior Sales],MasterData[Material'#],H1335,MasterData[Material],I1335,MasterData[WWB ID],C1335)</f>
        <v>3136.0000000000005</v>
      </c>
      <c r="M1335" s="95">
        <f t="shared" si="41"/>
        <v>-2508.8000000000002</v>
      </c>
      <c r="N1335" s="95">
        <f>SUMIFS(MasterData[Semi-Annual Base],MasterData[Material'#],H1335,MasterData[Material],I1335,MasterData[WWB ID],C1335)</f>
        <v>0</v>
      </c>
      <c r="O1335" s="95">
        <f>SUMIFS(MasterData[Semi-Annual Focus],MasterData[Material'#],H1335,MasterData[Material],I1335,MasterData[WWB ID],C1335)</f>
        <v>0</v>
      </c>
      <c r="P1335" s="95">
        <f>SUMIFS(MasterData[Base Rebate],MasterData[Material'#],H1335,MasterData[Material],I1335,MasterData[WWB ID],C1335)</f>
        <v>24.155946209225501</v>
      </c>
      <c r="Q1335" s="95">
        <f>SUMIFS(MasterData[Annual Focus],MasterData[Material'#],H1335,MasterData[Material],I1335,MasterData[WWB ID],C1335)</f>
        <v>0</v>
      </c>
      <c r="R1335" s="95">
        <f>SUMIFS(MasterData[Growth Rebate],MasterData[Material'#],H1335,MasterData[Material],I1335,MasterData[WWB ID],C1335)</f>
        <v>-250.88</v>
      </c>
      <c r="S1335" s="95">
        <f t="shared" si="42"/>
        <v>-226.72405379077449</v>
      </c>
    </row>
    <row r="1336" spans="1:19" x14ac:dyDescent="0.25">
      <c r="A1336" s="91" t="str">
        <v>BD INTERVENTIONAL</v>
      </c>
      <c r="B1336" s="91" t="str">
        <v>Surgery</v>
      </c>
      <c r="C1336" s="91" t="str">
        <v>2401319</v>
      </c>
      <c r="D1336" s="91" t="str">
        <v>Hernia</v>
      </c>
      <c r="E1336" s="91" t="str">
        <v>Inguinal Synthetic</v>
      </c>
      <c r="F1336" s="91" t="str">
        <v>Groin Lap</v>
      </c>
      <c r="G1336" s="91" t="str">
        <v>3D Max Mesh</v>
      </c>
      <c r="H1336" s="91" t="str">
        <v>0115311_BARD</v>
      </c>
      <c r="I1336" s="91" t="str">
        <v>InguinalHerniaLgLeft3DMaxMesh</v>
      </c>
      <c r="J1336" s="91" t="str">
        <v>BARD</v>
      </c>
      <c r="K1336" s="95">
        <f>SUMIFS(MasterData[Curr Sales],MasterData[Material'#],H1336,MasterData[Material],I1336,MasterData[WWB ID],C1336)</f>
        <v>33181.200000000004</v>
      </c>
      <c r="L1336" s="95">
        <f>SUMIFS(MasterData[Prior Sales],MasterData[Material'#],H1336,MasterData[Material],I1336,MasterData[WWB ID],C1336)</f>
        <v>43389.5</v>
      </c>
      <c r="M1336" s="95">
        <f t="shared" si="41"/>
        <v>-10208.299999999996</v>
      </c>
      <c r="N1336" s="95">
        <f>SUMIFS(MasterData[Semi-Annual Base],MasterData[Material'#],H1336,MasterData[Material],I1336,MasterData[WWB ID],C1336)</f>
        <v>0</v>
      </c>
      <c r="O1336" s="95">
        <f>SUMIFS(MasterData[Semi-Annual Focus],MasterData[Material'#],H1336,MasterData[Material],I1336,MasterData[WWB ID],C1336)</f>
        <v>0</v>
      </c>
      <c r="P1336" s="95">
        <f>SUMIFS(MasterData[Base Rebate],MasterData[Material'#],H1336,MasterData[Material],I1336,MasterData[WWB ID],C1336)</f>
        <v>334.22016200420592</v>
      </c>
      <c r="Q1336" s="95">
        <f>SUMIFS(MasterData[Annual Focus],MasterData[Material'#],H1336,MasterData[Material],I1336,MasterData[WWB ID],C1336)</f>
        <v>0</v>
      </c>
      <c r="R1336" s="95">
        <f>SUMIFS(MasterData[Growth Rebate],MasterData[Material'#],H1336,MasterData[Material],I1336,MasterData[WWB ID],C1336)</f>
        <v>-1020.8300000000002</v>
      </c>
      <c r="S1336" s="95">
        <f t="shared" si="42"/>
        <v>-686.60983799579424</v>
      </c>
    </row>
    <row r="1337" spans="1:19" x14ac:dyDescent="0.25">
      <c r="A1337" s="91" t="str">
        <v>BD INTERVENTIONAL</v>
      </c>
      <c r="B1337" s="91" t="str">
        <v>Surgery</v>
      </c>
      <c r="C1337" s="91" t="str">
        <v>2401319</v>
      </c>
      <c r="D1337" s="91" t="str">
        <v>Hernia</v>
      </c>
      <c r="E1337" s="91" t="str">
        <v>Inguinal Synthetic</v>
      </c>
      <c r="F1337" s="91" t="str">
        <v>Groin Lap</v>
      </c>
      <c r="G1337" s="91" t="str">
        <v>3D Max Mesh</v>
      </c>
      <c r="H1337" s="91" t="str">
        <v>0115320_BARD</v>
      </c>
      <c r="I1337" s="91" t="str">
        <v>InguinalHerniaMedRt3DMaxMesh</v>
      </c>
      <c r="J1337" s="91" t="str">
        <v>BARD</v>
      </c>
      <c r="K1337" s="95">
        <f>SUMIFS(MasterData[Curr Sales],MasterData[Material'#],H1337,MasterData[Material],I1337,MasterData[WWB ID],C1337)</f>
        <v>784</v>
      </c>
      <c r="L1337" s="95">
        <f>SUMIFS(MasterData[Prior Sales],MasterData[Material'#],H1337,MasterData[Material],I1337,MasterData[WWB ID],C1337)</f>
        <v>4016.8</v>
      </c>
      <c r="M1337" s="95">
        <f t="shared" si="41"/>
        <v>-3232.8</v>
      </c>
      <c r="N1337" s="95">
        <f>SUMIFS(MasterData[Semi-Annual Base],MasterData[Material'#],H1337,MasterData[Material],I1337,MasterData[WWB ID],C1337)</f>
        <v>0</v>
      </c>
      <c r="O1337" s="95">
        <f>SUMIFS(MasterData[Semi-Annual Focus],MasterData[Material'#],H1337,MasterData[Material],I1337,MasterData[WWB ID],C1337)</f>
        <v>0</v>
      </c>
      <c r="P1337" s="95">
        <f>SUMIFS(MasterData[Base Rebate],MasterData[Material'#],H1337,MasterData[Material],I1337,MasterData[WWB ID],C1337)</f>
        <v>30.940562733806438</v>
      </c>
      <c r="Q1337" s="95">
        <f>SUMIFS(MasterData[Annual Focus],MasterData[Material'#],H1337,MasterData[Material],I1337,MasterData[WWB ID],C1337)</f>
        <v>0</v>
      </c>
      <c r="R1337" s="95">
        <f>SUMIFS(MasterData[Growth Rebate],MasterData[Material'#],H1337,MasterData[Material],I1337,MasterData[WWB ID],C1337)</f>
        <v>-323.28000000000003</v>
      </c>
      <c r="S1337" s="95">
        <f t="shared" si="42"/>
        <v>-292.33943726619361</v>
      </c>
    </row>
    <row r="1338" spans="1:19" x14ac:dyDescent="0.25">
      <c r="A1338" s="91" t="str">
        <v>BD INTERVENTIONAL</v>
      </c>
      <c r="B1338" s="91" t="str">
        <v>Surgery</v>
      </c>
      <c r="C1338" s="91" t="str">
        <v>2401319</v>
      </c>
      <c r="D1338" s="91" t="str">
        <v>Hernia</v>
      </c>
      <c r="E1338" s="91" t="str">
        <v>Inguinal Synthetic</v>
      </c>
      <c r="F1338" s="91" t="str">
        <v>Groin Lap</v>
      </c>
      <c r="G1338" s="91" t="str">
        <v>3D Max Mesh</v>
      </c>
      <c r="H1338" s="91" t="str">
        <v>0115312_BARD</v>
      </c>
      <c r="I1338" s="91" t="str">
        <v>InguinalHerniaXlgLeft3DMaxMesh</v>
      </c>
      <c r="J1338" s="91" t="str">
        <v>BARD</v>
      </c>
      <c r="K1338" s="95">
        <f>SUMIFS(MasterData[Curr Sales],MasterData[Material'#],H1338,MasterData[Material],I1338,MasterData[WWB ID],C1338)</f>
        <v>4590.1999999999989</v>
      </c>
      <c r="L1338" s="95">
        <f>SUMIFS(MasterData[Prior Sales],MasterData[Material'#],H1338,MasterData[Material],I1338,MasterData[WWB ID],C1338)</f>
        <v>5968.1999999999989</v>
      </c>
      <c r="M1338" s="95">
        <f t="shared" si="41"/>
        <v>-1378</v>
      </c>
      <c r="N1338" s="95">
        <f>SUMIFS(MasterData[Semi-Annual Base],MasterData[Material'#],H1338,MasterData[Material],I1338,MasterData[WWB ID],C1338)</f>
        <v>0</v>
      </c>
      <c r="O1338" s="95">
        <f>SUMIFS(MasterData[Semi-Annual Focus],MasterData[Material'#],H1338,MasterData[Material],I1338,MasterData[WWB ID],C1338)</f>
        <v>0</v>
      </c>
      <c r="P1338" s="95">
        <f>SUMIFS(MasterData[Base Rebate],MasterData[Material'#],H1338,MasterData[Material],I1338,MasterData[WWB ID],C1338)</f>
        <v>45.971785129432284</v>
      </c>
      <c r="Q1338" s="95">
        <f>SUMIFS(MasterData[Annual Focus],MasterData[Material'#],H1338,MasterData[Material],I1338,MasterData[WWB ID],C1338)</f>
        <v>0</v>
      </c>
      <c r="R1338" s="95">
        <f>SUMIFS(MasterData[Growth Rebate],MasterData[Material'#],H1338,MasterData[Material],I1338,MasterData[WWB ID],C1338)</f>
        <v>-137.79999999999998</v>
      </c>
      <c r="S1338" s="95">
        <f t="shared" si="42"/>
        <v>-91.828214870567706</v>
      </c>
    </row>
    <row r="1339" spans="1:19" x14ac:dyDescent="0.25">
      <c r="A1339" s="91" t="str">
        <v>BD INTERVENTIONAL</v>
      </c>
      <c r="B1339" s="91" t="str">
        <v>Surgery</v>
      </c>
      <c r="C1339" s="91" t="str">
        <v>2401319</v>
      </c>
      <c r="D1339" s="91" t="str">
        <v>Hernia</v>
      </c>
      <c r="E1339" s="91" t="str">
        <v>Inguinal Synthetic</v>
      </c>
      <c r="F1339" s="91" t="str">
        <v>Groin Lap</v>
      </c>
      <c r="G1339" s="91" t="str">
        <v>3D Max Mesh</v>
      </c>
      <c r="H1339" s="91" t="str">
        <v>0115322_BARD</v>
      </c>
      <c r="I1339" s="91" t="str">
        <v>Bard3DMaxMeshXLGRight</v>
      </c>
      <c r="J1339" s="91" t="str">
        <v>BARD</v>
      </c>
      <c r="K1339" s="95">
        <f>SUMIFS(MasterData[Curr Sales],MasterData[Material'#],H1339,MasterData[Material],I1339,MasterData[WWB ID],C1339)</f>
        <v>3319.6</v>
      </c>
      <c r="L1339" s="95">
        <f>SUMIFS(MasterData[Prior Sales],MasterData[Material'#],H1339,MasterData[Material],I1339,MasterData[WWB ID],C1339)</f>
        <v>8643.6</v>
      </c>
      <c r="M1339" s="95">
        <f t="shared" si="41"/>
        <v>-5324</v>
      </c>
      <c r="N1339" s="95">
        <f>SUMIFS(MasterData[Semi-Annual Base],MasterData[Material'#],H1339,MasterData[Material],I1339,MasterData[WWB ID],C1339)</f>
        <v>0</v>
      </c>
      <c r="O1339" s="95">
        <f>SUMIFS(MasterData[Semi-Annual Focus],MasterData[Material'#],H1339,MasterData[Material],I1339,MasterData[WWB ID],C1339)</f>
        <v>0</v>
      </c>
      <c r="P1339" s="95">
        <f>SUMIFS(MasterData[Base Rebate],MasterData[Material'#],H1339,MasterData[Material],I1339,MasterData[WWB ID],C1339)</f>
        <v>66.57982673917779</v>
      </c>
      <c r="Q1339" s="95">
        <f>SUMIFS(MasterData[Annual Focus],MasterData[Material'#],H1339,MasterData[Material],I1339,MasterData[WWB ID],C1339)</f>
        <v>0</v>
      </c>
      <c r="R1339" s="95">
        <f>SUMIFS(MasterData[Growth Rebate],MasterData[Material'#],H1339,MasterData[Material],I1339,MasterData[WWB ID],C1339)</f>
        <v>-532.40000000000009</v>
      </c>
      <c r="S1339" s="95">
        <f t="shared" si="42"/>
        <v>-465.82017326082229</v>
      </c>
    </row>
    <row r="1340" spans="1:19" x14ac:dyDescent="0.25">
      <c r="A1340" s="91" t="str">
        <v>BD INTERVENTIONAL</v>
      </c>
      <c r="B1340" s="91" t="str">
        <v>Surgery</v>
      </c>
      <c r="C1340" s="91" t="str">
        <v>2401319</v>
      </c>
      <c r="D1340" s="91" t="str">
        <v>Hernia</v>
      </c>
      <c r="E1340" s="91" t="str">
        <v>Inguinal Synthetic</v>
      </c>
      <c r="F1340" s="91" t="str">
        <v>Groin Lap</v>
      </c>
      <c r="G1340" s="91" t="str">
        <v>3D Max Enhancement</v>
      </c>
      <c r="H1340" s="91" t="str">
        <v>0116311_BARD</v>
      </c>
      <c r="I1340" s="91" t="str">
        <v>3DMAX MID MESH LARGE LEFT</v>
      </c>
      <c r="J1340" s="91" t="str">
        <v>BARD</v>
      </c>
      <c r="K1340" s="95">
        <f>SUMIFS(MasterData[Curr Sales],MasterData[Material'#],H1340,MasterData[Material],I1340,MasterData[WWB ID],C1340)</f>
        <v>62800</v>
      </c>
      <c r="L1340" s="95">
        <f>SUMIFS(MasterData[Prior Sales],MasterData[Material'#],H1340,MasterData[Material],I1340,MasterData[WWB ID],C1340)</f>
        <v>26555</v>
      </c>
      <c r="M1340" s="95">
        <f t="shared" si="41"/>
        <v>36245</v>
      </c>
      <c r="N1340" s="95">
        <f>SUMIFS(MasterData[Semi-Annual Base],MasterData[Material'#],H1340,MasterData[Material],I1340,MasterData[WWB ID],C1340)</f>
        <v>0</v>
      </c>
      <c r="O1340" s="95">
        <f>SUMIFS(MasterData[Semi-Annual Focus],MasterData[Material'#],H1340,MasterData[Material],I1340,MasterData[WWB ID],C1340)</f>
        <v>0</v>
      </c>
      <c r="P1340" s="95">
        <f>SUMIFS(MasterData[Base Rebate],MasterData[Material'#],H1340,MasterData[Material],I1340,MasterData[WWB ID],C1340)</f>
        <v>204.54756109246912</v>
      </c>
      <c r="Q1340" s="95">
        <f>SUMIFS(MasterData[Annual Focus],MasterData[Material'#],H1340,MasterData[Material],I1340,MasterData[WWB ID],C1340)</f>
        <v>0</v>
      </c>
      <c r="R1340" s="95">
        <f>SUMIFS(MasterData[Growth Rebate],MasterData[Material'#],H1340,MasterData[Material],I1340,MasterData[WWB ID],C1340)</f>
        <v>3624.5</v>
      </c>
      <c r="S1340" s="95">
        <f t="shared" si="42"/>
        <v>3829.0475610924691</v>
      </c>
    </row>
    <row r="1341" spans="1:19" x14ac:dyDescent="0.25">
      <c r="A1341" s="91" t="str">
        <v>BD INTERVENTIONAL</v>
      </c>
      <c r="B1341" s="91" t="str">
        <v>Surgery</v>
      </c>
      <c r="C1341" s="91" t="str">
        <v>2401319</v>
      </c>
      <c r="D1341" s="91" t="str">
        <v>Hernia</v>
      </c>
      <c r="E1341" s="91" t="str">
        <v>Inguinal Synthetic</v>
      </c>
      <c r="F1341" s="91" t="str">
        <v>Groin Lap</v>
      </c>
      <c r="G1341" s="91" t="str">
        <v>3D Max Enhancement</v>
      </c>
      <c r="H1341" s="91" t="str">
        <v>0116321_BARD</v>
      </c>
      <c r="I1341" s="91" t="str">
        <v>3DMAX MID MESH LARGE RIGHT</v>
      </c>
      <c r="J1341" s="91" t="str">
        <v>BARD</v>
      </c>
      <c r="K1341" s="95">
        <f>SUMIFS(MasterData[Curr Sales],MasterData[Material'#],H1341,MasterData[Material],I1341,MasterData[WWB ID],C1341)</f>
        <v>68185.700000000012</v>
      </c>
      <c r="L1341" s="95">
        <f>SUMIFS(MasterData[Prior Sales],MasterData[Material'#],H1341,MasterData[Material],I1341,MasterData[WWB ID],C1341)</f>
        <v>28670</v>
      </c>
      <c r="M1341" s="95">
        <f t="shared" si="41"/>
        <v>39515.700000000012</v>
      </c>
      <c r="N1341" s="95">
        <f>SUMIFS(MasterData[Semi-Annual Base],MasterData[Material'#],H1341,MasterData[Material],I1341,MasterData[WWB ID],C1341)</f>
        <v>0</v>
      </c>
      <c r="O1341" s="95">
        <f>SUMIFS(MasterData[Semi-Annual Focus],MasterData[Material'#],H1341,MasterData[Material],I1341,MasterData[WWB ID],C1341)</f>
        <v>0</v>
      </c>
      <c r="P1341" s="95">
        <f>SUMIFS(MasterData[Base Rebate],MasterData[Material'#],H1341,MasterData[Material],I1341,MasterData[WWB ID],C1341)</f>
        <v>220.83895976355072</v>
      </c>
      <c r="Q1341" s="95">
        <f>SUMIFS(MasterData[Annual Focus],MasterData[Material'#],H1341,MasterData[Material],I1341,MasterData[WWB ID],C1341)</f>
        <v>0</v>
      </c>
      <c r="R1341" s="95">
        <f>SUMIFS(MasterData[Growth Rebate],MasterData[Material'#],H1341,MasterData[Material],I1341,MasterData[WWB ID],C1341)</f>
        <v>3951.57</v>
      </c>
      <c r="S1341" s="95">
        <f t="shared" si="42"/>
        <v>4172.4089597635511</v>
      </c>
    </row>
    <row r="1342" spans="1:19" x14ac:dyDescent="0.25">
      <c r="A1342" s="91" t="str">
        <v>BD INTERVENTIONAL</v>
      </c>
      <c r="B1342" s="91" t="str">
        <v>Surgery</v>
      </c>
      <c r="C1342" s="91" t="str">
        <v>2401319</v>
      </c>
      <c r="D1342" s="91" t="str">
        <v>Hernia</v>
      </c>
      <c r="E1342" s="91" t="str">
        <v>Umbilical Bioabsorbable</v>
      </c>
      <c r="F1342" s="91" t="str">
        <v>Phasix ST Umbilical</v>
      </c>
      <c r="G1342" s="91" t="str">
        <v>Phasix ST Umbilical</v>
      </c>
      <c r="H1342" s="91" t="str">
        <v>1230007_BARD</v>
      </c>
      <c r="I1342" s="91" t="str">
        <v>PHASIX ST UMBILICAL SM CIRCLE</v>
      </c>
      <c r="J1342" s="91" t="str">
        <v>BARD</v>
      </c>
      <c r="K1342" s="95">
        <f>SUMIFS(MasterData[Curr Sales],MasterData[Material'#],H1342,MasterData[Material],I1342,MasterData[WWB ID],C1342)</f>
        <v>19690</v>
      </c>
      <c r="L1342" s="95">
        <f>SUMIFS(MasterData[Prior Sales],MasterData[Material'#],H1342,MasterData[Material],I1342,MasterData[WWB ID],C1342)</f>
        <v>0</v>
      </c>
      <c r="M1342" s="95">
        <f t="shared" si="41"/>
        <v>19690</v>
      </c>
      <c r="N1342" s="95">
        <f>SUMIFS(MasterData[Semi-Annual Base],MasterData[Material'#],H1342,MasterData[Material],I1342,MasterData[WWB ID],C1342)</f>
        <v>0</v>
      </c>
      <c r="O1342" s="95">
        <f>SUMIFS(MasterData[Semi-Annual Focus],MasterData[Material'#],H1342,MasterData[Material],I1342,MasterData[WWB ID],C1342)</f>
        <v>0</v>
      </c>
      <c r="P1342" s="95">
        <f>SUMIFS(MasterData[Base Rebate],MasterData[Material'#],H1342,MasterData[Material],I1342,MasterData[WWB ID],C1342)</f>
        <v>0</v>
      </c>
      <c r="Q1342" s="95">
        <f>SUMIFS(MasterData[Annual Focus],MasterData[Material'#],H1342,MasterData[Material],I1342,MasterData[WWB ID],C1342)</f>
        <v>0</v>
      </c>
      <c r="R1342" s="95">
        <f>SUMIFS(MasterData[Growth Rebate],MasterData[Material'#],H1342,MasterData[Material],I1342,MasterData[WWB ID],C1342)</f>
        <v>1969</v>
      </c>
      <c r="S1342" s="95">
        <f t="shared" si="42"/>
        <v>1969</v>
      </c>
    </row>
    <row r="1343" spans="1:19" x14ac:dyDescent="0.25">
      <c r="A1343" s="91" t="str">
        <v>BD INTERVENTIONAL</v>
      </c>
      <c r="B1343" s="91" t="str">
        <v>Surgery</v>
      </c>
      <c r="C1343" s="91" t="str">
        <v>2401319</v>
      </c>
      <c r="D1343" s="91" t="str">
        <v>Hernia</v>
      </c>
      <c r="E1343" s="91" t="str">
        <v>Umbilical Synthetic</v>
      </c>
      <c r="F1343" s="91" t="str">
        <v>Umbilical Ventral</v>
      </c>
      <c r="G1343" s="91" t="str">
        <v>VENTRALEX</v>
      </c>
      <c r="H1343" s="91" t="str">
        <v>0010301_BARD</v>
      </c>
      <c r="I1343" s="91" t="str">
        <v>VentralexSmPatchw/ePTFEw/Strap</v>
      </c>
      <c r="J1343" s="91" t="str">
        <v>BARD</v>
      </c>
      <c r="K1343" s="95">
        <f>SUMIFS(MasterData[Curr Sales],MasterData[Material'#],H1343,MasterData[Material],I1343,MasterData[WWB ID],C1343)</f>
        <v>8165.6</v>
      </c>
      <c r="L1343" s="95">
        <f>SUMIFS(MasterData[Prior Sales],MasterData[Material'#],H1343,MasterData[Material],I1343,MasterData[WWB ID],C1343)</f>
        <v>6864</v>
      </c>
      <c r="M1343" s="95">
        <f t="shared" si="41"/>
        <v>1301.6000000000004</v>
      </c>
      <c r="N1343" s="95">
        <f>SUMIFS(MasterData[Semi-Annual Base],MasterData[Material'#],H1343,MasterData[Material],I1343,MasterData[WWB ID],C1343)</f>
        <v>0</v>
      </c>
      <c r="O1343" s="95">
        <f>SUMIFS(MasterData[Semi-Annual Focus],MasterData[Material'#],H1343,MasterData[Material],I1343,MasterData[WWB ID],C1343)</f>
        <v>0</v>
      </c>
      <c r="P1343" s="95">
        <f>SUMIFS(MasterData[Base Rebate],MasterData[Material'#],H1343,MasterData[Material],I1343,MasterData[WWB ID],C1343)</f>
        <v>52.8719434885599</v>
      </c>
      <c r="Q1343" s="95">
        <f>SUMIFS(MasterData[Annual Focus],MasterData[Material'#],H1343,MasterData[Material],I1343,MasterData[WWB ID],C1343)</f>
        <v>0</v>
      </c>
      <c r="R1343" s="95">
        <f>SUMIFS(MasterData[Growth Rebate],MasterData[Material'#],H1343,MasterData[Material],I1343,MasterData[WWB ID],C1343)</f>
        <v>130.1600000000002</v>
      </c>
      <c r="S1343" s="95">
        <f t="shared" si="42"/>
        <v>183.0319434885601</v>
      </c>
    </row>
    <row r="1344" spans="1:19" x14ac:dyDescent="0.25">
      <c r="A1344" s="91" t="str">
        <v>BD INTERVENTIONAL</v>
      </c>
      <c r="B1344" s="91" t="str">
        <v>Surgery</v>
      </c>
      <c r="C1344" s="91" t="str">
        <v>2401319</v>
      </c>
      <c r="D1344" s="91" t="str">
        <v>Hernia</v>
      </c>
      <c r="E1344" s="91" t="str">
        <v>Umbilical Synthetic</v>
      </c>
      <c r="F1344" s="91" t="str">
        <v>Umbilical Ventral</v>
      </c>
      <c r="G1344" s="91" t="str">
        <v>VENTRALEX</v>
      </c>
      <c r="H1344" s="91" t="str">
        <v>0010302_BARD</v>
      </c>
      <c r="I1344" s="91" t="str">
        <v>VentralexMdPatchw/ePTFEw/Strap</v>
      </c>
      <c r="J1344" s="91" t="str">
        <v>BARD</v>
      </c>
      <c r="K1344" s="95">
        <f>SUMIFS(MasterData[Curr Sales],MasterData[Material'#],H1344,MasterData[Material],I1344,MasterData[WWB ID],C1344)</f>
        <v>3069</v>
      </c>
      <c r="L1344" s="95">
        <f>SUMIFS(MasterData[Prior Sales],MasterData[Material'#],H1344,MasterData[Material],I1344,MasterData[WWB ID],C1344)</f>
        <v>8184</v>
      </c>
      <c r="M1344" s="95">
        <f t="shared" si="41"/>
        <v>-5115</v>
      </c>
      <c r="N1344" s="95">
        <f>SUMIFS(MasterData[Semi-Annual Base],MasterData[Material'#],H1344,MasterData[Material],I1344,MasterData[WWB ID],C1344)</f>
        <v>0</v>
      </c>
      <c r="O1344" s="95">
        <f>SUMIFS(MasterData[Semi-Annual Focus],MasterData[Material'#],H1344,MasterData[Material],I1344,MasterData[WWB ID],C1344)</f>
        <v>0</v>
      </c>
      <c r="P1344" s="95">
        <f>SUMIFS(MasterData[Base Rebate],MasterData[Material'#],H1344,MasterData[Material],I1344,MasterData[WWB ID],C1344)</f>
        <v>63.039624928667571</v>
      </c>
      <c r="Q1344" s="95">
        <f>SUMIFS(MasterData[Annual Focus],MasterData[Material'#],H1344,MasterData[Material],I1344,MasterData[WWB ID],C1344)</f>
        <v>0</v>
      </c>
      <c r="R1344" s="95">
        <f>SUMIFS(MasterData[Growth Rebate],MasterData[Material'#],H1344,MasterData[Material],I1344,MasterData[WWB ID],C1344)</f>
        <v>-511.50000000000011</v>
      </c>
      <c r="S1344" s="95">
        <f t="shared" si="42"/>
        <v>-448.46037507133252</v>
      </c>
    </row>
    <row r="1345" spans="1:19" x14ac:dyDescent="0.25">
      <c r="A1345" s="91" t="str">
        <v>BD INTERVENTIONAL</v>
      </c>
      <c r="B1345" s="91" t="str">
        <v>Surgery</v>
      </c>
      <c r="C1345" s="91" t="str">
        <v>2401319</v>
      </c>
      <c r="D1345" s="91" t="str">
        <v>Hernia</v>
      </c>
      <c r="E1345" s="91" t="str">
        <v>Umbilical Synthetic</v>
      </c>
      <c r="F1345" s="91" t="str">
        <v>Umbilical Ventral</v>
      </c>
      <c r="G1345" s="91" t="str">
        <v>VENTRALEX</v>
      </c>
      <c r="H1345" s="91" t="str">
        <v>0010303_BARD</v>
      </c>
      <c r="I1345" s="91" t="str">
        <v>VentralexLarge</v>
      </c>
      <c r="J1345" s="91" t="str">
        <v>BARD</v>
      </c>
      <c r="K1345" s="95">
        <f>SUMIFS(MasterData[Curr Sales],MasterData[Material'#],H1345,MasterData[Material],I1345,MasterData[WWB ID],C1345)</f>
        <v>3828</v>
      </c>
      <c r="L1345" s="95">
        <f>SUMIFS(MasterData[Prior Sales],MasterData[Material'#],H1345,MasterData[Material],I1345,MasterData[WWB ID],C1345)</f>
        <v>12760</v>
      </c>
      <c r="M1345" s="95">
        <f t="shared" si="41"/>
        <v>-8932</v>
      </c>
      <c r="N1345" s="95">
        <f>SUMIFS(MasterData[Semi-Annual Base],MasterData[Material'#],H1345,MasterData[Material],I1345,MasterData[WWB ID],C1345)</f>
        <v>0</v>
      </c>
      <c r="O1345" s="95">
        <f>SUMIFS(MasterData[Semi-Annual Focus],MasterData[Material'#],H1345,MasterData[Material],I1345,MasterData[WWB ID],C1345)</f>
        <v>0</v>
      </c>
      <c r="P1345" s="95">
        <f>SUMIFS(MasterData[Base Rebate],MasterData[Material'#],H1345,MasterData[Material],I1345,MasterData[WWB ID],C1345)</f>
        <v>98.287587254374174</v>
      </c>
      <c r="Q1345" s="95">
        <f>SUMIFS(MasterData[Annual Focus],MasterData[Material'#],H1345,MasterData[Material],I1345,MasterData[WWB ID],C1345)</f>
        <v>0</v>
      </c>
      <c r="R1345" s="95">
        <f>SUMIFS(MasterData[Growth Rebate],MasterData[Material'#],H1345,MasterData[Material],I1345,MasterData[WWB ID],C1345)</f>
        <v>-893.2</v>
      </c>
      <c r="S1345" s="95">
        <f t="shared" si="42"/>
        <v>-794.91241274562583</v>
      </c>
    </row>
    <row r="1346" spans="1:19" x14ac:dyDescent="0.25">
      <c r="A1346" s="91" t="str">
        <v>BD INTERVENTIONAL</v>
      </c>
      <c r="B1346" s="91" t="str">
        <v>Surgery</v>
      </c>
      <c r="C1346" s="91" t="str">
        <v>2401319</v>
      </c>
      <c r="D1346" s="91" t="str">
        <v>Hernia</v>
      </c>
      <c r="E1346" s="91" t="str">
        <v>Ventral Bioabsorbable</v>
      </c>
      <c r="F1346" s="91" t="str">
        <v>Phasix</v>
      </c>
      <c r="G1346" s="91" t="str">
        <v>Phasix Flat LX</v>
      </c>
      <c r="H1346" s="91" t="str">
        <v>1190820_BARD</v>
      </c>
      <c r="I1346" s="91" t="str">
        <v>PHASX MESH 3"X8" (8X20CM)</v>
      </c>
      <c r="J1346" s="91" t="str">
        <v>BARD</v>
      </c>
      <c r="K1346" s="95">
        <f>SUMIFS(MasterData[Curr Sales],MasterData[Material'#],H1346,MasterData[Material],I1346,MasterData[WWB ID],C1346)</f>
        <v>160593.30000000008</v>
      </c>
      <c r="L1346" s="95">
        <f>SUMIFS(MasterData[Prior Sales],MasterData[Material'#],H1346,MasterData[Material],I1346,MasterData[WWB ID],C1346)</f>
        <v>52206</v>
      </c>
      <c r="M1346" s="95">
        <f t="shared" si="41"/>
        <v>108387.30000000008</v>
      </c>
      <c r="N1346" s="95">
        <f>SUMIFS(MasterData[Semi-Annual Base],MasterData[Material'#],H1346,MasterData[Material],I1346,MasterData[WWB ID],C1346)</f>
        <v>0</v>
      </c>
      <c r="O1346" s="95">
        <f>SUMIFS(MasterData[Semi-Annual Focus],MasterData[Material'#],H1346,MasterData[Material],I1346,MasterData[WWB ID],C1346)</f>
        <v>0</v>
      </c>
      <c r="P1346" s="95">
        <f>SUMIFS(MasterData[Base Rebate],MasterData[Material'#],H1346,MasterData[Material],I1346,MasterData[WWB ID],C1346)</f>
        <v>402.13180095625842</v>
      </c>
      <c r="Q1346" s="95">
        <f>SUMIFS(MasterData[Annual Focus],MasterData[Material'#],H1346,MasterData[Material],I1346,MasterData[WWB ID],C1346)</f>
        <v>0</v>
      </c>
      <c r="R1346" s="95">
        <f>SUMIFS(MasterData[Growth Rebate],MasterData[Material'#],H1346,MasterData[Material],I1346,MasterData[WWB ID],C1346)</f>
        <v>10838.730000000009</v>
      </c>
      <c r="S1346" s="95">
        <f t="shared" si="42"/>
        <v>11240.861800956267</v>
      </c>
    </row>
    <row r="1347" spans="1:19" x14ac:dyDescent="0.25">
      <c r="A1347" s="91" t="str">
        <v>BD INTERVENTIONAL</v>
      </c>
      <c r="B1347" s="91" t="str">
        <v>Surgery</v>
      </c>
      <c r="C1347" s="91" t="str">
        <v>2401319</v>
      </c>
      <c r="D1347" s="91" t="str">
        <v>Hernia</v>
      </c>
      <c r="E1347" s="91" t="str">
        <v>Ventral Bioabsorbable</v>
      </c>
      <c r="F1347" s="91" t="str">
        <v>Phasix</v>
      </c>
      <c r="G1347" s="91" t="str">
        <v>Phasix Flat LX</v>
      </c>
      <c r="H1347" s="91" t="str">
        <v>1191020_BARD</v>
      </c>
      <c r="I1347" s="91" t="str">
        <v>PHASX MESH 4"X8" (10x20CM)</v>
      </c>
      <c r="J1347" s="91" t="str">
        <v>BARD</v>
      </c>
      <c r="K1347" s="95">
        <f>SUMIFS(MasterData[Curr Sales],MasterData[Material'#],H1347,MasterData[Material],I1347,MasterData[WWB ID],C1347)</f>
        <v>35655.199999999997</v>
      </c>
      <c r="L1347" s="95">
        <f>SUMIFS(MasterData[Prior Sales],MasterData[Material'#],H1347,MasterData[Material],I1347,MasterData[WWB ID],C1347)</f>
        <v>15280.800000000001</v>
      </c>
      <c r="M1347" s="95">
        <f t="shared" si="41"/>
        <v>20374.399999999994</v>
      </c>
      <c r="N1347" s="95">
        <f>SUMIFS(MasterData[Semi-Annual Base],MasterData[Material'#],H1347,MasterData[Material],I1347,MasterData[WWB ID],C1347)</f>
        <v>0</v>
      </c>
      <c r="O1347" s="95">
        <f>SUMIFS(MasterData[Semi-Annual Focus],MasterData[Material'#],H1347,MasterData[Material],I1347,MasterData[WWB ID],C1347)</f>
        <v>0</v>
      </c>
      <c r="P1347" s="95">
        <f>SUMIFS(MasterData[Base Rebate],MasterData[Material'#],H1347,MasterData[Material],I1347,MasterData[WWB ID],C1347)</f>
        <v>117.70477768939192</v>
      </c>
      <c r="Q1347" s="95">
        <f>SUMIFS(MasterData[Annual Focus],MasterData[Material'#],H1347,MasterData[Material],I1347,MasterData[WWB ID],C1347)</f>
        <v>0</v>
      </c>
      <c r="R1347" s="95">
        <f>SUMIFS(MasterData[Growth Rebate],MasterData[Material'#],H1347,MasterData[Material],I1347,MasterData[WWB ID],C1347)</f>
        <v>2037.4399999999998</v>
      </c>
      <c r="S1347" s="95">
        <f t="shared" si="42"/>
        <v>2155.144777689392</v>
      </c>
    </row>
    <row r="1348" spans="1:19" x14ac:dyDescent="0.25">
      <c r="A1348" s="91" t="str">
        <v>BD INTERVENTIONAL</v>
      </c>
      <c r="B1348" s="91" t="str">
        <v>Surgery</v>
      </c>
      <c r="C1348" s="91" t="str">
        <v>2401319</v>
      </c>
      <c r="D1348" s="91" t="str">
        <v>Hernia</v>
      </c>
      <c r="E1348" s="91" t="str">
        <v>Ventral Bioabsorbable</v>
      </c>
      <c r="F1348" s="91" t="str">
        <v>Phasix</v>
      </c>
      <c r="G1348" s="91" t="str">
        <v>Phasix Flat LX</v>
      </c>
      <c r="H1348" s="91" t="str">
        <v>1192030_BARD</v>
      </c>
      <c r="I1348" s="91" t="str">
        <v>PHASX MESH 8"X12" (20X30CM)</v>
      </c>
      <c r="J1348" s="91" t="str">
        <v>BARD</v>
      </c>
      <c r="K1348" s="95">
        <f>SUMIFS(MasterData[Curr Sales],MasterData[Material'#],H1348,MasterData[Material],I1348,MasterData[WWB ID],C1348)</f>
        <v>0</v>
      </c>
      <c r="L1348" s="95">
        <f>SUMIFS(MasterData[Prior Sales],MasterData[Material'#],H1348,MasterData[Material],I1348,MasterData[WWB ID],C1348)</f>
        <v>28736.400000000001</v>
      </c>
      <c r="M1348" s="95">
        <f t="shared" si="41"/>
        <v>-28736.400000000001</v>
      </c>
      <c r="N1348" s="95">
        <f>SUMIFS(MasterData[Semi-Annual Base],MasterData[Material'#],H1348,MasterData[Material],I1348,MasterData[WWB ID],C1348)</f>
        <v>0</v>
      </c>
      <c r="O1348" s="95">
        <f>SUMIFS(MasterData[Semi-Annual Focus],MasterData[Material'#],H1348,MasterData[Material],I1348,MasterData[WWB ID],C1348)</f>
        <v>0</v>
      </c>
      <c r="P1348" s="95">
        <f>SUMIFS(MasterData[Base Rebate],MasterData[Material'#],H1348,MasterData[Material],I1348,MasterData[WWB ID],C1348)</f>
        <v>221.35042495114405</v>
      </c>
      <c r="Q1348" s="95">
        <f>SUMIFS(MasterData[Annual Focus],MasterData[Material'#],H1348,MasterData[Material],I1348,MasterData[WWB ID],C1348)</f>
        <v>0</v>
      </c>
      <c r="R1348" s="95">
        <f>SUMIFS(MasterData[Growth Rebate],MasterData[Material'#],H1348,MasterData[Material],I1348,MasterData[WWB ID],C1348)</f>
        <v>-2873.6400000000003</v>
      </c>
      <c r="S1348" s="95">
        <f t="shared" si="42"/>
        <v>-2652.2895750488565</v>
      </c>
    </row>
    <row r="1349" spans="1:19" x14ac:dyDescent="0.25">
      <c r="A1349" s="91" t="str">
        <v>BD INTERVENTIONAL</v>
      </c>
      <c r="B1349" s="91" t="str">
        <v>Surgery</v>
      </c>
      <c r="C1349" s="91" t="str">
        <v>2401319</v>
      </c>
      <c r="D1349" s="91" t="str">
        <v>Hernia</v>
      </c>
      <c r="E1349" s="91" t="str">
        <v>Ventral Bioabsorbable</v>
      </c>
      <c r="F1349" s="91" t="str">
        <v>Phasix</v>
      </c>
      <c r="G1349" s="91" t="str">
        <v>Phasix Flat LX</v>
      </c>
      <c r="H1349" s="91" t="str">
        <v>1192040_BARD</v>
      </c>
      <c r="I1349" s="91" t="str">
        <v>PHASX MESH 8"X16" (20X40CM)</v>
      </c>
      <c r="J1349" s="91" t="str">
        <v>BARD</v>
      </c>
      <c r="K1349" s="95">
        <f>SUMIFS(MasterData[Curr Sales],MasterData[Material'#],H1349,MasterData[Material],I1349,MasterData[WWB ID],C1349)</f>
        <v>0</v>
      </c>
      <c r="L1349" s="95">
        <f>SUMIFS(MasterData[Prior Sales],MasterData[Material'#],H1349,MasterData[Material],I1349,MasterData[WWB ID],C1349)</f>
        <v>0</v>
      </c>
      <c r="M1349" s="95">
        <f t="shared" si="41"/>
        <v>0</v>
      </c>
      <c r="N1349" s="95">
        <f>SUMIFS(MasterData[Semi-Annual Base],MasterData[Material'#],H1349,MasterData[Material],I1349,MasterData[WWB ID],C1349)</f>
        <v>0</v>
      </c>
      <c r="O1349" s="95">
        <f>SUMIFS(MasterData[Semi-Annual Focus],MasterData[Material'#],H1349,MasterData[Material],I1349,MasterData[WWB ID],C1349)</f>
        <v>0</v>
      </c>
      <c r="P1349" s="95">
        <f>SUMIFS(MasterData[Base Rebate],MasterData[Material'#],H1349,MasterData[Material],I1349,MasterData[WWB ID],C1349)</f>
        <v>0</v>
      </c>
      <c r="Q1349" s="95">
        <f>SUMIFS(MasterData[Annual Focus],MasterData[Material'#],H1349,MasterData[Material],I1349,MasterData[WWB ID],C1349)</f>
        <v>0</v>
      </c>
      <c r="R1349" s="95">
        <f>SUMIFS(MasterData[Growth Rebate],MasterData[Material'#],H1349,MasterData[Material],I1349,MasterData[WWB ID],C1349)</f>
        <v>0</v>
      </c>
      <c r="S1349" s="95">
        <f t="shared" si="42"/>
        <v>0</v>
      </c>
    </row>
    <row r="1350" spans="1:19" x14ac:dyDescent="0.25">
      <c r="A1350" s="91" t="str">
        <v>BD INTERVENTIONAL</v>
      </c>
      <c r="B1350" s="91" t="str">
        <v>Surgery</v>
      </c>
      <c r="C1350" s="91" t="str">
        <v>2401319</v>
      </c>
      <c r="D1350" s="91" t="str">
        <v>Hernia</v>
      </c>
      <c r="E1350" s="91" t="str">
        <v>Ventral Bioabsorbable</v>
      </c>
      <c r="F1350" s="91" t="str">
        <v>Phasix</v>
      </c>
      <c r="G1350" s="91" t="str">
        <v>Phasix Flat Mesh</v>
      </c>
      <c r="H1350" s="91" t="str">
        <v>1190300_BARD</v>
      </c>
      <c r="I1350" s="91" t="str">
        <v>PHASIX MESH 6 X 8 INCHES</v>
      </c>
      <c r="J1350" s="91" t="str">
        <v>BARD</v>
      </c>
      <c r="K1350" s="95">
        <f>SUMIFS(MasterData[Curr Sales],MasterData[Material'#],H1350,MasterData[Material],I1350,MasterData[WWB ID],C1350)</f>
        <v>50336.3</v>
      </c>
      <c r="L1350" s="95">
        <f>SUMIFS(MasterData[Prior Sales],MasterData[Material'#],H1350,MasterData[Material],I1350,MasterData[WWB ID],C1350)</f>
        <v>78538.900000000009</v>
      </c>
      <c r="M1350" s="95">
        <f t="shared" si="41"/>
        <v>-28202.600000000006</v>
      </c>
      <c r="N1350" s="95">
        <f>SUMIFS(MasterData[Semi-Annual Base],MasterData[Material'#],H1350,MasterData[Material],I1350,MasterData[WWB ID],C1350)</f>
        <v>0</v>
      </c>
      <c r="O1350" s="95">
        <f>SUMIFS(MasterData[Semi-Annual Focus],MasterData[Material'#],H1350,MasterData[Material],I1350,MasterData[WWB ID],C1350)</f>
        <v>0</v>
      </c>
      <c r="P1350" s="95">
        <f>SUMIFS(MasterData[Base Rebate],MasterData[Material'#],H1350,MasterData[Material],I1350,MasterData[WWB ID],C1350)</f>
        <v>604.96857261853984</v>
      </c>
      <c r="Q1350" s="95">
        <f>SUMIFS(MasterData[Annual Focus],MasterData[Material'#],H1350,MasterData[Material],I1350,MasterData[WWB ID],C1350)</f>
        <v>0</v>
      </c>
      <c r="R1350" s="95">
        <f>SUMIFS(MasterData[Growth Rebate],MasterData[Material'#],H1350,MasterData[Material],I1350,MasterData[WWB ID],C1350)</f>
        <v>-2820.26</v>
      </c>
      <c r="S1350" s="95">
        <f t="shared" si="42"/>
        <v>-2215.2914273814604</v>
      </c>
    </row>
    <row r="1351" spans="1:19" x14ac:dyDescent="0.25">
      <c r="A1351" s="91" t="str">
        <v>BD INTERVENTIONAL</v>
      </c>
      <c r="B1351" s="91" t="str">
        <v>Surgery</v>
      </c>
      <c r="C1351" s="91" t="str">
        <v>2401319</v>
      </c>
      <c r="D1351" s="91" t="str">
        <v>Hernia</v>
      </c>
      <c r="E1351" s="91" t="str">
        <v>Ventral Bioabsorbable</v>
      </c>
      <c r="F1351" s="91" t="str">
        <v>Phasix</v>
      </c>
      <c r="G1351" s="91" t="str">
        <v>Phasix Flat Mesh</v>
      </c>
      <c r="H1351" s="91" t="str">
        <v>1190400_BARD</v>
      </c>
      <c r="I1351" s="91" t="str">
        <v>PHASIX MESH 8 X 10 IN</v>
      </c>
      <c r="J1351" s="91" t="str">
        <v>BARD</v>
      </c>
      <c r="K1351" s="95">
        <f>SUMIFS(MasterData[Curr Sales],MasterData[Material'#],H1351,MasterData[Material],I1351,MasterData[WWB ID],C1351)</f>
        <v>35782.5</v>
      </c>
      <c r="L1351" s="95">
        <f>SUMIFS(MasterData[Prior Sales],MasterData[Material'#],H1351,MasterData[Material],I1351,MasterData[WWB ID],C1351)</f>
        <v>47710</v>
      </c>
      <c r="M1351" s="95">
        <f t="shared" si="41"/>
        <v>-11927.5</v>
      </c>
      <c r="N1351" s="95">
        <f>SUMIFS(MasterData[Semi-Annual Base],MasterData[Material'#],H1351,MasterData[Material],I1351,MasterData[WWB ID],C1351)</f>
        <v>0</v>
      </c>
      <c r="O1351" s="95">
        <f>SUMIFS(MasterData[Semi-Annual Focus],MasterData[Material'#],H1351,MasterData[Material],I1351,MasterData[WWB ID],C1351)</f>
        <v>0</v>
      </c>
      <c r="P1351" s="95">
        <f>SUMIFS(MasterData[Base Rebate],MasterData[Material'#],H1351,MasterData[Material],I1351,MasterData[WWB ID],C1351)</f>
        <v>367.50006174813416</v>
      </c>
      <c r="Q1351" s="95">
        <f>SUMIFS(MasterData[Annual Focus],MasterData[Material'#],H1351,MasterData[Material],I1351,MasterData[WWB ID],C1351)</f>
        <v>0</v>
      </c>
      <c r="R1351" s="95">
        <f>SUMIFS(MasterData[Growth Rebate],MasterData[Material'#],H1351,MasterData[Material],I1351,MasterData[WWB ID],C1351)</f>
        <v>-1192.75</v>
      </c>
      <c r="S1351" s="95">
        <f t="shared" si="42"/>
        <v>-825.24993825186584</v>
      </c>
    </row>
    <row r="1352" spans="1:19" x14ac:dyDescent="0.25">
      <c r="A1352" s="91" t="str">
        <v>BD INTERVENTIONAL</v>
      </c>
      <c r="B1352" s="91" t="str">
        <v>Surgery</v>
      </c>
      <c r="C1352" s="91" t="str">
        <v>2401319</v>
      </c>
      <c r="D1352" s="91" t="str">
        <v>Hernia</v>
      </c>
      <c r="E1352" s="91" t="str">
        <v>Ventral Bioabsorbable</v>
      </c>
      <c r="F1352" s="91" t="str">
        <v>Phasix</v>
      </c>
      <c r="G1352" s="91" t="str">
        <v>Phasix Flat Mesh</v>
      </c>
      <c r="H1352" s="91" t="str">
        <v>1190500_BARD</v>
      </c>
      <c r="I1352" s="91" t="str">
        <v>PHASIX MESH 10 X 12 IN</v>
      </c>
      <c r="J1352" s="91" t="str">
        <v>BARD</v>
      </c>
      <c r="K1352" s="95">
        <f>SUMIFS(MasterData[Curr Sales],MasterData[Material'#],H1352,MasterData[Material],I1352,MasterData[WWB ID],C1352)</f>
        <v>39495.600000000006</v>
      </c>
      <c r="L1352" s="95">
        <f>SUMIFS(MasterData[Prior Sales],MasterData[Material'#],H1352,MasterData[Material],I1352,MasterData[WWB ID],C1352)</f>
        <v>71707.600000000006</v>
      </c>
      <c r="M1352" s="95">
        <f t="shared" si="41"/>
        <v>-32212</v>
      </c>
      <c r="N1352" s="95">
        <f>SUMIFS(MasterData[Semi-Annual Base],MasterData[Material'#],H1352,MasterData[Material],I1352,MasterData[WWB ID],C1352)</f>
        <v>0</v>
      </c>
      <c r="O1352" s="95">
        <f>SUMIFS(MasterData[Semi-Annual Focus],MasterData[Material'#],H1352,MasterData[Material],I1352,MasterData[WWB ID],C1352)</f>
        <v>0</v>
      </c>
      <c r="P1352" s="95">
        <f>SUMIFS(MasterData[Base Rebate],MasterData[Material'#],H1352,MasterData[Material],I1352,MasterData[WWB ID],C1352)</f>
        <v>552.34851032929168</v>
      </c>
      <c r="Q1352" s="95">
        <f>SUMIFS(MasterData[Annual Focus],MasterData[Material'#],H1352,MasterData[Material],I1352,MasterData[WWB ID],C1352)</f>
        <v>0</v>
      </c>
      <c r="R1352" s="95">
        <f>SUMIFS(MasterData[Growth Rebate],MasterData[Material'#],H1352,MasterData[Material],I1352,MasterData[WWB ID],C1352)</f>
        <v>-3221.2</v>
      </c>
      <c r="S1352" s="95">
        <f t="shared" si="42"/>
        <v>-2668.8514896707084</v>
      </c>
    </row>
    <row r="1353" spans="1:19" x14ac:dyDescent="0.25">
      <c r="A1353" s="91" t="str">
        <v>BD INTERVENTIONAL</v>
      </c>
      <c r="B1353" s="91" t="str">
        <v>Surgery</v>
      </c>
      <c r="C1353" s="91" t="str">
        <v>2401319</v>
      </c>
      <c r="D1353" s="91" t="str">
        <v>Hernia</v>
      </c>
      <c r="E1353" s="91" t="str">
        <v>Ventral Bioabsorbable</v>
      </c>
      <c r="F1353" s="91" t="str">
        <v>Phasix</v>
      </c>
      <c r="G1353" s="91" t="str">
        <v>Phasix ST</v>
      </c>
      <c r="H1353" s="91" t="str">
        <v>1201520_BARD</v>
      </c>
      <c r="I1353" s="91" t="str">
        <v>PHASIX ST 15CMX20CM RECTANGLE</v>
      </c>
      <c r="J1353" s="91" t="str">
        <v>BARD</v>
      </c>
      <c r="K1353" s="95">
        <f>SUMIFS(MasterData[Curr Sales],MasterData[Material'#],H1353,MasterData[Material],I1353,MasterData[WWB ID],C1353)</f>
        <v>122236.4</v>
      </c>
      <c r="L1353" s="95">
        <f>SUMIFS(MasterData[Prior Sales],MasterData[Material'#],H1353,MasterData[Material],I1353,MasterData[WWB ID],C1353)</f>
        <v>9409</v>
      </c>
      <c r="M1353" s="95">
        <f t="shared" ref="M1353:M1416" si="43">K1353-L1353</f>
        <v>112827.4</v>
      </c>
      <c r="N1353" s="95">
        <f>SUMIFS(MasterData[Semi-Annual Base],MasterData[Material'#],H1353,MasterData[Material],I1353,MasterData[WWB ID],C1353)</f>
        <v>0</v>
      </c>
      <c r="O1353" s="95">
        <f>SUMIFS(MasterData[Semi-Annual Focus],MasterData[Material'#],H1353,MasterData[Material],I1353,MasterData[WWB ID],C1353)</f>
        <v>0</v>
      </c>
      <c r="P1353" s="95">
        <f>SUMIFS(MasterData[Base Rebate],MasterData[Material'#],H1353,MasterData[Material],I1353,MasterData[WWB ID],C1353)</f>
        <v>72.47554141664628</v>
      </c>
      <c r="Q1353" s="95">
        <f>SUMIFS(MasterData[Annual Focus],MasterData[Material'#],H1353,MasterData[Material],I1353,MasterData[WWB ID],C1353)</f>
        <v>0</v>
      </c>
      <c r="R1353" s="95">
        <f>SUMIFS(MasterData[Growth Rebate],MasterData[Material'#],H1353,MasterData[Material],I1353,MasterData[WWB ID],C1353)</f>
        <v>11282.74</v>
      </c>
      <c r="S1353" s="95">
        <f t="shared" ref="S1353:S1416" si="44">SUM(N1353:R1353)</f>
        <v>11355.215541416646</v>
      </c>
    </row>
    <row r="1354" spans="1:19" x14ac:dyDescent="0.25">
      <c r="A1354" s="91" t="str">
        <v>BD INTERVENTIONAL</v>
      </c>
      <c r="B1354" s="91" t="str">
        <v>Surgery</v>
      </c>
      <c r="C1354" s="91" t="str">
        <v>2401319</v>
      </c>
      <c r="D1354" s="91" t="str">
        <v>Hernia</v>
      </c>
      <c r="E1354" s="91" t="str">
        <v>Ventral Bioabsorbable</v>
      </c>
      <c r="F1354" s="91" t="str">
        <v>Phasix</v>
      </c>
      <c r="G1354" s="91" t="str">
        <v>Phasix ST</v>
      </c>
      <c r="H1354" s="91" t="str">
        <v>1202025_BARD</v>
      </c>
      <c r="I1354" s="91" t="str">
        <v>PHASIX ST 20CM X 25M RECTANGLE</v>
      </c>
      <c r="J1354" s="91" t="str">
        <v>BARD</v>
      </c>
      <c r="K1354" s="95">
        <f>SUMIFS(MasterData[Curr Sales],MasterData[Material'#],H1354,MasterData[Material],I1354,MasterData[WWB ID],C1354)</f>
        <v>15467.8</v>
      </c>
      <c r="L1354" s="95">
        <f>SUMIFS(MasterData[Prior Sales],MasterData[Material'#],H1354,MasterData[Material],I1354,MasterData[WWB ID],C1354)</f>
        <v>0</v>
      </c>
      <c r="M1354" s="95">
        <f t="shared" si="43"/>
        <v>15467.8</v>
      </c>
      <c r="N1354" s="95">
        <f>SUMIFS(MasterData[Semi-Annual Base],MasterData[Material'#],H1354,MasterData[Material],I1354,MasterData[WWB ID],C1354)</f>
        <v>0</v>
      </c>
      <c r="O1354" s="95">
        <f>SUMIFS(MasterData[Semi-Annual Focus],MasterData[Material'#],H1354,MasterData[Material],I1354,MasterData[WWB ID],C1354)</f>
        <v>0</v>
      </c>
      <c r="P1354" s="95">
        <f>SUMIFS(MasterData[Base Rebate],MasterData[Material'#],H1354,MasterData[Material],I1354,MasterData[WWB ID],C1354)</f>
        <v>0</v>
      </c>
      <c r="Q1354" s="95">
        <f>SUMIFS(MasterData[Annual Focus],MasterData[Material'#],H1354,MasterData[Material],I1354,MasterData[WWB ID],C1354)</f>
        <v>0</v>
      </c>
      <c r="R1354" s="95">
        <f>SUMIFS(MasterData[Growth Rebate],MasterData[Material'#],H1354,MasterData[Material],I1354,MasterData[WWB ID],C1354)</f>
        <v>1546.78</v>
      </c>
      <c r="S1354" s="95">
        <f t="shared" si="44"/>
        <v>1546.78</v>
      </c>
    </row>
    <row r="1355" spans="1:19" x14ac:dyDescent="0.25">
      <c r="A1355" s="91" t="str">
        <v>BD INTERVENTIONAL</v>
      </c>
      <c r="B1355" s="91" t="str">
        <v>Surgery</v>
      </c>
      <c r="C1355" s="91" t="str">
        <v>2401319</v>
      </c>
      <c r="D1355" s="91" t="str">
        <v>Hernia</v>
      </c>
      <c r="E1355" s="91" t="str">
        <v>Ventral Bioabsorbable</v>
      </c>
      <c r="F1355" s="91" t="str">
        <v>Phasix</v>
      </c>
      <c r="G1355" s="91" t="str">
        <v>Phasix ST</v>
      </c>
      <c r="H1355" s="91" t="str">
        <v>1201015_BARD</v>
      </c>
      <c r="I1355" s="91" t="str">
        <v>PHASIX ST 10CMX15CM RECTANGLE</v>
      </c>
      <c r="J1355" s="91" t="str">
        <v>BARD</v>
      </c>
      <c r="K1355" s="95">
        <f>SUMIFS(MasterData[Curr Sales],MasterData[Material'#],H1355,MasterData[Material],I1355,MasterData[WWB ID],C1355)</f>
        <v>19863.2</v>
      </c>
      <c r="L1355" s="95">
        <f>SUMIFS(MasterData[Prior Sales],MasterData[Material'#],H1355,MasterData[Material],I1355,MasterData[WWB ID],C1355)</f>
        <v>4965.8</v>
      </c>
      <c r="M1355" s="95">
        <f t="shared" si="43"/>
        <v>14897.400000000001</v>
      </c>
      <c r="N1355" s="95">
        <f>SUMIFS(MasterData[Semi-Annual Base],MasterData[Material'#],H1355,MasterData[Material],I1355,MasterData[WWB ID],C1355)</f>
        <v>0</v>
      </c>
      <c r="O1355" s="95">
        <f>SUMIFS(MasterData[Semi-Annual Focus],MasterData[Material'#],H1355,MasterData[Material],I1355,MasterData[WWB ID],C1355)</f>
        <v>0</v>
      </c>
      <c r="P1355" s="95">
        <f>SUMIFS(MasterData[Base Rebate],MasterData[Material'#],H1355,MasterData[Material],I1355,MasterData[WWB ID],C1355)</f>
        <v>38.250509466126275</v>
      </c>
      <c r="Q1355" s="95">
        <f>SUMIFS(MasterData[Annual Focus],MasterData[Material'#],H1355,MasterData[Material],I1355,MasterData[WWB ID],C1355)</f>
        <v>0</v>
      </c>
      <c r="R1355" s="95">
        <f>SUMIFS(MasterData[Growth Rebate],MasterData[Material'#],H1355,MasterData[Material],I1355,MasterData[WWB ID],C1355)</f>
        <v>1489.7400000000002</v>
      </c>
      <c r="S1355" s="95">
        <f t="shared" si="44"/>
        <v>1527.9905094661265</v>
      </c>
    </row>
    <row r="1356" spans="1:19" x14ac:dyDescent="0.25">
      <c r="A1356" s="91" t="str">
        <v>BD INTERVENTIONAL</v>
      </c>
      <c r="B1356" s="91" t="str">
        <v>Surgery</v>
      </c>
      <c r="C1356" s="91" t="str">
        <v>2401319</v>
      </c>
      <c r="D1356" s="91" t="str">
        <v>Hernia</v>
      </c>
      <c r="E1356" s="91" t="str">
        <v>Ventral Bioabsorbable</v>
      </c>
      <c r="F1356" s="91" t="str">
        <v>Phasix</v>
      </c>
      <c r="G1356" s="91" t="str">
        <v>Phasix ST OVHR</v>
      </c>
      <c r="H1356" s="91" t="str">
        <v>1221015_BARD</v>
      </c>
      <c r="I1356" s="91" t="str">
        <v>PHASIX ST OPS 10CMx15CM OVAL</v>
      </c>
      <c r="J1356" s="91" t="str">
        <v>BARD</v>
      </c>
      <c r="K1356" s="95">
        <f>SUMIFS(MasterData[Curr Sales],MasterData[Material'#],H1356,MasterData[Material],I1356,MasterData[WWB ID],C1356)</f>
        <v>8529.9</v>
      </c>
      <c r="L1356" s="95">
        <f>SUMIFS(MasterData[Prior Sales],MasterData[Material'#],H1356,MasterData[Material],I1356,MasterData[WWB ID],C1356)</f>
        <v>0</v>
      </c>
      <c r="M1356" s="95">
        <f t="shared" si="43"/>
        <v>8529.9</v>
      </c>
      <c r="N1356" s="95">
        <f>SUMIFS(MasterData[Semi-Annual Base],MasterData[Material'#],H1356,MasterData[Material],I1356,MasterData[WWB ID],C1356)</f>
        <v>0</v>
      </c>
      <c r="O1356" s="95">
        <f>SUMIFS(MasterData[Semi-Annual Focus],MasterData[Material'#],H1356,MasterData[Material],I1356,MasterData[WWB ID],C1356)</f>
        <v>0</v>
      </c>
      <c r="P1356" s="95">
        <f>SUMIFS(MasterData[Base Rebate],MasterData[Material'#],H1356,MasterData[Material],I1356,MasterData[WWB ID],C1356)</f>
        <v>0</v>
      </c>
      <c r="Q1356" s="95">
        <f>SUMIFS(MasterData[Annual Focus],MasterData[Material'#],H1356,MasterData[Material],I1356,MasterData[WWB ID],C1356)</f>
        <v>0</v>
      </c>
      <c r="R1356" s="95">
        <f>SUMIFS(MasterData[Growth Rebate],MasterData[Material'#],H1356,MasterData[Material],I1356,MasterData[WWB ID],C1356)</f>
        <v>852.99</v>
      </c>
      <c r="S1356" s="95">
        <f t="shared" si="44"/>
        <v>852.99</v>
      </c>
    </row>
    <row r="1357" spans="1:19" x14ac:dyDescent="0.25">
      <c r="A1357" s="91" t="str">
        <v>BD INTERVENTIONAL</v>
      </c>
      <c r="B1357" s="91" t="str">
        <v>Surgery</v>
      </c>
      <c r="C1357" s="91" t="str">
        <v>2401319</v>
      </c>
      <c r="D1357" s="91" t="str">
        <v>Hernia</v>
      </c>
      <c r="E1357" s="91" t="str">
        <v>Ventral Bioabsorbable</v>
      </c>
      <c r="F1357" s="91" t="str">
        <v>Phasix</v>
      </c>
      <c r="G1357" s="91" t="str">
        <v>Phasix ST OVHR</v>
      </c>
      <c r="H1357" s="91" t="str">
        <v>1221520_BARD</v>
      </c>
      <c r="I1357" s="91" t="str">
        <v>PHASIX ST OPS 15CM x 20CM OVAL</v>
      </c>
      <c r="J1357" s="91" t="str">
        <v>BARD</v>
      </c>
      <c r="K1357" s="95">
        <f>SUMIFS(MasterData[Curr Sales],MasterData[Material'#],H1357,MasterData[Material],I1357,MasterData[WWB ID],C1357)</f>
        <v>5670.9</v>
      </c>
      <c r="L1357" s="95">
        <f>SUMIFS(MasterData[Prior Sales],MasterData[Material'#],H1357,MasterData[Material],I1357,MasterData[WWB ID],C1357)</f>
        <v>0</v>
      </c>
      <c r="M1357" s="95">
        <f t="shared" si="43"/>
        <v>5670.9</v>
      </c>
      <c r="N1357" s="95">
        <f>SUMIFS(MasterData[Semi-Annual Base],MasterData[Material'#],H1357,MasterData[Material],I1357,MasterData[WWB ID],C1357)</f>
        <v>0</v>
      </c>
      <c r="O1357" s="95">
        <f>SUMIFS(MasterData[Semi-Annual Focus],MasterData[Material'#],H1357,MasterData[Material],I1357,MasterData[WWB ID],C1357)</f>
        <v>0</v>
      </c>
      <c r="P1357" s="95">
        <f>SUMIFS(MasterData[Base Rebate],MasterData[Material'#],H1357,MasterData[Material],I1357,MasterData[WWB ID],C1357)</f>
        <v>0</v>
      </c>
      <c r="Q1357" s="95">
        <f>SUMIFS(MasterData[Annual Focus],MasterData[Material'#],H1357,MasterData[Material],I1357,MasterData[WWB ID],C1357)</f>
        <v>0</v>
      </c>
      <c r="R1357" s="95">
        <f>SUMIFS(MasterData[Growth Rebate],MasterData[Material'#],H1357,MasterData[Material],I1357,MasterData[WWB ID],C1357)</f>
        <v>567.09</v>
      </c>
      <c r="S1357" s="95">
        <f t="shared" si="44"/>
        <v>567.09</v>
      </c>
    </row>
    <row r="1358" spans="1:19" x14ac:dyDescent="0.25">
      <c r="A1358" s="91" t="str">
        <v>BD INTERVENTIONAL</v>
      </c>
      <c r="B1358" s="91" t="str">
        <v>Surgery</v>
      </c>
      <c r="C1358" s="91" t="str">
        <v>2401319</v>
      </c>
      <c r="D1358" s="91" t="str">
        <v>Hernia</v>
      </c>
      <c r="E1358" s="91" t="str">
        <v>Ventral Bioabsorbable</v>
      </c>
      <c r="F1358" s="91" t="str">
        <v>Phasix</v>
      </c>
      <c r="G1358" s="91" t="str">
        <v>Phasix ST with Echo</v>
      </c>
      <c r="H1358" s="91" t="str">
        <v>1210011_BARD</v>
      </c>
      <c r="I1358" s="91" t="str">
        <v>PHASIX ST W/ECHO POST 4.5"CIR</v>
      </c>
      <c r="J1358" s="91" t="str">
        <v>BARD</v>
      </c>
      <c r="K1358" s="95">
        <f>SUMIFS(MasterData[Curr Sales],MasterData[Material'#],H1358,MasterData[Material],I1358,MasterData[WWB ID],C1358)</f>
        <v>11547.3</v>
      </c>
      <c r="L1358" s="95">
        <f>SUMIFS(MasterData[Prior Sales],MasterData[Material'#],H1358,MasterData[Material],I1358,MasterData[WWB ID],C1358)</f>
        <v>0</v>
      </c>
      <c r="M1358" s="95">
        <f t="shared" si="43"/>
        <v>11547.3</v>
      </c>
      <c r="N1358" s="95">
        <f>SUMIFS(MasterData[Semi-Annual Base],MasterData[Material'#],H1358,MasterData[Material],I1358,MasterData[WWB ID],C1358)</f>
        <v>0</v>
      </c>
      <c r="O1358" s="95">
        <f>SUMIFS(MasterData[Semi-Annual Focus],MasterData[Material'#],H1358,MasterData[Material],I1358,MasterData[WWB ID],C1358)</f>
        <v>0</v>
      </c>
      <c r="P1358" s="95">
        <f>SUMIFS(MasterData[Base Rebate],MasterData[Material'#],H1358,MasterData[Material],I1358,MasterData[WWB ID],C1358)</f>
        <v>0</v>
      </c>
      <c r="Q1358" s="95">
        <f>SUMIFS(MasterData[Annual Focus],MasterData[Material'#],H1358,MasterData[Material],I1358,MasterData[WWB ID],C1358)</f>
        <v>0</v>
      </c>
      <c r="R1358" s="95">
        <f>SUMIFS(MasterData[Growth Rebate],MasterData[Material'#],H1358,MasterData[Material],I1358,MasterData[WWB ID],C1358)</f>
        <v>1154.73</v>
      </c>
      <c r="S1358" s="95">
        <f t="shared" si="44"/>
        <v>1154.73</v>
      </c>
    </row>
    <row r="1359" spans="1:19" x14ac:dyDescent="0.25">
      <c r="A1359" s="91" t="str">
        <v>BD INTERVENTIONAL</v>
      </c>
      <c r="B1359" s="91" t="str">
        <v>Surgery</v>
      </c>
      <c r="C1359" s="91" t="str">
        <v>2401319</v>
      </c>
      <c r="D1359" s="91" t="str">
        <v>Hernia</v>
      </c>
      <c r="E1359" s="91" t="str">
        <v>Ventral Bioabsorbable</v>
      </c>
      <c r="F1359" s="91" t="str">
        <v>Phasix</v>
      </c>
      <c r="G1359" s="91" t="str">
        <v>Phasix ST with Echo</v>
      </c>
      <c r="H1359" s="91" t="str">
        <v>1210015_BARD</v>
      </c>
      <c r="I1359" s="91" t="str">
        <v>PHASIX ST WECHO 2 POST 6" CIR</v>
      </c>
      <c r="J1359" s="91" t="str">
        <v>BARD</v>
      </c>
      <c r="K1359" s="95">
        <f>SUMIFS(MasterData[Curr Sales],MasterData[Material'#],H1359,MasterData[Material],I1359,MasterData[WWB ID],C1359)</f>
        <v>18844.599999999999</v>
      </c>
      <c r="L1359" s="95">
        <f>SUMIFS(MasterData[Prior Sales],MasterData[Material'#],H1359,MasterData[Material],I1359,MasterData[WWB ID],C1359)</f>
        <v>0</v>
      </c>
      <c r="M1359" s="95">
        <f t="shared" si="43"/>
        <v>18844.599999999999</v>
      </c>
      <c r="N1359" s="95">
        <f>SUMIFS(MasterData[Semi-Annual Base],MasterData[Material'#],H1359,MasterData[Material],I1359,MasterData[WWB ID],C1359)</f>
        <v>0</v>
      </c>
      <c r="O1359" s="95">
        <f>SUMIFS(MasterData[Semi-Annual Focus],MasterData[Material'#],H1359,MasterData[Material],I1359,MasterData[WWB ID],C1359)</f>
        <v>0</v>
      </c>
      <c r="P1359" s="95">
        <f>SUMIFS(MasterData[Base Rebate],MasterData[Material'#],H1359,MasterData[Material],I1359,MasterData[WWB ID],C1359)</f>
        <v>0</v>
      </c>
      <c r="Q1359" s="95">
        <f>SUMIFS(MasterData[Annual Focus],MasterData[Material'#],H1359,MasterData[Material],I1359,MasterData[WWB ID],C1359)</f>
        <v>0</v>
      </c>
      <c r="R1359" s="95">
        <f>SUMIFS(MasterData[Growth Rebate],MasterData[Material'#],H1359,MasterData[Material],I1359,MasterData[WWB ID],C1359)</f>
        <v>1884.46</v>
      </c>
      <c r="S1359" s="95">
        <f t="shared" si="44"/>
        <v>1884.46</v>
      </c>
    </row>
    <row r="1360" spans="1:19" x14ac:dyDescent="0.25">
      <c r="A1360" s="91" t="str">
        <v>BD INTERVENTIONAL</v>
      </c>
      <c r="B1360" s="91" t="str">
        <v>Surgery</v>
      </c>
      <c r="C1360" s="91" t="str">
        <v>2401319</v>
      </c>
      <c r="D1360" s="91" t="str">
        <v>Hernia</v>
      </c>
      <c r="E1360" s="91" t="str">
        <v>Ventral Bioabsorbable</v>
      </c>
      <c r="F1360" s="91" t="str">
        <v>Phasix</v>
      </c>
      <c r="G1360" s="91" t="str">
        <v>Phasix ST with Echo</v>
      </c>
      <c r="H1360" s="91" t="str">
        <v>1211015_BARD</v>
      </c>
      <c r="I1360" s="91" t="str">
        <v>PHASIX ST WECHO 2 POST 4x6</v>
      </c>
      <c r="J1360" s="91" t="str">
        <v>BARD</v>
      </c>
      <c r="K1360" s="95">
        <f>SUMIFS(MasterData[Curr Sales],MasterData[Material'#],H1360,MasterData[Material],I1360,MasterData[WWB ID],C1360)</f>
        <v>3072</v>
      </c>
      <c r="L1360" s="95">
        <f>SUMIFS(MasterData[Prior Sales],MasterData[Material'#],H1360,MasterData[Material],I1360,MasterData[WWB ID],C1360)</f>
        <v>10359.4</v>
      </c>
      <c r="M1360" s="95">
        <f t="shared" si="43"/>
        <v>-7287.4</v>
      </c>
      <c r="N1360" s="95">
        <f>SUMIFS(MasterData[Semi-Annual Base],MasterData[Material'#],H1360,MasterData[Material],I1360,MasterData[WWB ID],C1360)</f>
        <v>0</v>
      </c>
      <c r="O1360" s="95">
        <f>SUMIFS(MasterData[Semi-Annual Focus],MasterData[Material'#],H1360,MasterData[Material],I1360,MasterData[WWB ID],C1360)</f>
        <v>0</v>
      </c>
      <c r="P1360" s="95">
        <f>SUMIFS(MasterData[Base Rebate],MasterData[Material'#],H1360,MasterData[Material],I1360,MasterData[WWB ID],C1360)</f>
        <v>79.796272053523808</v>
      </c>
      <c r="Q1360" s="95">
        <f>SUMIFS(MasterData[Annual Focus],MasterData[Material'#],H1360,MasterData[Material],I1360,MasterData[WWB ID],C1360)</f>
        <v>0</v>
      </c>
      <c r="R1360" s="95">
        <f>SUMIFS(MasterData[Growth Rebate],MasterData[Material'#],H1360,MasterData[Material],I1360,MasterData[WWB ID],C1360)</f>
        <v>-728.74</v>
      </c>
      <c r="S1360" s="95">
        <f t="shared" si="44"/>
        <v>-648.9437279464762</v>
      </c>
    </row>
    <row r="1361" spans="1:19" x14ac:dyDescent="0.25">
      <c r="A1361" s="91" t="str">
        <v>BD INTERVENTIONAL</v>
      </c>
      <c r="B1361" s="91" t="str">
        <v>Surgery</v>
      </c>
      <c r="C1361" s="91" t="str">
        <v>2401319</v>
      </c>
      <c r="D1361" s="91" t="str">
        <v>Hernia</v>
      </c>
      <c r="E1361" s="91" t="str">
        <v>Ventral Bioabsorbable</v>
      </c>
      <c r="F1361" s="91" t="str">
        <v>Phasix</v>
      </c>
      <c r="G1361" s="91" t="str">
        <v>Phasix ST with Echo</v>
      </c>
      <c r="H1361" s="91" t="str">
        <v>1211520_BARD</v>
      </c>
      <c r="I1361" s="91" t="str">
        <v>PHASIX ST WECHO 2 POST 6x8</v>
      </c>
      <c r="J1361" s="91" t="str">
        <v>BARD</v>
      </c>
      <c r="K1361" s="95">
        <f>SUMIFS(MasterData[Curr Sales],MasterData[Material'#],H1361,MasterData[Material],I1361,MasterData[WWB ID],C1361)</f>
        <v>0</v>
      </c>
      <c r="L1361" s="95">
        <f>SUMIFS(MasterData[Prior Sales],MasterData[Material'#],H1361,MasterData[Material],I1361,MasterData[WWB ID],C1361)</f>
        <v>9919.7999999999993</v>
      </c>
      <c r="M1361" s="95">
        <f t="shared" si="43"/>
        <v>-9919.7999999999993</v>
      </c>
      <c r="N1361" s="95">
        <f>SUMIFS(MasterData[Semi-Annual Base],MasterData[Material'#],H1361,MasterData[Material],I1361,MasterData[WWB ID],C1361)</f>
        <v>0</v>
      </c>
      <c r="O1361" s="95">
        <f>SUMIFS(MasterData[Semi-Annual Focus],MasterData[Material'#],H1361,MasterData[Material],I1361,MasterData[WWB ID],C1361)</f>
        <v>0</v>
      </c>
      <c r="P1361" s="95">
        <f>SUMIFS(MasterData[Base Rebate],MasterData[Material'#],H1361,MasterData[Material],I1361,MasterData[WWB ID],C1361)</f>
        <v>76.410126022409159</v>
      </c>
      <c r="Q1361" s="95">
        <f>SUMIFS(MasterData[Annual Focus],MasterData[Material'#],H1361,MasterData[Material],I1361,MasterData[WWB ID],C1361)</f>
        <v>0</v>
      </c>
      <c r="R1361" s="95">
        <f>SUMIFS(MasterData[Growth Rebate],MasterData[Material'#],H1361,MasterData[Material],I1361,MasterData[WWB ID],C1361)</f>
        <v>-991.98</v>
      </c>
      <c r="S1361" s="95">
        <f t="shared" si="44"/>
        <v>-915.56987397759087</v>
      </c>
    </row>
    <row r="1362" spans="1:19" x14ac:dyDescent="0.25">
      <c r="A1362" s="91" t="str">
        <v>BD INTERVENTIONAL</v>
      </c>
      <c r="B1362" s="91" t="str">
        <v>Surgery</v>
      </c>
      <c r="C1362" s="91" t="str">
        <v>2401319</v>
      </c>
      <c r="D1362" s="91" t="str">
        <v>Hernia</v>
      </c>
      <c r="E1362" s="91" t="str">
        <v>Ventral Bioabsorbable</v>
      </c>
      <c r="F1362" s="91" t="str">
        <v>Phasix</v>
      </c>
      <c r="G1362" s="91" t="str">
        <v>Phasix ST with Echo</v>
      </c>
      <c r="H1362" s="91" t="str">
        <v>1211823_BARD</v>
      </c>
      <c r="I1362" s="91" t="str">
        <v>PHASIX ST WECHO 2 POST 7x9</v>
      </c>
      <c r="J1362" s="91" t="str">
        <v>BARD</v>
      </c>
      <c r="K1362" s="95">
        <f>SUMIFS(MasterData[Curr Sales],MasterData[Material'#],H1362,MasterData[Material],I1362,MasterData[WWB ID],C1362)</f>
        <v>0</v>
      </c>
      <c r="L1362" s="95">
        <f>SUMIFS(MasterData[Prior Sales],MasterData[Material'#],H1362,MasterData[Material],I1362,MasterData[WWB ID],C1362)</f>
        <v>13519.4</v>
      </c>
      <c r="M1362" s="95">
        <f t="shared" si="43"/>
        <v>-13519.4</v>
      </c>
      <c r="N1362" s="95">
        <f>SUMIFS(MasterData[Semi-Annual Base],MasterData[Material'#],H1362,MasterData[Material],I1362,MasterData[WWB ID],C1362)</f>
        <v>0</v>
      </c>
      <c r="O1362" s="95">
        <f>SUMIFS(MasterData[Semi-Annual Focus],MasterData[Material'#],H1362,MasterData[Material],I1362,MasterData[WWB ID],C1362)</f>
        <v>0</v>
      </c>
      <c r="P1362" s="95">
        <f>SUMIFS(MasterData[Base Rebate],MasterData[Material'#],H1362,MasterData[Material],I1362,MasterData[WWB ID],C1362)</f>
        <v>104.137085198024</v>
      </c>
      <c r="Q1362" s="95">
        <f>SUMIFS(MasterData[Annual Focus],MasterData[Material'#],H1362,MasterData[Material],I1362,MasterData[WWB ID],C1362)</f>
        <v>0</v>
      </c>
      <c r="R1362" s="95">
        <f>SUMIFS(MasterData[Growth Rebate],MasterData[Material'#],H1362,MasterData[Material],I1362,MasterData[WWB ID],C1362)</f>
        <v>-1351.94</v>
      </c>
      <c r="S1362" s="95">
        <f t="shared" si="44"/>
        <v>-1247.8029148019762</v>
      </c>
    </row>
    <row r="1363" spans="1:19" x14ac:dyDescent="0.25">
      <c r="A1363" s="91" t="str">
        <v>BD INTERVENTIONAL</v>
      </c>
      <c r="B1363" s="91" t="str">
        <v>Surgery</v>
      </c>
      <c r="C1363" s="91" t="str">
        <v>2401319</v>
      </c>
      <c r="D1363" s="91" t="str">
        <v>Hernia</v>
      </c>
      <c r="E1363" s="91" t="str">
        <v>Ventral Synthetic</v>
      </c>
      <c r="F1363" s="91" t="str">
        <v>Other Ventral Synthetic</v>
      </c>
      <c r="G1363" s="91" t="str">
        <v>Ventral Flats</v>
      </c>
      <c r="H1363" s="91" t="str">
        <v>0112660_BARD</v>
      </c>
      <c r="I1363" s="91" t="str">
        <v>Bard Mesh Flat Sheet</v>
      </c>
      <c r="J1363" s="91" t="str">
        <v>BARD</v>
      </c>
      <c r="K1363" s="95">
        <f>SUMIFS(MasterData[Curr Sales],MasterData[Material'#],H1363,MasterData[Material],I1363,MasterData[WWB ID],C1363)</f>
        <v>8285</v>
      </c>
      <c r="L1363" s="95">
        <f>SUMIFS(MasterData[Prior Sales],MasterData[Material'#],H1363,MasterData[Material],I1363,MasterData[WWB ID],C1363)</f>
        <v>9620</v>
      </c>
      <c r="M1363" s="95">
        <f t="shared" si="43"/>
        <v>-1335</v>
      </c>
      <c r="N1363" s="95">
        <f>SUMIFS(MasterData[Semi-Annual Base],MasterData[Material'#],H1363,MasterData[Material],I1363,MasterData[WWB ID],C1363)</f>
        <v>0</v>
      </c>
      <c r="O1363" s="95">
        <f>SUMIFS(MasterData[Semi-Annual Focus],MasterData[Material'#],H1363,MasterData[Material],I1363,MasterData[WWB ID],C1363)</f>
        <v>0</v>
      </c>
      <c r="P1363" s="95">
        <f>SUMIFS(MasterData[Base Rebate],MasterData[Material'#],H1363,MasterData[Material],I1363,MasterData[WWB ID],C1363)</f>
        <v>74.100829889269562</v>
      </c>
      <c r="Q1363" s="95">
        <f>SUMIFS(MasterData[Annual Focus],MasterData[Material'#],H1363,MasterData[Material],I1363,MasterData[WWB ID],C1363)</f>
        <v>0</v>
      </c>
      <c r="R1363" s="95">
        <f>SUMIFS(MasterData[Growth Rebate],MasterData[Material'#],H1363,MasterData[Material],I1363,MasterData[WWB ID],C1363)</f>
        <v>-133.5</v>
      </c>
      <c r="S1363" s="95">
        <f t="shared" si="44"/>
        <v>-59.399170110730438</v>
      </c>
    </row>
    <row r="1364" spans="1:19" x14ac:dyDescent="0.25">
      <c r="A1364" s="91" t="str">
        <v>BD INTERVENTIONAL</v>
      </c>
      <c r="B1364" s="91" t="str">
        <v>Surgery</v>
      </c>
      <c r="C1364" s="91" t="str">
        <v>2401319</v>
      </c>
      <c r="D1364" s="91" t="str">
        <v>Hernia</v>
      </c>
      <c r="E1364" s="91" t="str">
        <v>Ventral Synthetic</v>
      </c>
      <c r="F1364" s="91" t="str">
        <v>Other Ventral Synthetic</v>
      </c>
      <c r="G1364" s="91" t="str">
        <v>Ventral Flats</v>
      </c>
      <c r="H1364" s="91" t="str">
        <v>0112720_BARD</v>
      </c>
      <c r="I1364" s="91" t="str">
        <v>Bard Mesh Flat Sheet</v>
      </c>
      <c r="J1364" s="91" t="str">
        <v>BARD</v>
      </c>
      <c r="K1364" s="95">
        <f>SUMIFS(MasterData[Curr Sales],MasterData[Material'#],H1364,MasterData[Material],I1364,MasterData[WWB ID],C1364)</f>
        <v>990</v>
      </c>
      <c r="L1364" s="95">
        <f>SUMIFS(MasterData[Prior Sales],MasterData[Material'#],H1364,MasterData[Material],I1364,MasterData[WWB ID],C1364)</f>
        <v>3630.09</v>
      </c>
      <c r="M1364" s="95">
        <f t="shared" si="43"/>
        <v>-2640.09</v>
      </c>
      <c r="N1364" s="95">
        <f>SUMIFS(MasterData[Semi-Annual Base],MasterData[Material'#],H1364,MasterData[Material],I1364,MasterData[WWB ID],C1364)</f>
        <v>0</v>
      </c>
      <c r="O1364" s="95">
        <f>SUMIFS(MasterData[Semi-Annual Focus],MasterData[Material'#],H1364,MasterData[Material],I1364,MasterData[WWB ID],C1364)</f>
        <v>0</v>
      </c>
      <c r="P1364" s="95">
        <f>SUMIFS(MasterData[Base Rebate],MasterData[Material'#],H1364,MasterData[Material],I1364,MasterData[WWB ID],C1364)</f>
        <v>27.96181721130338</v>
      </c>
      <c r="Q1364" s="95">
        <f>SUMIFS(MasterData[Annual Focus],MasterData[Material'#],H1364,MasterData[Material],I1364,MasterData[WWB ID],C1364)</f>
        <v>0</v>
      </c>
      <c r="R1364" s="95">
        <f>SUMIFS(MasterData[Growth Rebate],MasterData[Material'#],H1364,MasterData[Material],I1364,MasterData[WWB ID],C1364)</f>
        <v>-264.00900000000001</v>
      </c>
      <c r="S1364" s="95">
        <f t="shared" si="44"/>
        <v>-236.04718278869663</v>
      </c>
    </row>
    <row r="1365" spans="1:19" x14ac:dyDescent="0.25">
      <c r="A1365" s="91" t="str">
        <v>BD INTERVENTIONAL</v>
      </c>
      <c r="B1365" s="91" t="str">
        <v>Surgery</v>
      </c>
      <c r="C1365" s="91" t="str">
        <v>2401319</v>
      </c>
      <c r="D1365" s="91" t="str">
        <v>Hernia</v>
      </c>
      <c r="E1365" s="91" t="str">
        <v>Ventral Synthetic</v>
      </c>
      <c r="F1365" s="91" t="str">
        <v>Other Ventral Synthetic</v>
      </c>
      <c r="G1365" s="91" t="str">
        <v>Ventral Soft Mesh</v>
      </c>
      <c r="H1365" s="91" t="str">
        <v>0117016_BARD</v>
      </c>
      <c r="I1365" s="91" t="str">
        <v>Bard Soft Mesh FLAT 12"x12"</v>
      </c>
      <c r="J1365" s="91" t="str">
        <v>BARD</v>
      </c>
      <c r="K1365" s="95">
        <f>SUMIFS(MasterData[Curr Sales],MasterData[Material'#],H1365,MasterData[Material],I1365,MasterData[WWB ID],C1365)</f>
        <v>40274.800000000003</v>
      </c>
      <c r="L1365" s="95">
        <f>SUMIFS(MasterData[Prior Sales],MasterData[Material'#],H1365,MasterData[Material],I1365,MasterData[WWB ID],C1365)</f>
        <v>24050</v>
      </c>
      <c r="M1365" s="95">
        <f t="shared" si="43"/>
        <v>16224.800000000003</v>
      </c>
      <c r="N1365" s="95">
        <f>SUMIFS(MasterData[Semi-Annual Base],MasterData[Material'#],H1365,MasterData[Material],I1365,MasterData[WWB ID],C1365)</f>
        <v>0</v>
      </c>
      <c r="O1365" s="95">
        <f>SUMIFS(MasterData[Semi-Annual Focus],MasterData[Material'#],H1365,MasterData[Material],I1365,MasterData[WWB ID],C1365)</f>
        <v>0</v>
      </c>
      <c r="P1365" s="95">
        <f>SUMIFS(MasterData[Base Rebate],MasterData[Material'#],H1365,MasterData[Material],I1365,MasterData[WWB ID],C1365)</f>
        <v>185.25207472317388</v>
      </c>
      <c r="Q1365" s="95">
        <f>SUMIFS(MasterData[Annual Focus],MasterData[Material'#],H1365,MasterData[Material],I1365,MasterData[WWB ID],C1365)</f>
        <v>0</v>
      </c>
      <c r="R1365" s="95">
        <f>SUMIFS(MasterData[Growth Rebate],MasterData[Material'#],H1365,MasterData[Material],I1365,MasterData[WWB ID],C1365)</f>
        <v>1622.48</v>
      </c>
      <c r="S1365" s="95">
        <f t="shared" si="44"/>
        <v>1807.7320747231738</v>
      </c>
    </row>
    <row r="1366" spans="1:19" x14ac:dyDescent="0.25">
      <c r="A1366" s="91" t="str">
        <v>BD INTERVENTIONAL</v>
      </c>
      <c r="B1366" s="91" t="str">
        <v>Surgery</v>
      </c>
      <c r="C1366" s="91" t="str">
        <v>2401319</v>
      </c>
      <c r="D1366" s="91" t="str">
        <v>Hernia</v>
      </c>
      <c r="E1366" s="91" t="str">
        <v>Ventral Synthetic</v>
      </c>
      <c r="F1366" s="91" t="str">
        <v>Lap Ventral</v>
      </c>
      <c r="G1366" s="91" t="str">
        <v>Echo 2.0</v>
      </c>
      <c r="H1366" s="91" t="str">
        <v>5991520_BARD</v>
      </c>
      <c r="I1366" s="91" t="str">
        <v>ECHO 2 15CMX20CM (6x8in) ELLIP</v>
      </c>
      <c r="J1366" s="91" t="str">
        <v>BARD</v>
      </c>
      <c r="K1366" s="95">
        <f>SUMIFS(MasterData[Curr Sales],MasterData[Material'#],H1366,MasterData[Material],I1366,MasterData[WWB ID],C1366)</f>
        <v>19146</v>
      </c>
      <c r="L1366" s="95">
        <f>SUMIFS(MasterData[Prior Sales],MasterData[Material'#],H1366,MasterData[Material],I1366,MasterData[WWB ID],C1366)</f>
        <v>18985.599999999999</v>
      </c>
      <c r="M1366" s="95">
        <f t="shared" si="43"/>
        <v>160.40000000000146</v>
      </c>
      <c r="N1366" s="95">
        <f>SUMIFS(MasterData[Semi-Annual Base],MasterData[Material'#],H1366,MasterData[Material],I1366,MasterData[WWB ID],C1366)</f>
        <v>0</v>
      </c>
      <c r="O1366" s="95">
        <f>SUMIFS(MasterData[Semi-Annual Focus],MasterData[Material'#],H1366,MasterData[Material],I1366,MasterData[WWB ID],C1366)</f>
        <v>0</v>
      </c>
      <c r="P1366" s="95">
        <f>SUMIFS(MasterData[Base Rebate],MasterData[Material'#],H1366,MasterData[Material],I1366,MasterData[WWB ID],C1366)</f>
        <v>146.24207026462744</v>
      </c>
      <c r="Q1366" s="95">
        <f>SUMIFS(MasterData[Annual Focus],MasterData[Material'#],H1366,MasterData[Material],I1366,MasterData[WWB ID],C1366)</f>
        <v>0</v>
      </c>
      <c r="R1366" s="95">
        <f>SUMIFS(MasterData[Growth Rebate],MasterData[Material'#],H1366,MasterData[Material],I1366,MasterData[WWB ID],C1366)</f>
        <v>16.039999999999964</v>
      </c>
      <c r="S1366" s="95">
        <f t="shared" si="44"/>
        <v>162.28207026462741</v>
      </c>
    </row>
    <row r="1367" spans="1:19" x14ac:dyDescent="0.25">
      <c r="A1367" s="91" t="str">
        <v>BD INTERVENTIONAL</v>
      </c>
      <c r="B1367" s="91" t="str">
        <v>Surgery</v>
      </c>
      <c r="C1367" s="91" t="str">
        <v>2401319</v>
      </c>
      <c r="D1367" s="91" t="str">
        <v>Hernia</v>
      </c>
      <c r="E1367" s="91" t="str">
        <v>Ventral Synthetic</v>
      </c>
      <c r="F1367" s="91" t="str">
        <v>Lap Ventral</v>
      </c>
      <c r="G1367" s="91" t="str">
        <v>Echo 2.0</v>
      </c>
      <c r="H1367" s="91" t="str">
        <v>5991015_BARD</v>
      </c>
      <c r="I1367" s="91" t="str">
        <v>ECHO 2 10CMX15CM (4X6in) ELLIP</v>
      </c>
      <c r="J1367" s="91" t="str">
        <v>BARD</v>
      </c>
      <c r="K1367" s="95">
        <f>SUMIFS(MasterData[Curr Sales],MasterData[Material'#],H1367,MasterData[Material],I1367,MasterData[WWB ID],C1367)</f>
        <v>15035.199999999999</v>
      </c>
      <c r="L1367" s="95">
        <f>SUMIFS(MasterData[Prior Sales],MasterData[Material'#],H1367,MasterData[Material],I1367,MasterData[WWB ID],C1367)</f>
        <v>25586.400000000001</v>
      </c>
      <c r="M1367" s="95">
        <f t="shared" si="43"/>
        <v>-10551.200000000003</v>
      </c>
      <c r="N1367" s="95">
        <f>SUMIFS(MasterData[Semi-Annual Base],MasterData[Material'#],H1367,MasterData[Material],I1367,MasterData[WWB ID],C1367)</f>
        <v>0</v>
      </c>
      <c r="O1367" s="95">
        <f>SUMIFS(MasterData[Semi-Annual Focus],MasterData[Material'#],H1367,MasterData[Material],I1367,MasterData[WWB ID],C1367)</f>
        <v>0</v>
      </c>
      <c r="P1367" s="95">
        <f>SUMIFS(MasterData[Base Rebate],MasterData[Material'#],H1367,MasterData[Material],I1367,MasterData[WWB ID],C1367)</f>
        <v>197.08663969634165</v>
      </c>
      <c r="Q1367" s="95">
        <f>SUMIFS(MasterData[Annual Focus],MasterData[Material'#],H1367,MasterData[Material],I1367,MasterData[WWB ID],C1367)</f>
        <v>0</v>
      </c>
      <c r="R1367" s="95">
        <f>SUMIFS(MasterData[Growth Rebate],MasterData[Material'#],H1367,MasterData[Material],I1367,MasterData[WWB ID],C1367)</f>
        <v>-1055.1200000000001</v>
      </c>
      <c r="S1367" s="95">
        <f t="shared" si="44"/>
        <v>-858.03336030365847</v>
      </c>
    </row>
    <row r="1368" spans="1:19" x14ac:dyDescent="0.25">
      <c r="A1368" s="91" t="str">
        <v>BD INTERVENTIONAL</v>
      </c>
      <c r="B1368" s="91" t="str">
        <v>Surgery</v>
      </c>
      <c r="C1368" s="91" t="str">
        <v>2401319</v>
      </c>
      <c r="D1368" s="91" t="str">
        <v>Hernia</v>
      </c>
      <c r="E1368" s="91" t="str">
        <v>Ventral Synthetic</v>
      </c>
      <c r="F1368" s="91" t="str">
        <v>Lap Ventral</v>
      </c>
      <c r="G1368" s="91" t="str">
        <v>Echo 2.0</v>
      </c>
      <c r="H1368" s="91" t="str">
        <v>5990011_BARD</v>
      </c>
      <c r="I1368" s="91" t="str">
        <v>ECHO 2 11CM (4.5in) CIRCLE</v>
      </c>
      <c r="J1368" s="91" t="str">
        <v>BARD</v>
      </c>
      <c r="K1368" s="95">
        <f>SUMIFS(MasterData[Curr Sales],MasterData[Material'#],H1368,MasterData[Material],I1368,MasterData[WWB ID],C1368)</f>
        <v>69459.7</v>
      </c>
      <c r="L1368" s="95">
        <f>SUMIFS(MasterData[Prior Sales],MasterData[Material'#],H1368,MasterData[Material],I1368,MasterData[WWB ID],C1368)</f>
        <v>25733.599999999999</v>
      </c>
      <c r="M1368" s="95">
        <f t="shared" si="43"/>
        <v>43726.1</v>
      </c>
      <c r="N1368" s="95">
        <f>SUMIFS(MasterData[Semi-Annual Base],MasterData[Material'#],H1368,MasterData[Material],I1368,MasterData[WWB ID],C1368)</f>
        <v>0</v>
      </c>
      <c r="O1368" s="95">
        <f>SUMIFS(MasterData[Semi-Annual Focus],MasterData[Material'#],H1368,MasterData[Material],I1368,MasterData[WWB ID],C1368)</f>
        <v>0</v>
      </c>
      <c r="P1368" s="95">
        <f>SUMIFS(MasterData[Base Rebate],MasterData[Material'#],H1368,MasterData[Material],I1368,MasterData[WWB ID],C1368)</f>
        <v>198.22049023269301</v>
      </c>
      <c r="Q1368" s="95">
        <f>SUMIFS(MasterData[Annual Focus],MasterData[Material'#],H1368,MasterData[Material],I1368,MasterData[WWB ID],C1368)</f>
        <v>0</v>
      </c>
      <c r="R1368" s="95">
        <f>SUMIFS(MasterData[Growth Rebate],MasterData[Material'#],H1368,MasterData[Material],I1368,MasterData[WWB ID],C1368)</f>
        <v>4372.6100000000006</v>
      </c>
      <c r="S1368" s="95">
        <f t="shared" si="44"/>
        <v>4570.8304902326936</v>
      </c>
    </row>
    <row r="1369" spans="1:19" x14ac:dyDescent="0.25">
      <c r="A1369" s="91" t="str">
        <v>BD INTERVENTIONAL</v>
      </c>
      <c r="B1369" s="91" t="str">
        <v>Surgery</v>
      </c>
      <c r="C1369" s="91" t="str">
        <v>2401319</v>
      </c>
      <c r="D1369" s="91" t="str">
        <v>Hernia</v>
      </c>
      <c r="E1369" s="91" t="str">
        <v>Ventral Synthetic</v>
      </c>
      <c r="F1369" s="91" t="str">
        <v>Lap Ventral</v>
      </c>
      <c r="G1369" s="91" t="str">
        <v>Echo 2.0</v>
      </c>
      <c r="H1369" s="91" t="str">
        <v>5990015_BARD</v>
      </c>
      <c r="I1369" s="91" t="str">
        <v>ECHO 2 15CM (6in) CIRCLE</v>
      </c>
      <c r="J1369" s="91" t="str">
        <v>BARD</v>
      </c>
      <c r="K1369" s="95">
        <f>SUMIFS(MasterData[Curr Sales],MasterData[Material'#],H1369,MasterData[Material],I1369,MasterData[WWB ID],C1369)</f>
        <v>62518.600000000006</v>
      </c>
      <c r="L1369" s="95">
        <f>SUMIFS(MasterData[Prior Sales],MasterData[Material'#],H1369,MasterData[Material],I1369,MasterData[WWB ID],C1369)</f>
        <v>44212.9</v>
      </c>
      <c r="M1369" s="95">
        <f t="shared" si="43"/>
        <v>18305.700000000004</v>
      </c>
      <c r="N1369" s="95">
        <f>SUMIFS(MasterData[Semi-Annual Base],MasterData[Material'#],H1369,MasterData[Material],I1369,MasterData[WWB ID],C1369)</f>
        <v>0</v>
      </c>
      <c r="O1369" s="95">
        <f>SUMIFS(MasterData[Semi-Annual Focus],MasterData[Material'#],H1369,MasterData[Material],I1369,MasterData[WWB ID],C1369)</f>
        <v>0</v>
      </c>
      <c r="P1369" s="95">
        <f>SUMIFS(MasterData[Base Rebate],MasterData[Material'#],H1369,MasterData[Material],I1369,MasterData[WWB ID],C1369)</f>
        <v>340.56263844192165</v>
      </c>
      <c r="Q1369" s="95">
        <f>SUMIFS(MasterData[Annual Focus],MasterData[Material'#],H1369,MasterData[Material],I1369,MasterData[WWB ID],C1369)</f>
        <v>0</v>
      </c>
      <c r="R1369" s="95">
        <f>SUMIFS(MasterData[Growth Rebate],MasterData[Material'#],H1369,MasterData[Material],I1369,MasterData[WWB ID],C1369)</f>
        <v>1830.5700000000002</v>
      </c>
      <c r="S1369" s="95">
        <f t="shared" si="44"/>
        <v>2171.1326384419217</v>
      </c>
    </row>
    <row r="1370" spans="1:19" x14ac:dyDescent="0.25">
      <c r="A1370" s="91" t="str">
        <v>BD INTERVENTIONAL</v>
      </c>
      <c r="B1370" s="91" t="str">
        <v>Surgery</v>
      </c>
      <c r="C1370" s="91" t="str">
        <v>2401319</v>
      </c>
      <c r="D1370" s="91" t="str">
        <v>Hernia</v>
      </c>
      <c r="E1370" s="91" t="str">
        <v>Ventral Synthetic</v>
      </c>
      <c r="F1370" s="91" t="str">
        <v>Lap Ventral</v>
      </c>
      <c r="G1370" s="91" t="str">
        <v>Echo 2.0</v>
      </c>
      <c r="H1370" s="91" t="str">
        <v>5991823_BARD</v>
      </c>
      <c r="I1370" s="91" t="str">
        <v>ECHO 2 18CMX23CM (7x9in) ELLIP</v>
      </c>
      <c r="J1370" s="91" t="str">
        <v>BARD</v>
      </c>
      <c r="K1370" s="95">
        <f>SUMIFS(MasterData[Curr Sales],MasterData[Material'#],H1370,MasterData[Material],I1370,MasterData[WWB ID],C1370)</f>
        <v>26829.600000000002</v>
      </c>
      <c r="L1370" s="95">
        <f>SUMIFS(MasterData[Prior Sales],MasterData[Material'#],H1370,MasterData[Material],I1370,MasterData[WWB ID],C1370)</f>
        <v>18032.400000000001</v>
      </c>
      <c r="M1370" s="95">
        <f t="shared" si="43"/>
        <v>8797.2000000000007</v>
      </c>
      <c r="N1370" s="95">
        <f>SUMIFS(MasterData[Semi-Annual Base],MasterData[Material'#],H1370,MasterData[Material],I1370,MasterData[WWB ID],C1370)</f>
        <v>0</v>
      </c>
      <c r="O1370" s="95">
        <f>SUMIFS(MasterData[Semi-Annual Focus],MasterData[Material'#],H1370,MasterData[Material],I1370,MasterData[WWB ID],C1370)</f>
        <v>0</v>
      </c>
      <c r="P1370" s="95">
        <f>SUMIFS(MasterData[Base Rebate],MasterData[Material'#],H1370,MasterData[Material],I1370,MasterData[WWB ID],C1370)</f>
        <v>138.89977181863455</v>
      </c>
      <c r="Q1370" s="95">
        <f>SUMIFS(MasterData[Annual Focus],MasterData[Material'#],H1370,MasterData[Material],I1370,MasterData[WWB ID],C1370)</f>
        <v>0</v>
      </c>
      <c r="R1370" s="95">
        <f>SUMIFS(MasterData[Growth Rebate],MasterData[Material'#],H1370,MasterData[Material],I1370,MasterData[WWB ID],C1370)</f>
        <v>879.7199999999998</v>
      </c>
      <c r="S1370" s="95">
        <f t="shared" si="44"/>
        <v>1018.6197718186344</v>
      </c>
    </row>
    <row r="1371" spans="1:19" x14ac:dyDescent="0.25">
      <c r="A1371" s="91" t="str">
        <v>BD INTERVENTIONAL</v>
      </c>
      <c r="B1371" s="91" t="str">
        <v>Surgery</v>
      </c>
      <c r="C1371" s="91" t="str">
        <v>2401319</v>
      </c>
      <c r="D1371" s="91" t="str">
        <v>Hernia</v>
      </c>
      <c r="E1371" s="91" t="str">
        <v>Ventral Synthetic</v>
      </c>
      <c r="F1371" s="91" t="str">
        <v>Lap Ventral</v>
      </c>
      <c r="G1371" s="91" t="str">
        <v>Echo 2.0</v>
      </c>
      <c r="H1371" s="91" t="str">
        <v>5992025_BARD</v>
      </c>
      <c r="I1371" s="91" t="str">
        <v>ECHO 2 20CMX25XM (8x10in) ELLI</v>
      </c>
      <c r="J1371" s="91" t="str">
        <v>BARD</v>
      </c>
      <c r="K1371" s="95">
        <f>SUMIFS(MasterData[Curr Sales],MasterData[Material'#],H1371,MasterData[Material],I1371,MasterData[WWB ID],C1371)</f>
        <v>34669.600000000006</v>
      </c>
      <c r="L1371" s="95">
        <f>SUMIFS(MasterData[Prior Sales],MasterData[Material'#],H1371,MasterData[Material],I1371,MasterData[WWB ID],C1371)</f>
        <v>33085.800000000003</v>
      </c>
      <c r="M1371" s="95">
        <f t="shared" si="43"/>
        <v>1583.8000000000029</v>
      </c>
      <c r="N1371" s="95">
        <f>SUMIFS(MasterData[Semi-Annual Base],MasterData[Material'#],H1371,MasterData[Material],I1371,MasterData[WWB ID],C1371)</f>
        <v>0</v>
      </c>
      <c r="O1371" s="95">
        <f>SUMIFS(MasterData[Semi-Annual Focus],MasterData[Material'#],H1371,MasterData[Material],I1371,MasterData[WWB ID],C1371)</f>
        <v>0</v>
      </c>
      <c r="P1371" s="95">
        <f>SUMIFS(MasterData[Base Rebate],MasterData[Material'#],H1371,MasterData[Material],I1371,MasterData[WWB ID],C1371)</f>
        <v>254.85293529629882</v>
      </c>
      <c r="Q1371" s="95">
        <f>SUMIFS(MasterData[Annual Focus],MasterData[Material'#],H1371,MasterData[Material],I1371,MasterData[WWB ID],C1371)</f>
        <v>0</v>
      </c>
      <c r="R1371" s="95">
        <f>SUMIFS(MasterData[Growth Rebate],MasterData[Material'#],H1371,MasterData[Material],I1371,MasterData[WWB ID],C1371)</f>
        <v>158.38000000000034</v>
      </c>
      <c r="S1371" s="95">
        <f t="shared" si="44"/>
        <v>413.23293529629916</v>
      </c>
    </row>
    <row r="1372" spans="1:19" x14ac:dyDescent="0.25">
      <c r="A1372" s="91" t="str">
        <v>BD INTERVENTIONAL</v>
      </c>
      <c r="B1372" s="91" t="str">
        <v>Surgery</v>
      </c>
      <c r="C1372" s="91" t="str">
        <v>2401319</v>
      </c>
      <c r="D1372" s="91" t="str">
        <v>Hernia</v>
      </c>
      <c r="E1372" s="91" t="str">
        <v>Ventral Synthetic</v>
      </c>
      <c r="F1372" s="91" t="str">
        <v>Lap Ventral</v>
      </c>
      <c r="G1372" s="91" t="str">
        <v>Ventralight ST</v>
      </c>
      <c r="H1372" s="91" t="str">
        <v>5954450_BARD</v>
      </c>
      <c r="I1372" s="91" t="str">
        <v>Ventralight ST 4.5" Circle</v>
      </c>
      <c r="J1372" s="91" t="str">
        <v>BARD</v>
      </c>
      <c r="K1372" s="95">
        <f>SUMIFS(MasterData[Curr Sales],MasterData[Material'#],H1372,MasterData[Material],I1372,MasterData[WWB ID],C1372)</f>
        <v>97063.8</v>
      </c>
      <c r="L1372" s="95">
        <f>SUMIFS(MasterData[Prior Sales],MasterData[Material'#],H1372,MasterData[Material],I1372,MasterData[WWB ID],C1372)</f>
        <v>42624.7</v>
      </c>
      <c r="M1372" s="95">
        <f t="shared" si="43"/>
        <v>54439.100000000006</v>
      </c>
      <c r="N1372" s="95">
        <f>SUMIFS(MasterData[Semi-Annual Base],MasterData[Material'#],H1372,MasterData[Material],I1372,MasterData[WWB ID],C1372)</f>
        <v>0</v>
      </c>
      <c r="O1372" s="95">
        <f>SUMIFS(MasterData[Semi-Annual Focus],MasterData[Material'#],H1372,MasterData[Material],I1372,MasterData[WWB ID],C1372)</f>
        <v>0</v>
      </c>
      <c r="P1372" s="95">
        <f>SUMIFS(MasterData[Base Rebate],MasterData[Material'#],H1372,MasterData[Material],I1372,MasterData[WWB ID],C1372)</f>
        <v>328.32906900011938</v>
      </c>
      <c r="Q1372" s="95">
        <f>SUMIFS(MasterData[Annual Focus],MasterData[Material'#],H1372,MasterData[Material],I1372,MasterData[WWB ID],C1372)</f>
        <v>0</v>
      </c>
      <c r="R1372" s="95">
        <f>SUMIFS(MasterData[Growth Rebate],MasterData[Material'#],H1372,MasterData[Material],I1372,MasterData[WWB ID],C1372)</f>
        <v>5443.91</v>
      </c>
      <c r="S1372" s="95">
        <f t="shared" si="44"/>
        <v>5772.2390690001193</v>
      </c>
    </row>
    <row r="1373" spans="1:19" x14ac:dyDescent="0.25">
      <c r="A1373" s="91" t="str">
        <v>BD INTERVENTIONAL</v>
      </c>
      <c r="B1373" s="91" t="str">
        <v>Surgery</v>
      </c>
      <c r="C1373" s="91" t="str">
        <v>2401319</v>
      </c>
      <c r="D1373" s="91" t="str">
        <v>Hernia</v>
      </c>
      <c r="E1373" s="91" t="str">
        <v>Ventral Synthetic</v>
      </c>
      <c r="F1373" s="91" t="str">
        <v>Lap Ventral</v>
      </c>
      <c r="G1373" s="91" t="str">
        <v>Ventralight ST</v>
      </c>
      <c r="H1373" s="91" t="str">
        <v>5954680_BARD</v>
      </c>
      <c r="I1373" s="91" t="str">
        <v>Ventralight ST 6"x8" Ellipse</v>
      </c>
      <c r="J1373" s="91" t="str">
        <v>BARD</v>
      </c>
      <c r="K1373" s="95">
        <f>SUMIFS(MasterData[Curr Sales],MasterData[Material'#],H1373,MasterData[Material],I1373,MasterData[WWB ID],C1373)</f>
        <v>23858.300000000003</v>
      </c>
      <c r="L1373" s="95">
        <f>SUMIFS(MasterData[Prior Sales],MasterData[Material'#],H1373,MasterData[Material],I1373,MasterData[WWB ID],C1373)</f>
        <v>15992.3</v>
      </c>
      <c r="M1373" s="95">
        <f t="shared" si="43"/>
        <v>7866.0000000000036</v>
      </c>
      <c r="N1373" s="95">
        <f>SUMIFS(MasterData[Semi-Annual Base],MasterData[Material'#],H1373,MasterData[Material],I1373,MasterData[WWB ID],C1373)</f>
        <v>0</v>
      </c>
      <c r="O1373" s="95">
        <f>SUMIFS(MasterData[Semi-Annual Focus],MasterData[Material'#],H1373,MasterData[Material],I1373,MasterData[WWB ID],C1373)</f>
        <v>0</v>
      </c>
      <c r="P1373" s="95">
        <f>SUMIFS(MasterData[Base Rebate],MasterData[Material'#],H1373,MasterData[Material],I1373,MasterData[WWB ID],C1373)</f>
        <v>123.18531204138935</v>
      </c>
      <c r="Q1373" s="95">
        <f>SUMIFS(MasterData[Annual Focus],MasterData[Material'#],H1373,MasterData[Material],I1373,MasterData[WWB ID],C1373)</f>
        <v>0</v>
      </c>
      <c r="R1373" s="95">
        <f>SUMIFS(MasterData[Growth Rebate],MasterData[Material'#],H1373,MasterData[Material],I1373,MasterData[WWB ID],C1373)</f>
        <v>786.60000000000025</v>
      </c>
      <c r="S1373" s="95">
        <f t="shared" si="44"/>
        <v>909.7853120413896</v>
      </c>
    </row>
    <row r="1374" spans="1:19" x14ac:dyDescent="0.25">
      <c r="A1374" s="91" t="str">
        <v>BD INTERVENTIONAL</v>
      </c>
      <c r="B1374" s="91" t="str">
        <v>Surgery</v>
      </c>
      <c r="C1374" s="91" t="str">
        <v>2401319</v>
      </c>
      <c r="D1374" s="91" t="str">
        <v>Hernia</v>
      </c>
      <c r="E1374" s="91" t="str">
        <v>Ventral Synthetic</v>
      </c>
      <c r="F1374" s="91" t="str">
        <v>Lap Ventral</v>
      </c>
      <c r="G1374" s="91" t="str">
        <v>Ventralight ST</v>
      </c>
      <c r="H1374" s="91" t="str">
        <v>5954810_BARD</v>
      </c>
      <c r="I1374" s="91" t="str">
        <v>Ventralight ST 8"x10" Ellipse</v>
      </c>
      <c r="J1374" s="91" t="str">
        <v>BARD</v>
      </c>
      <c r="K1374" s="95">
        <f>SUMIFS(MasterData[Curr Sales],MasterData[Material'#],H1374,MasterData[Material],I1374,MasterData[WWB ID],C1374)</f>
        <v>18357.600000000002</v>
      </c>
      <c r="L1374" s="95">
        <f>SUMIFS(MasterData[Prior Sales],MasterData[Material'#],H1374,MasterData[Material],I1374,MasterData[WWB ID],C1374)</f>
        <v>25095.200000000001</v>
      </c>
      <c r="M1374" s="95">
        <f t="shared" si="43"/>
        <v>-6737.5999999999985</v>
      </c>
      <c r="N1374" s="95">
        <f>SUMIFS(MasterData[Semi-Annual Base],MasterData[Material'#],H1374,MasterData[Material],I1374,MasterData[WWB ID],C1374)</f>
        <v>0</v>
      </c>
      <c r="O1374" s="95">
        <f>SUMIFS(MasterData[Semi-Annual Focus],MasterData[Material'#],H1374,MasterData[Material],I1374,MasterData[WWB ID],C1374)</f>
        <v>0</v>
      </c>
      <c r="P1374" s="95">
        <f>SUMIFS(MasterData[Base Rebate],MasterData[Material'#],H1374,MasterData[Material],I1374,MasterData[WWB ID],C1374)</f>
        <v>193.30302975438639</v>
      </c>
      <c r="Q1374" s="95">
        <f>SUMIFS(MasterData[Annual Focus],MasterData[Material'#],H1374,MasterData[Material],I1374,MasterData[WWB ID],C1374)</f>
        <v>0</v>
      </c>
      <c r="R1374" s="95">
        <f>SUMIFS(MasterData[Growth Rebate],MasterData[Material'#],H1374,MasterData[Material],I1374,MasterData[WWB ID],C1374)</f>
        <v>-673.7600000000001</v>
      </c>
      <c r="S1374" s="95">
        <f t="shared" si="44"/>
        <v>-480.45697024561372</v>
      </c>
    </row>
    <row r="1375" spans="1:19" x14ac:dyDescent="0.25">
      <c r="A1375" s="91" t="str">
        <v>BD INTERVENTIONAL</v>
      </c>
      <c r="B1375" s="91" t="str">
        <v>Surgery</v>
      </c>
      <c r="C1375" s="91" t="str">
        <v>2401319</v>
      </c>
      <c r="D1375" s="91" t="str">
        <v>Hernia</v>
      </c>
      <c r="E1375" s="91" t="str">
        <v>Ventral Synthetic</v>
      </c>
      <c r="F1375" s="91" t="str">
        <v>Lap Ventral</v>
      </c>
      <c r="G1375" s="91" t="str">
        <v>Ventralight ST</v>
      </c>
      <c r="H1375" s="91" t="str">
        <v>5954600_BARD</v>
      </c>
      <c r="I1375" s="91" t="str">
        <v>VENTRALIGHT ST 6" CIRCLE</v>
      </c>
      <c r="J1375" s="91" t="str">
        <v>BARD</v>
      </c>
      <c r="K1375" s="95">
        <f>SUMIFS(MasterData[Curr Sales],MasterData[Material'#],H1375,MasterData[Material],I1375,MasterData[WWB ID],C1375)</f>
        <v>28179</v>
      </c>
      <c r="L1375" s="95">
        <f>SUMIFS(MasterData[Prior Sales],MasterData[Material'#],H1375,MasterData[Material],I1375,MasterData[WWB ID],C1375)</f>
        <v>14853.6</v>
      </c>
      <c r="M1375" s="95">
        <f t="shared" si="43"/>
        <v>13325.4</v>
      </c>
      <c r="N1375" s="95">
        <f>SUMIFS(MasterData[Semi-Annual Base],MasterData[Material'#],H1375,MasterData[Material],I1375,MasterData[WWB ID],C1375)</f>
        <v>0</v>
      </c>
      <c r="O1375" s="95">
        <f>SUMIFS(MasterData[Semi-Annual Focus],MasterData[Material'#],H1375,MasterData[Material],I1375,MasterData[WWB ID],C1375)</f>
        <v>0</v>
      </c>
      <c r="P1375" s="95">
        <f>SUMIFS(MasterData[Base Rebate],MasterData[Material'#],H1375,MasterData[Material],I1375,MasterData[WWB ID],C1375)</f>
        <v>114.41414624150252</v>
      </c>
      <c r="Q1375" s="95">
        <f>SUMIFS(MasterData[Annual Focus],MasterData[Material'#],H1375,MasterData[Material],I1375,MasterData[WWB ID],C1375)</f>
        <v>0</v>
      </c>
      <c r="R1375" s="95">
        <f>SUMIFS(MasterData[Growth Rebate],MasterData[Material'#],H1375,MasterData[Material],I1375,MasterData[WWB ID],C1375)</f>
        <v>1332.5400000000004</v>
      </c>
      <c r="S1375" s="95">
        <f t="shared" si="44"/>
        <v>1446.9541462415029</v>
      </c>
    </row>
    <row r="1376" spans="1:19" x14ac:dyDescent="0.25">
      <c r="A1376" s="91" t="str">
        <v>BD INTERVENTIONAL</v>
      </c>
      <c r="B1376" s="91" t="str">
        <v>Surgery</v>
      </c>
      <c r="C1376" s="91" t="str">
        <v>2401319</v>
      </c>
      <c r="D1376" s="91" t="str">
        <v>Hernia</v>
      </c>
      <c r="E1376" s="91" t="str">
        <v>Ventral Synthetic</v>
      </c>
      <c r="F1376" s="91" t="str">
        <v>Lap Ventral</v>
      </c>
      <c r="G1376" s="91" t="str">
        <v>Ventralight ST</v>
      </c>
      <c r="H1376" s="91" t="str">
        <v>5954790_BARD</v>
      </c>
      <c r="I1376" s="91" t="str">
        <v>Ventralight ST 7"x9" Ellipse</v>
      </c>
      <c r="J1376" s="91" t="str">
        <v>BARD</v>
      </c>
      <c r="K1376" s="95">
        <f>SUMIFS(MasterData[Curr Sales],MasterData[Material'#],H1376,MasterData[Material],I1376,MasterData[WWB ID],C1376)</f>
        <v>4196</v>
      </c>
      <c r="L1376" s="95">
        <f>SUMIFS(MasterData[Prior Sales],MasterData[Material'#],H1376,MasterData[Material],I1376,MasterData[WWB ID],C1376)</f>
        <v>1098.8999999999996</v>
      </c>
      <c r="M1376" s="95">
        <f t="shared" si="43"/>
        <v>3097.1000000000004</v>
      </c>
      <c r="N1376" s="95">
        <f>SUMIFS(MasterData[Semi-Annual Base],MasterData[Material'#],H1376,MasterData[Material],I1376,MasterData[WWB ID],C1376)</f>
        <v>0</v>
      </c>
      <c r="O1376" s="95">
        <f>SUMIFS(MasterData[Semi-Annual Focus],MasterData[Material'#],H1376,MasterData[Material],I1376,MasterData[WWB ID],C1376)</f>
        <v>0</v>
      </c>
      <c r="P1376" s="95">
        <f>SUMIFS(MasterData[Base Rebate],MasterData[Material'#],H1376,MasterData[Material],I1376,MasterData[WWB ID],C1376)</f>
        <v>8.4645947988896388</v>
      </c>
      <c r="Q1376" s="95">
        <f>SUMIFS(MasterData[Annual Focus],MasterData[Material'#],H1376,MasterData[Material],I1376,MasterData[WWB ID],C1376)</f>
        <v>0</v>
      </c>
      <c r="R1376" s="95">
        <f>SUMIFS(MasterData[Growth Rebate],MasterData[Material'#],H1376,MasterData[Material],I1376,MasterData[WWB ID],C1376)</f>
        <v>309.71000000000004</v>
      </c>
      <c r="S1376" s="95">
        <f t="shared" si="44"/>
        <v>318.1745947988897</v>
      </c>
    </row>
    <row r="1377" spans="1:19" x14ac:dyDescent="0.25">
      <c r="A1377" s="91" t="str">
        <v>BD INTERVENTIONAL</v>
      </c>
      <c r="B1377" s="91" t="str">
        <v>Surgery</v>
      </c>
      <c r="C1377" s="91" t="str">
        <v>2401319</v>
      </c>
      <c r="D1377" s="91" t="str">
        <v>Hernia</v>
      </c>
      <c r="E1377" s="91" t="str">
        <v>Inguinal Bioabsorbable</v>
      </c>
      <c r="F1377" s="91" t="str">
        <v>Phasix Plug</v>
      </c>
      <c r="G1377" s="91" t="str">
        <v>Phasix Plug</v>
      </c>
      <c r="H1377" s="91" t="str">
        <v>1190602_BARD</v>
      </c>
      <c r="I1377" s="91" t="str">
        <v>LARGE PHASIX PLUG &amp; PATCH</v>
      </c>
      <c r="J1377" s="91" t="str">
        <v>BARD</v>
      </c>
      <c r="K1377" s="95">
        <f>SUMIFS(MasterData[Curr Sales],MasterData[Material'#],H1377,MasterData[Material],I1377,MasterData[WWB ID],C1377)</f>
        <v>4150.7999999999993</v>
      </c>
      <c r="L1377" s="95">
        <f>SUMIFS(MasterData[Prior Sales],MasterData[Material'#],H1377,MasterData[Material],I1377,MasterData[WWB ID],C1377)</f>
        <v>4842.5999999999995</v>
      </c>
      <c r="M1377" s="95">
        <f t="shared" si="43"/>
        <v>-691.80000000000018</v>
      </c>
      <c r="N1377" s="95">
        <f>SUMIFS(MasterData[Semi-Annual Base],MasterData[Material'#],H1377,MasterData[Material],I1377,MasterData[WWB ID],C1377)</f>
        <v>0</v>
      </c>
      <c r="O1377" s="95">
        <f>SUMIFS(MasterData[Semi-Annual Focus],MasterData[Material'#],H1377,MasterData[Material],I1377,MasterData[WWB ID],C1377)</f>
        <v>0</v>
      </c>
      <c r="P1377" s="95">
        <f>SUMIFS(MasterData[Base Rebate],MasterData[Material'#],H1377,MasterData[Material],I1377,MasterData[WWB ID],C1377)</f>
        <v>37.301525865049555</v>
      </c>
      <c r="Q1377" s="95">
        <f>SUMIFS(MasterData[Annual Focus],MasterData[Material'#],H1377,MasterData[Material],I1377,MasterData[WWB ID],C1377)</f>
        <v>0</v>
      </c>
      <c r="R1377" s="95">
        <f>SUMIFS(MasterData[Growth Rebate],MasterData[Material'#],H1377,MasterData[Material],I1377,MasterData[WWB ID],C1377)</f>
        <v>-69.180000000000064</v>
      </c>
      <c r="S1377" s="95">
        <f t="shared" si="44"/>
        <v>-31.878474134950508</v>
      </c>
    </row>
    <row r="1378" spans="1:19" x14ac:dyDescent="0.25">
      <c r="A1378" s="91" t="str">
        <v>BD INTERVENTIONAL</v>
      </c>
      <c r="B1378" s="91" t="str">
        <v>Surgery</v>
      </c>
      <c r="C1378" s="91" t="str">
        <v>2401319</v>
      </c>
      <c r="D1378" s="91" t="str">
        <v>Hernia</v>
      </c>
      <c r="E1378" s="91" t="str">
        <v>Inguinal Bioabsorbable</v>
      </c>
      <c r="F1378" s="91" t="str">
        <v>Phasix Plug</v>
      </c>
      <c r="G1378" s="91" t="str">
        <v>Phasix Plug</v>
      </c>
      <c r="H1378" s="91" t="str">
        <v>1190603_BARD</v>
      </c>
      <c r="I1378" s="91" t="str">
        <v>X-LARGE PHASIX PLUG &amp; PATCH</v>
      </c>
      <c r="J1378" s="91" t="str">
        <v>BARD</v>
      </c>
      <c r="K1378" s="95">
        <f>SUMIFS(MasterData[Curr Sales],MasterData[Material'#],H1378,MasterData[Material],I1378,MasterData[WWB ID],C1378)</f>
        <v>3719.4</v>
      </c>
      <c r="L1378" s="95">
        <f>SUMIFS(MasterData[Prior Sales],MasterData[Material'#],H1378,MasterData[Material],I1378,MasterData[WWB ID],C1378)</f>
        <v>6279.3000000000011</v>
      </c>
      <c r="M1378" s="95">
        <f t="shared" si="43"/>
        <v>-2559.900000000001</v>
      </c>
      <c r="N1378" s="95">
        <f>SUMIFS(MasterData[Semi-Annual Base],MasterData[Material'#],H1378,MasterData[Material],I1378,MasterData[WWB ID],C1378)</f>
        <v>0</v>
      </c>
      <c r="O1378" s="95">
        <f>SUMIFS(MasterData[Semi-Annual Focus],MasterData[Material'#],H1378,MasterData[Material],I1378,MasterData[WWB ID],C1378)</f>
        <v>0</v>
      </c>
      <c r="P1378" s="95">
        <f>SUMIFS(MasterData[Base Rebate],MasterData[Material'#],H1378,MasterData[Material],I1378,MasterData[WWB ID],C1378)</f>
        <v>48.368122777930395</v>
      </c>
      <c r="Q1378" s="95">
        <f>SUMIFS(MasterData[Annual Focus],MasterData[Material'#],H1378,MasterData[Material],I1378,MasterData[WWB ID],C1378)</f>
        <v>0</v>
      </c>
      <c r="R1378" s="95">
        <f>SUMIFS(MasterData[Growth Rebate],MasterData[Material'#],H1378,MasterData[Material],I1378,MasterData[WWB ID],C1378)</f>
        <v>-255.99000000000012</v>
      </c>
      <c r="S1378" s="95">
        <f t="shared" si="44"/>
        <v>-207.62187722206971</v>
      </c>
    </row>
    <row r="1379" spans="1:19" x14ac:dyDescent="0.25">
      <c r="A1379" s="91" t="str">
        <v>BD INTERVENTIONAL</v>
      </c>
      <c r="B1379" s="91" t="str">
        <v>Surgery</v>
      </c>
      <c r="C1379" s="91" t="str">
        <v>2401342</v>
      </c>
      <c r="D1379" s="91" t="str">
        <v>Biosurgery</v>
      </c>
      <c r="E1379" s="91" t="str">
        <v>ARISTA</v>
      </c>
      <c r="F1379" s="91" t="str">
        <v>Arista Bellow</v>
      </c>
      <c r="G1379" s="91" t="str">
        <v>Arista Bellow FDA</v>
      </c>
      <c r="H1379" s="91" t="str">
        <v>SM0002-USA_BARD</v>
      </c>
      <c r="I1379" s="91" t="str">
        <v>ARISTAAH 3G US</v>
      </c>
      <c r="J1379" s="91" t="str">
        <v>BARD</v>
      </c>
      <c r="K1379" s="95">
        <f>SUMIFS(MasterData[Curr Sales],MasterData[Material'#],H1379,MasterData[Material],I1379,MasterData[WWB ID],C1379)</f>
        <v>288200</v>
      </c>
      <c r="L1379" s="95">
        <f>SUMIFS(MasterData[Prior Sales],MasterData[Material'#],H1379,MasterData[Material],I1379,MasterData[WWB ID],C1379)</f>
        <v>260700</v>
      </c>
      <c r="M1379" s="95">
        <f t="shared" si="43"/>
        <v>27500</v>
      </c>
      <c r="N1379" s="95">
        <f>SUMIFS(MasterData[Semi-Annual Base],MasterData[Material'#],H1379,MasterData[Material],I1379,MasterData[WWB ID],C1379)</f>
        <v>0</v>
      </c>
      <c r="O1379" s="95">
        <f>SUMIFS(MasterData[Semi-Annual Focus],MasterData[Material'#],H1379,MasterData[Material],I1379,MasterData[WWB ID],C1379)</f>
        <v>0</v>
      </c>
      <c r="P1379" s="95">
        <f>SUMIFS(MasterData[Base Rebate],MasterData[Material'#],H1379,MasterData[Material],I1379,MasterData[WWB ID],C1379)</f>
        <v>2008.1170844212652</v>
      </c>
      <c r="Q1379" s="95">
        <f>SUMIFS(MasterData[Annual Focus],MasterData[Material'#],H1379,MasterData[Material],I1379,MasterData[WWB ID],C1379)</f>
        <v>0</v>
      </c>
      <c r="R1379" s="95">
        <f>SUMIFS(MasterData[Growth Rebate],MasterData[Material'#],H1379,MasterData[Material],I1379,MasterData[WWB ID],C1379)</f>
        <v>2750</v>
      </c>
      <c r="S1379" s="95">
        <f t="shared" si="44"/>
        <v>4758.1170844212647</v>
      </c>
    </row>
    <row r="1380" spans="1:19" x14ac:dyDescent="0.25">
      <c r="A1380" s="91" t="str">
        <v>BD INTERVENTIONAL</v>
      </c>
      <c r="B1380" s="91" t="str">
        <v>Surgery</v>
      </c>
      <c r="C1380" s="91" t="str">
        <v>2401342</v>
      </c>
      <c r="D1380" s="91" t="str">
        <v>Biosurgery</v>
      </c>
      <c r="E1380" s="91" t="str">
        <v>ARISTA</v>
      </c>
      <c r="F1380" s="91" t="str">
        <v>Arista Tip</v>
      </c>
      <c r="G1380" s="91" t="str">
        <v>Arista Tip</v>
      </c>
      <c r="H1380" s="91" t="str">
        <v>AM0005_BARD</v>
      </c>
      <c r="I1380" s="91" t="str">
        <v>FLEXITIP XL APP 38CM</v>
      </c>
      <c r="J1380" s="91" t="str">
        <v>BARD</v>
      </c>
      <c r="K1380" s="95">
        <f>SUMIFS(MasterData[Curr Sales],MasterData[Material'#],H1380,MasterData[Material],I1380,MasterData[WWB ID],C1380)</f>
        <v>6600</v>
      </c>
      <c r="L1380" s="95">
        <f>SUMIFS(MasterData[Prior Sales],MasterData[Material'#],H1380,MasterData[Material],I1380,MasterData[WWB ID],C1380)</f>
        <v>5600</v>
      </c>
      <c r="M1380" s="95">
        <f t="shared" si="43"/>
        <v>1000</v>
      </c>
      <c r="N1380" s="95">
        <f>SUMIFS(MasterData[Semi-Annual Base],MasterData[Material'#],H1380,MasterData[Material],I1380,MasterData[WWB ID],C1380)</f>
        <v>0</v>
      </c>
      <c r="O1380" s="95">
        <f>SUMIFS(MasterData[Semi-Annual Focus],MasterData[Material'#],H1380,MasterData[Material],I1380,MasterData[WWB ID],C1380)</f>
        <v>0</v>
      </c>
      <c r="P1380" s="95">
        <f>SUMIFS(MasterData[Base Rebate],MasterData[Material'#],H1380,MasterData[Material],I1380,MasterData[WWB ID],C1380)</f>
        <v>43.135618230759825</v>
      </c>
      <c r="Q1380" s="95">
        <f>SUMIFS(MasterData[Annual Focus],MasterData[Material'#],H1380,MasterData[Material],I1380,MasterData[WWB ID],C1380)</f>
        <v>0</v>
      </c>
      <c r="R1380" s="95">
        <f>SUMIFS(MasterData[Growth Rebate],MasterData[Material'#],H1380,MasterData[Material],I1380,MasterData[WWB ID],C1380)</f>
        <v>99.999999999999986</v>
      </c>
      <c r="S1380" s="95">
        <f t="shared" si="44"/>
        <v>143.1356182307598</v>
      </c>
    </row>
    <row r="1381" spans="1:19" x14ac:dyDescent="0.25">
      <c r="A1381" s="91" t="str">
        <v>BD INTERVENTIONAL</v>
      </c>
      <c r="B1381" s="91" t="str">
        <v>Surgery</v>
      </c>
      <c r="C1381" s="91" t="str">
        <v>2401342</v>
      </c>
      <c r="D1381" s="91" t="str">
        <v>Biosurgery</v>
      </c>
      <c r="E1381" s="91" t="str">
        <v>Avitene</v>
      </c>
      <c r="F1381" s="91" t="str">
        <v>Avitene Flour</v>
      </c>
      <c r="G1381" s="91" t="str">
        <v>Avitene Flour</v>
      </c>
      <c r="H1381" s="91" t="str">
        <v>1010020_BARD</v>
      </c>
      <c r="I1381" s="91" t="str">
        <v>Avitene Microfibrillar Flour</v>
      </c>
      <c r="J1381" s="91" t="str">
        <v>BARD</v>
      </c>
      <c r="K1381" s="95">
        <f>SUMIFS(MasterData[Curr Sales],MasterData[Material'#],H1381,MasterData[Material],I1381,MasterData[WWB ID],C1381)</f>
        <v>9720</v>
      </c>
      <c r="L1381" s="95">
        <f>SUMIFS(MasterData[Prior Sales],MasterData[Material'#],H1381,MasterData[Material],I1381,MasterData[WWB ID],C1381)</f>
        <v>24336.6</v>
      </c>
      <c r="M1381" s="95">
        <f t="shared" si="43"/>
        <v>-14616.599999999999</v>
      </c>
      <c r="N1381" s="95">
        <f>SUMIFS(MasterData[Semi-Annual Base],MasterData[Material'#],H1381,MasterData[Material],I1381,MasterData[WWB ID],C1381)</f>
        <v>0</v>
      </c>
      <c r="O1381" s="95">
        <f>SUMIFS(MasterData[Semi-Annual Focus],MasterData[Material'#],H1381,MasterData[Material],I1381,MasterData[WWB ID],C1381)</f>
        <v>0</v>
      </c>
      <c r="P1381" s="95">
        <f>SUMIFS(MasterData[Base Rebate],MasterData[Material'#],H1381,MasterData[Material],I1381,MasterData[WWB ID],C1381)</f>
        <v>187.45969404191243</v>
      </c>
      <c r="Q1381" s="95">
        <f>SUMIFS(MasterData[Annual Focus],MasterData[Material'#],H1381,MasterData[Material],I1381,MasterData[WWB ID],C1381)</f>
        <v>0</v>
      </c>
      <c r="R1381" s="95">
        <f>SUMIFS(MasterData[Growth Rebate],MasterData[Material'#],H1381,MasterData[Material],I1381,MasterData[WWB ID],C1381)</f>
        <v>-1461.6599999999999</v>
      </c>
      <c r="S1381" s="95">
        <f t="shared" si="44"/>
        <v>-1274.2003059580875</v>
      </c>
    </row>
    <row r="1382" spans="1:19" x14ac:dyDescent="0.25">
      <c r="A1382" s="91" t="str">
        <v>BD INTERVENTIONAL</v>
      </c>
      <c r="B1382" s="91" t="str">
        <v>Surgery</v>
      </c>
      <c r="C1382" s="91" t="str">
        <v>2401342</v>
      </c>
      <c r="D1382" s="91" t="str">
        <v>Biosurgery</v>
      </c>
      <c r="E1382" s="91" t="str">
        <v>Avitene</v>
      </c>
      <c r="F1382" s="91" t="str">
        <v>Avitene Flour</v>
      </c>
      <c r="G1382" s="91" t="str">
        <v>Avitene Flour</v>
      </c>
      <c r="H1382" s="91" t="str">
        <v>1010010_BARD</v>
      </c>
      <c r="I1382" s="91" t="str">
        <v>Avitene Microfibrillar Flour</v>
      </c>
      <c r="J1382" s="91" t="str">
        <v>BARD</v>
      </c>
      <c r="K1382" s="95">
        <f>SUMIFS(MasterData[Curr Sales],MasterData[Material'#],H1382,MasterData[Material],I1382,MasterData[WWB ID],C1382)</f>
        <v>510</v>
      </c>
      <c r="L1382" s="95">
        <f>SUMIFS(MasterData[Prior Sales],MasterData[Material'#],H1382,MasterData[Material],I1382,MasterData[WWB ID],C1382)</f>
        <v>510</v>
      </c>
      <c r="M1382" s="95">
        <f t="shared" si="43"/>
        <v>0</v>
      </c>
      <c r="N1382" s="95">
        <f>SUMIFS(MasterData[Semi-Annual Base],MasterData[Material'#],H1382,MasterData[Material],I1382,MasterData[WWB ID],C1382)</f>
        <v>0</v>
      </c>
      <c r="O1382" s="95">
        <f>SUMIFS(MasterData[Semi-Annual Focus],MasterData[Material'#],H1382,MasterData[Material],I1382,MasterData[WWB ID],C1382)</f>
        <v>0</v>
      </c>
      <c r="P1382" s="95">
        <f>SUMIFS(MasterData[Base Rebate],MasterData[Material'#],H1382,MasterData[Material],I1382,MasterData[WWB ID],C1382)</f>
        <v>3.928422374587055</v>
      </c>
      <c r="Q1382" s="95">
        <f>SUMIFS(MasterData[Annual Focus],MasterData[Material'#],H1382,MasterData[Material],I1382,MasterData[WWB ID],C1382)</f>
        <v>0</v>
      </c>
      <c r="R1382" s="95">
        <f>SUMIFS(MasterData[Growth Rebate],MasterData[Material'#],H1382,MasterData[Material],I1382,MasterData[WWB ID],C1382)</f>
        <v>0</v>
      </c>
      <c r="S1382" s="95">
        <f t="shared" si="44"/>
        <v>3.928422374587055</v>
      </c>
    </row>
    <row r="1383" spans="1:19" x14ac:dyDescent="0.25">
      <c r="A1383" s="91" t="str">
        <v>BD INTERVENTIONAL</v>
      </c>
      <c r="B1383" s="91" t="str">
        <v>Surgery</v>
      </c>
      <c r="C1383" s="91" t="str">
        <v>2401319</v>
      </c>
      <c r="D1383" s="91" t="str">
        <v>Hernia</v>
      </c>
      <c r="E1383" s="91" t="str">
        <v>Fixation</v>
      </c>
      <c r="F1383" s="91" t="str">
        <v>Absorbable Fixation</v>
      </c>
      <c r="G1383" s="91" t="str">
        <v>Optifix Open</v>
      </c>
      <c r="H1383" s="91" t="str">
        <v>0113320_BARD</v>
      </c>
      <c r="I1383" s="91" t="str">
        <v>OPTIFIX OPEN 20 CT</v>
      </c>
      <c r="J1383" s="91" t="str">
        <v>BARD</v>
      </c>
      <c r="K1383" s="95">
        <f>SUMIFS(MasterData[Curr Sales],MasterData[Material'#],H1383,MasterData[Material],I1383,MasterData[WWB ID],C1383)</f>
        <v>3375</v>
      </c>
      <c r="L1383" s="95">
        <f>SUMIFS(MasterData[Prior Sales],MasterData[Material'#],H1383,MasterData[Material],I1383,MasterData[WWB ID],C1383)</f>
        <v>0</v>
      </c>
      <c r="M1383" s="95">
        <f t="shared" si="43"/>
        <v>3375</v>
      </c>
      <c r="N1383" s="95">
        <f>SUMIFS(MasterData[Semi-Annual Base],MasterData[Material'#],H1383,MasterData[Material],I1383,MasterData[WWB ID],C1383)</f>
        <v>0</v>
      </c>
      <c r="O1383" s="95">
        <f>SUMIFS(MasterData[Semi-Annual Focus],MasterData[Material'#],H1383,MasterData[Material],I1383,MasterData[WWB ID],C1383)</f>
        <v>0</v>
      </c>
      <c r="P1383" s="95">
        <f>SUMIFS(MasterData[Base Rebate],MasterData[Material'#],H1383,MasterData[Material],I1383,MasterData[WWB ID],C1383)</f>
        <v>0</v>
      </c>
      <c r="Q1383" s="95">
        <f>SUMIFS(MasterData[Annual Focus],MasterData[Material'#],H1383,MasterData[Material],I1383,MasterData[WWB ID],C1383)</f>
        <v>0</v>
      </c>
      <c r="R1383" s="95">
        <f>SUMIFS(MasterData[Growth Rebate],MasterData[Material'#],H1383,MasterData[Material],I1383,MasterData[WWB ID],C1383)</f>
        <v>337.5</v>
      </c>
      <c r="S1383" s="95">
        <f t="shared" si="44"/>
        <v>337.5</v>
      </c>
    </row>
    <row r="1384" spans="1:19" x14ac:dyDescent="0.25">
      <c r="A1384" s="91" t="str">
        <v>BD INTERVENTIONAL</v>
      </c>
      <c r="B1384" s="91" t="str">
        <v>Surgery</v>
      </c>
      <c r="C1384" s="91" t="str">
        <v>2401319</v>
      </c>
      <c r="D1384" s="91" t="str">
        <v>Hernia</v>
      </c>
      <c r="E1384" s="91" t="str">
        <v>Inguinal Synthetic</v>
      </c>
      <c r="F1384" s="91" t="str">
        <v>Plugs</v>
      </c>
      <c r="G1384" s="91" t="str">
        <v>PLUGS</v>
      </c>
      <c r="H1384" s="91" t="str">
        <v>0112780_BARD</v>
      </c>
      <c r="I1384" s="91" t="str">
        <v>InguinalHerniaPerfixPlugXlg</v>
      </c>
      <c r="J1384" s="91" t="str">
        <v>BARD</v>
      </c>
      <c r="K1384" s="95">
        <f>SUMIFS(MasterData[Curr Sales],MasterData[Material'#],H1384,MasterData[Material],I1384,MasterData[WWB ID],C1384)</f>
        <v>11686.2</v>
      </c>
      <c r="L1384" s="95">
        <f>SUMIFS(MasterData[Prior Sales],MasterData[Material'#],H1384,MasterData[Material],I1384,MasterData[WWB ID],C1384)</f>
        <v>5749.4</v>
      </c>
      <c r="M1384" s="95">
        <f t="shared" si="43"/>
        <v>5936.8000000000011</v>
      </c>
      <c r="N1384" s="95">
        <f>SUMIFS(MasterData[Semi-Annual Base],MasterData[Material'#],H1384,MasterData[Material],I1384,MasterData[WWB ID],C1384)</f>
        <v>0</v>
      </c>
      <c r="O1384" s="95">
        <f>SUMIFS(MasterData[Semi-Annual Focus],MasterData[Material'#],H1384,MasterData[Material],I1384,MasterData[WWB ID],C1384)</f>
        <v>0</v>
      </c>
      <c r="P1384" s="95">
        <f>SUMIFS(MasterData[Base Rebate],MasterData[Material'#],H1384,MasterData[Material],I1384,MasterData[WWB ID],C1384)</f>
        <v>44.28641490284474</v>
      </c>
      <c r="Q1384" s="95">
        <f>SUMIFS(MasterData[Annual Focus],MasterData[Material'#],H1384,MasterData[Material],I1384,MasterData[WWB ID],C1384)</f>
        <v>0</v>
      </c>
      <c r="R1384" s="95">
        <f>SUMIFS(MasterData[Growth Rebate],MasterData[Material'#],H1384,MasterData[Material],I1384,MasterData[WWB ID],C1384)</f>
        <v>593.68000000000018</v>
      </c>
      <c r="S1384" s="95">
        <f t="shared" si="44"/>
        <v>637.96641490284492</v>
      </c>
    </row>
    <row r="1385" spans="1:19" x14ac:dyDescent="0.25">
      <c r="A1385" s="91" t="str">
        <v>BD INTERVENTIONAL</v>
      </c>
      <c r="B1385" s="91" t="str">
        <v>Surgery</v>
      </c>
      <c r="C1385" s="91" t="str">
        <v>2401319</v>
      </c>
      <c r="D1385" s="91" t="str">
        <v>Hernia</v>
      </c>
      <c r="E1385" s="91" t="str">
        <v>Inguinal Synthetic</v>
      </c>
      <c r="F1385" s="91" t="str">
        <v>Plugs</v>
      </c>
      <c r="G1385" s="91" t="str">
        <v>PLUGS</v>
      </c>
      <c r="H1385" s="91" t="str">
        <v>0112750_BARD</v>
      </c>
      <c r="I1385" s="91" t="str">
        <v>InguinalHerniaPerfixPlugSmall</v>
      </c>
      <c r="J1385" s="91" t="str">
        <v>BARD</v>
      </c>
      <c r="K1385" s="95">
        <f>SUMIFS(MasterData[Curr Sales],MasterData[Material'#],H1385,MasterData[Material],I1385,MasterData[WWB ID],C1385)</f>
        <v>0</v>
      </c>
      <c r="L1385" s="95">
        <f>SUMIFS(MasterData[Prior Sales],MasterData[Material'#],H1385,MasterData[Material],I1385,MasterData[WWB ID],C1385)</f>
        <v>2453.4</v>
      </c>
      <c r="M1385" s="95">
        <f t="shared" si="43"/>
        <v>-2453.4</v>
      </c>
      <c r="N1385" s="95">
        <f>SUMIFS(MasterData[Semi-Annual Base],MasterData[Material'#],H1385,MasterData[Material],I1385,MasterData[WWB ID],C1385)</f>
        <v>0</v>
      </c>
      <c r="O1385" s="95">
        <f>SUMIFS(MasterData[Semi-Annual Focus],MasterData[Material'#],H1385,MasterData[Material],I1385,MasterData[WWB ID],C1385)</f>
        <v>0</v>
      </c>
      <c r="P1385" s="95">
        <f>SUMIFS(MasterData[Base Rebate],MasterData[Material'#],H1385,MasterData[Material],I1385,MasterData[WWB ID],C1385)</f>
        <v>18.898022458454669</v>
      </c>
      <c r="Q1385" s="95">
        <f>SUMIFS(MasterData[Annual Focus],MasterData[Material'#],H1385,MasterData[Material],I1385,MasterData[WWB ID],C1385)</f>
        <v>0</v>
      </c>
      <c r="R1385" s="95">
        <f>SUMIFS(MasterData[Growth Rebate],MasterData[Material'#],H1385,MasterData[Material],I1385,MasterData[WWB ID],C1385)</f>
        <v>-245.34000000000003</v>
      </c>
      <c r="S1385" s="95">
        <f t="shared" si="44"/>
        <v>-226.44197754154536</v>
      </c>
    </row>
    <row r="1386" spans="1:19" x14ac:dyDescent="0.25">
      <c r="A1386" s="91" t="str">
        <v>BD INTERVENTIONAL</v>
      </c>
      <c r="B1386" s="91" t="str">
        <v>Surgery</v>
      </c>
      <c r="C1386" s="91" t="str">
        <v>2401319</v>
      </c>
      <c r="D1386" s="91" t="str">
        <v>Hernia</v>
      </c>
      <c r="E1386" s="91" t="str">
        <v>Ventral Synthetic</v>
      </c>
      <c r="F1386" s="91" t="str">
        <v>Open Ventral</v>
      </c>
      <c r="G1386" s="91" t="str">
        <v>Ventrio ST</v>
      </c>
      <c r="H1386" s="91" t="str">
        <v>5950060_BARD</v>
      </c>
      <c r="I1386" s="91" t="str">
        <v>VENTRIO ST XL 6x10 OVAL</v>
      </c>
      <c r="J1386" s="91" t="str">
        <v>BARD</v>
      </c>
      <c r="K1386" s="95">
        <f>SUMIFS(MasterData[Curr Sales],MasterData[Material'#],H1386,MasterData[Material],I1386,MasterData[WWB ID],C1386)</f>
        <v>20146.5</v>
      </c>
      <c r="L1386" s="95">
        <f>SUMIFS(MasterData[Prior Sales],MasterData[Material'#],H1386,MasterData[Material],I1386,MasterData[WWB ID],C1386)</f>
        <v>16483.5</v>
      </c>
      <c r="M1386" s="95">
        <f t="shared" si="43"/>
        <v>3663</v>
      </c>
      <c r="N1386" s="95">
        <f>SUMIFS(MasterData[Semi-Annual Base],MasterData[Material'#],H1386,MasterData[Material],I1386,MasterData[WWB ID],C1386)</f>
        <v>0</v>
      </c>
      <c r="O1386" s="95">
        <f>SUMIFS(MasterData[Semi-Annual Focus],MasterData[Material'#],H1386,MasterData[Material],I1386,MasterData[WWB ID],C1386)</f>
        <v>0</v>
      </c>
      <c r="P1386" s="95">
        <f>SUMIFS(MasterData[Base Rebate],MasterData[Material'#],H1386,MasterData[Material],I1386,MasterData[WWB ID],C1386)</f>
        <v>126.96892198334457</v>
      </c>
      <c r="Q1386" s="95">
        <f>SUMIFS(MasterData[Annual Focus],MasterData[Material'#],H1386,MasterData[Material],I1386,MasterData[WWB ID],C1386)</f>
        <v>0</v>
      </c>
      <c r="R1386" s="95">
        <f>SUMIFS(MasterData[Growth Rebate],MasterData[Material'#],H1386,MasterData[Material],I1386,MasterData[WWB ID],C1386)</f>
        <v>366.30000000000007</v>
      </c>
      <c r="S1386" s="95">
        <f t="shared" si="44"/>
        <v>493.26892198334463</v>
      </c>
    </row>
    <row r="1387" spans="1:19" x14ac:dyDescent="0.25">
      <c r="A1387" s="91" t="str">
        <v>BD INTERVENTIONAL</v>
      </c>
      <c r="B1387" s="91" t="str">
        <v>Surgery</v>
      </c>
      <c r="C1387" s="91" t="str">
        <v>2401342</v>
      </c>
      <c r="D1387" s="91" t="str">
        <v>Biosurgery</v>
      </c>
      <c r="E1387" s="91" t="str">
        <v>ARISTA</v>
      </c>
      <c r="F1387" s="91" t="str">
        <v>Arista Bellow</v>
      </c>
      <c r="G1387" s="91" t="str">
        <v>Arista Bellow FDA</v>
      </c>
      <c r="H1387" s="91" t="str">
        <v>SM0007-USA_BARD</v>
      </c>
      <c r="I1387" s="91" t="str">
        <v>ARISTAAH 5G US</v>
      </c>
      <c r="J1387" s="91" t="str">
        <v>BARD</v>
      </c>
      <c r="K1387" s="95">
        <f>SUMIFS(MasterData[Curr Sales],MasterData[Material'#],H1387,MasterData[Material],I1387,MasterData[WWB ID],C1387)</f>
        <v>11800</v>
      </c>
      <c r="L1387" s="95">
        <f>SUMIFS(MasterData[Prior Sales],MasterData[Material'#],H1387,MasterData[Material],I1387,MasterData[WWB ID],C1387)</f>
        <v>7375</v>
      </c>
      <c r="M1387" s="95">
        <f t="shared" si="43"/>
        <v>4425</v>
      </c>
      <c r="N1387" s="95">
        <f>SUMIFS(MasterData[Semi-Annual Base],MasterData[Material'#],H1387,MasterData[Material],I1387,MasterData[WWB ID],C1387)</f>
        <v>0</v>
      </c>
      <c r="O1387" s="95">
        <f>SUMIFS(MasterData[Semi-Annual Focus],MasterData[Material'#],H1387,MasterData[Material],I1387,MasterData[WWB ID],C1387)</f>
        <v>0</v>
      </c>
      <c r="P1387" s="95">
        <f>SUMIFS(MasterData[Base Rebate],MasterData[Material'#],H1387,MasterData[Material],I1387,MasterData[WWB ID],C1387)</f>
        <v>56.808068652116731</v>
      </c>
      <c r="Q1387" s="95">
        <f>SUMIFS(MasterData[Annual Focus],MasterData[Material'#],H1387,MasterData[Material],I1387,MasterData[WWB ID],C1387)</f>
        <v>0</v>
      </c>
      <c r="R1387" s="95">
        <f>SUMIFS(MasterData[Growth Rebate],MasterData[Material'#],H1387,MasterData[Material],I1387,MasterData[WWB ID],C1387)</f>
        <v>442.5</v>
      </c>
      <c r="S1387" s="95">
        <f t="shared" si="44"/>
        <v>499.30806865211673</v>
      </c>
    </row>
    <row r="1388" spans="1:19" x14ac:dyDescent="0.25">
      <c r="A1388" s="91" t="str">
        <v>BD INTERVENTIONAL</v>
      </c>
      <c r="B1388" s="91" t="str">
        <v>Surgery</v>
      </c>
      <c r="C1388" s="91" t="str">
        <v>2401342</v>
      </c>
      <c r="D1388" s="91" t="str">
        <v>Biosurgery</v>
      </c>
      <c r="E1388" s="91" t="str">
        <v>ARISTA</v>
      </c>
      <c r="F1388" s="91" t="str">
        <v>Arista Tip</v>
      </c>
      <c r="G1388" s="91" t="str">
        <v>Arista Tip</v>
      </c>
      <c r="H1388" s="91" t="str">
        <v>AM0004_BARD</v>
      </c>
      <c r="I1388" s="91" t="str">
        <v>FLEXTIP APP 14CM</v>
      </c>
      <c r="J1388" s="91" t="str">
        <v>BARD</v>
      </c>
      <c r="K1388" s="95">
        <f>SUMIFS(MasterData[Curr Sales],MasterData[Material'#],H1388,MasterData[Material],I1388,MasterData[WWB ID],C1388)</f>
        <v>1350</v>
      </c>
      <c r="L1388" s="95">
        <f>SUMIFS(MasterData[Prior Sales],MasterData[Material'#],H1388,MasterData[Material],I1388,MasterData[WWB ID],C1388)</f>
        <v>300</v>
      </c>
      <c r="M1388" s="95">
        <f t="shared" si="43"/>
        <v>1050</v>
      </c>
      <c r="N1388" s="95">
        <f>SUMIFS(MasterData[Semi-Annual Base],MasterData[Material'#],H1388,MasterData[Material],I1388,MasterData[WWB ID],C1388)</f>
        <v>0</v>
      </c>
      <c r="O1388" s="95">
        <f>SUMIFS(MasterData[Semi-Annual Focus],MasterData[Material'#],H1388,MasterData[Material],I1388,MasterData[WWB ID],C1388)</f>
        <v>0</v>
      </c>
      <c r="P1388" s="95">
        <f>SUMIFS(MasterData[Base Rebate],MasterData[Material'#],H1388,MasterData[Material],I1388,MasterData[WWB ID],C1388)</f>
        <v>2.310836690933562</v>
      </c>
      <c r="Q1388" s="95">
        <f>SUMIFS(MasterData[Annual Focus],MasterData[Material'#],H1388,MasterData[Material],I1388,MasterData[WWB ID],C1388)</f>
        <v>0</v>
      </c>
      <c r="R1388" s="95">
        <f>SUMIFS(MasterData[Growth Rebate],MasterData[Material'#],H1388,MasterData[Material],I1388,MasterData[WWB ID],C1388)</f>
        <v>105</v>
      </c>
      <c r="S1388" s="95">
        <f t="shared" si="44"/>
        <v>107.31083669093356</v>
      </c>
    </row>
    <row r="1389" spans="1:19" x14ac:dyDescent="0.25">
      <c r="A1389" s="91" t="str">
        <v>BD INTERVENTIONAL</v>
      </c>
      <c r="B1389" s="91" t="str">
        <v>Surgery</v>
      </c>
      <c r="C1389" s="91" t="str">
        <v>2401342</v>
      </c>
      <c r="D1389" s="91" t="str">
        <v>Biosurgery</v>
      </c>
      <c r="E1389" s="91" t="str">
        <v>ARISTA</v>
      </c>
      <c r="F1389" s="91" t="str">
        <v>Arista Tip</v>
      </c>
      <c r="G1389" s="91" t="str">
        <v>Arista Tip</v>
      </c>
      <c r="H1389" s="91" t="str">
        <v>AM0010_BARD</v>
      </c>
      <c r="I1389" s="91" t="str">
        <v>FLEXITIP XL-R APPLICATOR</v>
      </c>
      <c r="J1389" s="91" t="str">
        <v>BARD</v>
      </c>
      <c r="K1389" s="95">
        <f>SUMIFS(MasterData[Curr Sales],MasterData[Material'#],H1389,MasterData[Material],I1389,MasterData[WWB ID],C1389)</f>
        <v>0</v>
      </c>
      <c r="L1389" s="95">
        <f>SUMIFS(MasterData[Prior Sales],MasterData[Material'#],H1389,MasterData[Material],I1389,MasterData[WWB ID],C1389)</f>
        <v>0</v>
      </c>
      <c r="M1389" s="95">
        <f t="shared" si="43"/>
        <v>0</v>
      </c>
      <c r="N1389" s="95">
        <f>SUMIFS(MasterData[Semi-Annual Base],MasterData[Material'#],H1389,MasterData[Material],I1389,MasterData[WWB ID],C1389)</f>
        <v>0</v>
      </c>
      <c r="O1389" s="95">
        <f>SUMIFS(MasterData[Semi-Annual Focus],MasterData[Material'#],H1389,MasterData[Material],I1389,MasterData[WWB ID],C1389)</f>
        <v>0</v>
      </c>
      <c r="P1389" s="95">
        <f>SUMIFS(MasterData[Base Rebate],MasterData[Material'#],H1389,MasterData[Material],I1389,MasterData[WWB ID],C1389)</f>
        <v>0</v>
      </c>
      <c r="Q1389" s="95">
        <f>SUMIFS(MasterData[Annual Focus],MasterData[Material'#],H1389,MasterData[Material],I1389,MasterData[WWB ID],C1389)</f>
        <v>0</v>
      </c>
      <c r="R1389" s="95">
        <f>SUMIFS(MasterData[Growth Rebate],MasterData[Material'#],H1389,MasterData[Material],I1389,MasterData[WWB ID],C1389)</f>
        <v>0</v>
      </c>
      <c r="S1389" s="95">
        <f t="shared" si="44"/>
        <v>0</v>
      </c>
    </row>
    <row r="1390" spans="1:19" x14ac:dyDescent="0.25">
      <c r="A1390" s="91" t="str">
        <v>BD INTERVENTIONAL</v>
      </c>
      <c r="B1390" s="91" t="str">
        <v>Surgery</v>
      </c>
      <c r="C1390" s="91" t="str">
        <v>2401342</v>
      </c>
      <c r="D1390" s="91" t="str">
        <v>Biosurgery</v>
      </c>
      <c r="E1390" s="91" t="str">
        <v>Avitene</v>
      </c>
      <c r="F1390" s="91" t="str">
        <v>Avitene Flour</v>
      </c>
      <c r="G1390" s="91" t="str">
        <v>Avitene Flour</v>
      </c>
      <c r="H1390" s="91" t="str">
        <v>1010340_BARD</v>
      </c>
      <c r="I1390" s="91" t="str">
        <v>Avitene Syringe Applicator</v>
      </c>
      <c r="J1390" s="91" t="str">
        <v>BARD</v>
      </c>
      <c r="K1390" s="95">
        <f>SUMIFS(MasterData[Curr Sales],MasterData[Material'#],H1390,MasterData[Material],I1390,MasterData[WWB ID],C1390)</f>
        <v>0</v>
      </c>
      <c r="L1390" s="95">
        <f>SUMIFS(MasterData[Prior Sales],MasterData[Material'#],H1390,MasterData[Material],I1390,MasterData[WWB ID],C1390)</f>
        <v>900</v>
      </c>
      <c r="M1390" s="95">
        <f t="shared" si="43"/>
        <v>-900</v>
      </c>
      <c r="N1390" s="95">
        <f>SUMIFS(MasterData[Semi-Annual Base],MasterData[Material'#],H1390,MasterData[Material],I1390,MasterData[WWB ID],C1390)</f>
        <v>0</v>
      </c>
      <c r="O1390" s="95">
        <f>SUMIFS(MasterData[Semi-Annual Focus],MasterData[Material'#],H1390,MasterData[Material],I1390,MasterData[WWB ID],C1390)</f>
        <v>0</v>
      </c>
      <c r="P1390" s="95">
        <f>SUMIFS(MasterData[Base Rebate],MasterData[Material'#],H1390,MasterData[Material],I1390,MasterData[WWB ID],C1390)</f>
        <v>6.9325100728006861</v>
      </c>
      <c r="Q1390" s="95">
        <f>SUMIFS(MasterData[Annual Focus],MasterData[Material'#],H1390,MasterData[Material],I1390,MasterData[WWB ID],C1390)</f>
        <v>0</v>
      </c>
      <c r="R1390" s="95">
        <f>SUMIFS(MasterData[Growth Rebate],MasterData[Material'#],H1390,MasterData[Material],I1390,MasterData[WWB ID],C1390)</f>
        <v>-90</v>
      </c>
      <c r="S1390" s="95">
        <f t="shared" si="44"/>
        <v>-83.067489927199318</v>
      </c>
    </row>
    <row r="1391" spans="1:19" x14ac:dyDescent="0.25">
      <c r="A1391" s="91" t="str">
        <v>BD INTERVENTIONAL</v>
      </c>
      <c r="B1391" s="91" t="str">
        <v>Surgery</v>
      </c>
      <c r="C1391" s="91" t="str">
        <v>2401342</v>
      </c>
      <c r="D1391" s="91" t="str">
        <v>Biosurgery</v>
      </c>
      <c r="E1391" s="91" t="str">
        <v>Avitene</v>
      </c>
      <c r="F1391" s="91" t="str">
        <v>Avitene Ultrafoam</v>
      </c>
      <c r="G1391" s="91" t="str">
        <v>Avitene Ultrafoam</v>
      </c>
      <c r="H1391" s="91" t="str">
        <v>1050020_BARD</v>
      </c>
      <c r="I1391" s="91" t="str">
        <v>Avitene Ultrafoam Sponge</v>
      </c>
      <c r="J1391" s="91" t="str">
        <v>BARD</v>
      </c>
      <c r="K1391" s="95">
        <f>SUMIFS(MasterData[Curr Sales],MasterData[Material'#],H1391,MasterData[Material],I1391,MasterData[WWB ID],C1391)</f>
        <v>0</v>
      </c>
      <c r="L1391" s="95">
        <f>SUMIFS(MasterData[Prior Sales],MasterData[Material'#],H1391,MasterData[Material],I1391,MasterData[WWB ID],C1391)</f>
        <v>216</v>
      </c>
      <c r="M1391" s="95">
        <f t="shared" si="43"/>
        <v>-216</v>
      </c>
      <c r="N1391" s="95">
        <f>SUMIFS(MasterData[Semi-Annual Base],MasterData[Material'#],H1391,MasterData[Material],I1391,MasterData[WWB ID],C1391)</f>
        <v>0</v>
      </c>
      <c r="O1391" s="95">
        <f>SUMIFS(MasterData[Semi-Annual Focus],MasterData[Material'#],H1391,MasterData[Material],I1391,MasterData[WWB ID],C1391)</f>
        <v>0</v>
      </c>
      <c r="P1391" s="95">
        <f>SUMIFS(MasterData[Base Rebate],MasterData[Material'#],H1391,MasterData[Material],I1391,MasterData[WWB ID],C1391)</f>
        <v>1.6638024174721646</v>
      </c>
      <c r="Q1391" s="95">
        <f>SUMIFS(MasterData[Annual Focus],MasterData[Material'#],H1391,MasterData[Material],I1391,MasterData[WWB ID],C1391)</f>
        <v>0</v>
      </c>
      <c r="R1391" s="95">
        <f>SUMIFS(MasterData[Growth Rebate],MasterData[Material'#],H1391,MasterData[Material],I1391,MasterData[WWB ID],C1391)</f>
        <v>-21.6</v>
      </c>
      <c r="S1391" s="95">
        <f t="shared" si="44"/>
        <v>-19.936197582527836</v>
      </c>
    </row>
    <row r="1392" spans="1:19" x14ac:dyDescent="0.25">
      <c r="A1392" s="91" t="str">
        <v>BD INTERVENTIONAL</v>
      </c>
      <c r="B1392" s="91" t="str">
        <v>Surgery</v>
      </c>
      <c r="C1392" s="91" t="str">
        <v>2401319</v>
      </c>
      <c r="D1392" s="91" t="str">
        <v>Hernia</v>
      </c>
      <c r="E1392" s="91" t="str">
        <v>Inguinal Synthetic</v>
      </c>
      <c r="F1392" s="91" t="str">
        <v>Plugs</v>
      </c>
      <c r="G1392" s="91" t="str">
        <v>PLUGS</v>
      </c>
      <c r="H1392" s="91" t="str">
        <v>0112770_BARD</v>
      </c>
      <c r="I1392" s="91" t="str">
        <v>InguinalHerniaPerfixPlugLg</v>
      </c>
      <c r="J1392" s="91" t="str">
        <v>BARD</v>
      </c>
      <c r="K1392" s="95">
        <f>SUMIFS(MasterData[Curr Sales],MasterData[Material'#],H1392,MasterData[Material],I1392,MasterData[WWB ID],C1392)</f>
        <v>6979.6</v>
      </c>
      <c r="L1392" s="95">
        <f>SUMIFS(MasterData[Prior Sales],MasterData[Material'#],H1392,MasterData[Material],I1392,MasterData[WWB ID],C1392)</f>
        <v>2268.8000000000002</v>
      </c>
      <c r="M1392" s="95">
        <f t="shared" si="43"/>
        <v>4710.8</v>
      </c>
      <c r="N1392" s="95">
        <f>SUMIFS(MasterData[Semi-Annual Base],MasterData[Material'#],H1392,MasterData[Material],I1392,MasterData[WWB ID],C1392)</f>
        <v>0</v>
      </c>
      <c r="O1392" s="95">
        <f>SUMIFS(MasterData[Semi-Annual Focus],MasterData[Material'#],H1392,MasterData[Material],I1392,MasterData[WWB ID],C1392)</f>
        <v>0</v>
      </c>
      <c r="P1392" s="95">
        <f>SUMIFS(MasterData[Base Rebate],MasterData[Material'#],H1392,MasterData[Material],I1392,MasterData[WWB ID],C1392)</f>
        <v>17.476087614633553</v>
      </c>
      <c r="Q1392" s="95">
        <f>SUMIFS(MasterData[Annual Focus],MasterData[Material'#],H1392,MasterData[Material],I1392,MasterData[WWB ID],C1392)</f>
        <v>0</v>
      </c>
      <c r="R1392" s="95">
        <f>SUMIFS(MasterData[Growth Rebate],MasterData[Material'#],H1392,MasterData[Material],I1392,MasterData[WWB ID],C1392)</f>
        <v>471.08000000000004</v>
      </c>
      <c r="S1392" s="95">
        <f t="shared" si="44"/>
        <v>488.55608761463361</v>
      </c>
    </row>
    <row r="1393" spans="1:19" x14ac:dyDescent="0.25">
      <c r="A1393" s="91" t="str">
        <v>BD INTERVENTIONAL</v>
      </c>
      <c r="B1393" s="91" t="str">
        <v>Surgery</v>
      </c>
      <c r="C1393" s="91" t="str">
        <v>2401319</v>
      </c>
      <c r="D1393" s="91" t="str">
        <v>Hernia</v>
      </c>
      <c r="E1393" s="91" t="str">
        <v>Inguinal Synthetic</v>
      </c>
      <c r="F1393" s="91" t="str">
        <v>Plugs</v>
      </c>
      <c r="G1393" s="91" t="str">
        <v>Light Plug</v>
      </c>
      <c r="H1393" s="91" t="str">
        <v>0117070_BARD</v>
      </c>
      <c r="I1393" s="91" t="str">
        <v>PERFIX LIGHT PLUG LARGE</v>
      </c>
      <c r="J1393" s="91" t="str">
        <v>BARD</v>
      </c>
      <c r="K1393" s="95">
        <f>SUMIFS(MasterData[Curr Sales],MasterData[Material'#],H1393,MasterData[Material],I1393,MasterData[WWB ID],C1393)</f>
        <v>2461.8000000000002</v>
      </c>
      <c r="L1393" s="95">
        <f>SUMIFS(MasterData[Prior Sales],MasterData[Material'#],H1393,MasterData[Material],I1393,MasterData[WWB ID],C1393)</f>
        <v>1052.4000000000001</v>
      </c>
      <c r="M1393" s="95">
        <f t="shared" si="43"/>
        <v>1409.4</v>
      </c>
      <c r="N1393" s="95">
        <f>SUMIFS(MasterData[Semi-Annual Base],MasterData[Material'#],H1393,MasterData[Material],I1393,MasterData[WWB ID],C1393)</f>
        <v>0</v>
      </c>
      <c r="O1393" s="95">
        <f>SUMIFS(MasterData[Semi-Annual Focus],MasterData[Material'#],H1393,MasterData[Material],I1393,MasterData[WWB ID],C1393)</f>
        <v>0</v>
      </c>
      <c r="P1393" s="95">
        <f>SUMIFS(MasterData[Base Rebate],MasterData[Material'#],H1393,MasterData[Material],I1393,MasterData[WWB ID],C1393)</f>
        <v>8.1064151117949361</v>
      </c>
      <c r="Q1393" s="95">
        <f>SUMIFS(MasterData[Annual Focus],MasterData[Material'#],H1393,MasterData[Material],I1393,MasterData[WWB ID],C1393)</f>
        <v>0</v>
      </c>
      <c r="R1393" s="95">
        <f>SUMIFS(MasterData[Growth Rebate],MasterData[Material'#],H1393,MasterData[Material],I1393,MasterData[WWB ID],C1393)</f>
        <v>140.94000000000003</v>
      </c>
      <c r="S1393" s="95">
        <f t="shared" si="44"/>
        <v>149.04641511179497</v>
      </c>
    </row>
    <row r="1394" spans="1:19" x14ac:dyDescent="0.25">
      <c r="A1394" s="91" t="str">
        <v>BD INTERVENTIONAL</v>
      </c>
      <c r="B1394" s="91" t="str">
        <v>Surgery</v>
      </c>
      <c r="C1394" s="91" t="str">
        <v>2401319</v>
      </c>
      <c r="D1394" s="91" t="str">
        <v>Hernia</v>
      </c>
      <c r="E1394" s="91" t="str">
        <v>Inguinal Synthetic</v>
      </c>
      <c r="F1394" s="91" t="str">
        <v>Groin Lap</v>
      </c>
      <c r="G1394" s="91" t="str">
        <v>3D Max Enhancement</v>
      </c>
      <c r="H1394" s="91" t="str">
        <v>0116310_BARD</v>
      </c>
      <c r="I1394" s="91" t="str">
        <v>3DMAX MID MESH MEDIUM LEFT</v>
      </c>
      <c r="J1394" s="91" t="str">
        <v>BARD</v>
      </c>
      <c r="K1394" s="95">
        <f>SUMIFS(MasterData[Curr Sales],MasterData[Material'#],H1394,MasterData[Material],I1394,MasterData[WWB ID],C1394)</f>
        <v>0</v>
      </c>
      <c r="L1394" s="95">
        <f>SUMIFS(MasterData[Prior Sales],MasterData[Material'#],H1394,MasterData[Material],I1394,MasterData[WWB ID],C1394)</f>
        <v>2655.6</v>
      </c>
      <c r="M1394" s="95">
        <f t="shared" si="43"/>
        <v>-2655.6</v>
      </c>
      <c r="N1394" s="95">
        <f>SUMIFS(MasterData[Semi-Annual Base],MasterData[Material'#],H1394,MasterData[Material],I1394,MasterData[WWB ID],C1394)</f>
        <v>0</v>
      </c>
      <c r="O1394" s="95">
        <f>SUMIFS(MasterData[Semi-Annual Focus],MasterData[Material'#],H1394,MasterData[Material],I1394,MasterData[WWB ID],C1394)</f>
        <v>0</v>
      </c>
      <c r="P1394" s="95">
        <f>SUMIFS(MasterData[Base Rebate],MasterData[Material'#],H1394,MasterData[Material],I1394,MasterData[WWB ID],C1394)</f>
        <v>20.455526388143891</v>
      </c>
      <c r="Q1394" s="95">
        <f>SUMIFS(MasterData[Annual Focus],MasterData[Material'#],H1394,MasterData[Material],I1394,MasterData[WWB ID],C1394)</f>
        <v>0</v>
      </c>
      <c r="R1394" s="95">
        <f>SUMIFS(MasterData[Growth Rebate],MasterData[Material'#],H1394,MasterData[Material],I1394,MasterData[WWB ID],C1394)</f>
        <v>-265.56000000000006</v>
      </c>
      <c r="S1394" s="95">
        <f t="shared" si="44"/>
        <v>-245.10447361185618</v>
      </c>
    </row>
    <row r="1395" spans="1:19" x14ac:dyDescent="0.25">
      <c r="A1395" s="91" t="str">
        <v>BD INTERVENTIONAL</v>
      </c>
      <c r="B1395" s="91" t="str">
        <v>Surgery</v>
      </c>
      <c r="C1395" s="91" t="str">
        <v>2401319</v>
      </c>
      <c r="D1395" s="91" t="str">
        <v>Hernia</v>
      </c>
      <c r="E1395" s="91" t="str">
        <v>Inguinal Synthetic</v>
      </c>
      <c r="F1395" s="91" t="str">
        <v>Groin Lap</v>
      </c>
      <c r="G1395" s="91" t="str">
        <v>3D Max Enhancement</v>
      </c>
      <c r="H1395" s="91" t="str">
        <v>0116320_BARD</v>
      </c>
      <c r="I1395" s="91" t="str">
        <v>3DMAX MID MESH MEDIUM RIGHT</v>
      </c>
      <c r="J1395" s="91" t="str">
        <v>BARD</v>
      </c>
      <c r="K1395" s="95">
        <f>SUMIFS(MasterData[Curr Sales],MasterData[Material'#],H1395,MasterData[Material],I1395,MasterData[WWB ID],C1395)</f>
        <v>885.2</v>
      </c>
      <c r="L1395" s="95">
        <f>SUMIFS(MasterData[Prior Sales],MasterData[Material'#],H1395,MasterData[Material],I1395,MasterData[WWB ID],C1395)</f>
        <v>2213</v>
      </c>
      <c r="M1395" s="95">
        <f t="shared" si="43"/>
        <v>-1327.8</v>
      </c>
      <c r="N1395" s="95">
        <f>SUMIFS(MasterData[Semi-Annual Base],MasterData[Material'#],H1395,MasterData[Material],I1395,MasterData[WWB ID],C1395)</f>
        <v>0</v>
      </c>
      <c r="O1395" s="95">
        <f>SUMIFS(MasterData[Semi-Annual Focus],MasterData[Material'#],H1395,MasterData[Material],I1395,MasterData[WWB ID],C1395)</f>
        <v>0</v>
      </c>
      <c r="P1395" s="95">
        <f>SUMIFS(MasterData[Base Rebate],MasterData[Material'#],H1395,MasterData[Material],I1395,MasterData[WWB ID],C1395)</f>
        <v>17.046271990119909</v>
      </c>
      <c r="Q1395" s="95">
        <f>SUMIFS(MasterData[Annual Focus],MasterData[Material'#],H1395,MasterData[Material],I1395,MasterData[WWB ID],C1395)</f>
        <v>0</v>
      </c>
      <c r="R1395" s="95">
        <f>SUMIFS(MasterData[Growth Rebate],MasterData[Material'#],H1395,MasterData[Material],I1395,MasterData[WWB ID],C1395)</f>
        <v>-132.78000000000003</v>
      </c>
      <c r="S1395" s="95">
        <f t="shared" si="44"/>
        <v>-115.73372800988012</v>
      </c>
    </row>
    <row r="1396" spans="1:19" x14ac:dyDescent="0.25">
      <c r="A1396" s="91" t="str">
        <v>BD INTERVENTIONAL</v>
      </c>
      <c r="B1396" s="91" t="str">
        <v>Surgery</v>
      </c>
      <c r="C1396" s="91" t="str">
        <v>2401319</v>
      </c>
      <c r="D1396" s="91" t="str">
        <v>Hernia</v>
      </c>
      <c r="E1396" s="91" t="str">
        <v>Inguinal Synthetic</v>
      </c>
      <c r="F1396" s="91" t="str">
        <v>Groin Lap</v>
      </c>
      <c r="G1396" s="91" t="str">
        <v>Light 3D Max Mesh</v>
      </c>
      <c r="H1396" s="91" t="str">
        <v>0117312_BARD</v>
      </c>
      <c r="I1396" s="91" t="str">
        <v>3D MAX LIGHT XLARGE LEFT</v>
      </c>
      <c r="J1396" s="91" t="str">
        <v>BARD</v>
      </c>
      <c r="K1396" s="95">
        <f>SUMIFS(MasterData[Curr Sales],MasterData[Material'#],H1396,MasterData[Material],I1396,MasterData[WWB ID],C1396)</f>
        <v>0</v>
      </c>
      <c r="L1396" s="95">
        <f>SUMIFS(MasterData[Prior Sales],MasterData[Material'#],H1396,MasterData[Material],I1396,MasterData[WWB ID],C1396)</f>
        <v>1687.6999999999998</v>
      </c>
      <c r="M1396" s="95">
        <f t="shared" si="43"/>
        <v>-1687.6999999999998</v>
      </c>
      <c r="N1396" s="95">
        <f>SUMIFS(MasterData[Semi-Annual Base],MasterData[Material'#],H1396,MasterData[Material],I1396,MasterData[WWB ID],C1396)</f>
        <v>0</v>
      </c>
      <c r="O1396" s="95">
        <f>SUMIFS(MasterData[Semi-Annual Focus],MasterData[Material'#],H1396,MasterData[Material],I1396,MasterData[WWB ID],C1396)</f>
        <v>0</v>
      </c>
      <c r="P1396" s="95">
        <f>SUMIFS(MasterData[Base Rebate],MasterData[Material'#],H1396,MasterData[Material],I1396,MasterData[WWB ID],C1396)</f>
        <v>12.999996944295241</v>
      </c>
      <c r="Q1396" s="95">
        <f>SUMIFS(MasterData[Annual Focus],MasterData[Material'#],H1396,MasterData[Material],I1396,MasterData[WWB ID],C1396)</f>
        <v>0</v>
      </c>
      <c r="R1396" s="95">
        <f>SUMIFS(MasterData[Growth Rebate],MasterData[Material'#],H1396,MasterData[Material],I1396,MasterData[WWB ID],C1396)</f>
        <v>-168.76999999999998</v>
      </c>
      <c r="S1396" s="95">
        <f t="shared" si="44"/>
        <v>-155.77000305570473</v>
      </c>
    </row>
    <row r="1397" spans="1:19" x14ac:dyDescent="0.25">
      <c r="A1397" s="91" t="str">
        <v>BD INTERVENTIONAL</v>
      </c>
      <c r="B1397" s="91" t="str">
        <v>Surgery</v>
      </c>
      <c r="C1397" s="91" t="str">
        <v>2401319</v>
      </c>
      <c r="D1397" s="91" t="str">
        <v>Hernia</v>
      </c>
      <c r="E1397" s="91" t="str">
        <v>Inguinal Synthetic</v>
      </c>
      <c r="F1397" s="91" t="str">
        <v>Groin Lap</v>
      </c>
      <c r="G1397" s="91" t="str">
        <v>Light 3D Max Mesh</v>
      </c>
      <c r="H1397" s="91" t="str">
        <v>0117322_BARD</v>
      </c>
      <c r="I1397" s="91" t="str">
        <v>3DMAX LIGHT XLARGE RIGHT</v>
      </c>
      <c r="J1397" s="91" t="str">
        <v>BARD</v>
      </c>
      <c r="K1397" s="95">
        <f>SUMIFS(MasterData[Curr Sales],MasterData[Material'#],H1397,MasterData[Material],I1397,MasterData[WWB ID],C1397)</f>
        <v>0</v>
      </c>
      <c r="L1397" s="95">
        <f>SUMIFS(MasterData[Prior Sales],MasterData[Material'#],H1397,MasterData[Material],I1397,MasterData[WWB ID],C1397)</f>
        <v>1446.6</v>
      </c>
      <c r="M1397" s="95">
        <f t="shared" si="43"/>
        <v>-1446.6</v>
      </c>
      <c r="N1397" s="95">
        <f>SUMIFS(MasterData[Semi-Annual Base],MasterData[Material'#],H1397,MasterData[Material],I1397,MasterData[WWB ID],C1397)</f>
        <v>0</v>
      </c>
      <c r="O1397" s="95">
        <f>SUMIFS(MasterData[Semi-Annual Focus],MasterData[Material'#],H1397,MasterData[Material],I1397,MasterData[WWB ID],C1397)</f>
        <v>0</v>
      </c>
      <c r="P1397" s="95">
        <f>SUMIFS(MasterData[Base Rebate],MasterData[Material'#],H1397,MasterData[Material],I1397,MasterData[WWB ID],C1397)</f>
        <v>11.142854523681635</v>
      </c>
      <c r="Q1397" s="95">
        <f>SUMIFS(MasterData[Annual Focus],MasterData[Material'#],H1397,MasterData[Material],I1397,MasterData[WWB ID],C1397)</f>
        <v>0</v>
      </c>
      <c r="R1397" s="95">
        <f>SUMIFS(MasterData[Growth Rebate],MasterData[Material'#],H1397,MasterData[Material],I1397,MasterData[WWB ID],C1397)</f>
        <v>-144.66</v>
      </c>
      <c r="S1397" s="95">
        <f t="shared" si="44"/>
        <v>-133.51714547631838</v>
      </c>
    </row>
    <row r="1398" spans="1:19" x14ac:dyDescent="0.25">
      <c r="A1398" s="91" t="str">
        <v>BD INTERVENTIONAL</v>
      </c>
      <c r="B1398" s="91" t="str">
        <v>Surgery</v>
      </c>
      <c r="C1398" s="91" t="str">
        <v>2401319</v>
      </c>
      <c r="D1398" s="91" t="str">
        <v>Hernia</v>
      </c>
      <c r="E1398" s="91" t="str">
        <v>Inguinal Synthetic</v>
      </c>
      <c r="F1398" s="91" t="str">
        <v>Plugs</v>
      </c>
      <c r="G1398" s="91" t="str">
        <v>Light Plug</v>
      </c>
      <c r="H1398" s="91" t="str">
        <v>0117080_BARD</v>
      </c>
      <c r="I1398" s="91" t="str">
        <v>PERFIX LIGHT PLUG XLARGE</v>
      </c>
      <c r="J1398" s="91" t="str">
        <v>BARD</v>
      </c>
      <c r="K1398" s="95">
        <f>SUMIFS(MasterData[Curr Sales],MasterData[Material'#],H1398,MasterData[Material],I1398,MasterData[WWB ID],C1398)</f>
        <v>1843.2000000000003</v>
      </c>
      <c r="L1398" s="95">
        <f>SUMIFS(MasterData[Prior Sales],MasterData[Material'#],H1398,MasterData[Material],I1398,MasterData[WWB ID],C1398)</f>
        <v>4300.8</v>
      </c>
      <c r="M1398" s="95">
        <f t="shared" si="43"/>
        <v>-2457.6</v>
      </c>
      <c r="N1398" s="95">
        <f>SUMIFS(MasterData[Semi-Annual Base],MasterData[Material'#],H1398,MasterData[Material],I1398,MasterData[WWB ID],C1398)</f>
        <v>0</v>
      </c>
      <c r="O1398" s="95">
        <f>SUMIFS(MasterData[Semi-Annual Focus],MasterData[Material'#],H1398,MasterData[Material],I1398,MasterData[WWB ID],C1398)</f>
        <v>0</v>
      </c>
      <c r="P1398" s="95">
        <f>SUMIFS(MasterData[Base Rebate],MasterData[Material'#],H1398,MasterData[Material],I1398,MasterData[WWB ID],C1398)</f>
        <v>33.128154801223545</v>
      </c>
      <c r="Q1398" s="95">
        <f>SUMIFS(MasterData[Annual Focus],MasterData[Material'#],H1398,MasterData[Material],I1398,MasterData[WWB ID],C1398)</f>
        <v>0</v>
      </c>
      <c r="R1398" s="95">
        <f>SUMIFS(MasterData[Growth Rebate],MasterData[Material'#],H1398,MasterData[Material],I1398,MasterData[WWB ID],C1398)</f>
        <v>-245.76</v>
      </c>
      <c r="S1398" s="95">
        <f t="shared" si="44"/>
        <v>-212.63184519877643</v>
      </c>
    </row>
    <row r="1399" spans="1:19" x14ac:dyDescent="0.25">
      <c r="A1399" s="91" t="str">
        <v>BD INTERVENTIONAL</v>
      </c>
      <c r="B1399" s="91" t="str">
        <v>Surgery</v>
      </c>
      <c r="C1399" s="91" t="str">
        <v>2401319</v>
      </c>
      <c r="D1399" s="91" t="str">
        <v>Hernia</v>
      </c>
      <c r="E1399" s="91" t="str">
        <v>Inguinal Synthetic</v>
      </c>
      <c r="F1399" s="91" t="str">
        <v>Groin Lap</v>
      </c>
      <c r="G1399" s="91" t="str">
        <v>Light 3D Max Mesh</v>
      </c>
      <c r="H1399" s="91" t="str">
        <v>0117311_BARD</v>
      </c>
      <c r="I1399" s="91" t="str">
        <v>3DMAX LIGHT LARGE LEFT</v>
      </c>
      <c r="J1399" s="91" t="str">
        <v>BARD</v>
      </c>
      <c r="K1399" s="95">
        <f>SUMIFS(MasterData[Curr Sales],MasterData[Material'#],H1399,MasterData[Material],I1399,MasterData[WWB ID],C1399)</f>
        <v>0</v>
      </c>
      <c r="L1399" s="95">
        <f>SUMIFS(MasterData[Prior Sales],MasterData[Material'#],H1399,MasterData[Material],I1399,MasterData[WWB ID],C1399)</f>
        <v>2853.5</v>
      </c>
      <c r="M1399" s="95">
        <f t="shared" si="43"/>
        <v>-2853.5</v>
      </c>
      <c r="N1399" s="95">
        <f>SUMIFS(MasterData[Semi-Annual Base],MasterData[Material'#],H1399,MasterData[Material],I1399,MasterData[WWB ID],C1399)</f>
        <v>0</v>
      </c>
      <c r="O1399" s="95">
        <f>SUMIFS(MasterData[Semi-Annual Focus],MasterData[Material'#],H1399,MasterData[Material],I1399,MasterData[WWB ID],C1399)</f>
        <v>0</v>
      </c>
      <c r="P1399" s="95">
        <f>SUMIFS(MasterData[Base Rebate],MasterData[Material'#],H1399,MasterData[Material],I1399,MasterData[WWB ID],C1399)</f>
        <v>21.979908325263064</v>
      </c>
      <c r="Q1399" s="95">
        <f>SUMIFS(MasterData[Annual Focus],MasterData[Material'#],H1399,MasterData[Material],I1399,MasterData[WWB ID],C1399)</f>
        <v>0</v>
      </c>
      <c r="R1399" s="95">
        <f>SUMIFS(MasterData[Growth Rebate],MasterData[Material'#],H1399,MasterData[Material],I1399,MasterData[WWB ID],C1399)</f>
        <v>-285.35000000000002</v>
      </c>
      <c r="S1399" s="95">
        <f t="shared" si="44"/>
        <v>-263.37009167473695</v>
      </c>
    </row>
    <row r="1400" spans="1:19" x14ac:dyDescent="0.25">
      <c r="A1400" s="91" t="str">
        <v>BD INTERVENTIONAL</v>
      </c>
      <c r="B1400" s="91" t="str">
        <v>Surgery</v>
      </c>
      <c r="C1400" s="91" t="str">
        <v>2401319</v>
      </c>
      <c r="D1400" s="91" t="str">
        <v>Hernia</v>
      </c>
      <c r="E1400" s="91" t="str">
        <v>Inguinal Synthetic</v>
      </c>
      <c r="F1400" s="91" t="str">
        <v>Groin Lap</v>
      </c>
      <c r="G1400" s="91" t="str">
        <v>Light 3D Max Mesh</v>
      </c>
      <c r="H1400" s="91" t="str">
        <v>0117321_BARD</v>
      </c>
      <c r="I1400" s="91" t="str">
        <v>3D MAX LIGHT LARGE RIGHT</v>
      </c>
      <c r="J1400" s="91" t="str">
        <v>BARD</v>
      </c>
      <c r="K1400" s="95">
        <f>SUMIFS(MasterData[Curr Sales],MasterData[Material'#],H1400,MasterData[Material],I1400,MasterData[WWB ID],C1400)</f>
        <v>0</v>
      </c>
      <c r="L1400" s="95">
        <f>SUMIFS(MasterData[Prior Sales],MasterData[Material'#],H1400,MasterData[Material],I1400,MasterData[WWB ID],C1400)</f>
        <v>658.5</v>
      </c>
      <c r="M1400" s="95">
        <f t="shared" si="43"/>
        <v>-658.5</v>
      </c>
      <c r="N1400" s="95">
        <f>SUMIFS(MasterData[Semi-Annual Base],MasterData[Material'#],H1400,MasterData[Material],I1400,MasterData[WWB ID],C1400)</f>
        <v>0</v>
      </c>
      <c r="O1400" s="95">
        <f>SUMIFS(MasterData[Semi-Annual Focus],MasterData[Material'#],H1400,MasterData[Material],I1400,MasterData[WWB ID],C1400)</f>
        <v>0</v>
      </c>
      <c r="P1400" s="95">
        <f>SUMIFS(MasterData[Base Rebate],MasterData[Material'#],H1400,MasterData[Material],I1400,MasterData[WWB ID],C1400)</f>
        <v>5.0722865365991687</v>
      </c>
      <c r="Q1400" s="95">
        <f>SUMIFS(MasterData[Annual Focus],MasterData[Material'#],H1400,MasterData[Material],I1400,MasterData[WWB ID],C1400)</f>
        <v>0</v>
      </c>
      <c r="R1400" s="95">
        <f>SUMIFS(MasterData[Growth Rebate],MasterData[Material'#],H1400,MasterData[Material],I1400,MasterData[WWB ID],C1400)</f>
        <v>-65.850000000000009</v>
      </c>
      <c r="S1400" s="95">
        <f t="shared" si="44"/>
        <v>-60.777713463400843</v>
      </c>
    </row>
    <row r="1401" spans="1:19" x14ac:dyDescent="0.25">
      <c r="A1401" s="91" t="str">
        <v>BD INTERVENTIONAL</v>
      </c>
      <c r="B1401" s="91" t="str">
        <v>Surgery</v>
      </c>
      <c r="C1401" s="91" t="str">
        <v>2401319</v>
      </c>
      <c r="D1401" s="91" t="str">
        <v>Hernia</v>
      </c>
      <c r="E1401" s="91" t="str">
        <v>Ventral Bioabsorbable</v>
      </c>
      <c r="F1401" s="91" t="str">
        <v>Phasix</v>
      </c>
      <c r="G1401" s="91" t="str">
        <v>Phasix Flat LX</v>
      </c>
      <c r="H1401" s="91" t="str">
        <v>1191010_BARD</v>
      </c>
      <c r="I1401" s="91" t="str">
        <v>PHASX MESH 4"X4" (10x10CM)</v>
      </c>
      <c r="J1401" s="91" t="str">
        <v>BARD</v>
      </c>
      <c r="K1401" s="95">
        <f>SUMIFS(MasterData[Curr Sales],MasterData[Material'#],H1401,MasterData[Material],I1401,MasterData[WWB ID],C1401)</f>
        <v>5821.2</v>
      </c>
      <c r="L1401" s="95">
        <f>SUMIFS(MasterData[Prior Sales],MasterData[Material'#],H1401,MasterData[Material],I1401,MasterData[WWB ID],C1401)</f>
        <v>0</v>
      </c>
      <c r="M1401" s="95">
        <f t="shared" si="43"/>
        <v>5821.2</v>
      </c>
      <c r="N1401" s="95">
        <f>SUMIFS(MasterData[Semi-Annual Base],MasterData[Material'#],H1401,MasterData[Material],I1401,MasterData[WWB ID],C1401)</f>
        <v>0</v>
      </c>
      <c r="O1401" s="95">
        <f>SUMIFS(MasterData[Semi-Annual Focus],MasterData[Material'#],H1401,MasterData[Material],I1401,MasterData[WWB ID],C1401)</f>
        <v>0</v>
      </c>
      <c r="P1401" s="95">
        <f>SUMIFS(MasterData[Base Rebate],MasterData[Material'#],H1401,MasterData[Material],I1401,MasterData[WWB ID],C1401)</f>
        <v>0</v>
      </c>
      <c r="Q1401" s="95">
        <f>SUMIFS(MasterData[Annual Focus],MasterData[Material'#],H1401,MasterData[Material],I1401,MasterData[WWB ID],C1401)</f>
        <v>0</v>
      </c>
      <c r="R1401" s="95">
        <f>SUMIFS(MasterData[Growth Rebate],MasterData[Material'#],H1401,MasterData[Material],I1401,MasterData[WWB ID],C1401)</f>
        <v>582.12</v>
      </c>
      <c r="S1401" s="95">
        <f t="shared" si="44"/>
        <v>582.12</v>
      </c>
    </row>
    <row r="1402" spans="1:19" x14ac:dyDescent="0.25">
      <c r="A1402" s="91" t="str">
        <v>BD INTERVENTIONAL</v>
      </c>
      <c r="B1402" s="91" t="str">
        <v>Surgery</v>
      </c>
      <c r="C1402" s="91" t="str">
        <v>2401319</v>
      </c>
      <c r="D1402" s="91" t="str">
        <v>Hernia</v>
      </c>
      <c r="E1402" s="91" t="str">
        <v>Ventral Synthetic</v>
      </c>
      <c r="F1402" s="91" t="str">
        <v>Lap Ventral</v>
      </c>
      <c r="G1402" s="91" t="str">
        <v>Ventralight ST</v>
      </c>
      <c r="H1402" s="91" t="str">
        <v>5954124_BARD</v>
      </c>
      <c r="I1402" s="91" t="str">
        <v>Ventralight ST 12"x14" Rectang</v>
      </c>
      <c r="J1402" s="91" t="str">
        <v>BARD</v>
      </c>
      <c r="K1402" s="95">
        <f>SUMIFS(MasterData[Curr Sales],MasterData[Material'#],H1402,MasterData[Material],I1402,MasterData[WWB ID],C1402)</f>
        <v>0</v>
      </c>
      <c r="L1402" s="95">
        <f>SUMIFS(MasterData[Prior Sales],MasterData[Material'#],H1402,MasterData[Material],I1402,MasterData[WWB ID],C1402)</f>
        <v>1967</v>
      </c>
      <c r="M1402" s="95">
        <f t="shared" si="43"/>
        <v>-1967</v>
      </c>
      <c r="N1402" s="95">
        <f>SUMIFS(MasterData[Semi-Annual Base],MasterData[Material'#],H1402,MasterData[Material],I1402,MasterData[WWB ID],C1402)</f>
        <v>0</v>
      </c>
      <c r="O1402" s="95">
        <f>SUMIFS(MasterData[Semi-Annual Focus],MasterData[Material'#],H1402,MasterData[Material],I1402,MasterData[WWB ID],C1402)</f>
        <v>0</v>
      </c>
      <c r="P1402" s="95">
        <f>SUMIFS(MasterData[Base Rebate],MasterData[Material'#],H1402,MasterData[Material],I1402,MasterData[WWB ID],C1402)</f>
        <v>15.151385903554388</v>
      </c>
      <c r="Q1402" s="95">
        <f>SUMIFS(MasterData[Annual Focus],MasterData[Material'#],H1402,MasterData[Material],I1402,MasterData[WWB ID],C1402)</f>
        <v>0</v>
      </c>
      <c r="R1402" s="95">
        <f>SUMIFS(MasterData[Growth Rebate],MasterData[Material'#],H1402,MasterData[Material],I1402,MasterData[WWB ID],C1402)</f>
        <v>-196.70000000000002</v>
      </c>
      <c r="S1402" s="95">
        <f t="shared" si="44"/>
        <v>-181.54861409644562</v>
      </c>
    </row>
    <row r="1403" spans="1:19" x14ac:dyDescent="0.25">
      <c r="A1403" s="91" t="str">
        <v>BD INTERVENTIONAL</v>
      </c>
      <c r="B1403" s="91" t="str">
        <v>Surgery</v>
      </c>
      <c r="C1403" s="91" t="str">
        <v>2401319</v>
      </c>
      <c r="D1403" s="91" t="str">
        <v>Hernia</v>
      </c>
      <c r="E1403" s="91" t="str">
        <v>Ventral Synthetic</v>
      </c>
      <c r="F1403" s="91" t="str">
        <v>Lap Ventral</v>
      </c>
      <c r="G1403" s="91" t="str">
        <v>Ventralight ST</v>
      </c>
      <c r="H1403" s="91" t="str">
        <v>5954610_BARD</v>
      </c>
      <c r="I1403" s="91" t="str">
        <v>Ventralight ST 6"x10" Oval</v>
      </c>
      <c r="J1403" s="91" t="str">
        <v>BARD</v>
      </c>
      <c r="K1403" s="95">
        <f>SUMIFS(MasterData[Curr Sales],MasterData[Material'#],H1403,MasterData[Material],I1403,MasterData[WWB ID],C1403)</f>
        <v>11385</v>
      </c>
      <c r="L1403" s="95">
        <f>SUMIFS(MasterData[Prior Sales],MasterData[Material'#],H1403,MasterData[Material],I1403,MasterData[WWB ID],C1403)</f>
        <v>0</v>
      </c>
      <c r="M1403" s="95">
        <f t="shared" si="43"/>
        <v>11385</v>
      </c>
      <c r="N1403" s="95">
        <f>SUMIFS(MasterData[Semi-Annual Base],MasterData[Material'#],H1403,MasterData[Material],I1403,MasterData[WWB ID],C1403)</f>
        <v>0</v>
      </c>
      <c r="O1403" s="95">
        <f>SUMIFS(MasterData[Semi-Annual Focus],MasterData[Material'#],H1403,MasterData[Material],I1403,MasterData[WWB ID],C1403)</f>
        <v>0</v>
      </c>
      <c r="P1403" s="95">
        <f>SUMIFS(MasterData[Base Rebate],MasterData[Material'#],H1403,MasterData[Material],I1403,MasterData[WWB ID],C1403)</f>
        <v>0</v>
      </c>
      <c r="Q1403" s="95">
        <f>SUMIFS(MasterData[Annual Focus],MasterData[Material'#],H1403,MasterData[Material],I1403,MasterData[WWB ID],C1403)</f>
        <v>0</v>
      </c>
      <c r="R1403" s="95">
        <f>SUMIFS(MasterData[Growth Rebate],MasterData[Material'#],H1403,MasterData[Material],I1403,MasterData[WWB ID],C1403)</f>
        <v>1138.5</v>
      </c>
      <c r="S1403" s="95">
        <f t="shared" si="44"/>
        <v>1138.5</v>
      </c>
    </row>
    <row r="1404" spans="1:19" x14ac:dyDescent="0.25">
      <c r="A1404" s="91" t="str">
        <v>BD INTERVENTIONAL</v>
      </c>
      <c r="B1404" s="91" t="str">
        <v>Surgery</v>
      </c>
      <c r="C1404" s="91" t="str">
        <v>2401319</v>
      </c>
      <c r="D1404" s="91" t="str">
        <v>Hernia</v>
      </c>
      <c r="E1404" s="91" t="str">
        <v>Ventral Synthetic</v>
      </c>
      <c r="F1404" s="91" t="str">
        <v>Lap Ventral</v>
      </c>
      <c r="G1404" s="91" t="str">
        <v>Ventralight ST W/ Echo PS</v>
      </c>
      <c r="H1404" s="91" t="str">
        <v>5955610_BARD</v>
      </c>
      <c r="I1404" s="91" t="str">
        <v>6X10 OVAL END ITEM</v>
      </c>
      <c r="J1404" s="91" t="str">
        <v>BARD</v>
      </c>
      <c r="K1404" s="95">
        <f>SUMIFS(MasterData[Curr Sales],MasterData[Material'#],H1404,MasterData[Material],I1404,MasterData[WWB ID],C1404)</f>
        <v>8230.7999999999993</v>
      </c>
      <c r="L1404" s="95">
        <f>SUMIFS(MasterData[Prior Sales],MasterData[Material'#],H1404,MasterData[Material],I1404,MasterData[WWB ID],C1404)</f>
        <v>8230.7999999999993</v>
      </c>
      <c r="M1404" s="95">
        <f t="shared" si="43"/>
        <v>0</v>
      </c>
      <c r="N1404" s="95">
        <f>SUMIFS(MasterData[Semi-Annual Base],MasterData[Material'#],H1404,MasterData[Material],I1404,MasterData[WWB ID],C1404)</f>
        <v>0</v>
      </c>
      <c r="O1404" s="95">
        <f>SUMIFS(MasterData[Semi-Annual Focus],MasterData[Material'#],H1404,MasterData[Material],I1404,MasterData[WWB ID],C1404)</f>
        <v>0</v>
      </c>
      <c r="P1404" s="95">
        <f>SUMIFS(MasterData[Base Rebate],MasterData[Material'#],H1404,MasterData[Material],I1404,MasterData[WWB ID],C1404)</f>
        <v>63.4001154524532</v>
      </c>
      <c r="Q1404" s="95">
        <f>SUMIFS(MasterData[Annual Focus],MasterData[Material'#],H1404,MasterData[Material],I1404,MasterData[WWB ID],C1404)</f>
        <v>0</v>
      </c>
      <c r="R1404" s="95">
        <f>SUMIFS(MasterData[Growth Rebate],MasterData[Material'#],H1404,MasterData[Material],I1404,MasterData[WWB ID],C1404)</f>
        <v>-1.7053025658242404E-13</v>
      </c>
      <c r="S1404" s="95">
        <f t="shared" si="44"/>
        <v>63.400115452453029</v>
      </c>
    </row>
    <row r="1405" spans="1:19" x14ac:dyDescent="0.25">
      <c r="A1405" s="91" t="str">
        <v>BD INTERVENTIONAL</v>
      </c>
      <c r="B1405" s="91" t="str">
        <v>Surgery</v>
      </c>
      <c r="C1405" s="91" t="str">
        <v>2401319</v>
      </c>
      <c r="D1405" s="91" t="str">
        <v>Hernia</v>
      </c>
      <c r="E1405" s="91" t="str">
        <v>Ventral Bioabsorbable</v>
      </c>
      <c r="F1405" s="91" t="str">
        <v>Phasix</v>
      </c>
      <c r="G1405" s="91" t="str">
        <v>Phasix Flat LX</v>
      </c>
      <c r="H1405" s="91" t="str">
        <v>1191525_BARD</v>
      </c>
      <c r="I1405" s="91" t="str">
        <v>PHASX MESH 6"X10" (15x25CM)</v>
      </c>
      <c r="J1405" s="91" t="str">
        <v>BARD</v>
      </c>
      <c r="K1405" s="95">
        <f>SUMIFS(MasterData[Curr Sales],MasterData[Material'#],H1405,MasterData[Material],I1405,MasterData[WWB ID],C1405)</f>
        <v>9101.4</v>
      </c>
      <c r="L1405" s="95">
        <f>SUMIFS(MasterData[Prior Sales],MasterData[Material'#],H1405,MasterData[Material],I1405,MasterData[WWB ID],C1405)</f>
        <v>0</v>
      </c>
      <c r="M1405" s="95">
        <f t="shared" si="43"/>
        <v>9101.4</v>
      </c>
      <c r="N1405" s="95">
        <f>SUMIFS(MasterData[Semi-Annual Base],MasterData[Material'#],H1405,MasterData[Material],I1405,MasterData[WWB ID],C1405)</f>
        <v>0</v>
      </c>
      <c r="O1405" s="95">
        <f>SUMIFS(MasterData[Semi-Annual Focus],MasterData[Material'#],H1405,MasterData[Material],I1405,MasterData[WWB ID],C1405)</f>
        <v>0</v>
      </c>
      <c r="P1405" s="95">
        <f>SUMIFS(MasterData[Base Rebate],MasterData[Material'#],H1405,MasterData[Material],I1405,MasterData[WWB ID],C1405)</f>
        <v>0</v>
      </c>
      <c r="Q1405" s="95">
        <f>SUMIFS(MasterData[Annual Focus],MasterData[Material'#],H1405,MasterData[Material],I1405,MasterData[WWB ID],C1405)</f>
        <v>0</v>
      </c>
      <c r="R1405" s="95">
        <f>SUMIFS(MasterData[Growth Rebate],MasterData[Material'#],H1405,MasterData[Material],I1405,MasterData[WWB ID],C1405)</f>
        <v>910.14</v>
      </c>
      <c r="S1405" s="95">
        <f t="shared" si="44"/>
        <v>910.14</v>
      </c>
    </row>
    <row r="1406" spans="1:19" x14ac:dyDescent="0.25">
      <c r="A1406" s="91" t="str">
        <v>BD INTERVENTIONAL</v>
      </c>
      <c r="B1406" s="91" t="str">
        <v>Surgery</v>
      </c>
      <c r="C1406" s="91" t="str">
        <v>2401319</v>
      </c>
      <c r="D1406" s="91" t="str">
        <v>Hernia</v>
      </c>
      <c r="E1406" s="91" t="str">
        <v>Ventral Bioabsorbable</v>
      </c>
      <c r="F1406" s="91" t="str">
        <v>Phasix</v>
      </c>
      <c r="G1406" s="91" t="str">
        <v>Phasix Flat Mesh</v>
      </c>
      <c r="H1406" s="91" t="str">
        <v>1190200_BARD</v>
      </c>
      <c r="I1406" s="91" t="str">
        <v>PHASIX MESH 4 X 6 INCHES</v>
      </c>
      <c r="J1406" s="91" t="str">
        <v>BARD</v>
      </c>
      <c r="K1406" s="95">
        <f>SUMIFS(MasterData[Curr Sales],MasterData[Material'#],H1406,MasterData[Material],I1406,MasterData[WWB ID],C1406)</f>
        <v>3587.8</v>
      </c>
      <c r="L1406" s="95">
        <f>SUMIFS(MasterData[Prior Sales],MasterData[Material'#],H1406,MasterData[Material],I1406,MasterData[WWB ID],C1406)</f>
        <v>0</v>
      </c>
      <c r="M1406" s="95">
        <f t="shared" si="43"/>
        <v>3587.8</v>
      </c>
      <c r="N1406" s="95">
        <f>SUMIFS(MasterData[Semi-Annual Base],MasterData[Material'#],H1406,MasterData[Material],I1406,MasterData[WWB ID],C1406)</f>
        <v>0</v>
      </c>
      <c r="O1406" s="95">
        <f>SUMIFS(MasterData[Semi-Annual Focus],MasterData[Material'#],H1406,MasterData[Material],I1406,MasterData[WWB ID],C1406)</f>
        <v>0</v>
      </c>
      <c r="P1406" s="95">
        <f>SUMIFS(MasterData[Base Rebate],MasterData[Material'#],H1406,MasterData[Material],I1406,MasterData[WWB ID],C1406)</f>
        <v>0</v>
      </c>
      <c r="Q1406" s="95">
        <f>SUMIFS(MasterData[Annual Focus],MasterData[Material'#],H1406,MasterData[Material],I1406,MasterData[WWB ID],C1406)</f>
        <v>0</v>
      </c>
      <c r="R1406" s="95">
        <f>SUMIFS(MasterData[Growth Rebate],MasterData[Material'#],H1406,MasterData[Material],I1406,MasterData[WWB ID],C1406)</f>
        <v>358.78000000000003</v>
      </c>
      <c r="S1406" s="95">
        <f t="shared" si="44"/>
        <v>358.78000000000003</v>
      </c>
    </row>
    <row r="1407" spans="1:19" x14ac:dyDescent="0.25">
      <c r="A1407" s="91" t="str">
        <v>BD INTERVENTIONAL</v>
      </c>
      <c r="B1407" s="91" t="str">
        <v>Surgery</v>
      </c>
      <c r="C1407" s="91" t="str">
        <v>2401319</v>
      </c>
      <c r="D1407" s="91" t="str">
        <v>Hernia</v>
      </c>
      <c r="E1407" s="91" t="str">
        <v>Ventral Synthetic</v>
      </c>
      <c r="F1407" s="91" t="str">
        <v>Lap Ventral</v>
      </c>
      <c r="G1407" s="91" t="str">
        <v>Ventralight ST</v>
      </c>
      <c r="H1407" s="91" t="str">
        <v>5954113_BARD</v>
      </c>
      <c r="I1407" s="91" t="str">
        <v>Ventralight ST 10"x13" Ellipse</v>
      </c>
      <c r="J1407" s="91" t="str">
        <v>BARD</v>
      </c>
      <c r="K1407" s="95">
        <f>SUMIFS(MasterData[Curr Sales],MasterData[Material'#],H1407,MasterData[Material],I1407,MasterData[WWB ID],C1407)</f>
        <v>1725.1</v>
      </c>
      <c r="L1407" s="95">
        <f>SUMIFS(MasterData[Prior Sales],MasterData[Material'#],H1407,MasterData[Material],I1407,MasterData[WWB ID],C1407)</f>
        <v>0</v>
      </c>
      <c r="M1407" s="95">
        <f t="shared" si="43"/>
        <v>1725.1</v>
      </c>
      <c r="N1407" s="95">
        <f>SUMIFS(MasterData[Semi-Annual Base],MasterData[Material'#],H1407,MasterData[Material],I1407,MasterData[WWB ID],C1407)</f>
        <v>0</v>
      </c>
      <c r="O1407" s="95">
        <f>SUMIFS(MasterData[Semi-Annual Focus],MasterData[Material'#],H1407,MasterData[Material],I1407,MasterData[WWB ID],C1407)</f>
        <v>0</v>
      </c>
      <c r="P1407" s="95">
        <f>SUMIFS(MasterData[Base Rebate],MasterData[Material'#],H1407,MasterData[Material],I1407,MasterData[WWB ID],C1407)</f>
        <v>0</v>
      </c>
      <c r="Q1407" s="95">
        <f>SUMIFS(MasterData[Annual Focus],MasterData[Material'#],H1407,MasterData[Material],I1407,MasterData[WWB ID],C1407)</f>
        <v>0</v>
      </c>
      <c r="R1407" s="95">
        <f>SUMIFS(MasterData[Growth Rebate],MasterData[Material'#],H1407,MasterData[Material],I1407,MasterData[WWB ID],C1407)</f>
        <v>172.51</v>
      </c>
      <c r="S1407" s="95">
        <f t="shared" si="44"/>
        <v>172.51</v>
      </c>
    </row>
    <row r="1408" spans="1:19" x14ac:dyDescent="0.25">
      <c r="A1408" s="91" t="str">
        <v>BD INTERVENTIONAL</v>
      </c>
      <c r="B1408" s="91" t="str">
        <v>Surgery</v>
      </c>
      <c r="C1408" s="91" t="str">
        <v>2401319</v>
      </c>
      <c r="D1408" s="91" t="str">
        <v>Hernia</v>
      </c>
      <c r="E1408" s="91" t="str">
        <v>Ventral Synthetic</v>
      </c>
      <c r="F1408" s="91" t="str">
        <v>Lap Ventral</v>
      </c>
      <c r="G1408" s="91" t="str">
        <v>Ventralight ST</v>
      </c>
      <c r="H1408" s="91" t="str">
        <v>5954800_BARD</v>
      </c>
      <c r="I1408" s="91" t="str">
        <v>VENTRALIGHT ST 8" CIRCLE</v>
      </c>
      <c r="J1408" s="91" t="str">
        <v>BARD</v>
      </c>
      <c r="K1408" s="95">
        <f>SUMIFS(MasterData[Curr Sales],MasterData[Material'#],H1408,MasterData[Material],I1408,MasterData[WWB ID],C1408)</f>
        <v>6426</v>
      </c>
      <c r="L1408" s="95">
        <f>SUMIFS(MasterData[Prior Sales],MasterData[Material'#],H1408,MasterData[Material],I1408,MasterData[WWB ID],C1408)</f>
        <v>0</v>
      </c>
      <c r="M1408" s="95">
        <f t="shared" si="43"/>
        <v>6426</v>
      </c>
      <c r="N1408" s="95">
        <f>SUMIFS(MasterData[Semi-Annual Base],MasterData[Material'#],H1408,MasterData[Material],I1408,MasterData[WWB ID],C1408)</f>
        <v>0</v>
      </c>
      <c r="O1408" s="95">
        <f>SUMIFS(MasterData[Semi-Annual Focus],MasterData[Material'#],H1408,MasterData[Material],I1408,MasterData[WWB ID],C1408)</f>
        <v>0</v>
      </c>
      <c r="P1408" s="95">
        <f>SUMIFS(MasterData[Base Rebate],MasterData[Material'#],H1408,MasterData[Material],I1408,MasterData[WWB ID],C1408)</f>
        <v>0</v>
      </c>
      <c r="Q1408" s="95">
        <f>SUMIFS(MasterData[Annual Focus],MasterData[Material'#],H1408,MasterData[Material],I1408,MasterData[WWB ID],C1408)</f>
        <v>0</v>
      </c>
      <c r="R1408" s="95">
        <f>SUMIFS(MasterData[Growth Rebate],MasterData[Material'#],H1408,MasterData[Material],I1408,MasterData[WWB ID],C1408)</f>
        <v>642.6</v>
      </c>
      <c r="S1408" s="95">
        <f t="shared" si="44"/>
        <v>642.6</v>
      </c>
    </row>
    <row r="1409" spans="1:19" x14ac:dyDescent="0.25">
      <c r="A1409" s="91" t="str">
        <v>BD INTERVENTIONAL</v>
      </c>
      <c r="B1409" s="91" t="str">
        <v>Surgery</v>
      </c>
      <c r="C1409" s="91" t="str">
        <v>2401319</v>
      </c>
      <c r="D1409" s="91" t="str">
        <v>Hernia</v>
      </c>
      <c r="E1409" s="91" t="str">
        <v>Ventral Synthetic</v>
      </c>
      <c r="F1409" s="91" t="str">
        <v>Lap Ventral</v>
      </c>
      <c r="G1409" s="91" t="str">
        <v>Ventralight ST W/ Echo PS</v>
      </c>
      <c r="H1409" s="91" t="str">
        <v>5955113_BARD</v>
      </c>
      <c r="I1409" s="91" t="str">
        <v>10x13 ELLIPSE END ITEM</v>
      </c>
      <c r="J1409" s="91" t="str">
        <v>BARD</v>
      </c>
      <c r="K1409" s="95">
        <f>SUMIFS(MasterData[Curr Sales],MasterData[Material'#],H1409,MasterData[Material],I1409,MasterData[WWB ID],C1409)</f>
        <v>2218.4</v>
      </c>
      <c r="L1409" s="95">
        <f>SUMIFS(MasterData[Prior Sales],MasterData[Material'#],H1409,MasterData[Material],I1409,MasterData[WWB ID],C1409)</f>
        <v>0</v>
      </c>
      <c r="M1409" s="95">
        <f t="shared" si="43"/>
        <v>2218.4</v>
      </c>
      <c r="N1409" s="95">
        <f>SUMIFS(MasterData[Semi-Annual Base],MasterData[Material'#],H1409,MasterData[Material],I1409,MasterData[WWB ID],C1409)</f>
        <v>0</v>
      </c>
      <c r="O1409" s="95">
        <f>SUMIFS(MasterData[Semi-Annual Focus],MasterData[Material'#],H1409,MasterData[Material],I1409,MasterData[WWB ID],C1409)</f>
        <v>0</v>
      </c>
      <c r="P1409" s="95">
        <f>SUMIFS(MasterData[Base Rebate],MasterData[Material'#],H1409,MasterData[Material],I1409,MasterData[WWB ID],C1409)</f>
        <v>0</v>
      </c>
      <c r="Q1409" s="95">
        <f>SUMIFS(MasterData[Annual Focus],MasterData[Material'#],H1409,MasterData[Material],I1409,MasterData[WWB ID],C1409)</f>
        <v>0</v>
      </c>
      <c r="R1409" s="95">
        <f>SUMIFS(MasterData[Growth Rebate],MasterData[Material'#],H1409,MasterData[Material],I1409,MasterData[WWB ID],C1409)</f>
        <v>221.84000000000003</v>
      </c>
      <c r="S1409" s="95">
        <f t="shared" si="44"/>
        <v>221.84000000000003</v>
      </c>
    </row>
    <row r="1410" spans="1:19" x14ac:dyDescent="0.25">
      <c r="A1410" s="91" t="str">
        <v>BD INTERVENTIONAL</v>
      </c>
      <c r="B1410" s="91" t="str">
        <v>Surgery</v>
      </c>
      <c r="C1410" s="91" t="str">
        <v>2401319</v>
      </c>
      <c r="D1410" s="91" t="str">
        <v>Hernia</v>
      </c>
      <c r="E1410" s="91" t="str">
        <v>Inguinal Synthetic</v>
      </c>
      <c r="F1410" s="91" t="str">
        <v>Plugs</v>
      </c>
      <c r="G1410" s="91" t="str">
        <v>PLUGS</v>
      </c>
      <c r="H1410" s="91" t="str">
        <v>0112760_BARD</v>
      </c>
      <c r="I1410" s="91" t="str">
        <v>InguinalHerniaPerfixPlugMed</v>
      </c>
      <c r="J1410" s="91" t="str">
        <v>BARD</v>
      </c>
      <c r="K1410" s="95">
        <f>SUMIFS(MasterData[Curr Sales],MasterData[Material'#],H1410,MasterData[Material],I1410,MasterData[WWB ID],C1410)</f>
        <v>834.6</v>
      </c>
      <c r="L1410" s="95">
        <f>SUMIFS(MasterData[Prior Sales],MasterData[Material'#],H1410,MasterData[Material],I1410,MasterData[WWB ID],C1410)</f>
        <v>556.4</v>
      </c>
      <c r="M1410" s="95">
        <f t="shared" si="43"/>
        <v>278.20000000000005</v>
      </c>
      <c r="N1410" s="95">
        <f>SUMIFS(MasterData[Semi-Annual Base],MasterData[Material'#],H1410,MasterData[Material],I1410,MasterData[WWB ID],C1410)</f>
        <v>0</v>
      </c>
      <c r="O1410" s="95">
        <f>SUMIFS(MasterData[Semi-Annual Focus],MasterData[Material'#],H1410,MasterData[Material],I1410,MasterData[WWB ID],C1410)</f>
        <v>0</v>
      </c>
      <c r="P1410" s="95">
        <f>SUMIFS(MasterData[Base Rebate],MasterData[Material'#],H1410,MasterData[Material],I1410,MasterData[WWB ID],C1410)</f>
        <v>4.2858317827847801</v>
      </c>
      <c r="Q1410" s="95">
        <f>SUMIFS(MasterData[Annual Focus],MasterData[Material'#],H1410,MasterData[Material],I1410,MasterData[WWB ID],C1410)</f>
        <v>0</v>
      </c>
      <c r="R1410" s="95">
        <f>SUMIFS(MasterData[Growth Rebate],MasterData[Material'#],H1410,MasterData[Material],I1410,MasterData[WWB ID],C1410)</f>
        <v>27.820000000000007</v>
      </c>
      <c r="S1410" s="95">
        <f t="shared" si="44"/>
        <v>32.10583178278479</v>
      </c>
    </row>
    <row r="1411" spans="1:19" x14ac:dyDescent="0.25">
      <c r="A1411" s="91" t="str">
        <v>BD INTERVENTIONAL</v>
      </c>
      <c r="B1411" s="91" t="str">
        <v>Surgery</v>
      </c>
      <c r="C1411" s="91" t="str">
        <v>2401319</v>
      </c>
      <c r="D1411" s="91" t="str">
        <v>Hernia</v>
      </c>
      <c r="E1411" s="91" t="str">
        <v>Ventral Synthetic</v>
      </c>
      <c r="F1411" s="91" t="str">
        <v>Lap Ventral</v>
      </c>
      <c r="G1411" s="91" t="str">
        <v>Echo 2.0</v>
      </c>
      <c r="H1411" s="91" t="str">
        <v>5990020_BARD</v>
      </c>
      <c r="I1411" s="91" t="str">
        <v>ECHO 2 20CM (8in) CIRCLE</v>
      </c>
      <c r="J1411" s="91" t="str">
        <v>BARD</v>
      </c>
      <c r="K1411" s="95">
        <f>SUMIFS(MasterData[Curr Sales],MasterData[Material'#],H1411,MasterData[Material],I1411,MasterData[WWB ID],C1411)</f>
        <v>0</v>
      </c>
      <c r="L1411" s="95">
        <f>SUMIFS(MasterData[Prior Sales],MasterData[Material'#],H1411,MasterData[Material],I1411,MasterData[WWB ID],C1411)</f>
        <v>1531.6</v>
      </c>
      <c r="M1411" s="95">
        <f t="shared" si="43"/>
        <v>-1531.6</v>
      </c>
      <c r="N1411" s="95">
        <f>SUMIFS(MasterData[Semi-Annual Base],MasterData[Material'#],H1411,MasterData[Material],I1411,MasterData[WWB ID],C1411)</f>
        <v>0</v>
      </c>
      <c r="O1411" s="95">
        <f>SUMIFS(MasterData[Semi-Annual Focus],MasterData[Material'#],H1411,MasterData[Material],I1411,MasterData[WWB ID],C1411)</f>
        <v>0</v>
      </c>
      <c r="P1411" s="95">
        <f>SUMIFS(MasterData[Base Rebate],MasterData[Material'#],H1411,MasterData[Material],I1411,MasterData[WWB ID],C1411)</f>
        <v>11.79759158611281</v>
      </c>
      <c r="Q1411" s="95">
        <f>SUMIFS(MasterData[Annual Focus],MasterData[Material'#],H1411,MasterData[Material],I1411,MasterData[WWB ID],C1411)</f>
        <v>0</v>
      </c>
      <c r="R1411" s="95">
        <f>SUMIFS(MasterData[Growth Rebate],MasterData[Material'#],H1411,MasterData[Material],I1411,MasterData[WWB ID],C1411)</f>
        <v>-153.16</v>
      </c>
      <c r="S1411" s="95">
        <f t="shared" si="44"/>
        <v>-141.36240841388718</v>
      </c>
    </row>
    <row r="1412" spans="1:19" x14ac:dyDescent="0.25">
      <c r="A1412" s="91" t="str">
        <v>BD INTERVENTIONAL</v>
      </c>
      <c r="B1412" s="91" t="str">
        <v>Urology and Critical Care</v>
      </c>
      <c r="C1412" s="91" t="str">
        <v>2401511</v>
      </c>
      <c r="D1412" s="91" t="str">
        <v>Targeted Temperature Management</v>
      </c>
      <c r="E1412" s="91" t="str">
        <v>TTM Disposables</v>
      </c>
      <c r="F1412" s="91" t="str">
        <v>Arctic Sun-Disposables</v>
      </c>
      <c r="G1412" s="91" t="str">
        <v>Arctic Sun-Disposables</v>
      </c>
      <c r="H1412" s="91" t="str">
        <v>31709_BARD</v>
      </c>
      <c r="I1412" s="91" t="str">
        <v>ArcticGelCoolingKitLarge</v>
      </c>
      <c r="J1412" s="91" t="str">
        <v>BARD</v>
      </c>
      <c r="K1412" s="95">
        <f>SUMIFS(MasterData[Curr Sales],MasterData[Material'#],H1412,MasterData[Material],I1412,MasterData[WWB ID],C1412)</f>
        <v>0</v>
      </c>
      <c r="L1412" s="95">
        <f>SUMIFS(MasterData[Prior Sales],MasterData[Material'#],H1412,MasterData[Material],I1412,MasterData[WWB ID],C1412)</f>
        <v>21592.240000000002</v>
      </c>
      <c r="M1412" s="95">
        <f t="shared" si="43"/>
        <v>-21592.240000000002</v>
      </c>
      <c r="N1412" s="95">
        <f>SUMIFS(MasterData[Semi-Annual Base],MasterData[Material'#],H1412,MasterData[Material],I1412,MasterData[WWB ID],C1412)</f>
        <v>0</v>
      </c>
      <c r="O1412" s="95">
        <f>SUMIFS(MasterData[Semi-Annual Focus],MasterData[Material'#],H1412,MasterData[Material],I1412,MasterData[WWB ID],C1412)</f>
        <v>0</v>
      </c>
      <c r="P1412" s="95">
        <f>SUMIFS(MasterData[Base Rebate],MasterData[Material'#],H1412,MasterData[Material],I1412,MasterData[WWB ID],C1412)</f>
        <v>166.32046810481097</v>
      </c>
      <c r="Q1412" s="95">
        <f>SUMIFS(MasterData[Annual Focus],MasterData[Material'#],H1412,MasterData[Material],I1412,MasterData[WWB ID],C1412)</f>
        <v>0</v>
      </c>
      <c r="R1412" s="95">
        <f>SUMIFS(MasterData[Growth Rebate],MasterData[Material'#],H1412,MasterData[Material],I1412,MasterData[WWB ID],C1412)</f>
        <v>-2159.2240000000002</v>
      </c>
      <c r="S1412" s="95">
        <f t="shared" si="44"/>
        <v>-1992.9035318951892</v>
      </c>
    </row>
    <row r="1413" spans="1:19" x14ac:dyDescent="0.25">
      <c r="A1413" s="91" t="str">
        <v>BD INTERVENTIONAL</v>
      </c>
      <c r="B1413" s="91" t="str">
        <v>Urology and Critical Care</v>
      </c>
      <c r="C1413" s="91" t="str">
        <v>2401521</v>
      </c>
      <c r="D1413" s="91" t="str">
        <v>Total Acute Urology</v>
      </c>
      <c r="E1413" s="91" t="str">
        <v>PureWick Acute Care</v>
      </c>
      <c r="F1413" s="91" t="str">
        <v>PureWick Disposable</v>
      </c>
      <c r="G1413" s="91" t="str">
        <v>PureWick Disposable</v>
      </c>
      <c r="H1413" s="91" t="str">
        <v>PWF030_BARD</v>
      </c>
      <c r="I1413" s="91" t="str">
        <v>PureWickFemaleExternal</v>
      </c>
      <c r="J1413" s="91" t="str">
        <v>BARD</v>
      </c>
      <c r="K1413" s="95">
        <f>SUMIFS(MasterData[Curr Sales],MasterData[Material'#],H1413,MasterData[Material],I1413,MasterData[WWB ID],C1413)</f>
        <v>100398.76</v>
      </c>
      <c r="L1413" s="95">
        <f>SUMIFS(MasterData[Prior Sales],MasterData[Material'#],H1413,MasterData[Material],I1413,MasterData[WWB ID],C1413)</f>
        <v>2194633.5599999968</v>
      </c>
      <c r="M1413" s="95">
        <f t="shared" si="43"/>
        <v>-2094234.7999999968</v>
      </c>
      <c r="N1413" s="95">
        <f>SUMIFS(MasterData[Semi-Annual Base],MasterData[Material'#],H1413,MasterData[Material],I1413,MasterData[WWB ID],C1413)</f>
        <v>0</v>
      </c>
      <c r="O1413" s="95">
        <f>SUMIFS(MasterData[Semi-Annual Focus],MasterData[Material'#],H1413,MasterData[Material],I1413,MasterData[WWB ID],C1413)</f>
        <v>0</v>
      </c>
      <c r="P1413" s="95">
        <f>SUMIFS(MasterData[Base Rebate],MasterData[Material'#],H1413,MasterData[Material],I1413,MasterData[WWB ID],C1413)</f>
        <v>16904.799178673784</v>
      </c>
      <c r="Q1413" s="95">
        <f>SUMIFS(MasterData[Annual Focus],MasterData[Material'#],H1413,MasterData[Material],I1413,MasterData[WWB ID],C1413)</f>
        <v>0</v>
      </c>
      <c r="R1413" s="95">
        <f>SUMIFS(MasterData[Growth Rebate],MasterData[Material'#],H1413,MasterData[Material],I1413,MasterData[WWB ID],C1413)</f>
        <v>-209423.47999999966</v>
      </c>
      <c r="S1413" s="95">
        <f t="shared" si="44"/>
        <v>-192518.68082132586</v>
      </c>
    </row>
    <row r="1414" spans="1:19" x14ac:dyDescent="0.25">
      <c r="A1414" s="91" t="str">
        <v>BD INTERVENTIONAL</v>
      </c>
      <c r="B1414" s="91" t="str">
        <v>Urology and Critical Care</v>
      </c>
      <c r="C1414" s="91" t="str">
        <v>2401521</v>
      </c>
      <c r="D1414" s="91" t="str">
        <v>Total Acute Urology</v>
      </c>
      <c r="E1414" s="91" t="str">
        <v>PureWick Acute Care</v>
      </c>
      <c r="F1414" s="91" t="str">
        <v>PureWick Disposable</v>
      </c>
      <c r="G1414" s="91" t="str">
        <v>PureWick Disposable</v>
      </c>
      <c r="H1414" s="91" t="str">
        <v>PWF030F_BARD</v>
      </c>
      <c r="I1414" s="91" t="str">
        <v>PureWickFemaleExternal</v>
      </c>
      <c r="J1414" s="91" t="str">
        <v>BARD</v>
      </c>
      <c r="K1414" s="95">
        <f>SUMIFS(MasterData[Curr Sales],MasterData[Material'#],H1414,MasterData[Material],I1414,MasterData[WWB ID],C1414)</f>
        <v>2395459.2300000014</v>
      </c>
      <c r="L1414" s="95">
        <f>SUMIFS(MasterData[Prior Sales],MasterData[Material'#],H1414,MasterData[Material],I1414,MasterData[WWB ID],C1414)</f>
        <v>12210</v>
      </c>
      <c r="M1414" s="95">
        <f t="shared" si="43"/>
        <v>2383249.2300000014</v>
      </c>
      <c r="N1414" s="95">
        <f>SUMIFS(MasterData[Semi-Annual Base],MasterData[Material'#],H1414,MasterData[Material],I1414,MasterData[WWB ID],C1414)</f>
        <v>0</v>
      </c>
      <c r="O1414" s="95">
        <f>SUMIFS(MasterData[Semi-Annual Focus],MasterData[Material'#],H1414,MasterData[Material],I1414,MasterData[WWB ID],C1414)</f>
        <v>0</v>
      </c>
      <c r="P1414" s="95">
        <f>SUMIFS(MasterData[Base Rebate],MasterData[Material'#],H1414,MasterData[Material],I1414,MasterData[WWB ID],C1414)</f>
        <v>94.051053320995976</v>
      </c>
      <c r="Q1414" s="95">
        <f>SUMIFS(MasterData[Annual Focus],MasterData[Material'#],H1414,MasterData[Material],I1414,MasterData[WWB ID],C1414)</f>
        <v>0</v>
      </c>
      <c r="R1414" s="95">
        <f>SUMIFS(MasterData[Growth Rebate],MasterData[Material'#],H1414,MasterData[Material],I1414,MasterData[WWB ID],C1414)</f>
        <v>238324.92300000018</v>
      </c>
      <c r="S1414" s="95">
        <f t="shared" si="44"/>
        <v>238418.97405332117</v>
      </c>
    </row>
    <row r="1415" spans="1:19" x14ac:dyDescent="0.25">
      <c r="A1415" s="91" t="str">
        <v>BD INTERVENTIONAL</v>
      </c>
      <c r="B1415" s="91" t="str">
        <v>Urology and Critical Care</v>
      </c>
      <c r="C1415" s="91" t="str">
        <v>2401521</v>
      </c>
      <c r="D1415" s="91" t="str">
        <v>Total Acute Urology</v>
      </c>
      <c r="E1415" s="91" t="str">
        <v>PureWick Acute Care</v>
      </c>
      <c r="F1415" s="91" t="str">
        <v>PureWick Disposable Male</v>
      </c>
      <c r="G1415" s="91" t="str">
        <v>Purewick Disposable Male</v>
      </c>
      <c r="H1415" s="91" t="str">
        <v>PWM030_BARD</v>
      </c>
      <c r="I1415" s="91" t="str">
        <v>PureWickMale</v>
      </c>
      <c r="J1415" s="91" t="str">
        <v>BARD</v>
      </c>
      <c r="K1415" s="95">
        <f>SUMIFS(MasterData[Curr Sales],MasterData[Material'#],H1415,MasterData[Material],I1415,MasterData[WWB ID],C1415)</f>
        <v>17331.899999999998</v>
      </c>
      <c r="L1415" s="95">
        <f>SUMIFS(MasterData[Prior Sales],MasterData[Material'#],H1415,MasterData[Material],I1415,MasterData[WWB ID],C1415)</f>
        <v>1550</v>
      </c>
      <c r="M1415" s="95">
        <f t="shared" si="43"/>
        <v>15781.899999999998</v>
      </c>
      <c r="N1415" s="95">
        <f>SUMIFS(MasterData[Semi-Annual Base],MasterData[Material'#],H1415,MasterData[Material],I1415,MasterData[WWB ID],C1415)</f>
        <v>0</v>
      </c>
      <c r="O1415" s="95">
        <f>SUMIFS(MasterData[Semi-Annual Focus],MasterData[Material'#],H1415,MasterData[Material],I1415,MasterData[WWB ID],C1415)</f>
        <v>0</v>
      </c>
      <c r="P1415" s="95">
        <f>SUMIFS(MasterData[Base Rebate],MasterData[Material'#],H1415,MasterData[Material],I1415,MasterData[WWB ID],C1415)</f>
        <v>11.939322903156738</v>
      </c>
      <c r="Q1415" s="95">
        <f>SUMIFS(MasterData[Annual Focus],MasterData[Material'#],H1415,MasterData[Material],I1415,MasterData[WWB ID],C1415)</f>
        <v>0</v>
      </c>
      <c r="R1415" s="95">
        <f>SUMIFS(MasterData[Growth Rebate],MasterData[Material'#],H1415,MasterData[Material],I1415,MasterData[WWB ID],C1415)</f>
        <v>1578.1899999999998</v>
      </c>
      <c r="S1415" s="95">
        <f t="shared" si="44"/>
        <v>1590.1293229031567</v>
      </c>
    </row>
    <row r="1416" spans="1:19" x14ac:dyDescent="0.25">
      <c r="A1416" s="91" t="str">
        <v>BD INTERVENTIONAL</v>
      </c>
      <c r="B1416" s="91" t="str">
        <v>Urology and Critical Care</v>
      </c>
      <c r="C1416" s="91" t="str">
        <v>2401521</v>
      </c>
      <c r="D1416" s="91" t="str">
        <v>Total Acute Urology</v>
      </c>
      <c r="E1416" s="91" t="str">
        <v>Urological Drainage</v>
      </c>
      <c r="F1416" s="91" t="str">
        <v>DRAIN BAGS</v>
      </c>
      <c r="G1416" s="91" t="str">
        <v>4 LITER BAG</v>
      </c>
      <c r="H1416" s="91" t="str">
        <v>153509_BARD</v>
      </c>
      <c r="I1416" s="91" t="str">
        <v>DrnBagContinIrrigation</v>
      </c>
      <c r="J1416" s="91" t="str">
        <v>BARD</v>
      </c>
      <c r="K1416" s="95">
        <f>SUMIFS(MasterData[Curr Sales],MasterData[Material'#],H1416,MasterData[Material],I1416,MasterData[WWB ID],C1416)</f>
        <v>13484.99</v>
      </c>
      <c r="L1416" s="95">
        <f>SUMIFS(MasterData[Prior Sales],MasterData[Material'#],H1416,MasterData[Material],I1416,MasterData[WWB ID],C1416)</f>
        <v>11012.360000000002</v>
      </c>
      <c r="M1416" s="95">
        <f t="shared" si="43"/>
        <v>2472.6299999999974</v>
      </c>
      <c r="N1416" s="95">
        <f>SUMIFS(MasterData[Semi-Annual Base],MasterData[Material'#],H1416,MasterData[Material],I1416,MasterData[WWB ID],C1416)</f>
        <v>0</v>
      </c>
      <c r="O1416" s="95">
        <f>SUMIFS(MasterData[Semi-Annual Focus],MasterData[Material'#],H1416,MasterData[Material],I1416,MasterData[WWB ID],C1416)</f>
        <v>0</v>
      </c>
      <c r="P1416" s="95">
        <f>SUMIFS(MasterData[Base Rebate],MasterData[Material'#],H1416,MasterData[Material],I1416,MasterData[WWB ID],C1416)</f>
        <v>84.825885139230422</v>
      </c>
      <c r="Q1416" s="95">
        <f>SUMIFS(MasterData[Annual Focus],MasterData[Material'#],H1416,MasterData[Material],I1416,MasterData[WWB ID],C1416)</f>
        <v>0</v>
      </c>
      <c r="R1416" s="95">
        <f>SUMIFS(MasterData[Growth Rebate],MasterData[Material'#],H1416,MasterData[Material],I1416,MasterData[WWB ID],C1416)</f>
        <v>247.26300000000009</v>
      </c>
      <c r="S1416" s="95">
        <f t="shared" si="44"/>
        <v>332.08888513923051</v>
      </c>
    </row>
    <row r="1417" spans="1:19" x14ac:dyDescent="0.25">
      <c r="A1417" s="91" t="str">
        <v>BD INTERVENTIONAL</v>
      </c>
      <c r="B1417" s="91" t="str">
        <v>Urology and Critical Care</v>
      </c>
      <c r="C1417" s="91" t="str">
        <v>2401521</v>
      </c>
      <c r="D1417" s="91" t="str">
        <v>Total Acute Urology</v>
      </c>
      <c r="E1417" s="91" t="str">
        <v>Urological Drainage</v>
      </c>
      <c r="F1417" s="91" t="str">
        <v>DRAIN BAGS</v>
      </c>
      <c r="G1417" s="91" t="str">
        <v>BAG ANTIREFLUX CHAMBER</v>
      </c>
      <c r="H1417" s="91" t="str">
        <v>154002_BARD</v>
      </c>
      <c r="I1417" s="91" t="str">
        <v>DrnBagw/AntiReflux</v>
      </c>
      <c r="J1417" s="91" t="str">
        <v>BARD</v>
      </c>
      <c r="K1417" s="95">
        <f>SUMIFS(MasterData[Curr Sales],MasterData[Material'#],H1417,MasterData[Material],I1417,MasterData[WWB ID],C1417)</f>
        <v>46085.38</v>
      </c>
      <c r="L1417" s="95">
        <f>SUMIFS(MasterData[Prior Sales],MasterData[Material'#],H1417,MasterData[Material],I1417,MasterData[WWB ID],C1417)</f>
        <v>37245.26</v>
      </c>
      <c r="M1417" s="95">
        <f t="shared" ref="M1417:M1480" si="45">K1417-L1417</f>
        <v>8840.1199999999953</v>
      </c>
      <c r="N1417" s="95">
        <f>SUMIFS(MasterData[Semi-Annual Base],MasterData[Material'#],H1417,MasterData[Material],I1417,MasterData[WWB ID],C1417)</f>
        <v>0</v>
      </c>
      <c r="O1417" s="95">
        <f>SUMIFS(MasterData[Semi-Annual Focus],MasterData[Material'#],H1417,MasterData[Material],I1417,MasterData[WWB ID],C1417)</f>
        <v>0</v>
      </c>
      <c r="P1417" s="95">
        <f>SUMIFS(MasterData[Base Rebate],MasterData[Material'#],H1417,MasterData[Material],I1417,MasterData[WWB ID],C1417)</f>
        <v>286.89237790453387</v>
      </c>
      <c r="Q1417" s="95">
        <f>SUMIFS(MasterData[Annual Focus],MasterData[Material'#],H1417,MasterData[Material],I1417,MasterData[WWB ID],C1417)</f>
        <v>0</v>
      </c>
      <c r="R1417" s="95">
        <f>SUMIFS(MasterData[Growth Rebate],MasterData[Material'#],H1417,MasterData[Material],I1417,MasterData[WWB ID],C1417)</f>
        <v>884.01200000000006</v>
      </c>
      <c r="S1417" s="95">
        <f t="shared" ref="S1417:S1480" si="46">SUM(N1417:R1417)</f>
        <v>1170.9043779045339</v>
      </c>
    </row>
    <row r="1418" spans="1:19" x14ac:dyDescent="0.25">
      <c r="A1418" s="91" t="str">
        <v>BD INTERVENTIONAL</v>
      </c>
      <c r="B1418" s="91" t="str">
        <v>Urology and Critical Care</v>
      </c>
      <c r="C1418" s="91" t="str">
        <v>2401521</v>
      </c>
      <c r="D1418" s="91" t="str">
        <v>Total Acute Urology</v>
      </c>
      <c r="E1418" s="91" t="str">
        <v>Urological Drainage</v>
      </c>
      <c r="F1418" s="91" t="str">
        <v>IC Coated Meters &amp; Bags</v>
      </c>
      <c r="G1418" s="91" t="str">
        <v>350cc U/M Bag</v>
      </c>
      <c r="H1418" s="91" t="str">
        <v>153214A_BARD</v>
      </c>
      <c r="I1418" s="91" t="str">
        <v>UrnMtrDrnBagICw/BacSys</v>
      </c>
      <c r="J1418" s="91" t="str">
        <v>BARD</v>
      </c>
      <c r="K1418" s="95">
        <f>SUMIFS(MasterData[Curr Sales],MasterData[Material'#],H1418,MasterData[Material],I1418,MasterData[WWB ID],C1418)</f>
        <v>3680.9999999999995</v>
      </c>
      <c r="L1418" s="95">
        <f>SUMIFS(MasterData[Prior Sales],MasterData[Material'#],H1418,MasterData[Material],I1418,MasterData[WWB ID],C1418)</f>
        <v>3122.3999999999996</v>
      </c>
      <c r="M1418" s="95">
        <f t="shared" si="45"/>
        <v>558.59999999999991</v>
      </c>
      <c r="N1418" s="95">
        <f>SUMIFS(MasterData[Semi-Annual Base],MasterData[Material'#],H1418,MasterData[Material],I1418,MasterData[WWB ID],C1418)</f>
        <v>0</v>
      </c>
      <c r="O1418" s="95">
        <f>SUMIFS(MasterData[Semi-Annual Focus],MasterData[Material'#],H1418,MasterData[Material],I1418,MasterData[WWB ID],C1418)</f>
        <v>0</v>
      </c>
      <c r="P1418" s="95">
        <f>SUMIFS(MasterData[Base Rebate],MasterData[Material'#],H1418,MasterData[Material],I1418,MasterData[WWB ID],C1418)</f>
        <v>24.051188279236516</v>
      </c>
      <c r="Q1418" s="95">
        <f>SUMIFS(MasterData[Annual Focus],MasterData[Material'#],H1418,MasterData[Material],I1418,MasterData[WWB ID],C1418)</f>
        <v>0</v>
      </c>
      <c r="R1418" s="95">
        <f>SUMIFS(MasterData[Growth Rebate],MasterData[Material'#],H1418,MasterData[Material],I1418,MasterData[WWB ID],C1418)</f>
        <v>55.859999999999957</v>
      </c>
      <c r="S1418" s="95">
        <f t="shared" si="46"/>
        <v>79.91118827923647</v>
      </c>
    </row>
    <row r="1419" spans="1:19" x14ac:dyDescent="0.25">
      <c r="A1419" s="91" t="str">
        <v>BD INTERVENTIONAL</v>
      </c>
      <c r="B1419" s="91" t="str">
        <v>Urology and Critical Care</v>
      </c>
      <c r="C1419" s="91" t="str">
        <v>2401521</v>
      </c>
      <c r="D1419" s="91" t="str">
        <v>Total Acute Urology</v>
      </c>
      <c r="E1419" s="91" t="str">
        <v>Urological Drainage</v>
      </c>
      <c r="F1419" s="91" t="str">
        <v>IC LATEX STRIPS</v>
      </c>
      <c r="G1419" s="91" t="str">
        <v>BARDEX FOLEY CATH 5CC</v>
      </c>
      <c r="H1419" s="91" t="str">
        <v>0165SI14_BARD</v>
      </c>
      <c r="I1419" s="91" t="str">
        <v>FoleyCathIC2Way</v>
      </c>
      <c r="J1419" s="91" t="str">
        <v>BARD</v>
      </c>
      <c r="K1419" s="95">
        <f>SUMIFS(MasterData[Curr Sales],MasterData[Material'#],H1419,MasterData[Material],I1419,MasterData[WWB ID],C1419)</f>
        <v>9610.5600000000013</v>
      </c>
      <c r="L1419" s="95">
        <f>SUMIFS(MasterData[Prior Sales],MasterData[Material'#],H1419,MasterData[Material],I1419,MasterData[WWB ID],C1419)</f>
        <v>6888.3599999999988</v>
      </c>
      <c r="M1419" s="95">
        <f t="shared" si="45"/>
        <v>2722.2000000000025</v>
      </c>
      <c r="N1419" s="95">
        <f>SUMIFS(MasterData[Semi-Annual Base],MasterData[Material'#],H1419,MasterData[Material],I1419,MasterData[WWB ID],C1419)</f>
        <v>0</v>
      </c>
      <c r="O1419" s="95">
        <f>SUMIFS(MasterData[Semi-Annual Focus],MasterData[Material'#],H1419,MasterData[Material],I1419,MasterData[WWB ID],C1419)</f>
        <v>0</v>
      </c>
      <c r="P1419" s="95">
        <f>SUMIFS(MasterData[Base Rebate],MasterData[Material'#],H1419,MasterData[Material],I1419,MasterData[WWB ID],C1419)</f>
        <v>53.0595834278637</v>
      </c>
      <c r="Q1419" s="95">
        <f>SUMIFS(MasterData[Annual Focus],MasterData[Material'#],H1419,MasterData[Material],I1419,MasterData[WWB ID],C1419)</f>
        <v>0</v>
      </c>
      <c r="R1419" s="95">
        <f>SUMIFS(MasterData[Growth Rebate],MasterData[Material'#],H1419,MasterData[Material],I1419,MasterData[WWB ID],C1419)</f>
        <v>272.21999999999997</v>
      </c>
      <c r="S1419" s="95">
        <f t="shared" si="46"/>
        <v>325.27958342786366</v>
      </c>
    </row>
    <row r="1420" spans="1:19" x14ac:dyDescent="0.25">
      <c r="A1420" s="91" t="str">
        <v>BD INTERVENTIONAL</v>
      </c>
      <c r="B1420" s="91" t="str">
        <v>Urology and Critical Care</v>
      </c>
      <c r="C1420" s="91" t="str">
        <v>2401521</v>
      </c>
      <c r="D1420" s="91" t="str">
        <v>Total Acute Urology</v>
      </c>
      <c r="E1420" s="91" t="str">
        <v>Urological Drainage</v>
      </c>
      <c r="F1420" s="91" t="str">
        <v>IC LATEX STRIPS</v>
      </c>
      <c r="G1420" s="91" t="str">
        <v>BARDEX FOLEY CATH 5CC</v>
      </c>
      <c r="H1420" s="91" t="str">
        <v>0165SI16_BARD</v>
      </c>
      <c r="I1420" s="91" t="str">
        <v>FoleyCathIC2Way</v>
      </c>
      <c r="J1420" s="91" t="str">
        <v>BARD</v>
      </c>
      <c r="K1420" s="95">
        <f>SUMIFS(MasterData[Curr Sales],MasterData[Material'#],H1420,MasterData[Material],I1420,MasterData[WWB ID],C1420)</f>
        <v>14040.119999999999</v>
      </c>
      <c r="L1420" s="95">
        <f>SUMIFS(MasterData[Prior Sales],MasterData[Material'#],H1420,MasterData[Material],I1420,MasterData[WWB ID],C1420)</f>
        <v>12826.7</v>
      </c>
      <c r="M1420" s="95">
        <f t="shared" si="45"/>
        <v>1213.4199999999983</v>
      </c>
      <c r="N1420" s="95">
        <f>SUMIFS(MasterData[Semi-Annual Base],MasterData[Material'#],H1420,MasterData[Material],I1420,MasterData[WWB ID],C1420)</f>
        <v>0</v>
      </c>
      <c r="O1420" s="95">
        <f>SUMIFS(MasterData[Semi-Annual Focus],MasterData[Material'#],H1420,MasterData[Material],I1420,MasterData[WWB ID],C1420)</f>
        <v>0</v>
      </c>
      <c r="P1420" s="95">
        <f>SUMIFS(MasterData[Base Rebate],MasterData[Material'#],H1420,MasterData[Material],I1420,MasterData[WWB ID],C1420)</f>
        <v>98.801363278658386</v>
      </c>
      <c r="Q1420" s="95">
        <f>SUMIFS(MasterData[Annual Focus],MasterData[Material'#],H1420,MasterData[Material],I1420,MasterData[WWB ID],C1420)</f>
        <v>0</v>
      </c>
      <c r="R1420" s="95">
        <f>SUMIFS(MasterData[Growth Rebate],MasterData[Material'#],H1420,MasterData[Material],I1420,MasterData[WWB ID],C1420)</f>
        <v>121.34199999999971</v>
      </c>
      <c r="S1420" s="95">
        <f t="shared" si="46"/>
        <v>220.14336327865811</v>
      </c>
    </row>
    <row r="1421" spans="1:19" x14ac:dyDescent="0.25">
      <c r="A1421" s="91" t="str">
        <v>BD INTERVENTIONAL</v>
      </c>
      <c r="B1421" s="91" t="str">
        <v>Urology and Critical Care</v>
      </c>
      <c r="C1421" s="91" t="str">
        <v>2401521</v>
      </c>
      <c r="D1421" s="91" t="str">
        <v>Total Acute Urology</v>
      </c>
      <c r="E1421" s="91" t="str">
        <v>Urological Drainage</v>
      </c>
      <c r="F1421" s="91" t="str">
        <v>IC LATEX STRIPS</v>
      </c>
      <c r="G1421" s="91" t="str">
        <v>BARDEX FOLEY CATH 5CC</v>
      </c>
      <c r="H1421" s="91" t="str">
        <v>0165SI18_BARD</v>
      </c>
      <c r="I1421" s="91" t="str">
        <v>FoleyCathIC2Way</v>
      </c>
      <c r="J1421" s="91" t="str">
        <v>BARD</v>
      </c>
      <c r="K1421" s="95">
        <f>SUMIFS(MasterData[Curr Sales],MasterData[Material'#],H1421,MasterData[Material],I1421,MasterData[WWB ID],C1421)</f>
        <v>9034.2000000000007</v>
      </c>
      <c r="L1421" s="95">
        <f>SUMIFS(MasterData[Prior Sales],MasterData[Material'#],H1421,MasterData[Material],I1421,MasterData[WWB ID],C1421)</f>
        <v>8648.3000000000011</v>
      </c>
      <c r="M1421" s="95">
        <f t="shared" si="45"/>
        <v>385.89999999999964</v>
      </c>
      <c r="N1421" s="95">
        <f>SUMIFS(MasterData[Semi-Annual Base],MasterData[Material'#],H1421,MasterData[Material],I1421,MasterData[WWB ID],C1421)</f>
        <v>0</v>
      </c>
      <c r="O1421" s="95">
        <f>SUMIFS(MasterData[Semi-Annual Focus],MasterData[Material'#],H1421,MasterData[Material],I1421,MasterData[WWB ID],C1421)</f>
        <v>0</v>
      </c>
      <c r="P1421" s="95">
        <f>SUMIFS(MasterData[Base Rebate],MasterData[Material'#],H1421,MasterData[Material],I1421,MasterData[WWB ID],C1421)</f>
        <v>66.616029847335767</v>
      </c>
      <c r="Q1421" s="95">
        <f>SUMIFS(MasterData[Annual Focus],MasterData[Material'#],H1421,MasterData[Material],I1421,MasterData[WWB ID],C1421)</f>
        <v>0</v>
      </c>
      <c r="R1421" s="95">
        <f>SUMIFS(MasterData[Growth Rebate],MasterData[Material'#],H1421,MasterData[Material],I1421,MasterData[WWB ID],C1421)</f>
        <v>38.589999999999932</v>
      </c>
      <c r="S1421" s="95">
        <f t="shared" si="46"/>
        <v>105.2060298473357</v>
      </c>
    </row>
    <row r="1422" spans="1:19" x14ac:dyDescent="0.25">
      <c r="A1422" s="91" t="str">
        <v>BD INTERVENTIONAL</v>
      </c>
      <c r="B1422" s="91" t="str">
        <v>Urology and Critical Care</v>
      </c>
      <c r="C1422" s="91" t="str">
        <v>2401521</v>
      </c>
      <c r="D1422" s="91" t="str">
        <v>Total Acute Urology</v>
      </c>
      <c r="E1422" s="91" t="str">
        <v>Urological Drainage</v>
      </c>
      <c r="F1422" s="91" t="str">
        <v>IC LATEX STRIPS</v>
      </c>
      <c r="G1422" s="91" t="str">
        <v>BARDEX FOLEY CATH 5CC</v>
      </c>
      <c r="H1422" s="91" t="str">
        <v>0165SI20_BARD</v>
      </c>
      <c r="I1422" s="91" t="str">
        <v>FoleyCathIC2Way</v>
      </c>
      <c r="J1422" s="91" t="str">
        <v>BARD</v>
      </c>
      <c r="K1422" s="95">
        <f>SUMIFS(MasterData[Curr Sales],MasterData[Material'#],H1422,MasterData[Material],I1422,MasterData[WWB ID],C1422)</f>
        <v>5031.3599999999997</v>
      </c>
      <c r="L1422" s="95">
        <f>SUMIFS(MasterData[Prior Sales],MasterData[Material'#],H1422,MasterData[Material],I1422,MasterData[WWB ID],C1422)</f>
        <v>4040.54</v>
      </c>
      <c r="M1422" s="95">
        <f t="shared" si="45"/>
        <v>990.81999999999971</v>
      </c>
      <c r="N1422" s="95">
        <f>SUMIFS(MasterData[Semi-Annual Base],MasterData[Material'#],H1422,MasterData[Material],I1422,MasterData[WWB ID],C1422)</f>
        <v>0</v>
      </c>
      <c r="O1422" s="95">
        <f>SUMIFS(MasterData[Semi-Annual Focus],MasterData[Material'#],H1422,MasterData[Material],I1422,MasterData[WWB ID],C1422)</f>
        <v>0</v>
      </c>
      <c r="P1422" s="95">
        <f>SUMIFS(MasterData[Base Rebate],MasterData[Material'#],H1422,MasterData[Material],I1422,MasterData[WWB ID],C1422)</f>
        <v>31.123426943948985</v>
      </c>
      <c r="Q1422" s="95">
        <f>SUMIFS(MasterData[Annual Focus],MasterData[Material'#],H1422,MasterData[Material],I1422,MasterData[WWB ID],C1422)</f>
        <v>0</v>
      </c>
      <c r="R1422" s="95">
        <f>SUMIFS(MasterData[Growth Rebate],MasterData[Material'#],H1422,MasterData[Material],I1422,MasterData[WWB ID],C1422)</f>
        <v>99.081999999999965</v>
      </c>
      <c r="S1422" s="95">
        <f t="shared" si="46"/>
        <v>130.20542694394896</v>
      </c>
    </row>
    <row r="1423" spans="1:19" x14ac:dyDescent="0.25">
      <c r="A1423" s="91" t="str">
        <v>BD INTERVENTIONAL</v>
      </c>
      <c r="B1423" s="91" t="str">
        <v>Urology and Critical Care</v>
      </c>
      <c r="C1423" s="91" t="str">
        <v>2401521</v>
      </c>
      <c r="D1423" s="91" t="str">
        <v>Total Acute Urology</v>
      </c>
      <c r="E1423" s="91" t="str">
        <v>Urological Drainage</v>
      </c>
      <c r="F1423" s="91" t="str">
        <v>IC LATEX STRIPS</v>
      </c>
      <c r="G1423" s="91" t="str">
        <v>BARDEX FOLEY CATH 5CC</v>
      </c>
      <c r="H1423" s="91" t="str">
        <v>0165SI22_BARD</v>
      </c>
      <c r="I1423" s="91" t="str">
        <v>FoleyCathIC2Way</v>
      </c>
      <c r="J1423" s="91" t="str">
        <v>BARD</v>
      </c>
      <c r="K1423" s="95">
        <f>SUMIFS(MasterData[Curr Sales],MasterData[Material'#],H1423,MasterData[Material],I1423,MasterData[WWB ID],C1423)</f>
        <v>1681.0800000000002</v>
      </c>
      <c r="L1423" s="95">
        <f>SUMIFS(MasterData[Prior Sales],MasterData[Material'#],H1423,MasterData[Material],I1423,MasterData[WWB ID],C1423)</f>
        <v>839.52</v>
      </c>
      <c r="M1423" s="95">
        <f t="shared" si="45"/>
        <v>841.56000000000017</v>
      </c>
      <c r="N1423" s="95">
        <f>SUMIFS(MasterData[Semi-Annual Base],MasterData[Material'#],H1423,MasterData[Material],I1423,MasterData[WWB ID],C1423)</f>
        <v>0</v>
      </c>
      <c r="O1423" s="95">
        <f>SUMIFS(MasterData[Semi-Annual Focus],MasterData[Material'#],H1423,MasterData[Material],I1423,MasterData[WWB ID],C1423)</f>
        <v>0</v>
      </c>
      <c r="P1423" s="95">
        <f>SUMIFS(MasterData[Base Rebate],MasterData[Material'#],H1423,MasterData[Material],I1423,MasterData[WWB ID],C1423)</f>
        <v>6.4666453959084791</v>
      </c>
      <c r="Q1423" s="95">
        <f>SUMIFS(MasterData[Annual Focus],MasterData[Material'#],H1423,MasterData[Material],I1423,MasterData[WWB ID],C1423)</f>
        <v>0</v>
      </c>
      <c r="R1423" s="95">
        <f>SUMIFS(MasterData[Growth Rebate],MasterData[Material'#],H1423,MasterData[Material],I1423,MasterData[WWB ID],C1423)</f>
        <v>84.15600000000002</v>
      </c>
      <c r="S1423" s="95">
        <f t="shared" si="46"/>
        <v>90.622645395908506</v>
      </c>
    </row>
    <row r="1424" spans="1:19" x14ac:dyDescent="0.25">
      <c r="A1424" s="91" t="str">
        <v>BD INTERVENTIONAL</v>
      </c>
      <c r="B1424" s="91" t="str">
        <v>Urology and Critical Care</v>
      </c>
      <c r="C1424" s="91" t="str">
        <v>2401521</v>
      </c>
      <c r="D1424" s="91" t="str">
        <v>Total Acute Urology</v>
      </c>
      <c r="E1424" s="91" t="str">
        <v>Urological Drainage</v>
      </c>
      <c r="F1424" s="91" t="str">
        <v>IC LATEX STRIPS</v>
      </c>
      <c r="G1424" s="91" t="str">
        <v>BARDEX FOLEY CATH 5CC</v>
      </c>
      <c r="H1424" s="91" t="str">
        <v>0165SI24_BARD</v>
      </c>
      <c r="I1424" s="91" t="str">
        <v>FoleyCathIC2Way</v>
      </c>
      <c r="J1424" s="91" t="str">
        <v>BARD</v>
      </c>
      <c r="K1424" s="95">
        <f>SUMIFS(MasterData[Curr Sales],MasterData[Material'#],H1424,MasterData[Material],I1424,MasterData[WWB ID],C1424)</f>
        <v>754.08000000000015</v>
      </c>
      <c r="L1424" s="95">
        <f>SUMIFS(MasterData[Prior Sales],MasterData[Material'#],H1424,MasterData[Material],I1424,MasterData[WWB ID],C1424)</f>
        <v>363.36</v>
      </c>
      <c r="M1424" s="95">
        <f t="shared" si="45"/>
        <v>390.72000000000014</v>
      </c>
      <c r="N1424" s="95">
        <f>SUMIFS(MasterData[Semi-Annual Base],MasterData[Material'#],H1424,MasterData[Material],I1424,MasterData[WWB ID],C1424)</f>
        <v>0</v>
      </c>
      <c r="O1424" s="95">
        <f>SUMIFS(MasterData[Semi-Annual Focus],MasterData[Material'#],H1424,MasterData[Material],I1424,MasterData[WWB ID],C1424)</f>
        <v>0</v>
      </c>
      <c r="P1424" s="95">
        <f>SUMIFS(MasterData[Base Rebate],MasterData[Material'#],H1424,MasterData[Material],I1424,MasterData[WWB ID],C1424)</f>
        <v>2.7988854000587304</v>
      </c>
      <c r="Q1424" s="95">
        <f>SUMIFS(MasterData[Annual Focus],MasterData[Material'#],H1424,MasterData[Material],I1424,MasterData[WWB ID],C1424)</f>
        <v>0</v>
      </c>
      <c r="R1424" s="95">
        <f>SUMIFS(MasterData[Growth Rebate],MasterData[Material'#],H1424,MasterData[Material],I1424,MasterData[WWB ID],C1424)</f>
        <v>39.072000000000003</v>
      </c>
      <c r="S1424" s="95">
        <f t="shared" si="46"/>
        <v>41.870885400058732</v>
      </c>
    </row>
    <row r="1425" spans="1:19" x14ac:dyDescent="0.25">
      <c r="A1425" s="91" t="str">
        <v>BD INTERVENTIONAL</v>
      </c>
      <c r="B1425" s="91" t="str">
        <v>Urology and Critical Care</v>
      </c>
      <c r="C1425" s="91" t="str">
        <v>2401521</v>
      </c>
      <c r="D1425" s="91" t="str">
        <v>Total Acute Urology</v>
      </c>
      <c r="E1425" s="91" t="str">
        <v>Urological Drainage</v>
      </c>
      <c r="F1425" s="91" t="str">
        <v>IC LATEX STRIPS</v>
      </c>
      <c r="G1425" s="91" t="str">
        <v>BARDEX FOLEY CATH 5CC</v>
      </c>
      <c r="H1425" s="91" t="str">
        <v>0165SI26_BARD</v>
      </c>
      <c r="I1425" s="91" t="str">
        <v>FoleyCathIC2Way</v>
      </c>
      <c r="J1425" s="91" t="str">
        <v>BARD</v>
      </c>
      <c r="K1425" s="95">
        <f>SUMIFS(MasterData[Curr Sales],MasterData[Material'#],H1425,MasterData[Material],I1425,MasterData[WWB ID],C1425)</f>
        <v>199.92000000000002</v>
      </c>
      <c r="L1425" s="95">
        <f>SUMIFS(MasterData[Prior Sales],MasterData[Material'#],H1425,MasterData[Material],I1425,MasterData[WWB ID],C1425)</f>
        <v>181.68</v>
      </c>
      <c r="M1425" s="95">
        <f t="shared" si="45"/>
        <v>18.240000000000009</v>
      </c>
      <c r="N1425" s="95">
        <f>SUMIFS(MasterData[Semi-Annual Base],MasterData[Material'#],H1425,MasterData[Material],I1425,MasterData[WWB ID],C1425)</f>
        <v>0</v>
      </c>
      <c r="O1425" s="95">
        <f>SUMIFS(MasterData[Semi-Annual Focus],MasterData[Material'#],H1425,MasterData[Material],I1425,MasterData[WWB ID],C1425)</f>
        <v>0</v>
      </c>
      <c r="P1425" s="95">
        <f>SUMIFS(MasterData[Base Rebate],MasterData[Material'#],H1425,MasterData[Material],I1425,MasterData[WWB ID],C1425)</f>
        <v>1.3994427000293652</v>
      </c>
      <c r="Q1425" s="95">
        <f>SUMIFS(MasterData[Annual Focus],MasterData[Material'#],H1425,MasterData[Material],I1425,MasterData[WWB ID],C1425)</f>
        <v>0</v>
      </c>
      <c r="R1425" s="95">
        <f>SUMIFS(MasterData[Growth Rebate],MasterData[Material'#],H1425,MasterData[Material],I1425,MasterData[WWB ID],C1425)</f>
        <v>1.8240000000000003</v>
      </c>
      <c r="S1425" s="95">
        <f t="shared" si="46"/>
        <v>3.2234427000293655</v>
      </c>
    </row>
    <row r="1426" spans="1:19" x14ac:dyDescent="0.25">
      <c r="A1426" s="91" t="str">
        <v>BD INTERVENTIONAL</v>
      </c>
      <c r="B1426" s="91" t="str">
        <v>Urology and Critical Care</v>
      </c>
      <c r="C1426" s="91" t="str">
        <v>2401521</v>
      </c>
      <c r="D1426" s="91" t="str">
        <v>Total Acute Urology</v>
      </c>
      <c r="E1426" s="91" t="str">
        <v>Urological Drainage</v>
      </c>
      <c r="F1426" s="91" t="str">
        <v>IC LATEX STRIPS</v>
      </c>
      <c r="G1426" s="91" t="str">
        <v>BARDEX FOLEY CATH 5CC</v>
      </c>
      <c r="H1426" s="91" t="str">
        <v>0165SI12_BARD</v>
      </c>
      <c r="I1426" s="91" t="str">
        <v>FoleyCathIC2Way</v>
      </c>
      <c r="J1426" s="91" t="str">
        <v>BARD</v>
      </c>
      <c r="K1426" s="95">
        <f>SUMIFS(MasterData[Curr Sales],MasterData[Material'#],H1426,MasterData[Material],I1426,MasterData[WWB ID],C1426)</f>
        <v>3907.2000000000003</v>
      </c>
      <c r="L1426" s="95">
        <f>SUMIFS(MasterData[Prior Sales],MasterData[Material'#],H1426,MasterData[Material],I1426,MasterData[WWB ID],C1426)</f>
        <v>1904.6400000000003</v>
      </c>
      <c r="M1426" s="95">
        <f t="shared" si="45"/>
        <v>2002.56</v>
      </c>
      <c r="N1426" s="95">
        <f>SUMIFS(MasterData[Semi-Annual Base],MasterData[Material'#],H1426,MasterData[Material],I1426,MasterData[WWB ID],C1426)</f>
        <v>0</v>
      </c>
      <c r="O1426" s="95">
        <f>SUMIFS(MasterData[Semi-Annual Focus],MasterData[Material'#],H1426,MasterData[Material],I1426,MasterData[WWB ID],C1426)</f>
        <v>0</v>
      </c>
      <c r="P1426" s="95">
        <f>SUMIFS(MasterData[Base Rebate],MasterData[Material'#],H1426,MasterData[Material],I1426,MasterData[WWB ID],C1426)</f>
        <v>14.671039983398998</v>
      </c>
      <c r="Q1426" s="95">
        <f>SUMIFS(MasterData[Annual Focus],MasterData[Material'#],H1426,MasterData[Material],I1426,MasterData[WWB ID],C1426)</f>
        <v>0</v>
      </c>
      <c r="R1426" s="95">
        <f>SUMIFS(MasterData[Growth Rebate],MasterData[Material'#],H1426,MasterData[Material],I1426,MasterData[WWB ID],C1426)</f>
        <v>200.25600000000003</v>
      </c>
      <c r="S1426" s="95">
        <f t="shared" si="46"/>
        <v>214.92703998339903</v>
      </c>
    </row>
    <row r="1427" spans="1:19" x14ac:dyDescent="0.25">
      <c r="A1427" s="91" t="str">
        <v>BD INTERVENTIONAL</v>
      </c>
      <c r="B1427" s="91" t="str">
        <v>Urology and Critical Care</v>
      </c>
      <c r="C1427" s="91" t="str">
        <v>2401521</v>
      </c>
      <c r="D1427" s="91" t="str">
        <v>Total Acute Urology</v>
      </c>
      <c r="E1427" s="91" t="str">
        <v>Urological Drainage</v>
      </c>
      <c r="F1427" s="91" t="str">
        <v>IC LATEX STRIPS</v>
      </c>
      <c r="G1427" s="91" t="str">
        <v>BARDEX FOLEY CATH 5CC</v>
      </c>
      <c r="H1427" s="91" t="str">
        <v>0165SI28_BARD</v>
      </c>
      <c r="I1427" s="91" t="str">
        <v>FoleyCathIC2Way</v>
      </c>
      <c r="J1427" s="91" t="str">
        <v>BARD</v>
      </c>
      <c r="K1427" s="95">
        <f>SUMIFS(MasterData[Curr Sales],MasterData[Material'#],H1427,MasterData[Material],I1427,MasterData[WWB ID],C1427)</f>
        <v>0</v>
      </c>
      <c r="L1427" s="95">
        <f>SUMIFS(MasterData[Prior Sales],MasterData[Material'#],H1427,MasterData[Material],I1427,MasterData[WWB ID],C1427)</f>
        <v>171.84</v>
      </c>
      <c r="M1427" s="95">
        <f t="shared" si="45"/>
        <v>-171.84</v>
      </c>
      <c r="N1427" s="95">
        <f>SUMIFS(MasterData[Semi-Annual Base],MasterData[Material'#],H1427,MasterData[Material],I1427,MasterData[WWB ID],C1427)</f>
        <v>0</v>
      </c>
      <c r="O1427" s="95">
        <f>SUMIFS(MasterData[Semi-Annual Focus],MasterData[Material'#],H1427,MasterData[Material],I1427,MasterData[WWB ID],C1427)</f>
        <v>0</v>
      </c>
      <c r="P1427" s="95">
        <f>SUMIFS(MasterData[Base Rebate],MasterData[Material'#],H1427,MasterData[Material],I1427,MasterData[WWB ID],C1427)</f>
        <v>1.3236472565667443</v>
      </c>
      <c r="Q1427" s="95">
        <f>SUMIFS(MasterData[Annual Focus],MasterData[Material'#],H1427,MasterData[Material],I1427,MasterData[WWB ID],C1427)</f>
        <v>0</v>
      </c>
      <c r="R1427" s="95">
        <f>SUMIFS(MasterData[Growth Rebate],MasterData[Material'#],H1427,MasterData[Material],I1427,MasterData[WWB ID],C1427)</f>
        <v>-17.184000000000005</v>
      </c>
      <c r="S1427" s="95">
        <f t="shared" si="46"/>
        <v>-15.860352743433261</v>
      </c>
    </row>
    <row r="1428" spans="1:19" x14ac:dyDescent="0.25">
      <c r="A1428" s="91" t="str">
        <v>BD INTERVENTIONAL</v>
      </c>
      <c r="B1428" s="91" t="str">
        <v>Urology and Critical Care</v>
      </c>
      <c r="C1428" s="91" t="str">
        <v>2401521</v>
      </c>
      <c r="D1428" s="91" t="str">
        <v>Total Acute Urology</v>
      </c>
      <c r="E1428" s="91" t="str">
        <v>Urological Drainage</v>
      </c>
      <c r="F1428" s="91" t="str">
        <v>IC LATEX STRIPS</v>
      </c>
      <c r="G1428" s="91" t="str">
        <v>BARDEX FOLEY CATH 5CC</v>
      </c>
      <c r="H1428" s="91" t="str">
        <v>0165SI08_BARD</v>
      </c>
      <c r="I1428" s="91" t="str">
        <v>FoleyCathIC2Way</v>
      </c>
      <c r="J1428" s="91" t="str">
        <v>BARD</v>
      </c>
      <c r="K1428" s="95">
        <f>SUMIFS(MasterData[Curr Sales],MasterData[Material'#],H1428,MasterData[Material],I1428,MasterData[WWB ID],C1428)</f>
        <v>1190.3999999999999</v>
      </c>
      <c r="L1428" s="95">
        <f>SUMIFS(MasterData[Prior Sales],MasterData[Material'#],H1428,MasterData[Material],I1428,MasterData[WWB ID],C1428)</f>
        <v>1180.92</v>
      </c>
      <c r="M1428" s="95">
        <f t="shared" si="45"/>
        <v>9.4799999999997908</v>
      </c>
      <c r="N1428" s="95">
        <f>SUMIFS(MasterData[Semi-Annual Base],MasterData[Material'#],H1428,MasterData[Material],I1428,MasterData[WWB ID],C1428)</f>
        <v>0</v>
      </c>
      <c r="O1428" s="95">
        <f>SUMIFS(MasterData[Semi-Annual Focus],MasterData[Material'#],H1428,MasterData[Material],I1428,MasterData[WWB ID],C1428)</f>
        <v>0</v>
      </c>
      <c r="P1428" s="95">
        <f>SUMIFS(MasterData[Base Rebate],MasterData[Material'#],H1428,MasterData[Material],I1428,MasterData[WWB ID],C1428)</f>
        <v>9.0963775501908746</v>
      </c>
      <c r="Q1428" s="95">
        <f>SUMIFS(MasterData[Annual Focus],MasterData[Material'#],H1428,MasterData[Material],I1428,MasterData[WWB ID],C1428)</f>
        <v>0</v>
      </c>
      <c r="R1428" s="95">
        <f>SUMIFS(MasterData[Growth Rebate],MasterData[Material'#],H1428,MasterData[Material],I1428,MasterData[WWB ID],C1428)</f>
        <v>0.94800000000000573</v>
      </c>
      <c r="S1428" s="95">
        <f t="shared" si="46"/>
        <v>10.04437755019088</v>
      </c>
    </row>
    <row r="1429" spans="1:19" x14ac:dyDescent="0.25">
      <c r="A1429" s="91" t="str">
        <v>BD INTERVENTIONAL</v>
      </c>
      <c r="B1429" s="91" t="str">
        <v>Urology and Critical Care</v>
      </c>
      <c r="C1429" s="91" t="str">
        <v>2401521</v>
      </c>
      <c r="D1429" s="91" t="str">
        <v>Total Acute Urology</v>
      </c>
      <c r="E1429" s="91" t="str">
        <v>Urological Drainage</v>
      </c>
      <c r="F1429" s="91" t="str">
        <v>IC LATEX STRIPS</v>
      </c>
      <c r="G1429" s="91" t="str">
        <v>BARDEX FOLEY CATH 5CC</v>
      </c>
      <c r="H1429" s="91" t="str">
        <v>0165SI10_BARD</v>
      </c>
      <c r="I1429" s="91" t="str">
        <v>FoleyCathIC2Way</v>
      </c>
      <c r="J1429" s="91" t="str">
        <v>BARD</v>
      </c>
      <c r="K1429" s="95">
        <f>SUMIFS(MasterData[Curr Sales],MasterData[Material'#],H1429,MasterData[Material],I1429,MasterData[WWB ID],C1429)</f>
        <v>1263</v>
      </c>
      <c r="L1429" s="95">
        <f>SUMIFS(MasterData[Prior Sales],MasterData[Material'#],H1429,MasterData[Material],I1429,MasterData[WWB ID],C1429)</f>
        <v>1212.72</v>
      </c>
      <c r="M1429" s="95">
        <f t="shared" si="45"/>
        <v>50.279999999999973</v>
      </c>
      <c r="N1429" s="95">
        <f>SUMIFS(MasterData[Semi-Annual Base],MasterData[Material'#],H1429,MasterData[Material],I1429,MasterData[WWB ID],C1429)</f>
        <v>0</v>
      </c>
      <c r="O1429" s="95">
        <f>SUMIFS(MasterData[Semi-Annual Focus],MasterData[Material'#],H1429,MasterData[Material],I1429,MasterData[WWB ID],C1429)</f>
        <v>0</v>
      </c>
      <c r="P1429" s="95">
        <f>SUMIFS(MasterData[Base Rebate],MasterData[Material'#],H1429,MasterData[Material],I1429,MasterData[WWB ID],C1429)</f>
        <v>9.3413262394298311</v>
      </c>
      <c r="Q1429" s="95">
        <f>SUMIFS(MasterData[Annual Focus],MasterData[Material'#],H1429,MasterData[Material],I1429,MasterData[WWB ID],C1429)</f>
        <v>0</v>
      </c>
      <c r="R1429" s="95">
        <f>SUMIFS(MasterData[Growth Rebate],MasterData[Material'#],H1429,MasterData[Material],I1429,MasterData[WWB ID],C1429)</f>
        <v>5.0279999999999934</v>
      </c>
      <c r="S1429" s="95">
        <f t="shared" si="46"/>
        <v>14.369326239429824</v>
      </c>
    </row>
    <row r="1430" spans="1:19" x14ac:dyDescent="0.25">
      <c r="A1430" s="91" t="str">
        <v>BD INTERVENTIONAL</v>
      </c>
      <c r="B1430" s="91" t="str">
        <v>Urology and Critical Care</v>
      </c>
      <c r="C1430" s="91" t="str">
        <v>2401521</v>
      </c>
      <c r="D1430" s="91" t="str">
        <v>Total Acute Urology</v>
      </c>
      <c r="E1430" s="91" t="str">
        <v>Urological Drainage</v>
      </c>
      <c r="F1430" s="91" t="str">
        <v>IC LATEX STRIPS</v>
      </c>
      <c r="G1430" s="91" t="str">
        <v>BARDEX FOLEY CATH 5CC</v>
      </c>
      <c r="H1430" s="91" t="str">
        <v>0165SI30_BARD</v>
      </c>
      <c r="I1430" s="91" t="str">
        <v>FoleyCathIC2Way</v>
      </c>
      <c r="J1430" s="91" t="str">
        <v>BARD</v>
      </c>
      <c r="K1430" s="95">
        <f>SUMIFS(MasterData[Curr Sales],MasterData[Material'#],H1430,MasterData[Material],I1430,MasterData[WWB ID],C1430)</f>
        <v>199.92000000000002</v>
      </c>
      <c r="L1430" s="95">
        <f>SUMIFS(MasterData[Prior Sales],MasterData[Material'#],H1430,MasterData[Material],I1430,MasterData[WWB ID],C1430)</f>
        <v>444.36000000000007</v>
      </c>
      <c r="M1430" s="95">
        <f t="shared" si="45"/>
        <v>-244.44000000000005</v>
      </c>
      <c r="N1430" s="95">
        <f>SUMIFS(MasterData[Semi-Annual Base],MasterData[Material'#],H1430,MasterData[Material],I1430,MasterData[WWB ID],C1430)</f>
        <v>0</v>
      </c>
      <c r="O1430" s="95">
        <f>SUMIFS(MasterData[Semi-Annual Focus],MasterData[Material'#],H1430,MasterData[Material],I1430,MasterData[WWB ID],C1430)</f>
        <v>0</v>
      </c>
      <c r="P1430" s="95">
        <f>SUMIFS(MasterData[Base Rebate],MasterData[Material'#],H1430,MasterData[Material],I1430,MasterData[WWB ID],C1430)</f>
        <v>3.4228113066107921</v>
      </c>
      <c r="Q1430" s="95">
        <f>SUMIFS(MasterData[Annual Focus],MasterData[Material'#],H1430,MasterData[Material],I1430,MasterData[WWB ID],C1430)</f>
        <v>0</v>
      </c>
      <c r="R1430" s="95">
        <f>SUMIFS(MasterData[Growth Rebate],MasterData[Material'#],H1430,MasterData[Material],I1430,MasterData[WWB ID],C1430)</f>
        <v>-24.444000000000003</v>
      </c>
      <c r="S1430" s="95">
        <f t="shared" si="46"/>
        <v>-21.02118869338921</v>
      </c>
    </row>
    <row r="1431" spans="1:19" x14ac:dyDescent="0.25">
      <c r="A1431" s="91" t="str">
        <v>BD INTERVENTIONAL</v>
      </c>
      <c r="B1431" s="91" t="str">
        <v>Urology and Critical Care</v>
      </c>
      <c r="C1431" s="91" t="str">
        <v>2401521</v>
      </c>
      <c r="D1431" s="91" t="str">
        <v>Total Acute Urology</v>
      </c>
      <c r="E1431" s="91" t="str">
        <v>Urological Drainage</v>
      </c>
      <c r="F1431" s="91" t="str">
        <v>IC LATEX STRIPS</v>
      </c>
      <c r="G1431" s="91" t="str">
        <v>BARDEX IC FOLEY CATH 30CC</v>
      </c>
      <c r="H1431" s="91" t="str">
        <v>0166SI16_BARD</v>
      </c>
      <c r="I1431" s="91" t="str">
        <v>FoleyCathIC2Way</v>
      </c>
      <c r="J1431" s="91" t="str">
        <v>BARD</v>
      </c>
      <c r="K1431" s="95">
        <f>SUMIFS(MasterData[Curr Sales],MasterData[Material'#],H1431,MasterData[Material],I1431,MasterData[WWB ID],C1431)</f>
        <v>1036.8</v>
      </c>
      <c r="L1431" s="95">
        <f>SUMIFS(MasterData[Prior Sales],MasterData[Material'#],H1431,MasterData[Material],I1431,MasterData[WWB ID],C1431)</f>
        <v>235.91999999999996</v>
      </c>
      <c r="M1431" s="95">
        <f t="shared" si="45"/>
        <v>800.88</v>
      </c>
      <c r="N1431" s="95">
        <f>SUMIFS(MasterData[Semi-Annual Base],MasterData[Material'#],H1431,MasterData[Material],I1431,MasterData[WWB ID],C1431)</f>
        <v>0</v>
      </c>
      <c r="O1431" s="95">
        <f>SUMIFS(MasterData[Semi-Annual Focus],MasterData[Material'#],H1431,MasterData[Material],I1431,MasterData[WWB ID],C1431)</f>
        <v>0</v>
      </c>
      <c r="P1431" s="95">
        <f>SUMIFS(MasterData[Base Rebate],MasterData[Material'#],H1431,MasterData[Material],I1431,MasterData[WWB ID],C1431)</f>
        <v>1.8172419737501528</v>
      </c>
      <c r="Q1431" s="95">
        <f>SUMIFS(MasterData[Annual Focus],MasterData[Material'#],H1431,MasterData[Material],I1431,MasterData[WWB ID],C1431)</f>
        <v>0</v>
      </c>
      <c r="R1431" s="95">
        <f>SUMIFS(MasterData[Growth Rebate],MasterData[Material'#],H1431,MasterData[Material],I1431,MasterData[WWB ID],C1431)</f>
        <v>80.087999999999994</v>
      </c>
      <c r="S1431" s="95">
        <f t="shared" si="46"/>
        <v>81.905241973750151</v>
      </c>
    </row>
    <row r="1432" spans="1:19" x14ac:dyDescent="0.25">
      <c r="A1432" s="91" t="str">
        <v>BD INTERVENTIONAL</v>
      </c>
      <c r="B1432" s="91" t="str">
        <v>Urology and Critical Care</v>
      </c>
      <c r="C1432" s="91" t="str">
        <v>2401521</v>
      </c>
      <c r="D1432" s="91" t="str">
        <v>Total Acute Urology</v>
      </c>
      <c r="E1432" s="91" t="str">
        <v>Urological Drainage</v>
      </c>
      <c r="F1432" s="91" t="str">
        <v>IC LATEX STRIPS</v>
      </c>
      <c r="G1432" s="91" t="str">
        <v>BARDEX IC FOLEY CATH 30CC</v>
      </c>
      <c r="H1432" s="91" t="str">
        <v>0166SI18_BARD</v>
      </c>
      <c r="I1432" s="91" t="str">
        <v>FoleyCathIC2Way</v>
      </c>
      <c r="J1432" s="91" t="str">
        <v>BARD</v>
      </c>
      <c r="K1432" s="95">
        <f>SUMIFS(MasterData[Curr Sales],MasterData[Material'#],H1432,MasterData[Material],I1432,MasterData[WWB ID],C1432)</f>
        <v>1228.8000000000002</v>
      </c>
      <c r="L1432" s="95">
        <f>SUMIFS(MasterData[Prior Sales],MasterData[Material'#],H1432,MasterData[Material],I1432,MasterData[WWB ID],C1432)</f>
        <v>757.68</v>
      </c>
      <c r="M1432" s="95">
        <f t="shared" si="45"/>
        <v>471.12000000000023</v>
      </c>
      <c r="N1432" s="95">
        <f>SUMIFS(MasterData[Semi-Annual Base],MasterData[Material'#],H1432,MasterData[Material],I1432,MasterData[WWB ID],C1432)</f>
        <v>0</v>
      </c>
      <c r="O1432" s="95">
        <f>SUMIFS(MasterData[Semi-Annual Focus],MasterData[Material'#],H1432,MasterData[Material],I1432,MasterData[WWB ID],C1432)</f>
        <v>0</v>
      </c>
      <c r="P1432" s="95">
        <f>SUMIFS(MasterData[Base Rebate],MasterData[Material'#],H1432,MasterData[Material],I1432,MasterData[WWB ID],C1432)</f>
        <v>5.8362491466218041</v>
      </c>
      <c r="Q1432" s="95">
        <f>SUMIFS(MasterData[Annual Focus],MasterData[Material'#],H1432,MasterData[Material],I1432,MasterData[WWB ID],C1432)</f>
        <v>0</v>
      </c>
      <c r="R1432" s="95">
        <f>SUMIFS(MasterData[Growth Rebate],MasterData[Material'#],H1432,MasterData[Material],I1432,MasterData[WWB ID],C1432)</f>
        <v>47.111999999999995</v>
      </c>
      <c r="S1432" s="95">
        <f t="shared" si="46"/>
        <v>52.948249146621798</v>
      </c>
    </row>
    <row r="1433" spans="1:19" x14ac:dyDescent="0.25">
      <c r="A1433" s="91" t="str">
        <v>BD INTERVENTIONAL</v>
      </c>
      <c r="B1433" s="91" t="str">
        <v>Urology and Critical Care</v>
      </c>
      <c r="C1433" s="91" t="str">
        <v>2401521</v>
      </c>
      <c r="D1433" s="91" t="str">
        <v>Total Acute Urology</v>
      </c>
      <c r="E1433" s="91" t="str">
        <v>Urological Drainage</v>
      </c>
      <c r="F1433" s="91" t="str">
        <v>IC LATEX STRIPS</v>
      </c>
      <c r="G1433" s="91" t="str">
        <v>BARDEX IC FOLEY CATH 30CC</v>
      </c>
      <c r="H1433" s="91" t="str">
        <v>0166SI20_BARD</v>
      </c>
      <c r="I1433" s="91" t="str">
        <v>FoleyCathIC2Way</v>
      </c>
      <c r="J1433" s="91" t="str">
        <v>BARD</v>
      </c>
      <c r="K1433" s="95">
        <f>SUMIFS(MasterData[Curr Sales],MasterData[Material'#],H1433,MasterData[Material],I1433,MasterData[WWB ID],C1433)</f>
        <v>528</v>
      </c>
      <c r="L1433" s="95">
        <f>SUMIFS(MasterData[Prior Sales],MasterData[Material'#],H1433,MasterData[Material],I1433,MasterData[WWB ID],C1433)</f>
        <v>672</v>
      </c>
      <c r="M1433" s="95">
        <f t="shared" si="45"/>
        <v>-144</v>
      </c>
      <c r="N1433" s="95">
        <f>SUMIFS(MasterData[Semi-Annual Base],MasterData[Material'#],H1433,MasterData[Material],I1433,MasterData[WWB ID],C1433)</f>
        <v>0</v>
      </c>
      <c r="O1433" s="95">
        <f>SUMIFS(MasterData[Semi-Annual Focus],MasterData[Material'#],H1433,MasterData[Material],I1433,MasterData[WWB ID],C1433)</f>
        <v>0</v>
      </c>
      <c r="P1433" s="95">
        <f>SUMIFS(MasterData[Base Rebate],MasterData[Material'#],H1433,MasterData[Material],I1433,MasterData[WWB ID],C1433)</f>
        <v>5.1762741876911784</v>
      </c>
      <c r="Q1433" s="95">
        <f>SUMIFS(MasterData[Annual Focus],MasterData[Material'#],H1433,MasterData[Material],I1433,MasterData[WWB ID],C1433)</f>
        <v>0</v>
      </c>
      <c r="R1433" s="95">
        <f>SUMIFS(MasterData[Growth Rebate],MasterData[Material'#],H1433,MasterData[Material],I1433,MasterData[WWB ID],C1433)</f>
        <v>-14.400000000000006</v>
      </c>
      <c r="S1433" s="95">
        <f t="shared" si="46"/>
        <v>-9.2237258123088282</v>
      </c>
    </row>
    <row r="1434" spans="1:19" x14ac:dyDescent="0.25">
      <c r="A1434" s="91" t="str">
        <v>BD INTERVENTIONAL</v>
      </c>
      <c r="B1434" s="91" t="str">
        <v>Urology and Critical Care</v>
      </c>
      <c r="C1434" s="91" t="str">
        <v>2401521</v>
      </c>
      <c r="D1434" s="91" t="str">
        <v>Total Acute Urology</v>
      </c>
      <c r="E1434" s="91" t="str">
        <v>Urological Drainage</v>
      </c>
      <c r="F1434" s="91" t="str">
        <v>IC LATEX STRIPS</v>
      </c>
      <c r="G1434" s="91" t="str">
        <v>BARDEX IC FOLEY CATH 30CC</v>
      </c>
      <c r="H1434" s="91" t="str">
        <v>0166SI22_BARD</v>
      </c>
      <c r="I1434" s="91" t="str">
        <v>FoleyCathIC2Way</v>
      </c>
      <c r="J1434" s="91" t="str">
        <v>BARD</v>
      </c>
      <c r="K1434" s="95">
        <f>SUMIFS(MasterData[Curr Sales],MasterData[Material'#],H1434,MasterData[Material],I1434,MasterData[WWB ID],C1434)</f>
        <v>1142.3999999999999</v>
      </c>
      <c r="L1434" s="95">
        <f>SUMIFS(MasterData[Prior Sales],MasterData[Material'#],H1434,MasterData[Material],I1434,MasterData[WWB ID],C1434)</f>
        <v>864</v>
      </c>
      <c r="M1434" s="95">
        <f t="shared" si="45"/>
        <v>278.39999999999986</v>
      </c>
      <c r="N1434" s="95">
        <f>SUMIFS(MasterData[Semi-Annual Base],MasterData[Material'#],H1434,MasterData[Material],I1434,MasterData[WWB ID],C1434)</f>
        <v>0</v>
      </c>
      <c r="O1434" s="95">
        <f>SUMIFS(MasterData[Semi-Annual Focus],MasterData[Material'#],H1434,MasterData[Material],I1434,MasterData[WWB ID],C1434)</f>
        <v>0</v>
      </c>
      <c r="P1434" s="95">
        <f>SUMIFS(MasterData[Base Rebate],MasterData[Material'#],H1434,MasterData[Material],I1434,MasterData[WWB ID],C1434)</f>
        <v>6.6552096698886585</v>
      </c>
      <c r="Q1434" s="95">
        <f>SUMIFS(MasterData[Annual Focus],MasterData[Material'#],H1434,MasterData[Material],I1434,MasterData[WWB ID],C1434)</f>
        <v>0</v>
      </c>
      <c r="R1434" s="95">
        <f>SUMIFS(MasterData[Growth Rebate],MasterData[Material'#],H1434,MasterData[Material],I1434,MasterData[WWB ID],C1434)</f>
        <v>27.839999999999996</v>
      </c>
      <c r="S1434" s="95">
        <f t="shared" si="46"/>
        <v>34.495209669888652</v>
      </c>
    </row>
    <row r="1435" spans="1:19" x14ac:dyDescent="0.25">
      <c r="A1435" s="91" t="str">
        <v>BD INTERVENTIONAL</v>
      </c>
      <c r="B1435" s="91" t="str">
        <v>Urology and Critical Care</v>
      </c>
      <c r="C1435" s="91" t="str">
        <v>2401521</v>
      </c>
      <c r="D1435" s="91" t="str">
        <v>Total Acute Urology</v>
      </c>
      <c r="E1435" s="91" t="str">
        <v>Urological Drainage</v>
      </c>
      <c r="F1435" s="91" t="str">
        <v>IC LATEX STRIPS</v>
      </c>
      <c r="G1435" s="91" t="str">
        <v>BARDEX IC FOLEY CATH 30CC</v>
      </c>
      <c r="H1435" s="91" t="str">
        <v>0166SI26_BARD</v>
      </c>
      <c r="I1435" s="91" t="str">
        <v>FoleyCathIC2Way</v>
      </c>
      <c r="J1435" s="91" t="str">
        <v>BARD</v>
      </c>
      <c r="K1435" s="95">
        <f>SUMIFS(MasterData[Curr Sales],MasterData[Material'#],H1435,MasterData[Material],I1435,MasterData[WWB ID],C1435)</f>
        <v>623.99999999999989</v>
      </c>
      <c r="L1435" s="95">
        <f>SUMIFS(MasterData[Prior Sales],MasterData[Material'#],H1435,MasterData[Material],I1435,MasterData[WWB ID],C1435)</f>
        <v>2026.0999999999997</v>
      </c>
      <c r="M1435" s="95">
        <f t="shared" si="45"/>
        <v>-1402.1</v>
      </c>
      <c r="N1435" s="95">
        <f>SUMIFS(MasterData[Semi-Annual Base],MasterData[Material'#],H1435,MasterData[Material],I1435,MasterData[WWB ID],C1435)</f>
        <v>0</v>
      </c>
      <c r="O1435" s="95">
        <f>SUMIFS(MasterData[Semi-Annual Focus],MasterData[Material'#],H1435,MasterData[Material],I1435,MasterData[WWB ID],C1435)</f>
        <v>0</v>
      </c>
      <c r="P1435" s="95">
        <f>SUMIFS(MasterData[Base Rebate],MasterData[Material'#],H1435,MasterData[Material],I1435,MasterData[WWB ID],C1435)</f>
        <v>15.606620731668297</v>
      </c>
      <c r="Q1435" s="95">
        <f>SUMIFS(MasterData[Annual Focus],MasterData[Material'#],H1435,MasterData[Material],I1435,MasterData[WWB ID],C1435)</f>
        <v>0</v>
      </c>
      <c r="R1435" s="95">
        <f>SUMIFS(MasterData[Growth Rebate],MasterData[Material'#],H1435,MasterData[Material],I1435,MasterData[WWB ID],C1435)</f>
        <v>-140.21</v>
      </c>
      <c r="S1435" s="95">
        <f t="shared" si="46"/>
        <v>-124.60337926833171</v>
      </c>
    </row>
    <row r="1436" spans="1:19" x14ac:dyDescent="0.25">
      <c r="A1436" s="91" t="str">
        <v>BD INTERVENTIONAL</v>
      </c>
      <c r="B1436" s="91" t="str">
        <v>Urology and Critical Care</v>
      </c>
      <c r="C1436" s="91" t="str">
        <v>2401521</v>
      </c>
      <c r="D1436" s="91" t="str">
        <v>Total Acute Urology</v>
      </c>
      <c r="E1436" s="91" t="str">
        <v>Urological Drainage</v>
      </c>
      <c r="F1436" s="91" t="str">
        <v>IC LATEX STRIPS</v>
      </c>
      <c r="G1436" s="91" t="str">
        <v>BARDEX IC FOLEY CATH 30CC</v>
      </c>
      <c r="H1436" s="91" t="str">
        <v>0166SI24_BARD</v>
      </c>
      <c r="I1436" s="91" t="str">
        <v>FoleyCathIC2Way</v>
      </c>
      <c r="J1436" s="91" t="str">
        <v>BARD</v>
      </c>
      <c r="K1436" s="95">
        <f>SUMIFS(MasterData[Curr Sales],MasterData[Material'#],H1436,MasterData[Material],I1436,MasterData[WWB ID],C1436)</f>
        <v>633.6</v>
      </c>
      <c r="L1436" s="95">
        <f>SUMIFS(MasterData[Prior Sales],MasterData[Material'#],H1436,MasterData[Material],I1436,MasterData[WWB ID],C1436)</f>
        <v>767.99999999999989</v>
      </c>
      <c r="M1436" s="95">
        <f t="shared" si="45"/>
        <v>-134.39999999999986</v>
      </c>
      <c r="N1436" s="95">
        <f>SUMIFS(MasterData[Semi-Annual Base],MasterData[Material'#],H1436,MasterData[Material],I1436,MasterData[WWB ID],C1436)</f>
        <v>0</v>
      </c>
      <c r="O1436" s="95">
        <f>SUMIFS(MasterData[Semi-Annual Focus],MasterData[Material'#],H1436,MasterData[Material],I1436,MasterData[WWB ID],C1436)</f>
        <v>0</v>
      </c>
      <c r="P1436" s="95">
        <f>SUMIFS(MasterData[Base Rebate],MasterData[Material'#],H1436,MasterData[Material],I1436,MasterData[WWB ID],C1436)</f>
        <v>5.9157419287899184</v>
      </c>
      <c r="Q1436" s="95">
        <f>SUMIFS(MasterData[Annual Focus],MasterData[Material'#],H1436,MasterData[Material],I1436,MasterData[WWB ID],C1436)</f>
        <v>0</v>
      </c>
      <c r="R1436" s="95">
        <f>SUMIFS(MasterData[Growth Rebate],MasterData[Material'#],H1436,MasterData[Material],I1436,MasterData[WWB ID],C1436)</f>
        <v>-13.439999999999996</v>
      </c>
      <c r="S1436" s="95">
        <f t="shared" si="46"/>
        <v>-7.5242580712100775</v>
      </c>
    </row>
    <row r="1437" spans="1:19" x14ac:dyDescent="0.25">
      <c r="A1437" s="91" t="str">
        <v>BD INTERVENTIONAL</v>
      </c>
      <c r="B1437" s="91" t="str">
        <v>Urology and Critical Care</v>
      </c>
      <c r="C1437" s="91" t="str">
        <v>2401521</v>
      </c>
      <c r="D1437" s="91" t="str">
        <v>Total Acute Urology</v>
      </c>
      <c r="E1437" s="91" t="str">
        <v>Urological Drainage</v>
      </c>
      <c r="F1437" s="91" t="str">
        <v>IC LATEX STRIPS</v>
      </c>
      <c r="G1437" s="91" t="str">
        <v>BARDEX IC FOLEY CATH 30CC</v>
      </c>
      <c r="H1437" s="91" t="str">
        <v>0166SI14_BARD</v>
      </c>
      <c r="I1437" s="91" t="str">
        <v>FoleyCathIC2Way</v>
      </c>
      <c r="J1437" s="91" t="str">
        <v>BARD</v>
      </c>
      <c r="K1437" s="95">
        <f>SUMIFS(MasterData[Curr Sales],MasterData[Material'#],H1437,MasterData[Material],I1437,MasterData[WWB ID],C1437)</f>
        <v>211.2</v>
      </c>
      <c r="L1437" s="95">
        <f>SUMIFS(MasterData[Prior Sales],MasterData[Material'#],H1437,MasterData[Material],I1437,MasterData[WWB ID],C1437)</f>
        <v>96</v>
      </c>
      <c r="M1437" s="95">
        <f t="shared" si="45"/>
        <v>115.19999999999999</v>
      </c>
      <c r="N1437" s="95">
        <f>SUMIFS(MasterData[Semi-Annual Base],MasterData[Material'#],H1437,MasterData[Material],I1437,MasterData[WWB ID],C1437)</f>
        <v>0</v>
      </c>
      <c r="O1437" s="95">
        <f>SUMIFS(MasterData[Semi-Annual Focus],MasterData[Material'#],H1437,MasterData[Material],I1437,MasterData[WWB ID],C1437)</f>
        <v>0</v>
      </c>
      <c r="P1437" s="95">
        <f>SUMIFS(MasterData[Base Rebate],MasterData[Material'#],H1437,MasterData[Material],I1437,MasterData[WWB ID],C1437)</f>
        <v>0.73946774109873981</v>
      </c>
      <c r="Q1437" s="95">
        <f>SUMIFS(MasterData[Annual Focus],MasterData[Material'#],H1437,MasterData[Material],I1437,MasterData[WWB ID],C1437)</f>
        <v>0</v>
      </c>
      <c r="R1437" s="95">
        <f>SUMIFS(MasterData[Growth Rebate],MasterData[Material'#],H1437,MasterData[Material],I1437,MasterData[WWB ID],C1437)</f>
        <v>11.52</v>
      </c>
      <c r="S1437" s="95">
        <f t="shared" si="46"/>
        <v>12.259467741098739</v>
      </c>
    </row>
    <row r="1438" spans="1:19" x14ac:dyDescent="0.25">
      <c r="A1438" s="91" t="str">
        <v>BD INTERVENTIONAL</v>
      </c>
      <c r="B1438" s="91" t="str">
        <v>Urology and Critical Care</v>
      </c>
      <c r="C1438" s="91" t="str">
        <v>2401521</v>
      </c>
      <c r="D1438" s="91" t="str">
        <v>Total Acute Urology</v>
      </c>
      <c r="E1438" s="91" t="str">
        <v>Urological Drainage</v>
      </c>
      <c r="F1438" s="91" t="str">
        <v>IC Lubrisil Strips</v>
      </c>
      <c r="G1438" s="91" t="str">
        <v>Lubri-Sil I/C Catheters</v>
      </c>
      <c r="H1438" s="91" t="str">
        <v>1758SI16_BARD</v>
      </c>
      <c r="I1438" s="91" t="str">
        <v>FoleyCathICAntiMicCtdAllSil</v>
      </c>
      <c r="J1438" s="91" t="str">
        <v>BARD</v>
      </c>
      <c r="K1438" s="95">
        <f>SUMIFS(MasterData[Curr Sales],MasterData[Material'#],H1438,MasterData[Material],I1438,MasterData[WWB ID],C1438)</f>
        <v>1799.8800000000006</v>
      </c>
      <c r="L1438" s="95">
        <f>SUMIFS(MasterData[Prior Sales],MasterData[Material'#],H1438,MasterData[Material],I1438,MasterData[WWB ID],C1438)</f>
        <v>2560.44</v>
      </c>
      <c r="M1438" s="95">
        <f t="shared" si="45"/>
        <v>-760.55999999999949</v>
      </c>
      <c r="N1438" s="95">
        <f>SUMIFS(MasterData[Semi-Annual Base],MasterData[Material'#],H1438,MasterData[Material],I1438,MasterData[WWB ID],C1438)</f>
        <v>0</v>
      </c>
      <c r="O1438" s="95">
        <f>SUMIFS(MasterData[Semi-Annual Focus],MasterData[Material'#],H1438,MasterData[Material],I1438,MasterData[WWB ID],C1438)</f>
        <v>0</v>
      </c>
      <c r="P1438" s="95">
        <f>SUMIFS(MasterData[Base Rebate],MasterData[Material'#],H1438,MasterData[Material],I1438,MasterData[WWB ID],C1438)</f>
        <v>19.722528989779768</v>
      </c>
      <c r="Q1438" s="95">
        <f>SUMIFS(MasterData[Annual Focus],MasterData[Material'#],H1438,MasterData[Material],I1438,MasterData[WWB ID],C1438)</f>
        <v>0</v>
      </c>
      <c r="R1438" s="95">
        <f>SUMIFS(MasterData[Growth Rebate],MasterData[Material'#],H1438,MasterData[Material],I1438,MasterData[WWB ID],C1438)</f>
        <v>-76.055999999999997</v>
      </c>
      <c r="S1438" s="95">
        <f t="shared" si="46"/>
        <v>-56.333471010220229</v>
      </c>
    </row>
    <row r="1439" spans="1:19" x14ac:dyDescent="0.25">
      <c r="A1439" s="91" t="str">
        <v>BD INTERVENTIONAL</v>
      </c>
      <c r="B1439" s="91" t="str">
        <v>Urology and Critical Care</v>
      </c>
      <c r="C1439" s="91" t="str">
        <v>2401521</v>
      </c>
      <c r="D1439" s="91" t="str">
        <v>Total Acute Urology</v>
      </c>
      <c r="E1439" s="91" t="str">
        <v>Urological Drainage</v>
      </c>
      <c r="F1439" s="91" t="str">
        <v>IC Lubrisil Strips</v>
      </c>
      <c r="G1439" s="91" t="str">
        <v>Lubri-Sil I/C Catheters</v>
      </c>
      <c r="H1439" s="91" t="str">
        <v>1758SI12_BARD</v>
      </c>
      <c r="I1439" s="91" t="str">
        <v>FoleyCathICAntiMicCtdAllSil</v>
      </c>
      <c r="J1439" s="91" t="str">
        <v>BARD</v>
      </c>
      <c r="K1439" s="95">
        <f>SUMIFS(MasterData[Curr Sales],MasterData[Material'#],H1439,MasterData[Material],I1439,MasterData[WWB ID],C1439)</f>
        <v>2296.5600000000004</v>
      </c>
      <c r="L1439" s="95">
        <f>SUMIFS(MasterData[Prior Sales],MasterData[Material'#],H1439,MasterData[Material],I1439,MasterData[WWB ID],C1439)</f>
        <v>652.44000000000005</v>
      </c>
      <c r="M1439" s="95">
        <f t="shared" si="45"/>
        <v>1644.1200000000003</v>
      </c>
      <c r="N1439" s="95">
        <f>SUMIFS(MasterData[Semi-Annual Base],MasterData[Material'#],H1439,MasterData[Material],I1439,MasterData[WWB ID],C1439)</f>
        <v>0</v>
      </c>
      <c r="O1439" s="95">
        <f>SUMIFS(MasterData[Semi-Annual Focus],MasterData[Material'#],H1439,MasterData[Material],I1439,MasterData[WWB ID],C1439)</f>
        <v>0</v>
      </c>
      <c r="P1439" s="95">
        <f>SUMIFS(MasterData[Base Rebate],MasterData[Material'#],H1439,MasterData[Material],I1439,MasterData[WWB ID],C1439)</f>
        <v>5.0256076354423111</v>
      </c>
      <c r="Q1439" s="95">
        <f>SUMIFS(MasterData[Annual Focus],MasterData[Material'#],H1439,MasterData[Material],I1439,MasterData[WWB ID],C1439)</f>
        <v>0</v>
      </c>
      <c r="R1439" s="95">
        <f>SUMIFS(MasterData[Growth Rebate],MasterData[Material'#],H1439,MasterData[Material],I1439,MasterData[WWB ID],C1439)</f>
        <v>164.41200000000006</v>
      </c>
      <c r="S1439" s="95">
        <f t="shared" si="46"/>
        <v>169.43760763544236</v>
      </c>
    </row>
    <row r="1440" spans="1:19" x14ac:dyDescent="0.25">
      <c r="A1440" s="91" t="str">
        <v>BD INTERVENTIONAL</v>
      </c>
      <c r="B1440" s="91" t="str">
        <v>Urology and Critical Care</v>
      </c>
      <c r="C1440" s="91" t="str">
        <v>2401521</v>
      </c>
      <c r="D1440" s="91" t="str">
        <v>Total Acute Urology</v>
      </c>
      <c r="E1440" s="91" t="str">
        <v>Urological Drainage</v>
      </c>
      <c r="F1440" s="91" t="str">
        <v>IC Lubrisil Strips</v>
      </c>
      <c r="G1440" s="91" t="str">
        <v>Lubri-Sil I/C Catheters</v>
      </c>
      <c r="H1440" s="91" t="str">
        <v>1758SI14_BARD</v>
      </c>
      <c r="I1440" s="91" t="str">
        <v>FoleyCathICAntiMicCtdAllSil</v>
      </c>
      <c r="J1440" s="91" t="str">
        <v>BARD</v>
      </c>
      <c r="K1440" s="95">
        <f>SUMIFS(MasterData[Curr Sales],MasterData[Material'#],H1440,MasterData[Material],I1440,MasterData[WWB ID],C1440)</f>
        <v>6452.5200000000023</v>
      </c>
      <c r="L1440" s="95">
        <f>SUMIFS(MasterData[Prior Sales],MasterData[Material'#],H1440,MasterData[Material],I1440,MasterData[WWB ID],C1440)</f>
        <v>3695.3999999999996</v>
      </c>
      <c r="M1440" s="95">
        <f t="shared" si="45"/>
        <v>2757.1200000000026</v>
      </c>
      <c r="N1440" s="95">
        <f>SUMIFS(MasterData[Semi-Annual Base],MasterData[Material'#],H1440,MasterData[Material],I1440,MasterData[WWB ID],C1440)</f>
        <v>0</v>
      </c>
      <c r="O1440" s="95">
        <f>SUMIFS(MasterData[Semi-Annual Focus],MasterData[Material'#],H1440,MasterData[Material],I1440,MasterData[WWB ID],C1440)</f>
        <v>0</v>
      </c>
      <c r="P1440" s="95">
        <f>SUMIFS(MasterData[Base Rebate],MasterData[Material'#],H1440,MasterData[Material],I1440,MasterData[WWB ID],C1440)</f>
        <v>28.46488635891961</v>
      </c>
      <c r="Q1440" s="95">
        <f>SUMIFS(MasterData[Annual Focus],MasterData[Material'#],H1440,MasterData[Material],I1440,MasterData[WWB ID],C1440)</f>
        <v>0</v>
      </c>
      <c r="R1440" s="95">
        <f>SUMIFS(MasterData[Growth Rebate],MasterData[Material'#],H1440,MasterData[Material],I1440,MasterData[WWB ID],C1440)</f>
        <v>275.71200000000005</v>
      </c>
      <c r="S1440" s="95">
        <f t="shared" si="46"/>
        <v>304.17688635891966</v>
      </c>
    </row>
    <row r="1441" spans="1:19" x14ac:dyDescent="0.25">
      <c r="A1441" s="91" t="str">
        <v>BD INTERVENTIONAL</v>
      </c>
      <c r="B1441" s="91" t="str">
        <v>Urology and Critical Care</v>
      </c>
      <c r="C1441" s="91" t="str">
        <v>2401521</v>
      </c>
      <c r="D1441" s="91" t="str">
        <v>Total Acute Urology</v>
      </c>
      <c r="E1441" s="91" t="str">
        <v>Urological Drainage</v>
      </c>
      <c r="F1441" s="91" t="str">
        <v>IC Lubrisil Strips</v>
      </c>
      <c r="G1441" s="91" t="str">
        <v>Lubri-Sil I/C Catheters</v>
      </c>
      <c r="H1441" s="91" t="str">
        <v>1758SI18_BARD</v>
      </c>
      <c r="I1441" s="91" t="str">
        <v>FoleyCathICAntiMicCtdAllSil</v>
      </c>
      <c r="J1441" s="91" t="str">
        <v>BARD</v>
      </c>
      <c r="K1441" s="95">
        <f>SUMIFS(MasterData[Curr Sales],MasterData[Material'#],H1441,MasterData[Material],I1441,MasterData[WWB ID],C1441)</f>
        <v>1918.5600000000002</v>
      </c>
      <c r="L1441" s="95">
        <f>SUMIFS(MasterData[Prior Sales],MasterData[Material'#],H1441,MasterData[Material],I1441,MasterData[WWB ID],C1441)</f>
        <v>1431</v>
      </c>
      <c r="M1441" s="95">
        <f t="shared" si="45"/>
        <v>487.56000000000017</v>
      </c>
      <c r="N1441" s="95">
        <f>SUMIFS(MasterData[Semi-Annual Base],MasterData[Material'#],H1441,MasterData[Material],I1441,MasterData[WWB ID],C1441)</f>
        <v>0</v>
      </c>
      <c r="O1441" s="95">
        <f>SUMIFS(MasterData[Semi-Annual Focus],MasterData[Material'#],H1441,MasterData[Material],I1441,MasterData[WWB ID],C1441)</f>
        <v>0</v>
      </c>
      <c r="P1441" s="95">
        <f>SUMIFS(MasterData[Base Rebate],MasterData[Material'#],H1441,MasterData[Material],I1441,MasterData[WWB ID],C1441)</f>
        <v>11.022691015753093</v>
      </c>
      <c r="Q1441" s="95">
        <f>SUMIFS(MasterData[Annual Focus],MasterData[Material'#],H1441,MasterData[Material],I1441,MasterData[WWB ID],C1441)</f>
        <v>0</v>
      </c>
      <c r="R1441" s="95">
        <f>SUMIFS(MasterData[Growth Rebate],MasterData[Material'#],H1441,MasterData[Material],I1441,MasterData[WWB ID],C1441)</f>
        <v>48.756000000000029</v>
      </c>
      <c r="S1441" s="95">
        <f t="shared" si="46"/>
        <v>59.778691015753125</v>
      </c>
    </row>
    <row r="1442" spans="1:19" x14ac:dyDescent="0.25">
      <c r="A1442" s="91" t="str">
        <v>BD INTERVENTIONAL</v>
      </c>
      <c r="B1442" s="91" t="str">
        <v>Urology and Critical Care</v>
      </c>
      <c r="C1442" s="91" t="str">
        <v>2401521</v>
      </c>
      <c r="D1442" s="91" t="str">
        <v>Total Acute Urology</v>
      </c>
      <c r="E1442" s="91" t="str">
        <v>Urological Drainage</v>
      </c>
      <c r="F1442" s="91" t="str">
        <v>IC Lubrisil Strips</v>
      </c>
      <c r="G1442" s="91" t="str">
        <v>Lubri-Sil I/C Catheters</v>
      </c>
      <c r="H1442" s="91" t="str">
        <v>1758SI22_BARD</v>
      </c>
      <c r="I1442" s="91" t="str">
        <v>FoleyCathICAntiMicCtdAllSil</v>
      </c>
      <c r="J1442" s="91" t="str">
        <v>BARD</v>
      </c>
      <c r="K1442" s="95">
        <f>SUMIFS(MasterData[Curr Sales],MasterData[Material'#],H1442,MasterData[Material],I1442,MasterData[WWB ID],C1442)</f>
        <v>963.36000000000013</v>
      </c>
      <c r="L1442" s="95">
        <f>SUMIFS(MasterData[Prior Sales],MasterData[Material'#],H1442,MasterData[Material],I1442,MasterData[WWB ID],C1442)</f>
        <v>6022.56</v>
      </c>
      <c r="M1442" s="95">
        <f t="shared" si="45"/>
        <v>-5059.2000000000007</v>
      </c>
      <c r="N1442" s="95">
        <f>SUMIFS(MasterData[Semi-Annual Base],MasterData[Material'#],H1442,MasterData[Material],I1442,MasterData[WWB ID],C1442)</f>
        <v>0</v>
      </c>
      <c r="O1442" s="95">
        <f>SUMIFS(MasterData[Semi-Annual Focus],MasterData[Material'#],H1442,MasterData[Material],I1442,MasterData[WWB ID],C1442)</f>
        <v>0</v>
      </c>
      <c r="P1442" s="95">
        <f>SUMIFS(MasterData[Base Rebate],MasterData[Material'#],H1442,MasterData[Material],I1442,MasterData[WWB ID],C1442)</f>
        <v>46.390508737829428</v>
      </c>
      <c r="Q1442" s="95">
        <f>SUMIFS(MasterData[Annual Focus],MasterData[Material'#],H1442,MasterData[Material],I1442,MasterData[WWB ID],C1442)</f>
        <v>0</v>
      </c>
      <c r="R1442" s="95">
        <f>SUMIFS(MasterData[Growth Rebate],MasterData[Material'#],H1442,MasterData[Material],I1442,MasterData[WWB ID],C1442)</f>
        <v>-505.92000000000024</v>
      </c>
      <c r="S1442" s="95">
        <f t="shared" si="46"/>
        <v>-459.52949126217084</v>
      </c>
    </row>
    <row r="1443" spans="1:19" x14ac:dyDescent="0.25">
      <c r="A1443" s="91" t="str">
        <v>BD INTERVENTIONAL</v>
      </c>
      <c r="B1443" s="91" t="str">
        <v>Urology and Critical Care</v>
      </c>
      <c r="C1443" s="91" t="str">
        <v>2401521</v>
      </c>
      <c r="D1443" s="91" t="str">
        <v>Total Acute Urology</v>
      </c>
      <c r="E1443" s="91" t="str">
        <v>Urological Drainage</v>
      </c>
      <c r="F1443" s="91" t="str">
        <v>IC Lubrisil Strips</v>
      </c>
      <c r="G1443" s="91" t="str">
        <v>Lubri-Sil I/C Catheters</v>
      </c>
      <c r="H1443" s="91" t="str">
        <v>1758SI20_BARD</v>
      </c>
      <c r="I1443" s="91" t="str">
        <v>FoleyCathICAntiMicCtdAllSil</v>
      </c>
      <c r="J1443" s="91" t="str">
        <v>BARD</v>
      </c>
      <c r="K1443" s="95">
        <f>SUMIFS(MasterData[Curr Sales],MasterData[Material'#],H1443,MasterData[Material],I1443,MasterData[WWB ID],C1443)</f>
        <v>1498.5600000000002</v>
      </c>
      <c r="L1443" s="95">
        <f>SUMIFS(MasterData[Prior Sales],MasterData[Material'#],H1443,MasterData[Material],I1443,MasterData[WWB ID],C1443)</f>
        <v>179.90000000000006</v>
      </c>
      <c r="M1443" s="95">
        <f t="shared" si="45"/>
        <v>1318.66</v>
      </c>
      <c r="N1443" s="95">
        <f>SUMIFS(MasterData[Semi-Annual Base],MasterData[Material'#],H1443,MasterData[Material],I1443,MasterData[WWB ID],C1443)</f>
        <v>0</v>
      </c>
      <c r="O1443" s="95">
        <f>SUMIFS(MasterData[Semi-Annual Focus],MasterData[Material'#],H1443,MasterData[Material],I1443,MasterData[WWB ID],C1443)</f>
        <v>0</v>
      </c>
      <c r="P1443" s="95">
        <f>SUMIFS(MasterData[Base Rebate],MasterData[Material'#],H1443,MasterData[Material],I1443,MasterData[WWB ID],C1443)</f>
        <v>1.3857317356631598</v>
      </c>
      <c r="Q1443" s="95">
        <f>SUMIFS(MasterData[Annual Focus],MasterData[Material'#],H1443,MasterData[Material],I1443,MasterData[WWB ID],C1443)</f>
        <v>0</v>
      </c>
      <c r="R1443" s="95">
        <f>SUMIFS(MasterData[Growth Rebate],MasterData[Material'#],H1443,MasterData[Material],I1443,MasterData[WWB ID],C1443)</f>
        <v>131.86600000000007</v>
      </c>
      <c r="S1443" s="95">
        <f t="shared" si="46"/>
        <v>133.25173173566324</v>
      </c>
    </row>
    <row r="1444" spans="1:19" x14ac:dyDescent="0.25">
      <c r="A1444" s="91" t="str">
        <v>BD INTERVENTIONAL</v>
      </c>
      <c r="B1444" s="91" t="str">
        <v>Urology and Critical Care</v>
      </c>
      <c r="C1444" s="91" t="str">
        <v>2401521</v>
      </c>
      <c r="D1444" s="91" t="str">
        <v>Total Acute Urology</v>
      </c>
      <c r="E1444" s="91" t="str">
        <v>Urological Drainage</v>
      </c>
      <c r="F1444" s="91" t="str">
        <v>IC Lubrisil Strips</v>
      </c>
      <c r="G1444" s="91" t="str">
        <v>Lubri-Sil I/C Catheters</v>
      </c>
      <c r="H1444" s="91" t="str">
        <v>1758SI24_BARD</v>
      </c>
      <c r="I1444" s="91" t="str">
        <v>FoleyCathICAntiMicCtdAllSil</v>
      </c>
      <c r="J1444" s="91" t="str">
        <v>BARD</v>
      </c>
      <c r="K1444" s="95">
        <f>SUMIFS(MasterData[Curr Sales],MasterData[Material'#],H1444,MasterData[Material],I1444,MasterData[WWB ID],C1444)</f>
        <v>204.36000000000004</v>
      </c>
      <c r="L1444" s="95">
        <f>SUMIFS(MasterData[Prior Sales],MasterData[Material'#],H1444,MasterData[Material],I1444,MasterData[WWB ID],C1444)</f>
        <v>272.7600000000001</v>
      </c>
      <c r="M1444" s="95">
        <f t="shared" si="45"/>
        <v>-68.400000000000063</v>
      </c>
      <c r="N1444" s="95">
        <f>SUMIFS(MasterData[Semi-Annual Base],MasterData[Material'#],H1444,MasterData[Material],I1444,MasterData[WWB ID],C1444)</f>
        <v>0</v>
      </c>
      <c r="O1444" s="95">
        <f>SUMIFS(MasterData[Semi-Annual Focus],MasterData[Material'#],H1444,MasterData[Material],I1444,MasterData[WWB ID],C1444)</f>
        <v>0</v>
      </c>
      <c r="P1444" s="95">
        <f>SUMIFS(MasterData[Base Rebate],MasterData[Material'#],H1444,MasterData[Material],I1444,MasterData[WWB ID],C1444)</f>
        <v>2.1010127193967949</v>
      </c>
      <c r="Q1444" s="95">
        <f>SUMIFS(MasterData[Annual Focus],MasterData[Material'#],H1444,MasterData[Material],I1444,MasterData[WWB ID],C1444)</f>
        <v>0</v>
      </c>
      <c r="R1444" s="95">
        <f>SUMIFS(MasterData[Growth Rebate],MasterData[Material'#],H1444,MasterData[Material],I1444,MasterData[WWB ID],C1444)</f>
        <v>-6.8400000000000007</v>
      </c>
      <c r="S1444" s="95">
        <f t="shared" si="46"/>
        <v>-4.7389872806032063</v>
      </c>
    </row>
    <row r="1445" spans="1:19" x14ac:dyDescent="0.25">
      <c r="A1445" s="91" t="str">
        <v>BD INTERVENTIONAL</v>
      </c>
      <c r="B1445" s="91" t="str">
        <v>Urology and Critical Care</v>
      </c>
      <c r="C1445" s="91" t="str">
        <v>2401521</v>
      </c>
      <c r="D1445" s="91" t="str">
        <v>Total Acute Urology</v>
      </c>
      <c r="E1445" s="91" t="str">
        <v>Urological Drainage</v>
      </c>
      <c r="F1445" s="91" t="str">
        <v>IC LUBRISIL TRAYS</v>
      </c>
      <c r="G1445" s="91" t="str">
        <v>Surestep Lub Ic Tay W/Bag Stat</v>
      </c>
      <c r="H1445" s="91" t="str">
        <v>A300414A_BARD</v>
      </c>
      <c r="I1445" s="91" t="str">
        <v>FolyTryClctnSysLF</v>
      </c>
      <c r="J1445" s="91" t="str">
        <v>BARD</v>
      </c>
      <c r="K1445" s="95">
        <f>SUMIFS(MasterData[Curr Sales],MasterData[Material'#],H1445,MasterData[Material],I1445,MasterData[WWB ID],C1445)</f>
        <v>0</v>
      </c>
      <c r="L1445" s="95">
        <f>SUMIFS(MasterData[Prior Sales],MasterData[Material'#],H1445,MasterData[Material],I1445,MasterData[WWB ID],C1445)</f>
        <v>-7.2</v>
      </c>
      <c r="M1445" s="95">
        <f t="shared" si="45"/>
        <v>7.2</v>
      </c>
      <c r="N1445" s="95">
        <f>SUMIFS(MasterData[Semi-Annual Base],MasterData[Material'#],H1445,MasterData[Material],I1445,MasterData[WWB ID],C1445)</f>
        <v>0</v>
      </c>
      <c r="O1445" s="95">
        <f>SUMIFS(MasterData[Semi-Annual Focus],MasterData[Material'#],H1445,MasterData[Material],I1445,MasterData[WWB ID],C1445)</f>
        <v>0</v>
      </c>
      <c r="P1445" s="95">
        <f>SUMIFS(MasterData[Base Rebate],MasterData[Material'#],H1445,MasterData[Material],I1445,MasterData[WWB ID],C1445)</f>
        <v>-5.5460080582405487E-2</v>
      </c>
      <c r="Q1445" s="95">
        <f>SUMIFS(MasterData[Annual Focus],MasterData[Material'#],H1445,MasterData[Material],I1445,MasterData[WWB ID],C1445)</f>
        <v>0</v>
      </c>
      <c r="R1445" s="95">
        <f>SUMIFS(MasterData[Growth Rebate],MasterData[Material'#],H1445,MasterData[Material],I1445,MasterData[WWB ID],C1445)</f>
        <v>0.72000000000000008</v>
      </c>
      <c r="S1445" s="95">
        <f t="shared" si="46"/>
        <v>0.6645399194175946</v>
      </c>
    </row>
    <row r="1446" spans="1:19" x14ac:dyDescent="0.25">
      <c r="A1446" s="91" t="str">
        <v>BD INTERVENTIONAL</v>
      </c>
      <c r="B1446" s="91" t="str">
        <v>Urology and Critical Care</v>
      </c>
      <c r="C1446" s="91" t="str">
        <v>2401521</v>
      </c>
      <c r="D1446" s="91" t="str">
        <v>Total Acute Urology</v>
      </c>
      <c r="E1446" s="91" t="str">
        <v>Urological Drainage</v>
      </c>
      <c r="F1446" s="91" t="str">
        <v>IC LUBRISIL TRAYS</v>
      </c>
      <c r="G1446" s="91" t="str">
        <v>Surestep Lubri Ic Ty W/Umstat</v>
      </c>
      <c r="H1446" s="91" t="str">
        <v>A303416A_BARD</v>
      </c>
      <c r="I1446" s="91" t="str">
        <v>UrnMtrFTryAntiIMrClctn</v>
      </c>
      <c r="J1446" s="91" t="str">
        <v>BARD</v>
      </c>
      <c r="K1446" s="95">
        <f>SUMIFS(MasterData[Curr Sales],MasterData[Material'#],H1446,MasterData[Material],I1446,MasterData[WWB ID],C1446)</f>
        <v>1209</v>
      </c>
      <c r="L1446" s="95">
        <f>SUMIFS(MasterData[Prior Sales],MasterData[Material'#],H1446,MasterData[Material],I1446,MasterData[WWB ID],C1446)</f>
        <v>0</v>
      </c>
      <c r="M1446" s="95">
        <f t="shared" si="45"/>
        <v>1209</v>
      </c>
      <c r="N1446" s="95">
        <f>SUMIFS(MasterData[Semi-Annual Base],MasterData[Material'#],H1446,MasterData[Material],I1446,MasterData[WWB ID],C1446)</f>
        <v>0</v>
      </c>
      <c r="O1446" s="95">
        <f>SUMIFS(MasterData[Semi-Annual Focus],MasterData[Material'#],H1446,MasterData[Material],I1446,MasterData[WWB ID],C1446)</f>
        <v>0</v>
      </c>
      <c r="P1446" s="95">
        <f>SUMIFS(MasterData[Base Rebate],MasterData[Material'#],H1446,MasterData[Material],I1446,MasterData[WWB ID],C1446)</f>
        <v>0</v>
      </c>
      <c r="Q1446" s="95">
        <f>SUMIFS(MasterData[Annual Focus],MasterData[Material'#],H1446,MasterData[Material],I1446,MasterData[WWB ID],C1446)</f>
        <v>0</v>
      </c>
      <c r="R1446" s="95">
        <f>SUMIFS(MasterData[Growth Rebate],MasterData[Material'#],H1446,MasterData[Material],I1446,MasterData[WWB ID],C1446)</f>
        <v>120.90000000000003</v>
      </c>
      <c r="S1446" s="95">
        <f t="shared" si="46"/>
        <v>120.90000000000003</v>
      </c>
    </row>
    <row r="1447" spans="1:19" x14ac:dyDescent="0.25">
      <c r="A1447" s="91" t="str">
        <v>BD INTERVENTIONAL</v>
      </c>
      <c r="B1447" s="91" t="str">
        <v>Urology and Critical Care</v>
      </c>
      <c r="C1447" s="91" t="str">
        <v>2401521</v>
      </c>
      <c r="D1447" s="91" t="str">
        <v>Total Acute Urology</v>
      </c>
      <c r="E1447" s="91" t="str">
        <v>Urological Drainage</v>
      </c>
      <c r="F1447" s="91" t="str">
        <v>IC Specialty Foley</v>
      </c>
      <c r="G1447" s="91" t="str">
        <v>IC 2-Way Coude</v>
      </c>
      <c r="H1447" s="91" t="str">
        <v>0102SI12_BARD</v>
      </c>
      <c r="I1447" s="91" t="str">
        <v>FoleyCathIC2WayCoudeTiemann</v>
      </c>
      <c r="J1447" s="91" t="str">
        <v>BARD</v>
      </c>
      <c r="K1447" s="95">
        <f>SUMIFS(MasterData[Curr Sales],MasterData[Material'#],H1447,MasterData[Material],I1447,MasterData[WWB ID],C1447)</f>
        <v>1686.7199999999996</v>
      </c>
      <c r="L1447" s="95">
        <f>SUMIFS(MasterData[Prior Sales],MasterData[Material'#],H1447,MasterData[Material],I1447,MasterData[WWB ID],C1447)</f>
        <v>4401.12</v>
      </c>
      <c r="M1447" s="95">
        <f t="shared" si="45"/>
        <v>-2714.4000000000005</v>
      </c>
      <c r="N1447" s="95">
        <f>SUMIFS(MasterData[Semi-Annual Base],MasterData[Material'#],H1447,MasterData[Material],I1447,MasterData[WWB ID],C1447)</f>
        <v>0</v>
      </c>
      <c r="O1447" s="95">
        <f>SUMIFS(MasterData[Semi-Annual Focus],MasterData[Material'#],H1447,MasterData[Material],I1447,MasterData[WWB ID],C1447)</f>
        <v>0</v>
      </c>
      <c r="P1447" s="95">
        <f>SUMIFS(MasterData[Base Rebate],MasterData[Material'#],H1447,MasterData[Material],I1447,MasterData[WWB ID],C1447)</f>
        <v>33.90089859067173</v>
      </c>
      <c r="Q1447" s="95">
        <f>SUMIFS(MasterData[Annual Focus],MasterData[Material'#],H1447,MasterData[Material],I1447,MasterData[WWB ID],C1447)</f>
        <v>0</v>
      </c>
      <c r="R1447" s="95">
        <f>SUMIFS(MasterData[Growth Rebate],MasterData[Material'#],H1447,MasterData[Material],I1447,MasterData[WWB ID],C1447)</f>
        <v>-271.43999999999988</v>
      </c>
      <c r="S1447" s="95">
        <f t="shared" si="46"/>
        <v>-237.53910140932817</v>
      </c>
    </row>
    <row r="1448" spans="1:19" x14ac:dyDescent="0.25">
      <c r="A1448" s="91" t="str">
        <v>BD INTERVENTIONAL</v>
      </c>
      <c r="B1448" s="91" t="str">
        <v>Urology and Critical Care</v>
      </c>
      <c r="C1448" s="91" t="str">
        <v>2401521</v>
      </c>
      <c r="D1448" s="91" t="str">
        <v>Total Acute Urology</v>
      </c>
      <c r="E1448" s="91" t="str">
        <v>Urological Drainage</v>
      </c>
      <c r="F1448" s="91" t="str">
        <v>IC Specialty Foley</v>
      </c>
      <c r="G1448" s="91" t="str">
        <v>IC 2-Way Coude</v>
      </c>
      <c r="H1448" s="91" t="str">
        <v>0102SI14_BARD</v>
      </c>
      <c r="I1448" s="91" t="str">
        <v>FoleyCathIC2WayCoudeTiemann</v>
      </c>
      <c r="J1448" s="91" t="str">
        <v>BARD</v>
      </c>
      <c r="K1448" s="95">
        <f>SUMIFS(MasterData[Curr Sales],MasterData[Material'#],H1448,MasterData[Material],I1448,MasterData[WWB ID],C1448)</f>
        <v>11529.240000000002</v>
      </c>
      <c r="L1448" s="95">
        <f>SUMIFS(MasterData[Prior Sales],MasterData[Material'#],H1448,MasterData[Material],I1448,MasterData[WWB ID],C1448)</f>
        <v>6602.1100000000006</v>
      </c>
      <c r="M1448" s="95">
        <f t="shared" si="45"/>
        <v>4927.130000000001</v>
      </c>
      <c r="N1448" s="95">
        <f>SUMIFS(MasterData[Semi-Annual Base],MasterData[Material'#],H1448,MasterData[Material],I1448,MasterData[WWB ID],C1448)</f>
        <v>0</v>
      </c>
      <c r="O1448" s="95">
        <f>SUMIFS(MasterData[Semi-Annual Focus],MasterData[Material'#],H1448,MasterData[Material],I1448,MasterData[WWB ID],C1448)</f>
        <v>0</v>
      </c>
      <c r="P1448" s="95">
        <f>SUMIFS(MasterData[Base Rebate],MasterData[Material'#],H1448,MasterData[Material],I1448,MasterData[WWB ID],C1448)</f>
        <v>50.854660085264605</v>
      </c>
      <c r="Q1448" s="95">
        <f>SUMIFS(MasterData[Annual Focus],MasterData[Material'#],H1448,MasterData[Material],I1448,MasterData[WWB ID],C1448)</f>
        <v>0</v>
      </c>
      <c r="R1448" s="95">
        <f>SUMIFS(MasterData[Growth Rebate],MasterData[Material'#],H1448,MasterData[Material],I1448,MasterData[WWB ID],C1448)</f>
        <v>492.71300000000002</v>
      </c>
      <c r="S1448" s="95">
        <f t="shared" si="46"/>
        <v>543.56766008526461</v>
      </c>
    </row>
    <row r="1449" spans="1:19" x14ac:dyDescent="0.25">
      <c r="A1449" s="91" t="str">
        <v>BD INTERVENTIONAL</v>
      </c>
      <c r="B1449" s="91" t="str">
        <v>Urology and Critical Care</v>
      </c>
      <c r="C1449" s="91" t="str">
        <v>2401521</v>
      </c>
      <c r="D1449" s="91" t="str">
        <v>Total Acute Urology</v>
      </c>
      <c r="E1449" s="91" t="str">
        <v>Urological Drainage</v>
      </c>
      <c r="F1449" s="91" t="str">
        <v>IC Specialty Foley</v>
      </c>
      <c r="G1449" s="91" t="str">
        <v>IC 2-Way Coude</v>
      </c>
      <c r="H1449" s="91" t="str">
        <v>0102SI18_BARD</v>
      </c>
      <c r="I1449" s="91" t="str">
        <v>FoleyCathIC2WayCoudeTiemann</v>
      </c>
      <c r="J1449" s="91" t="str">
        <v>BARD</v>
      </c>
      <c r="K1449" s="95">
        <f>SUMIFS(MasterData[Curr Sales],MasterData[Material'#],H1449,MasterData[Material],I1449,MasterData[WWB ID],C1449)</f>
        <v>12068.480000000003</v>
      </c>
      <c r="L1449" s="95">
        <f>SUMIFS(MasterData[Prior Sales],MasterData[Material'#],H1449,MasterData[Material],I1449,MasterData[WWB ID],C1449)</f>
        <v>6472.0199999999986</v>
      </c>
      <c r="M1449" s="95">
        <f t="shared" si="45"/>
        <v>5596.4600000000046</v>
      </c>
      <c r="N1449" s="95">
        <f>SUMIFS(MasterData[Semi-Annual Base],MasterData[Material'#],H1449,MasterData[Material],I1449,MasterData[WWB ID],C1449)</f>
        <v>0</v>
      </c>
      <c r="O1449" s="95">
        <f>SUMIFS(MasterData[Semi-Annual Focus],MasterData[Material'#],H1449,MasterData[Material],I1449,MasterData[WWB ID],C1449)</f>
        <v>0</v>
      </c>
      <c r="P1449" s="95">
        <f>SUMIFS(MasterData[Base Rebate],MasterData[Material'#],H1449,MasterData[Material],I1449,MasterData[WWB ID],C1449)</f>
        <v>49.852604268186106</v>
      </c>
      <c r="Q1449" s="95">
        <f>SUMIFS(MasterData[Annual Focus],MasterData[Material'#],H1449,MasterData[Material],I1449,MasterData[WWB ID],C1449)</f>
        <v>0</v>
      </c>
      <c r="R1449" s="95">
        <f>SUMIFS(MasterData[Growth Rebate],MasterData[Material'#],H1449,MasterData[Material],I1449,MasterData[WWB ID],C1449)</f>
        <v>559.64600000000007</v>
      </c>
      <c r="S1449" s="95">
        <f t="shared" si="46"/>
        <v>609.49860426818623</v>
      </c>
    </row>
    <row r="1450" spans="1:19" x14ac:dyDescent="0.25">
      <c r="A1450" s="91" t="str">
        <v>BD INTERVENTIONAL</v>
      </c>
      <c r="B1450" s="91" t="str">
        <v>Urology and Critical Care</v>
      </c>
      <c r="C1450" s="91" t="str">
        <v>2401521</v>
      </c>
      <c r="D1450" s="91" t="str">
        <v>Total Acute Urology</v>
      </c>
      <c r="E1450" s="91" t="str">
        <v>Urological Drainage</v>
      </c>
      <c r="F1450" s="91" t="str">
        <v>IC Specialty Foley</v>
      </c>
      <c r="G1450" s="91" t="str">
        <v>IC 2-Way Coude</v>
      </c>
      <c r="H1450" s="91" t="str">
        <v>0102SI16_BARD</v>
      </c>
      <c r="I1450" s="91" t="str">
        <v>FoleyCathIC2WayCoudeTiemann</v>
      </c>
      <c r="J1450" s="91" t="str">
        <v>BARD</v>
      </c>
      <c r="K1450" s="95">
        <f>SUMIFS(MasterData[Curr Sales],MasterData[Material'#],H1450,MasterData[Material],I1450,MasterData[WWB ID],C1450)</f>
        <v>14651.680000000002</v>
      </c>
      <c r="L1450" s="95">
        <f>SUMIFS(MasterData[Prior Sales],MasterData[Material'#],H1450,MasterData[Material],I1450,MasterData[WWB ID],C1450)</f>
        <v>11552.240000000003</v>
      </c>
      <c r="M1450" s="95">
        <f t="shared" si="45"/>
        <v>3099.4399999999987</v>
      </c>
      <c r="N1450" s="95">
        <f>SUMIFS(MasterData[Semi-Annual Base],MasterData[Material'#],H1450,MasterData[Material],I1450,MasterData[WWB ID],C1450)</f>
        <v>0</v>
      </c>
      <c r="O1450" s="95">
        <f>SUMIFS(MasterData[Semi-Annual Focus],MasterData[Material'#],H1450,MasterData[Material],I1450,MasterData[WWB ID],C1450)</f>
        <v>0</v>
      </c>
      <c r="P1450" s="95">
        <f>SUMIFS(MasterData[Base Rebate],MasterData[Material'#],H1450,MasterData[Material],I1450,MasterData[WWB ID],C1450)</f>
        <v>88.984466848234447</v>
      </c>
      <c r="Q1450" s="95">
        <f>SUMIFS(MasterData[Annual Focus],MasterData[Material'#],H1450,MasterData[Material],I1450,MasterData[WWB ID],C1450)</f>
        <v>0</v>
      </c>
      <c r="R1450" s="95">
        <f>SUMIFS(MasterData[Growth Rebate],MasterData[Material'#],H1450,MasterData[Material],I1450,MasterData[WWB ID],C1450)</f>
        <v>309.9439999999999</v>
      </c>
      <c r="S1450" s="95">
        <f t="shared" si="46"/>
        <v>398.92846684823434</v>
      </c>
    </row>
    <row r="1451" spans="1:19" x14ac:dyDescent="0.25">
      <c r="A1451" s="91" t="str">
        <v>BD INTERVENTIONAL</v>
      </c>
      <c r="B1451" s="91" t="str">
        <v>Urology and Critical Care</v>
      </c>
      <c r="C1451" s="91" t="str">
        <v>2401521</v>
      </c>
      <c r="D1451" s="91" t="str">
        <v>Total Acute Urology</v>
      </c>
      <c r="E1451" s="91" t="str">
        <v>Urological Drainage</v>
      </c>
      <c r="F1451" s="91" t="str">
        <v>IC Specialty Foley</v>
      </c>
      <c r="G1451" s="91" t="str">
        <v>IC 2-Way Coude</v>
      </c>
      <c r="H1451" s="91" t="str">
        <v>0102SI20_BARD</v>
      </c>
      <c r="I1451" s="91" t="str">
        <v>FoleyCathIC2WayCoudeTiemann</v>
      </c>
      <c r="J1451" s="91" t="str">
        <v>BARD</v>
      </c>
      <c r="K1451" s="95">
        <f>SUMIFS(MasterData[Curr Sales],MasterData[Material'#],H1451,MasterData[Material],I1451,MasterData[WWB ID],C1451)</f>
        <v>4275.6000000000004</v>
      </c>
      <c r="L1451" s="95">
        <f>SUMIFS(MasterData[Prior Sales],MasterData[Material'#],H1451,MasterData[Material],I1451,MasterData[WWB ID],C1451)</f>
        <v>3564.5000000000005</v>
      </c>
      <c r="M1451" s="95">
        <f t="shared" si="45"/>
        <v>711.09999999999991</v>
      </c>
      <c r="N1451" s="95">
        <f>SUMIFS(MasterData[Semi-Annual Base],MasterData[Material'#],H1451,MasterData[Material],I1451,MasterData[WWB ID],C1451)</f>
        <v>0</v>
      </c>
      <c r="O1451" s="95">
        <f>SUMIFS(MasterData[Semi-Annual Focus],MasterData[Material'#],H1451,MasterData[Material],I1451,MasterData[WWB ID],C1451)</f>
        <v>0</v>
      </c>
      <c r="P1451" s="95">
        <f>SUMIFS(MasterData[Base Rebate],MasterData[Material'#],H1451,MasterData[Material],I1451,MasterData[WWB ID],C1451)</f>
        <v>27.456591282775605</v>
      </c>
      <c r="Q1451" s="95">
        <f>SUMIFS(MasterData[Annual Focus],MasterData[Material'#],H1451,MasterData[Material],I1451,MasterData[WWB ID],C1451)</f>
        <v>0</v>
      </c>
      <c r="R1451" s="95">
        <f>SUMIFS(MasterData[Growth Rebate],MasterData[Material'#],H1451,MasterData[Material],I1451,MasterData[WWB ID],C1451)</f>
        <v>71.110000000000127</v>
      </c>
      <c r="S1451" s="95">
        <f t="shared" si="46"/>
        <v>98.566591282775732</v>
      </c>
    </row>
    <row r="1452" spans="1:19" x14ac:dyDescent="0.25">
      <c r="A1452" s="91" t="str">
        <v>BD INTERVENTIONAL</v>
      </c>
      <c r="B1452" s="91" t="str">
        <v>Urology and Critical Care</v>
      </c>
      <c r="C1452" s="91" t="str">
        <v>2401521</v>
      </c>
      <c r="D1452" s="91" t="str">
        <v>Total Acute Urology</v>
      </c>
      <c r="E1452" s="91" t="str">
        <v>Urological Drainage</v>
      </c>
      <c r="F1452" s="91" t="str">
        <v>IC Specialty Foley</v>
      </c>
      <c r="G1452" s="91" t="str">
        <v>IC 2-Way Coude</v>
      </c>
      <c r="H1452" s="91" t="str">
        <v>0102SI22_BARD</v>
      </c>
      <c r="I1452" s="91" t="str">
        <v>FoleyCathIC2WayCoudeTiemann</v>
      </c>
      <c r="J1452" s="91" t="str">
        <v>BARD</v>
      </c>
      <c r="K1452" s="95">
        <f>SUMIFS(MasterData[Curr Sales],MasterData[Material'#],H1452,MasterData[Material],I1452,MasterData[WWB ID],C1452)</f>
        <v>2434.0799999999995</v>
      </c>
      <c r="L1452" s="95">
        <f>SUMIFS(MasterData[Prior Sales],MasterData[Material'#],H1452,MasterData[Material],I1452,MasterData[WWB ID],C1452)</f>
        <v>2408.42</v>
      </c>
      <c r="M1452" s="95">
        <f t="shared" si="45"/>
        <v>25.6599999999994</v>
      </c>
      <c r="N1452" s="95">
        <f>SUMIFS(MasterData[Semi-Annual Base],MasterData[Material'#],H1452,MasterData[Material],I1452,MasterData[WWB ID],C1452)</f>
        <v>0</v>
      </c>
      <c r="O1452" s="95">
        <f>SUMIFS(MasterData[Semi-Annual Focus],MasterData[Material'#],H1452,MasterData[Material],I1452,MasterData[WWB ID],C1452)</f>
        <v>0</v>
      </c>
      <c r="P1452" s="95">
        <f>SUMIFS(MasterData[Base Rebate],MasterData[Material'#],H1452,MasterData[Material],I1452,MasterData[WWB ID],C1452)</f>
        <v>18.551551010594032</v>
      </c>
      <c r="Q1452" s="95">
        <f>SUMIFS(MasterData[Annual Focus],MasterData[Material'#],H1452,MasterData[Material],I1452,MasterData[WWB ID],C1452)</f>
        <v>0</v>
      </c>
      <c r="R1452" s="95">
        <f>SUMIFS(MasterData[Growth Rebate],MasterData[Material'#],H1452,MasterData[Material],I1452,MasterData[WWB ID],C1452)</f>
        <v>2.5660000000000807</v>
      </c>
      <c r="S1452" s="95">
        <f t="shared" si="46"/>
        <v>21.117551010594113</v>
      </c>
    </row>
    <row r="1453" spans="1:19" x14ac:dyDescent="0.25">
      <c r="A1453" s="91" t="str">
        <v>BD INTERVENTIONAL</v>
      </c>
      <c r="B1453" s="91" t="str">
        <v>Urology and Critical Care</v>
      </c>
      <c r="C1453" s="91" t="str">
        <v>2401521</v>
      </c>
      <c r="D1453" s="91" t="str">
        <v>Total Acute Urology</v>
      </c>
      <c r="E1453" s="91" t="str">
        <v>Urological Drainage</v>
      </c>
      <c r="F1453" s="91" t="str">
        <v>IC Specialty Foley</v>
      </c>
      <c r="G1453" s="91" t="str">
        <v>IC 2-Way Coude</v>
      </c>
      <c r="H1453" s="91" t="str">
        <v>0102SI24_BARD</v>
      </c>
      <c r="I1453" s="91" t="str">
        <v>FoleyCathIC2WayCoudeTiemann</v>
      </c>
      <c r="J1453" s="91" t="str">
        <v>BARD</v>
      </c>
      <c r="K1453" s="95">
        <f>SUMIFS(MasterData[Curr Sales],MasterData[Material'#],H1453,MasterData[Material],I1453,MasterData[WWB ID],C1453)</f>
        <v>1563.5999999999997</v>
      </c>
      <c r="L1453" s="95">
        <f>SUMIFS(MasterData[Prior Sales],MasterData[Material'#],H1453,MasterData[Material],I1453,MasterData[WWB ID],C1453)</f>
        <v>1143.6199999999999</v>
      </c>
      <c r="M1453" s="95">
        <f t="shared" si="45"/>
        <v>419.97999999999979</v>
      </c>
      <c r="N1453" s="95">
        <f>SUMIFS(MasterData[Semi-Annual Base],MasterData[Material'#],H1453,MasterData[Material],I1453,MasterData[WWB ID],C1453)</f>
        <v>0</v>
      </c>
      <c r="O1453" s="95">
        <f>SUMIFS(MasterData[Semi-Annual Focus],MasterData[Material'#],H1453,MasterData[Material],I1453,MasterData[WWB ID],C1453)</f>
        <v>0</v>
      </c>
      <c r="P1453" s="95">
        <f>SUMIFS(MasterData[Base Rebate],MasterData[Material'#],H1453,MasterData[Material],I1453,MasterData[WWB ID],C1453)</f>
        <v>8.8090635216181319</v>
      </c>
      <c r="Q1453" s="95">
        <f>SUMIFS(MasterData[Annual Focus],MasterData[Material'#],H1453,MasterData[Material],I1453,MasterData[WWB ID],C1453)</f>
        <v>0</v>
      </c>
      <c r="R1453" s="95">
        <f>SUMIFS(MasterData[Growth Rebate],MasterData[Material'#],H1453,MasterData[Material],I1453,MasterData[WWB ID],C1453)</f>
        <v>41.998000000000012</v>
      </c>
      <c r="S1453" s="95">
        <f t="shared" si="46"/>
        <v>50.807063521618147</v>
      </c>
    </row>
    <row r="1454" spans="1:19" x14ac:dyDescent="0.25">
      <c r="A1454" s="91" t="str">
        <v>BD INTERVENTIONAL</v>
      </c>
      <c r="B1454" s="91" t="str">
        <v>Urology and Critical Care</v>
      </c>
      <c r="C1454" s="91" t="str">
        <v>2401521</v>
      </c>
      <c r="D1454" s="91" t="str">
        <v>Total Acute Urology</v>
      </c>
      <c r="E1454" s="91" t="str">
        <v>Urological Drainage</v>
      </c>
      <c r="F1454" s="91" t="str">
        <v>IC Specialty Foley</v>
      </c>
      <c r="G1454" s="91" t="str">
        <v>IC 2-Way Coude</v>
      </c>
      <c r="H1454" s="91" t="str">
        <v>0103SI18_BARD</v>
      </c>
      <c r="I1454" s="91" t="str">
        <v>FoleyCathIC2WayCoudeTiemann</v>
      </c>
      <c r="J1454" s="91" t="str">
        <v>BARD</v>
      </c>
      <c r="K1454" s="95">
        <f>SUMIFS(MasterData[Curr Sales],MasterData[Material'#],H1454,MasterData[Material],I1454,MasterData[WWB ID],C1454)</f>
        <v>459.12</v>
      </c>
      <c r="L1454" s="95">
        <f>SUMIFS(MasterData[Prior Sales],MasterData[Material'#],H1454,MasterData[Material],I1454,MasterData[WWB ID],C1454)</f>
        <v>0</v>
      </c>
      <c r="M1454" s="95">
        <f t="shared" si="45"/>
        <v>459.12</v>
      </c>
      <c r="N1454" s="95">
        <f>SUMIFS(MasterData[Semi-Annual Base],MasterData[Material'#],H1454,MasterData[Material],I1454,MasterData[WWB ID],C1454)</f>
        <v>0</v>
      </c>
      <c r="O1454" s="95">
        <f>SUMIFS(MasterData[Semi-Annual Focus],MasterData[Material'#],H1454,MasterData[Material],I1454,MasterData[WWB ID],C1454)</f>
        <v>0</v>
      </c>
      <c r="P1454" s="95">
        <f>SUMIFS(MasterData[Base Rebate],MasterData[Material'#],H1454,MasterData[Material],I1454,MasterData[WWB ID],C1454)</f>
        <v>0</v>
      </c>
      <c r="Q1454" s="95">
        <f>SUMIFS(MasterData[Annual Focus],MasterData[Material'#],H1454,MasterData[Material],I1454,MasterData[WWB ID],C1454)</f>
        <v>0</v>
      </c>
      <c r="R1454" s="95">
        <f>SUMIFS(MasterData[Growth Rebate],MasterData[Material'#],H1454,MasterData[Material],I1454,MasterData[WWB ID],C1454)</f>
        <v>45.911999999999999</v>
      </c>
      <c r="S1454" s="95">
        <f t="shared" si="46"/>
        <v>45.911999999999999</v>
      </c>
    </row>
    <row r="1455" spans="1:19" x14ac:dyDescent="0.25">
      <c r="A1455" s="91" t="str">
        <v>BD INTERVENTIONAL</v>
      </c>
      <c r="B1455" s="91" t="str">
        <v>Urology and Critical Care</v>
      </c>
      <c r="C1455" s="91" t="str">
        <v>2401521</v>
      </c>
      <c r="D1455" s="91" t="str">
        <v>Total Acute Urology</v>
      </c>
      <c r="E1455" s="91" t="str">
        <v>Urological Drainage</v>
      </c>
      <c r="F1455" s="91" t="str">
        <v>IC Specialty Foley</v>
      </c>
      <c r="G1455" s="91" t="str">
        <v>IC 2-Way Coude</v>
      </c>
      <c r="H1455" s="91" t="str">
        <v>0103SI24_BARD</v>
      </c>
      <c r="I1455" s="91" t="str">
        <v>FoleyCathIC2WayCoudeTiemann</v>
      </c>
      <c r="J1455" s="91" t="str">
        <v>BARD</v>
      </c>
      <c r="K1455" s="95">
        <f>SUMIFS(MasterData[Curr Sales],MasterData[Material'#],H1455,MasterData[Material],I1455,MasterData[WWB ID],C1455)</f>
        <v>417.36</v>
      </c>
      <c r="L1455" s="95">
        <f>SUMIFS(MasterData[Prior Sales],MasterData[Material'#],H1455,MasterData[Material],I1455,MasterData[WWB ID],C1455)</f>
        <v>0</v>
      </c>
      <c r="M1455" s="95">
        <f t="shared" si="45"/>
        <v>417.36</v>
      </c>
      <c r="N1455" s="95">
        <f>SUMIFS(MasterData[Semi-Annual Base],MasterData[Material'#],H1455,MasterData[Material],I1455,MasterData[WWB ID],C1455)</f>
        <v>0</v>
      </c>
      <c r="O1455" s="95">
        <f>SUMIFS(MasterData[Semi-Annual Focus],MasterData[Material'#],H1455,MasterData[Material],I1455,MasterData[WWB ID],C1455)</f>
        <v>0</v>
      </c>
      <c r="P1455" s="95">
        <f>SUMIFS(MasterData[Base Rebate],MasterData[Material'#],H1455,MasterData[Material],I1455,MasterData[WWB ID],C1455)</f>
        <v>0</v>
      </c>
      <c r="Q1455" s="95">
        <f>SUMIFS(MasterData[Annual Focus],MasterData[Material'#],H1455,MasterData[Material],I1455,MasterData[WWB ID],C1455)</f>
        <v>0</v>
      </c>
      <c r="R1455" s="95">
        <f>SUMIFS(MasterData[Growth Rebate],MasterData[Material'#],H1455,MasterData[Material],I1455,MasterData[WWB ID],C1455)</f>
        <v>41.735999999999997</v>
      </c>
      <c r="S1455" s="95">
        <f t="shared" si="46"/>
        <v>41.735999999999997</v>
      </c>
    </row>
    <row r="1456" spans="1:19" x14ac:dyDescent="0.25">
      <c r="A1456" s="91" t="str">
        <v>BD INTERVENTIONAL</v>
      </c>
      <c r="B1456" s="91" t="str">
        <v>Urology and Critical Care</v>
      </c>
      <c r="C1456" s="91" t="str">
        <v>2401521</v>
      </c>
      <c r="D1456" s="91" t="str">
        <v>Total Acute Urology</v>
      </c>
      <c r="E1456" s="91" t="str">
        <v>Urological Drainage</v>
      </c>
      <c r="F1456" s="91" t="str">
        <v>IC Specialty Foley</v>
      </c>
      <c r="G1456" s="91" t="str">
        <v>IC 2-Way Coude</v>
      </c>
      <c r="H1456" s="91" t="str">
        <v>0168SI22_BARD</v>
      </c>
      <c r="I1456" s="91" t="str">
        <v>FoleyCathIC2WayCoudeCarson</v>
      </c>
      <c r="J1456" s="91" t="str">
        <v>BARD</v>
      </c>
      <c r="K1456" s="95">
        <f>SUMIFS(MasterData[Curr Sales],MasterData[Material'#],H1456,MasterData[Material],I1456,MasterData[WWB ID],C1456)</f>
        <v>0</v>
      </c>
      <c r="L1456" s="95">
        <f>SUMIFS(MasterData[Prior Sales],MasterData[Material'#],H1456,MasterData[Material],I1456,MasterData[WWB ID],C1456)</f>
        <v>761.79999999999984</v>
      </c>
      <c r="M1456" s="95">
        <f t="shared" si="45"/>
        <v>-761.79999999999984</v>
      </c>
      <c r="N1456" s="95">
        <f>SUMIFS(MasterData[Semi-Annual Base],MasterData[Material'#],H1456,MasterData[Material],I1456,MasterData[WWB ID],C1456)</f>
        <v>0</v>
      </c>
      <c r="O1456" s="95">
        <f>SUMIFS(MasterData[Semi-Annual Focus],MasterData[Material'#],H1456,MasterData[Material],I1456,MasterData[WWB ID],C1456)</f>
        <v>0</v>
      </c>
      <c r="P1456" s="95">
        <f>SUMIFS(MasterData[Base Rebate],MasterData[Material'#],H1456,MasterData[Material],I1456,MasterData[WWB ID],C1456)</f>
        <v>5.8679846371772921</v>
      </c>
      <c r="Q1456" s="95">
        <f>SUMIFS(MasterData[Annual Focus],MasterData[Material'#],H1456,MasterData[Material],I1456,MasterData[WWB ID],C1456)</f>
        <v>0</v>
      </c>
      <c r="R1456" s="95">
        <f>SUMIFS(MasterData[Growth Rebate],MasterData[Material'#],H1456,MasterData[Material],I1456,MasterData[WWB ID],C1456)</f>
        <v>-76.179999999999993</v>
      </c>
      <c r="S1456" s="95">
        <f t="shared" si="46"/>
        <v>-70.312015362822706</v>
      </c>
    </row>
    <row r="1457" spans="1:19" x14ac:dyDescent="0.25">
      <c r="A1457" s="91" t="str">
        <v>BD INTERVENTIONAL</v>
      </c>
      <c r="B1457" s="91" t="str">
        <v>Urology and Critical Care</v>
      </c>
      <c r="C1457" s="91" t="str">
        <v>2401521</v>
      </c>
      <c r="D1457" s="91" t="str">
        <v>Total Acute Urology</v>
      </c>
      <c r="E1457" s="91" t="str">
        <v>Urological Drainage</v>
      </c>
      <c r="F1457" s="91" t="str">
        <v>IC Specialty Foley</v>
      </c>
      <c r="G1457" s="91" t="str">
        <v>IC 2-Way Coude</v>
      </c>
      <c r="H1457" s="91" t="str">
        <v>0103SI22_BARD</v>
      </c>
      <c r="I1457" s="91" t="str">
        <v>FoleyCathIC2WayCoudeTiemann</v>
      </c>
      <c r="J1457" s="91" t="str">
        <v>BARD</v>
      </c>
      <c r="K1457" s="95">
        <f>SUMIFS(MasterData[Curr Sales],MasterData[Material'#],H1457,MasterData[Material],I1457,MasterData[WWB ID],C1457)</f>
        <v>229.56</v>
      </c>
      <c r="L1457" s="95">
        <f>SUMIFS(MasterData[Prior Sales],MasterData[Material'#],H1457,MasterData[Material],I1457,MasterData[WWB ID],C1457)</f>
        <v>626.04</v>
      </c>
      <c r="M1457" s="95">
        <f t="shared" si="45"/>
        <v>-396.47999999999996</v>
      </c>
      <c r="N1457" s="95">
        <f>SUMIFS(MasterData[Semi-Annual Base],MasterData[Material'#],H1457,MasterData[Material],I1457,MasterData[WWB ID],C1457)</f>
        <v>0</v>
      </c>
      <c r="O1457" s="95">
        <f>SUMIFS(MasterData[Semi-Annual Focus],MasterData[Material'#],H1457,MasterData[Material],I1457,MasterData[WWB ID],C1457)</f>
        <v>0</v>
      </c>
      <c r="P1457" s="95">
        <f>SUMIFS(MasterData[Base Rebate],MasterData[Material'#],H1457,MasterData[Material],I1457,MasterData[WWB ID],C1457)</f>
        <v>4.8222540066401569</v>
      </c>
      <c r="Q1457" s="95">
        <f>SUMIFS(MasterData[Annual Focus],MasterData[Material'#],H1457,MasterData[Material],I1457,MasterData[WWB ID],C1457)</f>
        <v>0</v>
      </c>
      <c r="R1457" s="95">
        <f>SUMIFS(MasterData[Growth Rebate],MasterData[Material'#],H1457,MasterData[Material],I1457,MasterData[WWB ID],C1457)</f>
        <v>-39.64800000000001</v>
      </c>
      <c r="S1457" s="95">
        <f t="shared" si="46"/>
        <v>-34.825745993359853</v>
      </c>
    </row>
    <row r="1458" spans="1:19" x14ac:dyDescent="0.25">
      <c r="A1458" s="91" t="str">
        <v>BD INTERVENTIONAL</v>
      </c>
      <c r="B1458" s="91" t="str">
        <v>Urology and Critical Care</v>
      </c>
      <c r="C1458" s="91" t="str">
        <v>2401521</v>
      </c>
      <c r="D1458" s="91" t="str">
        <v>Total Acute Urology</v>
      </c>
      <c r="E1458" s="91" t="str">
        <v>Urological Drainage</v>
      </c>
      <c r="F1458" s="91" t="str">
        <v>IC Specialty Foley</v>
      </c>
      <c r="G1458" s="91" t="str">
        <v>IC 2-Way Coude</v>
      </c>
      <c r="H1458" s="91" t="str">
        <v>0168SI16_BARD</v>
      </c>
      <c r="I1458" s="91" t="str">
        <v>FoleyCathIC2WayCoudeCarson</v>
      </c>
      <c r="J1458" s="91" t="str">
        <v>BARD</v>
      </c>
      <c r="K1458" s="95">
        <f>SUMIFS(MasterData[Curr Sales],MasterData[Material'#],H1458,MasterData[Material],I1458,MasterData[WWB ID],C1458)</f>
        <v>178.19999999999996</v>
      </c>
      <c r="L1458" s="95">
        <f>SUMIFS(MasterData[Prior Sales],MasterData[Material'#],H1458,MasterData[Material],I1458,MasterData[WWB ID],C1458)</f>
        <v>0</v>
      </c>
      <c r="M1458" s="95">
        <f t="shared" si="45"/>
        <v>178.19999999999996</v>
      </c>
      <c r="N1458" s="95">
        <f>SUMIFS(MasterData[Semi-Annual Base],MasterData[Material'#],H1458,MasterData[Material],I1458,MasterData[WWB ID],C1458)</f>
        <v>0</v>
      </c>
      <c r="O1458" s="95">
        <f>SUMIFS(MasterData[Semi-Annual Focus],MasterData[Material'#],H1458,MasterData[Material],I1458,MasterData[WWB ID],C1458)</f>
        <v>0</v>
      </c>
      <c r="P1458" s="95">
        <f>SUMIFS(MasterData[Base Rebate],MasterData[Material'#],H1458,MasterData[Material],I1458,MasterData[WWB ID],C1458)</f>
        <v>0</v>
      </c>
      <c r="Q1458" s="95">
        <f>SUMIFS(MasterData[Annual Focus],MasterData[Material'#],H1458,MasterData[Material],I1458,MasterData[WWB ID],C1458)</f>
        <v>0</v>
      </c>
      <c r="R1458" s="95">
        <f>SUMIFS(MasterData[Growth Rebate],MasterData[Material'#],H1458,MasterData[Material],I1458,MasterData[WWB ID],C1458)</f>
        <v>17.819999999999997</v>
      </c>
      <c r="S1458" s="95">
        <f t="shared" si="46"/>
        <v>17.819999999999997</v>
      </c>
    </row>
    <row r="1459" spans="1:19" x14ac:dyDescent="0.25">
      <c r="A1459" s="91" t="str">
        <v>BD INTERVENTIONAL</v>
      </c>
      <c r="B1459" s="91" t="str">
        <v>Urology and Critical Care</v>
      </c>
      <c r="C1459" s="91" t="str">
        <v>2401521</v>
      </c>
      <c r="D1459" s="91" t="str">
        <v>Total Acute Urology</v>
      </c>
      <c r="E1459" s="91" t="str">
        <v>Urological Drainage</v>
      </c>
      <c r="F1459" s="91" t="str">
        <v>IC Specialty Foley</v>
      </c>
      <c r="G1459" s="91" t="str">
        <v>IC 3-Way 30cc</v>
      </c>
      <c r="H1459" s="91" t="str">
        <v>0167SI20_BARD</v>
      </c>
      <c r="I1459" s="91" t="str">
        <v>FoleyCathICLatexContinIrr3Way</v>
      </c>
      <c r="J1459" s="91" t="str">
        <v>BARD</v>
      </c>
      <c r="K1459" s="95">
        <f>SUMIFS(MasterData[Curr Sales],MasterData[Material'#],H1459,MasterData[Material],I1459,MasterData[WWB ID],C1459)</f>
        <v>2248.44</v>
      </c>
      <c r="L1459" s="95">
        <f>SUMIFS(MasterData[Prior Sales],MasterData[Material'#],H1459,MasterData[Material],I1459,MasterData[WWB ID],C1459)</f>
        <v>1633.1999999999998</v>
      </c>
      <c r="M1459" s="95">
        <f t="shared" si="45"/>
        <v>615.24000000000024</v>
      </c>
      <c r="N1459" s="95">
        <f>SUMIFS(MasterData[Semi-Annual Base],MasterData[Material'#],H1459,MasterData[Material],I1459,MasterData[WWB ID],C1459)</f>
        <v>0</v>
      </c>
      <c r="O1459" s="95">
        <f>SUMIFS(MasterData[Semi-Annual Focus],MasterData[Material'#],H1459,MasterData[Material],I1459,MasterData[WWB ID],C1459)</f>
        <v>0</v>
      </c>
      <c r="P1459" s="95">
        <f>SUMIFS(MasterData[Base Rebate],MasterData[Material'#],H1459,MasterData[Material],I1459,MasterData[WWB ID],C1459)</f>
        <v>12.580194945442308</v>
      </c>
      <c r="Q1459" s="95">
        <f>SUMIFS(MasterData[Annual Focus],MasterData[Material'#],H1459,MasterData[Material],I1459,MasterData[WWB ID],C1459)</f>
        <v>0</v>
      </c>
      <c r="R1459" s="95">
        <f>SUMIFS(MasterData[Growth Rebate],MasterData[Material'#],H1459,MasterData[Material],I1459,MasterData[WWB ID],C1459)</f>
        <v>61.524000000000029</v>
      </c>
      <c r="S1459" s="95">
        <f t="shared" si="46"/>
        <v>74.104194945442345</v>
      </c>
    </row>
    <row r="1460" spans="1:19" x14ac:dyDescent="0.25">
      <c r="A1460" s="91" t="str">
        <v>BD INTERVENTIONAL</v>
      </c>
      <c r="B1460" s="91" t="str">
        <v>Urology and Critical Care</v>
      </c>
      <c r="C1460" s="91" t="str">
        <v>2401521</v>
      </c>
      <c r="D1460" s="91" t="str">
        <v>Total Acute Urology</v>
      </c>
      <c r="E1460" s="91" t="str">
        <v>Urological Drainage</v>
      </c>
      <c r="F1460" s="91" t="str">
        <v>IC Specialty Foley</v>
      </c>
      <c r="G1460" s="91" t="str">
        <v>IC 3-Way 30cc</v>
      </c>
      <c r="H1460" s="91" t="str">
        <v>0167SI18_BARD</v>
      </c>
      <c r="I1460" s="91" t="str">
        <v>FoleyCathICLatexContinIrr3Way</v>
      </c>
      <c r="J1460" s="91" t="str">
        <v>BARD</v>
      </c>
      <c r="K1460" s="95">
        <f>SUMIFS(MasterData[Curr Sales],MasterData[Material'#],H1460,MasterData[Material],I1460,MasterData[WWB ID],C1460)</f>
        <v>2565.5000000000005</v>
      </c>
      <c r="L1460" s="95">
        <f>SUMIFS(MasterData[Prior Sales],MasterData[Material'#],H1460,MasterData[Material],I1460,MasterData[WWB ID],C1460)</f>
        <v>511.68</v>
      </c>
      <c r="M1460" s="95">
        <f t="shared" si="45"/>
        <v>2053.8200000000006</v>
      </c>
      <c r="N1460" s="95">
        <f>SUMIFS(MasterData[Semi-Annual Base],MasterData[Material'#],H1460,MasterData[Material],I1460,MasterData[WWB ID],C1460)</f>
        <v>0</v>
      </c>
      <c r="O1460" s="95">
        <f>SUMIFS(MasterData[Semi-Annual Focus],MasterData[Material'#],H1460,MasterData[Material],I1460,MasterData[WWB ID],C1460)</f>
        <v>0</v>
      </c>
      <c r="P1460" s="95">
        <f>SUMIFS(MasterData[Base Rebate],MasterData[Material'#],H1460,MasterData[Material],I1460,MasterData[WWB ID],C1460)</f>
        <v>3.9413630600562835</v>
      </c>
      <c r="Q1460" s="95">
        <f>SUMIFS(MasterData[Annual Focus],MasterData[Material'#],H1460,MasterData[Material],I1460,MasterData[WWB ID],C1460)</f>
        <v>0</v>
      </c>
      <c r="R1460" s="95">
        <f>SUMIFS(MasterData[Growth Rebate],MasterData[Material'#],H1460,MasterData[Material],I1460,MasterData[WWB ID],C1460)</f>
        <v>205.38200000000003</v>
      </c>
      <c r="S1460" s="95">
        <f t="shared" si="46"/>
        <v>209.32336306005632</v>
      </c>
    </row>
    <row r="1461" spans="1:19" x14ac:dyDescent="0.25">
      <c r="A1461" s="91" t="str">
        <v>BD INTERVENTIONAL</v>
      </c>
      <c r="B1461" s="91" t="str">
        <v>Urology and Critical Care</v>
      </c>
      <c r="C1461" s="91" t="str">
        <v>2401521</v>
      </c>
      <c r="D1461" s="91" t="str">
        <v>Total Acute Urology</v>
      </c>
      <c r="E1461" s="91" t="str">
        <v>Urological Drainage</v>
      </c>
      <c r="F1461" s="91" t="str">
        <v>IC Specialty Foley</v>
      </c>
      <c r="G1461" s="91" t="str">
        <v>IC 3-Way 30cc</v>
      </c>
      <c r="H1461" s="91" t="str">
        <v>0167SI22_BARD</v>
      </c>
      <c r="I1461" s="91" t="str">
        <v>FoleyCathICLatexContinIrr3-Way</v>
      </c>
      <c r="J1461" s="91" t="str">
        <v>BARD</v>
      </c>
      <c r="K1461" s="95">
        <f>SUMIFS(MasterData[Curr Sales],MasterData[Material'#],H1461,MasterData[Material],I1461,MasterData[WWB ID],C1461)</f>
        <v>5838.3000000000011</v>
      </c>
      <c r="L1461" s="95">
        <f>SUMIFS(MasterData[Prior Sales],MasterData[Material'#],H1461,MasterData[Material],I1461,MasterData[WWB ID],C1461)</f>
        <v>4982.68</v>
      </c>
      <c r="M1461" s="95">
        <f t="shared" si="45"/>
        <v>855.6200000000008</v>
      </c>
      <c r="N1461" s="95">
        <f>SUMIFS(MasterData[Semi-Annual Base],MasterData[Material'#],H1461,MasterData[Material],I1461,MasterData[WWB ID],C1461)</f>
        <v>0</v>
      </c>
      <c r="O1461" s="95">
        <f>SUMIFS(MasterData[Semi-Annual Focus],MasterData[Material'#],H1461,MasterData[Material],I1461,MasterData[WWB ID],C1461)</f>
        <v>0</v>
      </c>
      <c r="P1461" s="95">
        <f>SUMIFS(MasterData[Base Rebate],MasterData[Material'#],H1461,MasterData[Material],I1461,MasterData[WWB ID],C1461)</f>
        <v>38.380532543936134</v>
      </c>
      <c r="Q1461" s="95">
        <f>SUMIFS(MasterData[Annual Focus],MasterData[Material'#],H1461,MasterData[Material],I1461,MasterData[WWB ID],C1461)</f>
        <v>0</v>
      </c>
      <c r="R1461" s="95">
        <f>SUMIFS(MasterData[Growth Rebate],MasterData[Material'#],H1461,MasterData[Material],I1461,MasterData[WWB ID],C1461)</f>
        <v>85.56199999999987</v>
      </c>
      <c r="S1461" s="95">
        <f t="shared" si="46"/>
        <v>123.94253254393601</v>
      </c>
    </row>
    <row r="1462" spans="1:19" x14ac:dyDescent="0.25">
      <c r="A1462" s="91" t="str">
        <v>BD INTERVENTIONAL</v>
      </c>
      <c r="B1462" s="91" t="str">
        <v>Urology and Critical Care</v>
      </c>
      <c r="C1462" s="91" t="str">
        <v>2401521</v>
      </c>
      <c r="D1462" s="91" t="str">
        <v>Total Acute Urology</v>
      </c>
      <c r="E1462" s="91" t="str">
        <v>Urological Drainage</v>
      </c>
      <c r="F1462" s="91" t="str">
        <v>IC Specialty Foley</v>
      </c>
      <c r="G1462" s="91" t="str">
        <v>IC 3-Way 30cc</v>
      </c>
      <c r="H1462" s="91" t="str">
        <v>0167SI24_BARD</v>
      </c>
      <c r="I1462" s="91" t="str">
        <v>FoleyCathICLatexContinIrr3Way</v>
      </c>
      <c r="J1462" s="91" t="str">
        <v>BARD</v>
      </c>
      <c r="K1462" s="95">
        <f>SUMIFS(MasterData[Curr Sales],MasterData[Material'#],H1462,MasterData[Material],I1462,MasterData[WWB ID],C1462)</f>
        <v>1568.6800000000003</v>
      </c>
      <c r="L1462" s="95">
        <f>SUMIFS(MasterData[Prior Sales],MasterData[Material'#],H1462,MasterData[Material],I1462,MasterData[WWB ID],C1462)</f>
        <v>1464.2399999999998</v>
      </c>
      <c r="M1462" s="95">
        <f t="shared" si="45"/>
        <v>104.44000000000051</v>
      </c>
      <c r="N1462" s="95">
        <f>SUMIFS(MasterData[Semi-Annual Base],MasterData[Material'#],H1462,MasterData[Material],I1462,MasterData[WWB ID],C1462)</f>
        <v>0</v>
      </c>
      <c r="O1462" s="95">
        <f>SUMIFS(MasterData[Semi-Annual Focus],MasterData[Material'#],H1462,MasterData[Material],I1462,MasterData[WWB ID],C1462)</f>
        <v>0</v>
      </c>
      <c r="P1462" s="95">
        <f>SUMIFS(MasterData[Base Rebate],MasterData[Material'#],H1462,MasterData[Material],I1462,MasterData[WWB ID],C1462)</f>
        <v>11.278731721108528</v>
      </c>
      <c r="Q1462" s="95">
        <f>SUMIFS(MasterData[Annual Focus],MasterData[Material'#],H1462,MasterData[Material],I1462,MasterData[WWB ID],C1462)</f>
        <v>0</v>
      </c>
      <c r="R1462" s="95">
        <f>SUMIFS(MasterData[Growth Rebate],MasterData[Material'#],H1462,MasterData[Material],I1462,MasterData[WWB ID],C1462)</f>
        <v>10.443999999999999</v>
      </c>
      <c r="S1462" s="95">
        <f t="shared" si="46"/>
        <v>21.722731721108527</v>
      </c>
    </row>
    <row r="1463" spans="1:19" x14ac:dyDescent="0.25">
      <c r="A1463" s="91" t="str">
        <v>BD INTERVENTIONAL</v>
      </c>
      <c r="B1463" s="91" t="str">
        <v>Urology and Critical Care</v>
      </c>
      <c r="C1463" s="91" t="str">
        <v>2401521</v>
      </c>
      <c r="D1463" s="91" t="str">
        <v>Total Acute Urology</v>
      </c>
      <c r="E1463" s="91" t="str">
        <v>Urological Drainage</v>
      </c>
      <c r="F1463" s="91" t="str">
        <v>IC Specialty Foley</v>
      </c>
      <c r="G1463" s="91" t="str">
        <v>IC 3-Way 30cc</v>
      </c>
      <c r="H1463" s="91" t="str">
        <v>0167SI26_BARD</v>
      </c>
      <c r="I1463" s="91" t="str">
        <v>FoleyCathICLatexContinIrr3Way</v>
      </c>
      <c r="J1463" s="91" t="str">
        <v>BARD</v>
      </c>
      <c r="K1463" s="95">
        <f>SUMIFS(MasterData[Curr Sales],MasterData[Material'#],H1463,MasterData[Material],I1463,MasterData[WWB ID],C1463)</f>
        <v>637.44000000000005</v>
      </c>
      <c r="L1463" s="95">
        <f>SUMIFS(MasterData[Prior Sales],MasterData[Material'#],H1463,MasterData[Material],I1463,MasterData[WWB ID],C1463)</f>
        <v>449.28</v>
      </c>
      <c r="M1463" s="95">
        <f t="shared" si="45"/>
        <v>188.16000000000008</v>
      </c>
      <c r="N1463" s="95">
        <f>SUMIFS(MasterData[Semi-Annual Base],MasterData[Material'#],H1463,MasterData[Material],I1463,MasterData[WWB ID],C1463)</f>
        <v>0</v>
      </c>
      <c r="O1463" s="95">
        <f>SUMIFS(MasterData[Semi-Annual Focus],MasterData[Material'#],H1463,MasterData[Material],I1463,MasterData[WWB ID],C1463)</f>
        <v>0</v>
      </c>
      <c r="P1463" s="95">
        <f>SUMIFS(MasterData[Base Rebate],MasterData[Material'#],H1463,MasterData[Material],I1463,MasterData[WWB ID],C1463)</f>
        <v>3.460709028342102</v>
      </c>
      <c r="Q1463" s="95">
        <f>SUMIFS(MasterData[Annual Focus],MasterData[Material'#],H1463,MasterData[Material],I1463,MasterData[WWB ID],C1463)</f>
        <v>0</v>
      </c>
      <c r="R1463" s="95">
        <f>SUMIFS(MasterData[Growth Rebate],MasterData[Material'#],H1463,MasterData[Material],I1463,MasterData[WWB ID],C1463)</f>
        <v>18.816000000000003</v>
      </c>
      <c r="S1463" s="95">
        <f t="shared" si="46"/>
        <v>22.276709028342104</v>
      </c>
    </row>
    <row r="1464" spans="1:19" x14ac:dyDescent="0.25">
      <c r="A1464" s="91" t="str">
        <v>BD INTERVENTIONAL</v>
      </c>
      <c r="B1464" s="91" t="str">
        <v>Urology and Critical Care</v>
      </c>
      <c r="C1464" s="91" t="str">
        <v>2401521</v>
      </c>
      <c r="D1464" s="91" t="str">
        <v>Total Acute Urology</v>
      </c>
      <c r="E1464" s="91" t="str">
        <v>Urological Drainage</v>
      </c>
      <c r="F1464" s="91" t="str">
        <v>IC Specialty Foley</v>
      </c>
      <c r="G1464" s="91" t="str">
        <v>IC 3-Way 30cc</v>
      </c>
      <c r="H1464" s="91" t="str">
        <v>0167SI16_BARD</v>
      </c>
      <c r="I1464" s="91" t="str">
        <v>FoleyCathICLatexContinIrr3Way</v>
      </c>
      <c r="J1464" s="91" t="str">
        <v>BARD</v>
      </c>
      <c r="K1464" s="95">
        <f>SUMIFS(MasterData[Curr Sales],MasterData[Material'#],H1464,MasterData[Material],I1464,MasterData[WWB ID],C1464)</f>
        <v>659.04000000000019</v>
      </c>
      <c r="L1464" s="95">
        <f>SUMIFS(MasterData[Prior Sales],MasterData[Material'#],H1464,MasterData[Material],I1464,MasterData[WWB ID],C1464)</f>
        <v>-263.52</v>
      </c>
      <c r="M1464" s="95">
        <f t="shared" si="45"/>
        <v>922.56000000000017</v>
      </c>
      <c r="N1464" s="95">
        <f>SUMIFS(MasterData[Semi-Annual Base],MasterData[Material'#],H1464,MasterData[Material],I1464,MasterData[WWB ID],C1464)</f>
        <v>0</v>
      </c>
      <c r="O1464" s="95">
        <f>SUMIFS(MasterData[Semi-Annual Focus],MasterData[Material'#],H1464,MasterData[Material],I1464,MasterData[WWB ID],C1464)</f>
        <v>0</v>
      </c>
      <c r="P1464" s="95">
        <f>SUMIFS(MasterData[Base Rebate],MasterData[Material'#],H1464,MasterData[Material],I1464,MasterData[WWB ID],C1464)</f>
        <v>-2.0298389493160407</v>
      </c>
      <c r="Q1464" s="95">
        <f>SUMIFS(MasterData[Annual Focus],MasterData[Material'#],H1464,MasterData[Material],I1464,MasterData[WWB ID],C1464)</f>
        <v>0</v>
      </c>
      <c r="R1464" s="95">
        <f>SUMIFS(MasterData[Growth Rebate],MasterData[Material'#],H1464,MasterData[Material],I1464,MasterData[WWB ID],C1464)</f>
        <v>92.256000000000014</v>
      </c>
      <c r="S1464" s="95">
        <f t="shared" si="46"/>
        <v>90.22616105068397</v>
      </c>
    </row>
    <row r="1465" spans="1:19" x14ac:dyDescent="0.25">
      <c r="A1465" s="91" t="str">
        <v>BD INTERVENTIONAL</v>
      </c>
      <c r="B1465" s="91" t="str">
        <v>Urology and Critical Care</v>
      </c>
      <c r="C1465" s="91" t="str">
        <v>2401521</v>
      </c>
      <c r="D1465" s="91" t="str">
        <v>Total Acute Urology</v>
      </c>
      <c r="E1465" s="91" t="str">
        <v>Urological Drainage</v>
      </c>
      <c r="F1465" s="91" t="str">
        <v>IC Specialty Foley</v>
      </c>
      <c r="G1465" s="91" t="str">
        <v>IC COUNCILL</v>
      </c>
      <c r="H1465" s="91" t="str">
        <v>0196SI16_BARD</v>
      </c>
      <c r="I1465" s="91" t="str">
        <v>FoleyCathICRedLtx2WayCouncill</v>
      </c>
      <c r="J1465" s="91" t="str">
        <v>BARD</v>
      </c>
      <c r="K1465" s="95">
        <f>SUMIFS(MasterData[Curr Sales],MasterData[Material'#],H1465,MasterData[Material],I1465,MasterData[WWB ID],C1465)</f>
        <v>6789.8399999999983</v>
      </c>
      <c r="L1465" s="95">
        <f>SUMIFS(MasterData[Prior Sales],MasterData[Material'#],H1465,MasterData[Material],I1465,MasterData[WWB ID],C1465)</f>
        <v>3711.86</v>
      </c>
      <c r="M1465" s="95">
        <f t="shared" si="45"/>
        <v>3077.9799999999982</v>
      </c>
      <c r="N1465" s="95">
        <f>SUMIFS(MasterData[Semi-Annual Base],MasterData[Material'#],H1465,MasterData[Material],I1465,MasterData[WWB ID],C1465)</f>
        <v>0</v>
      </c>
      <c r="O1465" s="95">
        <f>SUMIFS(MasterData[Semi-Annual Focus],MasterData[Material'#],H1465,MasterData[Material],I1465,MasterData[WWB ID],C1465)</f>
        <v>0</v>
      </c>
      <c r="P1465" s="95">
        <f>SUMIFS(MasterData[Base Rebate],MasterData[Material'#],H1465,MasterData[Material],I1465,MasterData[WWB ID],C1465)</f>
        <v>28.591674265362165</v>
      </c>
      <c r="Q1465" s="95">
        <f>SUMIFS(MasterData[Annual Focus],MasterData[Material'#],H1465,MasterData[Material],I1465,MasterData[WWB ID],C1465)</f>
        <v>0</v>
      </c>
      <c r="R1465" s="95">
        <f>SUMIFS(MasterData[Growth Rebate],MasterData[Material'#],H1465,MasterData[Material],I1465,MasterData[WWB ID],C1465)</f>
        <v>307.79799999999989</v>
      </c>
      <c r="S1465" s="95">
        <f t="shared" si="46"/>
        <v>336.38967426536203</v>
      </c>
    </row>
    <row r="1466" spans="1:19" x14ac:dyDescent="0.25">
      <c r="A1466" s="91" t="str">
        <v>BD INTERVENTIONAL</v>
      </c>
      <c r="B1466" s="91" t="str">
        <v>Urology and Critical Care</v>
      </c>
      <c r="C1466" s="91" t="str">
        <v>2401521</v>
      </c>
      <c r="D1466" s="91" t="str">
        <v>Total Acute Urology</v>
      </c>
      <c r="E1466" s="91" t="str">
        <v>Urological Drainage</v>
      </c>
      <c r="F1466" s="91" t="str">
        <v>IC Specialty Foley</v>
      </c>
      <c r="G1466" s="91" t="str">
        <v>IC COUNCILL</v>
      </c>
      <c r="H1466" s="91" t="str">
        <v>0196SI18_BARD</v>
      </c>
      <c r="I1466" s="91" t="str">
        <v>FoleyCathICRedLtx2WayCouncill</v>
      </c>
      <c r="J1466" s="91" t="str">
        <v>BARD</v>
      </c>
      <c r="K1466" s="95">
        <f>SUMIFS(MasterData[Curr Sales],MasterData[Material'#],H1466,MasterData[Material],I1466,MasterData[WWB ID],C1466)</f>
        <v>5711.8799999999992</v>
      </c>
      <c r="L1466" s="95">
        <f>SUMIFS(MasterData[Prior Sales],MasterData[Material'#],H1466,MasterData[Material],I1466,MasterData[WWB ID],C1466)</f>
        <v>4342.1000000000004</v>
      </c>
      <c r="M1466" s="95">
        <f t="shared" si="45"/>
        <v>1369.7799999999988</v>
      </c>
      <c r="N1466" s="95">
        <f>SUMIFS(MasterData[Semi-Annual Base],MasterData[Material'#],H1466,MasterData[Material],I1466,MasterData[WWB ID],C1466)</f>
        <v>0</v>
      </c>
      <c r="O1466" s="95">
        <f>SUMIFS(MasterData[Semi-Annual Focus],MasterData[Material'#],H1466,MasterData[Material],I1466,MasterData[WWB ID],C1466)</f>
        <v>0</v>
      </c>
      <c r="P1466" s="95">
        <f>SUMIFS(MasterData[Base Rebate],MasterData[Material'#],H1466,MasterData[Material],I1466,MasterData[WWB ID],C1466)</f>
        <v>33.446279985675382</v>
      </c>
      <c r="Q1466" s="95">
        <f>SUMIFS(MasterData[Annual Focus],MasterData[Material'#],H1466,MasterData[Material],I1466,MasterData[WWB ID],C1466)</f>
        <v>0</v>
      </c>
      <c r="R1466" s="95">
        <f>SUMIFS(MasterData[Growth Rebate],MasterData[Material'#],H1466,MasterData[Material],I1466,MasterData[WWB ID],C1466)</f>
        <v>136.97799999999995</v>
      </c>
      <c r="S1466" s="95">
        <f t="shared" si="46"/>
        <v>170.42427998567533</v>
      </c>
    </row>
    <row r="1467" spans="1:19" x14ac:dyDescent="0.25">
      <c r="A1467" s="91" t="str">
        <v>BD INTERVENTIONAL</v>
      </c>
      <c r="B1467" s="91" t="str">
        <v>Urology and Critical Care</v>
      </c>
      <c r="C1467" s="91" t="str">
        <v>2401521</v>
      </c>
      <c r="D1467" s="91" t="str">
        <v>Total Acute Urology</v>
      </c>
      <c r="E1467" s="91" t="str">
        <v>Urological Drainage</v>
      </c>
      <c r="F1467" s="91" t="str">
        <v>IC Specialty Foley</v>
      </c>
      <c r="G1467" s="91" t="str">
        <v>IC COUNCILL</v>
      </c>
      <c r="H1467" s="91" t="str">
        <v>0196SI20_BARD</v>
      </c>
      <c r="I1467" s="91" t="str">
        <v>FoleyCathICRedLtx2WayCouncill</v>
      </c>
      <c r="J1467" s="91" t="str">
        <v>BARD</v>
      </c>
      <c r="K1467" s="95">
        <f>SUMIFS(MasterData[Curr Sales],MasterData[Material'#],H1467,MasterData[Material],I1467,MasterData[WWB ID],C1467)</f>
        <v>3181.1399999999994</v>
      </c>
      <c r="L1467" s="95">
        <f>SUMIFS(MasterData[Prior Sales],MasterData[Material'#],H1467,MasterData[Material],I1467,MasterData[WWB ID],C1467)</f>
        <v>822.4799999999999</v>
      </c>
      <c r="M1467" s="95">
        <f t="shared" si="45"/>
        <v>2358.6599999999994</v>
      </c>
      <c r="N1467" s="95">
        <f>SUMIFS(MasterData[Semi-Annual Base],MasterData[Material'#],H1467,MasterData[Material],I1467,MasterData[WWB ID],C1467)</f>
        <v>0</v>
      </c>
      <c r="O1467" s="95">
        <f>SUMIFS(MasterData[Semi-Annual Focus],MasterData[Material'#],H1467,MasterData[Material],I1467,MasterData[WWB ID],C1467)</f>
        <v>0</v>
      </c>
      <c r="P1467" s="95">
        <f>SUMIFS(MasterData[Base Rebate],MasterData[Material'#],H1467,MasterData[Material],I1467,MasterData[WWB ID],C1467)</f>
        <v>6.3353898718634518</v>
      </c>
      <c r="Q1467" s="95">
        <f>SUMIFS(MasterData[Annual Focus],MasterData[Material'#],H1467,MasterData[Material],I1467,MasterData[WWB ID],C1467)</f>
        <v>0</v>
      </c>
      <c r="R1467" s="95">
        <f>SUMIFS(MasterData[Growth Rebate],MasterData[Material'#],H1467,MasterData[Material],I1467,MasterData[WWB ID],C1467)</f>
        <v>235.86599999999993</v>
      </c>
      <c r="S1467" s="95">
        <f t="shared" si="46"/>
        <v>242.20138987186337</v>
      </c>
    </row>
    <row r="1468" spans="1:19" x14ac:dyDescent="0.25">
      <c r="A1468" s="91" t="str">
        <v>BD INTERVENTIONAL</v>
      </c>
      <c r="B1468" s="91" t="str">
        <v>Urology and Critical Care</v>
      </c>
      <c r="C1468" s="91" t="str">
        <v>2401521</v>
      </c>
      <c r="D1468" s="91" t="str">
        <v>Total Acute Urology</v>
      </c>
      <c r="E1468" s="91" t="str">
        <v>Urological Drainage</v>
      </c>
      <c r="F1468" s="91" t="str">
        <v>IC Specialty Foley</v>
      </c>
      <c r="G1468" s="91" t="str">
        <v>IC COUNCILL</v>
      </c>
      <c r="H1468" s="91" t="str">
        <v>0196SI22_BARD</v>
      </c>
      <c r="I1468" s="91" t="str">
        <v>FoleyCathICRedLtx2WayCouncill</v>
      </c>
      <c r="J1468" s="91" t="str">
        <v>BARD</v>
      </c>
      <c r="K1468" s="95">
        <f>SUMIFS(MasterData[Curr Sales],MasterData[Material'#],H1468,MasterData[Material],I1468,MasterData[WWB ID],C1468)</f>
        <v>1809.84</v>
      </c>
      <c r="L1468" s="95">
        <f>SUMIFS(MasterData[Prior Sales],MasterData[Material'#],H1468,MasterData[Material],I1468,MasterData[WWB ID],C1468)</f>
        <v>786</v>
      </c>
      <c r="M1468" s="95">
        <f t="shared" si="45"/>
        <v>1023.8399999999999</v>
      </c>
      <c r="N1468" s="95">
        <f>SUMIFS(MasterData[Semi-Annual Base],MasterData[Material'#],H1468,MasterData[Material],I1468,MasterData[WWB ID],C1468)</f>
        <v>0</v>
      </c>
      <c r="O1468" s="95">
        <f>SUMIFS(MasterData[Semi-Annual Focus],MasterData[Material'#],H1468,MasterData[Material],I1468,MasterData[WWB ID],C1468)</f>
        <v>0</v>
      </c>
      <c r="P1468" s="95">
        <f>SUMIFS(MasterData[Base Rebate],MasterData[Material'#],H1468,MasterData[Material],I1468,MasterData[WWB ID],C1468)</f>
        <v>6.0543921302459331</v>
      </c>
      <c r="Q1468" s="95">
        <f>SUMIFS(MasterData[Annual Focus],MasterData[Material'#],H1468,MasterData[Material],I1468,MasterData[WWB ID],C1468)</f>
        <v>0</v>
      </c>
      <c r="R1468" s="95">
        <f>SUMIFS(MasterData[Growth Rebate],MasterData[Material'#],H1468,MasterData[Material],I1468,MasterData[WWB ID],C1468)</f>
        <v>102.38399999999996</v>
      </c>
      <c r="S1468" s="95">
        <f t="shared" si="46"/>
        <v>108.43839213024589</v>
      </c>
    </row>
    <row r="1469" spans="1:19" x14ac:dyDescent="0.25">
      <c r="A1469" s="91" t="str">
        <v>BD INTERVENTIONAL</v>
      </c>
      <c r="B1469" s="91" t="str">
        <v>Urology and Critical Care</v>
      </c>
      <c r="C1469" s="91" t="str">
        <v>2401521</v>
      </c>
      <c r="D1469" s="91" t="str">
        <v>Total Acute Urology</v>
      </c>
      <c r="E1469" s="91" t="str">
        <v>Urological Drainage</v>
      </c>
      <c r="F1469" s="91" t="str">
        <v>IC Specialty Foley</v>
      </c>
      <c r="G1469" s="91" t="str">
        <v>IC 3-Way 5cc</v>
      </c>
      <c r="H1469" s="91" t="str">
        <v>0119SI22_BARD</v>
      </c>
      <c r="I1469" s="91" t="str">
        <v>FoleyCathICLatex3Way</v>
      </c>
      <c r="J1469" s="91" t="str">
        <v>BARD</v>
      </c>
      <c r="K1469" s="95">
        <f>SUMIFS(MasterData[Curr Sales],MasterData[Material'#],H1469,MasterData[Material],I1469,MasterData[WWB ID],C1469)</f>
        <v>2495.1600000000008</v>
      </c>
      <c r="L1469" s="95">
        <f>SUMIFS(MasterData[Prior Sales],MasterData[Material'#],H1469,MasterData[Material],I1469,MasterData[WWB ID],C1469)</f>
        <v>1035.3800000000001</v>
      </c>
      <c r="M1469" s="95">
        <f t="shared" si="45"/>
        <v>1459.7800000000007</v>
      </c>
      <c r="N1469" s="95">
        <f>SUMIFS(MasterData[Semi-Annual Base],MasterData[Material'#],H1469,MasterData[Material],I1469,MasterData[WWB ID],C1469)</f>
        <v>0</v>
      </c>
      <c r="O1469" s="95">
        <f>SUMIFS(MasterData[Semi-Annual Focus],MasterData[Material'#],H1469,MasterData[Material],I1469,MasterData[WWB ID],C1469)</f>
        <v>0</v>
      </c>
      <c r="P1469" s="95">
        <f>SUMIFS(MasterData[Base Rebate],MasterData[Material'#],H1469,MasterData[Material],I1469,MasterData[WWB ID],C1469)</f>
        <v>7.9753136435293035</v>
      </c>
      <c r="Q1469" s="95">
        <f>SUMIFS(MasterData[Annual Focus],MasterData[Material'#],H1469,MasterData[Material],I1469,MasterData[WWB ID],C1469)</f>
        <v>0</v>
      </c>
      <c r="R1469" s="95">
        <f>SUMIFS(MasterData[Growth Rebate],MasterData[Material'#],H1469,MasterData[Material],I1469,MasterData[WWB ID],C1469)</f>
        <v>145.97800000000004</v>
      </c>
      <c r="S1469" s="95">
        <f t="shared" si="46"/>
        <v>153.95331364352933</v>
      </c>
    </row>
    <row r="1470" spans="1:19" x14ac:dyDescent="0.25">
      <c r="A1470" s="91" t="str">
        <v>BD INTERVENTIONAL</v>
      </c>
      <c r="B1470" s="91" t="str">
        <v>Urology and Critical Care</v>
      </c>
      <c r="C1470" s="91" t="str">
        <v>2401521</v>
      </c>
      <c r="D1470" s="91" t="str">
        <v>Total Acute Urology</v>
      </c>
      <c r="E1470" s="91" t="str">
        <v>Urological Drainage</v>
      </c>
      <c r="F1470" s="91" t="str">
        <v>IC Specialty Foley</v>
      </c>
      <c r="G1470" s="91" t="str">
        <v>IC 3-Way 5cc</v>
      </c>
      <c r="H1470" s="91" t="str">
        <v>0119SI20_BARD</v>
      </c>
      <c r="I1470" s="91" t="str">
        <v>FoleyCathICLatex3Way</v>
      </c>
      <c r="J1470" s="91" t="str">
        <v>BARD</v>
      </c>
      <c r="K1470" s="95">
        <f>SUMIFS(MasterData[Curr Sales],MasterData[Material'#],H1470,MasterData[Material],I1470,MasterData[WWB ID],C1470)</f>
        <v>2063.5199999999995</v>
      </c>
      <c r="L1470" s="95">
        <f>SUMIFS(MasterData[Prior Sales],MasterData[Material'#],H1470,MasterData[Material],I1470,MasterData[WWB ID],C1470)</f>
        <v>1898.3999999999996</v>
      </c>
      <c r="M1470" s="95">
        <f t="shared" si="45"/>
        <v>165.11999999999989</v>
      </c>
      <c r="N1470" s="95">
        <f>SUMIFS(MasterData[Semi-Annual Base],MasterData[Material'#],H1470,MasterData[Material],I1470,MasterData[WWB ID],C1470)</f>
        <v>0</v>
      </c>
      <c r="O1470" s="95">
        <f>SUMIFS(MasterData[Semi-Annual Focus],MasterData[Material'#],H1470,MasterData[Material],I1470,MasterData[WWB ID],C1470)</f>
        <v>0</v>
      </c>
      <c r="P1470" s="95">
        <f>SUMIFS(MasterData[Base Rebate],MasterData[Material'#],H1470,MasterData[Material],I1470,MasterData[WWB ID],C1470)</f>
        <v>14.622974580227581</v>
      </c>
      <c r="Q1470" s="95">
        <f>SUMIFS(MasterData[Annual Focus],MasterData[Material'#],H1470,MasterData[Material],I1470,MasterData[WWB ID],C1470)</f>
        <v>0</v>
      </c>
      <c r="R1470" s="95">
        <f>SUMIFS(MasterData[Growth Rebate],MasterData[Material'#],H1470,MasterData[Material],I1470,MasterData[WWB ID],C1470)</f>
        <v>16.511999999999915</v>
      </c>
      <c r="S1470" s="95">
        <f t="shared" si="46"/>
        <v>31.134974580227496</v>
      </c>
    </row>
    <row r="1471" spans="1:19" x14ac:dyDescent="0.25">
      <c r="A1471" s="91" t="str">
        <v>BD INTERVENTIONAL</v>
      </c>
      <c r="B1471" s="91" t="str">
        <v>Urology and Critical Care</v>
      </c>
      <c r="C1471" s="91" t="str">
        <v>2401521</v>
      </c>
      <c r="D1471" s="91" t="str">
        <v>Total Acute Urology</v>
      </c>
      <c r="E1471" s="91" t="str">
        <v>Urological Drainage</v>
      </c>
      <c r="F1471" s="91" t="str">
        <v>IC Specialty Foley</v>
      </c>
      <c r="G1471" s="91" t="str">
        <v>IC 3-Way 5cc</v>
      </c>
      <c r="H1471" s="91" t="str">
        <v>0119SI24_BARD</v>
      </c>
      <c r="I1471" s="91" t="str">
        <v>FoleyCathICLatex3Way</v>
      </c>
      <c r="J1471" s="91" t="str">
        <v>BARD</v>
      </c>
      <c r="K1471" s="95">
        <f>SUMIFS(MasterData[Curr Sales],MasterData[Material'#],H1471,MasterData[Material],I1471,MasterData[WWB ID],C1471)</f>
        <v>1186.5600000000002</v>
      </c>
      <c r="L1471" s="95">
        <f>SUMIFS(MasterData[Prior Sales],MasterData[Material'#],H1471,MasterData[Material],I1471,MasterData[WWB ID],C1471)</f>
        <v>1728.6399999999994</v>
      </c>
      <c r="M1471" s="95">
        <f t="shared" si="45"/>
        <v>-542.07999999999925</v>
      </c>
      <c r="N1471" s="95">
        <f>SUMIFS(MasterData[Semi-Annual Base],MasterData[Material'#],H1471,MasterData[Material],I1471,MasterData[WWB ID],C1471)</f>
        <v>0</v>
      </c>
      <c r="O1471" s="95">
        <f>SUMIFS(MasterData[Semi-Annual Focus],MasterData[Material'#],H1471,MasterData[Material],I1471,MasterData[WWB ID],C1471)</f>
        <v>0</v>
      </c>
      <c r="P1471" s="95">
        <f>SUMIFS(MasterData[Base Rebate],MasterData[Material'#],H1471,MasterData[Material],I1471,MasterData[WWB ID],C1471)</f>
        <v>13.315349124717974</v>
      </c>
      <c r="Q1471" s="95">
        <f>SUMIFS(MasterData[Annual Focus],MasterData[Material'#],H1471,MasterData[Material],I1471,MasterData[WWB ID],C1471)</f>
        <v>0</v>
      </c>
      <c r="R1471" s="95">
        <f>SUMIFS(MasterData[Growth Rebate],MasterData[Material'#],H1471,MasterData[Material],I1471,MasterData[WWB ID],C1471)</f>
        <v>-54.208000000000006</v>
      </c>
      <c r="S1471" s="95">
        <f t="shared" si="46"/>
        <v>-40.89265087528203</v>
      </c>
    </row>
    <row r="1472" spans="1:19" x14ac:dyDescent="0.25">
      <c r="A1472" s="91" t="str">
        <v>BD INTERVENTIONAL</v>
      </c>
      <c r="B1472" s="91" t="str">
        <v>Urology and Critical Care</v>
      </c>
      <c r="C1472" s="91" t="str">
        <v>2401521</v>
      </c>
      <c r="D1472" s="91" t="str">
        <v>Total Acute Urology</v>
      </c>
      <c r="E1472" s="91" t="str">
        <v>Urological Drainage</v>
      </c>
      <c r="F1472" s="91" t="str">
        <v>IC Specialty Foley</v>
      </c>
      <c r="G1472" s="91" t="str">
        <v>IC 3-Way 5cc</v>
      </c>
      <c r="H1472" s="91" t="str">
        <v>0119SI16_BARD</v>
      </c>
      <c r="I1472" s="91" t="str">
        <v>FoleyCathICLatex3Way</v>
      </c>
      <c r="J1472" s="91" t="str">
        <v>BARD</v>
      </c>
      <c r="K1472" s="95">
        <f>SUMIFS(MasterData[Curr Sales],MasterData[Material'#],H1472,MasterData[Material],I1472,MasterData[WWB ID],C1472)</f>
        <v>515.87999999999988</v>
      </c>
      <c r="L1472" s="95">
        <f>SUMIFS(MasterData[Prior Sales],MasterData[Material'#],H1472,MasterData[Material],I1472,MasterData[WWB ID],C1472)</f>
        <v>141.72000000000003</v>
      </c>
      <c r="M1472" s="95">
        <f t="shared" si="45"/>
        <v>374.15999999999985</v>
      </c>
      <c r="N1472" s="95">
        <f>SUMIFS(MasterData[Semi-Annual Base],MasterData[Material'#],H1472,MasterData[Material],I1472,MasterData[WWB ID],C1472)</f>
        <v>0</v>
      </c>
      <c r="O1472" s="95">
        <f>SUMIFS(MasterData[Semi-Annual Focus],MasterData[Material'#],H1472,MasterData[Material],I1472,MasterData[WWB ID],C1472)</f>
        <v>0</v>
      </c>
      <c r="P1472" s="95">
        <f>SUMIFS(MasterData[Base Rebate],MasterData[Material'#],H1472,MasterData[Material],I1472,MasterData[WWB ID],C1472)</f>
        <v>1.0916392527970149</v>
      </c>
      <c r="Q1472" s="95">
        <f>SUMIFS(MasterData[Annual Focus],MasterData[Material'#],H1472,MasterData[Material],I1472,MasterData[WWB ID],C1472)</f>
        <v>0</v>
      </c>
      <c r="R1472" s="95">
        <f>SUMIFS(MasterData[Growth Rebate],MasterData[Material'#],H1472,MasterData[Material],I1472,MasterData[WWB ID],C1472)</f>
        <v>37.415999999999983</v>
      </c>
      <c r="S1472" s="95">
        <f t="shared" si="46"/>
        <v>38.507639252796999</v>
      </c>
    </row>
    <row r="1473" spans="1:19" x14ac:dyDescent="0.25">
      <c r="A1473" s="91" t="str">
        <v>BD INTERVENTIONAL</v>
      </c>
      <c r="B1473" s="91" t="str">
        <v>Urology and Critical Care</v>
      </c>
      <c r="C1473" s="91" t="str">
        <v>2401521</v>
      </c>
      <c r="D1473" s="91" t="str">
        <v>Total Acute Urology</v>
      </c>
      <c r="E1473" s="91" t="str">
        <v>Urological Drainage</v>
      </c>
      <c r="F1473" s="91" t="str">
        <v>IC Specialty Foley</v>
      </c>
      <c r="G1473" s="91" t="str">
        <v>IC 3-Way 5cc</v>
      </c>
      <c r="H1473" s="91" t="str">
        <v>0119SI18_BARD</v>
      </c>
      <c r="I1473" s="91" t="str">
        <v>FoleyCathICLatex3Way</v>
      </c>
      <c r="J1473" s="91" t="str">
        <v>BARD</v>
      </c>
      <c r="K1473" s="95">
        <f>SUMIFS(MasterData[Curr Sales],MasterData[Material'#],H1473,MasterData[Material],I1473,MasterData[WWB ID],C1473)</f>
        <v>1324.1999999999998</v>
      </c>
      <c r="L1473" s="95">
        <f>SUMIFS(MasterData[Prior Sales],MasterData[Material'#],H1473,MasterData[Material],I1473,MasterData[WWB ID],C1473)</f>
        <v>237</v>
      </c>
      <c r="M1473" s="95">
        <f t="shared" si="45"/>
        <v>1087.1999999999998</v>
      </c>
      <c r="N1473" s="95">
        <f>SUMIFS(MasterData[Semi-Annual Base],MasterData[Material'#],H1473,MasterData[Material],I1473,MasterData[WWB ID],C1473)</f>
        <v>0</v>
      </c>
      <c r="O1473" s="95">
        <f>SUMIFS(MasterData[Semi-Annual Focus],MasterData[Material'#],H1473,MasterData[Material],I1473,MasterData[WWB ID],C1473)</f>
        <v>0</v>
      </c>
      <c r="P1473" s="95">
        <f>SUMIFS(MasterData[Base Rebate],MasterData[Material'#],H1473,MasterData[Material],I1473,MasterData[WWB ID],C1473)</f>
        <v>1.8255609858375139</v>
      </c>
      <c r="Q1473" s="95">
        <f>SUMIFS(MasterData[Annual Focus],MasterData[Material'#],H1473,MasterData[Material],I1473,MasterData[WWB ID],C1473)</f>
        <v>0</v>
      </c>
      <c r="R1473" s="95">
        <f>SUMIFS(MasterData[Growth Rebate],MasterData[Material'#],H1473,MasterData[Material],I1473,MasterData[WWB ID],C1473)</f>
        <v>108.72000000000003</v>
      </c>
      <c r="S1473" s="95">
        <f t="shared" si="46"/>
        <v>110.54556098583754</v>
      </c>
    </row>
    <row r="1474" spans="1:19" x14ac:dyDescent="0.25">
      <c r="A1474" s="91" t="str">
        <v>BD INTERVENTIONAL</v>
      </c>
      <c r="B1474" s="91" t="str">
        <v>Urology and Critical Care</v>
      </c>
      <c r="C1474" s="91" t="str">
        <v>2401521</v>
      </c>
      <c r="D1474" s="91" t="str">
        <v>Total Acute Urology</v>
      </c>
      <c r="E1474" s="91" t="str">
        <v>Urological Drainage</v>
      </c>
      <c r="F1474" s="91" t="str">
        <v>Non-IC Specialty Foleys</v>
      </c>
      <c r="G1474" s="91" t="str">
        <v>2-WAY 5CC</v>
      </c>
      <c r="H1474" s="91" t="str">
        <v>0119L16_BARD</v>
      </c>
      <c r="I1474" s="91" t="str">
        <v>FoleyCathContinIrr3Way</v>
      </c>
      <c r="J1474" s="91" t="str">
        <v>BARD</v>
      </c>
      <c r="K1474" s="95">
        <f>SUMIFS(MasterData[Curr Sales],MasterData[Material'#],H1474,MasterData[Material],I1474,MasterData[WWB ID],C1474)</f>
        <v>2051.7600000000002</v>
      </c>
      <c r="L1474" s="95">
        <f>SUMIFS(MasterData[Prior Sales],MasterData[Material'#],H1474,MasterData[Material],I1474,MasterData[WWB ID],C1474)</f>
        <v>1902.6399999999992</v>
      </c>
      <c r="M1474" s="95">
        <f t="shared" si="45"/>
        <v>149.12000000000103</v>
      </c>
      <c r="N1474" s="95">
        <f>SUMIFS(MasterData[Semi-Annual Base],MasterData[Material'#],H1474,MasterData[Material],I1474,MasterData[WWB ID],C1474)</f>
        <v>0</v>
      </c>
      <c r="O1474" s="95">
        <f>SUMIFS(MasterData[Semi-Annual Focus],MasterData[Material'#],H1474,MasterData[Material],I1474,MasterData[WWB ID],C1474)</f>
        <v>0</v>
      </c>
      <c r="P1474" s="95">
        <f>SUMIFS(MasterData[Base Rebate],MasterData[Material'#],H1474,MasterData[Material],I1474,MasterData[WWB ID],C1474)</f>
        <v>14.655634405459441</v>
      </c>
      <c r="Q1474" s="95">
        <f>SUMIFS(MasterData[Annual Focus],MasterData[Material'#],H1474,MasterData[Material],I1474,MasterData[WWB ID],C1474)</f>
        <v>0</v>
      </c>
      <c r="R1474" s="95">
        <f>SUMIFS(MasterData[Growth Rebate],MasterData[Material'#],H1474,MasterData[Material],I1474,MasterData[WWB ID],C1474)</f>
        <v>14.912000000000045</v>
      </c>
      <c r="S1474" s="95">
        <f t="shared" si="46"/>
        <v>29.567634405459486</v>
      </c>
    </row>
    <row r="1475" spans="1:19" x14ac:dyDescent="0.25">
      <c r="A1475" s="91" t="str">
        <v>BD INTERVENTIONAL</v>
      </c>
      <c r="B1475" s="91" t="str">
        <v>Urology and Critical Care</v>
      </c>
      <c r="C1475" s="91" t="str">
        <v>2401521</v>
      </c>
      <c r="D1475" s="91" t="str">
        <v>Total Acute Urology</v>
      </c>
      <c r="E1475" s="91" t="str">
        <v>Urological Drainage</v>
      </c>
      <c r="F1475" s="91" t="str">
        <v>Non-IC Specialty Foleys</v>
      </c>
      <c r="G1475" s="91" t="str">
        <v>2-WAY 5CC</v>
      </c>
      <c r="H1475" s="91" t="str">
        <v>0119L18_BARD</v>
      </c>
      <c r="I1475" s="91" t="str">
        <v>FoleyCathContinIrr3Way</v>
      </c>
      <c r="J1475" s="91" t="str">
        <v>BARD</v>
      </c>
      <c r="K1475" s="95">
        <f>SUMIFS(MasterData[Curr Sales],MasterData[Material'#],H1475,MasterData[Material],I1475,MasterData[WWB ID],C1475)</f>
        <v>110.64000000000001</v>
      </c>
      <c r="L1475" s="95">
        <f>SUMIFS(MasterData[Prior Sales],MasterData[Material'#],H1475,MasterData[Material],I1475,MasterData[WWB ID],C1475)</f>
        <v>695.69999999999982</v>
      </c>
      <c r="M1475" s="95">
        <f t="shared" si="45"/>
        <v>-585.05999999999983</v>
      </c>
      <c r="N1475" s="95">
        <f>SUMIFS(MasterData[Semi-Annual Base],MasterData[Material'#],H1475,MasterData[Material],I1475,MasterData[WWB ID],C1475)</f>
        <v>0</v>
      </c>
      <c r="O1475" s="95">
        <f>SUMIFS(MasterData[Semi-Annual Focus],MasterData[Material'#],H1475,MasterData[Material],I1475,MasterData[WWB ID],C1475)</f>
        <v>0</v>
      </c>
      <c r="P1475" s="95">
        <f>SUMIFS(MasterData[Base Rebate],MasterData[Material'#],H1475,MasterData[Material],I1475,MasterData[WWB ID],C1475)</f>
        <v>5.3588302862749302</v>
      </c>
      <c r="Q1475" s="95">
        <f>SUMIFS(MasterData[Annual Focus],MasterData[Material'#],H1475,MasterData[Material],I1475,MasterData[WWB ID],C1475)</f>
        <v>0</v>
      </c>
      <c r="R1475" s="95">
        <f>SUMIFS(MasterData[Growth Rebate],MasterData[Material'#],H1475,MasterData[Material],I1475,MasterData[WWB ID],C1475)</f>
        <v>-58.505999999999986</v>
      </c>
      <c r="S1475" s="95">
        <f t="shared" si="46"/>
        <v>-53.147169713725056</v>
      </c>
    </row>
    <row r="1476" spans="1:19" x14ac:dyDescent="0.25">
      <c r="A1476" s="91" t="str">
        <v>BD INTERVENTIONAL</v>
      </c>
      <c r="B1476" s="91" t="str">
        <v>Urology and Critical Care</v>
      </c>
      <c r="C1476" s="91" t="str">
        <v>2401521</v>
      </c>
      <c r="D1476" s="91" t="str">
        <v>Total Acute Urology</v>
      </c>
      <c r="E1476" s="91" t="str">
        <v>Urological Drainage</v>
      </c>
      <c r="F1476" s="91" t="str">
        <v>Non-IC Specialty Foleys</v>
      </c>
      <c r="G1476" s="91" t="str">
        <v>2-WAY COUDE</v>
      </c>
      <c r="H1476" s="91" t="str">
        <v>0103L16_BARD</v>
      </c>
      <c r="I1476" s="91" t="str">
        <v>FoleyCath2WayCoudeTiemann</v>
      </c>
      <c r="J1476" s="91" t="str">
        <v>BARD</v>
      </c>
      <c r="K1476" s="95">
        <f>SUMIFS(MasterData[Curr Sales],MasterData[Material'#],H1476,MasterData[Material],I1476,MasterData[WWB ID],C1476)</f>
        <v>802.68000000000006</v>
      </c>
      <c r="L1476" s="95">
        <f>SUMIFS(MasterData[Prior Sales],MasterData[Material'#],H1476,MasterData[Material],I1476,MasterData[WWB ID],C1476)</f>
        <v>488.15999999999997</v>
      </c>
      <c r="M1476" s="95">
        <f t="shared" si="45"/>
        <v>314.5200000000001</v>
      </c>
      <c r="N1476" s="95">
        <f>SUMIFS(MasterData[Semi-Annual Base],MasterData[Material'#],H1476,MasterData[Material],I1476,MasterData[WWB ID],C1476)</f>
        <v>0</v>
      </c>
      <c r="O1476" s="95">
        <f>SUMIFS(MasterData[Semi-Annual Focus],MasterData[Material'#],H1476,MasterData[Material],I1476,MasterData[WWB ID],C1476)</f>
        <v>0</v>
      </c>
      <c r="P1476" s="95">
        <f>SUMIFS(MasterData[Base Rebate],MasterData[Material'#],H1476,MasterData[Material],I1476,MasterData[WWB ID],C1476)</f>
        <v>3.7601934634870915</v>
      </c>
      <c r="Q1476" s="95">
        <f>SUMIFS(MasterData[Annual Focus],MasterData[Material'#],H1476,MasterData[Material],I1476,MasterData[WWB ID],C1476)</f>
        <v>0</v>
      </c>
      <c r="R1476" s="95">
        <f>SUMIFS(MasterData[Growth Rebate],MasterData[Material'#],H1476,MasterData[Material],I1476,MasterData[WWB ID],C1476)</f>
        <v>31.451999999999991</v>
      </c>
      <c r="S1476" s="95">
        <f t="shared" si="46"/>
        <v>35.212193463487083</v>
      </c>
    </row>
    <row r="1477" spans="1:19" x14ac:dyDescent="0.25">
      <c r="A1477" s="91" t="str">
        <v>BD INTERVENTIONAL</v>
      </c>
      <c r="B1477" s="91" t="str">
        <v>Urology and Critical Care</v>
      </c>
      <c r="C1477" s="91" t="str">
        <v>2401521</v>
      </c>
      <c r="D1477" s="91" t="str">
        <v>Total Acute Urology</v>
      </c>
      <c r="E1477" s="91" t="str">
        <v>Urological Drainage</v>
      </c>
      <c r="F1477" s="91" t="str">
        <v>Non-IC Specialty Foleys</v>
      </c>
      <c r="G1477" s="91" t="str">
        <v>3-WAY 30CC</v>
      </c>
      <c r="H1477" s="91" t="str">
        <v>0167L20_BARD</v>
      </c>
      <c r="I1477" s="91" t="str">
        <v>FoleyCathLatex3Way</v>
      </c>
      <c r="J1477" s="91" t="str">
        <v>BARD</v>
      </c>
      <c r="K1477" s="95">
        <f>SUMIFS(MasterData[Curr Sales],MasterData[Material'#],H1477,MasterData[Material],I1477,MasterData[WWB ID],C1477)</f>
        <v>1299.6199999999999</v>
      </c>
      <c r="L1477" s="95">
        <f>SUMIFS(MasterData[Prior Sales],MasterData[Material'#],H1477,MasterData[Material],I1477,MasterData[WWB ID],C1477)</f>
        <v>796.72</v>
      </c>
      <c r="M1477" s="95">
        <f t="shared" si="45"/>
        <v>502.89999999999986</v>
      </c>
      <c r="N1477" s="95">
        <f>SUMIFS(MasterData[Semi-Annual Base],MasterData[Material'#],H1477,MasterData[Material],I1477,MasterData[WWB ID],C1477)</f>
        <v>0</v>
      </c>
      <c r="O1477" s="95">
        <f>SUMIFS(MasterData[Semi-Annual Focus],MasterData[Material'#],H1477,MasterData[Material],I1477,MasterData[WWB ID],C1477)</f>
        <v>0</v>
      </c>
      <c r="P1477" s="95">
        <f>SUMIFS(MasterData[Base Rebate],MasterData[Material'#],H1477,MasterData[Material],I1477,MasterData[WWB ID],C1477)</f>
        <v>6.1369660280019573</v>
      </c>
      <c r="Q1477" s="95">
        <f>SUMIFS(MasterData[Annual Focus],MasterData[Material'#],H1477,MasterData[Material],I1477,MasterData[WWB ID],C1477)</f>
        <v>0</v>
      </c>
      <c r="R1477" s="95">
        <f>SUMIFS(MasterData[Growth Rebate],MasterData[Material'#],H1477,MasterData[Material],I1477,MasterData[WWB ID],C1477)</f>
        <v>50.289999999999992</v>
      </c>
      <c r="S1477" s="95">
        <f t="shared" si="46"/>
        <v>56.426966028001949</v>
      </c>
    </row>
    <row r="1478" spans="1:19" x14ac:dyDescent="0.25">
      <c r="A1478" s="91" t="str">
        <v>BD INTERVENTIONAL</v>
      </c>
      <c r="B1478" s="91" t="str">
        <v>Urology and Critical Care</v>
      </c>
      <c r="C1478" s="91" t="str">
        <v>2401521</v>
      </c>
      <c r="D1478" s="91" t="str">
        <v>Total Acute Urology</v>
      </c>
      <c r="E1478" s="91" t="str">
        <v>Urological Drainage</v>
      </c>
      <c r="F1478" s="91" t="str">
        <v>Non-IC Specialty Foleys</v>
      </c>
      <c r="G1478" s="91" t="str">
        <v>Uro 2-Way 5cc</v>
      </c>
      <c r="H1478" s="91" t="str">
        <v>0172L18_BARD</v>
      </c>
      <c r="I1478" s="91" t="str">
        <v>FoleyCathLubriSilCouncil</v>
      </c>
      <c r="J1478" s="91" t="str">
        <v>BARD</v>
      </c>
      <c r="K1478" s="95">
        <f>SUMIFS(MasterData[Curr Sales],MasterData[Material'#],H1478,MasterData[Material],I1478,MasterData[WWB ID],C1478)</f>
        <v>1783.3200000000002</v>
      </c>
      <c r="L1478" s="95">
        <f>SUMIFS(MasterData[Prior Sales],MasterData[Material'#],H1478,MasterData[Material],I1478,MasterData[WWB ID],C1478)</f>
        <v>3893.2799999999993</v>
      </c>
      <c r="M1478" s="95">
        <f t="shared" si="45"/>
        <v>-2109.9599999999991</v>
      </c>
      <c r="N1478" s="95">
        <f>SUMIFS(MasterData[Semi-Annual Base],MasterData[Material'#],H1478,MasterData[Material],I1478,MasterData[WWB ID],C1478)</f>
        <v>0</v>
      </c>
      <c r="O1478" s="95">
        <f>SUMIFS(MasterData[Semi-Annual Focus],MasterData[Material'#],H1478,MasterData[Material],I1478,MasterData[WWB ID],C1478)</f>
        <v>0</v>
      </c>
      <c r="P1478" s="95">
        <f>SUMIFS(MasterData[Base Rebate],MasterData[Material'#],H1478,MasterData[Material],I1478,MasterData[WWB ID],C1478)</f>
        <v>29.989114240259394</v>
      </c>
      <c r="Q1478" s="95">
        <f>SUMIFS(MasterData[Annual Focus],MasterData[Material'#],H1478,MasterData[Material],I1478,MasterData[WWB ID],C1478)</f>
        <v>0</v>
      </c>
      <c r="R1478" s="95">
        <f>SUMIFS(MasterData[Growth Rebate],MasterData[Material'#],H1478,MasterData[Material],I1478,MasterData[WWB ID],C1478)</f>
        <v>-210.99600000000001</v>
      </c>
      <c r="S1478" s="95">
        <f t="shared" si="46"/>
        <v>-181.00688575974061</v>
      </c>
    </row>
    <row r="1479" spans="1:19" x14ac:dyDescent="0.25">
      <c r="A1479" s="91" t="str">
        <v>BD INTERVENTIONAL</v>
      </c>
      <c r="B1479" s="91" t="str">
        <v>Urology and Critical Care</v>
      </c>
      <c r="C1479" s="91" t="str">
        <v>2401521</v>
      </c>
      <c r="D1479" s="91" t="str">
        <v>Total Acute Urology</v>
      </c>
      <c r="E1479" s="91" t="str">
        <v>Urological Drainage</v>
      </c>
      <c r="F1479" s="91" t="str">
        <v>Non-IC Specialty Foleys</v>
      </c>
      <c r="G1479" s="91" t="str">
        <v>Uro 2-Way 5cc</v>
      </c>
      <c r="H1479" s="91" t="str">
        <v>0172L16_BARD</v>
      </c>
      <c r="I1479" s="91" t="str">
        <v>FoleyCathLubriSilCouncil</v>
      </c>
      <c r="J1479" s="91" t="str">
        <v>BARD</v>
      </c>
      <c r="K1479" s="95">
        <f>SUMIFS(MasterData[Curr Sales],MasterData[Material'#],H1479,MasterData[Material],I1479,MasterData[WWB ID],C1479)</f>
        <v>1505.4</v>
      </c>
      <c r="L1479" s="95">
        <f>SUMIFS(MasterData[Prior Sales],MasterData[Material'#],H1479,MasterData[Material],I1479,MasterData[WWB ID],C1479)</f>
        <v>1982.12</v>
      </c>
      <c r="M1479" s="95">
        <f t="shared" si="45"/>
        <v>-476.7199999999998</v>
      </c>
      <c r="N1479" s="95">
        <f>SUMIFS(MasterData[Semi-Annual Base],MasterData[Material'#],H1479,MasterData[Material],I1479,MasterData[WWB ID],C1479)</f>
        <v>0</v>
      </c>
      <c r="O1479" s="95">
        <f>SUMIFS(MasterData[Semi-Annual Focus],MasterData[Material'#],H1479,MasterData[Material],I1479,MasterData[WWB ID],C1479)</f>
        <v>0</v>
      </c>
      <c r="P1479" s="95">
        <f>SUMIFS(MasterData[Base Rebate],MasterData[Material'#],H1479,MasterData[Material],I1479,MasterData[WWB ID],C1479)</f>
        <v>15.267852072777437</v>
      </c>
      <c r="Q1479" s="95">
        <f>SUMIFS(MasterData[Annual Focus],MasterData[Material'#],H1479,MasterData[Material],I1479,MasterData[WWB ID],C1479)</f>
        <v>0</v>
      </c>
      <c r="R1479" s="95">
        <f>SUMIFS(MasterData[Growth Rebate],MasterData[Material'#],H1479,MasterData[Material],I1479,MasterData[WWB ID],C1479)</f>
        <v>-47.672000000000004</v>
      </c>
      <c r="S1479" s="95">
        <f t="shared" si="46"/>
        <v>-32.404147927222567</v>
      </c>
    </row>
    <row r="1480" spans="1:19" x14ac:dyDescent="0.25">
      <c r="A1480" s="91" t="str">
        <v>BD INTERVENTIONAL</v>
      </c>
      <c r="B1480" s="91" t="str">
        <v>Urology and Critical Care</v>
      </c>
      <c r="C1480" s="91" t="str">
        <v>2401521</v>
      </c>
      <c r="D1480" s="91" t="str">
        <v>Total Acute Urology</v>
      </c>
      <c r="E1480" s="91" t="str">
        <v>Urological Drainage</v>
      </c>
      <c r="F1480" s="91" t="str">
        <v>Non-IC Specialty Foleys</v>
      </c>
      <c r="G1480" s="91" t="str">
        <v>Uro 2-Way 5cc</v>
      </c>
      <c r="H1480" s="91" t="str">
        <v>0172L20_BARD</v>
      </c>
      <c r="I1480" s="91" t="str">
        <v>FoleyCathLubriSilCouncil</v>
      </c>
      <c r="J1480" s="91" t="str">
        <v>BARD</v>
      </c>
      <c r="K1480" s="95">
        <f>SUMIFS(MasterData[Curr Sales],MasterData[Material'#],H1480,MasterData[Material],I1480,MasterData[WWB ID],C1480)</f>
        <v>764.2800000000002</v>
      </c>
      <c r="L1480" s="95">
        <f>SUMIFS(MasterData[Prior Sales],MasterData[Material'#],H1480,MasterData[Material],I1480,MasterData[WWB ID],C1480)</f>
        <v>2995.32</v>
      </c>
      <c r="M1480" s="95">
        <f t="shared" si="45"/>
        <v>-2231.04</v>
      </c>
      <c r="N1480" s="95">
        <f>SUMIFS(MasterData[Semi-Annual Base],MasterData[Material'#],H1480,MasterData[Material],I1480,MasterData[WWB ID],C1480)</f>
        <v>0</v>
      </c>
      <c r="O1480" s="95">
        <f>SUMIFS(MasterData[Semi-Annual Focus],MasterData[Material'#],H1480,MasterData[Material],I1480,MasterData[WWB ID],C1480)</f>
        <v>0</v>
      </c>
      <c r="P1480" s="95">
        <f>SUMIFS(MasterData[Base Rebate],MasterData[Material'#],H1480,MasterData[Material],I1480,MasterData[WWB ID],C1480)</f>
        <v>23.072317856957056</v>
      </c>
      <c r="Q1480" s="95">
        <f>SUMIFS(MasterData[Annual Focus],MasterData[Material'#],H1480,MasterData[Material],I1480,MasterData[WWB ID],C1480)</f>
        <v>0</v>
      </c>
      <c r="R1480" s="95">
        <f>SUMIFS(MasterData[Growth Rebate],MasterData[Material'#],H1480,MasterData[Material],I1480,MasterData[WWB ID],C1480)</f>
        <v>-223.10399999999998</v>
      </c>
      <c r="S1480" s="95">
        <f t="shared" si="46"/>
        <v>-200.03168214304293</v>
      </c>
    </row>
    <row r="1481" spans="1:19" x14ac:dyDescent="0.25">
      <c r="A1481" s="91" t="str">
        <v>BD INTERVENTIONAL</v>
      </c>
      <c r="B1481" s="91" t="str">
        <v>Urology and Critical Care</v>
      </c>
      <c r="C1481" s="91" t="str">
        <v>2401521</v>
      </c>
      <c r="D1481" s="91" t="str">
        <v>Total Acute Urology</v>
      </c>
      <c r="E1481" s="91" t="str">
        <v>Urological Drainage</v>
      </c>
      <c r="F1481" s="91" t="str">
        <v>Non-IC Specialty Foleys</v>
      </c>
      <c r="G1481" s="91" t="str">
        <v>3-Way Coude</v>
      </c>
      <c r="H1481" s="91" t="str">
        <v>6003L22_BARD</v>
      </c>
      <c r="I1481" s="91" t="str">
        <v>HematuriaFoleyCathRedLtx3Way</v>
      </c>
      <c r="J1481" s="91" t="str">
        <v>BARD</v>
      </c>
      <c r="K1481" s="95">
        <f>SUMIFS(MasterData[Curr Sales],MasterData[Material'#],H1481,MasterData[Material],I1481,MasterData[WWB ID],C1481)</f>
        <v>2391.8399999999992</v>
      </c>
      <c r="L1481" s="95">
        <f>SUMIFS(MasterData[Prior Sales],MasterData[Material'#],H1481,MasterData[Material],I1481,MasterData[WWB ID],C1481)</f>
        <v>1087.2</v>
      </c>
      <c r="M1481" s="95">
        <f t="shared" ref="M1481:M1544" si="47">K1481-L1481</f>
        <v>1304.6399999999992</v>
      </c>
      <c r="N1481" s="95">
        <f>SUMIFS(MasterData[Semi-Annual Base],MasterData[Material'#],H1481,MasterData[Material],I1481,MasterData[WWB ID],C1481)</f>
        <v>0</v>
      </c>
      <c r="O1481" s="95">
        <f>SUMIFS(MasterData[Semi-Annual Focus],MasterData[Material'#],H1481,MasterData[Material],I1481,MasterData[WWB ID],C1481)</f>
        <v>0</v>
      </c>
      <c r="P1481" s="95">
        <f>SUMIFS(MasterData[Base Rebate],MasterData[Material'#],H1481,MasterData[Material],I1481,MasterData[WWB ID],C1481)</f>
        <v>8.3744721679432281</v>
      </c>
      <c r="Q1481" s="95">
        <f>SUMIFS(MasterData[Annual Focus],MasterData[Material'#],H1481,MasterData[Material],I1481,MasterData[WWB ID],C1481)</f>
        <v>0</v>
      </c>
      <c r="R1481" s="95">
        <f>SUMIFS(MasterData[Growth Rebate],MasterData[Material'#],H1481,MasterData[Material],I1481,MasterData[WWB ID],C1481)</f>
        <v>130.464</v>
      </c>
      <c r="S1481" s="95">
        <f t="shared" ref="S1481:S1544" si="48">SUM(N1481:R1481)</f>
        <v>138.83847216794322</v>
      </c>
    </row>
    <row r="1482" spans="1:19" x14ac:dyDescent="0.25">
      <c r="A1482" s="91" t="str">
        <v>BD INTERVENTIONAL</v>
      </c>
      <c r="B1482" s="91" t="str">
        <v>Urology and Critical Care</v>
      </c>
      <c r="C1482" s="91" t="str">
        <v>2401521</v>
      </c>
      <c r="D1482" s="91" t="str">
        <v>Total Acute Urology</v>
      </c>
      <c r="E1482" s="91" t="str">
        <v>Urological Drainage</v>
      </c>
      <c r="F1482" s="91" t="str">
        <v>Non-IC Specialty Foleys</v>
      </c>
      <c r="G1482" s="91" t="str">
        <v>3-Way Coude</v>
      </c>
      <c r="H1482" s="91" t="str">
        <v>6003L24_BARD</v>
      </c>
      <c r="I1482" s="91" t="str">
        <v>HematuriaFoleyCathRedLtx3Way</v>
      </c>
      <c r="J1482" s="91" t="str">
        <v>BARD</v>
      </c>
      <c r="K1482" s="95">
        <f>SUMIFS(MasterData[Curr Sales],MasterData[Material'#],H1482,MasterData[Material],I1482,MasterData[WWB ID],C1482)</f>
        <v>1884.48</v>
      </c>
      <c r="L1482" s="95">
        <f>SUMIFS(MasterData[Prior Sales],MasterData[Material'#],H1482,MasterData[Material],I1482,MasterData[WWB ID],C1482)</f>
        <v>0</v>
      </c>
      <c r="M1482" s="95">
        <f t="shared" si="47"/>
        <v>1884.48</v>
      </c>
      <c r="N1482" s="95">
        <f>SUMIFS(MasterData[Semi-Annual Base],MasterData[Material'#],H1482,MasterData[Material],I1482,MasterData[WWB ID],C1482)</f>
        <v>0</v>
      </c>
      <c r="O1482" s="95">
        <f>SUMIFS(MasterData[Semi-Annual Focus],MasterData[Material'#],H1482,MasterData[Material],I1482,MasterData[WWB ID],C1482)</f>
        <v>0</v>
      </c>
      <c r="P1482" s="95">
        <f>SUMIFS(MasterData[Base Rebate],MasterData[Material'#],H1482,MasterData[Material],I1482,MasterData[WWB ID],C1482)</f>
        <v>0</v>
      </c>
      <c r="Q1482" s="95">
        <f>SUMIFS(MasterData[Annual Focus],MasterData[Material'#],H1482,MasterData[Material],I1482,MasterData[WWB ID],C1482)</f>
        <v>0</v>
      </c>
      <c r="R1482" s="95">
        <f>SUMIFS(MasterData[Growth Rebate],MasterData[Material'#],H1482,MasterData[Material],I1482,MasterData[WWB ID],C1482)</f>
        <v>188.44800000000004</v>
      </c>
      <c r="S1482" s="95">
        <f t="shared" si="48"/>
        <v>188.44800000000004</v>
      </c>
    </row>
    <row r="1483" spans="1:19" x14ac:dyDescent="0.25">
      <c r="A1483" s="91" t="str">
        <v>BD INTERVENTIONAL</v>
      </c>
      <c r="B1483" s="91" t="str">
        <v>Urology and Critical Care</v>
      </c>
      <c r="C1483" s="91" t="str">
        <v>2401521</v>
      </c>
      <c r="D1483" s="91" t="str">
        <v>Total Acute Urology</v>
      </c>
      <c r="E1483" s="91" t="str">
        <v>Urological Drainage</v>
      </c>
      <c r="F1483" s="91" t="str">
        <v>SILICONE STRIPS</v>
      </c>
      <c r="G1483" s="91" t="str">
        <v>ALL SILICONE</v>
      </c>
      <c r="H1483" s="91" t="str">
        <v>165810_BARD</v>
      </c>
      <c r="I1483" s="91" t="str">
        <v>FoleyCathPedAllSilicone</v>
      </c>
      <c r="J1483" s="91" t="str">
        <v>BARD</v>
      </c>
      <c r="K1483" s="95">
        <f>SUMIFS(MasterData[Curr Sales],MasterData[Material'#],H1483,MasterData[Material],I1483,MasterData[WWB ID],C1483)</f>
        <v>710.6400000000001</v>
      </c>
      <c r="L1483" s="95">
        <f>SUMIFS(MasterData[Prior Sales],MasterData[Material'#],H1483,MasterData[Material],I1483,MasterData[WWB ID],C1483)</f>
        <v>236.67999999999972</v>
      </c>
      <c r="M1483" s="95">
        <f t="shared" si="47"/>
        <v>473.96000000000038</v>
      </c>
      <c r="N1483" s="95">
        <f>SUMIFS(MasterData[Semi-Annual Base],MasterData[Material'#],H1483,MasterData[Material],I1483,MasterData[WWB ID],C1483)</f>
        <v>0</v>
      </c>
      <c r="O1483" s="95">
        <f>SUMIFS(MasterData[Semi-Annual Focus],MasterData[Material'#],H1483,MasterData[Material],I1483,MasterData[WWB ID],C1483)</f>
        <v>0</v>
      </c>
      <c r="P1483" s="95">
        <f>SUMIFS(MasterData[Base Rebate],MasterData[Material'#],H1483,MasterData[Material],I1483,MasterData[WWB ID],C1483)</f>
        <v>1.8230960933671843</v>
      </c>
      <c r="Q1483" s="95">
        <f>SUMIFS(MasterData[Annual Focus],MasterData[Material'#],H1483,MasterData[Material],I1483,MasterData[WWB ID],C1483)</f>
        <v>0</v>
      </c>
      <c r="R1483" s="95">
        <f>SUMIFS(MasterData[Growth Rebate],MasterData[Material'#],H1483,MasterData[Material],I1483,MasterData[WWB ID],C1483)</f>
        <v>47.395999999999979</v>
      </c>
      <c r="S1483" s="95">
        <f t="shared" si="48"/>
        <v>49.219096093367163</v>
      </c>
    </row>
    <row r="1484" spans="1:19" x14ac:dyDescent="0.25">
      <c r="A1484" s="91" t="str">
        <v>BD INTERVENTIONAL</v>
      </c>
      <c r="B1484" s="91" t="str">
        <v>Urology and Critical Care</v>
      </c>
      <c r="C1484" s="91" t="str">
        <v>2401521</v>
      </c>
      <c r="D1484" s="91" t="str">
        <v>Total Acute Urology</v>
      </c>
      <c r="E1484" s="91" t="str">
        <v>Urological Drainage</v>
      </c>
      <c r="F1484" s="91" t="str">
        <v>SILICONE STRIPS</v>
      </c>
      <c r="G1484" s="91" t="str">
        <v>ALL SILICONE</v>
      </c>
      <c r="H1484" s="91" t="str">
        <v>165814_BARD</v>
      </c>
      <c r="I1484" s="91" t="str">
        <v>FolyCathSil2Way</v>
      </c>
      <c r="J1484" s="91" t="str">
        <v>BARD</v>
      </c>
      <c r="K1484" s="95">
        <f>SUMIFS(MasterData[Curr Sales],MasterData[Material'#],H1484,MasterData[Material],I1484,MasterData[WWB ID],C1484)</f>
        <v>262.8</v>
      </c>
      <c r="L1484" s="95">
        <f>SUMIFS(MasterData[Prior Sales],MasterData[Material'#],H1484,MasterData[Material],I1484,MasterData[WWB ID],C1484)</f>
        <v>235.44</v>
      </c>
      <c r="M1484" s="95">
        <f t="shared" si="47"/>
        <v>27.360000000000014</v>
      </c>
      <c r="N1484" s="95">
        <f>SUMIFS(MasterData[Semi-Annual Base],MasterData[Material'#],H1484,MasterData[Material],I1484,MasterData[WWB ID],C1484)</f>
        <v>0</v>
      </c>
      <c r="O1484" s="95">
        <f>SUMIFS(MasterData[Semi-Annual Focus],MasterData[Material'#],H1484,MasterData[Material],I1484,MasterData[WWB ID],C1484)</f>
        <v>0</v>
      </c>
      <c r="P1484" s="95">
        <f>SUMIFS(MasterData[Base Rebate],MasterData[Material'#],H1484,MasterData[Material],I1484,MasterData[WWB ID],C1484)</f>
        <v>1.8135446350446596</v>
      </c>
      <c r="Q1484" s="95">
        <f>SUMIFS(MasterData[Annual Focus],MasterData[Material'#],H1484,MasterData[Material],I1484,MasterData[WWB ID],C1484)</f>
        <v>0</v>
      </c>
      <c r="R1484" s="95">
        <f>SUMIFS(MasterData[Growth Rebate],MasterData[Material'#],H1484,MasterData[Material],I1484,MasterData[WWB ID],C1484)</f>
        <v>2.7360000000000024</v>
      </c>
      <c r="S1484" s="95">
        <f t="shared" si="48"/>
        <v>4.5495446350446622</v>
      </c>
    </row>
    <row r="1485" spans="1:19" x14ac:dyDescent="0.25">
      <c r="A1485" s="91" t="str">
        <v>BD INTERVENTIONAL</v>
      </c>
      <c r="B1485" s="91" t="str">
        <v>Urology and Critical Care</v>
      </c>
      <c r="C1485" s="91" t="str">
        <v>2401521</v>
      </c>
      <c r="D1485" s="91" t="str">
        <v>Total Acute Urology</v>
      </c>
      <c r="E1485" s="91" t="str">
        <v>Urological Drainage</v>
      </c>
      <c r="F1485" s="91" t="str">
        <v>STATLOCK - FOLEY</v>
      </c>
      <c r="G1485" s="91" t="str">
        <v>STATLOCK - FOLEY</v>
      </c>
      <c r="H1485" s="91" t="str">
        <v>FOL0102_BARD</v>
      </c>
      <c r="I1485" s="91" t="str">
        <v>FolyAdltW/PershForLtxCath</v>
      </c>
      <c r="J1485" s="91" t="str">
        <v>BARD</v>
      </c>
      <c r="K1485" s="95">
        <f>SUMIFS(MasterData[Curr Sales],MasterData[Material'#],H1485,MasterData[Material],I1485,MasterData[WWB ID],C1485)</f>
        <v>78707.64</v>
      </c>
      <c r="L1485" s="95">
        <f>SUMIFS(MasterData[Prior Sales],MasterData[Material'#],H1485,MasterData[Material],I1485,MasterData[WWB ID],C1485)</f>
        <v>71123.310000000012</v>
      </c>
      <c r="M1485" s="95">
        <f t="shared" si="47"/>
        <v>7584.3299999999872</v>
      </c>
      <c r="N1485" s="95">
        <f>SUMIFS(MasterData[Semi-Annual Base],MasterData[Material'#],H1485,MasterData[Material],I1485,MasterData[WWB ID],C1485)</f>
        <v>0</v>
      </c>
      <c r="O1485" s="95">
        <f>SUMIFS(MasterData[Semi-Annual Focus],MasterData[Material'#],H1485,MasterData[Material],I1485,MasterData[WWB ID],C1485)</f>
        <v>0</v>
      </c>
      <c r="P1485" s="95">
        <f>SUMIFS(MasterData[Base Rebate],MasterData[Material'#],H1485,MasterData[Material],I1485,MasterData[WWB ID],C1485)</f>
        <v>547.84784776213985</v>
      </c>
      <c r="Q1485" s="95">
        <f>SUMIFS(MasterData[Annual Focus],MasterData[Material'#],H1485,MasterData[Material],I1485,MasterData[WWB ID],C1485)</f>
        <v>0</v>
      </c>
      <c r="R1485" s="95">
        <f>SUMIFS(MasterData[Growth Rebate],MasterData[Material'#],H1485,MasterData[Material],I1485,MasterData[WWB ID],C1485)</f>
        <v>758.4329999999992</v>
      </c>
      <c r="S1485" s="95">
        <f t="shared" si="48"/>
        <v>1306.280847762139</v>
      </c>
    </row>
    <row r="1486" spans="1:19" x14ac:dyDescent="0.25">
      <c r="A1486" s="91" t="str">
        <v>BD INTERVENTIONAL</v>
      </c>
      <c r="B1486" s="91" t="str">
        <v>Urology and Critical Care</v>
      </c>
      <c r="C1486" s="91" t="str">
        <v>2401521</v>
      </c>
      <c r="D1486" s="91" t="str">
        <v>Total Acute Urology</v>
      </c>
      <c r="E1486" s="91" t="str">
        <v>Urological Drainage</v>
      </c>
      <c r="F1486" s="91" t="str">
        <v>STATLOCK - FOLEY</v>
      </c>
      <c r="G1486" s="91" t="str">
        <v>STATLOCK - FOLEY</v>
      </c>
      <c r="H1486" s="91" t="str">
        <v>VFDSSP_BARD</v>
      </c>
      <c r="I1486" s="91" t="str">
        <v>FolyPedPdForSilCath</v>
      </c>
      <c r="J1486" s="91" t="str">
        <v>BARD</v>
      </c>
      <c r="K1486" s="95">
        <f>SUMIFS(MasterData[Curr Sales],MasterData[Material'#],H1486,MasterData[Material],I1486,MasterData[WWB ID],C1486)</f>
        <v>630</v>
      </c>
      <c r="L1486" s="95">
        <f>SUMIFS(MasterData[Prior Sales],MasterData[Material'#],H1486,MasterData[Material],I1486,MasterData[WWB ID],C1486)</f>
        <v>1439.25</v>
      </c>
      <c r="M1486" s="95">
        <f t="shared" si="47"/>
        <v>-809.25</v>
      </c>
      <c r="N1486" s="95">
        <f>SUMIFS(MasterData[Semi-Annual Base],MasterData[Material'#],H1486,MasterData[Material],I1486,MasterData[WWB ID],C1486)</f>
        <v>0</v>
      </c>
      <c r="O1486" s="95">
        <f>SUMIFS(MasterData[Semi-Annual Focus],MasterData[Material'#],H1486,MasterData[Material],I1486,MasterData[WWB ID],C1486)</f>
        <v>0</v>
      </c>
      <c r="P1486" s="95">
        <f>SUMIFS(MasterData[Base Rebate],MasterData[Material'#],H1486,MasterData[Material],I1486,MasterData[WWB ID],C1486)</f>
        <v>11.086239024753763</v>
      </c>
      <c r="Q1486" s="95">
        <f>SUMIFS(MasterData[Annual Focus],MasterData[Material'#],H1486,MasterData[Material],I1486,MasterData[WWB ID],C1486)</f>
        <v>0</v>
      </c>
      <c r="R1486" s="95">
        <f>SUMIFS(MasterData[Growth Rebate],MasterData[Material'#],H1486,MasterData[Material],I1486,MasterData[WWB ID],C1486)</f>
        <v>-80.924999999999983</v>
      </c>
      <c r="S1486" s="95">
        <f t="shared" si="48"/>
        <v>-69.838760975246217</v>
      </c>
    </row>
    <row r="1487" spans="1:19" x14ac:dyDescent="0.25">
      <c r="A1487" s="91" t="str">
        <v>BD INTERVENTIONAL</v>
      </c>
      <c r="B1487" s="91" t="str">
        <v>Urology and Critical Care</v>
      </c>
      <c r="C1487" s="91" t="str">
        <v>2401521</v>
      </c>
      <c r="D1487" s="91" t="str">
        <v>Total Acute Urology</v>
      </c>
      <c r="E1487" s="91" t="str">
        <v>Urological Drainage</v>
      </c>
      <c r="F1487" s="91" t="str">
        <v>STATLOCK - FOLEY</v>
      </c>
      <c r="G1487" s="91" t="str">
        <v>STATLOCK - FOLEY</v>
      </c>
      <c r="H1487" s="91" t="str">
        <v>VFDSP_BARD</v>
      </c>
      <c r="I1487" s="91" t="str">
        <v>FolyPedPdForLtxCath</v>
      </c>
      <c r="J1487" s="91" t="str">
        <v>BARD</v>
      </c>
      <c r="K1487" s="95">
        <f>SUMIFS(MasterData[Curr Sales],MasterData[Material'#],H1487,MasterData[Material],I1487,MasterData[WWB ID],C1487)</f>
        <v>41.64</v>
      </c>
      <c r="L1487" s="95">
        <f>SUMIFS(MasterData[Prior Sales],MasterData[Material'#],H1487,MasterData[Material],I1487,MasterData[WWB ID],C1487)</f>
        <v>0</v>
      </c>
      <c r="M1487" s="95">
        <f t="shared" si="47"/>
        <v>41.64</v>
      </c>
      <c r="N1487" s="95">
        <f>SUMIFS(MasterData[Semi-Annual Base],MasterData[Material'#],H1487,MasterData[Material],I1487,MasterData[WWB ID],C1487)</f>
        <v>0</v>
      </c>
      <c r="O1487" s="95">
        <f>SUMIFS(MasterData[Semi-Annual Focus],MasterData[Material'#],H1487,MasterData[Material],I1487,MasterData[WWB ID],C1487)</f>
        <v>0</v>
      </c>
      <c r="P1487" s="95">
        <f>SUMIFS(MasterData[Base Rebate],MasterData[Material'#],H1487,MasterData[Material],I1487,MasterData[WWB ID],C1487)</f>
        <v>0</v>
      </c>
      <c r="Q1487" s="95">
        <f>SUMIFS(MasterData[Annual Focus],MasterData[Material'#],H1487,MasterData[Material],I1487,MasterData[WWB ID],C1487)</f>
        <v>0</v>
      </c>
      <c r="R1487" s="95">
        <f>SUMIFS(MasterData[Growth Rebate],MasterData[Material'#],H1487,MasterData[Material],I1487,MasterData[WWB ID],C1487)</f>
        <v>4.1639999999999997</v>
      </c>
      <c r="S1487" s="95">
        <f t="shared" si="48"/>
        <v>4.1639999999999997</v>
      </c>
    </row>
    <row r="1488" spans="1:19" x14ac:dyDescent="0.25">
      <c r="A1488" s="91" t="str">
        <v>BD INTERVENTIONAL</v>
      </c>
      <c r="B1488" s="91" t="str">
        <v>Urology and Critical Care</v>
      </c>
      <c r="C1488" s="91" t="str">
        <v>2401521</v>
      </c>
      <c r="D1488" s="91" t="str">
        <v>Total Acute Urology</v>
      </c>
      <c r="E1488" s="91" t="str">
        <v>Urological Drainage</v>
      </c>
      <c r="F1488" s="91" t="str">
        <v>Urethral Cath - Hospital Sales</v>
      </c>
      <c r="G1488" s="91" t="str">
        <v>Bard Cath Kits</v>
      </c>
      <c r="H1488" s="91" t="str">
        <v>0035630_BARD</v>
      </c>
      <c r="I1488" s="91" t="str">
        <v>CathKitInfw/glove&amp;IodphrSwab</v>
      </c>
      <c r="J1488" s="91" t="str">
        <v>BARD</v>
      </c>
      <c r="K1488" s="95">
        <f>SUMIFS(MasterData[Curr Sales],MasterData[Material'#],H1488,MasterData[Material],I1488,MasterData[WWB ID],C1488)</f>
        <v>3506.3</v>
      </c>
      <c r="L1488" s="95">
        <f>SUMIFS(MasterData[Prior Sales],MasterData[Material'#],H1488,MasterData[Material],I1488,MasterData[WWB ID],C1488)</f>
        <v>3031.0200000000004</v>
      </c>
      <c r="M1488" s="95">
        <f t="shared" si="47"/>
        <v>475.27999999999975</v>
      </c>
      <c r="N1488" s="95">
        <f>SUMIFS(MasterData[Semi-Annual Base],MasterData[Material'#],H1488,MasterData[Material],I1488,MasterData[WWB ID],C1488)</f>
        <v>0</v>
      </c>
      <c r="O1488" s="95">
        <f>SUMIFS(MasterData[Semi-Annual Focus],MasterData[Material'#],H1488,MasterData[Material],I1488,MasterData[WWB ID],C1488)</f>
        <v>0</v>
      </c>
      <c r="P1488" s="95">
        <f>SUMIFS(MasterData[Base Rebate],MasterData[Material'#],H1488,MasterData[Material],I1488,MasterData[WWB ID],C1488)</f>
        <v>23.347307423178158</v>
      </c>
      <c r="Q1488" s="95">
        <f>SUMIFS(MasterData[Annual Focus],MasterData[Material'#],H1488,MasterData[Material],I1488,MasterData[WWB ID],C1488)</f>
        <v>0</v>
      </c>
      <c r="R1488" s="95">
        <f>SUMIFS(MasterData[Growth Rebate],MasterData[Material'#],H1488,MasterData[Material],I1488,MasterData[WWB ID],C1488)</f>
        <v>47.527999999999999</v>
      </c>
      <c r="S1488" s="95">
        <f t="shared" si="48"/>
        <v>70.875307423178157</v>
      </c>
    </row>
    <row r="1489" spans="1:19" x14ac:dyDescent="0.25">
      <c r="A1489" s="91" t="str">
        <v>BD INTERVENTIONAL</v>
      </c>
      <c r="B1489" s="91" t="str">
        <v>Urology and Critical Care</v>
      </c>
      <c r="C1489" s="91" t="str">
        <v>2401521</v>
      </c>
      <c r="D1489" s="91" t="str">
        <v>Total Acute Urology</v>
      </c>
      <c r="E1489" s="91" t="str">
        <v>Urological Drainage</v>
      </c>
      <c r="F1489" s="91" t="str">
        <v>Urethral Cath - Hospital Sales</v>
      </c>
      <c r="G1489" s="91" t="str">
        <v>Bard Cath Kits</v>
      </c>
      <c r="H1489" s="91" t="str">
        <v>0035640_BARD</v>
      </c>
      <c r="I1489" s="91" t="str">
        <v>CathKitPedw/glove&amp;IodphrSwab</v>
      </c>
      <c r="J1489" s="91" t="str">
        <v>BARD</v>
      </c>
      <c r="K1489" s="95">
        <f>SUMIFS(MasterData[Curr Sales],MasterData[Material'#],H1489,MasterData[Material],I1489,MasterData[WWB ID],C1489)</f>
        <v>2197.6</v>
      </c>
      <c r="L1489" s="95">
        <f>SUMIFS(MasterData[Prior Sales],MasterData[Material'#],H1489,MasterData[Material],I1489,MasterData[WWB ID],C1489)</f>
        <v>2000.2399999999998</v>
      </c>
      <c r="M1489" s="95">
        <f t="shared" si="47"/>
        <v>197.36000000000013</v>
      </c>
      <c r="N1489" s="95">
        <f>SUMIFS(MasterData[Semi-Annual Base],MasterData[Material'#],H1489,MasterData[Material],I1489,MasterData[WWB ID],C1489)</f>
        <v>0</v>
      </c>
      <c r="O1489" s="95">
        <f>SUMIFS(MasterData[Semi-Annual Focus],MasterData[Material'#],H1489,MasterData[Material],I1489,MasterData[WWB ID],C1489)</f>
        <v>0</v>
      </c>
      <c r="P1489" s="95">
        <f>SUMIFS(MasterData[Base Rebate],MasterData[Material'#],H1489,MasterData[Material],I1489,MasterData[WWB ID],C1489)</f>
        <v>15.40742660890983</v>
      </c>
      <c r="Q1489" s="95">
        <f>SUMIFS(MasterData[Annual Focus],MasterData[Material'#],H1489,MasterData[Material],I1489,MasterData[WWB ID],C1489)</f>
        <v>0</v>
      </c>
      <c r="R1489" s="95">
        <f>SUMIFS(MasterData[Growth Rebate],MasterData[Material'#],H1489,MasterData[Material],I1489,MasterData[WWB ID],C1489)</f>
        <v>19.735999999999979</v>
      </c>
      <c r="S1489" s="95">
        <f t="shared" si="48"/>
        <v>35.143426608909806</v>
      </c>
    </row>
    <row r="1490" spans="1:19" x14ac:dyDescent="0.25">
      <c r="A1490" s="91" t="str">
        <v>BD INTERVENTIONAL</v>
      </c>
      <c r="B1490" s="91" t="str">
        <v>Urology and Critical Care</v>
      </c>
      <c r="C1490" s="91" t="str">
        <v>2401521</v>
      </c>
      <c r="D1490" s="91" t="str">
        <v>Total Acute Urology</v>
      </c>
      <c r="E1490" s="91" t="str">
        <v>Urological Drainage</v>
      </c>
      <c r="F1490" s="91" t="str">
        <v>Urethral Trays</v>
      </c>
      <c r="G1490" s="91" t="str">
        <v>Surestep Intermittent TRA</v>
      </c>
      <c r="H1490" s="91" t="str">
        <v>INTL15_BARD</v>
      </c>
      <c r="I1490" s="91" t="str">
        <v>SureStepIntermittentCathTray</v>
      </c>
      <c r="J1490" s="91" t="str">
        <v>BARD</v>
      </c>
      <c r="K1490" s="95">
        <f>SUMIFS(MasterData[Curr Sales],MasterData[Material'#],H1490,MasterData[Material],I1490,MasterData[WWB ID],C1490)</f>
        <v>207791.01</v>
      </c>
      <c r="L1490" s="95">
        <f>SUMIFS(MasterData[Prior Sales],MasterData[Material'#],H1490,MasterData[Material],I1490,MasterData[WWB ID],C1490)</f>
        <v>159690.80999999991</v>
      </c>
      <c r="M1490" s="95">
        <f t="shared" si="47"/>
        <v>48100.200000000099</v>
      </c>
      <c r="N1490" s="95">
        <f>SUMIFS(MasterData[Semi-Annual Base],MasterData[Material'#],H1490,MasterData[Material],I1490,MasterData[WWB ID],C1490)</f>
        <v>0</v>
      </c>
      <c r="O1490" s="95">
        <f>SUMIFS(MasterData[Semi-Annual Focus],MasterData[Material'#],H1490,MasterData[Material],I1490,MasterData[WWB ID],C1490)</f>
        <v>0</v>
      </c>
      <c r="P1490" s="95">
        <f>SUMIFS(MasterData[Base Rebate],MasterData[Material'#],H1490,MasterData[Material],I1490,MasterData[WWB ID],C1490)</f>
        <v>1230.0646098429997</v>
      </c>
      <c r="Q1490" s="95">
        <f>SUMIFS(MasterData[Annual Focus],MasterData[Material'#],H1490,MasterData[Material],I1490,MasterData[WWB ID],C1490)</f>
        <v>0</v>
      </c>
      <c r="R1490" s="95">
        <f>SUMIFS(MasterData[Growth Rebate],MasterData[Material'#],H1490,MasterData[Material],I1490,MasterData[WWB ID],C1490)</f>
        <v>4810.0200000000077</v>
      </c>
      <c r="S1490" s="95">
        <f t="shared" si="48"/>
        <v>6040.0846098430075</v>
      </c>
    </row>
    <row r="1491" spans="1:19" x14ac:dyDescent="0.25">
      <c r="A1491" s="91" t="str">
        <v>BD INTERVENTIONAL</v>
      </c>
      <c r="B1491" s="91" t="str">
        <v>Urology and Critical Care</v>
      </c>
      <c r="C1491" s="91" t="str">
        <v>2401521</v>
      </c>
      <c r="D1491" s="91" t="str">
        <v>Total Acute Urology</v>
      </c>
      <c r="E1491" s="91" t="str">
        <v>Urological Drainage</v>
      </c>
      <c r="F1491" s="91" t="str">
        <v>IC LATEX TRAYS</v>
      </c>
      <c r="G1491" s="91" t="str">
        <v>Surestep Brdx Ic 350cc Um Stat</v>
      </c>
      <c r="H1491" s="91" t="str">
        <v>A303316A_BARD</v>
      </c>
      <c r="I1491" s="91" t="str">
        <v>UrnMtrFolyTryClctn</v>
      </c>
      <c r="J1491" s="91" t="str">
        <v>BARD</v>
      </c>
      <c r="K1491" s="95">
        <f>SUMIFS(MasterData[Curr Sales],MasterData[Material'#],H1491,MasterData[Material],I1491,MasterData[WWB ID],C1491)</f>
        <v>553613.28000000014</v>
      </c>
      <c r="L1491" s="95">
        <f>SUMIFS(MasterData[Prior Sales],MasterData[Material'#],H1491,MasterData[Material],I1491,MasterData[WWB ID],C1491)</f>
        <v>485508.13999999955</v>
      </c>
      <c r="M1491" s="95">
        <f t="shared" si="47"/>
        <v>68105.140000000596</v>
      </c>
      <c r="N1491" s="95">
        <f>SUMIFS(MasterData[Semi-Annual Base],MasterData[Material'#],H1491,MasterData[Material],I1491,MasterData[WWB ID],C1491)</f>
        <v>0</v>
      </c>
      <c r="O1491" s="95">
        <f>SUMIFS(MasterData[Semi-Annual Focus],MasterData[Material'#],H1491,MasterData[Material],I1491,MasterData[WWB ID],C1491)</f>
        <v>0</v>
      </c>
      <c r="P1491" s="95">
        <f>SUMIFS(MasterData[Base Rebate],MasterData[Material'#],H1491,MasterData[Material],I1491,MasterData[WWB ID],C1491)</f>
        <v>3739.7667455296901</v>
      </c>
      <c r="Q1491" s="95">
        <f>SUMIFS(MasterData[Annual Focus],MasterData[Material'#],H1491,MasterData[Material],I1491,MasterData[WWB ID],C1491)</f>
        <v>0</v>
      </c>
      <c r="R1491" s="95">
        <f>SUMIFS(MasterData[Growth Rebate],MasterData[Material'#],H1491,MasterData[Material],I1491,MasterData[WWB ID],C1491)</f>
        <v>6810.5140000000583</v>
      </c>
      <c r="S1491" s="95">
        <f t="shared" si="48"/>
        <v>10550.280745529748</v>
      </c>
    </row>
    <row r="1492" spans="1:19" x14ac:dyDescent="0.25">
      <c r="A1492" s="91" t="str">
        <v>BD INTERVENTIONAL</v>
      </c>
      <c r="B1492" s="91" t="str">
        <v>Urology and Critical Care</v>
      </c>
      <c r="C1492" s="91" t="str">
        <v>2401521</v>
      </c>
      <c r="D1492" s="91" t="str">
        <v>Total Acute Urology</v>
      </c>
      <c r="E1492" s="91" t="str">
        <v>Urological Drainage</v>
      </c>
      <c r="F1492" s="91" t="str">
        <v>IC LATEX TRAYS</v>
      </c>
      <c r="G1492" s="91" t="str">
        <v>Surestep Brdx Ic 350cc Um Stat</v>
      </c>
      <c r="H1492" s="91" t="str">
        <v>A303318A_BARD</v>
      </c>
      <c r="I1492" s="91" t="str">
        <v>UrnMtrFolyTryClctn</v>
      </c>
      <c r="J1492" s="91" t="str">
        <v>BARD</v>
      </c>
      <c r="K1492" s="95">
        <f>SUMIFS(MasterData[Curr Sales],MasterData[Material'#],H1492,MasterData[Material],I1492,MasterData[WWB ID],C1492)</f>
        <v>36131.9</v>
      </c>
      <c r="L1492" s="95">
        <f>SUMIFS(MasterData[Prior Sales],MasterData[Material'#],H1492,MasterData[Material],I1492,MasterData[WWB ID],C1492)</f>
        <v>40531.480000000003</v>
      </c>
      <c r="M1492" s="95">
        <f t="shared" si="47"/>
        <v>-4399.5800000000017</v>
      </c>
      <c r="N1492" s="95">
        <f>SUMIFS(MasterData[Semi-Annual Base],MasterData[Material'#],H1492,MasterData[Material],I1492,MasterData[WWB ID],C1492)</f>
        <v>0</v>
      </c>
      <c r="O1492" s="95">
        <f>SUMIFS(MasterData[Semi-Annual Focus],MasterData[Material'#],H1492,MasterData[Material],I1492,MasterData[WWB ID],C1492)</f>
        <v>0</v>
      </c>
      <c r="P1492" s="95">
        <f>SUMIFS(MasterData[Base Rebate],MasterData[Material'#],H1492,MasterData[Material],I1492,MasterData[WWB ID],C1492)</f>
        <v>312.20543707279944</v>
      </c>
      <c r="Q1492" s="95">
        <f>SUMIFS(MasterData[Annual Focus],MasterData[Material'#],H1492,MasterData[Material],I1492,MasterData[WWB ID],C1492)</f>
        <v>0</v>
      </c>
      <c r="R1492" s="95">
        <f>SUMIFS(MasterData[Growth Rebate],MasterData[Material'#],H1492,MasterData[Material],I1492,MasterData[WWB ID],C1492)</f>
        <v>-439.95799999999952</v>
      </c>
      <c r="S1492" s="95">
        <f t="shared" si="48"/>
        <v>-127.75256292720007</v>
      </c>
    </row>
    <row r="1493" spans="1:19" x14ac:dyDescent="0.25">
      <c r="A1493" s="91" t="str">
        <v>BD INTERVENTIONAL</v>
      </c>
      <c r="B1493" s="91" t="str">
        <v>Urology and Critical Care</v>
      </c>
      <c r="C1493" s="91" t="str">
        <v>2401521</v>
      </c>
      <c r="D1493" s="91" t="str">
        <v>Total Acute Urology</v>
      </c>
      <c r="E1493" s="91" t="str">
        <v>Urological Drainage</v>
      </c>
      <c r="F1493" s="91" t="str">
        <v>IC LATEX TRAYS</v>
      </c>
      <c r="G1493" s="91" t="str">
        <v>Surestep Brdx Ic 350cc Um Stat</v>
      </c>
      <c r="H1493" s="91" t="str">
        <v>A303314A_BARD</v>
      </c>
      <c r="I1493" s="91" t="str">
        <v>UrnMtrFolyTryClctn</v>
      </c>
      <c r="J1493" s="91" t="str">
        <v>BARD</v>
      </c>
      <c r="K1493" s="95">
        <f>SUMIFS(MasterData[Curr Sales],MasterData[Material'#],H1493,MasterData[Material],I1493,MasterData[WWB ID],C1493)</f>
        <v>128151.85</v>
      </c>
      <c r="L1493" s="95">
        <f>SUMIFS(MasterData[Prior Sales],MasterData[Material'#],H1493,MasterData[Material],I1493,MasterData[WWB ID],C1493)</f>
        <v>132653.72999999998</v>
      </c>
      <c r="M1493" s="95">
        <f t="shared" si="47"/>
        <v>-4501.8799999999756</v>
      </c>
      <c r="N1493" s="95">
        <f>SUMIFS(MasterData[Semi-Annual Base],MasterData[Material'#],H1493,MasterData[Material],I1493,MasterData[WWB ID],C1493)</f>
        <v>0</v>
      </c>
      <c r="O1493" s="95">
        <f>SUMIFS(MasterData[Semi-Annual Focus],MasterData[Material'#],H1493,MasterData[Material],I1493,MasterData[WWB ID],C1493)</f>
        <v>0</v>
      </c>
      <c r="P1493" s="95">
        <f>SUMIFS(MasterData[Base Rebate],MasterData[Material'#],H1493,MasterData[Material],I1493,MasterData[WWB ID],C1493)</f>
        <v>1021.8036882439809</v>
      </c>
      <c r="Q1493" s="95">
        <f>SUMIFS(MasterData[Annual Focus],MasterData[Material'#],H1493,MasterData[Material],I1493,MasterData[WWB ID],C1493)</f>
        <v>0</v>
      </c>
      <c r="R1493" s="95">
        <f>SUMIFS(MasterData[Growth Rebate],MasterData[Material'#],H1493,MasterData[Material],I1493,MasterData[WWB ID],C1493)</f>
        <v>-450.1879999999976</v>
      </c>
      <c r="S1493" s="95">
        <f t="shared" si="48"/>
        <v>571.6156882439833</v>
      </c>
    </row>
    <row r="1494" spans="1:19" x14ac:dyDescent="0.25">
      <c r="A1494" s="91" t="str">
        <v>BD INTERVENTIONAL</v>
      </c>
      <c r="B1494" s="91" t="str">
        <v>Urology and Critical Care</v>
      </c>
      <c r="C1494" s="91" t="str">
        <v>2401521</v>
      </c>
      <c r="D1494" s="91" t="str">
        <v>Total Acute Urology</v>
      </c>
      <c r="E1494" s="91" t="str">
        <v>Urological Drainage</v>
      </c>
      <c r="F1494" s="91" t="str">
        <v>Silicone Trays</v>
      </c>
      <c r="G1494" s="91" t="str">
        <v>Surestep Ltx Free Tray W/UM</v>
      </c>
      <c r="H1494" s="91" t="str">
        <v>A942206_BARD</v>
      </c>
      <c r="I1494" s="91" t="str">
        <v>UrnMtrFTryAntiIMrClctn</v>
      </c>
      <c r="J1494" s="91" t="str">
        <v>BARD</v>
      </c>
      <c r="K1494" s="95">
        <f>SUMIFS(MasterData[Curr Sales],MasterData[Material'#],H1494,MasterData[Material],I1494,MasterData[WWB ID],C1494)</f>
        <v>9971.7000000000007</v>
      </c>
      <c r="L1494" s="95">
        <f>SUMIFS(MasterData[Prior Sales],MasterData[Material'#],H1494,MasterData[Material],I1494,MasterData[WWB ID],C1494)</f>
        <v>7199.8</v>
      </c>
      <c r="M1494" s="95">
        <f t="shared" si="47"/>
        <v>2771.9000000000005</v>
      </c>
      <c r="N1494" s="95">
        <f>SUMIFS(MasterData[Semi-Annual Base],MasterData[Material'#],H1494,MasterData[Material],I1494,MasterData[WWB ID],C1494)</f>
        <v>0</v>
      </c>
      <c r="O1494" s="95">
        <f>SUMIFS(MasterData[Semi-Annual Focus],MasterData[Material'#],H1494,MasterData[Material],I1494,MasterData[WWB ID],C1494)</f>
        <v>0</v>
      </c>
      <c r="P1494" s="95">
        <f>SUMIFS(MasterData[Base Rebate],MasterData[Material'#],H1494,MasterData[Material],I1494,MasterData[WWB ID],C1494)</f>
        <v>55.45854002461153</v>
      </c>
      <c r="Q1494" s="95">
        <f>SUMIFS(MasterData[Annual Focus],MasterData[Material'#],H1494,MasterData[Material],I1494,MasterData[WWB ID],C1494)</f>
        <v>0</v>
      </c>
      <c r="R1494" s="95">
        <f>SUMIFS(MasterData[Growth Rebate],MasterData[Material'#],H1494,MasterData[Material],I1494,MasterData[WWB ID],C1494)</f>
        <v>277.18999999999994</v>
      </c>
      <c r="S1494" s="95">
        <f t="shared" si="48"/>
        <v>332.64854002461146</v>
      </c>
    </row>
    <row r="1495" spans="1:19" x14ac:dyDescent="0.25">
      <c r="A1495" s="91" t="str">
        <v>BD INTERVENTIONAL</v>
      </c>
      <c r="B1495" s="91" t="str">
        <v>Urology and Critical Care</v>
      </c>
      <c r="C1495" s="91" t="str">
        <v>2401521</v>
      </c>
      <c r="D1495" s="91" t="str">
        <v>Total Acute Urology</v>
      </c>
      <c r="E1495" s="91" t="str">
        <v>Urological Drainage</v>
      </c>
      <c r="F1495" s="91" t="str">
        <v>Silicone Trays</v>
      </c>
      <c r="G1495" s="91" t="str">
        <v>Surestep Ltx Free Tray W/UM</v>
      </c>
      <c r="H1495" s="91" t="str">
        <v>A942210_BARD</v>
      </c>
      <c r="I1495" s="91" t="str">
        <v>UrnMtrFTryAntiIMrClctn</v>
      </c>
      <c r="J1495" s="91" t="str">
        <v>BARD</v>
      </c>
      <c r="K1495" s="95">
        <f>SUMIFS(MasterData[Curr Sales],MasterData[Material'#],H1495,MasterData[Material],I1495,MasterData[WWB ID],C1495)</f>
        <v>2418</v>
      </c>
      <c r="L1495" s="95">
        <f>SUMIFS(MasterData[Prior Sales],MasterData[Material'#],H1495,MasterData[Material],I1495,MasterData[WWB ID],C1495)</f>
        <v>553.1</v>
      </c>
      <c r="M1495" s="95">
        <f t="shared" si="47"/>
        <v>1864.9</v>
      </c>
      <c r="N1495" s="95">
        <f>SUMIFS(MasterData[Semi-Annual Base],MasterData[Material'#],H1495,MasterData[Material],I1495,MasterData[WWB ID],C1495)</f>
        <v>0</v>
      </c>
      <c r="O1495" s="95">
        <f>SUMIFS(MasterData[Semi-Annual Focus],MasterData[Material'#],H1495,MasterData[Material],I1495,MasterData[WWB ID],C1495)</f>
        <v>0</v>
      </c>
      <c r="P1495" s="95">
        <f>SUMIFS(MasterData[Base Rebate],MasterData[Material'#],H1495,MasterData[Material],I1495,MasterData[WWB ID],C1495)</f>
        <v>4.2604125791845107</v>
      </c>
      <c r="Q1495" s="95">
        <f>SUMIFS(MasterData[Annual Focus],MasterData[Material'#],H1495,MasterData[Material],I1495,MasterData[WWB ID],C1495)</f>
        <v>0</v>
      </c>
      <c r="R1495" s="95">
        <f>SUMIFS(MasterData[Growth Rebate],MasterData[Material'#],H1495,MasterData[Material],I1495,MasterData[WWB ID],C1495)</f>
        <v>186.49</v>
      </c>
      <c r="S1495" s="95">
        <f t="shared" si="48"/>
        <v>190.75041257918451</v>
      </c>
    </row>
    <row r="1496" spans="1:19" x14ac:dyDescent="0.25">
      <c r="A1496" s="91" t="str">
        <v>BD INTERVENTIONAL</v>
      </c>
      <c r="B1496" s="91" t="str">
        <v>Urology and Critical Care</v>
      </c>
      <c r="C1496" s="91" t="str">
        <v>2401521</v>
      </c>
      <c r="D1496" s="91" t="str">
        <v>Total Acute Urology</v>
      </c>
      <c r="E1496" s="91" t="str">
        <v>Urological Drainage</v>
      </c>
      <c r="F1496" s="91" t="str">
        <v>Silicone Trays</v>
      </c>
      <c r="G1496" s="91" t="str">
        <v>Surestep Ltx Free Tray W/UM</v>
      </c>
      <c r="H1496" s="91" t="str">
        <v>A942208_BARD</v>
      </c>
      <c r="I1496" s="91" t="str">
        <v>UrnMtrFTryAntiIMrClctn</v>
      </c>
      <c r="J1496" s="91" t="str">
        <v>BARD</v>
      </c>
      <c r="K1496" s="95">
        <f>SUMIFS(MasterData[Curr Sales],MasterData[Material'#],H1496,MasterData[Material],I1496,MasterData[WWB ID],C1496)</f>
        <v>0</v>
      </c>
      <c r="L1496" s="95">
        <f>SUMIFS(MasterData[Prior Sales],MasterData[Material'#],H1496,MasterData[Material],I1496,MasterData[WWB ID],C1496)</f>
        <v>763.5</v>
      </c>
      <c r="M1496" s="95">
        <f t="shared" si="47"/>
        <v>-763.5</v>
      </c>
      <c r="N1496" s="95">
        <f>SUMIFS(MasterData[Semi-Annual Base],MasterData[Material'#],H1496,MasterData[Material],I1496,MasterData[WWB ID],C1496)</f>
        <v>0</v>
      </c>
      <c r="O1496" s="95">
        <f>SUMIFS(MasterData[Semi-Annual Focus],MasterData[Material'#],H1496,MasterData[Material],I1496,MasterData[WWB ID],C1496)</f>
        <v>0</v>
      </c>
      <c r="P1496" s="95">
        <f>SUMIFS(MasterData[Base Rebate],MasterData[Material'#],H1496,MasterData[Material],I1496,MasterData[WWB ID],C1496)</f>
        <v>5.8810793784259152</v>
      </c>
      <c r="Q1496" s="95">
        <f>SUMIFS(MasterData[Annual Focus],MasterData[Material'#],H1496,MasterData[Material],I1496,MasterData[WWB ID],C1496)</f>
        <v>0</v>
      </c>
      <c r="R1496" s="95">
        <f>SUMIFS(MasterData[Growth Rebate],MasterData[Material'#],H1496,MasterData[Material],I1496,MasterData[WWB ID],C1496)</f>
        <v>-76.350000000000009</v>
      </c>
      <c r="S1496" s="95">
        <f t="shared" si="48"/>
        <v>-70.4689206215741</v>
      </c>
    </row>
    <row r="1497" spans="1:19" x14ac:dyDescent="0.25">
      <c r="A1497" s="91" t="str">
        <v>BD INTERVENTIONAL</v>
      </c>
      <c r="B1497" s="91" t="str">
        <v>Urology and Critical Care</v>
      </c>
      <c r="C1497" s="91" t="str">
        <v>2401521</v>
      </c>
      <c r="D1497" s="91" t="str">
        <v>Total Acute Urology</v>
      </c>
      <c r="E1497" s="91" t="str">
        <v>Urological Drainage</v>
      </c>
      <c r="F1497" s="91" t="str">
        <v>IC TEMP SENSING SILICONE TRAYS</v>
      </c>
      <c r="G1497" s="91" t="str">
        <v>Surestep Sil Ictray Bag Stat</v>
      </c>
      <c r="H1497" s="91" t="str">
        <v>A319516AM_BARD</v>
      </c>
      <c r="I1497" s="91" t="str">
        <v>UrnMtrFolyTry400TSCClctnMlx</v>
      </c>
      <c r="J1497" s="91" t="str">
        <v>BARD</v>
      </c>
      <c r="K1497" s="95">
        <f>SUMIFS(MasterData[Curr Sales],MasterData[Material'#],H1497,MasterData[Material],I1497,MasterData[WWB ID],C1497)</f>
        <v>130530.95999999999</v>
      </c>
      <c r="L1497" s="95">
        <f>SUMIFS(MasterData[Prior Sales],MasterData[Material'#],H1497,MasterData[Material],I1497,MasterData[WWB ID],C1497)</f>
        <v>96333.079999999987</v>
      </c>
      <c r="M1497" s="95">
        <f t="shared" si="47"/>
        <v>34197.880000000005</v>
      </c>
      <c r="N1497" s="95">
        <f>SUMIFS(MasterData[Semi-Annual Base],MasterData[Material'#],H1497,MasterData[Material],I1497,MasterData[WWB ID],C1497)</f>
        <v>0</v>
      </c>
      <c r="O1497" s="95">
        <f>SUMIFS(MasterData[Semi-Annual Focus],MasterData[Material'#],H1497,MasterData[Material],I1497,MasterData[WWB ID],C1497)</f>
        <v>0</v>
      </c>
      <c r="P1497" s="95">
        <f>SUMIFS(MasterData[Base Rebate],MasterData[Material'#],H1497,MasterData[Material],I1497,MasterData[WWB ID],C1497)</f>
        <v>742.03338604879355</v>
      </c>
      <c r="Q1497" s="95">
        <f>SUMIFS(MasterData[Annual Focus],MasterData[Material'#],H1497,MasterData[Material],I1497,MasterData[WWB ID],C1497)</f>
        <v>0</v>
      </c>
      <c r="R1497" s="95">
        <f>SUMIFS(MasterData[Growth Rebate],MasterData[Material'#],H1497,MasterData[Material],I1497,MasterData[WWB ID],C1497)</f>
        <v>3419.7880000000005</v>
      </c>
      <c r="S1497" s="95">
        <f t="shared" si="48"/>
        <v>4161.821386048794</v>
      </c>
    </row>
    <row r="1498" spans="1:19" x14ac:dyDescent="0.25">
      <c r="A1498" s="91" t="str">
        <v>BD INTERVENTIONAL</v>
      </c>
      <c r="B1498" s="91" t="str">
        <v>Urology and Critical Care</v>
      </c>
      <c r="C1498" s="91" t="str">
        <v>2401521</v>
      </c>
      <c r="D1498" s="91" t="str">
        <v>Total Acute Urology</v>
      </c>
      <c r="E1498" s="91" t="str">
        <v>Urological Drainage</v>
      </c>
      <c r="F1498" s="91" t="str">
        <v>IC TEMP SENSING SILICONE TRAYS</v>
      </c>
      <c r="G1498" s="91" t="str">
        <v>Surestep Sil Ic Tray W/UMStatlock</v>
      </c>
      <c r="H1498" s="91" t="str">
        <v>A319516A_BARD</v>
      </c>
      <c r="I1498" s="91" t="str">
        <v>UrnMrFTryLF400TS</v>
      </c>
      <c r="J1498" s="91" t="str">
        <v>BARD</v>
      </c>
      <c r="K1498" s="95">
        <f>SUMIFS(MasterData[Curr Sales],MasterData[Material'#],H1498,MasterData[Material],I1498,MasterData[WWB ID],C1498)</f>
        <v>836.4</v>
      </c>
      <c r="L1498" s="95">
        <f>SUMIFS(MasterData[Prior Sales],MasterData[Material'#],H1498,MasterData[Material],I1498,MasterData[WWB ID],C1498)</f>
        <v>473.09999999999997</v>
      </c>
      <c r="M1498" s="95">
        <f t="shared" si="47"/>
        <v>363.3</v>
      </c>
      <c r="N1498" s="95">
        <f>SUMIFS(MasterData[Semi-Annual Base],MasterData[Material'#],H1498,MasterData[Material],I1498,MasterData[WWB ID],C1498)</f>
        <v>0</v>
      </c>
      <c r="O1498" s="95">
        <f>SUMIFS(MasterData[Semi-Annual Focus],MasterData[Material'#],H1498,MasterData[Material],I1498,MasterData[WWB ID],C1498)</f>
        <v>0</v>
      </c>
      <c r="P1498" s="95">
        <f>SUMIFS(MasterData[Base Rebate],MasterData[Material'#],H1498,MasterData[Material],I1498,MasterData[WWB ID],C1498)</f>
        <v>3.644189461602227</v>
      </c>
      <c r="Q1498" s="95">
        <f>SUMIFS(MasterData[Annual Focus],MasterData[Material'#],H1498,MasterData[Material],I1498,MasterData[WWB ID],C1498)</f>
        <v>0</v>
      </c>
      <c r="R1498" s="95">
        <f>SUMIFS(MasterData[Growth Rebate],MasterData[Material'#],H1498,MasterData[Material],I1498,MasterData[WWB ID],C1498)</f>
        <v>36.330000000000005</v>
      </c>
      <c r="S1498" s="95">
        <f t="shared" si="48"/>
        <v>39.974189461602229</v>
      </c>
    </row>
    <row r="1499" spans="1:19" x14ac:dyDescent="0.25">
      <c r="A1499" s="91" t="str">
        <v>BD INTERVENTIONAL</v>
      </c>
      <c r="B1499" s="91" t="str">
        <v>Urology and Critical Care</v>
      </c>
      <c r="C1499" s="91" t="str">
        <v>2401521</v>
      </c>
      <c r="D1499" s="91" t="str">
        <v>Total Acute Urology</v>
      </c>
      <c r="E1499" s="91" t="str">
        <v>Urological Drainage</v>
      </c>
      <c r="F1499" s="91" t="str">
        <v>IC Temp Sensing Silicone Strips</v>
      </c>
      <c r="G1499" s="91" t="str">
        <v>IC Temp Sensing Silicone Strip</v>
      </c>
      <c r="H1499" s="91" t="str">
        <v>119316_BARD</v>
      </c>
      <c r="I1499" s="91" t="str">
        <v>FolyCathICAntiMicrCtdSilTSC</v>
      </c>
      <c r="J1499" s="91" t="str">
        <v>BARD</v>
      </c>
      <c r="K1499" s="95">
        <f>SUMIFS(MasterData[Curr Sales],MasterData[Material'#],H1499,MasterData[Material],I1499,MasterData[WWB ID],C1499)</f>
        <v>681.84</v>
      </c>
      <c r="L1499" s="95">
        <f>SUMIFS(MasterData[Prior Sales],MasterData[Material'#],H1499,MasterData[Material],I1499,MasterData[WWB ID],C1499)</f>
        <v>2083.1999999999998</v>
      </c>
      <c r="M1499" s="95">
        <f t="shared" si="47"/>
        <v>-1401.3599999999997</v>
      </c>
      <c r="N1499" s="95">
        <f>SUMIFS(MasterData[Semi-Annual Base],MasterData[Material'#],H1499,MasterData[Material],I1499,MasterData[WWB ID],C1499)</f>
        <v>0</v>
      </c>
      <c r="O1499" s="95">
        <f>SUMIFS(MasterData[Semi-Annual Focus],MasterData[Material'#],H1499,MasterData[Material],I1499,MasterData[WWB ID],C1499)</f>
        <v>0</v>
      </c>
      <c r="P1499" s="95">
        <f>SUMIFS(MasterData[Base Rebate],MasterData[Material'#],H1499,MasterData[Material],I1499,MasterData[WWB ID],C1499)</f>
        <v>16.046449981842652</v>
      </c>
      <c r="Q1499" s="95">
        <f>SUMIFS(MasterData[Annual Focus],MasterData[Material'#],H1499,MasterData[Material],I1499,MasterData[WWB ID],C1499)</f>
        <v>0</v>
      </c>
      <c r="R1499" s="95">
        <f>SUMIFS(MasterData[Growth Rebate],MasterData[Material'#],H1499,MasterData[Material],I1499,MasterData[WWB ID],C1499)</f>
        <v>-140.13600000000002</v>
      </c>
      <c r="S1499" s="95">
        <f t="shared" si="48"/>
        <v>-124.08955001815737</v>
      </c>
    </row>
    <row r="1500" spans="1:19" x14ac:dyDescent="0.25">
      <c r="A1500" s="91" t="str">
        <v>BD INTERVENTIONAL</v>
      </c>
      <c r="B1500" s="91" t="str">
        <v>Urology and Critical Care</v>
      </c>
      <c r="C1500" s="91" t="str">
        <v>2401521</v>
      </c>
      <c r="D1500" s="91" t="str">
        <v>Total Acute Urology</v>
      </c>
      <c r="E1500" s="91" t="str">
        <v>Urological Drainage</v>
      </c>
      <c r="F1500" s="91" t="str">
        <v>Foley Care</v>
      </c>
      <c r="G1500" s="91" t="str">
        <v>Pericare</v>
      </c>
      <c r="H1500" s="91" t="str">
        <v>DFC100_BARD</v>
      </c>
      <c r="I1500" s="91" t="str">
        <v>PIFoleyCare</v>
      </c>
      <c r="J1500" s="91" t="str">
        <v>BARD</v>
      </c>
      <c r="K1500" s="95">
        <f>SUMIFS(MasterData[Curr Sales],MasterData[Material'#],H1500,MasterData[Material],I1500,MasterData[WWB ID],C1500)</f>
        <v>65582.400000000009</v>
      </c>
      <c r="L1500" s="95">
        <f>SUMIFS(MasterData[Prior Sales],MasterData[Material'#],H1500,MasterData[Material],I1500,MasterData[WWB ID],C1500)</f>
        <v>71718</v>
      </c>
      <c r="M1500" s="95">
        <f t="shared" si="47"/>
        <v>-6135.5999999999913</v>
      </c>
      <c r="N1500" s="95">
        <f>SUMIFS(MasterData[Semi-Annual Base],MasterData[Material'#],H1500,MasterData[Material],I1500,MasterData[WWB ID],C1500)</f>
        <v>0</v>
      </c>
      <c r="O1500" s="95">
        <f>SUMIFS(MasterData[Semi-Annual Focus],MasterData[Material'#],H1500,MasterData[Material],I1500,MasterData[WWB ID],C1500)</f>
        <v>0</v>
      </c>
      <c r="P1500" s="95">
        <f>SUMIFS(MasterData[Base Rebate],MasterData[Material'#],H1500,MasterData[Material],I1500,MasterData[WWB ID],C1500)</f>
        <v>552.42861933457743</v>
      </c>
      <c r="Q1500" s="95">
        <f>SUMIFS(MasterData[Annual Focus],MasterData[Material'#],H1500,MasterData[Material],I1500,MasterData[WWB ID],C1500)</f>
        <v>0</v>
      </c>
      <c r="R1500" s="95">
        <f>SUMIFS(MasterData[Growth Rebate],MasterData[Material'#],H1500,MasterData[Material],I1500,MasterData[WWB ID],C1500)</f>
        <v>-613.5600000000004</v>
      </c>
      <c r="S1500" s="95">
        <f t="shared" si="48"/>
        <v>-61.131380665422967</v>
      </c>
    </row>
    <row r="1501" spans="1:19" x14ac:dyDescent="0.25">
      <c r="A1501" s="91" t="str">
        <v>BD INTERVENTIONAL</v>
      </c>
      <c r="B1501" s="91" t="str">
        <v>Urology and Critical Care</v>
      </c>
      <c r="C1501" s="91" t="str">
        <v>2401522</v>
      </c>
      <c r="D1501" s="91" t="str">
        <v>Endourology</v>
      </c>
      <c r="E1501" s="91" t="str">
        <v>Endourology Other</v>
      </c>
      <c r="F1501" s="91" t="str">
        <v>Urology Procedure Trays</v>
      </c>
      <c r="G1501" s="91" t="str">
        <v>Std Urology Tray</v>
      </c>
      <c r="H1501" s="91" t="str">
        <v>123400_BARD</v>
      </c>
      <c r="I1501" s="91" t="str">
        <v>UrthrlDialUrologyTray</v>
      </c>
      <c r="J1501" s="91" t="str">
        <v>BARD</v>
      </c>
      <c r="K1501" s="95">
        <f>SUMIFS(MasterData[Curr Sales],MasterData[Material'#],H1501,MasterData[Material],I1501,MasterData[WWB ID],C1501)</f>
        <v>29685.05</v>
      </c>
      <c r="L1501" s="95">
        <f>SUMIFS(MasterData[Prior Sales],MasterData[Material'#],H1501,MasterData[Material],I1501,MasterData[WWB ID],C1501)</f>
        <v>32811.81</v>
      </c>
      <c r="M1501" s="95">
        <f t="shared" si="47"/>
        <v>-3126.7599999999984</v>
      </c>
      <c r="N1501" s="95">
        <f>SUMIFS(MasterData[Semi-Annual Base],MasterData[Material'#],H1501,MasterData[Material],I1501,MasterData[WWB ID],C1501)</f>
        <v>0</v>
      </c>
      <c r="O1501" s="95">
        <f>SUMIFS(MasterData[Semi-Annual Focus],MasterData[Material'#],H1501,MasterData[Material],I1501,MasterData[WWB ID],C1501)</f>
        <v>0</v>
      </c>
      <c r="P1501" s="95">
        <f>SUMIFS(MasterData[Base Rebate],MasterData[Material'#],H1501,MasterData[Material],I1501,MasterData[WWB ID],C1501)</f>
        <v>252.7424481464692</v>
      </c>
      <c r="Q1501" s="95">
        <f>SUMIFS(MasterData[Annual Focus],MasterData[Material'#],H1501,MasterData[Material],I1501,MasterData[WWB ID],C1501)</f>
        <v>0</v>
      </c>
      <c r="R1501" s="95">
        <f>SUMIFS(MasterData[Growth Rebate],MasterData[Material'#],H1501,MasterData[Material],I1501,MasterData[WWB ID],C1501)</f>
        <v>-312.67599999999993</v>
      </c>
      <c r="S1501" s="95">
        <f t="shared" si="48"/>
        <v>-59.93355185353073</v>
      </c>
    </row>
    <row r="1502" spans="1:19" x14ac:dyDescent="0.25">
      <c r="A1502" s="91" t="str">
        <v>BD INTERVENTIONAL</v>
      </c>
      <c r="B1502" s="91" t="str">
        <v>Urology and Critical Care</v>
      </c>
      <c r="C1502" s="91" t="str">
        <v>2401522</v>
      </c>
      <c r="D1502" s="91" t="str">
        <v>Endourology</v>
      </c>
      <c r="E1502" s="91" t="str">
        <v>Stone Disposables</v>
      </c>
      <c r="F1502" s="91" t="str">
        <v>Percutaneous Drainage</v>
      </c>
      <c r="G1502" s="91" t="str">
        <v>Malecots</v>
      </c>
      <c r="H1502" s="91" t="str">
        <v>086026_BARD</v>
      </c>
      <c r="I1502" s="91" t="str">
        <v>DrnMalecot4WingPropHead</v>
      </c>
      <c r="J1502" s="91" t="str">
        <v>BARD</v>
      </c>
      <c r="K1502" s="95">
        <f>SUMIFS(MasterData[Curr Sales],MasterData[Material'#],H1502,MasterData[Material],I1502,MasterData[WWB ID],C1502)</f>
        <v>128.87999999999997</v>
      </c>
      <c r="L1502" s="95">
        <f>SUMIFS(MasterData[Prior Sales],MasterData[Material'#],H1502,MasterData[Material],I1502,MasterData[WWB ID],C1502)</f>
        <v>591.54999999999995</v>
      </c>
      <c r="M1502" s="95">
        <f t="shared" si="47"/>
        <v>-462.66999999999996</v>
      </c>
      <c r="N1502" s="95">
        <f>SUMIFS(MasterData[Semi-Annual Base],MasterData[Material'#],H1502,MasterData[Material],I1502,MasterData[WWB ID],C1502)</f>
        <v>0</v>
      </c>
      <c r="O1502" s="95">
        <f>SUMIFS(MasterData[Semi-Annual Focus],MasterData[Material'#],H1502,MasterData[Material],I1502,MasterData[WWB ID],C1502)</f>
        <v>0</v>
      </c>
      <c r="P1502" s="95">
        <f>SUMIFS(MasterData[Base Rebate],MasterData[Material'#],H1502,MasterData[Material],I1502,MasterData[WWB ID],C1502)</f>
        <v>4.5565848150724957</v>
      </c>
      <c r="Q1502" s="95">
        <f>SUMIFS(MasterData[Annual Focus],MasterData[Material'#],H1502,MasterData[Material],I1502,MasterData[WWB ID],C1502)</f>
        <v>0</v>
      </c>
      <c r="R1502" s="95">
        <f>SUMIFS(MasterData[Growth Rebate],MasterData[Material'#],H1502,MasterData[Material],I1502,MasterData[WWB ID],C1502)</f>
        <v>-46.267000000000003</v>
      </c>
      <c r="S1502" s="95">
        <f t="shared" si="48"/>
        <v>-41.710415184927506</v>
      </c>
    </row>
    <row r="1503" spans="1:19" x14ac:dyDescent="0.25">
      <c r="A1503" s="91" t="str">
        <v>BD INTERVENTIONAL</v>
      </c>
      <c r="B1503" s="91" t="str">
        <v>Urology and Critical Care</v>
      </c>
      <c r="C1503" s="91" t="str">
        <v>2401522</v>
      </c>
      <c r="D1503" s="91" t="str">
        <v>Endourology</v>
      </c>
      <c r="E1503" s="91" t="str">
        <v>Stone Disposables</v>
      </c>
      <c r="F1503" s="91" t="str">
        <v>Percutaneous Drainage</v>
      </c>
      <c r="G1503" s="91" t="str">
        <v>Malecots</v>
      </c>
      <c r="H1503" s="91" t="str">
        <v>086018_BARD</v>
      </c>
      <c r="I1503" s="91" t="str">
        <v>DrnMalecot4WingPropHead</v>
      </c>
      <c r="J1503" s="91" t="str">
        <v>BARD</v>
      </c>
      <c r="K1503" s="95">
        <f>SUMIFS(MasterData[Curr Sales],MasterData[Material'#],H1503,MasterData[Material],I1503,MasterData[WWB ID],C1503)</f>
        <v>515.65999999999985</v>
      </c>
      <c r="L1503" s="95">
        <f>SUMIFS(MasterData[Prior Sales],MasterData[Material'#],H1503,MasterData[Material],I1503,MasterData[WWB ID],C1503)</f>
        <v>243.42</v>
      </c>
      <c r="M1503" s="95">
        <f t="shared" si="47"/>
        <v>272.2399999999999</v>
      </c>
      <c r="N1503" s="95">
        <f>SUMIFS(MasterData[Semi-Annual Base],MasterData[Material'#],H1503,MasterData[Material],I1503,MasterData[WWB ID],C1503)</f>
        <v>0</v>
      </c>
      <c r="O1503" s="95">
        <f>SUMIFS(MasterData[Semi-Annual Focus],MasterData[Material'#],H1503,MasterData[Material],I1503,MasterData[WWB ID],C1503)</f>
        <v>0</v>
      </c>
      <c r="P1503" s="95">
        <f>SUMIFS(MasterData[Base Rebate],MasterData[Material'#],H1503,MasterData[Material],I1503,MasterData[WWB ID],C1503)</f>
        <v>1.875012891023492</v>
      </c>
      <c r="Q1503" s="95">
        <f>SUMIFS(MasterData[Annual Focus],MasterData[Material'#],H1503,MasterData[Material],I1503,MasterData[WWB ID],C1503)</f>
        <v>0</v>
      </c>
      <c r="R1503" s="95">
        <f>SUMIFS(MasterData[Growth Rebate],MasterData[Material'#],H1503,MasterData[Material],I1503,MasterData[WWB ID],C1503)</f>
        <v>27.223999999999997</v>
      </c>
      <c r="S1503" s="95">
        <f t="shared" si="48"/>
        <v>29.099012891023488</v>
      </c>
    </row>
    <row r="1504" spans="1:19" x14ac:dyDescent="0.25">
      <c r="A1504" s="91" t="str">
        <v>BD INTERVENTIONAL</v>
      </c>
      <c r="B1504" s="91" t="str">
        <v>Urology and Critical Care</v>
      </c>
      <c r="C1504" s="91" t="str">
        <v>2401522</v>
      </c>
      <c r="D1504" s="91" t="str">
        <v>Endourology</v>
      </c>
      <c r="E1504" s="91" t="str">
        <v>Stone Disposables</v>
      </c>
      <c r="F1504" s="91" t="str">
        <v>Percutaneous Drainage</v>
      </c>
      <c r="G1504" s="91" t="str">
        <v>Polureth Olive</v>
      </c>
      <c r="H1504" s="91" t="str">
        <v>064016_BARD</v>
      </c>
      <c r="I1504" s="91" t="str">
        <v>DrnPezzer2EyesPropHead</v>
      </c>
      <c r="J1504" s="91" t="str">
        <v>BARD</v>
      </c>
      <c r="K1504" s="95">
        <f>SUMIFS(MasterData[Curr Sales],MasterData[Material'#],H1504,MasterData[Material],I1504,MasterData[WWB ID],C1504)</f>
        <v>44.16</v>
      </c>
      <c r="L1504" s="95">
        <f>SUMIFS(MasterData[Prior Sales],MasterData[Material'#],H1504,MasterData[Material],I1504,MasterData[WWB ID],C1504)</f>
        <v>0</v>
      </c>
      <c r="M1504" s="95">
        <f t="shared" si="47"/>
        <v>44.16</v>
      </c>
      <c r="N1504" s="95">
        <f>SUMIFS(MasterData[Semi-Annual Base],MasterData[Material'#],H1504,MasterData[Material],I1504,MasterData[WWB ID],C1504)</f>
        <v>0</v>
      </c>
      <c r="O1504" s="95">
        <f>SUMIFS(MasterData[Semi-Annual Focus],MasterData[Material'#],H1504,MasterData[Material],I1504,MasterData[WWB ID],C1504)</f>
        <v>0</v>
      </c>
      <c r="P1504" s="95">
        <f>SUMIFS(MasterData[Base Rebate],MasterData[Material'#],H1504,MasterData[Material],I1504,MasterData[WWB ID],C1504)</f>
        <v>0</v>
      </c>
      <c r="Q1504" s="95">
        <f>SUMIFS(MasterData[Annual Focus],MasterData[Material'#],H1504,MasterData[Material],I1504,MasterData[WWB ID],C1504)</f>
        <v>0</v>
      </c>
      <c r="R1504" s="95">
        <f>SUMIFS(MasterData[Growth Rebate],MasterData[Material'#],H1504,MasterData[Material],I1504,MasterData[WWB ID],C1504)</f>
        <v>4.4159999999999986</v>
      </c>
      <c r="S1504" s="95">
        <f t="shared" si="48"/>
        <v>4.4159999999999986</v>
      </c>
    </row>
    <row r="1505" spans="1:19" x14ac:dyDescent="0.25">
      <c r="A1505" s="91" t="str">
        <v>BD INTERVENTIONAL</v>
      </c>
      <c r="B1505" s="91" t="str">
        <v>Urology and Critical Care</v>
      </c>
      <c r="C1505" s="91" t="str">
        <v>2401522</v>
      </c>
      <c r="D1505" s="91" t="str">
        <v>Endourology</v>
      </c>
      <c r="E1505" s="91" t="str">
        <v>Stone Disposables</v>
      </c>
      <c r="F1505" s="91" t="str">
        <v>Percutaneous Drainage</v>
      </c>
      <c r="G1505" s="91" t="str">
        <v>Polureth Olive</v>
      </c>
      <c r="H1505" s="91" t="str">
        <v>064032_BARD</v>
      </c>
      <c r="I1505" s="91" t="str">
        <v>DrnPezzer2EyesPropHead</v>
      </c>
      <c r="J1505" s="91" t="str">
        <v>BARD</v>
      </c>
      <c r="K1505" s="95">
        <f>SUMIFS(MasterData[Curr Sales],MasterData[Material'#],H1505,MasterData[Material],I1505,MasterData[WWB ID],C1505)</f>
        <v>0</v>
      </c>
      <c r="L1505" s="95">
        <f>SUMIFS(MasterData[Prior Sales],MasterData[Material'#],H1505,MasterData[Material],I1505,MasterData[WWB ID],C1505)</f>
        <v>88.320000000000022</v>
      </c>
      <c r="M1505" s="95">
        <f t="shared" si="47"/>
        <v>-88.320000000000022</v>
      </c>
      <c r="N1505" s="95">
        <f>SUMIFS(MasterData[Semi-Annual Base],MasterData[Material'#],H1505,MasterData[Material],I1505,MasterData[WWB ID],C1505)</f>
        <v>0</v>
      </c>
      <c r="O1505" s="95">
        <f>SUMIFS(MasterData[Semi-Annual Focus],MasterData[Material'#],H1505,MasterData[Material],I1505,MasterData[WWB ID],C1505)</f>
        <v>0</v>
      </c>
      <c r="P1505" s="95">
        <f>SUMIFS(MasterData[Base Rebate],MasterData[Material'#],H1505,MasterData[Material],I1505,MasterData[WWB ID],C1505)</f>
        <v>0.68031032181084083</v>
      </c>
      <c r="Q1505" s="95">
        <f>SUMIFS(MasterData[Annual Focus],MasterData[Material'#],H1505,MasterData[Material],I1505,MasterData[WWB ID],C1505)</f>
        <v>0</v>
      </c>
      <c r="R1505" s="95">
        <f>SUMIFS(MasterData[Growth Rebate],MasterData[Material'#],H1505,MasterData[Material],I1505,MasterData[WWB ID],C1505)</f>
        <v>-8.8320000000000025</v>
      </c>
      <c r="S1505" s="95">
        <f t="shared" si="48"/>
        <v>-8.151689678189161</v>
      </c>
    </row>
    <row r="1506" spans="1:19" x14ac:dyDescent="0.25">
      <c r="A1506" s="91" t="str">
        <v>BD INTERVENTIONAL</v>
      </c>
      <c r="B1506" s="91" t="str">
        <v>Urology and Critical Care</v>
      </c>
      <c r="C1506" s="91" t="str">
        <v>2401522</v>
      </c>
      <c r="D1506" s="91" t="str">
        <v>Endourology</v>
      </c>
      <c r="E1506" s="91" t="str">
        <v>Stone Disposables</v>
      </c>
      <c r="F1506" s="91" t="str">
        <v>STENTS</v>
      </c>
      <c r="G1506" s="91" t="str">
        <v>FMI Lubricious Stent</v>
      </c>
      <c r="H1506" s="91" t="str">
        <v>778620_BARD</v>
      </c>
      <c r="I1506" s="91" t="str">
        <v>UretStent</v>
      </c>
      <c r="J1506" s="91" t="str">
        <v>BARD</v>
      </c>
      <c r="K1506" s="95">
        <f>SUMIFS(MasterData[Curr Sales],MasterData[Material'#],H1506,MasterData[Material],I1506,MasterData[WWB ID],C1506)</f>
        <v>700</v>
      </c>
      <c r="L1506" s="95">
        <f>SUMIFS(MasterData[Prior Sales],MasterData[Material'#],H1506,MasterData[Material],I1506,MasterData[WWB ID],C1506)</f>
        <v>0</v>
      </c>
      <c r="M1506" s="95">
        <f t="shared" si="47"/>
        <v>700</v>
      </c>
      <c r="N1506" s="95">
        <f>SUMIFS(MasterData[Semi-Annual Base],MasterData[Material'#],H1506,MasterData[Material],I1506,MasterData[WWB ID],C1506)</f>
        <v>0</v>
      </c>
      <c r="O1506" s="95">
        <f>SUMIFS(MasterData[Semi-Annual Focus],MasterData[Material'#],H1506,MasterData[Material],I1506,MasterData[WWB ID],C1506)</f>
        <v>0</v>
      </c>
      <c r="P1506" s="95">
        <f>SUMIFS(MasterData[Base Rebate],MasterData[Material'#],H1506,MasterData[Material],I1506,MasterData[WWB ID],C1506)</f>
        <v>0</v>
      </c>
      <c r="Q1506" s="95">
        <f>SUMIFS(MasterData[Annual Focus],MasterData[Material'#],H1506,MasterData[Material],I1506,MasterData[WWB ID],C1506)</f>
        <v>0</v>
      </c>
      <c r="R1506" s="95">
        <f>SUMIFS(MasterData[Growth Rebate],MasterData[Material'#],H1506,MasterData[Material],I1506,MasterData[WWB ID],C1506)</f>
        <v>70.000000000000014</v>
      </c>
      <c r="S1506" s="95">
        <f t="shared" si="48"/>
        <v>70.000000000000014</v>
      </c>
    </row>
    <row r="1507" spans="1:19" x14ac:dyDescent="0.25">
      <c r="A1507" s="91" t="str">
        <v>BD INTERVENTIONAL</v>
      </c>
      <c r="B1507" s="91" t="str">
        <v>Urology and Critical Care</v>
      </c>
      <c r="C1507" s="91" t="str">
        <v>2401522</v>
      </c>
      <c r="D1507" s="91" t="str">
        <v>Endourology</v>
      </c>
      <c r="E1507" s="91" t="str">
        <v>Stone Disposables</v>
      </c>
      <c r="F1507" s="91" t="str">
        <v>Balloons</v>
      </c>
      <c r="G1507" s="91" t="str">
        <v>Angiomed Guides</v>
      </c>
      <c r="H1507" s="91" t="str">
        <v>996101_BARD</v>
      </c>
      <c r="I1507" s="91" t="str">
        <v>PercBalloonPTFESheathInflaDev</v>
      </c>
      <c r="J1507" s="91" t="str">
        <v>BARD</v>
      </c>
      <c r="K1507" s="95">
        <f>SUMIFS(MasterData[Curr Sales],MasterData[Material'#],H1507,MasterData[Material],I1507,MasterData[WWB ID],C1507)</f>
        <v>12387.400000000001</v>
      </c>
      <c r="L1507" s="95">
        <f>SUMIFS(MasterData[Prior Sales],MasterData[Material'#],H1507,MasterData[Material],I1507,MasterData[WWB ID],C1507)</f>
        <v>4128.8</v>
      </c>
      <c r="M1507" s="95">
        <f t="shared" si="47"/>
        <v>8258.6000000000022</v>
      </c>
      <c r="N1507" s="95">
        <f>SUMIFS(MasterData[Semi-Annual Base],MasterData[Material'#],H1507,MasterData[Material],I1507,MasterData[WWB ID],C1507)</f>
        <v>0</v>
      </c>
      <c r="O1507" s="95">
        <f>SUMIFS(MasterData[Semi-Annual Focus],MasterData[Material'#],H1507,MasterData[Material],I1507,MasterData[WWB ID],C1507)</f>
        <v>0</v>
      </c>
      <c r="P1507" s="95">
        <f>SUMIFS(MasterData[Base Rebate],MasterData[Material'#],H1507,MasterData[Material],I1507,MasterData[WWB ID],C1507)</f>
        <v>31.803275098421636</v>
      </c>
      <c r="Q1507" s="95">
        <f>SUMIFS(MasterData[Annual Focus],MasterData[Material'#],H1507,MasterData[Material],I1507,MasterData[WWB ID],C1507)</f>
        <v>0</v>
      </c>
      <c r="R1507" s="95">
        <f>SUMIFS(MasterData[Growth Rebate],MasterData[Material'#],H1507,MasterData[Material],I1507,MasterData[WWB ID],C1507)</f>
        <v>825.86000000000013</v>
      </c>
      <c r="S1507" s="95">
        <f t="shared" si="48"/>
        <v>857.66327509842176</v>
      </c>
    </row>
    <row r="1508" spans="1:19" x14ac:dyDescent="0.25">
      <c r="A1508" s="91" t="str">
        <v>BD INTERVENTIONAL</v>
      </c>
      <c r="B1508" s="91" t="str">
        <v>Urology and Critical Care</v>
      </c>
      <c r="C1508" s="91" t="str">
        <v>2401531</v>
      </c>
      <c r="D1508" s="91" t="str">
        <v>Total Home Care Sales</v>
      </c>
      <c r="E1508" s="91" t="str">
        <v>Urology Home Care</v>
      </c>
      <c r="F1508" s="91" t="str">
        <v>Leg Bags</v>
      </c>
      <c r="G1508" s="91" t="str">
        <v>Leg Bags</v>
      </c>
      <c r="H1508" s="91" t="str">
        <v>150102_BARD</v>
      </c>
      <c r="I1508" s="91" t="str">
        <v>LegBagw/Latex StrapsRbrCapValv</v>
      </c>
      <c r="J1508" s="91" t="str">
        <v>BARD</v>
      </c>
      <c r="K1508" s="95">
        <f>SUMIFS(MasterData[Curr Sales],MasterData[Material'#],H1508,MasterData[Material],I1508,MasterData[WWB ID],C1508)</f>
        <v>4669.9000000000015</v>
      </c>
      <c r="L1508" s="95">
        <f>SUMIFS(MasterData[Prior Sales],MasterData[Material'#],H1508,MasterData[Material],I1508,MasterData[WWB ID],C1508)</f>
        <v>4449.9000000000015</v>
      </c>
      <c r="M1508" s="95">
        <f t="shared" si="47"/>
        <v>220</v>
      </c>
      <c r="N1508" s="95">
        <f>SUMIFS(MasterData[Semi-Annual Base],MasterData[Material'#],H1508,MasterData[Material],I1508,MasterData[WWB ID],C1508)</f>
        <v>0</v>
      </c>
      <c r="O1508" s="95">
        <f>SUMIFS(MasterData[Semi-Annual Focus],MasterData[Material'#],H1508,MasterData[Material],I1508,MasterData[WWB ID],C1508)</f>
        <v>0</v>
      </c>
      <c r="P1508" s="95">
        <f>SUMIFS(MasterData[Base Rebate],MasterData[Material'#],H1508,MasterData[Material],I1508,MasterData[WWB ID],C1508)</f>
        <v>34.276640636617529</v>
      </c>
      <c r="Q1508" s="95">
        <f>SUMIFS(MasterData[Annual Focus],MasterData[Material'#],H1508,MasterData[Material],I1508,MasterData[WWB ID],C1508)</f>
        <v>0</v>
      </c>
      <c r="R1508" s="95">
        <f>SUMIFS(MasterData[Growth Rebate],MasterData[Material'#],H1508,MasterData[Material],I1508,MasterData[WWB ID],C1508)</f>
        <v>22.000000000000021</v>
      </c>
      <c r="S1508" s="95">
        <f t="shared" si="48"/>
        <v>56.27664063661755</v>
      </c>
    </row>
    <row r="1509" spans="1:19" x14ac:dyDescent="0.25">
      <c r="A1509" s="91" t="str">
        <v>BD INTERVENTIONAL</v>
      </c>
      <c r="B1509" s="91" t="str">
        <v>Urology and Critical Care</v>
      </c>
      <c r="C1509" s="91" t="str">
        <v>2401531</v>
      </c>
      <c r="D1509" s="91" t="str">
        <v>Total Home Care Sales</v>
      </c>
      <c r="E1509" s="91" t="str">
        <v>Urology Home Care</v>
      </c>
      <c r="F1509" s="91" t="str">
        <v>Red Rubber</v>
      </c>
      <c r="G1509" s="91" t="str">
        <v>Bard Red Rubber 2</v>
      </c>
      <c r="H1509" s="91" t="str">
        <v>277708_BARD</v>
      </c>
      <c r="I1509" s="91" t="str">
        <v>UrthrlCathAllPurposeRR</v>
      </c>
      <c r="J1509" s="91" t="str">
        <v>BARD</v>
      </c>
      <c r="K1509" s="95">
        <f>SUMIFS(MasterData[Curr Sales],MasterData[Material'#],H1509,MasterData[Material],I1509,MasterData[WWB ID],C1509)</f>
        <v>225.72</v>
      </c>
      <c r="L1509" s="95">
        <f>SUMIFS(MasterData[Prior Sales],MasterData[Material'#],H1509,MasterData[Material],I1509,MasterData[WWB ID],C1509)</f>
        <v>204.59999999999997</v>
      </c>
      <c r="M1509" s="95">
        <f t="shared" si="47"/>
        <v>21.120000000000033</v>
      </c>
      <c r="N1509" s="95">
        <f>SUMIFS(MasterData[Semi-Annual Base],MasterData[Material'#],H1509,MasterData[Material],I1509,MasterData[WWB ID],C1509)</f>
        <v>0</v>
      </c>
      <c r="O1509" s="95">
        <f>SUMIFS(MasterData[Semi-Annual Focus],MasterData[Material'#],H1509,MasterData[Material],I1509,MasterData[WWB ID],C1509)</f>
        <v>0</v>
      </c>
      <c r="P1509" s="95">
        <f>SUMIFS(MasterData[Base Rebate],MasterData[Material'#],H1509,MasterData[Material],I1509,MasterData[WWB ID],C1509)</f>
        <v>1.5759906232166889</v>
      </c>
      <c r="Q1509" s="95">
        <f>SUMIFS(MasterData[Annual Focus],MasterData[Material'#],H1509,MasterData[Material],I1509,MasterData[WWB ID],C1509)</f>
        <v>0</v>
      </c>
      <c r="R1509" s="95">
        <f>SUMIFS(MasterData[Growth Rebate],MasterData[Material'#],H1509,MasterData[Material],I1509,MasterData[WWB ID],C1509)</f>
        <v>2.1119999999999988</v>
      </c>
      <c r="S1509" s="95">
        <f t="shared" si="48"/>
        <v>3.6879906232166877</v>
      </c>
    </row>
    <row r="1510" spans="1:19" x14ac:dyDescent="0.25">
      <c r="A1510" s="91" t="str">
        <v>BD INTERVENTIONAL</v>
      </c>
      <c r="B1510" s="91" t="str">
        <v>Urology and Critical Care</v>
      </c>
      <c r="C1510" s="91" t="str">
        <v>2401531</v>
      </c>
      <c r="D1510" s="91" t="str">
        <v>Total Home Care Sales</v>
      </c>
      <c r="E1510" s="91" t="str">
        <v>Urology Home Care</v>
      </c>
      <c r="F1510" s="91" t="str">
        <v>Red Rubber</v>
      </c>
      <c r="G1510" s="91" t="str">
        <v>Bard Red Rubber 2</v>
      </c>
      <c r="H1510" s="91" t="str">
        <v>277710_BARD</v>
      </c>
      <c r="I1510" s="91" t="str">
        <v>UrthrlCathAllPurposeRR</v>
      </c>
      <c r="J1510" s="91" t="str">
        <v>BARD</v>
      </c>
      <c r="K1510" s="95">
        <f>SUMIFS(MasterData[Curr Sales],MasterData[Material'#],H1510,MasterData[Material],I1510,MasterData[WWB ID],C1510)</f>
        <v>99.600000000000009</v>
      </c>
      <c r="L1510" s="95">
        <f>SUMIFS(MasterData[Prior Sales],MasterData[Material'#],H1510,MasterData[Material],I1510,MasterData[WWB ID],C1510)</f>
        <v>36.339999999999996</v>
      </c>
      <c r="M1510" s="95">
        <f t="shared" si="47"/>
        <v>63.260000000000012</v>
      </c>
      <c r="N1510" s="95">
        <f>SUMIFS(MasterData[Semi-Annual Base],MasterData[Material'#],H1510,MasterData[Material],I1510,MasterData[WWB ID],C1510)</f>
        <v>0</v>
      </c>
      <c r="O1510" s="95">
        <f>SUMIFS(MasterData[Semi-Annual Focus],MasterData[Material'#],H1510,MasterData[Material],I1510,MasterData[WWB ID],C1510)</f>
        <v>0</v>
      </c>
      <c r="P1510" s="95">
        <f>SUMIFS(MasterData[Base Rebate],MasterData[Material'#],H1510,MasterData[Material],I1510,MasterData[WWB ID],C1510)</f>
        <v>0.27991935116175215</v>
      </c>
      <c r="Q1510" s="95">
        <f>SUMIFS(MasterData[Annual Focus],MasterData[Material'#],H1510,MasterData[Material],I1510,MasterData[WWB ID],C1510)</f>
        <v>0</v>
      </c>
      <c r="R1510" s="95">
        <f>SUMIFS(MasterData[Growth Rebate],MasterData[Material'#],H1510,MasterData[Material],I1510,MasterData[WWB ID],C1510)</f>
        <v>6.3260000000000014</v>
      </c>
      <c r="S1510" s="95">
        <f t="shared" si="48"/>
        <v>6.605919351161754</v>
      </c>
    </row>
    <row r="1511" spans="1:19" x14ac:dyDescent="0.25">
      <c r="A1511" s="91" t="str">
        <v>BD INTERVENTIONAL</v>
      </c>
      <c r="B1511" s="91" t="str">
        <v>Urology and Critical Care</v>
      </c>
      <c r="C1511" s="91" t="str">
        <v>2401531</v>
      </c>
      <c r="D1511" s="91" t="str">
        <v>Total Home Care Sales</v>
      </c>
      <c r="E1511" s="91" t="str">
        <v>Urology Home Care</v>
      </c>
      <c r="F1511" s="91" t="str">
        <v>Red Rubber</v>
      </c>
      <c r="G1511" s="91" t="str">
        <v>Bard Red Rubber 2</v>
      </c>
      <c r="H1511" s="91" t="str">
        <v>277712_BARD</v>
      </c>
      <c r="I1511" s="91" t="str">
        <v>UrthrlCathAllPurposeRR</v>
      </c>
      <c r="J1511" s="91" t="str">
        <v>BARD</v>
      </c>
      <c r="K1511" s="95">
        <f>SUMIFS(MasterData[Curr Sales],MasterData[Material'#],H1511,MasterData[Material],I1511,MasterData[WWB ID],C1511)</f>
        <v>846.9899999999999</v>
      </c>
      <c r="L1511" s="95">
        <f>SUMIFS(MasterData[Prior Sales],MasterData[Material'#],H1511,MasterData[Material],I1511,MasterData[WWB ID],C1511)</f>
        <v>703.09999999999991</v>
      </c>
      <c r="M1511" s="95">
        <f t="shared" si="47"/>
        <v>143.88999999999999</v>
      </c>
      <c r="N1511" s="95">
        <f>SUMIFS(MasterData[Semi-Annual Base],MasterData[Material'#],H1511,MasterData[Material],I1511,MasterData[WWB ID],C1511)</f>
        <v>0</v>
      </c>
      <c r="O1511" s="95">
        <f>SUMIFS(MasterData[Semi-Annual Focus],MasterData[Material'#],H1511,MasterData[Material],I1511,MasterData[WWB ID],C1511)</f>
        <v>0</v>
      </c>
      <c r="P1511" s="95">
        <f>SUMIFS(MasterData[Base Rebate],MasterData[Material'#],H1511,MasterData[Material],I1511,MasterData[WWB ID],C1511)</f>
        <v>5.4158309246512912</v>
      </c>
      <c r="Q1511" s="95">
        <f>SUMIFS(MasterData[Annual Focus],MasterData[Material'#],H1511,MasterData[Material],I1511,MasterData[WWB ID],C1511)</f>
        <v>0</v>
      </c>
      <c r="R1511" s="95">
        <f>SUMIFS(MasterData[Growth Rebate],MasterData[Material'#],H1511,MasterData[Material],I1511,MasterData[WWB ID],C1511)</f>
        <v>14.38899999999999</v>
      </c>
      <c r="S1511" s="95">
        <f t="shared" si="48"/>
        <v>19.804830924651281</v>
      </c>
    </row>
    <row r="1512" spans="1:19" x14ac:dyDescent="0.25">
      <c r="A1512" s="91" t="str">
        <v>BD INTERVENTIONAL</v>
      </c>
      <c r="B1512" s="91" t="str">
        <v>Urology and Critical Care</v>
      </c>
      <c r="C1512" s="91" t="str">
        <v>2401531</v>
      </c>
      <c r="D1512" s="91" t="str">
        <v>Total Home Care Sales</v>
      </c>
      <c r="E1512" s="91" t="str">
        <v>Urology Home Care</v>
      </c>
      <c r="F1512" s="91" t="str">
        <v>Red Rubber</v>
      </c>
      <c r="G1512" s="91" t="str">
        <v>Bard Red Rubber 2</v>
      </c>
      <c r="H1512" s="91" t="str">
        <v>277714_BARD</v>
      </c>
      <c r="I1512" s="91" t="str">
        <v>UrthrlCathAllPurposeRR</v>
      </c>
      <c r="J1512" s="91" t="str">
        <v>BARD</v>
      </c>
      <c r="K1512" s="95">
        <f>SUMIFS(MasterData[Curr Sales],MasterData[Material'#],H1512,MasterData[Material],I1512,MasterData[WWB ID],C1512)</f>
        <v>0</v>
      </c>
      <c r="L1512" s="95">
        <f>SUMIFS(MasterData[Prior Sales],MasterData[Material'#],H1512,MasterData[Material],I1512,MasterData[WWB ID],C1512)</f>
        <v>41.71</v>
      </c>
      <c r="M1512" s="95">
        <f t="shared" si="47"/>
        <v>-41.71</v>
      </c>
      <c r="N1512" s="95">
        <f>SUMIFS(MasterData[Semi-Annual Base],MasterData[Material'#],H1512,MasterData[Material],I1512,MasterData[WWB ID],C1512)</f>
        <v>0</v>
      </c>
      <c r="O1512" s="95">
        <f>SUMIFS(MasterData[Semi-Annual Focus],MasterData[Material'#],H1512,MasterData[Material],I1512,MasterData[WWB ID],C1512)</f>
        <v>0</v>
      </c>
      <c r="P1512" s="95">
        <f>SUMIFS(MasterData[Base Rebate],MasterData[Material'#],H1512,MasterData[Material],I1512,MasterData[WWB ID],C1512)</f>
        <v>0.32128332792946285</v>
      </c>
      <c r="Q1512" s="95">
        <f>SUMIFS(MasterData[Annual Focus],MasterData[Material'#],H1512,MasterData[Material],I1512,MasterData[WWB ID],C1512)</f>
        <v>0</v>
      </c>
      <c r="R1512" s="95">
        <f>SUMIFS(MasterData[Growth Rebate],MasterData[Material'#],H1512,MasterData[Material],I1512,MasterData[WWB ID],C1512)</f>
        <v>-4.1710000000000003</v>
      </c>
      <c r="S1512" s="95">
        <f t="shared" si="48"/>
        <v>-3.8497166720705374</v>
      </c>
    </row>
    <row r="1513" spans="1:19" x14ac:dyDescent="0.25">
      <c r="A1513" s="91" t="str">
        <v>BD INTERVENTIONAL</v>
      </c>
      <c r="B1513" s="91" t="str">
        <v>Urology and Critical Care</v>
      </c>
      <c r="C1513" s="91" t="str">
        <v>2401531</v>
      </c>
      <c r="D1513" s="91" t="str">
        <v>Total Home Care Sales</v>
      </c>
      <c r="E1513" s="91" t="str">
        <v>Urology Home Care</v>
      </c>
      <c r="F1513" s="91" t="str">
        <v>Male External - Branded</v>
      </c>
      <c r="G1513" s="91" t="str">
        <v>Spirit Style 3</v>
      </c>
      <c r="H1513" s="91" t="str">
        <v>39103_BARD</v>
      </c>
      <c r="I1513" s="91" t="str">
        <v>MecSpiritSheathStyle3WBD39103</v>
      </c>
      <c r="J1513" s="91" t="str">
        <v>BARD</v>
      </c>
      <c r="K1513" s="95">
        <f>SUMIFS(MasterData[Curr Sales],MasterData[Material'#],H1513,MasterData[Material],I1513,MasterData[WWB ID],C1513)</f>
        <v>9706.1299999999901</v>
      </c>
      <c r="L1513" s="95">
        <f>SUMIFS(MasterData[Prior Sales],MasterData[Material'#],H1513,MasterData[Material],I1513,MasterData[WWB ID],C1513)</f>
        <v>4321.0200000000004</v>
      </c>
      <c r="M1513" s="95">
        <f t="shared" si="47"/>
        <v>5385.1099999999897</v>
      </c>
      <c r="N1513" s="95">
        <f>SUMIFS(MasterData[Semi-Annual Base],MasterData[Material'#],H1513,MasterData[Material],I1513,MasterData[WWB ID],C1513)</f>
        <v>0</v>
      </c>
      <c r="O1513" s="95">
        <f>SUMIFS(MasterData[Semi-Annual Focus],MasterData[Material'#],H1513,MasterData[Material],I1513,MasterData[WWB ID],C1513)</f>
        <v>0</v>
      </c>
      <c r="P1513" s="95">
        <f>SUMIFS(MasterData[Base Rebate],MasterData[Material'#],H1513,MasterData[Material],I1513,MasterData[WWB ID],C1513)</f>
        <v>33.283905194192471</v>
      </c>
      <c r="Q1513" s="95">
        <f>SUMIFS(MasterData[Annual Focus],MasterData[Material'#],H1513,MasterData[Material],I1513,MasterData[WWB ID],C1513)</f>
        <v>0</v>
      </c>
      <c r="R1513" s="95">
        <f>SUMIFS(MasterData[Growth Rebate],MasterData[Material'#],H1513,MasterData[Material],I1513,MasterData[WWB ID],C1513)</f>
        <v>538.51099999999917</v>
      </c>
      <c r="S1513" s="95">
        <f t="shared" si="48"/>
        <v>571.79490519419164</v>
      </c>
    </row>
    <row r="1514" spans="1:19" x14ac:dyDescent="0.25">
      <c r="A1514" s="91" t="str">
        <v>BD INTERVENTIONAL</v>
      </c>
      <c r="B1514" s="91" t="str">
        <v>Urology and Critical Care</v>
      </c>
      <c r="C1514" s="91" t="str">
        <v>2401531</v>
      </c>
      <c r="D1514" s="91" t="str">
        <v>Total Home Care Sales</v>
      </c>
      <c r="E1514" s="91" t="str">
        <v>Urology Home Care</v>
      </c>
      <c r="F1514" s="91" t="str">
        <v>Bardia Trays</v>
      </c>
      <c r="G1514" s="91" t="str">
        <v>Insertion Trays</v>
      </c>
      <c r="H1514" s="91" t="str">
        <v>802010_BARD</v>
      </c>
      <c r="I1514" s="91" t="str">
        <v>InsTryPVINoCathNoBag</v>
      </c>
      <c r="J1514" s="91" t="str">
        <v>BARD</v>
      </c>
      <c r="K1514" s="95">
        <f>SUMIFS(MasterData[Curr Sales],MasterData[Material'#],H1514,MasterData[Material],I1514,MasterData[WWB ID],C1514)</f>
        <v>4830.2000000000007</v>
      </c>
      <c r="L1514" s="95">
        <f>SUMIFS(MasterData[Prior Sales],MasterData[Material'#],H1514,MasterData[Material],I1514,MasterData[WWB ID],C1514)</f>
        <v>3494.8000000000011</v>
      </c>
      <c r="M1514" s="95">
        <f t="shared" si="47"/>
        <v>1335.3999999999996</v>
      </c>
      <c r="N1514" s="95">
        <f>SUMIFS(MasterData[Semi-Annual Base],MasterData[Material'#],H1514,MasterData[Material],I1514,MasterData[WWB ID],C1514)</f>
        <v>0</v>
      </c>
      <c r="O1514" s="95">
        <f>SUMIFS(MasterData[Semi-Annual Focus],MasterData[Material'#],H1514,MasterData[Material],I1514,MasterData[WWB ID],C1514)</f>
        <v>0</v>
      </c>
      <c r="P1514" s="95">
        <f>SUMIFS(MasterData[Base Rebate],MasterData[Material'#],H1514,MasterData[Material],I1514,MasterData[WWB ID],C1514)</f>
        <v>26.919706891582031</v>
      </c>
      <c r="Q1514" s="95">
        <f>SUMIFS(MasterData[Annual Focus],MasterData[Material'#],H1514,MasterData[Material],I1514,MasterData[WWB ID],C1514)</f>
        <v>0</v>
      </c>
      <c r="R1514" s="95">
        <f>SUMIFS(MasterData[Growth Rebate],MasterData[Material'#],H1514,MasterData[Material],I1514,MasterData[WWB ID],C1514)</f>
        <v>133.53999999999974</v>
      </c>
      <c r="S1514" s="95">
        <f t="shared" si="48"/>
        <v>160.45970689158176</v>
      </c>
    </row>
    <row r="1515" spans="1:19" x14ac:dyDescent="0.25">
      <c r="A1515" s="91" t="str">
        <v>BD INTERVENTIONAL</v>
      </c>
      <c r="B1515" s="91" t="str">
        <v>Urology and Critical Care</v>
      </c>
      <c r="C1515" s="91" t="str">
        <v>2401541</v>
      </c>
      <c r="D1515" s="91" t="str">
        <v>Total BD UCC Other</v>
      </c>
      <c r="E1515" s="91" t="str">
        <v>Airway</v>
      </c>
      <c r="F1515" s="91" t="str">
        <v>Specialty Tubes</v>
      </c>
      <c r="G1515" s="91" t="str">
        <v>ESPH TUBES</v>
      </c>
      <c r="H1515" s="91" t="str">
        <v>0092100_BARD</v>
      </c>
      <c r="I1515" s="91" t="str">
        <v>EsophTubeTripleLumenBlakemore</v>
      </c>
      <c r="J1515" s="91" t="str">
        <v>BARD</v>
      </c>
      <c r="K1515" s="95">
        <f>SUMIFS(MasterData[Curr Sales],MasterData[Material'#],H1515,MasterData[Material],I1515,MasterData[WWB ID],C1515)</f>
        <v>3033.2</v>
      </c>
      <c r="L1515" s="95">
        <f>SUMIFS(MasterData[Prior Sales],MasterData[Material'#],H1515,MasterData[Material],I1515,MasterData[WWB ID],C1515)</f>
        <v>303.32</v>
      </c>
      <c r="M1515" s="95">
        <f t="shared" si="47"/>
        <v>2729.8799999999997</v>
      </c>
      <c r="N1515" s="95">
        <f>SUMIFS(MasterData[Semi-Annual Base],MasterData[Material'#],H1515,MasterData[Material],I1515,MasterData[WWB ID],C1515)</f>
        <v>0</v>
      </c>
      <c r="O1515" s="95">
        <f>SUMIFS(MasterData[Semi-Annual Focus],MasterData[Material'#],H1515,MasterData[Material],I1515,MasterData[WWB ID],C1515)</f>
        <v>0</v>
      </c>
      <c r="P1515" s="95">
        <f>SUMIFS(MasterData[Base Rebate],MasterData[Material'#],H1515,MasterData[Material],I1515,MasterData[WWB ID],C1515)</f>
        <v>2.3364099503132265</v>
      </c>
      <c r="Q1515" s="95">
        <f>SUMIFS(MasterData[Annual Focus],MasterData[Material'#],H1515,MasterData[Material],I1515,MasterData[WWB ID],C1515)</f>
        <v>0</v>
      </c>
      <c r="R1515" s="95">
        <f>SUMIFS(MasterData[Growth Rebate],MasterData[Material'#],H1515,MasterData[Material],I1515,MasterData[WWB ID],C1515)</f>
        <v>272.98800000000006</v>
      </c>
      <c r="S1515" s="95">
        <f t="shared" si="48"/>
        <v>275.32440995031328</v>
      </c>
    </row>
    <row r="1516" spans="1:19" x14ac:dyDescent="0.25">
      <c r="A1516" s="91" t="str">
        <v>BD INTERVENTIONAL</v>
      </c>
      <c r="B1516" s="91" t="str">
        <v>Urology and Critical Care</v>
      </c>
      <c r="C1516" s="91" t="str">
        <v>2401541</v>
      </c>
      <c r="D1516" s="91" t="str">
        <v>Total BD UCC Other</v>
      </c>
      <c r="E1516" s="91" t="str">
        <v>Airway</v>
      </c>
      <c r="F1516" s="91" t="str">
        <v>Specialty Tubes</v>
      </c>
      <c r="G1516" s="91" t="str">
        <v>ESPH TUBES</v>
      </c>
      <c r="H1516" s="91" t="str">
        <v>0092220_BARD</v>
      </c>
      <c r="I1516" s="91" t="str">
        <v>EsophTubeFourLumenMinnesota</v>
      </c>
      <c r="J1516" s="91" t="str">
        <v>BARD</v>
      </c>
      <c r="K1516" s="95">
        <f>SUMIFS(MasterData[Curr Sales],MasterData[Material'#],H1516,MasterData[Material],I1516,MasterData[WWB ID],C1516)</f>
        <v>17508.45</v>
      </c>
      <c r="L1516" s="95">
        <f>SUMIFS(MasterData[Prior Sales],MasterData[Material'#],H1516,MasterData[Material],I1516,MasterData[WWB ID],C1516)</f>
        <v>15431.13</v>
      </c>
      <c r="M1516" s="95">
        <f t="shared" si="47"/>
        <v>2077.3200000000015</v>
      </c>
      <c r="N1516" s="95">
        <f>SUMIFS(MasterData[Semi-Annual Base],MasterData[Material'#],H1516,MasterData[Material],I1516,MasterData[WWB ID],C1516)</f>
        <v>0</v>
      </c>
      <c r="O1516" s="95">
        <f>SUMIFS(MasterData[Semi-Annual Focus],MasterData[Material'#],H1516,MasterData[Material],I1516,MasterData[WWB ID],C1516)</f>
        <v>0</v>
      </c>
      <c r="P1516" s="95">
        <f>SUMIFS(MasterData[Base Rebate],MasterData[Material'#],H1516,MasterData[Material],I1516,MasterData[WWB ID],C1516)</f>
        <v>118.86273795521872</v>
      </c>
      <c r="Q1516" s="95">
        <f>SUMIFS(MasterData[Annual Focus],MasterData[Material'#],H1516,MasterData[Material],I1516,MasterData[WWB ID],C1516)</f>
        <v>0</v>
      </c>
      <c r="R1516" s="95">
        <f>SUMIFS(MasterData[Growth Rebate],MasterData[Material'#],H1516,MasterData[Material],I1516,MasterData[WWB ID],C1516)</f>
        <v>207.73200000000003</v>
      </c>
      <c r="S1516" s="95">
        <f t="shared" si="48"/>
        <v>326.59473795521876</v>
      </c>
    </row>
    <row r="1517" spans="1:19" x14ac:dyDescent="0.25">
      <c r="A1517" s="91" t="str">
        <v>BD INTERVENTIONAL</v>
      </c>
      <c r="B1517" s="91" t="str">
        <v>Urology and Critical Care</v>
      </c>
      <c r="C1517" s="91" t="str">
        <v>2401541</v>
      </c>
      <c r="D1517" s="91" t="str">
        <v>Total BD UCC Other</v>
      </c>
      <c r="E1517" s="91" t="str">
        <v>Wound Drainage</v>
      </c>
      <c r="F1517" s="91" t="str">
        <v>Channel Drains</v>
      </c>
      <c r="G1517" s="91" t="str">
        <v>Channel Drains</v>
      </c>
      <c r="H1517" s="91" t="str">
        <v>072234_BARD</v>
      </c>
      <c r="I1517" s="91" t="str">
        <v>24FR HUBLESS FULL FLUTE</v>
      </c>
      <c r="J1517" s="91" t="str">
        <v>BARD</v>
      </c>
      <c r="K1517" s="95">
        <f>SUMIFS(MasterData[Curr Sales],MasterData[Material'#],H1517,MasterData[Material],I1517,MasterData[WWB ID],C1517)</f>
        <v>3519.5999999999995</v>
      </c>
      <c r="L1517" s="95">
        <f>SUMIFS(MasterData[Prior Sales],MasterData[Material'#],H1517,MasterData[Material],I1517,MasterData[WWB ID],C1517)</f>
        <v>-612.4</v>
      </c>
      <c r="M1517" s="95">
        <f t="shared" si="47"/>
        <v>4131.9999999999991</v>
      </c>
      <c r="N1517" s="95">
        <f>SUMIFS(MasterData[Semi-Annual Base],MasterData[Material'#],H1517,MasterData[Material],I1517,MasterData[WWB ID],C1517)</f>
        <v>0</v>
      </c>
      <c r="O1517" s="95">
        <f>SUMIFS(MasterData[Semi-Annual Focus],MasterData[Material'#],H1517,MasterData[Material],I1517,MasterData[WWB ID],C1517)</f>
        <v>0</v>
      </c>
      <c r="P1517" s="95">
        <f>SUMIFS(MasterData[Base Rebate],MasterData[Material'#],H1517,MasterData[Material],I1517,MasterData[WWB ID],C1517)</f>
        <v>-4.7171879650923785</v>
      </c>
      <c r="Q1517" s="95">
        <f>SUMIFS(MasterData[Annual Focus],MasterData[Material'#],H1517,MasterData[Material],I1517,MasterData[WWB ID],C1517)</f>
        <v>0</v>
      </c>
      <c r="R1517" s="95">
        <f>SUMIFS(MasterData[Growth Rebate],MasterData[Material'#],H1517,MasterData[Material],I1517,MasterData[WWB ID],C1517)</f>
        <v>413.2000000000001</v>
      </c>
      <c r="S1517" s="95">
        <f t="shared" si="48"/>
        <v>408.48281203490774</v>
      </c>
    </row>
    <row r="1518" spans="1:19" x14ac:dyDescent="0.25">
      <c r="A1518" s="91" t="str">
        <v>BD INTERVENTIONAL</v>
      </c>
      <c r="B1518" s="91" t="str">
        <v>Urology and Critical Care</v>
      </c>
      <c r="C1518" s="91" t="str">
        <v>2401541</v>
      </c>
      <c r="D1518" s="91" t="str">
        <v>Total BD UCC Other</v>
      </c>
      <c r="E1518" s="91" t="str">
        <v>Wound Drainage</v>
      </c>
      <c r="F1518" s="91" t="str">
        <v>Channel Drains</v>
      </c>
      <c r="G1518" s="91" t="str">
        <v>Channel Drains</v>
      </c>
      <c r="H1518" s="91" t="str">
        <v>072290_BARD</v>
      </c>
      <c r="I1518" s="91" t="str">
        <v>28Fr Rnd Hubls Channel Drain</v>
      </c>
      <c r="J1518" s="91" t="str">
        <v>BARD</v>
      </c>
      <c r="K1518" s="95">
        <f>SUMIFS(MasterData[Curr Sales],MasterData[Material'#],H1518,MasterData[Material],I1518,MasterData[WWB ID],C1518)</f>
        <v>2467.5099999999998</v>
      </c>
      <c r="L1518" s="95">
        <f>SUMIFS(MasterData[Prior Sales],MasterData[Material'#],H1518,MasterData[Material],I1518,MasterData[WWB ID],C1518)</f>
        <v>16917.599999999999</v>
      </c>
      <c r="M1518" s="95">
        <f t="shared" si="47"/>
        <v>-14450.089999999998</v>
      </c>
      <c r="N1518" s="95">
        <f>SUMIFS(MasterData[Semi-Annual Base],MasterData[Material'#],H1518,MasterData[Material],I1518,MasterData[WWB ID],C1518)</f>
        <v>0</v>
      </c>
      <c r="O1518" s="95">
        <f>SUMIFS(MasterData[Semi-Annual Focus],MasterData[Material'#],H1518,MasterData[Material],I1518,MasterData[WWB ID],C1518)</f>
        <v>0</v>
      </c>
      <c r="P1518" s="95">
        <f>SUMIFS(MasterData[Base Rebate],MasterData[Material'#],H1518,MasterData[Material],I1518,MasterData[WWB ID],C1518)</f>
        <v>130.31270267512545</v>
      </c>
      <c r="Q1518" s="95">
        <f>SUMIFS(MasterData[Annual Focus],MasterData[Material'#],H1518,MasterData[Material],I1518,MasterData[WWB ID],C1518)</f>
        <v>0</v>
      </c>
      <c r="R1518" s="95">
        <f>SUMIFS(MasterData[Growth Rebate],MasterData[Material'#],H1518,MasterData[Material],I1518,MasterData[WWB ID],C1518)</f>
        <v>-1445.009</v>
      </c>
      <c r="S1518" s="95">
        <f t="shared" si="48"/>
        <v>-1314.6962973248746</v>
      </c>
    </row>
    <row r="1519" spans="1:19" x14ac:dyDescent="0.25">
      <c r="A1519" s="91" t="str">
        <v>BD INTERVENTIONAL</v>
      </c>
      <c r="B1519" s="91" t="str">
        <v>Urology and Critical Care</v>
      </c>
      <c r="C1519" s="91" t="str">
        <v>2401541</v>
      </c>
      <c r="D1519" s="91" t="str">
        <v>Total BD UCC Other</v>
      </c>
      <c r="E1519" s="91" t="str">
        <v>Wound Drainage</v>
      </c>
      <c r="F1519" s="91" t="str">
        <v>Closed Wound Suction</v>
      </c>
      <c r="G1519" s="91" t="str">
        <v>SILICONE FLAT DRAINS</v>
      </c>
      <c r="H1519" s="91" t="str">
        <v>0070440_BARD</v>
      </c>
      <c r="I1519" s="91" t="str">
        <v>DrnSilFlatFullPerf</v>
      </c>
      <c r="J1519" s="91" t="str">
        <v>BARD</v>
      </c>
      <c r="K1519" s="95">
        <f>SUMIFS(MasterData[Curr Sales],MasterData[Material'#],H1519,MasterData[Material],I1519,MasterData[WWB ID],C1519)</f>
        <v>57.800000000000011</v>
      </c>
      <c r="L1519" s="95">
        <f>SUMIFS(MasterData[Prior Sales],MasterData[Material'#],H1519,MasterData[Material],I1519,MasterData[WWB ID],C1519)</f>
        <v>0</v>
      </c>
      <c r="M1519" s="95">
        <f t="shared" si="47"/>
        <v>57.800000000000011</v>
      </c>
      <c r="N1519" s="95">
        <f>SUMIFS(MasterData[Semi-Annual Base],MasterData[Material'#],H1519,MasterData[Material],I1519,MasterData[WWB ID],C1519)</f>
        <v>0</v>
      </c>
      <c r="O1519" s="95">
        <f>SUMIFS(MasterData[Semi-Annual Focus],MasterData[Material'#],H1519,MasterData[Material],I1519,MasterData[WWB ID],C1519)</f>
        <v>0</v>
      </c>
      <c r="P1519" s="95">
        <f>SUMIFS(MasterData[Base Rebate],MasterData[Material'#],H1519,MasterData[Material],I1519,MasterData[WWB ID],C1519)</f>
        <v>0</v>
      </c>
      <c r="Q1519" s="95">
        <f>SUMIFS(MasterData[Annual Focus],MasterData[Material'#],H1519,MasterData[Material],I1519,MasterData[WWB ID],C1519)</f>
        <v>0</v>
      </c>
      <c r="R1519" s="95">
        <f>SUMIFS(MasterData[Growth Rebate],MasterData[Material'#],H1519,MasterData[Material],I1519,MasterData[WWB ID],C1519)</f>
        <v>5.7800000000000029</v>
      </c>
      <c r="S1519" s="95">
        <f t="shared" si="48"/>
        <v>5.7800000000000029</v>
      </c>
    </row>
    <row r="1520" spans="1:19" x14ac:dyDescent="0.25">
      <c r="A1520" s="91" t="str">
        <v>BD INTERVENTIONAL</v>
      </c>
      <c r="B1520" s="91" t="str">
        <v>Urology and Critical Care</v>
      </c>
      <c r="C1520" s="91" t="str">
        <v>2401541</v>
      </c>
      <c r="D1520" s="91" t="str">
        <v>Total BD UCC Other</v>
      </c>
      <c r="E1520" s="91" t="str">
        <v>Wound Drainage</v>
      </c>
      <c r="F1520" s="91" t="str">
        <v>Other Drains - BMD</v>
      </c>
      <c r="G1520" s="91" t="str">
        <v>T-Tube / Bile Bags</v>
      </c>
      <c r="H1520" s="91" t="str">
        <v>0015850_BARD</v>
      </c>
      <c r="I1520" s="91" t="str">
        <v>BileBgw/Straps</v>
      </c>
      <c r="J1520" s="91" t="str">
        <v>BARD</v>
      </c>
      <c r="K1520" s="95">
        <f>SUMIFS(MasterData[Curr Sales],MasterData[Material'#],H1520,MasterData[Material],I1520,MasterData[WWB ID],C1520)</f>
        <v>3910.36</v>
      </c>
      <c r="L1520" s="95">
        <f>SUMIFS(MasterData[Prior Sales],MasterData[Material'#],H1520,MasterData[Material],I1520,MasterData[WWB ID],C1520)</f>
        <v>2271.1200000000003</v>
      </c>
      <c r="M1520" s="95">
        <f t="shared" si="47"/>
        <v>1639.2399999999998</v>
      </c>
      <c r="N1520" s="95">
        <f>SUMIFS(MasterData[Semi-Annual Base],MasterData[Material'#],H1520,MasterData[Material],I1520,MasterData[WWB ID],C1520)</f>
        <v>0</v>
      </c>
      <c r="O1520" s="95">
        <f>SUMIFS(MasterData[Semi-Annual Focus],MasterData[Material'#],H1520,MasterData[Material],I1520,MasterData[WWB ID],C1520)</f>
        <v>0</v>
      </c>
      <c r="P1520" s="95">
        <f>SUMIFS(MasterData[Base Rebate],MasterData[Material'#],H1520,MasterData[Material],I1520,MasterData[WWB ID],C1520)</f>
        <v>17.493958085043438</v>
      </c>
      <c r="Q1520" s="95">
        <f>SUMIFS(MasterData[Annual Focus],MasterData[Material'#],H1520,MasterData[Material],I1520,MasterData[WWB ID],C1520)</f>
        <v>0</v>
      </c>
      <c r="R1520" s="95">
        <f>SUMIFS(MasterData[Growth Rebate],MasterData[Material'#],H1520,MasterData[Material],I1520,MasterData[WWB ID],C1520)</f>
        <v>163.92399999999998</v>
      </c>
      <c r="S1520" s="95">
        <f t="shared" si="48"/>
        <v>181.41795808504341</v>
      </c>
    </row>
    <row r="1521" spans="1:19" x14ac:dyDescent="0.25">
      <c r="A1521" s="91" t="str">
        <v>BD INTERVENTIONAL</v>
      </c>
      <c r="B1521" s="91" t="str">
        <v>Urology and Critical Care</v>
      </c>
      <c r="C1521" s="91" t="str">
        <v>2401541</v>
      </c>
      <c r="D1521" s="91" t="str">
        <v>Total BD UCC Other</v>
      </c>
      <c r="E1521" s="91" t="str">
        <v>Wound Drainage</v>
      </c>
      <c r="F1521" s="91" t="str">
        <v>Other Drains - BMD</v>
      </c>
      <c r="G1521" s="91" t="str">
        <v>Sump Drains</v>
      </c>
      <c r="H1521" s="91" t="str">
        <v>0080400_BARD</v>
      </c>
      <c r="I1521" s="91" t="str">
        <v>DrnTripleLumenSmp</v>
      </c>
      <c r="J1521" s="91" t="str">
        <v>BARD</v>
      </c>
      <c r="K1521" s="95">
        <f>SUMIFS(MasterData[Curr Sales],MasterData[Material'#],H1521,MasterData[Material],I1521,MasterData[WWB ID],C1521)</f>
        <v>0</v>
      </c>
      <c r="L1521" s="95">
        <f>SUMIFS(MasterData[Prior Sales],MasterData[Material'#],H1521,MasterData[Material],I1521,MasterData[WWB ID],C1521)</f>
        <v>282</v>
      </c>
      <c r="M1521" s="95">
        <f t="shared" si="47"/>
        <v>-282</v>
      </c>
      <c r="N1521" s="95">
        <f>SUMIFS(MasterData[Semi-Annual Base],MasterData[Material'#],H1521,MasterData[Material],I1521,MasterData[WWB ID],C1521)</f>
        <v>0</v>
      </c>
      <c r="O1521" s="95">
        <f>SUMIFS(MasterData[Semi-Annual Focus],MasterData[Material'#],H1521,MasterData[Material],I1521,MasterData[WWB ID],C1521)</f>
        <v>0</v>
      </c>
      <c r="P1521" s="95">
        <f>SUMIFS(MasterData[Base Rebate],MasterData[Material'#],H1521,MasterData[Material],I1521,MasterData[WWB ID],C1521)</f>
        <v>2.1721864894775482</v>
      </c>
      <c r="Q1521" s="95">
        <f>SUMIFS(MasterData[Annual Focus],MasterData[Material'#],H1521,MasterData[Material],I1521,MasterData[WWB ID],C1521)</f>
        <v>0</v>
      </c>
      <c r="R1521" s="95">
        <f>SUMIFS(MasterData[Growth Rebate],MasterData[Material'#],H1521,MasterData[Material],I1521,MasterData[WWB ID],C1521)</f>
        <v>-28.200000000000006</v>
      </c>
      <c r="S1521" s="95">
        <f t="shared" si="48"/>
        <v>-26.027813510522456</v>
      </c>
    </row>
    <row r="1522" spans="1:19" x14ac:dyDescent="0.25">
      <c r="A1522" s="91" t="str">
        <v>BD INTERVENTIONAL</v>
      </c>
      <c r="B1522" s="91" t="str">
        <v>Urology and Critical Care</v>
      </c>
      <c r="C1522" s="91" t="str">
        <v>2401541</v>
      </c>
      <c r="D1522" s="91" t="str">
        <v>Total BD UCC Other</v>
      </c>
      <c r="E1522" s="91" t="str">
        <v>Wound Drainage</v>
      </c>
      <c r="F1522" s="91" t="str">
        <v>Wound and Skin Care</v>
      </c>
      <c r="G1522" s="91" t="str">
        <v>Medi-Aire</v>
      </c>
      <c r="H1522" s="91" t="str">
        <v>7018A_BARD</v>
      </c>
      <c r="I1522" s="91" t="str">
        <v>FreshAirScent</v>
      </c>
      <c r="J1522" s="91" t="str">
        <v>BARD</v>
      </c>
      <c r="K1522" s="95">
        <f>SUMIFS(MasterData[Curr Sales],MasterData[Material'#],H1522,MasterData[Material],I1522,MasterData[WWB ID],C1522)</f>
        <v>145.5</v>
      </c>
      <c r="L1522" s="95">
        <f>SUMIFS(MasterData[Prior Sales],MasterData[Material'#],H1522,MasterData[Material],I1522,MasterData[WWB ID],C1522)</f>
        <v>252.28000000000003</v>
      </c>
      <c r="M1522" s="95">
        <f t="shared" si="47"/>
        <v>-106.78000000000003</v>
      </c>
      <c r="N1522" s="95">
        <f>SUMIFS(MasterData[Semi-Annual Base],MasterData[Material'#],H1522,MasterData[Material],I1522,MasterData[WWB ID],C1522)</f>
        <v>0</v>
      </c>
      <c r="O1522" s="95">
        <f>SUMIFS(MasterData[Semi-Annual Focus],MasterData[Material'#],H1522,MasterData[Material],I1522,MasterData[WWB ID],C1522)</f>
        <v>0</v>
      </c>
      <c r="P1522" s="95">
        <f>SUMIFS(MasterData[Base Rebate],MasterData[Material'#],H1522,MasterData[Material],I1522,MasterData[WWB ID],C1522)</f>
        <v>1.9432596012957304</v>
      </c>
      <c r="Q1522" s="95">
        <f>SUMIFS(MasterData[Annual Focus],MasterData[Material'#],H1522,MasterData[Material],I1522,MasterData[WWB ID],C1522)</f>
        <v>0</v>
      </c>
      <c r="R1522" s="95">
        <f>SUMIFS(MasterData[Growth Rebate],MasterData[Material'#],H1522,MasterData[Material],I1522,MasterData[WWB ID],C1522)</f>
        <v>-10.677999999999997</v>
      </c>
      <c r="S1522" s="95">
        <f t="shared" si="48"/>
        <v>-8.7347403987042664</v>
      </c>
    </row>
    <row r="1523" spans="1:19" x14ac:dyDescent="0.25">
      <c r="A1523" s="91" t="str">
        <v>BD INTERVENTIONAL</v>
      </c>
      <c r="B1523" s="91" t="str">
        <v>Urology and Critical Care</v>
      </c>
      <c r="C1523" s="91" t="str">
        <v>2401511</v>
      </c>
      <c r="D1523" s="91" t="str">
        <v>Targeted Temperature Management</v>
      </c>
      <c r="E1523" s="91" t="str">
        <v>TTM Disposables</v>
      </c>
      <c r="F1523" s="91" t="str">
        <v>Arctic Sun-Disposables</v>
      </c>
      <c r="G1523" s="91" t="str">
        <v>Arctic Sun-Disposables</v>
      </c>
      <c r="H1523" s="91" t="str">
        <v>3170004_BARD</v>
      </c>
      <c r="I1523" s="91" t="str">
        <v>ArcticGelPadUniversal</v>
      </c>
      <c r="J1523" s="91" t="str">
        <v>BARD</v>
      </c>
      <c r="K1523" s="95">
        <f>SUMIFS(MasterData[Curr Sales],MasterData[Material'#],H1523,MasterData[Material],I1523,MasterData[WWB ID],C1523)</f>
        <v>12832.039999999999</v>
      </c>
      <c r="L1523" s="95">
        <f>SUMIFS(MasterData[Prior Sales],MasterData[Material'#],H1523,MasterData[Material],I1523,MasterData[WWB ID],C1523)</f>
        <v>16826.21</v>
      </c>
      <c r="M1523" s="95">
        <f t="shared" si="47"/>
        <v>-3994.17</v>
      </c>
      <c r="N1523" s="95">
        <f>SUMIFS(MasterData[Semi-Annual Base],MasterData[Material'#],H1523,MasterData[Material],I1523,MasterData[WWB ID],C1523)</f>
        <v>0</v>
      </c>
      <c r="O1523" s="95">
        <f>SUMIFS(MasterData[Semi-Annual Focus],MasterData[Material'#],H1523,MasterData[Material],I1523,MasterData[WWB ID],C1523)</f>
        <v>0</v>
      </c>
      <c r="P1523" s="95">
        <f>SUMIFS(MasterData[Base Rebate],MasterData[Material'#],H1523,MasterData[Material],I1523,MasterData[WWB ID],C1523)</f>
        <v>129.60874479117737</v>
      </c>
      <c r="Q1523" s="95">
        <f>SUMIFS(MasterData[Annual Focus],MasterData[Material'#],H1523,MasterData[Material],I1523,MasterData[WWB ID],C1523)</f>
        <v>0</v>
      </c>
      <c r="R1523" s="95">
        <f>SUMIFS(MasterData[Growth Rebate],MasterData[Material'#],H1523,MasterData[Material],I1523,MasterData[WWB ID],C1523)</f>
        <v>-399.41700000000009</v>
      </c>
      <c r="S1523" s="95">
        <f t="shared" si="48"/>
        <v>-269.80825520882274</v>
      </c>
    </row>
    <row r="1524" spans="1:19" x14ac:dyDescent="0.25">
      <c r="A1524" s="91" t="str">
        <v>BD INTERVENTIONAL</v>
      </c>
      <c r="B1524" s="91" t="str">
        <v>Urology and Critical Care</v>
      </c>
      <c r="C1524" s="91" t="str">
        <v>2401511</v>
      </c>
      <c r="D1524" s="91" t="str">
        <v>Targeted Temperature Management</v>
      </c>
      <c r="E1524" s="91" t="str">
        <v>TTM Disposables</v>
      </c>
      <c r="F1524" s="91" t="str">
        <v>Arctic Sun-Disposables</v>
      </c>
      <c r="G1524" s="91" t="str">
        <v>Arctic Sun-Disposables</v>
      </c>
      <c r="H1524" s="91" t="str">
        <v>3170702_BARD</v>
      </c>
      <c r="I1524" s="91" t="str">
        <v>ArcticGelCoolingKitMedium</v>
      </c>
      <c r="J1524" s="91" t="str">
        <v>BARD</v>
      </c>
      <c r="K1524" s="95">
        <f>SUMIFS(MasterData[Curr Sales],MasterData[Material'#],H1524,MasterData[Material],I1524,MasterData[WWB ID],C1524)</f>
        <v>49430.409999999996</v>
      </c>
      <c r="L1524" s="95">
        <f>SUMIFS(MasterData[Prior Sales],MasterData[Material'#],H1524,MasterData[Material],I1524,MasterData[WWB ID],C1524)</f>
        <v>67848.959999999992</v>
      </c>
      <c r="M1524" s="95">
        <f t="shared" si="47"/>
        <v>-18418.549999999996</v>
      </c>
      <c r="N1524" s="95">
        <f>SUMIFS(MasterData[Semi-Annual Base],MasterData[Material'#],H1524,MasterData[Material],I1524,MasterData[WWB ID],C1524)</f>
        <v>0</v>
      </c>
      <c r="O1524" s="95">
        <f>SUMIFS(MasterData[Semi-Annual Focus],MasterData[Material'#],H1524,MasterData[Material],I1524,MasterData[WWB ID],C1524)</f>
        <v>0</v>
      </c>
      <c r="P1524" s="95">
        <f>SUMIFS(MasterData[Base Rebate],MasterData[Material'#],H1524,MasterData[Material],I1524,MasterData[WWB ID],C1524)</f>
        <v>522.6262206989453</v>
      </c>
      <c r="Q1524" s="95">
        <f>SUMIFS(MasterData[Annual Focus],MasterData[Material'#],H1524,MasterData[Material],I1524,MasterData[WWB ID],C1524)</f>
        <v>0</v>
      </c>
      <c r="R1524" s="95">
        <f>SUMIFS(MasterData[Growth Rebate],MasterData[Material'#],H1524,MasterData[Material],I1524,MasterData[WWB ID],C1524)</f>
        <v>-1841.8550000000005</v>
      </c>
      <c r="S1524" s="95">
        <f t="shared" si="48"/>
        <v>-1319.2287793010551</v>
      </c>
    </row>
    <row r="1525" spans="1:19" x14ac:dyDescent="0.25">
      <c r="A1525" s="91" t="str">
        <v>BD INTERVENTIONAL</v>
      </c>
      <c r="B1525" s="91" t="str">
        <v>Urology and Critical Care</v>
      </c>
      <c r="C1525" s="91" t="str">
        <v>2401511</v>
      </c>
      <c r="D1525" s="91" t="str">
        <v>Targeted Temperature Management</v>
      </c>
      <c r="E1525" s="91" t="str">
        <v>TTM Disposables</v>
      </c>
      <c r="F1525" s="91" t="str">
        <v>Arctic Sun-Disposables</v>
      </c>
      <c r="G1525" s="91" t="str">
        <v>Arctic Sun-Disposables</v>
      </c>
      <c r="H1525" s="91" t="str">
        <v>3170902_BARD</v>
      </c>
      <c r="I1525" s="91" t="str">
        <v>ArcticGelCoolingKitLarge</v>
      </c>
      <c r="J1525" s="91" t="str">
        <v>BARD</v>
      </c>
      <c r="K1525" s="95">
        <f>SUMIFS(MasterData[Curr Sales],MasterData[Material'#],H1525,MasterData[Material],I1525,MasterData[WWB ID],C1525)</f>
        <v>41524.100000000006</v>
      </c>
      <c r="L1525" s="95">
        <f>SUMIFS(MasterData[Prior Sales],MasterData[Material'#],H1525,MasterData[Material],I1525,MasterData[WWB ID],C1525)</f>
        <v>19755.599999999999</v>
      </c>
      <c r="M1525" s="95">
        <f t="shared" si="47"/>
        <v>21768.500000000007</v>
      </c>
      <c r="N1525" s="95">
        <f>SUMIFS(MasterData[Semi-Annual Base],MasterData[Material'#],H1525,MasterData[Material],I1525,MasterData[WWB ID],C1525)</f>
        <v>0</v>
      </c>
      <c r="O1525" s="95">
        <f>SUMIFS(MasterData[Semi-Annual Focus],MasterData[Material'#],H1525,MasterData[Material],I1525,MasterData[WWB ID],C1525)</f>
        <v>0</v>
      </c>
      <c r="P1525" s="95">
        <f>SUMIFS(MasterData[Base Rebate],MasterData[Material'#],H1525,MasterData[Material],I1525,MasterData[WWB ID],C1525)</f>
        <v>152.17321777135692</v>
      </c>
      <c r="Q1525" s="95">
        <f>SUMIFS(MasterData[Annual Focus],MasterData[Material'#],H1525,MasterData[Material],I1525,MasterData[WWB ID],C1525)</f>
        <v>0</v>
      </c>
      <c r="R1525" s="95">
        <f>SUMIFS(MasterData[Growth Rebate],MasterData[Material'#],H1525,MasterData[Material],I1525,MasterData[WWB ID],C1525)</f>
        <v>2176.85</v>
      </c>
      <c r="S1525" s="95">
        <f t="shared" si="48"/>
        <v>2329.0232177713569</v>
      </c>
    </row>
    <row r="1526" spans="1:19" x14ac:dyDescent="0.25">
      <c r="A1526" s="91" t="str">
        <v>BD INTERVENTIONAL</v>
      </c>
      <c r="B1526" s="91" t="str">
        <v>Urology and Critical Care</v>
      </c>
      <c r="C1526" s="91" t="str">
        <v>2401511</v>
      </c>
      <c r="D1526" s="91" t="str">
        <v>Targeted Temperature Management</v>
      </c>
      <c r="E1526" s="91" t="str">
        <v>TTM Disposables</v>
      </c>
      <c r="F1526" s="91" t="str">
        <v>Arctic Sun-Disposables</v>
      </c>
      <c r="G1526" s="91" t="str">
        <v>Arctic Sun-Disposables</v>
      </c>
      <c r="H1526" s="91" t="str">
        <v>3170502_BARD</v>
      </c>
      <c r="I1526" s="91" t="str">
        <v>ArcticGelCoolingKitSmall</v>
      </c>
      <c r="J1526" s="91" t="str">
        <v>BARD</v>
      </c>
      <c r="K1526" s="95">
        <f>SUMIFS(MasterData[Curr Sales],MasterData[Material'#],H1526,MasterData[Material],I1526,MasterData[WWB ID],C1526)</f>
        <v>15354.81</v>
      </c>
      <c r="L1526" s="95">
        <f>SUMIFS(MasterData[Prior Sales],MasterData[Material'#],H1526,MasterData[Material],I1526,MasterData[WWB ID],C1526)</f>
        <v>37523.919999999998</v>
      </c>
      <c r="M1526" s="95">
        <f t="shared" si="47"/>
        <v>-22169.11</v>
      </c>
      <c r="N1526" s="95">
        <f>SUMIFS(MasterData[Semi-Annual Base],MasterData[Material'#],H1526,MasterData[Material],I1526,MasterData[WWB ID],C1526)</f>
        <v>0</v>
      </c>
      <c r="O1526" s="95">
        <f>SUMIFS(MasterData[Semi-Annual Focus],MasterData[Material'#],H1526,MasterData[Material],I1526,MasterData[WWB ID],C1526)</f>
        <v>0</v>
      </c>
      <c r="P1526" s="95">
        <f>SUMIFS(MasterData[Base Rebate],MasterData[Material'#],H1526,MasterData[Material],I1526,MasterData[WWB ID],C1526)</f>
        <v>289.03883707885234</v>
      </c>
      <c r="Q1526" s="95">
        <f>SUMIFS(MasterData[Annual Focus],MasterData[Material'#],H1526,MasterData[Material],I1526,MasterData[WWB ID],C1526)</f>
        <v>0</v>
      </c>
      <c r="R1526" s="95">
        <f>SUMIFS(MasterData[Growth Rebate],MasterData[Material'#],H1526,MasterData[Material],I1526,MasterData[WWB ID],C1526)</f>
        <v>-2216.9110000000001</v>
      </c>
      <c r="S1526" s="95">
        <f t="shared" si="48"/>
        <v>-1927.8721629211477</v>
      </c>
    </row>
    <row r="1527" spans="1:19" x14ac:dyDescent="0.25">
      <c r="A1527" s="91" t="str">
        <v>BD INTERVENTIONAL</v>
      </c>
      <c r="B1527" s="91" t="str">
        <v>Urology and Critical Care</v>
      </c>
      <c r="C1527" s="91" t="str">
        <v>2401521</v>
      </c>
      <c r="D1527" s="91" t="str">
        <v>Total Acute Urology</v>
      </c>
      <c r="E1527" s="91" t="str">
        <v>Urological Drainage</v>
      </c>
      <c r="F1527" s="91" t="str">
        <v>IC LATEX STRIPS</v>
      </c>
      <c r="G1527" s="91" t="str">
        <v>BARDEX IC FOLEY CATH 30CC</v>
      </c>
      <c r="H1527" s="91" t="str">
        <v>0166SI28_BARD</v>
      </c>
      <c r="I1527" s="91" t="str">
        <v>FoleyCathIC2Way</v>
      </c>
      <c r="J1527" s="91" t="str">
        <v>BARD</v>
      </c>
      <c r="K1527" s="95">
        <f>SUMIFS(MasterData[Curr Sales],MasterData[Material'#],H1527,MasterData[Material],I1527,MasterData[WWB ID],C1527)</f>
        <v>105.6</v>
      </c>
      <c r="L1527" s="95">
        <f>SUMIFS(MasterData[Prior Sales],MasterData[Material'#],H1527,MasterData[Material],I1527,MasterData[WWB ID],C1527)</f>
        <v>0</v>
      </c>
      <c r="M1527" s="95">
        <f t="shared" si="47"/>
        <v>105.6</v>
      </c>
      <c r="N1527" s="95">
        <f>SUMIFS(MasterData[Semi-Annual Base],MasterData[Material'#],H1527,MasterData[Material],I1527,MasterData[WWB ID],C1527)</f>
        <v>0</v>
      </c>
      <c r="O1527" s="95">
        <f>SUMIFS(MasterData[Semi-Annual Focus],MasterData[Material'#],H1527,MasterData[Material],I1527,MasterData[WWB ID],C1527)</f>
        <v>0</v>
      </c>
      <c r="P1527" s="95">
        <f>SUMIFS(MasterData[Base Rebate],MasterData[Material'#],H1527,MasterData[Material],I1527,MasterData[WWB ID],C1527)</f>
        <v>0</v>
      </c>
      <c r="Q1527" s="95">
        <f>SUMIFS(MasterData[Annual Focus],MasterData[Material'#],H1527,MasterData[Material],I1527,MasterData[WWB ID],C1527)</f>
        <v>0</v>
      </c>
      <c r="R1527" s="95">
        <f>SUMIFS(MasterData[Growth Rebate],MasterData[Material'#],H1527,MasterData[Material],I1527,MasterData[WWB ID],C1527)</f>
        <v>10.56</v>
      </c>
      <c r="S1527" s="95">
        <f t="shared" si="48"/>
        <v>10.56</v>
      </c>
    </row>
    <row r="1528" spans="1:19" x14ac:dyDescent="0.25">
      <c r="A1528" s="91" t="str">
        <v>BD INTERVENTIONAL</v>
      </c>
      <c r="B1528" s="91" t="str">
        <v>Urology and Critical Care</v>
      </c>
      <c r="C1528" s="91" t="str">
        <v>2401521</v>
      </c>
      <c r="D1528" s="91" t="str">
        <v>Total Acute Urology</v>
      </c>
      <c r="E1528" s="91" t="str">
        <v>Urological Drainage</v>
      </c>
      <c r="F1528" s="91" t="str">
        <v>Latex Strips</v>
      </c>
      <c r="G1528" s="91" t="str">
        <v>Hydro Latex 30cc Balloon</v>
      </c>
      <c r="H1528" s="91" t="str">
        <v>0166L20_BARD</v>
      </c>
      <c r="I1528" s="91" t="str">
        <v>FoleyCath2Way</v>
      </c>
      <c r="J1528" s="91" t="str">
        <v>BARD</v>
      </c>
      <c r="K1528" s="95">
        <f>SUMIFS(MasterData[Curr Sales],MasterData[Material'#],H1528,MasterData[Material],I1528,MasterData[WWB ID],C1528)</f>
        <v>0</v>
      </c>
      <c r="L1528" s="95">
        <f>SUMIFS(MasterData[Prior Sales],MasterData[Material'#],H1528,MasterData[Material],I1528,MasterData[WWB ID],C1528)</f>
        <v>41.88</v>
      </c>
      <c r="M1528" s="95">
        <f t="shared" si="47"/>
        <v>-41.88</v>
      </c>
      <c r="N1528" s="95">
        <f>SUMIFS(MasterData[Semi-Annual Base],MasterData[Material'#],H1528,MasterData[Material],I1528,MasterData[WWB ID],C1528)</f>
        <v>0</v>
      </c>
      <c r="O1528" s="95">
        <f>SUMIFS(MasterData[Semi-Annual Focus],MasterData[Material'#],H1528,MasterData[Material],I1528,MasterData[WWB ID],C1528)</f>
        <v>0</v>
      </c>
      <c r="P1528" s="95">
        <f>SUMIFS(MasterData[Base Rebate],MasterData[Material'#],H1528,MasterData[Material],I1528,MasterData[WWB ID],C1528)</f>
        <v>0.32259280205432522</v>
      </c>
      <c r="Q1528" s="95">
        <f>SUMIFS(MasterData[Annual Focus],MasterData[Material'#],H1528,MasterData[Material],I1528,MasterData[WWB ID],C1528)</f>
        <v>0</v>
      </c>
      <c r="R1528" s="95">
        <f>SUMIFS(MasterData[Growth Rebate],MasterData[Material'#],H1528,MasterData[Material],I1528,MasterData[WWB ID],C1528)</f>
        <v>-4.1880000000000006</v>
      </c>
      <c r="S1528" s="95">
        <f t="shared" si="48"/>
        <v>-3.8654071979456752</v>
      </c>
    </row>
    <row r="1529" spans="1:19" x14ac:dyDescent="0.25">
      <c r="A1529" s="91" t="str">
        <v>BD INTERVENTIONAL</v>
      </c>
      <c r="B1529" s="91" t="str">
        <v>Urology and Critical Care</v>
      </c>
      <c r="C1529" s="91" t="str">
        <v>2401521</v>
      </c>
      <c r="D1529" s="91" t="str">
        <v>Total Acute Urology</v>
      </c>
      <c r="E1529" s="91" t="str">
        <v>Urological Drainage</v>
      </c>
      <c r="F1529" s="91" t="str">
        <v>Latex Strips</v>
      </c>
      <c r="G1529" s="91" t="str">
        <v>Hydro Latex 30cc Balloon</v>
      </c>
      <c r="H1529" s="91" t="str">
        <v>0166L26_BARD</v>
      </c>
      <c r="I1529" s="91" t="str">
        <v>FoleyCath2Way</v>
      </c>
      <c r="J1529" s="91" t="str">
        <v>BARD</v>
      </c>
      <c r="K1529" s="95">
        <f>SUMIFS(MasterData[Curr Sales],MasterData[Material'#],H1529,MasterData[Material],I1529,MasterData[WWB ID],C1529)</f>
        <v>99.84</v>
      </c>
      <c r="L1529" s="95">
        <f>SUMIFS(MasterData[Prior Sales],MasterData[Material'#],H1529,MasterData[Material],I1529,MasterData[WWB ID],C1529)</f>
        <v>0</v>
      </c>
      <c r="M1529" s="95">
        <f t="shared" si="47"/>
        <v>99.84</v>
      </c>
      <c r="N1529" s="95">
        <f>SUMIFS(MasterData[Semi-Annual Base],MasterData[Material'#],H1529,MasterData[Material],I1529,MasterData[WWB ID],C1529)</f>
        <v>0</v>
      </c>
      <c r="O1529" s="95">
        <f>SUMIFS(MasterData[Semi-Annual Focus],MasterData[Material'#],H1529,MasterData[Material],I1529,MasterData[WWB ID],C1529)</f>
        <v>0</v>
      </c>
      <c r="P1529" s="95">
        <f>SUMIFS(MasterData[Base Rebate],MasterData[Material'#],H1529,MasterData[Material],I1529,MasterData[WWB ID],C1529)</f>
        <v>0</v>
      </c>
      <c r="Q1529" s="95">
        <f>SUMIFS(MasterData[Annual Focus],MasterData[Material'#],H1529,MasterData[Material],I1529,MasterData[WWB ID],C1529)</f>
        <v>0</v>
      </c>
      <c r="R1529" s="95">
        <f>SUMIFS(MasterData[Growth Rebate],MasterData[Material'#],H1529,MasterData[Material],I1529,MasterData[WWB ID],C1529)</f>
        <v>9.9840000000000018</v>
      </c>
      <c r="S1529" s="95">
        <f t="shared" si="48"/>
        <v>9.9840000000000018</v>
      </c>
    </row>
    <row r="1530" spans="1:19" x14ac:dyDescent="0.25">
      <c r="A1530" s="91" t="str">
        <v>BD INTERVENTIONAL</v>
      </c>
      <c r="B1530" s="91" t="str">
        <v>Urology and Critical Care</v>
      </c>
      <c r="C1530" s="91" t="str">
        <v>2401521</v>
      </c>
      <c r="D1530" s="91" t="str">
        <v>Total Acute Urology</v>
      </c>
      <c r="E1530" s="91" t="str">
        <v>Urological Drainage</v>
      </c>
      <c r="F1530" s="91" t="str">
        <v>Latex Strips</v>
      </c>
      <c r="G1530" s="91" t="str">
        <v>Hydro Latex 30cc Balloon</v>
      </c>
      <c r="H1530" s="91" t="str">
        <v>0166L16_BARD</v>
      </c>
      <c r="I1530" s="91" t="str">
        <v>FoleyCath2Way</v>
      </c>
      <c r="J1530" s="91" t="str">
        <v>BARD</v>
      </c>
      <c r="K1530" s="95">
        <f>SUMIFS(MasterData[Curr Sales],MasterData[Material'#],H1530,MasterData[Material],I1530,MasterData[WWB ID],C1530)</f>
        <v>104.64000000000001</v>
      </c>
      <c r="L1530" s="95">
        <f>SUMIFS(MasterData[Prior Sales],MasterData[Material'#],H1530,MasterData[Material],I1530,MasterData[WWB ID],C1530)</f>
        <v>47.52</v>
      </c>
      <c r="M1530" s="95">
        <f t="shared" si="47"/>
        <v>57.120000000000012</v>
      </c>
      <c r="N1530" s="95">
        <f>SUMIFS(MasterData[Semi-Annual Base],MasterData[Material'#],H1530,MasterData[Material],I1530,MasterData[WWB ID],C1530)</f>
        <v>0</v>
      </c>
      <c r="O1530" s="95">
        <f>SUMIFS(MasterData[Semi-Annual Focus],MasterData[Material'#],H1530,MasterData[Material],I1530,MasterData[WWB ID],C1530)</f>
        <v>0</v>
      </c>
      <c r="P1530" s="95">
        <f>SUMIFS(MasterData[Base Rebate],MasterData[Material'#],H1530,MasterData[Material],I1530,MasterData[WWB ID],C1530)</f>
        <v>0.3660365318438763</v>
      </c>
      <c r="Q1530" s="95">
        <f>SUMIFS(MasterData[Annual Focus],MasterData[Material'#],H1530,MasterData[Material],I1530,MasterData[WWB ID],C1530)</f>
        <v>0</v>
      </c>
      <c r="R1530" s="95">
        <f>SUMIFS(MasterData[Growth Rebate],MasterData[Material'#],H1530,MasterData[Material],I1530,MasterData[WWB ID],C1530)</f>
        <v>5.7120000000000015</v>
      </c>
      <c r="S1530" s="95">
        <f t="shared" si="48"/>
        <v>6.0780365318438783</v>
      </c>
    </row>
    <row r="1531" spans="1:19" x14ac:dyDescent="0.25">
      <c r="A1531" s="91" t="str">
        <v>BD INTERVENTIONAL</v>
      </c>
      <c r="B1531" s="91" t="str">
        <v>Urology and Critical Care</v>
      </c>
      <c r="C1531" s="91" t="str">
        <v>2401521</v>
      </c>
      <c r="D1531" s="91" t="str">
        <v>Total Acute Urology</v>
      </c>
      <c r="E1531" s="91" t="str">
        <v>Urological Drainage</v>
      </c>
      <c r="F1531" s="91" t="str">
        <v>Latex Strips</v>
      </c>
      <c r="G1531" s="91" t="str">
        <v>HYDRO LATEX 5CC BALLOON</v>
      </c>
      <c r="H1531" s="91" t="str">
        <v>0165L22_BARD</v>
      </c>
      <c r="I1531" s="91" t="str">
        <v>FoleyCath2Way</v>
      </c>
      <c r="J1531" s="91" t="str">
        <v>BARD</v>
      </c>
      <c r="K1531" s="95">
        <f>SUMIFS(MasterData[Curr Sales],MasterData[Material'#],H1531,MasterData[Material],I1531,MasterData[WWB ID],C1531)</f>
        <v>44.879999999999995</v>
      </c>
      <c r="L1531" s="95">
        <f>SUMIFS(MasterData[Prior Sales],MasterData[Material'#],H1531,MasterData[Material],I1531,MasterData[WWB ID],C1531)</f>
        <v>81.599999999999994</v>
      </c>
      <c r="M1531" s="95">
        <f t="shared" si="47"/>
        <v>-36.72</v>
      </c>
      <c r="N1531" s="95">
        <f>SUMIFS(MasterData[Semi-Annual Base],MasterData[Material'#],H1531,MasterData[Material],I1531,MasterData[WWB ID],C1531)</f>
        <v>0</v>
      </c>
      <c r="O1531" s="95">
        <f>SUMIFS(MasterData[Semi-Annual Focus],MasterData[Material'#],H1531,MasterData[Material],I1531,MasterData[WWB ID],C1531)</f>
        <v>0</v>
      </c>
      <c r="P1531" s="95">
        <f>SUMIFS(MasterData[Base Rebate],MasterData[Material'#],H1531,MasterData[Material],I1531,MasterData[WWB ID],C1531)</f>
        <v>0.62854757993392885</v>
      </c>
      <c r="Q1531" s="95">
        <f>SUMIFS(MasterData[Annual Focus],MasterData[Material'#],H1531,MasterData[Material],I1531,MasterData[WWB ID],C1531)</f>
        <v>0</v>
      </c>
      <c r="R1531" s="95">
        <f>SUMIFS(MasterData[Growth Rebate],MasterData[Material'#],H1531,MasterData[Material],I1531,MasterData[WWB ID],C1531)</f>
        <v>-3.6720000000000002</v>
      </c>
      <c r="S1531" s="95">
        <f t="shared" si="48"/>
        <v>-3.0434524200660711</v>
      </c>
    </row>
    <row r="1532" spans="1:19" x14ac:dyDescent="0.25">
      <c r="A1532" s="91" t="str">
        <v>BD INTERVENTIONAL</v>
      </c>
      <c r="B1532" s="91" t="str">
        <v>Urology and Critical Care</v>
      </c>
      <c r="C1532" s="91" t="str">
        <v>2401521</v>
      </c>
      <c r="D1532" s="91" t="str">
        <v>Total Acute Urology</v>
      </c>
      <c r="E1532" s="91" t="str">
        <v>Urological Drainage</v>
      </c>
      <c r="F1532" s="91" t="str">
        <v>Latex Strips</v>
      </c>
      <c r="G1532" s="91" t="str">
        <v>SILASTIC CATHETERS</v>
      </c>
      <c r="H1532" s="91" t="str">
        <v>33618_BARD</v>
      </c>
      <c r="I1532" s="91" t="str">
        <v>FoleyCathLtx2Way</v>
      </c>
      <c r="J1532" s="91" t="str">
        <v>BARD</v>
      </c>
      <c r="K1532" s="95">
        <f>SUMIFS(MasterData[Curr Sales],MasterData[Material'#],H1532,MasterData[Material],I1532,MasterData[WWB ID],C1532)</f>
        <v>0</v>
      </c>
      <c r="L1532" s="95">
        <f>SUMIFS(MasterData[Prior Sales],MasterData[Material'#],H1532,MasterData[Material],I1532,MasterData[WWB ID],C1532)</f>
        <v>48.2</v>
      </c>
      <c r="M1532" s="95">
        <f t="shared" si="47"/>
        <v>-48.2</v>
      </c>
      <c r="N1532" s="95">
        <f>SUMIFS(MasterData[Semi-Annual Base],MasterData[Material'#],H1532,MasterData[Material],I1532,MasterData[WWB ID],C1532)</f>
        <v>0</v>
      </c>
      <c r="O1532" s="95">
        <f>SUMIFS(MasterData[Semi-Annual Focus],MasterData[Material'#],H1532,MasterData[Material],I1532,MasterData[WWB ID],C1532)</f>
        <v>0</v>
      </c>
      <c r="P1532" s="95">
        <f>SUMIFS(MasterData[Base Rebate],MasterData[Material'#],H1532,MasterData[Material],I1532,MasterData[WWB ID],C1532)</f>
        <v>0.37127442834332552</v>
      </c>
      <c r="Q1532" s="95">
        <f>SUMIFS(MasterData[Annual Focus],MasterData[Material'#],H1532,MasterData[Material],I1532,MasterData[WWB ID],C1532)</f>
        <v>0</v>
      </c>
      <c r="R1532" s="95">
        <f>SUMIFS(MasterData[Growth Rebate],MasterData[Material'#],H1532,MasterData[Material],I1532,MasterData[WWB ID],C1532)</f>
        <v>-4.82</v>
      </c>
      <c r="S1532" s="95">
        <f t="shared" si="48"/>
        <v>-4.4487255716566745</v>
      </c>
    </row>
    <row r="1533" spans="1:19" x14ac:dyDescent="0.25">
      <c r="A1533" s="91" t="str">
        <v>BD INTERVENTIONAL</v>
      </c>
      <c r="B1533" s="91" t="str">
        <v>Urology and Critical Care</v>
      </c>
      <c r="C1533" s="91" t="str">
        <v>2401521</v>
      </c>
      <c r="D1533" s="91" t="str">
        <v>Total Acute Urology</v>
      </c>
      <c r="E1533" s="91" t="str">
        <v>Urological Drainage</v>
      </c>
      <c r="F1533" s="91" t="str">
        <v>LATEX TRAYS</v>
      </c>
      <c r="G1533" s="91" t="str">
        <v>Surestep Clsd Sys Fol Mtr Tray</v>
      </c>
      <c r="H1533" s="91" t="str">
        <v>A902916_BARD</v>
      </c>
      <c r="I1533" s="91" t="str">
        <v>FolyMtrTry</v>
      </c>
      <c r="J1533" s="91" t="str">
        <v>BARD</v>
      </c>
      <c r="K1533" s="95">
        <f>SUMIFS(MasterData[Curr Sales],MasterData[Material'#],H1533,MasterData[Material],I1533,MasterData[WWB ID],C1533)</f>
        <v>0</v>
      </c>
      <c r="L1533" s="95">
        <f>SUMIFS(MasterData[Prior Sales],MasterData[Material'#],H1533,MasterData[Material],I1533,MasterData[WWB ID],C1533)</f>
        <v>361.4</v>
      </c>
      <c r="M1533" s="95">
        <f t="shared" si="47"/>
        <v>-361.4</v>
      </c>
      <c r="N1533" s="95">
        <f>SUMIFS(MasterData[Semi-Annual Base],MasterData[Material'#],H1533,MasterData[Material],I1533,MasterData[WWB ID],C1533)</f>
        <v>0</v>
      </c>
      <c r="O1533" s="95">
        <f>SUMIFS(MasterData[Semi-Annual Focus],MasterData[Material'#],H1533,MasterData[Material],I1533,MasterData[WWB ID],C1533)</f>
        <v>0</v>
      </c>
      <c r="P1533" s="95">
        <f>SUMIFS(MasterData[Base Rebate],MasterData[Material'#],H1533,MasterData[Material],I1533,MasterData[WWB ID],C1533)</f>
        <v>2.7837879336779641</v>
      </c>
      <c r="Q1533" s="95">
        <f>SUMIFS(MasterData[Annual Focus],MasterData[Material'#],H1533,MasterData[Material],I1533,MasterData[WWB ID],C1533)</f>
        <v>0</v>
      </c>
      <c r="R1533" s="95">
        <f>SUMIFS(MasterData[Growth Rebate],MasterData[Material'#],H1533,MasterData[Material],I1533,MasterData[WWB ID],C1533)</f>
        <v>-36.14</v>
      </c>
      <c r="S1533" s="95">
        <f t="shared" si="48"/>
        <v>-33.356212066322037</v>
      </c>
    </row>
    <row r="1534" spans="1:19" x14ac:dyDescent="0.25">
      <c r="A1534" s="91" t="str">
        <v>BD INTERVENTIONAL</v>
      </c>
      <c r="B1534" s="91" t="str">
        <v>Urology and Critical Care</v>
      </c>
      <c r="C1534" s="91" t="str">
        <v>2401521</v>
      </c>
      <c r="D1534" s="91" t="str">
        <v>Total Acute Urology</v>
      </c>
      <c r="E1534" s="91" t="str">
        <v>Urological Drainage</v>
      </c>
      <c r="F1534" s="91" t="str">
        <v>LATEX TRAYS</v>
      </c>
      <c r="G1534" s="91" t="str">
        <v>Surestep Clsd Sys Fol Mtr Tray</v>
      </c>
      <c r="H1534" s="91" t="str">
        <v>A902918_BARD</v>
      </c>
      <c r="I1534" s="91" t="str">
        <v>FolyMtrTry</v>
      </c>
      <c r="J1534" s="91" t="str">
        <v>BARD</v>
      </c>
      <c r="K1534" s="95">
        <f>SUMIFS(MasterData[Curr Sales],MasterData[Material'#],H1534,MasterData[Material],I1534,MasterData[WWB ID],C1534)</f>
        <v>0</v>
      </c>
      <c r="L1534" s="95">
        <f>SUMIFS(MasterData[Prior Sales],MasterData[Material'#],H1534,MasterData[Material],I1534,MasterData[WWB ID],C1534)</f>
        <v>542.09999999999991</v>
      </c>
      <c r="M1534" s="95">
        <f t="shared" si="47"/>
        <v>-542.09999999999991</v>
      </c>
      <c r="N1534" s="95">
        <f>SUMIFS(MasterData[Semi-Annual Base],MasterData[Material'#],H1534,MasterData[Material],I1534,MasterData[WWB ID],C1534)</f>
        <v>0</v>
      </c>
      <c r="O1534" s="95">
        <f>SUMIFS(MasterData[Semi-Annual Focus],MasterData[Material'#],H1534,MasterData[Material],I1534,MasterData[WWB ID],C1534)</f>
        <v>0</v>
      </c>
      <c r="P1534" s="95">
        <f>SUMIFS(MasterData[Base Rebate],MasterData[Material'#],H1534,MasterData[Material],I1534,MasterData[WWB ID],C1534)</f>
        <v>4.1756819005169454</v>
      </c>
      <c r="Q1534" s="95">
        <f>SUMIFS(MasterData[Annual Focus],MasterData[Material'#],H1534,MasterData[Material],I1534,MasterData[WWB ID],C1534)</f>
        <v>0</v>
      </c>
      <c r="R1534" s="95">
        <f>SUMIFS(MasterData[Growth Rebate],MasterData[Material'#],H1534,MasterData[Material],I1534,MasterData[WWB ID],C1534)</f>
        <v>-54.209999999999994</v>
      </c>
      <c r="S1534" s="95">
        <f t="shared" si="48"/>
        <v>-50.034318099483045</v>
      </c>
    </row>
    <row r="1535" spans="1:19" x14ac:dyDescent="0.25">
      <c r="A1535" s="91" t="str">
        <v>BD INTERVENTIONAL</v>
      </c>
      <c r="B1535" s="91" t="str">
        <v>Urology and Critical Care</v>
      </c>
      <c r="C1535" s="91" t="str">
        <v>2401521</v>
      </c>
      <c r="D1535" s="91" t="str">
        <v>Total Acute Urology</v>
      </c>
      <c r="E1535" s="91" t="str">
        <v>Urological Drainage</v>
      </c>
      <c r="F1535" s="91" t="str">
        <v>LATEX TRAYS</v>
      </c>
      <c r="G1535" s="91" t="str">
        <v>Closed System Foley Trays Tes</v>
      </c>
      <c r="H1535" s="91" t="str">
        <v>899916_BARD</v>
      </c>
      <c r="I1535" s="91" t="str">
        <v>FolyTryNoRflxDrnBagTES</v>
      </c>
      <c r="J1535" s="91" t="str">
        <v>BARD</v>
      </c>
      <c r="K1535" s="95">
        <f>SUMIFS(MasterData[Curr Sales],MasterData[Material'#],H1535,MasterData[Material],I1535,MasterData[WWB ID],C1535)</f>
        <v>9068.01</v>
      </c>
      <c r="L1535" s="95">
        <f>SUMIFS(MasterData[Prior Sales],MasterData[Material'#],H1535,MasterData[Material],I1535,MasterData[WWB ID],C1535)</f>
        <v>6636</v>
      </c>
      <c r="M1535" s="95">
        <f t="shared" si="47"/>
        <v>2432.0100000000002</v>
      </c>
      <c r="N1535" s="95">
        <f>SUMIFS(MasterData[Semi-Annual Base],MasterData[Material'#],H1535,MasterData[Material],I1535,MasterData[WWB ID],C1535)</f>
        <v>0</v>
      </c>
      <c r="O1535" s="95">
        <f>SUMIFS(MasterData[Semi-Annual Focus],MasterData[Material'#],H1535,MasterData[Material],I1535,MasterData[WWB ID],C1535)</f>
        <v>0</v>
      </c>
      <c r="P1535" s="95">
        <f>SUMIFS(MasterData[Base Rebate],MasterData[Material'#],H1535,MasterData[Material],I1535,MasterData[WWB ID],C1535)</f>
        <v>51.115707603450389</v>
      </c>
      <c r="Q1535" s="95">
        <f>SUMIFS(MasterData[Annual Focus],MasterData[Material'#],H1535,MasterData[Material],I1535,MasterData[WWB ID],C1535)</f>
        <v>0</v>
      </c>
      <c r="R1535" s="95">
        <f>SUMIFS(MasterData[Growth Rebate],MasterData[Material'#],H1535,MasterData[Material],I1535,MasterData[WWB ID],C1535)</f>
        <v>243.20100000000005</v>
      </c>
      <c r="S1535" s="95">
        <f t="shared" si="48"/>
        <v>294.31670760345042</v>
      </c>
    </row>
    <row r="1536" spans="1:19" x14ac:dyDescent="0.25">
      <c r="A1536" s="91" t="str">
        <v>BD INTERVENTIONAL</v>
      </c>
      <c r="B1536" s="91" t="str">
        <v>Urology and Critical Care</v>
      </c>
      <c r="C1536" s="91" t="str">
        <v>2401521</v>
      </c>
      <c r="D1536" s="91" t="str">
        <v>Total Acute Urology</v>
      </c>
      <c r="E1536" s="91" t="str">
        <v>Urological Drainage</v>
      </c>
      <c r="F1536" s="91" t="str">
        <v>LATEX TRAYS</v>
      </c>
      <c r="G1536" s="91" t="str">
        <v>Closed System Foley Trays Tes</v>
      </c>
      <c r="H1536" s="91" t="str">
        <v>899918_BARD</v>
      </c>
      <c r="I1536" s="91" t="str">
        <v>FolyTryNoRflxDrnBagTES</v>
      </c>
      <c r="J1536" s="91" t="str">
        <v>BARD</v>
      </c>
      <c r="K1536" s="95">
        <f>SUMIFS(MasterData[Curr Sales],MasterData[Material'#],H1536,MasterData[Material],I1536,MasterData[WWB ID],C1536)</f>
        <v>5507.0099999999993</v>
      </c>
      <c r="L1536" s="95">
        <f>SUMIFS(MasterData[Prior Sales],MasterData[Material'#],H1536,MasterData[Material],I1536,MasterData[WWB ID],C1536)</f>
        <v>2656.5</v>
      </c>
      <c r="M1536" s="95">
        <f t="shared" si="47"/>
        <v>2850.5099999999993</v>
      </c>
      <c r="N1536" s="95">
        <f>SUMIFS(MasterData[Semi-Annual Base],MasterData[Material'#],H1536,MasterData[Material],I1536,MasterData[WWB ID],C1536)</f>
        <v>0</v>
      </c>
      <c r="O1536" s="95">
        <f>SUMIFS(MasterData[Semi-Annual Focus],MasterData[Material'#],H1536,MasterData[Material],I1536,MasterData[WWB ID],C1536)</f>
        <v>0</v>
      </c>
      <c r="P1536" s="95">
        <f>SUMIFS(MasterData[Base Rebate],MasterData[Material'#],H1536,MasterData[Material],I1536,MasterData[WWB ID],C1536)</f>
        <v>20.462458898216688</v>
      </c>
      <c r="Q1536" s="95">
        <f>SUMIFS(MasterData[Annual Focus],MasterData[Material'#],H1536,MasterData[Material],I1536,MasterData[WWB ID],C1536)</f>
        <v>0</v>
      </c>
      <c r="R1536" s="95">
        <f>SUMIFS(MasterData[Growth Rebate],MasterData[Material'#],H1536,MasterData[Material],I1536,MasterData[WWB ID],C1536)</f>
        <v>285.05100000000004</v>
      </c>
      <c r="S1536" s="95">
        <f t="shared" si="48"/>
        <v>305.51345889821675</v>
      </c>
    </row>
    <row r="1537" spans="1:19" x14ac:dyDescent="0.25">
      <c r="A1537" s="91" t="str">
        <v>BD INTERVENTIONAL</v>
      </c>
      <c r="B1537" s="91" t="str">
        <v>Urology and Critical Care</v>
      </c>
      <c r="C1537" s="91" t="str">
        <v>2401521</v>
      </c>
      <c r="D1537" s="91" t="str">
        <v>Total Acute Urology</v>
      </c>
      <c r="E1537" s="91" t="str">
        <v>Urological Drainage</v>
      </c>
      <c r="F1537" s="91" t="str">
        <v>LATEX TRAYS</v>
      </c>
      <c r="G1537" s="91" t="str">
        <v>Surestep Clsd Sys Fol Tray Tes</v>
      </c>
      <c r="H1537" s="91" t="str">
        <v>A899916_BARD</v>
      </c>
      <c r="I1537" s="91" t="str">
        <v>FolyTryNoRflxDrnBagTES</v>
      </c>
      <c r="J1537" s="91" t="str">
        <v>BARD</v>
      </c>
      <c r="K1537" s="95">
        <f>SUMIFS(MasterData[Curr Sales],MasterData[Material'#],H1537,MasterData[Material],I1537,MasterData[WWB ID],C1537)</f>
        <v>29220.050000000003</v>
      </c>
      <c r="L1537" s="95">
        <f>SUMIFS(MasterData[Prior Sales],MasterData[Material'#],H1537,MasterData[Material],I1537,MasterData[WWB ID],C1537)</f>
        <v>31711.65</v>
      </c>
      <c r="M1537" s="95">
        <f t="shared" si="47"/>
        <v>-2491.5999999999985</v>
      </c>
      <c r="N1537" s="95">
        <f>SUMIFS(MasterData[Semi-Annual Base],MasterData[Material'#],H1537,MasterData[Material],I1537,MasterData[WWB ID],C1537)</f>
        <v>0</v>
      </c>
      <c r="O1537" s="95">
        <f>SUMIFS(MasterData[Semi-Annual Focus],MasterData[Material'#],H1537,MasterData[Material],I1537,MasterData[WWB ID],C1537)</f>
        <v>0</v>
      </c>
      <c r="P1537" s="95">
        <f>SUMIFS(MasterData[Base Rebate],MasterData[Material'#],H1537,MasterData[Material],I1537,MasterData[WWB ID],C1537)</f>
        <v>244.26814783347766</v>
      </c>
      <c r="Q1537" s="95">
        <f>SUMIFS(MasterData[Annual Focus],MasterData[Material'#],H1537,MasterData[Material],I1537,MasterData[WWB ID],C1537)</f>
        <v>0</v>
      </c>
      <c r="R1537" s="95">
        <f>SUMIFS(MasterData[Growth Rebate],MasterData[Material'#],H1537,MasterData[Material],I1537,MasterData[WWB ID],C1537)</f>
        <v>-249.16000000000076</v>
      </c>
      <c r="S1537" s="95">
        <f t="shared" si="48"/>
        <v>-4.8918521665231083</v>
      </c>
    </row>
    <row r="1538" spans="1:19" x14ac:dyDescent="0.25">
      <c r="A1538" s="91" t="str">
        <v>BD INTERVENTIONAL</v>
      </c>
      <c r="B1538" s="91" t="str">
        <v>Urology and Critical Care</v>
      </c>
      <c r="C1538" s="91" t="str">
        <v>2401521</v>
      </c>
      <c r="D1538" s="91" t="str">
        <v>Total Acute Urology</v>
      </c>
      <c r="E1538" s="91" t="str">
        <v>Urological Drainage</v>
      </c>
      <c r="F1538" s="91" t="str">
        <v>LATEX TRAYS</v>
      </c>
      <c r="G1538" s="91" t="str">
        <v>Surestep Clsd Sys Fol Tray Tes</v>
      </c>
      <c r="H1538" s="91" t="str">
        <v>A899918_BARD</v>
      </c>
      <c r="I1538" s="91" t="str">
        <v>FolyTryNoRflxDrnBagTES</v>
      </c>
      <c r="J1538" s="91" t="str">
        <v>BARD</v>
      </c>
      <c r="K1538" s="95">
        <f>SUMIFS(MasterData[Curr Sales],MasterData[Material'#],H1538,MasterData[Material],I1538,MasterData[WWB ID],C1538)</f>
        <v>3363</v>
      </c>
      <c r="L1538" s="95">
        <f>SUMIFS(MasterData[Prior Sales],MasterData[Material'#],H1538,MasterData[Material],I1538,MasterData[WWB ID],C1538)</f>
        <v>8650.989999999998</v>
      </c>
      <c r="M1538" s="95">
        <f t="shared" si="47"/>
        <v>-5287.989999999998</v>
      </c>
      <c r="N1538" s="95">
        <f>SUMIFS(MasterData[Semi-Annual Base],MasterData[Material'#],H1538,MasterData[Material],I1538,MasterData[WWB ID],C1538)</f>
        <v>0</v>
      </c>
      <c r="O1538" s="95">
        <f>SUMIFS(MasterData[Semi-Annual Focus],MasterData[Material'#],H1538,MasterData[Material],I1538,MasterData[WWB ID],C1538)</f>
        <v>0</v>
      </c>
      <c r="P1538" s="95">
        <f>SUMIFS(MasterData[Base Rebate],MasterData[Material'#],H1538,MasterData[Material],I1538,MasterData[WWB ID],C1538)</f>
        <v>66.636750349664453</v>
      </c>
      <c r="Q1538" s="95">
        <f>SUMIFS(MasterData[Annual Focus],MasterData[Material'#],H1538,MasterData[Material],I1538,MasterData[WWB ID],C1538)</f>
        <v>0</v>
      </c>
      <c r="R1538" s="95">
        <f>SUMIFS(MasterData[Growth Rebate],MasterData[Material'#],H1538,MasterData[Material],I1538,MasterData[WWB ID],C1538)</f>
        <v>-528.79900000000009</v>
      </c>
      <c r="S1538" s="95">
        <f t="shared" si="48"/>
        <v>-462.16224965033564</v>
      </c>
    </row>
    <row r="1539" spans="1:19" x14ac:dyDescent="0.25">
      <c r="A1539" s="91" t="str">
        <v>BD INTERVENTIONAL</v>
      </c>
      <c r="B1539" s="91" t="str">
        <v>Urology and Critical Care</v>
      </c>
      <c r="C1539" s="91" t="str">
        <v>2401521</v>
      </c>
      <c r="D1539" s="91" t="str">
        <v>Total Acute Urology</v>
      </c>
      <c r="E1539" s="91" t="str">
        <v>Urological Drainage</v>
      </c>
      <c r="F1539" s="91" t="str">
        <v>LATEX TRAYS</v>
      </c>
      <c r="G1539" s="91" t="str">
        <v>SURESTEP ECON DRAN LTX TRAY</v>
      </c>
      <c r="H1539" s="91" t="str">
        <v>A800365_BARD</v>
      </c>
      <c r="I1539" s="91" t="str">
        <v>CathMtrTryHydrophCtd</v>
      </c>
      <c r="J1539" s="91" t="str">
        <v>BARD</v>
      </c>
      <c r="K1539" s="95">
        <f>SUMIFS(MasterData[Curr Sales],MasterData[Material'#],H1539,MasterData[Material],I1539,MasterData[WWB ID],C1539)</f>
        <v>7056.1299999999992</v>
      </c>
      <c r="L1539" s="95">
        <f>SUMIFS(MasterData[Prior Sales],MasterData[Material'#],H1539,MasterData[Material],I1539,MasterData[WWB ID],C1539)</f>
        <v>1985.5899999999997</v>
      </c>
      <c r="M1539" s="95">
        <f t="shared" si="47"/>
        <v>5070.5399999999991</v>
      </c>
      <c r="N1539" s="95">
        <f>SUMIFS(MasterData[Semi-Annual Base],MasterData[Material'#],H1539,MasterData[Material],I1539,MasterData[WWB ID],C1539)</f>
        <v>0</v>
      </c>
      <c r="O1539" s="95">
        <f>SUMIFS(MasterData[Semi-Annual Focus],MasterData[Material'#],H1539,MasterData[Material],I1539,MasterData[WWB ID],C1539)</f>
        <v>0</v>
      </c>
      <c r="P1539" s="95">
        <f>SUMIFS(MasterData[Base Rebate],MasterData[Material'#],H1539,MasterData[Material],I1539,MasterData[WWB ID],C1539)</f>
        <v>15.29458075050257</v>
      </c>
      <c r="Q1539" s="95">
        <f>SUMIFS(MasterData[Annual Focus],MasterData[Material'#],H1539,MasterData[Material],I1539,MasterData[WWB ID],C1539)</f>
        <v>0</v>
      </c>
      <c r="R1539" s="95">
        <f>SUMIFS(MasterData[Growth Rebate],MasterData[Material'#],H1539,MasterData[Material],I1539,MasterData[WWB ID],C1539)</f>
        <v>507.05400000000003</v>
      </c>
      <c r="S1539" s="95">
        <f t="shared" si="48"/>
        <v>522.34858075050261</v>
      </c>
    </row>
    <row r="1540" spans="1:19" x14ac:dyDescent="0.25">
      <c r="A1540" s="91" t="str">
        <v>BD INTERVENTIONAL</v>
      </c>
      <c r="B1540" s="91" t="str">
        <v>Urology and Critical Care</v>
      </c>
      <c r="C1540" s="91" t="str">
        <v>2401521</v>
      </c>
      <c r="D1540" s="91" t="str">
        <v>Total Acute Urology</v>
      </c>
      <c r="E1540" s="91" t="str">
        <v>Urological Drainage</v>
      </c>
      <c r="F1540" s="91" t="str">
        <v>Non-IC Specialty Foleys</v>
      </c>
      <c r="G1540" s="91" t="str">
        <v>2-WAY 5CC</v>
      </c>
      <c r="H1540" s="91" t="str">
        <v>0119L20_BARD</v>
      </c>
      <c r="I1540" s="91" t="str">
        <v>FoleyCathContinIrr3Way</v>
      </c>
      <c r="J1540" s="91" t="str">
        <v>BARD</v>
      </c>
      <c r="K1540" s="95">
        <f>SUMIFS(MasterData[Curr Sales],MasterData[Material'#],H1540,MasterData[Material],I1540,MasterData[WWB ID],C1540)</f>
        <v>444.72000000000008</v>
      </c>
      <c r="L1540" s="95">
        <f>SUMIFS(MasterData[Prior Sales],MasterData[Material'#],H1540,MasterData[Material],I1540,MasterData[WWB ID],C1540)</f>
        <v>301.68</v>
      </c>
      <c r="M1540" s="95">
        <f t="shared" si="47"/>
        <v>143.04000000000008</v>
      </c>
      <c r="N1540" s="95">
        <f>SUMIFS(MasterData[Semi-Annual Base],MasterData[Material'#],H1540,MasterData[Material],I1540,MasterData[WWB ID],C1540)</f>
        <v>0</v>
      </c>
      <c r="O1540" s="95">
        <f>SUMIFS(MasterData[Semi-Annual Focus],MasterData[Material'#],H1540,MasterData[Material],I1540,MasterData[WWB ID],C1540)</f>
        <v>0</v>
      </c>
      <c r="P1540" s="95">
        <f>SUMIFS(MasterData[Base Rebate],MasterData[Material'#],H1540,MasterData[Material],I1540,MasterData[WWB ID],C1540)</f>
        <v>2.3237773764027905</v>
      </c>
      <c r="Q1540" s="95">
        <f>SUMIFS(MasterData[Annual Focus],MasterData[Material'#],H1540,MasterData[Material],I1540,MasterData[WWB ID],C1540)</f>
        <v>0</v>
      </c>
      <c r="R1540" s="95">
        <f>SUMIFS(MasterData[Growth Rebate],MasterData[Material'#],H1540,MasterData[Material],I1540,MasterData[WWB ID],C1540)</f>
        <v>14.304000000000016</v>
      </c>
      <c r="S1540" s="95">
        <f t="shared" si="48"/>
        <v>16.627777376402808</v>
      </c>
    </row>
    <row r="1541" spans="1:19" x14ac:dyDescent="0.25">
      <c r="A1541" s="91" t="str">
        <v>BD INTERVENTIONAL</v>
      </c>
      <c r="B1541" s="91" t="str">
        <v>Urology and Critical Care</v>
      </c>
      <c r="C1541" s="91" t="str">
        <v>2401521</v>
      </c>
      <c r="D1541" s="91" t="str">
        <v>Total Acute Urology</v>
      </c>
      <c r="E1541" s="91" t="str">
        <v>Urological Drainage</v>
      </c>
      <c r="F1541" s="91" t="str">
        <v>Non-IC Specialty Foleys</v>
      </c>
      <c r="G1541" s="91" t="str">
        <v>2-WAY 5CC</v>
      </c>
      <c r="H1541" s="91" t="str">
        <v>0119L22_BARD</v>
      </c>
      <c r="I1541" s="91" t="str">
        <v>FoleyCathContinIrr3Way</v>
      </c>
      <c r="J1541" s="91" t="str">
        <v>BARD</v>
      </c>
      <c r="K1541" s="95">
        <f>SUMIFS(MasterData[Curr Sales],MasterData[Material'#],H1541,MasterData[Material],I1541,MasterData[WWB ID],C1541)</f>
        <v>211.20000000000005</v>
      </c>
      <c r="L1541" s="95">
        <f>SUMIFS(MasterData[Prior Sales],MasterData[Material'#],H1541,MasterData[Material],I1541,MasterData[WWB ID],C1541)</f>
        <v>402.24</v>
      </c>
      <c r="M1541" s="95">
        <f t="shared" si="47"/>
        <v>-191.03999999999996</v>
      </c>
      <c r="N1541" s="95">
        <f>SUMIFS(MasterData[Semi-Annual Base],MasterData[Material'#],H1541,MasterData[Material],I1541,MasterData[WWB ID],C1541)</f>
        <v>0</v>
      </c>
      <c r="O1541" s="95">
        <f>SUMIFS(MasterData[Semi-Annual Focus],MasterData[Material'#],H1541,MasterData[Material],I1541,MasterData[WWB ID],C1541)</f>
        <v>0</v>
      </c>
      <c r="P1541" s="95">
        <f>SUMIFS(MasterData[Base Rebate],MasterData[Material'#],H1541,MasterData[Material],I1541,MasterData[WWB ID],C1541)</f>
        <v>3.0983698352037203</v>
      </c>
      <c r="Q1541" s="95">
        <f>SUMIFS(MasterData[Annual Focus],MasterData[Material'#],H1541,MasterData[Material],I1541,MasterData[WWB ID],C1541)</f>
        <v>0</v>
      </c>
      <c r="R1541" s="95">
        <f>SUMIFS(MasterData[Growth Rebate],MasterData[Material'#],H1541,MasterData[Material],I1541,MasterData[WWB ID],C1541)</f>
        <v>-19.103999999999996</v>
      </c>
      <c r="S1541" s="95">
        <f t="shared" si="48"/>
        <v>-16.005630164796276</v>
      </c>
    </row>
    <row r="1542" spans="1:19" x14ac:dyDescent="0.25">
      <c r="A1542" s="91" t="str">
        <v>BD INTERVENTIONAL</v>
      </c>
      <c r="B1542" s="91" t="str">
        <v>Urology and Critical Care</v>
      </c>
      <c r="C1542" s="91" t="str">
        <v>2401521</v>
      </c>
      <c r="D1542" s="91" t="str">
        <v>Total Acute Urology</v>
      </c>
      <c r="E1542" s="91" t="str">
        <v>Urological Drainage</v>
      </c>
      <c r="F1542" s="91" t="str">
        <v>Non-IC Specialty Foleys</v>
      </c>
      <c r="G1542" s="91" t="str">
        <v>2-WAY 5CC</v>
      </c>
      <c r="H1542" s="91" t="str">
        <v>0119L24_BARD</v>
      </c>
      <c r="I1542" s="91" t="str">
        <v>FoleyCathContinIrr3Way</v>
      </c>
      <c r="J1542" s="91" t="str">
        <v>BARD</v>
      </c>
      <c r="K1542" s="95">
        <f>SUMIFS(MasterData[Curr Sales],MasterData[Material'#],H1542,MasterData[Material],I1542,MasterData[WWB ID],C1542)</f>
        <v>0</v>
      </c>
      <c r="L1542" s="95">
        <f>SUMIFS(MasterData[Prior Sales],MasterData[Material'#],H1542,MasterData[Material],I1542,MasterData[WWB ID],C1542)</f>
        <v>510.24</v>
      </c>
      <c r="M1542" s="95">
        <f t="shared" si="47"/>
        <v>-510.24</v>
      </c>
      <c r="N1542" s="95">
        <f>SUMIFS(MasterData[Semi-Annual Base],MasterData[Material'#],H1542,MasterData[Material],I1542,MasterData[WWB ID],C1542)</f>
        <v>0</v>
      </c>
      <c r="O1542" s="95">
        <f>SUMIFS(MasterData[Semi-Annual Focus],MasterData[Material'#],H1542,MasterData[Material],I1542,MasterData[WWB ID],C1542)</f>
        <v>0</v>
      </c>
      <c r="P1542" s="95">
        <f>SUMIFS(MasterData[Base Rebate],MasterData[Material'#],H1542,MasterData[Material],I1542,MasterData[WWB ID],C1542)</f>
        <v>3.9302710439398023</v>
      </c>
      <c r="Q1542" s="95">
        <f>SUMIFS(MasterData[Annual Focus],MasterData[Material'#],H1542,MasterData[Material],I1542,MasterData[WWB ID],C1542)</f>
        <v>0</v>
      </c>
      <c r="R1542" s="95">
        <f>SUMIFS(MasterData[Growth Rebate],MasterData[Material'#],H1542,MasterData[Material],I1542,MasterData[WWB ID],C1542)</f>
        <v>-51.024000000000001</v>
      </c>
      <c r="S1542" s="95">
        <f t="shared" si="48"/>
        <v>-47.093728956060197</v>
      </c>
    </row>
    <row r="1543" spans="1:19" x14ac:dyDescent="0.25">
      <c r="A1543" s="91" t="str">
        <v>BD INTERVENTIONAL</v>
      </c>
      <c r="B1543" s="91" t="str">
        <v>Urology and Critical Care</v>
      </c>
      <c r="C1543" s="91" t="str">
        <v>2401521</v>
      </c>
      <c r="D1543" s="91" t="str">
        <v>Total Acute Urology</v>
      </c>
      <c r="E1543" s="91" t="str">
        <v>Urological Drainage</v>
      </c>
      <c r="F1543" s="91" t="str">
        <v>Non-IC Specialty Foleys</v>
      </c>
      <c r="G1543" s="91" t="str">
        <v>2-WAY COUDE</v>
      </c>
      <c r="H1543" s="91" t="str">
        <v>0168L18_BARD</v>
      </c>
      <c r="I1543" s="91" t="str">
        <v>FoleyCath2WayCoudeCarson</v>
      </c>
      <c r="J1543" s="91" t="str">
        <v>BARD</v>
      </c>
      <c r="K1543" s="95">
        <f>SUMIFS(MasterData[Curr Sales],MasterData[Material'#],H1543,MasterData[Material],I1543,MasterData[WWB ID],C1543)</f>
        <v>446.4</v>
      </c>
      <c r="L1543" s="95">
        <f>SUMIFS(MasterData[Prior Sales],MasterData[Material'#],H1543,MasterData[Material],I1543,MasterData[WWB ID],C1543)</f>
        <v>605.52</v>
      </c>
      <c r="M1543" s="95">
        <f t="shared" si="47"/>
        <v>-159.12</v>
      </c>
      <c r="N1543" s="95">
        <f>SUMIFS(MasterData[Semi-Annual Base],MasterData[Material'#],H1543,MasterData[Material],I1543,MasterData[WWB ID],C1543)</f>
        <v>0</v>
      </c>
      <c r="O1543" s="95">
        <f>SUMIFS(MasterData[Semi-Annual Focus],MasterData[Material'#],H1543,MasterData[Material],I1543,MasterData[WWB ID],C1543)</f>
        <v>0</v>
      </c>
      <c r="P1543" s="95">
        <f>SUMIFS(MasterData[Base Rebate],MasterData[Material'#],H1543,MasterData[Material],I1543,MasterData[WWB ID],C1543)</f>
        <v>4.6641927769803013</v>
      </c>
      <c r="Q1543" s="95">
        <f>SUMIFS(MasterData[Annual Focus],MasterData[Material'#],H1543,MasterData[Material],I1543,MasterData[WWB ID],C1543)</f>
        <v>0</v>
      </c>
      <c r="R1543" s="95">
        <f>SUMIFS(MasterData[Growth Rebate],MasterData[Material'#],H1543,MasterData[Material],I1543,MasterData[WWB ID],C1543)</f>
        <v>-15.911999999999999</v>
      </c>
      <c r="S1543" s="95">
        <f t="shared" si="48"/>
        <v>-11.247807223019699</v>
      </c>
    </row>
    <row r="1544" spans="1:19" x14ac:dyDescent="0.25">
      <c r="A1544" s="91" t="str">
        <v>BD INTERVENTIONAL</v>
      </c>
      <c r="B1544" s="91" t="str">
        <v>Urology and Critical Care</v>
      </c>
      <c r="C1544" s="91" t="str">
        <v>2401521</v>
      </c>
      <c r="D1544" s="91" t="str">
        <v>Total Acute Urology</v>
      </c>
      <c r="E1544" s="91" t="str">
        <v>Urological Drainage</v>
      </c>
      <c r="F1544" s="91" t="str">
        <v>Non-IC Specialty Foleys</v>
      </c>
      <c r="G1544" s="91" t="str">
        <v>2-WAY COUDE</v>
      </c>
      <c r="H1544" s="91" t="str">
        <v>0103L22_BARD</v>
      </c>
      <c r="I1544" s="91" t="str">
        <v>FoleyCath2WayCoudeTiemann</v>
      </c>
      <c r="J1544" s="91" t="str">
        <v>BARD</v>
      </c>
      <c r="K1544" s="95">
        <f>SUMIFS(MasterData[Curr Sales],MasterData[Material'#],H1544,MasterData[Material],I1544,MasterData[WWB ID],C1544)</f>
        <v>134.28</v>
      </c>
      <c r="L1544" s="95">
        <f>SUMIFS(MasterData[Prior Sales],MasterData[Material'#],H1544,MasterData[Material],I1544,MasterData[WWB ID],C1544)</f>
        <v>244.07999999999998</v>
      </c>
      <c r="M1544" s="95">
        <f t="shared" si="47"/>
        <v>-109.79999999999998</v>
      </c>
      <c r="N1544" s="95">
        <f>SUMIFS(MasterData[Semi-Annual Base],MasterData[Material'#],H1544,MasterData[Material],I1544,MasterData[WWB ID],C1544)</f>
        <v>0</v>
      </c>
      <c r="O1544" s="95">
        <f>SUMIFS(MasterData[Semi-Annual Focus],MasterData[Material'#],H1544,MasterData[Material],I1544,MasterData[WWB ID],C1544)</f>
        <v>0</v>
      </c>
      <c r="P1544" s="95">
        <f>SUMIFS(MasterData[Base Rebate],MasterData[Material'#],H1544,MasterData[Material],I1544,MasterData[WWB ID],C1544)</f>
        <v>1.8800967317435457</v>
      </c>
      <c r="Q1544" s="95">
        <f>SUMIFS(MasterData[Annual Focus],MasterData[Material'#],H1544,MasterData[Material],I1544,MasterData[WWB ID],C1544)</f>
        <v>0</v>
      </c>
      <c r="R1544" s="95">
        <f>SUMIFS(MasterData[Growth Rebate],MasterData[Material'#],H1544,MasterData[Material],I1544,MasterData[WWB ID],C1544)</f>
        <v>-10.98</v>
      </c>
      <c r="S1544" s="95">
        <f t="shared" si="48"/>
        <v>-9.0999032682564547</v>
      </c>
    </row>
    <row r="1545" spans="1:19" x14ac:dyDescent="0.25">
      <c r="A1545" s="91" t="str">
        <v>BD INTERVENTIONAL</v>
      </c>
      <c r="B1545" s="91" t="str">
        <v>Urology and Critical Care</v>
      </c>
      <c r="C1545" s="91" t="str">
        <v>2401521</v>
      </c>
      <c r="D1545" s="91" t="str">
        <v>Total Acute Urology</v>
      </c>
      <c r="E1545" s="91" t="str">
        <v>Urological Drainage</v>
      </c>
      <c r="F1545" s="91" t="str">
        <v>Non-IC Specialty Foleys</v>
      </c>
      <c r="G1545" s="91" t="str">
        <v>2-WAY COUDE</v>
      </c>
      <c r="H1545" s="91" t="str">
        <v>0168L22_BARD</v>
      </c>
      <c r="I1545" s="91" t="str">
        <v>FoleyCath2WayCoudeCarson</v>
      </c>
      <c r="J1545" s="91" t="str">
        <v>BARD</v>
      </c>
      <c r="K1545" s="95">
        <f>SUMIFS(MasterData[Curr Sales],MasterData[Material'#],H1545,MasterData[Material],I1545,MasterData[WWB ID],C1545)</f>
        <v>111</v>
      </c>
      <c r="L1545" s="95">
        <f>SUMIFS(MasterData[Prior Sales],MasterData[Material'#],H1545,MasterData[Material],I1545,MasterData[WWB ID],C1545)</f>
        <v>302.76</v>
      </c>
      <c r="M1545" s="95">
        <f t="shared" ref="M1545:M1558" si="49">K1545-L1545</f>
        <v>-191.76</v>
      </c>
      <c r="N1545" s="95">
        <f>SUMIFS(MasterData[Semi-Annual Base],MasterData[Material'#],H1545,MasterData[Material],I1545,MasterData[WWB ID],C1545)</f>
        <v>0</v>
      </c>
      <c r="O1545" s="95">
        <f>SUMIFS(MasterData[Semi-Annual Focus],MasterData[Material'#],H1545,MasterData[Material],I1545,MasterData[WWB ID],C1545)</f>
        <v>0</v>
      </c>
      <c r="P1545" s="95">
        <f>SUMIFS(MasterData[Base Rebate],MasterData[Material'#],H1545,MasterData[Material],I1545,MasterData[WWB ID],C1545)</f>
        <v>2.3320963884901502</v>
      </c>
      <c r="Q1545" s="95">
        <f>SUMIFS(MasterData[Annual Focus],MasterData[Material'#],H1545,MasterData[Material],I1545,MasterData[WWB ID],C1545)</f>
        <v>0</v>
      </c>
      <c r="R1545" s="95">
        <f>SUMIFS(MasterData[Growth Rebate],MasterData[Material'#],H1545,MasterData[Material],I1545,MasterData[WWB ID],C1545)</f>
        <v>-19.176000000000002</v>
      </c>
      <c r="S1545" s="95">
        <f t="shared" ref="S1545:S1558" si="50">SUM(N1545:R1545)</f>
        <v>-16.843903611509852</v>
      </c>
    </row>
    <row r="1546" spans="1:19" x14ac:dyDescent="0.25">
      <c r="A1546" s="91" t="str">
        <v>BD INTERVENTIONAL</v>
      </c>
      <c r="B1546" s="91" t="str">
        <v>Urology and Critical Care</v>
      </c>
      <c r="C1546" s="91" t="str">
        <v>2401521</v>
      </c>
      <c r="D1546" s="91" t="str">
        <v>Total Acute Urology</v>
      </c>
      <c r="E1546" s="91" t="str">
        <v>Urological Drainage</v>
      </c>
      <c r="F1546" s="91" t="str">
        <v>Non-IC Specialty Foleys</v>
      </c>
      <c r="G1546" s="91" t="str">
        <v>2-WAY COUDE</v>
      </c>
      <c r="H1546" s="91" t="str">
        <v>0168L12_BARD</v>
      </c>
      <c r="I1546" s="91" t="str">
        <v>FoleyCath2WayCoudeCarson</v>
      </c>
      <c r="J1546" s="91" t="str">
        <v>BARD</v>
      </c>
      <c r="K1546" s="95">
        <f>SUMIFS(MasterData[Curr Sales],MasterData[Material'#],H1546,MasterData[Material],I1546,MasterData[WWB ID],C1546)</f>
        <v>555</v>
      </c>
      <c r="L1546" s="95">
        <f>SUMIFS(MasterData[Prior Sales],MasterData[Material'#],H1546,MasterData[Material],I1546,MasterData[WWB ID],C1546)</f>
        <v>797.40000000000009</v>
      </c>
      <c r="M1546" s="95">
        <f t="shared" si="49"/>
        <v>-242.40000000000009</v>
      </c>
      <c r="N1546" s="95">
        <f>SUMIFS(MasterData[Semi-Annual Base],MasterData[Material'#],H1546,MasterData[Material],I1546,MasterData[WWB ID],C1546)</f>
        <v>0</v>
      </c>
      <c r="O1546" s="95">
        <f>SUMIFS(MasterData[Semi-Annual Focus],MasterData[Material'#],H1546,MasterData[Material],I1546,MasterData[WWB ID],C1546)</f>
        <v>0</v>
      </c>
      <c r="P1546" s="95">
        <f>SUMIFS(MasterData[Base Rebate],MasterData[Material'#],H1546,MasterData[Material],I1546,MasterData[WWB ID],C1546)</f>
        <v>6.1422039245014073</v>
      </c>
      <c r="Q1546" s="95">
        <f>SUMIFS(MasterData[Annual Focus],MasterData[Material'#],H1546,MasterData[Material],I1546,MasterData[WWB ID],C1546)</f>
        <v>0</v>
      </c>
      <c r="R1546" s="95">
        <f>SUMIFS(MasterData[Growth Rebate],MasterData[Material'#],H1546,MasterData[Material],I1546,MasterData[WWB ID],C1546)</f>
        <v>-24.239999999999991</v>
      </c>
      <c r="S1546" s="95">
        <f t="shared" si="50"/>
        <v>-18.097796075498586</v>
      </c>
    </row>
    <row r="1547" spans="1:19" x14ac:dyDescent="0.25">
      <c r="A1547" s="91" t="str">
        <v>BD INTERVENTIONAL</v>
      </c>
      <c r="B1547" s="91" t="str">
        <v>Urology and Critical Care</v>
      </c>
      <c r="C1547" s="91" t="str">
        <v>2401521</v>
      </c>
      <c r="D1547" s="91" t="str">
        <v>Total Acute Urology</v>
      </c>
      <c r="E1547" s="91" t="str">
        <v>Urological Drainage</v>
      </c>
      <c r="F1547" s="91" t="str">
        <v>Non-IC Specialty Foleys</v>
      </c>
      <c r="G1547" s="91" t="str">
        <v>2-WAY COUDE</v>
      </c>
      <c r="H1547" s="91" t="str">
        <v>0168L14_BARD</v>
      </c>
      <c r="I1547" s="91" t="str">
        <v>FoleyCath2WayCoudeCarson</v>
      </c>
      <c r="J1547" s="91" t="str">
        <v>BARD</v>
      </c>
      <c r="K1547" s="95">
        <f>SUMIFS(MasterData[Curr Sales],MasterData[Material'#],H1547,MasterData[Material],I1547,MasterData[WWB ID],C1547)</f>
        <v>1107.9599999999998</v>
      </c>
      <c r="L1547" s="95">
        <f>SUMIFS(MasterData[Prior Sales],MasterData[Material'#],H1547,MasterData[Material],I1547,MasterData[WWB ID],C1547)</f>
        <v>403.68</v>
      </c>
      <c r="M1547" s="95">
        <f t="shared" si="49"/>
        <v>704.27999999999975</v>
      </c>
      <c r="N1547" s="95">
        <f>SUMIFS(MasterData[Semi-Annual Base],MasterData[Material'#],H1547,MasterData[Material],I1547,MasterData[WWB ID],C1547)</f>
        <v>0</v>
      </c>
      <c r="O1547" s="95">
        <f>SUMIFS(MasterData[Semi-Annual Focus],MasterData[Material'#],H1547,MasterData[Material],I1547,MasterData[WWB ID],C1547)</f>
        <v>0</v>
      </c>
      <c r="P1547" s="95">
        <f>SUMIFS(MasterData[Base Rebate],MasterData[Material'#],H1547,MasterData[Material],I1547,MasterData[WWB ID],C1547)</f>
        <v>3.1094618513202006</v>
      </c>
      <c r="Q1547" s="95">
        <f>SUMIFS(MasterData[Annual Focus],MasterData[Material'#],H1547,MasterData[Material],I1547,MasterData[WWB ID],C1547)</f>
        <v>0</v>
      </c>
      <c r="R1547" s="95">
        <f>SUMIFS(MasterData[Growth Rebate],MasterData[Material'#],H1547,MasterData[Material],I1547,MasterData[WWB ID],C1547)</f>
        <v>70.427999999999969</v>
      </c>
      <c r="S1547" s="95">
        <f t="shared" si="50"/>
        <v>73.537461851320174</v>
      </c>
    </row>
    <row r="1548" spans="1:19" x14ac:dyDescent="0.25">
      <c r="A1548" s="91" t="str">
        <v>BD INTERVENTIONAL</v>
      </c>
      <c r="B1548" s="91" t="str">
        <v>Urology and Critical Care</v>
      </c>
      <c r="C1548" s="91" t="str">
        <v>2401521</v>
      </c>
      <c r="D1548" s="91" t="str">
        <v>Total Acute Urology</v>
      </c>
      <c r="E1548" s="91" t="str">
        <v>Urological Drainage</v>
      </c>
      <c r="F1548" s="91" t="str">
        <v>Non-IC Specialty Foleys</v>
      </c>
      <c r="G1548" s="91" t="str">
        <v>2-WAY COUDE</v>
      </c>
      <c r="H1548" s="91" t="str">
        <v>0168L16_BARD</v>
      </c>
      <c r="I1548" s="91" t="str">
        <v>FoleyCath2WayCoudeCarson</v>
      </c>
      <c r="J1548" s="91" t="str">
        <v>BARD</v>
      </c>
      <c r="K1548" s="95">
        <f>SUMIFS(MasterData[Curr Sales],MasterData[Material'#],H1548,MasterData[Material],I1548,MasterData[WWB ID],C1548)</f>
        <v>557.99999999999989</v>
      </c>
      <c r="L1548" s="95">
        <f>SUMIFS(MasterData[Prior Sales],MasterData[Material'#],H1548,MasterData[Material],I1548,MasterData[WWB ID],C1548)</f>
        <v>1110.1199999999999</v>
      </c>
      <c r="M1548" s="95">
        <f t="shared" si="49"/>
        <v>-552.12</v>
      </c>
      <c r="N1548" s="95">
        <f>SUMIFS(MasterData[Semi-Annual Base],MasterData[Material'#],H1548,MasterData[Material],I1548,MasterData[WWB ID],C1548)</f>
        <v>0</v>
      </c>
      <c r="O1548" s="95">
        <f>SUMIFS(MasterData[Semi-Annual Focus],MasterData[Material'#],H1548,MasterData[Material],I1548,MasterData[WWB ID],C1548)</f>
        <v>0</v>
      </c>
      <c r="P1548" s="95">
        <f>SUMIFS(MasterData[Base Rebate],MasterData[Material'#],H1548,MasterData[Material],I1548,MasterData[WWB ID],C1548)</f>
        <v>8.5510200911305532</v>
      </c>
      <c r="Q1548" s="95">
        <f>SUMIFS(MasterData[Annual Focus],MasterData[Material'#],H1548,MasterData[Material],I1548,MasterData[WWB ID],C1548)</f>
        <v>0</v>
      </c>
      <c r="R1548" s="95">
        <f>SUMIFS(MasterData[Growth Rebate],MasterData[Material'#],H1548,MasterData[Material],I1548,MasterData[WWB ID],C1548)</f>
        <v>-55.211999999999989</v>
      </c>
      <c r="S1548" s="95">
        <f t="shared" si="50"/>
        <v>-46.660979908869436</v>
      </c>
    </row>
    <row r="1549" spans="1:19" x14ac:dyDescent="0.25">
      <c r="A1549" s="91" t="str">
        <v>BD INTERVENTIONAL</v>
      </c>
      <c r="B1549" s="91" t="str">
        <v>Urology and Critical Care</v>
      </c>
      <c r="C1549" s="91" t="str">
        <v>2401521</v>
      </c>
      <c r="D1549" s="91" t="str">
        <v>Total Acute Urology</v>
      </c>
      <c r="E1549" s="91" t="str">
        <v>Urological Drainage</v>
      </c>
      <c r="F1549" s="91" t="str">
        <v>Non-IC Specialty Foleys</v>
      </c>
      <c r="G1549" s="91" t="str">
        <v>2-WAY COUDE</v>
      </c>
      <c r="H1549" s="91" t="str">
        <v>0103L14_BARD</v>
      </c>
      <c r="I1549" s="91" t="str">
        <v>FoleyCath2WayCoudeTiemann</v>
      </c>
      <c r="J1549" s="91" t="str">
        <v>BARD</v>
      </c>
      <c r="K1549" s="95">
        <f>SUMIFS(MasterData[Curr Sales],MasterData[Material'#],H1549,MasterData[Material],I1549,MasterData[WWB ID],C1549)</f>
        <v>399.84000000000003</v>
      </c>
      <c r="L1549" s="95">
        <f>SUMIFS(MasterData[Prior Sales],MasterData[Material'#],H1549,MasterData[Material],I1549,MasterData[WWB ID],C1549)</f>
        <v>122.03999999999999</v>
      </c>
      <c r="M1549" s="95">
        <f t="shared" si="49"/>
        <v>277.80000000000007</v>
      </c>
      <c r="N1549" s="95">
        <f>SUMIFS(MasterData[Semi-Annual Base],MasterData[Material'#],H1549,MasterData[Material],I1549,MasterData[WWB ID],C1549)</f>
        <v>0</v>
      </c>
      <c r="O1549" s="95">
        <f>SUMIFS(MasterData[Semi-Annual Focus],MasterData[Material'#],H1549,MasterData[Material],I1549,MasterData[WWB ID],C1549)</f>
        <v>0</v>
      </c>
      <c r="P1549" s="95">
        <f>SUMIFS(MasterData[Base Rebate],MasterData[Material'#],H1549,MasterData[Material],I1549,MasterData[WWB ID],C1549)</f>
        <v>0.94004836587177287</v>
      </c>
      <c r="Q1549" s="95">
        <f>SUMIFS(MasterData[Annual Focus],MasterData[Material'#],H1549,MasterData[Material],I1549,MasterData[WWB ID],C1549)</f>
        <v>0</v>
      </c>
      <c r="R1549" s="95">
        <f>SUMIFS(MasterData[Growth Rebate],MasterData[Material'#],H1549,MasterData[Material],I1549,MasterData[WWB ID],C1549)</f>
        <v>27.78</v>
      </c>
      <c r="S1549" s="95">
        <f t="shared" si="50"/>
        <v>28.720048365871776</v>
      </c>
    </row>
    <row r="1550" spans="1:19" x14ac:dyDescent="0.25">
      <c r="A1550" s="91" t="str">
        <v>BD INTERVENTIONAL</v>
      </c>
      <c r="B1550" s="91" t="str">
        <v>Urology and Critical Care</v>
      </c>
      <c r="C1550" s="91" t="str">
        <v>2401521</v>
      </c>
      <c r="D1550" s="91" t="str">
        <v>Total Acute Urology</v>
      </c>
      <c r="E1550" s="91" t="str">
        <v>Urological Drainage</v>
      </c>
      <c r="F1550" s="91" t="str">
        <v>Non-IC Specialty Foleys</v>
      </c>
      <c r="G1550" s="91" t="str">
        <v>2-WAY COUDE</v>
      </c>
      <c r="H1550" s="91" t="str">
        <v>0103L18_BARD</v>
      </c>
      <c r="I1550" s="91" t="str">
        <v>FoleyCath2WayCoudeTiemann</v>
      </c>
      <c r="J1550" s="91" t="str">
        <v>BARD</v>
      </c>
      <c r="K1550" s="95">
        <f>SUMIFS(MasterData[Curr Sales],MasterData[Material'#],H1550,MasterData[Material],I1550,MasterData[WWB ID],C1550)</f>
        <v>268.56000000000006</v>
      </c>
      <c r="L1550" s="95">
        <f>SUMIFS(MasterData[Prior Sales],MasterData[Material'#],H1550,MasterData[Material],I1550,MasterData[WWB ID],C1550)</f>
        <v>122.03999999999999</v>
      </c>
      <c r="M1550" s="95">
        <f t="shared" si="49"/>
        <v>146.52000000000007</v>
      </c>
      <c r="N1550" s="95">
        <f>SUMIFS(MasterData[Semi-Annual Base],MasterData[Material'#],H1550,MasterData[Material],I1550,MasterData[WWB ID],C1550)</f>
        <v>0</v>
      </c>
      <c r="O1550" s="95">
        <f>SUMIFS(MasterData[Semi-Annual Focus],MasterData[Material'#],H1550,MasterData[Material],I1550,MasterData[WWB ID],C1550)</f>
        <v>0</v>
      </c>
      <c r="P1550" s="95">
        <f>SUMIFS(MasterData[Base Rebate],MasterData[Material'#],H1550,MasterData[Material],I1550,MasterData[WWB ID],C1550)</f>
        <v>0.94004836587177287</v>
      </c>
      <c r="Q1550" s="95">
        <f>SUMIFS(MasterData[Annual Focus],MasterData[Material'#],H1550,MasterData[Material],I1550,MasterData[WWB ID],C1550)</f>
        <v>0</v>
      </c>
      <c r="R1550" s="95">
        <f>SUMIFS(MasterData[Growth Rebate],MasterData[Material'#],H1550,MasterData[Material],I1550,MasterData[WWB ID],C1550)</f>
        <v>14.652000000000001</v>
      </c>
      <c r="S1550" s="95">
        <f t="shared" si="50"/>
        <v>15.592048365871774</v>
      </c>
    </row>
    <row r="1551" spans="1:19" x14ac:dyDescent="0.25">
      <c r="A1551" s="91" t="str">
        <v>BD INTERVENTIONAL</v>
      </c>
      <c r="B1551" s="91" t="str">
        <v>Urology and Critical Care</v>
      </c>
      <c r="C1551" s="91" t="str">
        <v>2401521</v>
      </c>
      <c r="D1551" s="91" t="str">
        <v>Total Acute Urology</v>
      </c>
      <c r="E1551" s="91" t="str">
        <v>Urological Drainage</v>
      </c>
      <c r="F1551" s="91" t="str">
        <v>Non-IC Specialty Foleys</v>
      </c>
      <c r="G1551" s="91" t="str">
        <v>2-WAY COUDE</v>
      </c>
      <c r="H1551" s="91" t="str">
        <v>0103L24_BARD</v>
      </c>
      <c r="I1551" s="91" t="str">
        <v>FoleyCath2WayCoudeTiemann</v>
      </c>
      <c r="J1551" s="91" t="str">
        <v>BARD</v>
      </c>
      <c r="K1551" s="95">
        <f>SUMIFS(MasterData[Curr Sales],MasterData[Material'#],H1551,MasterData[Material],I1551,MasterData[WWB ID],C1551)</f>
        <v>134.28</v>
      </c>
      <c r="L1551" s="95">
        <f>SUMIFS(MasterData[Prior Sales],MasterData[Material'#],H1551,MasterData[Material],I1551,MasterData[WWB ID],C1551)</f>
        <v>122.03999999999999</v>
      </c>
      <c r="M1551" s="95">
        <f t="shared" si="49"/>
        <v>12.240000000000009</v>
      </c>
      <c r="N1551" s="95">
        <f>SUMIFS(MasterData[Semi-Annual Base],MasterData[Material'#],H1551,MasterData[Material],I1551,MasterData[WWB ID],C1551)</f>
        <v>0</v>
      </c>
      <c r="O1551" s="95">
        <f>SUMIFS(MasterData[Semi-Annual Focus],MasterData[Material'#],H1551,MasterData[Material],I1551,MasterData[WWB ID],C1551)</f>
        <v>0</v>
      </c>
      <c r="P1551" s="95">
        <f>SUMIFS(MasterData[Base Rebate],MasterData[Material'#],H1551,MasterData[Material],I1551,MasterData[WWB ID],C1551)</f>
        <v>0.94004836587177287</v>
      </c>
      <c r="Q1551" s="95">
        <f>SUMIFS(MasterData[Annual Focus],MasterData[Material'#],H1551,MasterData[Material],I1551,MasterData[WWB ID],C1551)</f>
        <v>0</v>
      </c>
      <c r="R1551" s="95">
        <f>SUMIFS(MasterData[Growth Rebate],MasterData[Material'#],H1551,MasterData[Material],I1551,MasterData[WWB ID],C1551)</f>
        <v>1.2239999999999984</v>
      </c>
      <c r="S1551" s="95">
        <f t="shared" si="50"/>
        <v>2.1640483658717713</v>
      </c>
    </row>
    <row r="1552" spans="1:19" x14ac:dyDescent="0.25">
      <c r="A1552" s="91" t="str">
        <v>BD INTERVENTIONAL</v>
      </c>
      <c r="B1552" s="91" t="str">
        <v>Urology and Critical Care</v>
      </c>
      <c r="C1552" s="91" t="str">
        <v>2401521</v>
      </c>
      <c r="D1552" s="91" t="str">
        <v>Total Acute Urology</v>
      </c>
      <c r="E1552" s="91" t="str">
        <v>Urological Drainage</v>
      </c>
      <c r="F1552" s="91" t="str">
        <v>Non-IC Specialty Foleys</v>
      </c>
      <c r="G1552" s="91" t="str">
        <v>2-WAY COUDE</v>
      </c>
      <c r="H1552" s="91" t="str">
        <v>0168L20_BARD</v>
      </c>
      <c r="I1552" s="91" t="str">
        <v>FoleyCath2WayCoudeCarson</v>
      </c>
      <c r="J1552" s="91" t="str">
        <v>BARD</v>
      </c>
      <c r="K1552" s="95">
        <f>SUMIFS(MasterData[Curr Sales],MasterData[Material'#],H1552,MasterData[Material],I1552,MasterData[WWB ID],C1552)</f>
        <v>334.79999999999995</v>
      </c>
      <c r="L1552" s="95">
        <f>SUMIFS(MasterData[Prior Sales],MasterData[Material'#],H1552,MasterData[Material],I1552,MasterData[WWB ID],C1552)</f>
        <v>504.6</v>
      </c>
      <c r="M1552" s="95">
        <f t="shared" si="49"/>
        <v>-169.80000000000007</v>
      </c>
      <c r="N1552" s="95">
        <f>SUMIFS(MasterData[Semi-Annual Base],MasterData[Material'#],H1552,MasterData[Material],I1552,MasterData[WWB ID],C1552)</f>
        <v>0</v>
      </c>
      <c r="O1552" s="95">
        <f>SUMIFS(MasterData[Semi-Annual Focus],MasterData[Material'#],H1552,MasterData[Material],I1552,MasterData[WWB ID],C1552)</f>
        <v>0</v>
      </c>
      <c r="P1552" s="95">
        <f>SUMIFS(MasterData[Base Rebate],MasterData[Material'#],H1552,MasterData[Material],I1552,MasterData[WWB ID],C1552)</f>
        <v>3.886827314150251</v>
      </c>
      <c r="Q1552" s="95">
        <f>SUMIFS(MasterData[Annual Focus],MasterData[Material'#],H1552,MasterData[Material],I1552,MasterData[WWB ID],C1552)</f>
        <v>0</v>
      </c>
      <c r="R1552" s="95">
        <f>SUMIFS(MasterData[Growth Rebate],MasterData[Material'#],H1552,MasterData[Material],I1552,MasterData[WWB ID],C1552)</f>
        <v>-16.979999999999997</v>
      </c>
      <c r="S1552" s="95">
        <f t="shared" si="50"/>
        <v>-13.093172685849746</v>
      </c>
    </row>
    <row r="1553" spans="1:19" x14ac:dyDescent="0.25">
      <c r="A1553" s="91" t="str">
        <v>BD INTERVENTIONAL</v>
      </c>
      <c r="B1553" s="91" t="str">
        <v>Urology and Critical Care</v>
      </c>
      <c r="C1553" s="91" t="str">
        <v>2401521</v>
      </c>
      <c r="D1553" s="91" t="str">
        <v>Total Acute Urology</v>
      </c>
      <c r="E1553" s="91" t="str">
        <v>Urological Drainage</v>
      </c>
      <c r="F1553" s="91" t="str">
        <v>Non-IC Specialty Foleys</v>
      </c>
      <c r="G1553" s="91" t="str">
        <v>2-WAY COUDE</v>
      </c>
      <c r="H1553" s="91" t="str">
        <v>0168L24_BARD</v>
      </c>
      <c r="I1553" s="91" t="str">
        <v>FoleyCath2WayCoudeCarson</v>
      </c>
      <c r="J1553" s="91" t="str">
        <v>BARD</v>
      </c>
      <c r="K1553" s="95">
        <f>SUMIFS(MasterData[Curr Sales],MasterData[Material'#],H1553,MasterData[Material],I1553,MasterData[WWB ID],C1553)</f>
        <v>0</v>
      </c>
      <c r="L1553" s="95">
        <f>SUMIFS(MasterData[Prior Sales],MasterData[Material'#],H1553,MasterData[Material],I1553,MasterData[WWB ID],C1553)</f>
        <v>302.76000000000005</v>
      </c>
      <c r="M1553" s="95">
        <f t="shared" si="49"/>
        <v>-302.76000000000005</v>
      </c>
      <c r="N1553" s="95">
        <f>SUMIFS(MasterData[Semi-Annual Base],MasterData[Material'#],H1553,MasterData[Material],I1553,MasterData[WWB ID],C1553)</f>
        <v>0</v>
      </c>
      <c r="O1553" s="95">
        <f>SUMIFS(MasterData[Semi-Annual Focus],MasterData[Material'#],H1553,MasterData[Material],I1553,MasterData[WWB ID],C1553)</f>
        <v>0</v>
      </c>
      <c r="P1553" s="95">
        <f>SUMIFS(MasterData[Base Rebate],MasterData[Material'#],H1553,MasterData[Material],I1553,MasterData[WWB ID],C1553)</f>
        <v>2.3320963884901502</v>
      </c>
      <c r="Q1553" s="95">
        <f>SUMIFS(MasterData[Annual Focus],MasterData[Material'#],H1553,MasterData[Material],I1553,MasterData[WWB ID],C1553)</f>
        <v>0</v>
      </c>
      <c r="R1553" s="95">
        <f>SUMIFS(MasterData[Growth Rebate],MasterData[Material'#],H1553,MasterData[Material],I1553,MasterData[WWB ID],C1553)</f>
        <v>-30.276000000000003</v>
      </c>
      <c r="S1553" s="95">
        <f t="shared" si="50"/>
        <v>-27.943903611509853</v>
      </c>
    </row>
    <row r="1554" spans="1:19" x14ac:dyDescent="0.25">
      <c r="A1554" s="91" t="str">
        <v>BD INTERVENTIONAL</v>
      </c>
      <c r="B1554" s="91" t="str">
        <v>Urology and Critical Care</v>
      </c>
      <c r="C1554" s="91" t="str">
        <v>2401521</v>
      </c>
      <c r="D1554" s="91" t="str">
        <v>Total Acute Urology</v>
      </c>
      <c r="E1554" s="91" t="str">
        <v>Urological Drainage</v>
      </c>
      <c r="F1554" s="91" t="str">
        <v>Non-IC Specialty Foleys</v>
      </c>
      <c r="G1554" s="91" t="str">
        <v>3-WAY 30CC</v>
      </c>
      <c r="H1554" s="91" t="str">
        <v>0167L18_BARD</v>
      </c>
      <c r="I1554" s="91" t="str">
        <v>FoleyCathLatex3Way</v>
      </c>
      <c r="J1554" s="91" t="str">
        <v>BARD</v>
      </c>
      <c r="K1554" s="95">
        <f>SUMIFS(MasterData[Curr Sales],MasterData[Material'#],H1554,MasterData[Material],I1554,MasterData[WWB ID],C1554)</f>
        <v>552.71999999999991</v>
      </c>
      <c r="L1554" s="95">
        <f>SUMIFS(MasterData[Prior Sales],MasterData[Material'#],H1554,MasterData[Material],I1554,MasterData[WWB ID],C1554)</f>
        <v>311.76</v>
      </c>
      <c r="M1554" s="95">
        <f t="shared" si="49"/>
        <v>240.95999999999992</v>
      </c>
      <c r="N1554" s="95">
        <f>SUMIFS(MasterData[Semi-Annual Base],MasterData[Material'#],H1554,MasterData[Material],I1554,MasterData[WWB ID],C1554)</f>
        <v>0</v>
      </c>
      <c r="O1554" s="95">
        <f>SUMIFS(MasterData[Semi-Annual Focus],MasterData[Material'#],H1554,MasterData[Material],I1554,MasterData[WWB ID],C1554)</f>
        <v>0</v>
      </c>
      <c r="P1554" s="95">
        <f>SUMIFS(MasterData[Base Rebate],MasterData[Material'#],H1554,MasterData[Material],I1554,MasterData[WWB ID],C1554)</f>
        <v>2.4014214892181576</v>
      </c>
      <c r="Q1554" s="95">
        <f>SUMIFS(MasterData[Annual Focus],MasterData[Material'#],H1554,MasterData[Material],I1554,MasterData[WWB ID],C1554)</f>
        <v>0</v>
      </c>
      <c r="R1554" s="95">
        <f>SUMIFS(MasterData[Growth Rebate],MasterData[Material'#],H1554,MasterData[Material],I1554,MasterData[WWB ID],C1554)</f>
        <v>24.095999999999993</v>
      </c>
      <c r="S1554" s="95">
        <f t="shared" si="50"/>
        <v>26.497421489218151</v>
      </c>
    </row>
    <row r="1555" spans="1:19" x14ac:dyDescent="0.25">
      <c r="A1555" s="91" t="str">
        <v>BD INTERVENTIONAL</v>
      </c>
      <c r="B1555" s="91" t="str">
        <v>Urology and Critical Care</v>
      </c>
      <c r="C1555" s="91" t="str">
        <v>2401521</v>
      </c>
      <c r="D1555" s="91" t="str">
        <v>Total Acute Urology</v>
      </c>
      <c r="E1555" s="91" t="str">
        <v>Urological Drainage</v>
      </c>
      <c r="F1555" s="91" t="str">
        <v>Non-IC Specialty Foleys</v>
      </c>
      <c r="G1555" s="91" t="str">
        <v>3-WAY 30CC</v>
      </c>
      <c r="H1555" s="91" t="str">
        <v>0167L22_BARD</v>
      </c>
      <c r="I1555" s="91" t="str">
        <v>FoleyCathLatex3Way</v>
      </c>
      <c r="J1555" s="91" t="str">
        <v>BARD</v>
      </c>
      <c r="K1555" s="95">
        <f>SUMIFS(MasterData[Curr Sales],MasterData[Material'#],H1555,MasterData[Material],I1555,MasterData[WWB ID],C1555)</f>
        <v>1366.6799999999998</v>
      </c>
      <c r="L1555" s="95">
        <f>SUMIFS(MasterData[Prior Sales],MasterData[Material'#],H1555,MasterData[Material],I1555,MasterData[WWB ID],C1555)</f>
        <v>519.6</v>
      </c>
      <c r="M1555" s="95">
        <f t="shared" si="49"/>
        <v>847.07999999999981</v>
      </c>
      <c r="N1555" s="95">
        <f>SUMIFS(MasterData[Semi-Annual Base],MasterData[Material'#],H1555,MasterData[Material],I1555,MasterData[WWB ID],C1555)</f>
        <v>0</v>
      </c>
      <c r="O1555" s="95">
        <f>SUMIFS(MasterData[Semi-Annual Focus],MasterData[Material'#],H1555,MasterData[Material],I1555,MasterData[WWB ID],C1555)</f>
        <v>0</v>
      </c>
      <c r="P1555" s="95">
        <f>SUMIFS(MasterData[Base Rebate],MasterData[Material'#],H1555,MasterData[Material],I1555,MasterData[WWB ID],C1555)</f>
        <v>4.0023691486969293</v>
      </c>
      <c r="Q1555" s="95">
        <f>SUMIFS(MasterData[Annual Focus],MasterData[Material'#],H1555,MasterData[Material],I1555,MasterData[WWB ID],C1555)</f>
        <v>0</v>
      </c>
      <c r="R1555" s="95">
        <f>SUMIFS(MasterData[Growth Rebate],MasterData[Material'#],H1555,MasterData[Material],I1555,MasterData[WWB ID],C1555)</f>
        <v>84.70799999999997</v>
      </c>
      <c r="S1555" s="95">
        <f t="shared" si="50"/>
        <v>88.710369148696898</v>
      </c>
    </row>
    <row r="1556" spans="1:19" x14ac:dyDescent="0.25">
      <c r="A1556" s="91" t="str">
        <v>BD INTERVENTIONAL</v>
      </c>
      <c r="B1556" s="91" t="str">
        <v>Urology and Critical Care</v>
      </c>
      <c r="C1556" s="91" t="str">
        <v>2401521</v>
      </c>
      <c r="D1556" s="91" t="str">
        <v>Total Acute Urology</v>
      </c>
      <c r="E1556" s="91" t="str">
        <v>Urological Drainage</v>
      </c>
      <c r="F1556" s="91" t="str">
        <v>Non-IC Specialty Foleys</v>
      </c>
      <c r="G1556" s="91" t="str">
        <v>3-WAY 30CC</v>
      </c>
      <c r="H1556" s="91" t="str">
        <v>0167L24_BARD</v>
      </c>
      <c r="I1556" s="91" t="str">
        <v>FoleyCathLatex3Way</v>
      </c>
      <c r="J1556" s="91" t="str">
        <v>BARD</v>
      </c>
      <c r="K1556" s="95">
        <f>SUMIFS(MasterData[Curr Sales],MasterData[Material'#],H1556,MasterData[Material],I1556,MasterData[WWB ID],C1556)</f>
        <v>267.15999999999997</v>
      </c>
      <c r="L1556" s="95">
        <f>SUMIFS(MasterData[Prior Sales],MasterData[Material'#],H1556,MasterData[Material],I1556,MasterData[WWB ID],C1556)</f>
        <v>528.26</v>
      </c>
      <c r="M1556" s="95">
        <f t="shared" si="49"/>
        <v>-261.10000000000002</v>
      </c>
      <c r="N1556" s="95">
        <f>SUMIFS(MasterData[Semi-Annual Base],MasterData[Material'#],H1556,MasterData[Material],I1556,MasterData[WWB ID],C1556)</f>
        <v>0</v>
      </c>
      <c r="O1556" s="95">
        <f>SUMIFS(MasterData[Semi-Annual Focus],MasterData[Material'#],H1556,MasterData[Material],I1556,MasterData[WWB ID],C1556)</f>
        <v>0</v>
      </c>
      <c r="P1556" s="95">
        <f>SUMIFS(MasterData[Base Rebate],MasterData[Material'#],H1556,MasterData[Material],I1556,MasterData[WWB ID],C1556)</f>
        <v>4.0690753011752117</v>
      </c>
      <c r="Q1556" s="95">
        <f>SUMIFS(MasterData[Annual Focus],MasterData[Material'#],H1556,MasterData[Material],I1556,MasterData[WWB ID],C1556)</f>
        <v>0</v>
      </c>
      <c r="R1556" s="95">
        <f>SUMIFS(MasterData[Growth Rebate],MasterData[Material'#],H1556,MasterData[Material],I1556,MasterData[WWB ID],C1556)</f>
        <v>-26.11</v>
      </c>
      <c r="S1556" s="95">
        <f t="shared" si="50"/>
        <v>-22.040924698824789</v>
      </c>
    </row>
    <row r="1557" spans="1:19" x14ac:dyDescent="0.25">
      <c r="A1557" s="91" t="str">
        <v>BD INTERVENTIONAL</v>
      </c>
      <c r="B1557" s="91" t="str">
        <v>Urology and Critical Care</v>
      </c>
      <c r="C1557" s="91" t="str">
        <v>2401521</v>
      </c>
      <c r="D1557" s="91" t="str">
        <v>Total Acute Urology</v>
      </c>
      <c r="E1557" s="91" t="str">
        <v>Urological Drainage</v>
      </c>
      <c r="F1557" s="91" t="str">
        <v>Non-IC Specialty Foleys</v>
      </c>
      <c r="G1557" s="91" t="str">
        <v>3-Way Hematuria</v>
      </c>
      <c r="H1557" s="91" t="str">
        <v>2551H24_BARD</v>
      </c>
      <c r="I1557" s="91" t="str">
        <v>CathFoleyHematuria3WayLub</v>
      </c>
      <c r="J1557" s="91" t="str">
        <v>BARD</v>
      </c>
      <c r="K1557" s="95">
        <f>SUMIFS(MasterData[Curr Sales],MasterData[Material'#],H1557,MasterData[Material],I1557,MasterData[WWB ID],C1557)</f>
        <v>2228.1999999999998</v>
      </c>
      <c r="L1557" s="95">
        <f>SUMIFS(MasterData[Prior Sales],MasterData[Material'#],H1557,MasterData[Material],I1557,MasterData[WWB ID],C1557)</f>
        <v>315</v>
      </c>
      <c r="M1557" s="95">
        <f t="shared" si="49"/>
        <v>1913.1999999999998</v>
      </c>
      <c r="N1557" s="95">
        <f>SUMIFS(MasterData[Semi-Annual Base],MasterData[Material'#],H1557,MasterData[Material],I1557,MasterData[WWB ID],C1557)</f>
        <v>0</v>
      </c>
      <c r="O1557" s="95">
        <f>SUMIFS(MasterData[Semi-Annual Focus],MasterData[Material'#],H1557,MasterData[Material],I1557,MasterData[WWB ID],C1557)</f>
        <v>0</v>
      </c>
      <c r="P1557" s="95">
        <f>SUMIFS(MasterData[Base Rebate],MasterData[Material'#],H1557,MasterData[Material],I1557,MasterData[WWB ID],C1557)</f>
        <v>2.4263785254802404</v>
      </c>
      <c r="Q1557" s="95">
        <f>SUMIFS(MasterData[Annual Focus],MasterData[Material'#],H1557,MasterData[Material],I1557,MasterData[WWB ID],C1557)</f>
        <v>0</v>
      </c>
      <c r="R1557" s="95">
        <f>SUMIFS(MasterData[Growth Rebate],MasterData[Material'#],H1557,MasterData[Material],I1557,MasterData[WWB ID],C1557)</f>
        <v>191.32000000000005</v>
      </c>
      <c r="S1557" s="95">
        <f t="shared" si="50"/>
        <v>193.74637852548028</v>
      </c>
    </row>
    <row r="1558" spans="1:19" x14ac:dyDescent="0.25">
      <c r="A1558" s="91" t="str">
        <v>BD INTERVENTIONAL</v>
      </c>
      <c r="B1558" s="91" t="str">
        <v>Urology and Critical Care</v>
      </c>
      <c r="C1558" s="91" t="str">
        <v>2401521</v>
      </c>
      <c r="D1558" s="91" t="str">
        <v>Total Acute Urology</v>
      </c>
      <c r="E1558" s="91" t="str">
        <v>Urological Drainage</v>
      </c>
      <c r="F1558" s="91" t="str">
        <v>Non-IC Specialty Foleys</v>
      </c>
      <c r="G1558" s="91" t="str">
        <v>3-Way Hematuria</v>
      </c>
      <c r="H1558" s="91" t="str">
        <v>2557H22_BARD</v>
      </c>
      <c r="I1558" s="91" t="str">
        <v>FoleyCath3WayCoudeHematuria</v>
      </c>
      <c r="J1558" s="91" t="str">
        <v>BARD</v>
      </c>
      <c r="K1558" s="95">
        <f>SUMIFS(MasterData[Curr Sales],MasterData[Material'#],H1558,MasterData[Material],I1558,MasterData[WWB ID],C1558)</f>
        <v>5763.0499999999993</v>
      </c>
      <c r="L1558" s="95">
        <f>SUMIFS(MasterData[Prior Sales],MasterData[Material'#],H1558,MasterData[Material],I1558,MasterData[WWB ID],C1558)</f>
        <v>1728.0000000000002</v>
      </c>
      <c r="M1558" s="95">
        <f t="shared" si="49"/>
        <v>4035.0499999999993</v>
      </c>
      <c r="N1558" s="95">
        <f>SUMIFS(MasterData[Semi-Annual Base],MasterData[Material'#],H1558,MasterData[Material],I1558,MasterData[WWB ID],C1558)</f>
        <v>0</v>
      </c>
      <c r="O1558" s="95">
        <f>SUMIFS(MasterData[Semi-Annual Focus],MasterData[Material'#],H1558,MasterData[Material],I1558,MasterData[WWB ID],C1558)</f>
        <v>0</v>
      </c>
      <c r="P1558" s="95">
        <f>SUMIFS(MasterData[Base Rebate],MasterData[Material'#],H1558,MasterData[Material],I1558,MasterData[WWB ID],C1558)</f>
        <v>13.310419339777321</v>
      </c>
      <c r="Q1558" s="95">
        <f>SUMIFS(MasterData[Annual Focus],MasterData[Material'#],H1558,MasterData[Material],I1558,MasterData[WWB ID],C1558)</f>
        <v>0</v>
      </c>
      <c r="R1558" s="95">
        <f>SUMIFS(MasterData[Growth Rebate],MasterData[Material'#],H1558,MasterData[Material],I1558,MasterData[WWB ID],C1558)</f>
        <v>403.50499999999988</v>
      </c>
      <c r="S1558" s="95">
        <f t="shared" si="50"/>
        <v>416.81541933977718</v>
      </c>
    </row>
    <row r="1559" spans="1:19" x14ac:dyDescent="0.25">
      <c r="A1559" s="91" t="str">
        <v>BD INTERVENTIONAL</v>
      </c>
      <c r="B1559" s="91" t="str">
        <v>Urology and Critical Care</v>
      </c>
      <c r="C1559" s="91" t="str">
        <v>2401521</v>
      </c>
      <c r="D1559" s="91" t="str">
        <v>Total Acute Urology</v>
      </c>
      <c r="E1559" s="91" t="str">
        <v>Urological Drainage</v>
      </c>
      <c r="F1559" s="91" t="str">
        <v>Non-IC Specialty Foleys</v>
      </c>
      <c r="G1559" s="91" t="str">
        <v>3-Way Hematuria</v>
      </c>
      <c r="H1559" s="91" t="str">
        <v>2557H24_BARD</v>
      </c>
      <c r="I1559" s="91" t="str">
        <v>FoleyCath3WayCoudeHematuria</v>
      </c>
      <c r="J1559" s="91" t="str">
        <v>BARD</v>
      </c>
      <c r="K1559" s="95">
        <f>SUMIFS(MasterData[Curr Sales],MasterData[Material'#],H1559,MasterData[Material],I1559,MasterData[WWB ID],C1559)</f>
        <v>4755.3999999999996</v>
      </c>
      <c r="L1559" s="95">
        <f>SUMIFS(MasterData[Prior Sales],MasterData[Material'#],H1559,MasterData[Material],I1559,MasterData[WWB ID],C1559)</f>
        <v>1619.9999999999998</v>
      </c>
      <c r="M1559" s="95">
        <f t="shared" ref="M1559:M1622" si="51">K1559-L1559</f>
        <v>3135.3999999999996</v>
      </c>
      <c r="N1559" s="95">
        <f>SUMIFS(MasterData[Semi-Annual Base],MasterData[Material'#],H1559,MasterData[Material],I1559,MasterData[WWB ID],C1559)</f>
        <v>0</v>
      </c>
      <c r="O1559" s="95">
        <f>SUMIFS(MasterData[Semi-Annual Focus],MasterData[Material'#],H1559,MasterData[Material],I1559,MasterData[WWB ID],C1559)</f>
        <v>0</v>
      </c>
      <c r="P1559" s="95">
        <f>SUMIFS(MasterData[Base Rebate],MasterData[Material'#],H1559,MasterData[Material],I1559,MasterData[WWB ID],C1559)</f>
        <v>12.478518131041234</v>
      </c>
      <c r="Q1559" s="95">
        <f>SUMIFS(MasterData[Annual Focus],MasterData[Material'#],H1559,MasterData[Material],I1559,MasterData[WWB ID],C1559)</f>
        <v>0</v>
      </c>
      <c r="R1559" s="95">
        <f>SUMIFS(MasterData[Growth Rebate],MasterData[Material'#],H1559,MasterData[Material],I1559,MasterData[WWB ID],C1559)</f>
        <v>313.53999999999996</v>
      </c>
      <c r="S1559" s="95">
        <f t="shared" ref="S1559:S1622" si="52">SUM(N1559:R1559)</f>
        <v>326.01851813104122</v>
      </c>
    </row>
    <row r="1560" spans="1:19" x14ac:dyDescent="0.25">
      <c r="A1560" s="91" t="str">
        <v>BD INTERVENTIONAL</v>
      </c>
      <c r="B1560" s="91" t="str">
        <v>Urology and Critical Care</v>
      </c>
      <c r="C1560" s="91" t="str">
        <v>2401521</v>
      </c>
      <c r="D1560" s="91" t="str">
        <v>Total Acute Urology</v>
      </c>
      <c r="E1560" s="91" t="str">
        <v>Urological Drainage</v>
      </c>
      <c r="F1560" s="91" t="str">
        <v>Non-IC Specialty Foleys</v>
      </c>
      <c r="G1560" s="91" t="str">
        <v>3-Way Hematuria</v>
      </c>
      <c r="H1560" s="91" t="str">
        <v>2551H22_BARD</v>
      </c>
      <c r="I1560" s="91" t="str">
        <v>CathFoleyHematuria3WayLub</v>
      </c>
      <c r="J1560" s="91" t="str">
        <v>BARD</v>
      </c>
      <c r="K1560" s="95">
        <f>SUMIFS(MasterData[Curr Sales],MasterData[Material'#],H1560,MasterData[Material],I1560,MasterData[WWB ID],C1560)</f>
        <v>2357.5</v>
      </c>
      <c r="L1560" s="95">
        <f>SUMIFS(MasterData[Prior Sales],MasterData[Material'#],H1560,MasterData[Material],I1560,MasterData[WWB ID],C1560)</f>
        <v>656.1</v>
      </c>
      <c r="M1560" s="95">
        <f t="shared" si="51"/>
        <v>1701.4</v>
      </c>
      <c r="N1560" s="95">
        <f>SUMIFS(MasterData[Semi-Annual Base],MasterData[Material'#],H1560,MasterData[Material],I1560,MasterData[WWB ID],C1560)</f>
        <v>0</v>
      </c>
      <c r="O1560" s="95">
        <f>SUMIFS(MasterData[Semi-Annual Focus],MasterData[Material'#],H1560,MasterData[Material],I1560,MasterData[WWB ID],C1560)</f>
        <v>0</v>
      </c>
      <c r="P1560" s="95">
        <f>SUMIFS(MasterData[Base Rebate],MasterData[Material'#],H1560,MasterData[Material],I1560,MasterData[WWB ID],C1560)</f>
        <v>5.0537998430717002</v>
      </c>
      <c r="Q1560" s="95">
        <f>SUMIFS(MasterData[Annual Focus],MasterData[Material'#],H1560,MasterData[Material],I1560,MasterData[WWB ID],C1560)</f>
        <v>0</v>
      </c>
      <c r="R1560" s="95">
        <f>SUMIFS(MasterData[Growth Rebate],MasterData[Material'#],H1560,MasterData[Material],I1560,MasterData[WWB ID],C1560)</f>
        <v>170.14000000000004</v>
      </c>
      <c r="S1560" s="95">
        <f t="shared" si="52"/>
        <v>175.19379984307173</v>
      </c>
    </row>
    <row r="1561" spans="1:19" x14ac:dyDescent="0.25">
      <c r="A1561" s="91" t="str">
        <v>BD INTERVENTIONAL</v>
      </c>
      <c r="B1561" s="91" t="str">
        <v>Urology and Critical Care</v>
      </c>
      <c r="C1561" s="91" t="str">
        <v>2401521</v>
      </c>
      <c r="D1561" s="91" t="str">
        <v>Total Acute Urology</v>
      </c>
      <c r="E1561" s="91" t="str">
        <v>Urological Drainage</v>
      </c>
      <c r="F1561" s="91" t="str">
        <v>Non-IC Specialty Foleys</v>
      </c>
      <c r="G1561" s="91" t="str">
        <v>3-Way Hematuria</v>
      </c>
      <c r="H1561" s="91" t="str">
        <v>2557H20_BARD</v>
      </c>
      <c r="I1561" s="91" t="str">
        <v>FoleyCath3WayCoudeHematuria</v>
      </c>
      <c r="J1561" s="91" t="str">
        <v>BARD</v>
      </c>
      <c r="K1561" s="95">
        <f>SUMIFS(MasterData[Curr Sales],MasterData[Material'#],H1561,MasterData[Material],I1561,MasterData[WWB ID],C1561)</f>
        <v>4595</v>
      </c>
      <c r="L1561" s="95">
        <f>SUMIFS(MasterData[Prior Sales],MasterData[Material'#],H1561,MasterData[Material],I1561,MasterData[WWB ID],C1561)</f>
        <v>4644</v>
      </c>
      <c r="M1561" s="95">
        <f t="shared" si="51"/>
        <v>-49</v>
      </c>
      <c r="N1561" s="95">
        <f>SUMIFS(MasterData[Semi-Annual Base],MasterData[Material'#],H1561,MasterData[Material],I1561,MasterData[WWB ID],C1561)</f>
        <v>0</v>
      </c>
      <c r="O1561" s="95">
        <f>SUMIFS(MasterData[Semi-Annual Focus],MasterData[Material'#],H1561,MasterData[Material],I1561,MasterData[WWB ID],C1561)</f>
        <v>0</v>
      </c>
      <c r="P1561" s="95">
        <f>SUMIFS(MasterData[Base Rebate],MasterData[Material'#],H1561,MasterData[Material],I1561,MasterData[WWB ID],C1561)</f>
        <v>35.77175197565154</v>
      </c>
      <c r="Q1561" s="95">
        <f>SUMIFS(MasterData[Annual Focus],MasterData[Material'#],H1561,MasterData[Material],I1561,MasterData[WWB ID],C1561)</f>
        <v>0</v>
      </c>
      <c r="R1561" s="95">
        <f>SUMIFS(MasterData[Growth Rebate],MasterData[Material'#],H1561,MasterData[Material],I1561,MasterData[WWB ID],C1561)</f>
        <v>-4.8999999999999773</v>
      </c>
      <c r="S1561" s="95">
        <f t="shared" si="52"/>
        <v>30.871751975651563</v>
      </c>
    </row>
    <row r="1562" spans="1:19" x14ac:dyDescent="0.25">
      <c r="A1562" s="91" t="str">
        <v>BD INTERVENTIONAL</v>
      </c>
      <c r="B1562" s="91" t="str">
        <v>Urology and Critical Care</v>
      </c>
      <c r="C1562" s="91" t="str">
        <v>2401521</v>
      </c>
      <c r="D1562" s="91" t="str">
        <v>Total Acute Urology</v>
      </c>
      <c r="E1562" s="91" t="str">
        <v>Urological Drainage</v>
      </c>
      <c r="F1562" s="91" t="str">
        <v>Non-IC Specialty Foleys</v>
      </c>
      <c r="G1562" s="91" t="str">
        <v>3-Way Hematuria</v>
      </c>
      <c r="H1562" s="91" t="str">
        <v>2551H20_BARD</v>
      </c>
      <c r="I1562" s="91" t="str">
        <v>FoleyCathLub3WayHematuria</v>
      </c>
      <c r="J1562" s="91" t="str">
        <v>BARD</v>
      </c>
      <c r="K1562" s="95">
        <f>SUMIFS(MasterData[Curr Sales],MasterData[Material'#],H1562,MasterData[Material],I1562,MasterData[WWB ID],C1562)</f>
        <v>1595.6000000000001</v>
      </c>
      <c r="L1562" s="95">
        <f>SUMIFS(MasterData[Prior Sales],MasterData[Material'#],H1562,MasterData[Material],I1562,MasterData[WWB ID],C1562)</f>
        <v>568.5</v>
      </c>
      <c r="M1562" s="95">
        <f t="shared" si="51"/>
        <v>1027.1000000000001</v>
      </c>
      <c r="N1562" s="95">
        <f>SUMIFS(MasterData[Semi-Annual Base],MasterData[Material'#],H1562,MasterData[Material],I1562,MasterData[WWB ID],C1562)</f>
        <v>0</v>
      </c>
      <c r="O1562" s="95">
        <f>SUMIFS(MasterData[Semi-Annual Focus],MasterData[Material'#],H1562,MasterData[Material],I1562,MasterData[WWB ID],C1562)</f>
        <v>0</v>
      </c>
      <c r="P1562" s="95">
        <f>SUMIFS(MasterData[Base Rebate],MasterData[Material'#],H1562,MasterData[Material],I1562,MasterData[WWB ID],C1562)</f>
        <v>4.3790355293191006</v>
      </c>
      <c r="Q1562" s="95">
        <f>SUMIFS(MasterData[Annual Focus],MasterData[Material'#],H1562,MasterData[Material],I1562,MasterData[WWB ID],C1562)</f>
        <v>0</v>
      </c>
      <c r="R1562" s="95">
        <f>SUMIFS(MasterData[Growth Rebate],MasterData[Material'#],H1562,MasterData[Material],I1562,MasterData[WWB ID],C1562)</f>
        <v>102.71000000000001</v>
      </c>
      <c r="S1562" s="95">
        <f t="shared" si="52"/>
        <v>107.0890355293191</v>
      </c>
    </row>
    <row r="1563" spans="1:19" x14ac:dyDescent="0.25">
      <c r="A1563" s="91" t="str">
        <v>BD INTERVENTIONAL</v>
      </c>
      <c r="B1563" s="91" t="str">
        <v>Urology and Critical Care</v>
      </c>
      <c r="C1563" s="91" t="str">
        <v>2401521</v>
      </c>
      <c r="D1563" s="91" t="str">
        <v>Total Acute Urology</v>
      </c>
      <c r="E1563" s="91" t="str">
        <v>Urological Drainage</v>
      </c>
      <c r="F1563" s="91" t="str">
        <v>Non-IC Specialty Foleys</v>
      </c>
      <c r="G1563" s="91" t="str">
        <v>COUNCILL</v>
      </c>
      <c r="H1563" s="91" t="str">
        <v>0196L16_BARD</v>
      </c>
      <c r="I1563" s="91" t="str">
        <v>FoleyCathRedLtx2WayCouncill</v>
      </c>
      <c r="J1563" s="91" t="str">
        <v>BARD</v>
      </c>
      <c r="K1563" s="95">
        <f>SUMIFS(MasterData[Curr Sales],MasterData[Material'#],H1563,MasterData[Material],I1563,MasterData[WWB ID],C1563)</f>
        <v>425.17999999999995</v>
      </c>
      <c r="L1563" s="95">
        <f>SUMIFS(MasterData[Prior Sales],MasterData[Material'#],H1563,MasterData[Material],I1563,MasterData[WWB ID],C1563)</f>
        <v>124</v>
      </c>
      <c r="M1563" s="95">
        <f t="shared" si="51"/>
        <v>301.17999999999995</v>
      </c>
      <c r="N1563" s="95">
        <f>SUMIFS(MasterData[Semi-Annual Base],MasterData[Material'#],H1563,MasterData[Material],I1563,MasterData[WWB ID],C1563)</f>
        <v>0</v>
      </c>
      <c r="O1563" s="95">
        <f>SUMIFS(MasterData[Semi-Annual Focus],MasterData[Material'#],H1563,MasterData[Material],I1563,MasterData[WWB ID],C1563)</f>
        <v>0</v>
      </c>
      <c r="P1563" s="95">
        <f>SUMIFS(MasterData[Base Rebate],MasterData[Material'#],H1563,MasterData[Material],I1563,MasterData[WWB ID],C1563)</f>
        <v>0.95514583225253902</v>
      </c>
      <c r="Q1563" s="95">
        <f>SUMIFS(MasterData[Annual Focus],MasterData[Material'#],H1563,MasterData[Material],I1563,MasterData[WWB ID],C1563)</f>
        <v>0</v>
      </c>
      <c r="R1563" s="95">
        <f>SUMIFS(MasterData[Growth Rebate],MasterData[Material'#],H1563,MasterData[Material],I1563,MasterData[WWB ID],C1563)</f>
        <v>30.117999999999981</v>
      </c>
      <c r="S1563" s="95">
        <f t="shared" si="52"/>
        <v>31.073145832252521</v>
      </c>
    </row>
    <row r="1564" spans="1:19" x14ac:dyDescent="0.25">
      <c r="A1564" s="91" t="str">
        <v>BD INTERVENTIONAL</v>
      </c>
      <c r="B1564" s="91" t="str">
        <v>Urology and Critical Care</v>
      </c>
      <c r="C1564" s="91" t="str">
        <v>2401521</v>
      </c>
      <c r="D1564" s="91" t="str">
        <v>Total Acute Urology</v>
      </c>
      <c r="E1564" s="91" t="str">
        <v>Urological Drainage</v>
      </c>
      <c r="F1564" s="91" t="str">
        <v>Non-IC Specialty Foleys</v>
      </c>
      <c r="G1564" s="91" t="str">
        <v>COUNCILL</v>
      </c>
      <c r="H1564" s="91" t="str">
        <v>0196L18_BARD</v>
      </c>
      <c r="I1564" s="91" t="str">
        <v>FoleyCathRedLtx2WayCouncill</v>
      </c>
      <c r="J1564" s="91" t="str">
        <v>BARD</v>
      </c>
      <c r="K1564" s="95">
        <f>SUMIFS(MasterData[Curr Sales],MasterData[Material'#],H1564,MasterData[Material],I1564,MasterData[WWB ID],C1564)</f>
        <v>288.27999999999997</v>
      </c>
      <c r="L1564" s="95">
        <f>SUMIFS(MasterData[Prior Sales],MasterData[Material'#],H1564,MasterData[Material],I1564,MasterData[WWB ID],C1564)</f>
        <v>297.60000000000002</v>
      </c>
      <c r="M1564" s="95">
        <f t="shared" si="51"/>
        <v>-9.32000000000005</v>
      </c>
      <c r="N1564" s="95">
        <f>SUMIFS(MasterData[Semi-Annual Base],MasterData[Material'#],H1564,MasterData[Material],I1564,MasterData[WWB ID],C1564)</f>
        <v>0</v>
      </c>
      <c r="O1564" s="95">
        <f>SUMIFS(MasterData[Semi-Annual Focus],MasterData[Material'#],H1564,MasterData[Material],I1564,MasterData[WWB ID],C1564)</f>
        <v>0</v>
      </c>
      <c r="P1564" s="95">
        <f>SUMIFS(MasterData[Base Rebate],MasterData[Material'#],H1564,MasterData[Material],I1564,MasterData[WWB ID],C1564)</f>
        <v>2.2923499974060935</v>
      </c>
      <c r="Q1564" s="95">
        <f>SUMIFS(MasterData[Annual Focus],MasterData[Material'#],H1564,MasterData[Material],I1564,MasterData[WWB ID],C1564)</f>
        <v>0</v>
      </c>
      <c r="R1564" s="95">
        <f>SUMIFS(MasterData[Growth Rebate],MasterData[Material'#],H1564,MasterData[Material],I1564,MasterData[WWB ID],C1564)</f>
        <v>-0.93200000000000927</v>
      </c>
      <c r="S1564" s="95">
        <f t="shared" si="52"/>
        <v>1.3603499974060842</v>
      </c>
    </row>
    <row r="1565" spans="1:19" x14ac:dyDescent="0.25">
      <c r="A1565" s="91" t="str">
        <v>BD INTERVENTIONAL</v>
      </c>
      <c r="B1565" s="91" t="str">
        <v>Urology and Critical Care</v>
      </c>
      <c r="C1565" s="91" t="str">
        <v>2401521</v>
      </c>
      <c r="D1565" s="91" t="str">
        <v>Total Acute Urology</v>
      </c>
      <c r="E1565" s="91" t="str">
        <v>Urological Drainage</v>
      </c>
      <c r="F1565" s="91" t="str">
        <v>Non-IC Specialty Foleys</v>
      </c>
      <c r="G1565" s="91" t="str">
        <v>COUNCILL</v>
      </c>
      <c r="H1565" s="91" t="str">
        <v>0196L20_BARD</v>
      </c>
      <c r="I1565" s="91" t="str">
        <v>FoleyCathRedLtx2WayCouncill</v>
      </c>
      <c r="J1565" s="91" t="str">
        <v>BARD</v>
      </c>
      <c r="K1565" s="95">
        <f>SUMIFS(MasterData[Curr Sales],MasterData[Material'#],H1565,MasterData[Material],I1565,MasterData[WWB ID],C1565)</f>
        <v>148.80000000000001</v>
      </c>
      <c r="L1565" s="95">
        <f>SUMIFS(MasterData[Prior Sales],MasterData[Material'#],H1565,MasterData[Material],I1565,MasterData[WWB ID],C1565)</f>
        <v>297.60000000000002</v>
      </c>
      <c r="M1565" s="95">
        <f t="shared" si="51"/>
        <v>-148.80000000000001</v>
      </c>
      <c r="N1565" s="95">
        <f>SUMIFS(MasterData[Semi-Annual Base],MasterData[Material'#],H1565,MasterData[Material],I1565,MasterData[WWB ID],C1565)</f>
        <v>0</v>
      </c>
      <c r="O1565" s="95">
        <f>SUMIFS(MasterData[Semi-Annual Focus],MasterData[Material'#],H1565,MasterData[Material],I1565,MasterData[WWB ID],C1565)</f>
        <v>0</v>
      </c>
      <c r="P1565" s="95">
        <f>SUMIFS(MasterData[Base Rebate],MasterData[Material'#],H1565,MasterData[Material],I1565,MasterData[WWB ID],C1565)</f>
        <v>2.2923499974060935</v>
      </c>
      <c r="Q1565" s="95">
        <f>SUMIFS(MasterData[Annual Focus],MasterData[Material'#],H1565,MasterData[Material],I1565,MasterData[WWB ID],C1565)</f>
        <v>0</v>
      </c>
      <c r="R1565" s="95">
        <f>SUMIFS(MasterData[Growth Rebate],MasterData[Material'#],H1565,MasterData[Material],I1565,MasterData[WWB ID],C1565)</f>
        <v>-14.880000000000003</v>
      </c>
      <c r="S1565" s="95">
        <f t="shared" si="52"/>
        <v>-12.587650002593909</v>
      </c>
    </row>
    <row r="1566" spans="1:19" x14ac:dyDescent="0.25">
      <c r="A1566" s="91" t="str">
        <v>BD INTERVENTIONAL</v>
      </c>
      <c r="B1566" s="91" t="str">
        <v>Urology and Critical Care</v>
      </c>
      <c r="C1566" s="91" t="str">
        <v>2401521</v>
      </c>
      <c r="D1566" s="91" t="str">
        <v>Total Acute Urology</v>
      </c>
      <c r="E1566" s="91" t="str">
        <v>Urological Drainage</v>
      </c>
      <c r="F1566" s="91" t="str">
        <v>Non-IC Specialty Foleys</v>
      </c>
      <c r="G1566" s="91" t="str">
        <v>URO 3-WAY 30CC</v>
      </c>
      <c r="H1566" s="91" t="str">
        <v>0125RL20_BARD</v>
      </c>
      <c r="I1566" s="91" t="str">
        <v>FoleyCathContinIrr3Way</v>
      </c>
      <c r="J1566" s="91" t="str">
        <v>BARD</v>
      </c>
      <c r="K1566" s="95">
        <f>SUMIFS(MasterData[Curr Sales],MasterData[Material'#],H1566,MasterData[Material],I1566,MasterData[WWB ID],C1566)</f>
        <v>0</v>
      </c>
      <c r="L1566" s="95">
        <f>SUMIFS(MasterData[Prior Sales],MasterData[Material'#],H1566,MasterData[Material],I1566,MasterData[WWB ID],C1566)</f>
        <v>672</v>
      </c>
      <c r="M1566" s="95">
        <f t="shared" si="51"/>
        <v>-672</v>
      </c>
      <c r="N1566" s="95">
        <f>SUMIFS(MasterData[Semi-Annual Base],MasterData[Material'#],H1566,MasterData[Material],I1566,MasterData[WWB ID],C1566)</f>
        <v>0</v>
      </c>
      <c r="O1566" s="95">
        <f>SUMIFS(MasterData[Semi-Annual Focus],MasterData[Material'#],H1566,MasterData[Material],I1566,MasterData[WWB ID],C1566)</f>
        <v>0</v>
      </c>
      <c r="P1566" s="95">
        <f>SUMIFS(MasterData[Base Rebate],MasterData[Material'#],H1566,MasterData[Material],I1566,MasterData[WWB ID],C1566)</f>
        <v>5.1762741876911784</v>
      </c>
      <c r="Q1566" s="95">
        <f>SUMIFS(MasterData[Annual Focus],MasterData[Material'#],H1566,MasterData[Material],I1566,MasterData[WWB ID],C1566)</f>
        <v>0</v>
      </c>
      <c r="R1566" s="95">
        <f>SUMIFS(MasterData[Growth Rebate],MasterData[Material'#],H1566,MasterData[Material],I1566,MasterData[WWB ID],C1566)</f>
        <v>-67.200000000000017</v>
      </c>
      <c r="S1566" s="95">
        <f t="shared" si="52"/>
        <v>-62.02372581230884</v>
      </c>
    </row>
    <row r="1567" spans="1:19" x14ac:dyDescent="0.25">
      <c r="A1567" s="91" t="str">
        <v>BD INTERVENTIONAL</v>
      </c>
      <c r="B1567" s="91" t="str">
        <v>Urology and Critical Care</v>
      </c>
      <c r="C1567" s="91" t="str">
        <v>2401521</v>
      </c>
      <c r="D1567" s="91" t="str">
        <v>Total Acute Urology</v>
      </c>
      <c r="E1567" s="91" t="str">
        <v>Urological Drainage</v>
      </c>
      <c r="F1567" s="91" t="str">
        <v>SILICONE STRIPS</v>
      </c>
      <c r="G1567" s="91" t="str">
        <v>ALL SILICONE</v>
      </c>
      <c r="H1567" s="91" t="str">
        <v>165816_BARD</v>
      </c>
      <c r="I1567" s="91" t="str">
        <v>FoleyCathAllSilicone2Way</v>
      </c>
      <c r="J1567" s="91" t="str">
        <v>BARD</v>
      </c>
      <c r="K1567" s="95">
        <f>SUMIFS(MasterData[Curr Sales],MasterData[Material'#],H1567,MasterData[Material],I1567,MasterData[WWB ID],C1567)</f>
        <v>243.64000000000004</v>
      </c>
      <c r="L1567" s="95">
        <f>SUMIFS(MasterData[Prior Sales],MasterData[Material'#],H1567,MasterData[Material],I1567,MasterData[WWB ID],C1567)</f>
        <v>39.24</v>
      </c>
      <c r="M1567" s="95">
        <f t="shared" si="51"/>
        <v>204.40000000000003</v>
      </c>
      <c r="N1567" s="95">
        <f>SUMIFS(MasterData[Semi-Annual Base],MasterData[Material'#],H1567,MasterData[Material],I1567,MasterData[WWB ID],C1567)</f>
        <v>0</v>
      </c>
      <c r="O1567" s="95">
        <f>SUMIFS(MasterData[Semi-Annual Focus],MasterData[Material'#],H1567,MasterData[Material],I1567,MasterData[WWB ID],C1567)</f>
        <v>0</v>
      </c>
      <c r="P1567" s="95">
        <f>SUMIFS(MasterData[Base Rebate],MasterData[Material'#],H1567,MasterData[Material],I1567,MasterData[WWB ID],C1567)</f>
        <v>0.30225743917410997</v>
      </c>
      <c r="Q1567" s="95">
        <f>SUMIFS(MasterData[Annual Focus],MasterData[Material'#],H1567,MasterData[Material],I1567,MasterData[WWB ID],C1567)</f>
        <v>0</v>
      </c>
      <c r="R1567" s="95">
        <f>SUMIFS(MasterData[Growth Rebate],MasterData[Material'#],H1567,MasterData[Material],I1567,MasterData[WWB ID],C1567)</f>
        <v>20.440000000000012</v>
      </c>
      <c r="S1567" s="95">
        <f t="shared" si="52"/>
        <v>20.742257439174121</v>
      </c>
    </row>
    <row r="1568" spans="1:19" x14ac:dyDescent="0.25">
      <c r="A1568" s="91" t="str">
        <v>BD INTERVENTIONAL</v>
      </c>
      <c r="B1568" s="91" t="str">
        <v>Urology and Critical Care</v>
      </c>
      <c r="C1568" s="91" t="str">
        <v>2401521</v>
      </c>
      <c r="D1568" s="91" t="str">
        <v>Total Acute Urology</v>
      </c>
      <c r="E1568" s="91" t="str">
        <v>Urological Drainage</v>
      </c>
      <c r="F1568" s="91" t="str">
        <v>SILICONE STRIPS</v>
      </c>
      <c r="G1568" s="91" t="str">
        <v>ALL SILICONE</v>
      </c>
      <c r="H1568" s="91" t="str">
        <v>165818_BARD</v>
      </c>
      <c r="I1568" s="91" t="str">
        <v>FoleyCathAllSilicone2Way</v>
      </c>
      <c r="J1568" s="91" t="str">
        <v>BARD</v>
      </c>
      <c r="K1568" s="95">
        <f>SUMIFS(MasterData[Curr Sales],MasterData[Material'#],H1568,MasterData[Material],I1568,MasterData[WWB ID],C1568)</f>
        <v>129.60000000000002</v>
      </c>
      <c r="L1568" s="95">
        <f>SUMIFS(MasterData[Prior Sales],MasterData[Material'#],H1568,MasterData[Material],I1568,MasterData[WWB ID],C1568)</f>
        <v>78.48</v>
      </c>
      <c r="M1568" s="95">
        <f t="shared" si="51"/>
        <v>51.120000000000019</v>
      </c>
      <c r="N1568" s="95">
        <f>SUMIFS(MasterData[Semi-Annual Base],MasterData[Material'#],H1568,MasterData[Material],I1568,MasterData[WWB ID],C1568)</f>
        <v>0</v>
      </c>
      <c r="O1568" s="95">
        <f>SUMIFS(MasterData[Semi-Annual Focus],MasterData[Material'#],H1568,MasterData[Material],I1568,MasterData[WWB ID],C1568)</f>
        <v>0</v>
      </c>
      <c r="P1568" s="95">
        <f>SUMIFS(MasterData[Base Rebate],MasterData[Material'#],H1568,MasterData[Material],I1568,MasterData[WWB ID],C1568)</f>
        <v>0.60451487834821993</v>
      </c>
      <c r="Q1568" s="95">
        <f>SUMIFS(MasterData[Annual Focus],MasterData[Material'#],H1568,MasterData[Material],I1568,MasterData[WWB ID],C1568)</f>
        <v>0</v>
      </c>
      <c r="R1568" s="95">
        <f>SUMIFS(MasterData[Growth Rebate],MasterData[Material'#],H1568,MasterData[Material],I1568,MasterData[WWB ID],C1568)</f>
        <v>5.112000000000001</v>
      </c>
      <c r="S1568" s="95">
        <f t="shared" si="52"/>
        <v>5.7165148783482209</v>
      </c>
    </row>
    <row r="1569" spans="1:19" x14ac:dyDescent="0.25">
      <c r="A1569" s="91" t="str">
        <v>BD INTERVENTIONAL</v>
      </c>
      <c r="B1569" s="91" t="str">
        <v>Urology and Critical Care</v>
      </c>
      <c r="C1569" s="91" t="str">
        <v>2401521</v>
      </c>
      <c r="D1569" s="91" t="str">
        <v>Total Acute Urology</v>
      </c>
      <c r="E1569" s="91" t="str">
        <v>Urological Drainage</v>
      </c>
      <c r="F1569" s="91" t="str">
        <v>SILICONE STRIPS</v>
      </c>
      <c r="G1569" s="91" t="str">
        <v>ALL SILICONE</v>
      </c>
      <c r="H1569" s="91" t="str">
        <v>165820_BARD</v>
      </c>
      <c r="I1569" s="91" t="str">
        <v>FoleyCathAllSilicone2Way</v>
      </c>
      <c r="J1569" s="91" t="str">
        <v>BARD</v>
      </c>
      <c r="K1569" s="95">
        <f>SUMIFS(MasterData[Curr Sales],MasterData[Material'#],H1569,MasterData[Material],I1569,MasterData[WWB ID],C1569)</f>
        <v>121.68</v>
      </c>
      <c r="L1569" s="95">
        <f>SUMIFS(MasterData[Prior Sales],MasterData[Material'#],H1569,MasterData[Material],I1569,MasterData[WWB ID],C1569)</f>
        <v>39.24</v>
      </c>
      <c r="M1569" s="95">
        <f t="shared" si="51"/>
        <v>82.44</v>
      </c>
      <c r="N1569" s="95">
        <f>SUMIFS(MasterData[Semi-Annual Base],MasterData[Material'#],H1569,MasterData[Material],I1569,MasterData[WWB ID],C1569)</f>
        <v>0</v>
      </c>
      <c r="O1569" s="95">
        <f>SUMIFS(MasterData[Semi-Annual Focus],MasterData[Material'#],H1569,MasterData[Material],I1569,MasterData[WWB ID],C1569)</f>
        <v>0</v>
      </c>
      <c r="P1569" s="95">
        <f>SUMIFS(MasterData[Base Rebate],MasterData[Material'#],H1569,MasterData[Material],I1569,MasterData[WWB ID],C1569)</f>
        <v>0.30225743917410997</v>
      </c>
      <c r="Q1569" s="95">
        <f>SUMIFS(MasterData[Annual Focus],MasterData[Material'#],H1569,MasterData[Material],I1569,MasterData[WWB ID],C1569)</f>
        <v>0</v>
      </c>
      <c r="R1569" s="95">
        <f>SUMIFS(MasterData[Growth Rebate],MasterData[Material'#],H1569,MasterData[Material],I1569,MasterData[WWB ID],C1569)</f>
        <v>8.2440000000000015</v>
      </c>
      <c r="S1569" s="95">
        <f t="shared" si="52"/>
        <v>8.5462574391741111</v>
      </c>
    </row>
    <row r="1570" spans="1:19" x14ac:dyDescent="0.25">
      <c r="A1570" s="91" t="str">
        <v>BD INTERVENTIONAL</v>
      </c>
      <c r="B1570" s="91" t="str">
        <v>Urology and Critical Care</v>
      </c>
      <c r="C1570" s="91" t="str">
        <v>2401521</v>
      </c>
      <c r="D1570" s="91" t="str">
        <v>Total Acute Urology</v>
      </c>
      <c r="E1570" s="91" t="str">
        <v>Urological Drainage</v>
      </c>
      <c r="F1570" s="91" t="str">
        <v>SILICONE STRIPS</v>
      </c>
      <c r="G1570" s="91" t="str">
        <v>ALL SILICONE</v>
      </c>
      <c r="H1570" s="91" t="str">
        <v>166820_BARD</v>
      </c>
      <c r="I1570" s="91" t="str">
        <v>FoleyCathAllSilicone</v>
      </c>
      <c r="J1570" s="91" t="str">
        <v>BARD</v>
      </c>
      <c r="K1570" s="95">
        <f>SUMIFS(MasterData[Curr Sales],MasterData[Material'#],H1570,MasterData[Material],I1570,MasterData[WWB ID],C1570)</f>
        <v>25.9</v>
      </c>
      <c r="L1570" s="95">
        <f>SUMIFS(MasterData[Prior Sales],MasterData[Material'#],H1570,MasterData[Material],I1570,MasterData[WWB ID],C1570)</f>
        <v>56.519999999999996</v>
      </c>
      <c r="M1570" s="95">
        <f t="shared" si="51"/>
        <v>-30.619999999999997</v>
      </c>
      <c r="N1570" s="95">
        <f>SUMIFS(MasterData[Semi-Annual Base],MasterData[Material'#],H1570,MasterData[Material],I1570,MasterData[WWB ID],C1570)</f>
        <v>0</v>
      </c>
      <c r="O1570" s="95">
        <f>SUMIFS(MasterData[Semi-Annual Focus],MasterData[Material'#],H1570,MasterData[Material],I1570,MasterData[WWB ID],C1570)</f>
        <v>0</v>
      </c>
      <c r="P1570" s="95">
        <f>SUMIFS(MasterData[Base Rebate],MasterData[Material'#],H1570,MasterData[Material],I1570,MasterData[WWB ID],C1570)</f>
        <v>0.43536163257188298</v>
      </c>
      <c r="Q1570" s="95">
        <f>SUMIFS(MasterData[Annual Focus],MasterData[Material'#],H1570,MasterData[Material],I1570,MasterData[WWB ID],C1570)</f>
        <v>0</v>
      </c>
      <c r="R1570" s="95">
        <f>SUMIFS(MasterData[Growth Rebate],MasterData[Material'#],H1570,MasterData[Material],I1570,MasterData[WWB ID],C1570)</f>
        <v>-3.0620000000000003</v>
      </c>
      <c r="S1570" s="95">
        <f t="shared" si="52"/>
        <v>-2.6266383674281171</v>
      </c>
    </row>
    <row r="1571" spans="1:19" x14ac:dyDescent="0.25">
      <c r="A1571" s="91" t="str">
        <v>BD INTERVENTIONAL</v>
      </c>
      <c r="B1571" s="91" t="str">
        <v>Urology and Critical Care</v>
      </c>
      <c r="C1571" s="91" t="str">
        <v>2401521</v>
      </c>
      <c r="D1571" s="91" t="str">
        <v>Total Acute Urology</v>
      </c>
      <c r="E1571" s="91" t="str">
        <v>Urological Drainage</v>
      </c>
      <c r="F1571" s="91" t="str">
        <v>SILICONE STRIPS</v>
      </c>
      <c r="G1571" s="91" t="str">
        <v>ALL SILICONE</v>
      </c>
      <c r="H1571" s="91" t="str">
        <v>165822_BARD</v>
      </c>
      <c r="I1571" s="91" t="str">
        <v>FoleyCathAllSilicone2Way</v>
      </c>
      <c r="J1571" s="91" t="str">
        <v>BARD</v>
      </c>
      <c r="K1571" s="95">
        <f>SUMIFS(MasterData[Curr Sales],MasterData[Material'#],H1571,MasterData[Material],I1571,MasterData[WWB ID],C1571)</f>
        <v>43.2</v>
      </c>
      <c r="L1571" s="95">
        <f>SUMIFS(MasterData[Prior Sales],MasterData[Material'#],H1571,MasterData[Material],I1571,MasterData[WWB ID],C1571)</f>
        <v>0</v>
      </c>
      <c r="M1571" s="95">
        <f t="shared" si="51"/>
        <v>43.2</v>
      </c>
      <c r="N1571" s="95">
        <f>SUMIFS(MasterData[Semi-Annual Base],MasterData[Material'#],H1571,MasterData[Material],I1571,MasterData[WWB ID],C1571)</f>
        <v>0</v>
      </c>
      <c r="O1571" s="95">
        <f>SUMIFS(MasterData[Semi-Annual Focus],MasterData[Material'#],H1571,MasterData[Material],I1571,MasterData[WWB ID],C1571)</f>
        <v>0</v>
      </c>
      <c r="P1571" s="95">
        <f>SUMIFS(MasterData[Base Rebate],MasterData[Material'#],H1571,MasterData[Material],I1571,MasterData[WWB ID],C1571)</f>
        <v>0</v>
      </c>
      <c r="Q1571" s="95">
        <f>SUMIFS(MasterData[Annual Focus],MasterData[Material'#],H1571,MasterData[Material],I1571,MasterData[WWB ID],C1571)</f>
        <v>0</v>
      </c>
      <c r="R1571" s="95">
        <f>SUMIFS(MasterData[Growth Rebate],MasterData[Material'#],H1571,MasterData[Material],I1571,MasterData[WWB ID],C1571)</f>
        <v>4.32</v>
      </c>
      <c r="S1571" s="95">
        <f t="shared" si="52"/>
        <v>4.32</v>
      </c>
    </row>
    <row r="1572" spans="1:19" x14ac:dyDescent="0.25">
      <c r="A1572" s="91" t="str">
        <v>BD INTERVENTIONAL</v>
      </c>
      <c r="B1572" s="91" t="str">
        <v>Urology and Critical Care</v>
      </c>
      <c r="C1572" s="91" t="str">
        <v>2401521</v>
      </c>
      <c r="D1572" s="91" t="str">
        <v>Total Acute Urology</v>
      </c>
      <c r="E1572" s="91" t="str">
        <v>Urological Drainage</v>
      </c>
      <c r="F1572" s="91" t="str">
        <v>SILICONE STRIPS</v>
      </c>
      <c r="G1572" s="91" t="str">
        <v>ALL SILICONE</v>
      </c>
      <c r="H1572" s="91" t="str">
        <v>166822_BARD</v>
      </c>
      <c r="I1572" s="91" t="str">
        <v>FoleyCathAllSilicone</v>
      </c>
      <c r="J1572" s="91" t="str">
        <v>BARD</v>
      </c>
      <c r="K1572" s="95">
        <f>SUMIFS(MasterData[Curr Sales],MasterData[Material'#],H1572,MasterData[Material],I1572,MasterData[WWB ID],C1572)</f>
        <v>62.16</v>
      </c>
      <c r="L1572" s="95">
        <f>SUMIFS(MasterData[Prior Sales],MasterData[Material'#],H1572,MasterData[Material],I1572,MasterData[WWB ID],C1572)</f>
        <v>56.519999999999996</v>
      </c>
      <c r="M1572" s="95">
        <f t="shared" si="51"/>
        <v>5.6400000000000006</v>
      </c>
      <c r="N1572" s="95">
        <f>SUMIFS(MasterData[Semi-Annual Base],MasterData[Material'#],H1572,MasterData[Material],I1572,MasterData[WWB ID],C1572)</f>
        <v>0</v>
      </c>
      <c r="O1572" s="95">
        <f>SUMIFS(MasterData[Semi-Annual Focus],MasterData[Material'#],H1572,MasterData[Material],I1572,MasterData[WWB ID],C1572)</f>
        <v>0</v>
      </c>
      <c r="P1572" s="95">
        <f>SUMIFS(MasterData[Base Rebate],MasterData[Material'#],H1572,MasterData[Material],I1572,MasterData[WWB ID],C1572)</f>
        <v>0.43536163257188298</v>
      </c>
      <c r="Q1572" s="95">
        <f>SUMIFS(MasterData[Annual Focus],MasterData[Material'#],H1572,MasterData[Material],I1572,MasterData[WWB ID],C1572)</f>
        <v>0</v>
      </c>
      <c r="R1572" s="95">
        <f>SUMIFS(MasterData[Growth Rebate],MasterData[Material'#],H1572,MasterData[Material],I1572,MasterData[WWB ID],C1572)</f>
        <v>0.56400000000000006</v>
      </c>
      <c r="S1572" s="95">
        <f t="shared" si="52"/>
        <v>0.99936163257188304</v>
      </c>
    </row>
    <row r="1573" spans="1:19" x14ac:dyDescent="0.25">
      <c r="A1573" s="91" t="str">
        <v>BD INTERVENTIONAL</v>
      </c>
      <c r="B1573" s="91" t="str">
        <v>Urology and Critical Care</v>
      </c>
      <c r="C1573" s="91" t="str">
        <v>2401521</v>
      </c>
      <c r="D1573" s="91" t="str">
        <v>Total Acute Urology</v>
      </c>
      <c r="E1573" s="91" t="str">
        <v>Urological Drainage</v>
      </c>
      <c r="F1573" s="91" t="str">
        <v>SILICONE STRIPS</v>
      </c>
      <c r="G1573" s="91" t="str">
        <v>ALL SILICONE</v>
      </c>
      <c r="H1573" s="91" t="str">
        <v>165824_BARD</v>
      </c>
      <c r="I1573" s="91" t="str">
        <v>FoleyCathAllSilicone2Way</v>
      </c>
      <c r="J1573" s="91" t="str">
        <v>BARD</v>
      </c>
      <c r="K1573" s="95">
        <f>SUMIFS(MasterData[Curr Sales],MasterData[Material'#],H1573,MasterData[Material],I1573,MasterData[WWB ID],C1573)</f>
        <v>0</v>
      </c>
      <c r="L1573" s="95">
        <f>SUMIFS(MasterData[Prior Sales],MasterData[Material'#],H1573,MasterData[Material],I1573,MasterData[WWB ID],C1573)</f>
        <v>39.24</v>
      </c>
      <c r="M1573" s="95">
        <f t="shared" si="51"/>
        <v>-39.24</v>
      </c>
      <c r="N1573" s="95">
        <f>SUMIFS(MasterData[Semi-Annual Base],MasterData[Material'#],H1573,MasterData[Material],I1573,MasterData[WWB ID],C1573)</f>
        <v>0</v>
      </c>
      <c r="O1573" s="95">
        <f>SUMIFS(MasterData[Semi-Annual Focus],MasterData[Material'#],H1573,MasterData[Material],I1573,MasterData[WWB ID],C1573)</f>
        <v>0</v>
      </c>
      <c r="P1573" s="95">
        <f>SUMIFS(MasterData[Base Rebate],MasterData[Material'#],H1573,MasterData[Material],I1573,MasterData[WWB ID],C1573)</f>
        <v>0.30225743917410997</v>
      </c>
      <c r="Q1573" s="95">
        <f>SUMIFS(MasterData[Annual Focus],MasterData[Material'#],H1573,MasterData[Material],I1573,MasterData[WWB ID],C1573)</f>
        <v>0</v>
      </c>
      <c r="R1573" s="95">
        <f>SUMIFS(MasterData[Growth Rebate],MasterData[Material'#],H1573,MasterData[Material],I1573,MasterData[WWB ID],C1573)</f>
        <v>-3.9240000000000004</v>
      </c>
      <c r="S1573" s="95">
        <f t="shared" si="52"/>
        <v>-3.6217425608258904</v>
      </c>
    </row>
    <row r="1574" spans="1:19" x14ac:dyDescent="0.25">
      <c r="A1574" s="91" t="str">
        <v>BD INTERVENTIONAL</v>
      </c>
      <c r="B1574" s="91" t="str">
        <v>Urology and Critical Care</v>
      </c>
      <c r="C1574" s="91" t="str">
        <v>2401521</v>
      </c>
      <c r="D1574" s="91" t="str">
        <v>Total Acute Urology</v>
      </c>
      <c r="E1574" s="91" t="str">
        <v>Urological Drainage</v>
      </c>
      <c r="F1574" s="91" t="str">
        <v>Urethral Cath - Hospital Sales</v>
      </c>
      <c r="G1574" s="91" t="str">
        <v>Bardex Int Cath</v>
      </c>
      <c r="H1574" s="91" t="str">
        <v>056116_BARD</v>
      </c>
      <c r="I1574" s="91" t="str">
        <v>UrethralCathRRRobinson</v>
      </c>
      <c r="J1574" s="91" t="str">
        <v>BARD</v>
      </c>
      <c r="K1574" s="95">
        <f>SUMIFS(MasterData[Curr Sales],MasterData[Material'#],H1574,MasterData[Material],I1574,MasterData[WWB ID],C1574)</f>
        <v>298.68000000000006</v>
      </c>
      <c r="L1574" s="95">
        <f>SUMIFS(MasterData[Prior Sales],MasterData[Material'#],H1574,MasterData[Material],I1574,MasterData[WWB ID],C1574)</f>
        <v>159.36000000000001</v>
      </c>
      <c r="M1574" s="95">
        <f t="shared" si="51"/>
        <v>139.32000000000005</v>
      </c>
      <c r="N1574" s="95">
        <f>SUMIFS(MasterData[Semi-Annual Base],MasterData[Material'#],H1574,MasterData[Material],I1574,MasterData[WWB ID],C1574)</f>
        <v>0</v>
      </c>
      <c r="O1574" s="95">
        <f>SUMIFS(MasterData[Semi-Annual Focus],MasterData[Material'#],H1574,MasterData[Material],I1574,MasterData[WWB ID],C1574)</f>
        <v>0</v>
      </c>
      <c r="P1574" s="95">
        <f>SUMIFS(MasterData[Base Rebate],MasterData[Material'#],H1574,MasterData[Material],I1574,MasterData[WWB ID],C1574)</f>
        <v>1.227516450223908</v>
      </c>
      <c r="Q1574" s="95">
        <f>SUMIFS(MasterData[Annual Focus],MasterData[Material'#],H1574,MasterData[Material],I1574,MasterData[WWB ID],C1574)</f>
        <v>0</v>
      </c>
      <c r="R1574" s="95">
        <f>SUMIFS(MasterData[Growth Rebate],MasterData[Material'#],H1574,MasterData[Material],I1574,MasterData[WWB ID],C1574)</f>
        <v>13.932000000000002</v>
      </c>
      <c r="S1574" s="95">
        <f t="shared" si="52"/>
        <v>15.15951645022391</v>
      </c>
    </row>
    <row r="1575" spans="1:19" x14ac:dyDescent="0.25">
      <c r="A1575" s="91" t="str">
        <v>BD INTERVENTIONAL</v>
      </c>
      <c r="B1575" s="91" t="str">
        <v>Urology and Critical Care</v>
      </c>
      <c r="C1575" s="91" t="str">
        <v>2401521</v>
      </c>
      <c r="D1575" s="91" t="str">
        <v>Total Acute Urology</v>
      </c>
      <c r="E1575" s="91" t="str">
        <v>Urological Drainage</v>
      </c>
      <c r="F1575" s="91" t="str">
        <v>Urethral Cath - Hospital Sales</v>
      </c>
      <c r="G1575" s="91" t="str">
        <v>Bardex Int Cath</v>
      </c>
      <c r="H1575" s="91" t="str">
        <v>056114_BARD</v>
      </c>
      <c r="I1575" s="91" t="str">
        <v>UrethralCathRRRobinson</v>
      </c>
      <c r="J1575" s="91" t="str">
        <v>BARD</v>
      </c>
      <c r="K1575" s="95">
        <f>SUMIFS(MasterData[Curr Sales],MasterData[Material'#],H1575,MasterData[Material],I1575,MasterData[WWB ID],C1575)</f>
        <v>0</v>
      </c>
      <c r="L1575" s="95">
        <f>SUMIFS(MasterData[Prior Sales],MasterData[Material'#],H1575,MasterData[Material],I1575,MasterData[WWB ID],C1575)</f>
        <v>39.840000000000003</v>
      </c>
      <c r="M1575" s="95">
        <f t="shared" si="51"/>
        <v>-39.840000000000003</v>
      </c>
      <c r="N1575" s="95">
        <f>SUMIFS(MasterData[Semi-Annual Base],MasterData[Material'#],H1575,MasterData[Material],I1575,MasterData[WWB ID],C1575)</f>
        <v>0</v>
      </c>
      <c r="O1575" s="95">
        <f>SUMIFS(MasterData[Semi-Annual Focus],MasterData[Material'#],H1575,MasterData[Material],I1575,MasterData[WWB ID],C1575)</f>
        <v>0</v>
      </c>
      <c r="P1575" s="95">
        <f>SUMIFS(MasterData[Base Rebate],MasterData[Material'#],H1575,MasterData[Material],I1575,MasterData[WWB ID],C1575)</f>
        <v>0.306879112555977</v>
      </c>
      <c r="Q1575" s="95">
        <f>SUMIFS(MasterData[Annual Focus],MasterData[Material'#],H1575,MasterData[Material],I1575,MasterData[WWB ID],C1575)</f>
        <v>0</v>
      </c>
      <c r="R1575" s="95">
        <f>SUMIFS(MasterData[Growth Rebate],MasterData[Material'#],H1575,MasterData[Material],I1575,MasterData[WWB ID],C1575)</f>
        <v>-3.9840000000000004</v>
      </c>
      <c r="S1575" s="95">
        <f t="shared" si="52"/>
        <v>-3.6771208874440235</v>
      </c>
    </row>
    <row r="1576" spans="1:19" x14ac:dyDescent="0.25">
      <c r="A1576" s="91" t="str">
        <v>BD INTERVENTIONAL</v>
      </c>
      <c r="B1576" s="91" t="str">
        <v>Urology and Critical Care</v>
      </c>
      <c r="C1576" s="91" t="str">
        <v>2401521</v>
      </c>
      <c r="D1576" s="91" t="str">
        <v>Total Acute Urology</v>
      </c>
      <c r="E1576" s="91" t="str">
        <v>Urological Drainage</v>
      </c>
      <c r="F1576" s="91" t="str">
        <v>IC LATEX TRAYS</v>
      </c>
      <c r="G1576" s="91" t="str">
        <v>Surestep Ic Fol Tray W/ Statlock</v>
      </c>
      <c r="H1576" s="91" t="str">
        <v>A300318A_BARD</v>
      </c>
      <c r="I1576" s="91" t="str">
        <v>FolyTryClctnSys</v>
      </c>
      <c r="J1576" s="91" t="str">
        <v>BARD</v>
      </c>
      <c r="K1576" s="95">
        <f>SUMIFS(MasterData[Curr Sales],MasterData[Material'#],H1576,MasterData[Material],I1576,MasterData[WWB ID],C1576)</f>
        <v>140.02999999999997</v>
      </c>
      <c r="L1576" s="95">
        <f>SUMIFS(MasterData[Prior Sales],MasterData[Material'#],H1576,MasterData[Material],I1576,MasterData[WWB ID],C1576)</f>
        <v>495.9</v>
      </c>
      <c r="M1576" s="95">
        <f t="shared" si="51"/>
        <v>-355.87</v>
      </c>
      <c r="N1576" s="95">
        <f>SUMIFS(MasterData[Semi-Annual Base],MasterData[Material'#],H1576,MasterData[Material],I1576,MasterData[WWB ID],C1576)</f>
        <v>0</v>
      </c>
      <c r="O1576" s="95">
        <f>SUMIFS(MasterData[Semi-Annual Focus],MasterData[Material'#],H1576,MasterData[Material],I1576,MasterData[WWB ID],C1576)</f>
        <v>0</v>
      </c>
      <c r="P1576" s="95">
        <f>SUMIFS(MasterData[Base Rebate],MasterData[Material'#],H1576,MasterData[Material],I1576,MasterData[WWB ID],C1576)</f>
        <v>3.8198130501131775</v>
      </c>
      <c r="Q1576" s="95">
        <f>SUMIFS(MasterData[Annual Focus],MasterData[Material'#],H1576,MasterData[Material],I1576,MasterData[WWB ID],C1576)</f>
        <v>0</v>
      </c>
      <c r="R1576" s="95">
        <f>SUMIFS(MasterData[Growth Rebate],MasterData[Material'#],H1576,MasterData[Material],I1576,MasterData[WWB ID],C1576)</f>
        <v>-35.586999999999996</v>
      </c>
      <c r="S1576" s="95">
        <f t="shared" si="52"/>
        <v>-31.76718694988682</v>
      </c>
    </row>
    <row r="1577" spans="1:19" x14ac:dyDescent="0.25">
      <c r="A1577" s="91" t="str">
        <v>BD INTERVENTIONAL</v>
      </c>
      <c r="B1577" s="91" t="str">
        <v>Urology and Critical Care</v>
      </c>
      <c r="C1577" s="91" t="str">
        <v>2401522</v>
      </c>
      <c r="D1577" s="91" t="str">
        <v>Endourology</v>
      </c>
      <c r="E1577" s="91" t="str">
        <v>Stone Disposables</v>
      </c>
      <c r="F1577" s="91" t="str">
        <v>Percutaneous Drainage</v>
      </c>
      <c r="G1577" s="91" t="str">
        <v>Malecots</v>
      </c>
      <c r="H1577" s="91" t="str">
        <v>086024_BARD</v>
      </c>
      <c r="I1577" s="91" t="str">
        <v>DrnMalecot4WingPropHead</v>
      </c>
      <c r="J1577" s="91" t="str">
        <v>BARD</v>
      </c>
      <c r="K1577" s="95">
        <f>SUMIFS(MasterData[Curr Sales],MasterData[Material'#],H1577,MasterData[Material],I1577,MasterData[WWB ID],C1577)</f>
        <v>0</v>
      </c>
      <c r="L1577" s="95">
        <f>SUMIFS(MasterData[Prior Sales],MasterData[Material'#],H1577,MasterData[Material],I1577,MasterData[WWB ID],C1577)</f>
        <v>436.79999999999995</v>
      </c>
      <c r="M1577" s="95">
        <f t="shared" si="51"/>
        <v>-436.79999999999995</v>
      </c>
      <c r="N1577" s="95">
        <f>SUMIFS(MasterData[Semi-Annual Base],MasterData[Material'#],H1577,MasterData[Material],I1577,MasterData[WWB ID],C1577)</f>
        <v>0</v>
      </c>
      <c r="O1577" s="95">
        <f>SUMIFS(MasterData[Semi-Annual Focus],MasterData[Material'#],H1577,MasterData[Material],I1577,MasterData[WWB ID],C1577)</f>
        <v>0</v>
      </c>
      <c r="P1577" s="95">
        <f>SUMIFS(MasterData[Base Rebate],MasterData[Material'#],H1577,MasterData[Material],I1577,MasterData[WWB ID],C1577)</f>
        <v>3.3645782219992659</v>
      </c>
      <c r="Q1577" s="95">
        <f>SUMIFS(MasterData[Annual Focus],MasterData[Material'#],H1577,MasterData[Material],I1577,MasterData[WWB ID],C1577)</f>
        <v>0</v>
      </c>
      <c r="R1577" s="95">
        <f>SUMIFS(MasterData[Growth Rebate],MasterData[Material'#],H1577,MasterData[Material],I1577,MasterData[WWB ID],C1577)</f>
        <v>-43.68</v>
      </c>
      <c r="S1577" s="95">
        <f t="shared" si="52"/>
        <v>-40.315421778000733</v>
      </c>
    </row>
    <row r="1578" spans="1:19" x14ac:dyDescent="0.25">
      <c r="A1578" s="91" t="str">
        <v>BD INTERVENTIONAL</v>
      </c>
      <c r="B1578" s="91" t="str">
        <v>Urology and Critical Care</v>
      </c>
      <c r="C1578" s="91" t="str">
        <v>2401522</v>
      </c>
      <c r="D1578" s="91" t="str">
        <v>Endourology</v>
      </c>
      <c r="E1578" s="91" t="str">
        <v>Stone Disposables</v>
      </c>
      <c r="F1578" s="91" t="str">
        <v>Percutaneous Drainage</v>
      </c>
      <c r="G1578" s="91" t="str">
        <v>Malecots</v>
      </c>
      <c r="H1578" s="91" t="str">
        <v>086020_BARD</v>
      </c>
      <c r="I1578" s="91" t="str">
        <v>DrnMalecot4WingPropHead</v>
      </c>
      <c r="J1578" s="91" t="str">
        <v>BARD</v>
      </c>
      <c r="K1578" s="95">
        <f>SUMIFS(MasterData[Curr Sales],MasterData[Material'#],H1578,MasterData[Material],I1578,MasterData[WWB ID],C1578)</f>
        <v>128.91999999999999</v>
      </c>
      <c r="L1578" s="95">
        <f>SUMIFS(MasterData[Prior Sales],MasterData[Material'#],H1578,MasterData[Material],I1578,MasterData[WWB ID],C1578)</f>
        <v>307.88</v>
      </c>
      <c r="M1578" s="95">
        <f t="shared" si="51"/>
        <v>-178.96</v>
      </c>
      <c r="N1578" s="95">
        <f>SUMIFS(MasterData[Semi-Annual Base],MasterData[Material'#],H1578,MasterData[Material],I1578,MasterData[WWB ID],C1578)</f>
        <v>0</v>
      </c>
      <c r="O1578" s="95">
        <f>SUMIFS(MasterData[Semi-Annual Focus],MasterData[Material'#],H1578,MasterData[Material],I1578,MasterData[WWB ID],C1578)</f>
        <v>0</v>
      </c>
      <c r="P1578" s="95">
        <f>SUMIFS(MasterData[Base Rebate],MasterData[Material'#],H1578,MasterData[Material],I1578,MasterData[WWB ID],C1578)</f>
        <v>2.3715346680154168</v>
      </c>
      <c r="Q1578" s="95">
        <f>SUMIFS(MasterData[Annual Focus],MasterData[Material'#],H1578,MasterData[Material],I1578,MasterData[WWB ID],C1578)</f>
        <v>0</v>
      </c>
      <c r="R1578" s="95">
        <f>SUMIFS(MasterData[Growth Rebate],MasterData[Material'#],H1578,MasterData[Material],I1578,MasterData[WWB ID],C1578)</f>
        <v>-17.896000000000001</v>
      </c>
      <c r="S1578" s="95">
        <f t="shared" si="52"/>
        <v>-15.524465331984583</v>
      </c>
    </row>
    <row r="1579" spans="1:19" x14ac:dyDescent="0.25">
      <c r="A1579" s="91" t="str">
        <v>BD INTERVENTIONAL</v>
      </c>
      <c r="B1579" s="91" t="str">
        <v>Urology and Critical Care</v>
      </c>
      <c r="C1579" s="91" t="str">
        <v>2401522</v>
      </c>
      <c r="D1579" s="91" t="str">
        <v>Endourology</v>
      </c>
      <c r="E1579" s="91" t="str">
        <v>Stone Disposables</v>
      </c>
      <c r="F1579" s="91" t="str">
        <v>Percutaneous Drainage</v>
      </c>
      <c r="G1579" s="91" t="str">
        <v>Malecots</v>
      </c>
      <c r="H1579" s="91" t="str">
        <v>086022_BARD</v>
      </c>
      <c r="I1579" s="91" t="str">
        <v>DrnMalecot4WingPropHead</v>
      </c>
      <c r="J1579" s="91" t="str">
        <v>BARD</v>
      </c>
      <c r="K1579" s="95">
        <f>SUMIFS(MasterData[Curr Sales],MasterData[Material'#],H1579,MasterData[Material],I1579,MasterData[WWB ID],C1579)</f>
        <v>386.76</v>
      </c>
      <c r="L1579" s="95">
        <f>SUMIFS(MasterData[Prior Sales],MasterData[Material'#],H1579,MasterData[Material],I1579,MasterData[WWB ID],C1579)</f>
        <v>759.09999999999991</v>
      </c>
      <c r="M1579" s="95">
        <f t="shared" si="51"/>
        <v>-372.33999999999992</v>
      </c>
      <c r="N1579" s="95">
        <f>SUMIFS(MasterData[Semi-Annual Base],MasterData[Material'#],H1579,MasterData[Material],I1579,MasterData[WWB ID],C1579)</f>
        <v>0</v>
      </c>
      <c r="O1579" s="95">
        <f>SUMIFS(MasterData[Semi-Annual Focus],MasterData[Material'#],H1579,MasterData[Material],I1579,MasterData[WWB ID],C1579)</f>
        <v>0</v>
      </c>
      <c r="P1579" s="95">
        <f>SUMIFS(MasterData[Base Rebate],MasterData[Material'#],H1579,MasterData[Material],I1579,MasterData[WWB ID],C1579)</f>
        <v>5.8471871069588888</v>
      </c>
      <c r="Q1579" s="95">
        <f>SUMIFS(MasterData[Annual Focus],MasterData[Material'#],H1579,MasterData[Material],I1579,MasterData[WWB ID],C1579)</f>
        <v>0</v>
      </c>
      <c r="R1579" s="95">
        <f>SUMIFS(MasterData[Growth Rebate],MasterData[Material'#],H1579,MasterData[Material],I1579,MasterData[WWB ID],C1579)</f>
        <v>-37.233999999999995</v>
      </c>
      <c r="S1579" s="95">
        <f t="shared" si="52"/>
        <v>-31.386812893041107</v>
      </c>
    </row>
    <row r="1580" spans="1:19" x14ac:dyDescent="0.25">
      <c r="A1580" s="91" t="str">
        <v>BD INTERVENTIONAL</v>
      </c>
      <c r="B1580" s="91" t="str">
        <v>Urology and Critical Care</v>
      </c>
      <c r="C1580" s="91" t="str">
        <v>2401522</v>
      </c>
      <c r="D1580" s="91" t="str">
        <v>Endourology</v>
      </c>
      <c r="E1580" s="91" t="str">
        <v>Stone Disposables</v>
      </c>
      <c r="F1580" s="91" t="str">
        <v>Percutaneous Drainage</v>
      </c>
      <c r="G1580" s="91" t="str">
        <v>Malecots</v>
      </c>
      <c r="H1580" s="91" t="str">
        <v>086028_BARD</v>
      </c>
      <c r="I1580" s="91" t="str">
        <v>DrnMalecot4WingPropHead</v>
      </c>
      <c r="J1580" s="91" t="str">
        <v>BARD</v>
      </c>
      <c r="K1580" s="95">
        <f>SUMIFS(MasterData[Curr Sales],MasterData[Material'#],H1580,MasterData[Material],I1580,MasterData[WWB ID],C1580)</f>
        <v>257.83999999999997</v>
      </c>
      <c r="L1580" s="95">
        <f>SUMIFS(MasterData[Prior Sales],MasterData[Material'#],H1580,MasterData[Material],I1580,MasterData[WWB ID],C1580)</f>
        <v>436.79999999999995</v>
      </c>
      <c r="M1580" s="95">
        <f t="shared" si="51"/>
        <v>-178.95999999999998</v>
      </c>
      <c r="N1580" s="95">
        <f>SUMIFS(MasterData[Semi-Annual Base],MasterData[Material'#],H1580,MasterData[Material],I1580,MasterData[WWB ID],C1580)</f>
        <v>0</v>
      </c>
      <c r="O1580" s="95">
        <f>SUMIFS(MasterData[Semi-Annual Focus],MasterData[Material'#],H1580,MasterData[Material],I1580,MasterData[WWB ID],C1580)</f>
        <v>0</v>
      </c>
      <c r="P1580" s="95">
        <f>SUMIFS(MasterData[Base Rebate],MasterData[Material'#],H1580,MasterData[Material],I1580,MasterData[WWB ID],C1580)</f>
        <v>3.3645782219992659</v>
      </c>
      <c r="Q1580" s="95">
        <f>SUMIFS(MasterData[Annual Focus],MasterData[Material'#],H1580,MasterData[Material],I1580,MasterData[WWB ID],C1580)</f>
        <v>0</v>
      </c>
      <c r="R1580" s="95">
        <f>SUMIFS(MasterData[Growth Rebate],MasterData[Material'#],H1580,MasterData[Material],I1580,MasterData[WWB ID],C1580)</f>
        <v>-17.896000000000001</v>
      </c>
      <c r="S1580" s="95">
        <f t="shared" si="52"/>
        <v>-14.531421778000734</v>
      </c>
    </row>
    <row r="1581" spans="1:19" x14ac:dyDescent="0.25">
      <c r="A1581" s="91" t="str">
        <v>BD INTERVENTIONAL</v>
      </c>
      <c r="B1581" s="91" t="str">
        <v>Urology and Critical Care</v>
      </c>
      <c r="C1581" s="91" t="str">
        <v>2401522</v>
      </c>
      <c r="D1581" s="91" t="str">
        <v>Endourology</v>
      </c>
      <c r="E1581" s="91" t="str">
        <v>Stone Disposables</v>
      </c>
      <c r="F1581" s="91" t="str">
        <v>Percutaneous Drainage</v>
      </c>
      <c r="G1581" s="91" t="str">
        <v>Malecots</v>
      </c>
      <c r="H1581" s="91" t="str">
        <v>086036_BARD</v>
      </c>
      <c r="I1581" s="91" t="str">
        <v>DrnMalecot4WingPropHead</v>
      </c>
      <c r="J1581" s="91" t="str">
        <v>BARD</v>
      </c>
      <c r="K1581" s="95">
        <f>SUMIFS(MasterData[Curr Sales],MasterData[Material'#],H1581,MasterData[Material],I1581,MasterData[WWB ID],C1581)</f>
        <v>709.06</v>
      </c>
      <c r="L1581" s="95">
        <f>SUMIFS(MasterData[Prior Sales],MasterData[Material'#],H1581,MasterData[Material],I1581,MasterData[WWB ID],C1581)</f>
        <v>630.17999999999995</v>
      </c>
      <c r="M1581" s="95">
        <f t="shared" si="51"/>
        <v>78.88</v>
      </c>
      <c r="N1581" s="95">
        <f>SUMIFS(MasterData[Semi-Annual Base],MasterData[Material'#],H1581,MasterData[Material],I1581,MasterData[WWB ID],C1581)</f>
        <v>0</v>
      </c>
      <c r="O1581" s="95">
        <f>SUMIFS(MasterData[Semi-Annual Focus],MasterData[Material'#],H1581,MasterData[Material],I1581,MasterData[WWB ID],C1581)</f>
        <v>0</v>
      </c>
      <c r="P1581" s="95">
        <f>SUMIFS(MasterData[Base Rebate],MasterData[Material'#],H1581,MasterData[Material],I1581,MasterData[WWB ID],C1581)</f>
        <v>4.8541435529750405</v>
      </c>
      <c r="Q1581" s="95">
        <f>SUMIFS(MasterData[Annual Focus],MasterData[Material'#],H1581,MasterData[Material],I1581,MasterData[WWB ID],C1581)</f>
        <v>0</v>
      </c>
      <c r="R1581" s="95">
        <f>SUMIFS(MasterData[Growth Rebate],MasterData[Material'#],H1581,MasterData[Material],I1581,MasterData[WWB ID],C1581)</f>
        <v>7.887999999999999</v>
      </c>
      <c r="S1581" s="95">
        <f t="shared" si="52"/>
        <v>12.74214355297504</v>
      </c>
    </row>
    <row r="1582" spans="1:19" x14ac:dyDescent="0.25">
      <c r="A1582" s="91" t="str">
        <v>BD INTERVENTIONAL</v>
      </c>
      <c r="B1582" s="91" t="str">
        <v>Urology and Critical Care</v>
      </c>
      <c r="C1582" s="91" t="str">
        <v>2401522</v>
      </c>
      <c r="D1582" s="91" t="str">
        <v>Endourology</v>
      </c>
      <c r="E1582" s="91" t="str">
        <v>Stone Disposables</v>
      </c>
      <c r="F1582" s="91" t="str">
        <v>Percutaneous Drainage</v>
      </c>
      <c r="G1582" s="91" t="str">
        <v>Malecots</v>
      </c>
      <c r="H1582" s="91" t="str">
        <v>086030_BARD</v>
      </c>
      <c r="I1582" s="91" t="str">
        <v>DrnMalecot4WingPropHead</v>
      </c>
      <c r="J1582" s="91" t="str">
        <v>BARD</v>
      </c>
      <c r="K1582" s="95">
        <f>SUMIFS(MasterData[Curr Sales],MasterData[Material'#],H1582,MasterData[Material],I1582,MasterData[WWB ID],C1582)</f>
        <v>322.29999999999995</v>
      </c>
      <c r="L1582" s="95">
        <f>SUMIFS(MasterData[Prior Sales],MasterData[Material'#],H1582,MasterData[Material],I1582,MasterData[WWB ID],C1582)</f>
        <v>372.34</v>
      </c>
      <c r="M1582" s="95">
        <f t="shared" si="51"/>
        <v>-50.04000000000002</v>
      </c>
      <c r="N1582" s="95">
        <f>SUMIFS(MasterData[Semi-Annual Base],MasterData[Material'#],H1582,MasterData[Material],I1582,MasterData[WWB ID],C1582)</f>
        <v>0</v>
      </c>
      <c r="O1582" s="95">
        <f>SUMIFS(MasterData[Semi-Annual Focus],MasterData[Material'#],H1582,MasterData[Material],I1582,MasterData[WWB ID],C1582)</f>
        <v>0</v>
      </c>
      <c r="P1582" s="95">
        <f>SUMIFS(MasterData[Base Rebate],MasterData[Material'#],H1582,MasterData[Material],I1582,MasterData[WWB ID],C1582)</f>
        <v>2.8680564450073414</v>
      </c>
      <c r="Q1582" s="95">
        <f>SUMIFS(MasterData[Annual Focus],MasterData[Material'#],H1582,MasterData[Material],I1582,MasterData[WWB ID],C1582)</f>
        <v>0</v>
      </c>
      <c r="R1582" s="95">
        <f>SUMIFS(MasterData[Growth Rebate],MasterData[Material'#],H1582,MasterData[Material],I1582,MasterData[WWB ID],C1582)</f>
        <v>-5.0040000000000004</v>
      </c>
      <c r="S1582" s="95">
        <f t="shared" si="52"/>
        <v>-2.1359435549926591</v>
      </c>
    </row>
    <row r="1583" spans="1:19" x14ac:dyDescent="0.25">
      <c r="A1583" s="91" t="str">
        <v>BD INTERVENTIONAL</v>
      </c>
      <c r="B1583" s="91" t="str">
        <v>Urology and Critical Care</v>
      </c>
      <c r="C1583" s="91" t="str">
        <v>2401522</v>
      </c>
      <c r="D1583" s="91" t="str">
        <v>Endourology</v>
      </c>
      <c r="E1583" s="91" t="str">
        <v>Stone Disposables</v>
      </c>
      <c r="F1583" s="91" t="str">
        <v>Percutaneous Drainage</v>
      </c>
      <c r="G1583" s="91" t="str">
        <v>Malecots</v>
      </c>
      <c r="H1583" s="91" t="str">
        <v>086032_BARD</v>
      </c>
      <c r="I1583" s="91" t="str">
        <v>DrnMalecot4WingPropHead</v>
      </c>
      <c r="J1583" s="91" t="str">
        <v>BARD</v>
      </c>
      <c r="K1583" s="95">
        <f>SUMIFS(MasterData[Curr Sales],MasterData[Material'#],H1583,MasterData[Material],I1583,MasterData[WWB ID],C1583)</f>
        <v>644.59999999999991</v>
      </c>
      <c r="L1583" s="95">
        <f>SUMIFS(MasterData[Prior Sales],MasterData[Material'#],H1583,MasterData[Material],I1583,MasterData[WWB ID],C1583)</f>
        <v>436.79999999999995</v>
      </c>
      <c r="M1583" s="95">
        <f t="shared" si="51"/>
        <v>207.79999999999995</v>
      </c>
      <c r="N1583" s="95">
        <f>SUMIFS(MasterData[Semi-Annual Base],MasterData[Material'#],H1583,MasterData[Material],I1583,MasterData[WWB ID],C1583)</f>
        <v>0</v>
      </c>
      <c r="O1583" s="95">
        <f>SUMIFS(MasterData[Semi-Annual Focus],MasterData[Material'#],H1583,MasterData[Material],I1583,MasterData[WWB ID],C1583)</f>
        <v>0</v>
      </c>
      <c r="P1583" s="95">
        <f>SUMIFS(MasterData[Base Rebate],MasterData[Material'#],H1583,MasterData[Material],I1583,MasterData[WWB ID],C1583)</f>
        <v>3.3645782219992659</v>
      </c>
      <c r="Q1583" s="95">
        <f>SUMIFS(MasterData[Annual Focus],MasterData[Material'#],H1583,MasterData[Material],I1583,MasterData[WWB ID],C1583)</f>
        <v>0</v>
      </c>
      <c r="R1583" s="95">
        <f>SUMIFS(MasterData[Growth Rebate],MasterData[Material'#],H1583,MasterData[Material],I1583,MasterData[WWB ID],C1583)</f>
        <v>20.78</v>
      </c>
      <c r="S1583" s="95">
        <f t="shared" si="52"/>
        <v>24.144578221999268</v>
      </c>
    </row>
    <row r="1584" spans="1:19" x14ac:dyDescent="0.25">
      <c r="A1584" s="91" t="str">
        <v>BD INTERVENTIONAL</v>
      </c>
      <c r="B1584" s="91" t="str">
        <v>Urology and Critical Care</v>
      </c>
      <c r="C1584" s="91" t="str">
        <v>2401522</v>
      </c>
      <c r="D1584" s="91" t="str">
        <v>Endourology</v>
      </c>
      <c r="E1584" s="91" t="str">
        <v>Stone Disposables</v>
      </c>
      <c r="F1584" s="91" t="str">
        <v>Percutaneous Drainage</v>
      </c>
      <c r="G1584" s="91" t="str">
        <v>Malecots</v>
      </c>
      <c r="H1584" s="91" t="str">
        <v>086034_BARD</v>
      </c>
      <c r="I1584" s="91" t="str">
        <v>DrnMalecot4WingPropHead</v>
      </c>
      <c r="J1584" s="91" t="str">
        <v>BARD</v>
      </c>
      <c r="K1584" s="95">
        <f>SUMIFS(MasterData[Curr Sales],MasterData[Material'#],H1584,MasterData[Material],I1584,MasterData[WWB ID],C1584)</f>
        <v>386.76</v>
      </c>
      <c r="L1584" s="95">
        <f>SUMIFS(MasterData[Prior Sales],MasterData[Material'#],H1584,MasterData[Material],I1584,MasterData[WWB ID],C1584)</f>
        <v>436.79999999999995</v>
      </c>
      <c r="M1584" s="95">
        <f t="shared" si="51"/>
        <v>-50.039999999999964</v>
      </c>
      <c r="N1584" s="95">
        <f>SUMIFS(MasterData[Semi-Annual Base],MasterData[Material'#],H1584,MasterData[Material],I1584,MasterData[WWB ID],C1584)</f>
        <v>0</v>
      </c>
      <c r="O1584" s="95">
        <f>SUMIFS(MasterData[Semi-Annual Focus],MasterData[Material'#],H1584,MasterData[Material],I1584,MasterData[WWB ID],C1584)</f>
        <v>0</v>
      </c>
      <c r="P1584" s="95">
        <f>SUMIFS(MasterData[Base Rebate],MasterData[Material'#],H1584,MasterData[Material],I1584,MasterData[WWB ID],C1584)</f>
        <v>3.3645782219992659</v>
      </c>
      <c r="Q1584" s="95">
        <f>SUMIFS(MasterData[Annual Focus],MasterData[Material'#],H1584,MasterData[Material],I1584,MasterData[WWB ID],C1584)</f>
        <v>0</v>
      </c>
      <c r="R1584" s="95">
        <f>SUMIFS(MasterData[Growth Rebate],MasterData[Material'#],H1584,MasterData[Material],I1584,MasterData[WWB ID],C1584)</f>
        <v>-5.0040000000000049</v>
      </c>
      <c r="S1584" s="95">
        <f t="shared" si="52"/>
        <v>-1.639421778000739</v>
      </c>
    </row>
    <row r="1585" spans="1:19" x14ac:dyDescent="0.25">
      <c r="A1585" s="91" t="str">
        <v>BD INTERVENTIONAL</v>
      </c>
      <c r="B1585" s="91" t="str">
        <v>Urology and Critical Care</v>
      </c>
      <c r="C1585" s="91" t="str">
        <v>2401522</v>
      </c>
      <c r="D1585" s="91" t="str">
        <v>Endourology</v>
      </c>
      <c r="E1585" s="91" t="str">
        <v>Stone Disposables</v>
      </c>
      <c r="F1585" s="91" t="str">
        <v>Balloons</v>
      </c>
      <c r="G1585" s="91" t="str">
        <v>Angiomed Guides</v>
      </c>
      <c r="H1585" s="91" t="str">
        <v>995081_BARD</v>
      </c>
      <c r="I1585" s="91" t="str">
        <v>PercBalloonPTFESheath</v>
      </c>
      <c r="J1585" s="91" t="str">
        <v>BARD</v>
      </c>
      <c r="K1585" s="95">
        <f>SUMIFS(MasterData[Curr Sales],MasterData[Material'#],H1585,MasterData[Material],I1585,MasterData[WWB ID],C1585)</f>
        <v>15917.32</v>
      </c>
      <c r="L1585" s="95">
        <f>SUMIFS(MasterData[Prior Sales],MasterData[Material'#],H1585,MasterData[Material],I1585,MasterData[WWB ID],C1585)</f>
        <v>9746.52</v>
      </c>
      <c r="M1585" s="95">
        <f t="shared" si="51"/>
        <v>6170.7999999999993</v>
      </c>
      <c r="N1585" s="95">
        <f>SUMIFS(MasterData[Semi-Annual Base],MasterData[Material'#],H1585,MasterData[Material],I1585,MasterData[WWB ID],C1585)</f>
        <v>0</v>
      </c>
      <c r="O1585" s="95">
        <f>SUMIFS(MasterData[Semi-Annual Focus],MasterData[Material'#],H1585,MasterData[Material],I1585,MasterData[WWB ID],C1585)</f>
        <v>0</v>
      </c>
      <c r="P1585" s="95">
        <f>SUMIFS(MasterData[Base Rebate],MasterData[Material'#],H1585,MasterData[Material],I1585,MasterData[WWB ID],C1585)</f>
        <v>75.075386749725936</v>
      </c>
      <c r="Q1585" s="95">
        <f>SUMIFS(MasterData[Annual Focus],MasterData[Material'#],H1585,MasterData[Material],I1585,MasterData[WWB ID],C1585)</f>
        <v>0</v>
      </c>
      <c r="R1585" s="95">
        <f>SUMIFS(MasterData[Growth Rebate],MasterData[Material'#],H1585,MasterData[Material],I1585,MasterData[WWB ID],C1585)</f>
        <v>617.07999999999993</v>
      </c>
      <c r="S1585" s="95">
        <f t="shared" si="52"/>
        <v>692.15538674972584</v>
      </c>
    </row>
    <row r="1586" spans="1:19" x14ac:dyDescent="0.25">
      <c r="A1586" s="91" t="str">
        <v>BD INTERVENTIONAL</v>
      </c>
      <c r="B1586" s="91" t="str">
        <v>Urology and Critical Care</v>
      </c>
      <c r="C1586" s="91" t="str">
        <v>2401522</v>
      </c>
      <c r="D1586" s="91" t="str">
        <v>Endourology</v>
      </c>
      <c r="E1586" s="91" t="str">
        <v>Stone Disposables</v>
      </c>
      <c r="F1586" s="91" t="str">
        <v>Balloons</v>
      </c>
      <c r="G1586" s="91" t="str">
        <v>Angiomed Guides</v>
      </c>
      <c r="H1586" s="91" t="str">
        <v>993101_BARD</v>
      </c>
      <c r="I1586" s="91" t="str">
        <v>RenalSheathLong</v>
      </c>
      <c r="J1586" s="91" t="str">
        <v>BARD</v>
      </c>
      <c r="K1586" s="95">
        <f>SUMIFS(MasterData[Curr Sales],MasterData[Material'#],H1586,MasterData[Material],I1586,MasterData[WWB ID],C1586)</f>
        <v>239.2</v>
      </c>
      <c r="L1586" s="95">
        <f>SUMIFS(MasterData[Prior Sales],MasterData[Material'#],H1586,MasterData[Material],I1586,MasterData[WWB ID],C1586)</f>
        <v>0</v>
      </c>
      <c r="M1586" s="95">
        <f t="shared" si="51"/>
        <v>239.2</v>
      </c>
      <c r="N1586" s="95">
        <f>SUMIFS(MasterData[Semi-Annual Base],MasterData[Material'#],H1586,MasterData[Material],I1586,MasterData[WWB ID],C1586)</f>
        <v>0</v>
      </c>
      <c r="O1586" s="95">
        <f>SUMIFS(MasterData[Semi-Annual Focus],MasterData[Material'#],H1586,MasterData[Material],I1586,MasterData[WWB ID],C1586)</f>
        <v>0</v>
      </c>
      <c r="P1586" s="95">
        <f>SUMIFS(MasterData[Base Rebate],MasterData[Material'#],H1586,MasterData[Material],I1586,MasterData[WWB ID],C1586)</f>
        <v>0</v>
      </c>
      <c r="Q1586" s="95">
        <f>SUMIFS(MasterData[Annual Focus],MasterData[Material'#],H1586,MasterData[Material],I1586,MasterData[WWB ID],C1586)</f>
        <v>0</v>
      </c>
      <c r="R1586" s="95">
        <f>SUMIFS(MasterData[Growth Rebate],MasterData[Material'#],H1586,MasterData[Material],I1586,MasterData[WWB ID],C1586)</f>
        <v>23.92</v>
      </c>
      <c r="S1586" s="95">
        <f t="shared" si="52"/>
        <v>23.92</v>
      </c>
    </row>
    <row r="1587" spans="1:19" x14ac:dyDescent="0.25">
      <c r="A1587" s="91" t="str">
        <v>BD INTERVENTIONAL</v>
      </c>
      <c r="B1587" s="91" t="str">
        <v>Urology and Critical Care</v>
      </c>
      <c r="C1587" s="91" t="str">
        <v>2401531</v>
      </c>
      <c r="D1587" s="91" t="str">
        <v>Total Home Care Sales</v>
      </c>
      <c r="E1587" s="91" t="str">
        <v>Urology Home Care</v>
      </c>
      <c r="F1587" s="91" t="str">
        <v>Male External - Branded</v>
      </c>
      <c r="G1587" s="91" t="str">
        <v>Ultraflex</v>
      </c>
      <c r="H1587" s="91" t="str">
        <v>33303_BARD</v>
      </c>
      <c r="I1587" s="91" t="str">
        <v>MecStdIntermediate33303</v>
      </c>
      <c r="J1587" s="91" t="str">
        <v>BARD</v>
      </c>
      <c r="K1587" s="95">
        <f>SUMIFS(MasterData[Curr Sales],MasterData[Material'#],H1587,MasterData[Material],I1587,MasterData[WWB ID],C1587)</f>
        <v>1398.56</v>
      </c>
      <c r="L1587" s="95">
        <f>SUMIFS(MasterData[Prior Sales],MasterData[Material'#],H1587,MasterData[Material],I1587,MasterData[WWB ID],C1587)</f>
        <v>1168.46</v>
      </c>
      <c r="M1587" s="95">
        <f t="shared" si="51"/>
        <v>230.09999999999991</v>
      </c>
      <c r="N1587" s="95">
        <f>SUMIFS(MasterData[Semi-Annual Base],MasterData[Material'#],H1587,MasterData[Material],I1587,MasterData[WWB ID],C1587)</f>
        <v>0</v>
      </c>
      <c r="O1587" s="95">
        <f>SUMIFS(MasterData[Semi-Annual Focus],MasterData[Material'#],H1587,MasterData[Material],I1587,MasterData[WWB ID],C1587)</f>
        <v>0</v>
      </c>
      <c r="P1587" s="95">
        <f>SUMIFS(MasterData[Base Rebate],MasterData[Material'#],H1587,MasterData[Material],I1587,MasterData[WWB ID],C1587)</f>
        <v>9.0004007996274336</v>
      </c>
      <c r="Q1587" s="95">
        <f>SUMIFS(MasterData[Annual Focus],MasterData[Material'#],H1587,MasterData[Material],I1587,MasterData[WWB ID],C1587)</f>
        <v>0</v>
      </c>
      <c r="R1587" s="95">
        <f>SUMIFS(MasterData[Growth Rebate],MasterData[Material'#],H1587,MasterData[Material],I1587,MasterData[WWB ID],C1587)</f>
        <v>23.010000000000009</v>
      </c>
      <c r="S1587" s="95">
        <f t="shared" si="52"/>
        <v>32.01040079962744</v>
      </c>
    </row>
    <row r="1588" spans="1:19" x14ac:dyDescent="0.25">
      <c r="A1588" s="91" t="str">
        <v>BD INTERVENTIONAL</v>
      </c>
      <c r="B1588" s="91" t="str">
        <v>Urology and Critical Care</v>
      </c>
      <c r="C1588" s="91" t="str">
        <v>2401531</v>
      </c>
      <c r="D1588" s="91" t="str">
        <v>Total Home Care Sales</v>
      </c>
      <c r="E1588" s="91" t="str">
        <v>Urology Home Care</v>
      </c>
      <c r="F1588" s="91" t="str">
        <v>Male External - Branded</v>
      </c>
      <c r="G1588" s="91" t="str">
        <v>Spirit Style 1</v>
      </c>
      <c r="H1588" s="91" t="str">
        <v>35304_BARD</v>
      </c>
      <c r="I1588" s="91" t="str">
        <v>MecSpiritSheathStyle1Std35304</v>
      </c>
      <c r="J1588" s="91" t="str">
        <v>BARD</v>
      </c>
      <c r="K1588" s="95">
        <f>SUMIFS(MasterData[Curr Sales],MasterData[Material'#],H1588,MasterData[Material],I1588,MasterData[WWB ID],C1588)</f>
        <v>1549.2</v>
      </c>
      <c r="L1588" s="95">
        <f>SUMIFS(MasterData[Prior Sales],MasterData[Material'#],H1588,MasterData[Material],I1588,MasterData[WWB ID],C1588)</f>
        <v>1111.1999999999998</v>
      </c>
      <c r="M1588" s="95">
        <f t="shared" si="51"/>
        <v>438.00000000000023</v>
      </c>
      <c r="N1588" s="95">
        <f>SUMIFS(MasterData[Semi-Annual Base],MasterData[Material'#],H1588,MasterData[Material],I1588,MasterData[WWB ID],C1588)</f>
        <v>0</v>
      </c>
      <c r="O1588" s="95">
        <f>SUMIFS(MasterData[Semi-Annual Focus],MasterData[Material'#],H1588,MasterData[Material],I1588,MasterData[WWB ID],C1588)</f>
        <v>0</v>
      </c>
      <c r="P1588" s="95">
        <f>SUMIFS(MasterData[Base Rebate],MasterData[Material'#],H1588,MasterData[Material],I1588,MasterData[WWB ID],C1588)</f>
        <v>8.559339103217912</v>
      </c>
      <c r="Q1588" s="95">
        <f>SUMIFS(MasterData[Annual Focus],MasterData[Material'#],H1588,MasterData[Material],I1588,MasterData[WWB ID],C1588)</f>
        <v>0</v>
      </c>
      <c r="R1588" s="95">
        <f>SUMIFS(MasterData[Growth Rebate],MasterData[Material'#],H1588,MasterData[Material],I1588,MasterData[WWB ID],C1588)</f>
        <v>43.8</v>
      </c>
      <c r="S1588" s="95">
        <f t="shared" si="52"/>
        <v>52.359339103217906</v>
      </c>
    </row>
    <row r="1589" spans="1:19" x14ac:dyDescent="0.25">
      <c r="A1589" s="91" t="str">
        <v>BD INTERVENTIONAL</v>
      </c>
      <c r="B1589" s="91" t="str">
        <v>Urology and Critical Care</v>
      </c>
      <c r="C1589" s="91" t="str">
        <v>2401541</v>
      </c>
      <c r="D1589" s="91" t="str">
        <v>Total BD UCC Other</v>
      </c>
      <c r="E1589" s="91" t="str">
        <v>Airway</v>
      </c>
      <c r="F1589" s="91" t="str">
        <v>NG TUBES</v>
      </c>
      <c r="G1589" s="91" t="str">
        <v>NG Tubes with Filters</v>
      </c>
      <c r="H1589" s="91" t="str">
        <v>0046160_BARD</v>
      </c>
      <c r="I1589" s="91" t="str">
        <v>NgTbw/Filter</v>
      </c>
      <c r="J1589" s="91" t="str">
        <v>BARD</v>
      </c>
      <c r="K1589" s="95">
        <f>SUMIFS(MasterData[Curr Sales],MasterData[Material'#],H1589,MasterData[Material],I1589,MasterData[WWB ID],C1589)</f>
        <v>4320.5</v>
      </c>
      <c r="L1589" s="95">
        <f>SUMIFS(MasterData[Prior Sales],MasterData[Material'#],H1589,MasterData[Material],I1589,MasterData[WWB ID],C1589)</f>
        <v>4608</v>
      </c>
      <c r="M1589" s="95">
        <f t="shared" si="51"/>
        <v>-287.5</v>
      </c>
      <c r="N1589" s="95">
        <f>SUMIFS(MasterData[Semi-Annual Base],MasterData[Material'#],H1589,MasterData[Material],I1589,MasterData[WWB ID],C1589)</f>
        <v>0</v>
      </c>
      <c r="O1589" s="95">
        <f>SUMIFS(MasterData[Semi-Annual Focus],MasterData[Material'#],H1589,MasterData[Material],I1589,MasterData[WWB ID],C1589)</f>
        <v>0</v>
      </c>
      <c r="P1589" s="95">
        <f>SUMIFS(MasterData[Base Rebate],MasterData[Material'#],H1589,MasterData[Material],I1589,MasterData[WWB ID],C1589)</f>
        <v>35.494451572739507</v>
      </c>
      <c r="Q1589" s="95">
        <f>SUMIFS(MasterData[Annual Focus],MasterData[Material'#],H1589,MasterData[Material],I1589,MasterData[WWB ID],C1589)</f>
        <v>0</v>
      </c>
      <c r="R1589" s="95">
        <f>SUMIFS(MasterData[Growth Rebate],MasterData[Material'#],H1589,MasterData[Material],I1589,MasterData[WWB ID],C1589)</f>
        <v>-28.750000000000043</v>
      </c>
      <c r="S1589" s="95">
        <f t="shared" si="52"/>
        <v>6.7444515727394645</v>
      </c>
    </row>
    <row r="1590" spans="1:19" x14ac:dyDescent="0.25">
      <c r="A1590" s="91" t="str">
        <v>BD INTERVENTIONAL</v>
      </c>
      <c r="B1590" s="91" t="str">
        <v>Urology and Critical Care</v>
      </c>
      <c r="C1590" s="91" t="str">
        <v>2401541</v>
      </c>
      <c r="D1590" s="91" t="str">
        <v>Total BD UCC Other</v>
      </c>
      <c r="E1590" s="91" t="str">
        <v>Airway</v>
      </c>
      <c r="F1590" s="91" t="str">
        <v>NG TUBES</v>
      </c>
      <c r="G1590" s="91" t="str">
        <v>NG Tubes with Filters</v>
      </c>
      <c r="H1590" s="91" t="str">
        <v>0046140_BARD</v>
      </c>
      <c r="I1590" s="91" t="str">
        <v>NgTbw/Filter</v>
      </c>
      <c r="J1590" s="91" t="str">
        <v>BARD</v>
      </c>
      <c r="K1590" s="95">
        <f>SUMIFS(MasterData[Curr Sales],MasterData[Material'#],H1590,MasterData[Material],I1590,MasterData[WWB ID],C1590)</f>
        <v>3168</v>
      </c>
      <c r="L1590" s="95">
        <f>SUMIFS(MasterData[Prior Sales],MasterData[Material'#],H1590,MasterData[Material],I1590,MasterData[WWB ID],C1590)</f>
        <v>3490.56</v>
      </c>
      <c r="M1590" s="95">
        <f t="shared" si="51"/>
        <v>-322.55999999999995</v>
      </c>
      <c r="N1590" s="95">
        <f>SUMIFS(MasterData[Semi-Annual Base],MasterData[Material'#],H1590,MasterData[Material],I1590,MasterData[WWB ID],C1590)</f>
        <v>0</v>
      </c>
      <c r="O1590" s="95">
        <f>SUMIFS(MasterData[Semi-Annual Focus],MasterData[Material'#],H1590,MasterData[Material],I1590,MasterData[WWB ID],C1590)</f>
        <v>0</v>
      </c>
      <c r="P1590" s="95">
        <f>SUMIFS(MasterData[Base Rebate],MasterData[Material'#],H1590,MasterData[Material],I1590,MasterData[WWB ID],C1590)</f>
        <v>26.887047066350178</v>
      </c>
      <c r="Q1590" s="95">
        <f>SUMIFS(MasterData[Annual Focus],MasterData[Material'#],H1590,MasterData[Material],I1590,MasterData[WWB ID],C1590)</f>
        <v>0</v>
      </c>
      <c r="R1590" s="95">
        <f>SUMIFS(MasterData[Growth Rebate],MasterData[Material'#],H1590,MasterData[Material],I1590,MasterData[WWB ID],C1590)</f>
        <v>-32.255999999999993</v>
      </c>
      <c r="S1590" s="95">
        <f t="shared" si="52"/>
        <v>-5.3689529336498154</v>
      </c>
    </row>
    <row r="1591" spans="1:19" x14ac:dyDescent="0.25">
      <c r="A1591" s="91" t="str">
        <v>BD INTERVENTIONAL</v>
      </c>
      <c r="B1591" s="91" t="str">
        <v>Urology and Critical Care</v>
      </c>
      <c r="C1591" s="91" t="str">
        <v>2401541</v>
      </c>
      <c r="D1591" s="91" t="str">
        <v>Total BD UCC Other</v>
      </c>
      <c r="E1591" s="91" t="str">
        <v>Airway</v>
      </c>
      <c r="F1591" s="91" t="str">
        <v>NG TUBES</v>
      </c>
      <c r="G1591" s="91" t="str">
        <v>NG TUBES</v>
      </c>
      <c r="H1591" s="91" t="str">
        <v>0042140_BARD</v>
      </c>
      <c r="I1591" s="91" t="str">
        <v>NGSumpTb</v>
      </c>
      <c r="J1591" s="91" t="str">
        <v>BARD</v>
      </c>
      <c r="K1591" s="95">
        <f>SUMIFS(MasterData[Curr Sales],MasterData[Material'#],H1591,MasterData[Material],I1591,MasterData[WWB ID],C1591)</f>
        <v>319.5</v>
      </c>
      <c r="L1591" s="95">
        <f>SUMIFS(MasterData[Prior Sales],MasterData[Material'#],H1591,MasterData[Material],I1591,MasterData[WWB ID],C1591)</f>
        <v>445.12</v>
      </c>
      <c r="M1591" s="95">
        <f t="shared" si="51"/>
        <v>-125.62</v>
      </c>
      <c r="N1591" s="95">
        <f>SUMIFS(MasterData[Semi-Annual Base],MasterData[Material'#],H1591,MasterData[Material],I1591,MasterData[WWB ID],C1591)</f>
        <v>0</v>
      </c>
      <c r="O1591" s="95">
        <f>SUMIFS(MasterData[Semi-Annual Focus],MasterData[Material'#],H1591,MasterData[Material],I1591,MasterData[WWB ID],C1591)</f>
        <v>0</v>
      </c>
      <c r="P1591" s="95">
        <f>SUMIFS(MasterData[Base Rebate],MasterData[Material'#],H1591,MasterData[Material],I1591,MasterData[WWB ID],C1591)</f>
        <v>3.4286654262278238</v>
      </c>
      <c r="Q1591" s="95">
        <f>SUMIFS(MasterData[Annual Focus],MasterData[Material'#],H1591,MasterData[Material],I1591,MasterData[WWB ID],C1591)</f>
        <v>0</v>
      </c>
      <c r="R1591" s="95">
        <f>SUMIFS(MasterData[Growth Rebate],MasterData[Material'#],H1591,MasterData[Material],I1591,MasterData[WWB ID],C1591)</f>
        <v>-12.562000000000003</v>
      </c>
      <c r="S1591" s="95">
        <f t="shared" si="52"/>
        <v>-9.1333345737721796</v>
      </c>
    </row>
    <row r="1592" spans="1:19" x14ac:dyDescent="0.25">
      <c r="A1592" s="91" t="str">
        <v>BD INTERVENTIONAL</v>
      </c>
      <c r="B1592" s="91" t="str">
        <v>Urology and Critical Care</v>
      </c>
      <c r="C1592" s="91" t="str">
        <v>2401541</v>
      </c>
      <c r="D1592" s="91" t="str">
        <v>Total BD UCC Other</v>
      </c>
      <c r="E1592" s="91" t="str">
        <v>Wound Drainage</v>
      </c>
      <c r="F1592" s="91" t="str">
        <v>Channel Drains</v>
      </c>
      <c r="G1592" s="91" t="str">
        <v>Channel Drains</v>
      </c>
      <c r="H1592" s="91" t="str">
        <v>072190_BARD</v>
      </c>
      <c r="I1592" s="91" t="str">
        <v>DrainChannelRndFullFluted</v>
      </c>
      <c r="J1592" s="91" t="str">
        <v>BARD</v>
      </c>
      <c r="K1592" s="95">
        <f>SUMIFS(MasterData[Curr Sales],MasterData[Material'#],H1592,MasterData[Material],I1592,MasterData[WWB ID],C1592)</f>
        <v>235.79999999999995</v>
      </c>
      <c r="L1592" s="95">
        <f>SUMIFS(MasterData[Prior Sales],MasterData[Material'#],H1592,MasterData[Material],I1592,MasterData[WWB ID],C1592)</f>
        <v>0</v>
      </c>
      <c r="M1592" s="95">
        <f t="shared" si="51"/>
        <v>235.79999999999995</v>
      </c>
      <c r="N1592" s="95">
        <f>SUMIFS(MasterData[Semi-Annual Base],MasterData[Material'#],H1592,MasterData[Material],I1592,MasterData[WWB ID],C1592)</f>
        <v>0</v>
      </c>
      <c r="O1592" s="95">
        <f>SUMIFS(MasterData[Semi-Annual Focus],MasterData[Material'#],H1592,MasterData[Material],I1592,MasterData[WWB ID],C1592)</f>
        <v>0</v>
      </c>
      <c r="P1592" s="95">
        <f>SUMIFS(MasterData[Base Rebate],MasterData[Material'#],H1592,MasterData[Material],I1592,MasterData[WWB ID],C1592)</f>
        <v>0</v>
      </c>
      <c r="Q1592" s="95">
        <f>SUMIFS(MasterData[Annual Focus],MasterData[Material'#],H1592,MasterData[Material],I1592,MasterData[WWB ID],C1592)</f>
        <v>0</v>
      </c>
      <c r="R1592" s="95">
        <f>SUMIFS(MasterData[Growth Rebate],MasterData[Material'#],H1592,MasterData[Material],I1592,MasterData[WWB ID],C1592)</f>
        <v>23.58</v>
      </c>
      <c r="S1592" s="95">
        <f t="shared" si="52"/>
        <v>23.58</v>
      </c>
    </row>
    <row r="1593" spans="1:19" x14ac:dyDescent="0.25">
      <c r="A1593" s="91" t="str">
        <v>BD INTERVENTIONAL</v>
      </c>
      <c r="B1593" s="91" t="str">
        <v>Urology and Critical Care</v>
      </c>
      <c r="C1593" s="91" t="str">
        <v>2401521</v>
      </c>
      <c r="D1593" s="91" t="str">
        <v>Total Acute Urology</v>
      </c>
      <c r="E1593" s="91" t="str">
        <v>Urological Drainage</v>
      </c>
      <c r="F1593" s="91" t="str">
        <v>IC Lubrisil Strips</v>
      </c>
      <c r="G1593" s="91" t="str">
        <v>Lubri-Sil I/C Catheters</v>
      </c>
      <c r="H1593" s="91" t="str">
        <v>1768SI18_BARD</v>
      </c>
      <c r="I1593" s="91" t="str">
        <v>FoleyCathICAntiMicCtdAllSil</v>
      </c>
      <c r="J1593" s="91" t="str">
        <v>BARD</v>
      </c>
      <c r="K1593" s="95">
        <f>SUMIFS(MasterData[Curr Sales],MasterData[Material'#],H1593,MasterData[Material],I1593,MasterData[WWB ID],C1593)</f>
        <v>0</v>
      </c>
      <c r="L1593" s="95">
        <f>SUMIFS(MasterData[Prior Sales],MasterData[Material'#],H1593,MasterData[Material],I1593,MasterData[WWB ID],C1593)</f>
        <v>110.76000000000002</v>
      </c>
      <c r="M1593" s="95">
        <f t="shared" si="51"/>
        <v>-110.76000000000002</v>
      </c>
      <c r="N1593" s="95">
        <f>SUMIFS(MasterData[Semi-Annual Base],MasterData[Material'#],H1593,MasterData[Material],I1593,MasterData[WWB ID],C1593)</f>
        <v>0</v>
      </c>
      <c r="O1593" s="95">
        <f>SUMIFS(MasterData[Semi-Annual Focus],MasterData[Material'#],H1593,MasterData[Material],I1593,MasterData[WWB ID],C1593)</f>
        <v>0</v>
      </c>
      <c r="P1593" s="95">
        <f>SUMIFS(MasterData[Base Rebate],MasterData[Material'#],H1593,MasterData[Material],I1593,MasterData[WWB ID],C1593)</f>
        <v>0.85316090629267127</v>
      </c>
      <c r="Q1593" s="95">
        <f>SUMIFS(MasterData[Annual Focus],MasterData[Material'#],H1593,MasterData[Material],I1593,MasterData[WWB ID],C1593)</f>
        <v>0</v>
      </c>
      <c r="R1593" s="95">
        <f>SUMIFS(MasterData[Growth Rebate],MasterData[Material'#],H1593,MasterData[Material],I1593,MasterData[WWB ID],C1593)</f>
        <v>-11.076000000000002</v>
      </c>
      <c r="S1593" s="95">
        <f t="shared" si="52"/>
        <v>-10.22283909370733</v>
      </c>
    </row>
    <row r="1594" spans="1:19" x14ac:dyDescent="0.25">
      <c r="A1594" s="91" t="str">
        <v>BD INTERVENTIONAL</v>
      </c>
      <c r="B1594" s="91" t="str">
        <v>Urology and Critical Care</v>
      </c>
      <c r="C1594" s="91" t="str">
        <v>2401521</v>
      </c>
      <c r="D1594" s="91" t="str">
        <v>Total Acute Urology</v>
      </c>
      <c r="E1594" s="91" t="str">
        <v>Urological Drainage</v>
      </c>
      <c r="F1594" s="91" t="str">
        <v>Non-IC Specialty Foleys</v>
      </c>
      <c r="G1594" s="91" t="str">
        <v>3-WAY 30CC</v>
      </c>
      <c r="H1594" s="91" t="str">
        <v>73020L_BARD</v>
      </c>
      <c r="I1594" s="91" t="str">
        <v>FoleyCathICLtxFr3Way</v>
      </c>
      <c r="J1594" s="91" t="str">
        <v>BARD</v>
      </c>
      <c r="K1594" s="95">
        <f>SUMIFS(MasterData[Curr Sales],MasterData[Material'#],H1594,MasterData[Material],I1594,MasterData[WWB ID],C1594)</f>
        <v>542.88</v>
      </c>
      <c r="L1594" s="95">
        <f>SUMIFS(MasterData[Prior Sales],MasterData[Material'#],H1594,MasterData[Material],I1594,MasterData[WWB ID],C1594)</f>
        <v>0</v>
      </c>
      <c r="M1594" s="95">
        <f t="shared" si="51"/>
        <v>542.88</v>
      </c>
      <c r="N1594" s="95">
        <f>SUMIFS(MasterData[Semi-Annual Base],MasterData[Material'#],H1594,MasterData[Material],I1594,MasterData[WWB ID],C1594)</f>
        <v>0</v>
      </c>
      <c r="O1594" s="95">
        <f>SUMIFS(MasterData[Semi-Annual Focus],MasterData[Material'#],H1594,MasterData[Material],I1594,MasterData[WWB ID],C1594)</f>
        <v>0</v>
      </c>
      <c r="P1594" s="95">
        <f>SUMIFS(MasterData[Base Rebate],MasterData[Material'#],H1594,MasterData[Material],I1594,MasterData[WWB ID],C1594)</f>
        <v>0</v>
      </c>
      <c r="Q1594" s="95">
        <f>SUMIFS(MasterData[Annual Focus],MasterData[Material'#],H1594,MasterData[Material],I1594,MasterData[WWB ID],C1594)</f>
        <v>0</v>
      </c>
      <c r="R1594" s="95">
        <f>SUMIFS(MasterData[Growth Rebate],MasterData[Material'#],H1594,MasterData[Material],I1594,MasterData[WWB ID],C1594)</f>
        <v>54.287999999999997</v>
      </c>
      <c r="S1594" s="95">
        <f t="shared" si="52"/>
        <v>54.287999999999997</v>
      </c>
    </row>
    <row r="1595" spans="1:19" x14ac:dyDescent="0.25">
      <c r="A1595" s="91" t="str">
        <v>BD INTERVENTIONAL</v>
      </c>
      <c r="B1595" s="91" t="str">
        <v>Urology and Critical Care</v>
      </c>
      <c r="C1595" s="91" t="str">
        <v>2401521</v>
      </c>
      <c r="D1595" s="91" t="str">
        <v>Total Acute Urology</v>
      </c>
      <c r="E1595" s="91" t="str">
        <v>Urological Drainage</v>
      </c>
      <c r="F1595" s="91" t="str">
        <v>Non-IC Specialty Foleys</v>
      </c>
      <c r="G1595" s="91" t="str">
        <v>3-WAY 30CC</v>
      </c>
      <c r="H1595" s="91" t="str">
        <v>73022L_BARD</v>
      </c>
      <c r="I1595" s="91" t="str">
        <v>FoleyCathLtxFr3Way</v>
      </c>
      <c r="J1595" s="91" t="str">
        <v>BARD</v>
      </c>
      <c r="K1595" s="95">
        <f>SUMIFS(MasterData[Curr Sales],MasterData[Material'#],H1595,MasterData[Material],I1595,MasterData[WWB ID],C1595)</f>
        <v>271.44</v>
      </c>
      <c r="L1595" s="95">
        <f>SUMIFS(MasterData[Prior Sales],MasterData[Material'#],H1595,MasterData[Material],I1595,MasterData[WWB ID],C1595)</f>
        <v>246.72</v>
      </c>
      <c r="M1595" s="95">
        <f t="shared" si="51"/>
        <v>24.72</v>
      </c>
      <c r="N1595" s="95">
        <f>SUMIFS(MasterData[Semi-Annual Base],MasterData[Material'#],H1595,MasterData[Material],I1595,MasterData[WWB ID],C1595)</f>
        <v>0</v>
      </c>
      <c r="O1595" s="95">
        <f>SUMIFS(MasterData[Semi-Annual Focus],MasterData[Material'#],H1595,MasterData[Material],I1595,MasterData[WWB ID],C1595)</f>
        <v>0</v>
      </c>
      <c r="P1595" s="95">
        <f>SUMIFS(MasterData[Base Rebate],MasterData[Material'#],H1595,MasterData[Material],I1595,MasterData[WWB ID],C1595)</f>
        <v>1.9004320946237612</v>
      </c>
      <c r="Q1595" s="95">
        <f>SUMIFS(MasterData[Annual Focus],MasterData[Material'#],H1595,MasterData[Material],I1595,MasterData[WWB ID],C1595)</f>
        <v>0</v>
      </c>
      <c r="R1595" s="95">
        <f>SUMIFS(MasterData[Growth Rebate],MasterData[Material'#],H1595,MasterData[Material],I1595,MasterData[WWB ID],C1595)</f>
        <v>2.4719999999999978</v>
      </c>
      <c r="S1595" s="95">
        <f t="shared" si="52"/>
        <v>4.3724320946237594</v>
      </c>
    </row>
    <row r="1596" spans="1:19" x14ac:dyDescent="0.25">
      <c r="A1596" s="91" t="str">
        <v>BD INTERVENTIONAL</v>
      </c>
      <c r="B1596" s="91" t="str">
        <v>Urology and Critical Care</v>
      </c>
      <c r="C1596" s="91" t="str">
        <v>2401521</v>
      </c>
      <c r="D1596" s="91" t="str">
        <v>Total Acute Urology</v>
      </c>
      <c r="E1596" s="91" t="str">
        <v>Urological Drainage</v>
      </c>
      <c r="F1596" s="91" t="str">
        <v>Non-IC Specialty Foleys</v>
      </c>
      <c r="G1596" s="91" t="str">
        <v>URO 3-WAY 30CC</v>
      </c>
      <c r="H1596" s="91" t="str">
        <v>0125RL22_BARD</v>
      </c>
      <c r="I1596" s="91" t="str">
        <v>FoleyCathContinIrr3Way</v>
      </c>
      <c r="J1596" s="91" t="str">
        <v>BARD</v>
      </c>
      <c r="K1596" s="95">
        <f>SUMIFS(MasterData[Curr Sales],MasterData[Material'#],H1596,MasterData[Material],I1596,MasterData[WWB ID],C1596)</f>
        <v>0</v>
      </c>
      <c r="L1596" s="95">
        <f>SUMIFS(MasterData[Prior Sales],MasterData[Material'#],H1596,MasterData[Material],I1596,MasterData[WWB ID],C1596)</f>
        <v>226.92000000000002</v>
      </c>
      <c r="M1596" s="95">
        <f t="shared" si="51"/>
        <v>-226.92000000000002</v>
      </c>
      <c r="N1596" s="95">
        <f>SUMIFS(MasterData[Semi-Annual Base],MasterData[Material'#],H1596,MasterData[Material],I1596,MasterData[WWB ID],C1596)</f>
        <v>0</v>
      </c>
      <c r="O1596" s="95">
        <f>SUMIFS(MasterData[Semi-Annual Focus],MasterData[Material'#],H1596,MasterData[Material],I1596,MasterData[WWB ID],C1596)</f>
        <v>0</v>
      </c>
      <c r="P1596" s="95">
        <f>SUMIFS(MasterData[Base Rebate],MasterData[Material'#],H1596,MasterData[Material],I1596,MasterData[WWB ID],C1596)</f>
        <v>1.7479168730221462</v>
      </c>
      <c r="Q1596" s="95">
        <f>SUMIFS(MasterData[Annual Focus],MasterData[Material'#],H1596,MasterData[Material],I1596,MasterData[WWB ID],C1596)</f>
        <v>0</v>
      </c>
      <c r="R1596" s="95">
        <f>SUMIFS(MasterData[Growth Rebate],MasterData[Material'#],H1596,MasterData[Material],I1596,MasterData[WWB ID],C1596)</f>
        <v>-22.692000000000004</v>
      </c>
      <c r="S1596" s="95">
        <f t="shared" si="52"/>
        <v>-20.944083126977858</v>
      </c>
    </row>
    <row r="1597" spans="1:19" x14ac:dyDescent="0.25">
      <c r="A1597" s="91" t="str">
        <v>BD INTERVENTIONAL</v>
      </c>
      <c r="B1597" s="91" t="str">
        <v>Urology and Critical Care</v>
      </c>
      <c r="C1597" s="91" t="str">
        <v>2401521</v>
      </c>
      <c r="D1597" s="91" t="str">
        <v>Total Acute Urology</v>
      </c>
      <c r="E1597" s="91" t="str">
        <v>Urological Drainage</v>
      </c>
      <c r="F1597" s="91" t="str">
        <v>SILICONE STRIPS</v>
      </c>
      <c r="G1597" s="91" t="str">
        <v>ALL SILICONE</v>
      </c>
      <c r="H1597" s="91" t="str">
        <v>165808_BARD</v>
      </c>
      <c r="I1597" s="91" t="str">
        <v>FolyCathPedSil</v>
      </c>
      <c r="J1597" s="91" t="str">
        <v>BARD</v>
      </c>
      <c r="K1597" s="95">
        <f>SUMIFS(MasterData[Curr Sales],MasterData[Material'#],H1597,MasterData[Material],I1597,MasterData[WWB ID],C1597)</f>
        <v>87.11999999999999</v>
      </c>
      <c r="L1597" s="95">
        <f>SUMIFS(MasterData[Prior Sales],MasterData[Material'#],H1597,MasterData[Material],I1597,MasterData[WWB ID],C1597)</f>
        <v>0</v>
      </c>
      <c r="M1597" s="95">
        <f t="shared" si="51"/>
        <v>87.11999999999999</v>
      </c>
      <c r="N1597" s="95">
        <f>SUMIFS(MasterData[Semi-Annual Base],MasterData[Material'#],H1597,MasterData[Material],I1597,MasterData[WWB ID],C1597)</f>
        <v>0</v>
      </c>
      <c r="O1597" s="95">
        <f>SUMIFS(MasterData[Semi-Annual Focus],MasterData[Material'#],H1597,MasterData[Material],I1597,MasterData[WWB ID],C1597)</f>
        <v>0</v>
      </c>
      <c r="P1597" s="95">
        <f>SUMIFS(MasterData[Base Rebate],MasterData[Material'#],H1597,MasterData[Material],I1597,MasterData[WWB ID],C1597)</f>
        <v>0</v>
      </c>
      <c r="Q1597" s="95">
        <f>SUMIFS(MasterData[Annual Focus],MasterData[Material'#],H1597,MasterData[Material],I1597,MasterData[WWB ID],C1597)</f>
        <v>0</v>
      </c>
      <c r="R1597" s="95">
        <f>SUMIFS(MasterData[Growth Rebate],MasterData[Material'#],H1597,MasterData[Material],I1597,MasterData[WWB ID],C1597)</f>
        <v>8.7119999999999997</v>
      </c>
      <c r="S1597" s="95">
        <f t="shared" si="52"/>
        <v>8.7119999999999997</v>
      </c>
    </row>
    <row r="1598" spans="1:19" x14ac:dyDescent="0.25">
      <c r="A1598" s="91" t="str">
        <v>BD INTERVENTIONAL</v>
      </c>
      <c r="B1598" s="91" t="str">
        <v>Urology and Critical Care</v>
      </c>
      <c r="C1598" s="91" t="str">
        <v>2401521</v>
      </c>
      <c r="D1598" s="91" t="str">
        <v>Total Acute Urology</v>
      </c>
      <c r="E1598" s="91" t="str">
        <v>Urological Drainage</v>
      </c>
      <c r="F1598" s="91" t="str">
        <v>Urethral Trays</v>
      </c>
      <c r="G1598" s="91" t="str">
        <v>Surestep Intermittent TRA</v>
      </c>
      <c r="H1598" s="91" t="str">
        <v>INTS14_BARD</v>
      </c>
      <c r="I1598" s="91" t="str">
        <v>SureStepIntermittentCathTray</v>
      </c>
      <c r="J1598" s="91" t="str">
        <v>BARD</v>
      </c>
      <c r="K1598" s="95">
        <f>SUMIFS(MasterData[Curr Sales],MasterData[Material'#],H1598,MasterData[Material],I1598,MasterData[WWB ID],C1598)</f>
        <v>161.6</v>
      </c>
      <c r="L1598" s="95">
        <f>SUMIFS(MasterData[Prior Sales],MasterData[Material'#],H1598,MasterData[Material],I1598,MasterData[WWB ID],C1598)</f>
        <v>4036.9</v>
      </c>
      <c r="M1598" s="95">
        <f t="shared" si="51"/>
        <v>-3875.3</v>
      </c>
      <c r="N1598" s="95">
        <f>SUMIFS(MasterData[Semi-Annual Base],MasterData[Material'#],H1598,MasterData[Material],I1598,MasterData[WWB ID],C1598)</f>
        <v>0</v>
      </c>
      <c r="O1598" s="95">
        <f>SUMIFS(MasterData[Semi-Annual Focus],MasterData[Material'#],H1598,MasterData[Material],I1598,MasterData[WWB ID],C1598)</f>
        <v>0</v>
      </c>
      <c r="P1598" s="95">
        <f>SUMIFS(MasterData[Base Rebate],MasterData[Material'#],H1598,MasterData[Material],I1598,MasterData[WWB ID],C1598)</f>
        <v>31.095388792098987</v>
      </c>
      <c r="Q1598" s="95">
        <f>SUMIFS(MasterData[Annual Focus],MasterData[Material'#],H1598,MasterData[Material],I1598,MasterData[WWB ID],C1598)</f>
        <v>0</v>
      </c>
      <c r="R1598" s="95">
        <f>SUMIFS(MasterData[Growth Rebate],MasterData[Material'#],H1598,MasterData[Material],I1598,MasterData[WWB ID],C1598)</f>
        <v>-387.52999999999992</v>
      </c>
      <c r="S1598" s="95">
        <f t="shared" si="52"/>
        <v>-356.43461120790096</v>
      </c>
    </row>
    <row r="1599" spans="1:19" x14ac:dyDescent="0.25">
      <c r="A1599" s="91" t="str">
        <v>BD INTERVENTIONAL</v>
      </c>
      <c r="B1599" s="91" t="str">
        <v>Urology and Critical Care</v>
      </c>
      <c r="C1599" s="91" t="str">
        <v>2401521</v>
      </c>
      <c r="D1599" s="91" t="str">
        <v>Total Acute Urology</v>
      </c>
      <c r="E1599" s="91" t="str">
        <v>Urological Drainage</v>
      </c>
      <c r="F1599" s="91" t="str">
        <v>IC TEMP SENSING SILICONE TRAYS</v>
      </c>
      <c r="G1599" s="91" t="str">
        <v>SILICONE ICTRAY W/BAG-STATLOCK</v>
      </c>
      <c r="H1599" s="91" t="str">
        <v>319516AM_BARD</v>
      </c>
      <c r="I1599" s="91" t="str">
        <v>UrnMtrFolyTry400TSCBacClctnMlx</v>
      </c>
      <c r="J1599" s="91" t="str">
        <v>BARD</v>
      </c>
      <c r="K1599" s="95">
        <f>SUMIFS(MasterData[Curr Sales],MasterData[Material'#],H1599,MasterData[Material],I1599,MasterData[WWB ID],C1599)</f>
        <v>0</v>
      </c>
      <c r="L1599" s="95">
        <f>SUMIFS(MasterData[Prior Sales],MasterData[Material'#],H1599,MasterData[Material],I1599,MasterData[WWB ID],C1599)</f>
        <v>576.20000000000005</v>
      </c>
      <c r="M1599" s="95">
        <f t="shared" si="51"/>
        <v>-576.20000000000005</v>
      </c>
      <c r="N1599" s="95">
        <f>SUMIFS(MasterData[Semi-Annual Base],MasterData[Material'#],H1599,MasterData[Material],I1599,MasterData[WWB ID],C1599)</f>
        <v>0</v>
      </c>
      <c r="O1599" s="95">
        <f>SUMIFS(MasterData[Semi-Annual Focus],MasterData[Material'#],H1599,MasterData[Material],I1599,MasterData[WWB ID],C1599)</f>
        <v>0</v>
      </c>
      <c r="P1599" s="95">
        <f>SUMIFS(MasterData[Base Rebate],MasterData[Material'#],H1599,MasterData[Material],I1599,MasterData[WWB ID],C1599)</f>
        <v>4.4383470043863955</v>
      </c>
      <c r="Q1599" s="95">
        <f>SUMIFS(MasterData[Annual Focus],MasterData[Material'#],H1599,MasterData[Material],I1599,MasterData[WWB ID],C1599)</f>
        <v>0</v>
      </c>
      <c r="R1599" s="95">
        <f>SUMIFS(MasterData[Growth Rebate],MasterData[Material'#],H1599,MasterData[Material],I1599,MasterData[WWB ID],C1599)</f>
        <v>-57.620000000000005</v>
      </c>
      <c r="S1599" s="95">
        <f t="shared" si="52"/>
        <v>-53.181652995613611</v>
      </c>
    </row>
    <row r="1600" spans="1:19" x14ac:dyDescent="0.25">
      <c r="A1600" s="91" t="str">
        <v>BD INTERVENTIONAL</v>
      </c>
      <c r="B1600" s="91" t="str">
        <v>Urology and Critical Care</v>
      </c>
      <c r="C1600" s="91" t="str">
        <v>2401522</v>
      </c>
      <c r="D1600" s="91" t="str">
        <v>Endourology</v>
      </c>
      <c r="E1600" s="91" t="str">
        <v>Stone Disposables</v>
      </c>
      <c r="F1600" s="91" t="str">
        <v>DILATION PRODUCTS</v>
      </c>
      <c r="G1600" s="91" t="str">
        <v>Heyman Followers</v>
      </c>
      <c r="H1600" s="91" t="str">
        <v>021100_BARD</v>
      </c>
      <c r="I1600" s="91" t="str">
        <v>FollowerStraightTipSet</v>
      </c>
      <c r="J1600" s="91" t="str">
        <v>BARD</v>
      </c>
      <c r="K1600" s="95">
        <f>SUMIFS(MasterData[Curr Sales],MasterData[Material'#],H1600,MasterData[Material],I1600,MasterData[WWB ID],C1600)</f>
        <v>540.85</v>
      </c>
      <c r="L1600" s="95">
        <f>SUMIFS(MasterData[Prior Sales],MasterData[Material'#],H1600,MasterData[Material],I1600,MasterData[WWB ID],C1600)</f>
        <v>1023.48</v>
      </c>
      <c r="M1600" s="95">
        <f t="shared" si="51"/>
        <v>-482.63</v>
      </c>
      <c r="N1600" s="95">
        <f>SUMIFS(MasterData[Semi-Annual Base],MasterData[Material'#],H1600,MasterData[Material],I1600,MasterData[WWB ID],C1600)</f>
        <v>0</v>
      </c>
      <c r="O1600" s="95">
        <f>SUMIFS(MasterData[Semi-Annual Focus],MasterData[Material'#],H1600,MasterData[Material],I1600,MasterData[WWB ID],C1600)</f>
        <v>0</v>
      </c>
      <c r="P1600" s="95">
        <f>SUMIFS(MasterData[Base Rebate],MasterData[Material'#],H1600,MasterData[Material],I1600,MasterData[WWB ID],C1600)</f>
        <v>7.8836504547889392</v>
      </c>
      <c r="Q1600" s="95">
        <f>SUMIFS(MasterData[Annual Focus],MasterData[Material'#],H1600,MasterData[Material],I1600,MasterData[WWB ID],C1600)</f>
        <v>0</v>
      </c>
      <c r="R1600" s="95">
        <f>SUMIFS(MasterData[Growth Rebate],MasterData[Material'#],H1600,MasterData[Material],I1600,MasterData[WWB ID],C1600)</f>
        <v>-48.262999999999991</v>
      </c>
      <c r="S1600" s="95">
        <f t="shared" si="52"/>
        <v>-40.379349545211049</v>
      </c>
    </row>
    <row r="1601" spans="1:19" x14ac:dyDescent="0.25">
      <c r="A1601" s="91" t="str">
        <v>BD INTERVENTIONAL</v>
      </c>
      <c r="B1601" s="91" t="str">
        <v>Urology and Critical Care</v>
      </c>
      <c r="C1601" s="91" t="str">
        <v>2401522</v>
      </c>
      <c r="D1601" s="91" t="str">
        <v>Endourology</v>
      </c>
      <c r="E1601" s="91" t="str">
        <v>Stone Disposables</v>
      </c>
      <c r="F1601" s="91" t="str">
        <v>DILATION PRODUCTS</v>
      </c>
      <c r="G1601" s="91" t="str">
        <v>Heyman Followers</v>
      </c>
      <c r="H1601" s="91" t="str">
        <v>021300_BARD</v>
      </c>
      <c r="I1601" s="91" t="str">
        <v>FollowerCoudeTipSet</v>
      </c>
      <c r="J1601" s="91" t="str">
        <v>BARD</v>
      </c>
      <c r="K1601" s="95">
        <f>SUMIFS(MasterData[Curr Sales],MasterData[Material'#],H1601,MasterData[Material],I1601,MasterData[WWB ID],C1601)</f>
        <v>440</v>
      </c>
      <c r="L1601" s="95">
        <f>SUMIFS(MasterData[Prior Sales],MasterData[Material'#],H1601,MasterData[Material],I1601,MasterData[WWB ID],C1601)</f>
        <v>0</v>
      </c>
      <c r="M1601" s="95">
        <f t="shared" si="51"/>
        <v>440</v>
      </c>
      <c r="N1601" s="95">
        <f>SUMIFS(MasterData[Semi-Annual Base],MasterData[Material'#],H1601,MasterData[Material],I1601,MasterData[WWB ID],C1601)</f>
        <v>0</v>
      </c>
      <c r="O1601" s="95">
        <f>SUMIFS(MasterData[Semi-Annual Focus],MasterData[Material'#],H1601,MasterData[Material],I1601,MasterData[WWB ID],C1601)</f>
        <v>0</v>
      </c>
      <c r="P1601" s="95">
        <f>SUMIFS(MasterData[Base Rebate],MasterData[Material'#],H1601,MasterData[Material],I1601,MasterData[WWB ID],C1601)</f>
        <v>0</v>
      </c>
      <c r="Q1601" s="95">
        <f>SUMIFS(MasterData[Annual Focus],MasterData[Material'#],H1601,MasterData[Material],I1601,MasterData[WWB ID],C1601)</f>
        <v>0</v>
      </c>
      <c r="R1601" s="95">
        <f>SUMIFS(MasterData[Growth Rebate],MasterData[Material'#],H1601,MasterData[Material],I1601,MasterData[WWB ID],C1601)</f>
        <v>44.000000000000007</v>
      </c>
      <c r="S1601" s="95">
        <f t="shared" si="52"/>
        <v>44.000000000000007</v>
      </c>
    </row>
    <row r="1602" spans="1:19" x14ac:dyDescent="0.25">
      <c r="A1602" s="91" t="str">
        <v>BD INTERVENTIONAL</v>
      </c>
      <c r="B1602" s="91" t="str">
        <v>Urology and Critical Care</v>
      </c>
      <c r="C1602" s="91" t="str">
        <v>2401522</v>
      </c>
      <c r="D1602" s="91" t="str">
        <v>Endourology</v>
      </c>
      <c r="E1602" s="91" t="str">
        <v>Stone Disposables</v>
      </c>
      <c r="F1602" s="91" t="str">
        <v>Ureterals</v>
      </c>
      <c r="G1602" s="91" t="str">
        <v>Polyureth Cone</v>
      </c>
      <c r="H1602" s="91" t="str">
        <v>138008_BARD</v>
      </c>
      <c r="I1602" s="91" t="str">
        <v>URETCATHPOLYURETHANECONETIP</v>
      </c>
      <c r="J1602" s="91" t="str">
        <v>BARD</v>
      </c>
      <c r="K1602" s="95">
        <f>SUMIFS(MasterData[Curr Sales],MasterData[Material'#],H1602,MasterData[Material],I1602,MasterData[WWB ID],C1602)</f>
        <v>0</v>
      </c>
      <c r="L1602" s="95">
        <f>SUMIFS(MasterData[Prior Sales],MasterData[Material'#],H1602,MasterData[Material],I1602,MasterData[WWB ID],C1602)</f>
        <v>878.4</v>
      </c>
      <c r="M1602" s="95">
        <f t="shared" si="51"/>
        <v>-878.4</v>
      </c>
      <c r="N1602" s="95">
        <f>SUMIFS(MasterData[Semi-Annual Base],MasterData[Material'#],H1602,MasterData[Material],I1602,MasterData[WWB ID],C1602)</f>
        <v>0</v>
      </c>
      <c r="O1602" s="95">
        <f>SUMIFS(MasterData[Semi-Annual Focus],MasterData[Material'#],H1602,MasterData[Material],I1602,MasterData[WWB ID],C1602)</f>
        <v>0</v>
      </c>
      <c r="P1602" s="95">
        <f>SUMIFS(MasterData[Base Rebate],MasterData[Material'#],H1602,MasterData[Material],I1602,MasterData[WWB ID],C1602)</f>
        <v>6.7661298310534699</v>
      </c>
      <c r="Q1602" s="95">
        <f>SUMIFS(MasterData[Annual Focus],MasterData[Material'#],H1602,MasterData[Material],I1602,MasterData[WWB ID],C1602)</f>
        <v>0</v>
      </c>
      <c r="R1602" s="95">
        <f>SUMIFS(MasterData[Growth Rebate],MasterData[Material'#],H1602,MasterData[Material],I1602,MasterData[WWB ID],C1602)</f>
        <v>-87.840000000000018</v>
      </c>
      <c r="S1602" s="95">
        <f t="shared" si="52"/>
        <v>-81.073870168946542</v>
      </c>
    </row>
    <row r="1603" spans="1:19" x14ac:dyDescent="0.25">
      <c r="A1603" s="91" t="str">
        <v>BD INTERVENTIONAL</v>
      </c>
      <c r="B1603" s="91" t="str">
        <v>Urology and Critical Care</v>
      </c>
      <c r="C1603" s="91" t="str">
        <v>2401522</v>
      </c>
      <c r="D1603" s="91" t="str">
        <v>Endourology</v>
      </c>
      <c r="E1603" s="91" t="str">
        <v>Stone Disposables</v>
      </c>
      <c r="F1603" s="91" t="str">
        <v>Ureterals</v>
      </c>
      <c r="G1603" s="91" t="str">
        <v>Polyureth Cone</v>
      </c>
      <c r="H1603" s="91" t="str">
        <v>138010_BARD</v>
      </c>
      <c r="I1603" s="91" t="str">
        <v>URETCATHPOLYURETHANECONETIP</v>
      </c>
      <c r="J1603" s="91" t="str">
        <v>BARD</v>
      </c>
      <c r="K1603" s="95">
        <f>SUMIFS(MasterData[Curr Sales],MasterData[Material'#],H1603,MasterData[Material],I1603,MasterData[WWB ID],C1603)</f>
        <v>0</v>
      </c>
      <c r="L1603" s="95">
        <f>SUMIFS(MasterData[Prior Sales],MasterData[Material'#],H1603,MasterData[Material],I1603,MasterData[WWB ID],C1603)</f>
        <v>439.2</v>
      </c>
      <c r="M1603" s="95">
        <f t="shared" si="51"/>
        <v>-439.2</v>
      </c>
      <c r="N1603" s="95">
        <f>SUMIFS(MasterData[Semi-Annual Base],MasterData[Material'#],H1603,MasterData[Material],I1603,MasterData[WWB ID],C1603)</f>
        <v>0</v>
      </c>
      <c r="O1603" s="95">
        <f>SUMIFS(MasterData[Semi-Annual Focus],MasterData[Material'#],H1603,MasterData[Material],I1603,MasterData[WWB ID],C1603)</f>
        <v>0</v>
      </c>
      <c r="P1603" s="95">
        <f>SUMIFS(MasterData[Base Rebate],MasterData[Material'#],H1603,MasterData[Material],I1603,MasterData[WWB ID],C1603)</f>
        <v>3.3830649155267349</v>
      </c>
      <c r="Q1603" s="95">
        <f>SUMIFS(MasterData[Annual Focus],MasterData[Material'#],H1603,MasterData[Material],I1603,MasterData[WWB ID],C1603)</f>
        <v>0</v>
      </c>
      <c r="R1603" s="95">
        <f>SUMIFS(MasterData[Growth Rebate],MasterData[Material'#],H1603,MasterData[Material],I1603,MasterData[WWB ID],C1603)</f>
        <v>-43.92</v>
      </c>
      <c r="S1603" s="95">
        <f t="shared" si="52"/>
        <v>-40.536935084473264</v>
      </c>
    </row>
    <row r="1604" spans="1:19" x14ac:dyDescent="0.25">
      <c r="A1604" s="91" t="str">
        <v>BD INTERVENTIONAL</v>
      </c>
      <c r="B1604" s="91" t="str">
        <v>Urology and Critical Care</v>
      </c>
      <c r="C1604" s="91" t="str">
        <v>2401522</v>
      </c>
      <c r="D1604" s="91" t="str">
        <v>Endourology</v>
      </c>
      <c r="E1604" s="91" t="str">
        <v>Stone Disposables</v>
      </c>
      <c r="F1604" s="91" t="str">
        <v>Ureterals</v>
      </c>
      <c r="G1604" s="91" t="str">
        <v>Polyurethane Open Tip</v>
      </c>
      <c r="H1604" s="91" t="str">
        <v>139006_BARD</v>
      </c>
      <c r="I1604" s="91" t="str">
        <v>URETCATHOPENTIPNOSIDEEYES</v>
      </c>
      <c r="J1604" s="91" t="str">
        <v>BARD</v>
      </c>
      <c r="K1604" s="95">
        <f>SUMIFS(MasterData[Curr Sales],MasterData[Material'#],H1604,MasterData[Material],I1604,MasterData[WWB ID],C1604)</f>
        <v>3870.8</v>
      </c>
      <c r="L1604" s="95">
        <f>SUMIFS(MasterData[Prior Sales],MasterData[Material'#],H1604,MasterData[Material],I1604,MasterData[WWB ID],C1604)</f>
        <v>4882.5999999999985</v>
      </c>
      <c r="M1604" s="95">
        <f t="shared" si="51"/>
        <v>-1011.7999999999984</v>
      </c>
      <c r="N1604" s="95">
        <f>SUMIFS(MasterData[Semi-Annual Base],MasterData[Material'#],H1604,MasterData[Material],I1604,MasterData[WWB ID],C1604)</f>
        <v>0</v>
      </c>
      <c r="O1604" s="95">
        <f>SUMIFS(MasterData[Semi-Annual Focus],MasterData[Material'#],H1604,MasterData[Material],I1604,MasterData[WWB ID],C1604)</f>
        <v>0</v>
      </c>
      <c r="P1604" s="95">
        <f>SUMIFS(MasterData[Base Rebate],MasterData[Material'#],H1604,MasterData[Material],I1604,MasterData[WWB ID],C1604)</f>
        <v>37.609637423840681</v>
      </c>
      <c r="Q1604" s="95">
        <f>SUMIFS(MasterData[Annual Focus],MasterData[Material'#],H1604,MasterData[Material],I1604,MasterData[WWB ID],C1604)</f>
        <v>0</v>
      </c>
      <c r="R1604" s="95">
        <f>SUMIFS(MasterData[Growth Rebate],MasterData[Material'#],H1604,MasterData[Material],I1604,MasterData[WWB ID],C1604)</f>
        <v>-101.17999999999994</v>
      </c>
      <c r="S1604" s="95">
        <f t="shared" si="52"/>
        <v>-63.570362576159255</v>
      </c>
    </row>
    <row r="1605" spans="1:19" x14ac:dyDescent="0.25">
      <c r="A1605" s="91" t="str">
        <v>BD INTERVENTIONAL</v>
      </c>
      <c r="B1605" s="91" t="str">
        <v>Urology and Critical Care</v>
      </c>
      <c r="C1605" s="91" t="str">
        <v>2401522</v>
      </c>
      <c r="D1605" s="91" t="str">
        <v>Endourology</v>
      </c>
      <c r="E1605" s="91" t="str">
        <v>Stone Disposables</v>
      </c>
      <c r="F1605" s="91" t="str">
        <v>Ureterals</v>
      </c>
      <c r="G1605" s="91" t="str">
        <v>Wov Uret Spiral</v>
      </c>
      <c r="H1605" s="91" t="str">
        <v>037504_BARD</v>
      </c>
      <c r="I1605" s="91" t="str">
        <v>UretCathWovenSpiralTip</v>
      </c>
      <c r="J1605" s="91" t="str">
        <v>BARD</v>
      </c>
      <c r="K1605" s="95">
        <f>SUMIFS(MasterData[Curr Sales],MasterData[Material'#],H1605,MasterData[Material],I1605,MasterData[WWB ID],C1605)</f>
        <v>0</v>
      </c>
      <c r="L1605" s="95">
        <f>SUMIFS(MasterData[Prior Sales],MasterData[Material'#],H1605,MasterData[Material],I1605,MasterData[WWB ID],C1605)</f>
        <v>2862.3599999999997</v>
      </c>
      <c r="M1605" s="95">
        <f t="shared" si="51"/>
        <v>-2862.3599999999997</v>
      </c>
      <c r="N1605" s="95">
        <f>SUMIFS(MasterData[Semi-Annual Base],MasterData[Material'#],H1605,MasterData[Material],I1605,MasterData[WWB ID],C1605)</f>
        <v>0</v>
      </c>
      <c r="O1605" s="95">
        <f>SUMIFS(MasterData[Semi-Annual Focus],MasterData[Material'#],H1605,MasterData[Material],I1605,MasterData[WWB ID],C1605)</f>
        <v>0</v>
      </c>
      <c r="P1605" s="95">
        <f>SUMIFS(MasterData[Base Rebate],MasterData[Material'#],H1605,MasterData[Material],I1605,MasterData[WWB ID],C1605)</f>
        <v>22.048155035535299</v>
      </c>
      <c r="Q1605" s="95">
        <f>SUMIFS(MasterData[Annual Focus],MasterData[Material'#],H1605,MasterData[Material],I1605,MasterData[WWB ID],C1605)</f>
        <v>0</v>
      </c>
      <c r="R1605" s="95">
        <f>SUMIFS(MasterData[Growth Rebate],MasterData[Material'#],H1605,MasterData[Material],I1605,MasterData[WWB ID],C1605)</f>
        <v>-286.23599999999999</v>
      </c>
      <c r="S1605" s="95">
        <f t="shared" si="52"/>
        <v>-264.18784496446472</v>
      </c>
    </row>
    <row r="1606" spans="1:19" x14ac:dyDescent="0.25">
      <c r="A1606" s="91" t="str">
        <v>BD INTERVENTIONAL</v>
      </c>
      <c r="B1606" s="91" t="str">
        <v>Urology and Critical Care</v>
      </c>
      <c r="C1606" s="91" t="str">
        <v>2401522</v>
      </c>
      <c r="D1606" s="91" t="str">
        <v>Endourology</v>
      </c>
      <c r="E1606" s="91" t="str">
        <v>Stone Disposables</v>
      </c>
      <c r="F1606" s="91" t="str">
        <v>Ureterals</v>
      </c>
      <c r="G1606" s="91" t="str">
        <v>Wov Uret Spiral</v>
      </c>
      <c r="H1606" s="91" t="str">
        <v>037505_BARD</v>
      </c>
      <c r="I1606" s="91" t="str">
        <v>UretCathWovenSpiralTip</v>
      </c>
      <c r="J1606" s="91" t="str">
        <v>BARD</v>
      </c>
      <c r="K1606" s="95">
        <f>SUMIFS(MasterData[Curr Sales],MasterData[Material'#],H1606,MasterData[Material],I1606,MasterData[WWB ID],C1606)</f>
        <v>0</v>
      </c>
      <c r="L1606" s="95">
        <f>SUMIFS(MasterData[Prior Sales],MasterData[Material'#],H1606,MasterData[Material],I1606,MasterData[WWB ID],C1606)</f>
        <v>1102.3999999999999</v>
      </c>
      <c r="M1606" s="95">
        <f t="shared" si="51"/>
        <v>-1102.3999999999999</v>
      </c>
      <c r="N1606" s="95">
        <f>SUMIFS(MasterData[Semi-Annual Base],MasterData[Material'#],H1606,MasterData[Material],I1606,MasterData[WWB ID],C1606)</f>
        <v>0</v>
      </c>
      <c r="O1606" s="95">
        <f>SUMIFS(MasterData[Semi-Annual Focus],MasterData[Material'#],H1606,MasterData[Material],I1606,MasterData[WWB ID],C1606)</f>
        <v>0</v>
      </c>
      <c r="P1606" s="95">
        <f>SUMIFS(MasterData[Base Rebate],MasterData[Material'#],H1606,MasterData[Material],I1606,MasterData[WWB ID],C1606)</f>
        <v>8.4915545602838627</v>
      </c>
      <c r="Q1606" s="95">
        <f>SUMIFS(MasterData[Annual Focus],MasterData[Material'#],H1606,MasterData[Material],I1606,MasterData[WWB ID],C1606)</f>
        <v>0</v>
      </c>
      <c r="R1606" s="95">
        <f>SUMIFS(MasterData[Growth Rebate],MasterData[Material'#],H1606,MasterData[Material],I1606,MasterData[WWB ID],C1606)</f>
        <v>-110.24000000000001</v>
      </c>
      <c r="S1606" s="95">
        <f t="shared" si="52"/>
        <v>-101.74844543971615</v>
      </c>
    </row>
    <row r="1607" spans="1:19" x14ac:dyDescent="0.25">
      <c r="A1607" s="91" t="str">
        <v>BD INTERVENTIONAL</v>
      </c>
      <c r="B1607" s="91" t="str">
        <v>Urology and Critical Care</v>
      </c>
      <c r="C1607" s="91" t="str">
        <v>2401522</v>
      </c>
      <c r="D1607" s="91" t="str">
        <v>Endourology</v>
      </c>
      <c r="E1607" s="91" t="str">
        <v>Stone Disposables</v>
      </c>
      <c r="F1607" s="91" t="str">
        <v>STENTS</v>
      </c>
      <c r="G1607" s="91" t="str">
        <v>FMI Lubricious Stent</v>
      </c>
      <c r="H1607" s="91" t="str">
        <v>778624_BARD</v>
      </c>
      <c r="I1607" s="91" t="str">
        <v>UretStent</v>
      </c>
      <c r="J1607" s="91" t="str">
        <v>BARD</v>
      </c>
      <c r="K1607" s="95">
        <f>SUMIFS(MasterData[Curr Sales],MasterData[Material'#],H1607,MasterData[Material],I1607,MasterData[WWB ID],C1607)</f>
        <v>200.00000000000003</v>
      </c>
      <c r="L1607" s="95">
        <f>SUMIFS(MasterData[Prior Sales],MasterData[Material'#],H1607,MasterData[Material],I1607,MasterData[WWB ID],C1607)</f>
        <v>0</v>
      </c>
      <c r="M1607" s="95">
        <f t="shared" si="51"/>
        <v>200.00000000000003</v>
      </c>
      <c r="N1607" s="95">
        <f>SUMIFS(MasterData[Semi-Annual Base],MasterData[Material'#],H1607,MasterData[Material],I1607,MasterData[WWB ID],C1607)</f>
        <v>0</v>
      </c>
      <c r="O1607" s="95">
        <f>SUMIFS(MasterData[Semi-Annual Focus],MasterData[Material'#],H1607,MasterData[Material],I1607,MasterData[WWB ID],C1607)</f>
        <v>0</v>
      </c>
      <c r="P1607" s="95">
        <f>SUMIFS(MasterData[Base Rebate],MasterData[Material'#],H1607,MasterData[Material],I1607,MasterData[WWB ID],C1607)</f>
        <v>0</v>
      </c>
      <c r="Q1607" s="95">
        <f>SUMIFS(MasterData[Annual Focus],MasterData[Material'#],H1607,MasterData[Material],I1607,MasterData[WWB ID],C1607)</f>
        <v>0</v>
      </c>
      <c r="R1607" s="95">
        <f>SUMIFS(MasterData[Growth Rebate],MasterData[Material'#],H1607,MasterData[Material],I1607,MasterData[WWB ID],C1607)</f>
        <v>20.000000000000004</v>
      </c>
      <c r="S1607" s="95">
        <f t="shared" si="52"/>
        <v>20.000000000000004</v>
      </c>
    </row>
    <row r="1608" spans="1:19" x14ac:dyDescent="0.25">
      <c r="A1608" s="91" t="str">
        <v>BD INTERVENTIONAL</v>
      </c>
      <c r="B1608" s="91" t="str">
        <v>Urology and Critical Care</v>
      </c>
      <c r="C1608" s="91" t="str">
        <v>2401522</v>
      </c>
      <c r="D1608" s="91" t="str">
        <v>Endourology</v>
      </c>
      <c r="E1608" s="91" t="str">
        <v>Stone Disposables</v>
      </c>
      <c r="F1608" s="91" t="str">
        <v>STENTS</v>
      </c>
      <c r="G1608" s="91" t="str">
        <v>FMI Lubricious Stent</v>
      </c>
      <c r="H1608" s="91" t="str">
        <v>778626_BARD</v>
      </c>
      <c r="I1608" s="91" t="str">
        <v>UretStent</v>
      </c>
      <c r="J1608" s="91" t="str">
        <v>BARD</v>
      </c>
      <c r="K1608" s="95">
        <f>SUMIFS(MasterData[Curr Sales],MasterData[Material'#],H1608,MasterData[Material],I1608,MasterData[WWB ID],C1608)</f>
        <v>200.00000000000003</v>
      </c>
      <c r="L1608" s="95">
        <f>SUMIFS(MasterData[Prior Sales],MasterData[Material'#],H1608,MasterData[Material],I1608,MasterData[WWB ID],C1608)</f>
        <v>0</v>
      </c>
      <c r="M1608" s="95">
        <f t="shared" si="51"/>
        <v>200.00000000000003</v>
      </c>
      <c r="N1608" s="95">
        <f>SUMIFS(MasterData[Semi-Annual Base],MasterData[Material'#],H1608,MasterData[Material],I1608,MasterData[WWB ID],C1608)</f>
        <v>0</v>
      </c>
      <c r="O1608" s="95">
        <f>SUMIFS(MasterData[Semi-Annual Focus],MasterData[Material'#],H1608,MasterData[Material],I1608,MasterData[WWB ID],C1608)</f>
        <v>0</v>
      </c>
      <c r="P1608" s="95">
        <f>SUMIFS(MasterData[Base Rebate],MasterData[Material'#],H1608,MasterData[Material],I1608,MasterData[WWB ID],C1608)</f>
        <v>0</v>
      </c>
      <c r="Q1608" s="95">
        <f>SUMIFS(MasterData[Annual Focus],MasterData[Material'#],H1608,MasterData[Material],I1608,MasterData[WWB ID],C1608)</f>
        <v>0</v>
      </c>
      <c r="R1608" s="95">
        <f>SUMIFS(MasterData[Growth Rebate],MasterData[Material'#],H1608,MasterData[Material],I1608,MasterData[WWB ID],C1608)</f>
        <v>20.000000000000004</v>
      </c>
      <c r="S1608" s="95">
        <f t="shared" si="52"/>
        <v>20.000000000000004</v>
      </c>
    </row>
    <row r="1609" spans="1:19" x14ac:dyDescent="0.25">
      <c r="A1609" s="91" t="str">
        <v>BD INTERVENTIONAL</v>
      </c>
      <c r="B1609" s="91" t="str">
        <v>Urology and Critical Care</v>
      </c>
      <c r="C1609" s="91" t="str">
        <v>2401531</v>
      </c>
      <c r="D1609" s="91" t="str">
        <v>Total Home Care Sales</v>
      </c>
      <c r="E1609" s="91" t="str">
        <v>Urology Home Care</v>
      </c>
      <c r="F1609" s="91" t="str">
        <v>Leg Bags</v>
      </c>
      <c r="G1609" s="91" t="str">
        <v>Leg Bags</v>
      </c>
      <c r="H1609" s="91" t="str">
        <v>150719_BARD</v>
      </c>
      <c r="I1609" s="91" t="str">
        <v>LegBagw/DrainFabricStrap</v>
      </c>
      <c r="J1609" s="91" t="str">
        <v>BARD</v>
      </c>
      <c r="K1609" s="95">
        <f>SUMIFS(MasterData[Curr Sales],MasterData[Material'#],H1609,MasterData[Material],I1609,MasterData[WWB ID],C1609)</f>
        <v>937.5</v>
      </c>
      <c r="L1609" s="95">
        <f>SUMIFS(MasterData[Prior Sales],MasterData[Material'#],H1609,MasterData[Material],I1609,MasterData[WWB ID],C1609)</f>
        <v>607.5</v>
      </c>
      <c r="M1609" s="95">
        <f t="shared" si="51"/>
        <v>330</v>
      </c>
      <c r="N1609" s="95">
        <f>SUMIFS(MasterData[Semi-Annual Base],MasterData[Material'#],H1609,MasterData[Material],I1609,MasterData[WWB ID],C1609)</f>
        <v>0</v>
      </c>
      <c r="O1609" s="95">
        <f>SUMIFS(MasterData[Semi-Annual Focus],MasterData[Material'#],H1609,MasterData[Material],I1609,MasterData[WWB ID],C1609)</f>
        <v>0</v>
      </c>
      <c r="P1609" s="95">
        <f>SUMIFS(MasterData[Base Rebate],MasterData[Material'#],H1609,MasterData[Material],I1609,MasterData[WWB ID],C1609)</f>
        <v>4.6794442991404628</v>
      </c>
      <c r="Q1609" s="95">
        <f>SUMIFS(MasterData[Annual Focus],MasterData[Material'#],H1609,MasterData[Material],I1609,MasterData[WWB ID],C1609)</f>
        <v>0</v>
      </c>
      <c r="R1609" s="95">
        <f>SUMIFS(MasterData[Growth Rebate],MasterData[Material'#],H1609,MasterData[Material],I1609,MasterData[WWB ID],C1609)</f>
        <v>33</v>
      </c>
      <c r="S1609" s="95">
        <f t="shared" si="52"/>
        <v>37.679444299140464</v>
      </c>
    </row>
    <row r="1610" spans="1:19" x14ac:dyDescent="0.25">
      <c r="A1610" s="91" t="str">
        <v>BD INTERVENTIONAL</v>
      </c>
      <c r="B1610" s="91" t="str">
        <v>Urology and Critical Care</v>
      </c>
      <c r="C1610" s="91" t="str">
        <v>2401531</v>
      </c>
      <c r="D1610" s="91" t="str">
        <v>Total Home Care Sales</v>
      </c>
      <c r="E1610" s="91" t="str">
        <v>Urology Home Care</v>
      </c>
      <c r="F1610" s="91" t="str">
        <v>Male External - Branded</v>
      </c>
      <c r="G1610" s="91" t="str">
        <v>Ultraflex</v>
      </c>
      <c r="H1610" s="91" t="str">
        <v>33301_BARD</v>
      </c>
      <c r="I1610" s="91" t="str">
        <v>MecStdSMale33301</v>
      </c>
      <c r="J1610" s="91" t="str">
        <v>BARD</v>
      </c>
      <c r="K1610" s="95">
        <f>SUMIFS(MasterData[Curr Sales],MasterData[Material'#],H1610,MasterData[Material],I1610,MasterData[WWB ID],C1610)</f>
        <v>2060.0999999999995</v>
      </c>
      <c r="L1610" s="95">
        <f>SUMIFS(MasterData[Prior Sales],MasterData[Material'#],H1610,MasterData[Material],I1610,MasterData[WWB ID],C1610)</f>
        <v>1486.8000000000002</v>
      </c>
      <c r="M1610" s="95">
        <f t="shared" si="51"/>
        <v>573.29999999999927</v>
      </c>
      <c r="N1610" s="95">
        <f>SUMIFS(MasterData[Semi-Annual Base],MasterData[Material'#],H1610,MasterData[Material],I1610,MasterData[WWB ID],C1610)</f>
        <v>0</v>
      </c>
      <c r="O1610" s="95">
        <f>SUMIFS(MasterData[Semi-Annual Focus],MasterData[Material'#],H1610,MasterData[Material],I1610,MasterData[WWB ID],C1610)</f>
        <v>0</v>
      </c>
      <c r="P1610" s="95">
        <f>SUMIFS(MasterData[Base Rebate],MasterData[Material'#],H1610,MasterData[Material],I1610,MasterData[WWB ID],C1610)</f>
        <v>11.452506640266733</v>
      </c>
      <c r="Q1610" s="95">
        <f>SUMIFS(MasterData[Annual Focus],MasterData[Material'#],H1610,MasterData[Material],I1610,MasterData[WWB ID],C1610)</f>
        <v>0</v>
      </c>
      <c r="R1610" s="95">
        <f>SUMIFS(MasterData[Growth Rebate],MasterData[Material'#],H1610,MasterData[Material],I1610,MasterData[WWB ID],C1610)</f>
        <v>57.329999999999963</v>
      </c>
      <c r="S1610" s="95">
        <f t="shared" si="52"/>
        <v>68.782506640266689</v>
      </c>
    </row>
    <row r="1611" spans="1:19" x14ac:dyDescent="0.25">
      <c r="A1611" s="91" t="str">
        <v>BD INTERVENTIONAL</v>
      </c>
      <c r="B1611" s="91" t="str">
        <v>Urology and Critical Care</v>
      </c>
      <c r="C1611" s="91" t="str">
        <v>2401531</v>
      </c>
      <c r="D1611" s="91" t="str">
        <v>Total Home Care Sales</v>
      </c>
      <c r="E1611" s="91" t="str">
        <v>Urology Home Care</v>
      </c>
      <c r="F1611" s="91" t="str">
        <v>Male External - Branded</v>
      </c>
      <c r="G1611" s="91" t="str">
        <v>Ultraflex</v>
      </c>
      <c r="H1611" s="91" t="str">
        <v>33102_BARD</v>
      </c>
      <c r="I1611" s="91" t="str">
        <v>MecStd33102</v>
      </c>
      <c r="J1611" s="91" t="str">
        <v>BARD</v>
      </c>
      <c r="K1611" s="95">
        <f>SUMIFS(MasterData[Curr Sales],MasterData[Material'#],H1611,MasterData[Material],I1611,MasterData[WWB ID],C1611)</f>
        <v>81</v>
      </c>
      <c r="L1611" s="95">
        <f>SUMIFS(MasterData[Prior Sales],MasterData[Material'#],H1611,MasterData[Material],I1611,MasterData[WWB ID],C1611)</f>
        <v>0</v>
      </c>
      <c r="M1611" s="95">
        <f t="shared" si="51"/>
        <v>81</v>
      </c>
      <c r="N1611" s="95">
        <f>SUMIFS(MasterData[Semi-Annual Base],MasterData[Material'#],H1611,MasterData[Material],I1611,MasterData[WWB ID],C1611)</f>
        <v>0</v>
      </c>
      <c r="O1611" s="95">
        <f>SUMIFS(MasterData[Semi-Annual Focus],MasterData[Material'#],H1611,MasterData[Material],I1611,MasterData[WWB ID],C1611)</f>
        <v>0</v>
      </c>
      <c r="P1611" s="95">
        <f>SUMIFS(MasterData[Base Rebate],MasterData[Material'#],H1611,MasterData[Material],I1611,MasterData[WWB ID],C1611)</f>
        <v>0</v>
      </c>
      <c r="Q1611" s="95">
        <f>SUMIFS(MasterData[Annual Focus],MasterData[Material'#],H1611,MasterData[Material],I1611,MasterData[WWB ID],C1611)</f>
        <v>0</v>
      </c>
      <c r="R1611" s="95">
        <f>SUMIFS(MasterData[Growth Rebate],MasterData[Material'#],H1611,MasterData[Material],I1611,MasterData[WWB ID],C1611)</f>
        <v>8.1</v>
      </c>
      <c r="S1611" s="95">
        <f t="shared" si="52"/>
        <v>8.1</v>
      </c>
    </row>
    <row r="1612" spans="1:19" x14ac:dyDescent="0.25">
      <c r="A1612" s="91" t="str">
        <v>BD INTERVENTIONAL</v>
      </c>
      <c r="B1612" s="91" t="str">
        <v>Urology and Critical Care</v>
      </c>
      <c r="C1612" s="91" t="str">
        <v>2401531</v>
      </c>
      <c r="D1612" s="91" t="str">
        <v>Total Home Care Sales</v>
      </c>
      <c r="E1612" s="91" t="str">
        <v>Urology Home Care</v>
      </c>
      <c r="F1612" s="91" t="str">
        <v>Red Rubber Coude</v>
      </c>
      <c r="G1612" s="91" t="str">
        <v>Bard Red Rubber Coude 2</v>
      </c>
      <c r="H1612" s="91" t="str">
        <v>010114_BARD</v>
      </c>
      <c r="I1612" s="91" t="str">
        <v>UrethralCathCoudeLatexTiemann</v>
      </c>
      <c r="J1612" s="91" t="str">
        <v>BARD</v>
      </c>
      <c r="K1612" s="95">
        <f>SUMIFS(MasterData[Curr Sales],MasterData[Material'#],H1612,MasterData[Material],I1612,MasterData[WWB ID],C1612)</f>
        <v>41.760000000000005</v>
      </c>
      <c r="L1612" s="95">
        <f>SUMIFS(MasterData[Prior Sales],MasterData[Material'#],H1612,MasterData[Material],I1612,MasterData[WWB ID],C1612)</f>
        <v>0</v>
      </c>
      <c r="M1612" s="95">
        <f t="shared" si="51"/>
        <v>41.760000000000005</v>
      </c>
      <c r="N1612" s="95">
        <f>SUMIFS(MasterData[Semi-Annual Base],MasterData[Material'#],H1612,MasterData[Material],I1612,MasterData[WWB ID],C1612)</f>
        <v>0</v>
      </c>
      <c r="O1612" s="95">
        <f>SUMIFS(MasterData[Semi-Annual Focus],MasterData[Material'#],H1612,MasterData[Material],I1612,MasterData[WWB ID],C1612)</f>
        <v>0</v>
      </c>
      <c r="P1612" s="95">
        <f>SUMIFS(MasterData[Base Rebate],MasterData[Material'#],H1612,MasterData[Material],I1612,MasterData[WWB ID],C1612)</f>
        <v>0</v>
      </c>
      <c r="Q1612" s="95">
        <f>SUMIFS(MasterData[Annual Focus],MasterData[Material'#],H1612,MasterData[Material],I1612,MasterData[WWB ID],C1612)</f>
        <v>0</v>
      </c>
      <c r="R1612" s="95">
        <f>SUMIFS(MasterData[Growth Rebate],MasterData[Material'#],H1612,MasterData[Material],I1612,MasterData[WWB ID],C1612)</f>
        <v>4.1760000000000002</v>
      </c>
      <c r="S1612" s="95">
        <f t="shared" si="52"/>
        <v>4.1760000000000002</v>
      </c>
    </row>
    <row r="1613" spans="1:19" x14ac:dyDescent="0.25">
      <c r="A1613" s="91" t="str">
        <v>BD INTERVENTIONAL</v>
      </c>
      <c r="B1613" s="91" t="str">
        <v>Urology and Critical Care</v>
      </c>
      <c r="C1613" s="91" t="str">
        <v>2401531</v>
      </c>
      <c r="D1613" s="91" t="str">
        <v>Total Home Care Sales</v>
      </c>
      <c r="E1613" s="91" t="str">
        <v>Urology Home Care</v>
      </c>
      <c r="F1613" s="91" t="str">
        <v>Red Rubber Coude</v>
      </c>
      <c r="G1613" s="91" t="str">
        <v>Bard Red Rubber Coude 2</v>
      </c>
      <c r="H1613" s="91" t="str">
        <v>010116_BARD</v>
      </c>
      <c r="I1613" s="91" t="str">
        <v>UrethralCathCoudeLatexTiemann</v>
      </c>
      <c r="J1613" s="91" t="str">
        <v>BARD</v>
      </c>
      <c r="K1613" s="95">
        <f>SUMIFS(MasterData[Curr Sales],MasterData[Material'#],H1613,MasterData[Material],I1613,MasterData[WWB ID],C1613)</f>
        <v>41.760000000000005</v>
      </c>
      <c r="L1613" s="95">
        <f>SUMIFS(MasterData[Prior Sales],MasterData[Material'#],H1613,MasterData[Material],I1613,MasterData[WWB ID],C1613)</f>
        <v>0</v>
      </c>
      <c r="M1613" s="95">
        <f t="shared" si="51"/>
        <v>41.760000000000005</v>
      </c>
      <c r="N1613" s="95">
        <f>SUMIFS(MasterData[Semi-Annual Base],MasterData[Material'#],H1613,MasterData[Material],I1613,MasterData[WWB ID],C1613)</f>
        <v>0</v>
      </c>
      <c r="O1613" s="95">
        <f>SUMIFS(MasterData[Semi-Annual Focus],MasterData[Material'#],H1613,MasterData[Material],I1613,MasterData[WWB ID],C1613)</f>
        <v>0</v>
      </c>
      <c r="P1613" s="95">
        <f>SUMIFS(MasterData[Base Rebate],MasterData[Material'#],H1613,MasterData[Material],I1613,MasterData[WWB ID],C1613)</f>
        <v>0</v>
      </c>
      <c r="Q1613" s="95">
        <f>SUMIFS(MasterData[Annual Focus],MasterData[Material'#],H1613,MasterData[Material],I1613,MasterData[WWB ID],C1613)</f>
        <v>0</v>
      </c>
      <c r="R1613" s="95">
        <f>SUMIFS(MasterData[Growth Rebate],MasterData[Material'#],H1613,MasterData[Material],I1613,MasterData[WWB ID],C1613)</f>
        <v>4.1760000000000002</v>
      </c>
      <c r="S1613" s="95">
        <f t="shared" si="52"/>
        <v>4.1760000000000002</v>
      </c>
    </row>
    <row r="1614" spans="1:19" x14ac:dyDescent="0.25">
      <c r="A1614" s="91" t="str">
        <v>BD INTERVENTIONAL</v>
      </c>
      <c r="B1614" s="91" t="str">
        <v>Urology and Critical Care</v>
      </c>
      <c r="C1614" s="91" t="str">
        <v>2401531</v>
      </c>
      <c r="D1614" s="91" t="str">
        <v>Total Home Care Sales</v>
      </c>
      <c r="E1614" s="91" t="str">
        <v>Urology Home Care</v>
      </c>
      <c r="F1614" s="91" t="str">
        <v>Red Rubber Coude</v>
      </c>
      <c r="G1614" s="91" t="str">
        <v>Bard Red Rubber Coude 2</v>
      </c>
      <c r="H1614" s="91" t="str">
        <v>010112_BARD</v>
      </c>
      <c r="I1614" s="91" t="str">
        <v>UrethralCathCoudeLatexTiemann</v>
      </c>
      <c r="J1614" s="91" t="str">
        <v>BARD</v>
      </c>
      <c r="K1614" s="95">
        <f>SUMIFS(MasterData[Curr Sales],MasterData[Material'#],H1614,MasterData[Material],I1614,MasterData[WWB ID],C1614)</f>
        <v>39.6</v>
      </c>
      <c r="L1614" s="95">
        <f>SUMIFS(MasterData[Prior Sales],MasterData[Material'#],H1614,MasterData[Material],I1614,MasterData[WWB ID],C1614)</f>
        <v>0</v>
      </c>
      <c r="M1614" s="95">
        <f t="shared" si="51"/>
        <v>39.6</v>
      </c>
      <c r="N1614" s="95">
        <f>SUMIFS(MasterData[Semi-Annual Base],MasterData[Material'#],H1614,MasterData[Material],I1614,MasterData[WWB ID],C1614)</f>
        <v>0</v>
      </c>
      <c r="O1614" s="95">
        <f>SUMIFS(MasterData[Semi-Annual Focus],MasterData[Material'#],H1614,MasterData[Material],I1614,MasterData[WWB ID],C1614)</f>
        <v>0</v>
      </c>
      <c r="P1614" s="95">
        <f>SUMIFS(MasterData[Base Rebate],MasterData[Material'#],H1614,MasterData[Material],I1614,MasterData[WWB ID],C1614)</f>
        <v>0</v>
      </c>
      <c r="Q1614" s="95">
        <f>SUMIFS(MasterData[Annual Focus],MasterData[Material'#],H1614,MasterData[Material],I1614,MasterData[WWB ID],C1614)</f>
        <v>0</v>
      </c>
      <c r="R1614" s="95">
        <f>SUMIFS(MasterData[Growth Rebate],MasterData[Material'#],H1614,MasterData[Material],I1614,MasterData[WWB ID],C1614)</f>
        <v>3.96</v>
      </c>
      <c r="S1614" s="95">
        <f t="shared" si="52"/>
        <v>3.96</v>
      </c>
    </row>
    <row r="1615" spans="1:19" x14ac:dyDescent="0.25">
      <c r="A1615" s="91" t="str">
        <v>BD INTERVENTIONAL</v>
      </c>
      <c r="B1615" s="91" t="str">
        <v>Urology and Critical Care</v>
      </c>
      <c r="C1615" s="91" t="str">
        <v>2401541</v>
      </c>
      <c r="D1615" s="91" t="str">
        <v>Total BD UCC Other</v>
      </c>
      <c r="E1615" s="91" t="str">
        <v>Airway</v>
      </c>
      <c r="F1615" s="91" t="str">
        <v>NG TUBES</v>
      </c>
      <c r="G1615" s="91" t="str">
        <v>NG TUBES</v>
      </c>
      <c r="H1615" s="91" t="str">
        <v>0042100_BARD</v>
      </c>
      <c r="I1615" s="91" t="str">
        <v>NGSumpTb</v>
      </c>
      <c r="J1615" s="91" t="str">
        <v>BARD</v>
      </c>
      <c r="K1615" s="95">
        <f>SUMIFS(MasterData[Curr Sales],MasterData[Material'#],H1615,MasterData[Material],I1615,MasterData[WWB ID],C1615)</f>
        <v>106.5</v>
      </c>
      <c r="L1615" s="95">
        <f>SUMIFS(MasterData[Prior Sales],MasterData[Material'#],H1615,MasterData[Material],I1615,MasterData[WWB ID],C1615)</f>
        <v>107</v>
      </c>
      <c r="M1615" s="95">
        <f t="shared" si="51"/>
        <v>-0.5</v>
      </c>
      <c r="N1615" s="95">
        <f>SUMIFS(MasterData[Semi-Annual Base],MasterData[Material'#],H1615,MasterData[Material],I1615,MasterData[WWB ID],C1615)</f>
        <v>0</v>
      </c>
      <c r="O1615" s="95">
        <f>SUMIFS(MasterData[Semi-Annual Focus],MasterData[Material'#],H1615,MasterData[Material],I1615,MasterData[WWB ID],C1615)</f>
        <v>0</v>
      </c>
      <c r="P1615" s="95">
        <f>SUMIFS(MasterData[Base Rebate],MasterData[Material'#],H1615,MasterData[Material],I1615,MasterData[WWB ID],C1615)</f>
        <v>0.82419841976630381</v>
      </c>
      <c r="Q1615" s="95">
        <f>SUMIFS(MasterData[Annual Focus],MasterData[Material'#],H1615,MasterData[Material],I1615,MasterData[WWB ID],C1615)</f>
        <v>0</v>
      </c>
      <c r="R1615" s="95">
        <f>SUMIFS(MasterData[Growth Rebate],MasterData[Material'#],H1615,MasterData[Material],I1615,MasterData[WWB ID],C1615)</f>
        <v>-0.05</v>
      </c>
      <c r="S1615" s="95">
        <f t="shared" si="52"/>
        <v>0.77419841976630377</v>
      </c>
    </row>
    <row r="1616" spans="1:19" x14ac:dyDescent="0.25">
      <c r="A1616" s="91" t="str">
        <v>BD INTERVENTIONAL</v>
      </c>
      <c r="B1616" s="91" t="str">
        <v>Urology and Critical Care</v>
      </c>
      <c r="C1616" s="91" t="str">
        <v>2401541</v>
      </c>
      <c r="D1616" s="91" t="str">
        <v>Total BD UCC Other</v>
      </c>
      <c r="E1616" s="91" t="str">
        <v>Airway</v>
      </c>
      <c r="F1616" s="91" t="str">
        <v>NG TUBES</v>
      </c>
      <c r="G1616" s="91" t="str">
        <v>NG TUBES</v>
      </c>
      <c r="H1616" s="91" t="str">
        <v>0042120_BARD</v>
      </c>
      <c r="I1616" s="91" t="str">
        <v>NGSumpTb</v>
      </c>
      <c r="J1616" s="91" t="str">
        <v>BARD</v>
      </c>
      <c r="K1616" s="95">
        <f>SUMIFS(MasterData[Curr Sales],MasterData[Material'#],H1616,MasterData[Material],I1616,MasterData[WWB ID],C1616)</f>
        <v>213</v>
      </c>
      <c r="L1616" s="95">
        <f>SUMIFS(MasterData[Prior Sales],MasterData[Material'#],H1616,MasterData[Material],I1616,MasterData[WWB ID],C1616)</f>
        <v>214</v>
      </c>
      <c r="M1616" s="95">
        <f t="shared" si="51"/>
        <v>-1</v>
      </c>
      <c r="N1616" s="95">
        <f>SUMIFS(MasterData[Semi-Annual Base],MasterData[Material'#],H1616,MasterData[Material],I1616,MasterData[WWB ID],C1616)</f>
        <v>0</v>
      </c>
      <c r="O1616" s="95">
        <f>SUMIFS(MasterData[Semi-Annual Focus],MasterData[Material'#],H1616,MasterData[Material],I1616,MasterData[WWB ID],C1616)</f>
        <v>0</v>
      </c>
      <c r="P1616" s="95">
        <f>SUMIFS(MasterData[Base Rebate],MasterData[Material'#],H1616,MasterData[Material],I1616,MasterData[WWB ID],C1616)</f>
        <v>1.6483968395326076</v>
      </c>
      <c r="Q1616" s="95">
        <f>SUMIFS(MasterData[Annual Focus],MasterData[Material'#],H1616,MasterData[Material],I1616,MasterData[WWB ID],C1616)</f>
        <v>0</v>
      </c>
      <c r="R1616" s="95">
        <f>SUMIFS(MasterData[Growth Rebate],MasterData[Material'#],H1616,MasterData[Material],I1616,MasterData[WWB ID],C1616)</f>
        <v>-0.1</v>
      </c>
      <c r="S1616" s="95">
        <f t="shared" si="52"/>
        <v>1.5483968395326075</v>
      </c>
    </row>
    <row r="1617" spans="1:19" x14ac:dyDescent="0.25">
      <c r="A1617" s="91" t="str">
        <v>BD INTERVENTIONAL</v>
      </c>
      <c r="B1617" s="91" t="str">
        <v>Urology and Critical Care</v>
      </c>
      <c r="C1617" s="91" t="str">
        <v>2401541</v>
      </c>
      <c r="D1617" s="91" t="str">
        <v>Total BD UCC Other</v>
      </c>
      <c r="E1617" s="91" t="str">
        <v>Airway</v>
      </c>
      <c r="F1617" s="91" t="str">
        <v>NG TUBES</v>
      </c>
      <c r="G1617" s="91" t="str">
        <v>NG TUBES</v>
      </c>
      <c r="H1617" s="91" t="str">
        <v>0042160_BARD</v>
      </c>
      <c r="I1617" s="91" t="str">
        <v>NGSumpTb</v>
      </c>
      <c r="J1617" s="91" t="str">
        <v>BARD</v>
      </c>
      <c r="K1617" s="95">
        <f>SUMIFS(MasterData[Curr Sales],MasterData[Material'#],H1617,MasterData[Material],I1617,MasterData[WWB ID],C1617)</f>
        <v>2696.45</v>
      </c>
      <c r="L1617" s="95">
        <f>SUMIFS(MasterData[Prior Sales],MasterData[Material'#],H1617,MasterData[Material],I1617,MasterData[WWB ID],C1617)</f>
        <v>2011.6</v>
      </c>
      <c r="M1617" s="95">
        <f t="shared" si="51"/>
        <v>684.84999999999991</v>
      </c>
      <c r="N1617" s="95">
        <f>SUMIFS(MasterData[Semi-Annual Base],MasterData[Material'#],H1617,MasterData[Material],I1617,MasterData[WWB ID],C1617)</f>
        <v>0</v>
      </c>
      <c r="O1617" s="95">
        <f>SUMIFS(MasterData[Semi-Annual Focus],MasterData[Material'#],H1617,MasterData[Material],I1617,MasterData[WWB ID],C1617)</f>
        <v>0</v>
      </c>
      <c r="P1617" s="95">
        <f>SUMIFS(MasterData[Base Rebate],MasterData[Material'#],H1617,MasterData[Material],I1617,MasterData[WWB ID],C1617)</f>
        <v>15.49493029160651</v>
      </c>
      <c r="Q1617" s="95">
        <f>SUMIFS(MasterData[Annual Focus],MasterData[Material'#],H1617,MasterData[Material],I1617,MasterData[WWB ID],C1617)</f>
        <v>0</v>
      </c>
      <c r="R1617" s="95">
        <f>SUMIFS(MasterData[Growth Rebate],MasterData[Material'#],H1617,MasterData[Material],I1617,MasterData[WWB ID],C1617)</f>
        <v>68.485000000000014</v>
      </c>
      <c r="S1617" s="95">
        <f t="shared" si="52"/>
        <v>83.979930291606522</v>
      </c>
    </row>
    <row r="1618" spans="1:19" x14ac:dyDescent="0.25">
      <c r="A1618" s="91" t="str">
        <v>BD INTERVENTIONAL</v>
      </c>
      <c r="B1618" s="91" t="str">
        <v>Urology and Critical Care</v>
      </c>
      <c r="C1618" s="91" t="str">
        <v>2401541</v>
      </c>
      <c r="D1618" s="91" t="str">
        <v>Total BD UCC Other</v>
      </c>
      <c r="E1618" s="91" t="str">
        <v>Airway</v>
      </c>
      <c r="F1618" s="91" t="str">
        <v>NG TUBES</v>
      </c>
      <c r="G1618" s="91" t="str">
        <v>NG TUBES</v>
      </c>
      <c r="H1618" s="91" t="str">
        <v>0042180_BARD</v>
      </c>
      <c r="I1618" s="91" t="str">
        <v>NGSumpTb</v>
      </c>
      <c r="J1618" s="91" t="str">
        <v>BARD</v>
      </c>
      <c r="K1618" s="95">
        <f>SUMIFS(MasterData[Curr Sales],MasterData[Material'#],H1618,MasterData[Material],I1618,MasterData[WWB ID],C1618)</f>
        <v>10705.86</v>
      </c>
      <c r="L1618" s="95">
        <f>SUMIFS(MasterData[Prior Sales],MasterData[Material'#],H1618,MasterData[Material],I1618,MasterData[WWB ID],C1618)</f>
        <v>11720.78</v>
      </c>
      <c r="M1618" s="95">
        <f t="shared" si="51"/>
        <v>-1014.9200000000001</v>
      </c>
      <c r="N1618" s="95">
        <f>SUMIFS(MasterData[Semi-Annual Base],MasterData[Material'#],H1618,MasterData[Material],I1618,MasterData[WWB ID],C1618)</f>
        <v>0</v>
      </c>
      <c r="O1618" s="95">
        <f>SUMIFS(MasterData[Semi-Annual Focus],MasterData[Material'#],H1618,MasterData[Material],I1618,MasterData[WWB ID],C1618)</f>
        <v>0</v>
      </c>
      <c r="P1618" s="95">
        <f>SUMIFS(MasterData[Base Rebate],MasterData[Material'#],H1618,MasterData[Material],I1618,MasterData[WWB ID],C1618)</f>
        <v>90.282694901200927</v>
      </c>
      <c r="Q1618" s="95">
        <f>SUMIFS(MasterData[Annual Focus],MasterData[Material'#],H1618,MasterData[Material],I1618,MasterData[WWB ID],C1618)</f>
        <v>0</v>
      </c>
      <c r="R1618" s="95">
        <f>SUMIFS(MasterData[Growth Rebate],MasterData[Material'#],H1618,MasterData[Material],I1618,MasterData[WWB ID],C1618)</f>
        <v>-101.49200000000023</v>
      </c>
      <c r="S1618" s="95">
        <f t="shared" si="52"/>
        <v>-11.209305098799305</v>
      </c>
    </row>
    <row r="1619" spans="1:19" x14ac:dyDescent="0.25">
      <c r="A1619" s="91" t="str">
        <v>BD INTERVENTIONAL</v>
      </c>
      <c r="B1619" s="91" t="str">
        <v>Urology and Critical Care</v>
      </c>
      <c r="C1619" s="91" t="str">
        <v>2401541</v>
      </c>
      <c r="D1619" s="91" t="str">
        <v>Total BD UCC Other</v>
      </c>
      <c r="E1619" s="91" t="str">
        <v>Wound Drainage</v>
      </c>
      <c r="F1619" s="91" t="str">
        <v>Closed Wound Suction</v>
      </c>
      <c r="G1619" s="91" t="str">
        <v>CWS 400 KITS</v>
      </c>
      <c r="H1619" s="91" t="str">
        <v>0043610_BARD</v>
      </c>
      <c r="I1619" s="91" t="str">
        <v>Evac3SpringPvcDrnTrocarYConn</v>
      </c>
      <c r="J1619" s="91" t="str">
        <v>BARD</v>
      </c>
      <c r="K1619" s="95">
        <f>SUMIFS(MasterData[Curr Sales],MasterData[Material'#],H1619,MasterData[Material],I1619,MasterData[WWB ID],C1619)</f>
        <v>2605.4000000000005</v>
      </c>
      <c r="L1619" s="95">
        <f>SUMIFS(MasterData[Prior Sales],MasterData[Material'#],H1619,MasterData[Material],I1619,MasterData[WWB ID],C1619)</f>
        <v>2314.1</v>
      </c>
      <c r="M1619" s="95">
        <f t="shared" si="51"/>
        <v>291.30000000000064</v>
      </c>
      <c r="N1619" s="95">
        <f>SUMIFS(MasterData[Semi-Annual Base],MasterData[Material'#],H1619,MasterData[Material],I1619,MasterData[WWB ID],C1619)</f>
        <v>0</v>
      </c>
      <c r="O1619" s="95">
        <f>SUMIFS(MasterData[Semi-Annual Focus],MasterData[Material'#],H1619,MasterData[Material],I1619,MasterData[WWB ID],C1619)</f>
        <v>0</v>
      </c>
      <c r="P1619" s="95">
        <f>SUMIFS(MasterData[Base Rebate],MasterData[Material'#],H1619,MasterData[Material],I1619,MasterData[WWB ID],C1619)</f>
        <v>17.825023954964522</v>
      </c>
      <c r="Q1619" s="95">
        <f>SUMIFS(MasterData[Annual Focus],MasterData[Material'#],H1619,MasterData[Material],I1619,MasterData[WWB ID],C1619)</f>
        <v>0</v>
      </c>
      <c r="R1619" s="95">
        <f>SUMIFS(MasterData[Growth Rebate],MasterData[Material'#],H1619,MasterData[Material],I1619,MasterData[WWB ID],C1619)</f>
        <v>29.130000000000067</v>
      </c>
      <c r="S1619" s="95">
        <f t="shared" si="52"/>
        <v>46.955023954964588</v>
      </c>
    </row>
    <row r="1620" spans="1:19" x14ac:dyDescent="0.25">
      <c r="A1620" s="91" t="str">
        <v>BD INTERVENTIONAL</v>
      </c>
      <c r="B1620" s="91" t="str">
        <v>Urology and Critical Care</v>
      </c>
      <c r="C1620" s="91" t="str">
        <v>2401541</v>
      </c>
      <c r="D1620" s="91" t="str">
        <v>Total BD UCC Other</v>
      </c>
      <c r="E1620" s="91" t="str">
        <v>Wound Drainage</v>
      </c>
      <c r="F1620" s="91" t="str">
        <v>Closed Wound Suction</v>
      </c>
      <c r="G1620" s="91" t="str">
        <v>CWS 400 KITS</v>
      </c>
      <c r="H1620" s="91" t="str">
        <v>0043600_BARD</v>
      </c>
      <c r="I1620" s="91" t="str">
        <v>Evac3SpringPvcDrnTrocarYConn</v>
      </c>
      <c r="J1620" s="91" t="str">
        <v>BARD</v>
      </c>
      <c r="K1620" s="95">
        <f>SUMIFS(MasterData[Curr Sales],MasterData[Material'#],H1620,MasterData[Material],I1620,MasterData[WWB ID],C1620)</f>
        <v>282.5</v>
      </c>
      <c r="L1620" s="95">
        <f>SUMIFS(MasterData[Prior Sales],MasterData[Material'#],H1620,MasterData[Material],I1620,MasterData[WWB ID],C1620)</f>
        <v>0</v>
      </c>
      <c r="M1620" s="95">
        <f t="shared" si="51"/>
        <v>282.5</v>
      </c>
      <c r="N1620" s="95">
        <f>SUMIFS(MasterData[Semi-Annual Base],MasterData[Material'#],H1620,MasterData[Material],I1620,MasterData[WWB ID],C1620)</f>
        <v>0</v>
      </c>
      <c r="O1620" s="95">
        <f>SUMIFS(MasterData[Semi-Annual Focus],MasterData[Material'#],H1620,MasterData[Material],I1620,MasterData[WWB ID],C1620)</f>
        <v>0</v>
      </c>
      <c r="P1620" s="95">
        <f>SUMIFS(MasterData[Base Rebate],MasterData[Material'#],H1620,MasterData[Material],I1620,MasterData[WWB ID],C1620)</f>
        <v>0</v>
      </c>
      <c r="Q1620" s="95">
        <f>SUMIFS(MasterData[Annual Focus],MasterData[Material'#],H1620,MasterData[Material],I1620,MasterData[WWB ID],C1620)</f>
        <v>0</v>
      </c>
      <c r="R1620" s="95">
        <f>SUMIFS(MasterData[Growth Rebate],MasterData[Material'#],H1620,MasterData[Material],I1620,MasterData[WWB ID],C1620)</f>
        <v>28.25</v>
      </c>
      <c r="S1620" s="95">
        <f t="shared" si="52"/>
        <v>28.25</v>
      </c>
    </row>
    <row r="1621" spans="1:19" x14ac:dyDescent="0.25">
      <c r="A1621" s="91" t="str">
        <v>BD INTERVENTIONAL</v>
      </c>
      <c r="B1621" s="91" t="str">
        <v>Urology and Critical Care</v>
      </c>
      <c r="C1621" s="91" t="str">
        <v>2401541</v>
      </c>
      <c r="D1621" s="91" t="str">
        <v>Total BD UCC Other</v>
      </c>
      <c r="E1621" s="91" t="str">
        <v>Wound Drainage</v>
      </c>
      <c r="F1621" s="91" t="str">
        <v>Closed Wound Suction</v>
      </c>
      <c r="G1621" s="91" t="str">
        <v>CWS 400 KITS</v>
      </c>
      <c r="H1621" s="91" t="str">
        <v>0043620_BARD</v>
      </c>
      <c r="I1621" s="91" t="str">
        <v>Evac3SpringPvcDrnTrocarYConn</v>
      </c>
      <c r="J1621" s="91" t="str">
        <v>BARD</v>
      </c>
      <c r="K1621" s="95">
        <f>SUMIFS(MasterData[Curr Sales],MasterData[Material'#],H1621,MasterData[Material],I1621,MasterData[WWB ID],C1621)</f>
        <v>158.60000000000002</v>
      </c>
      <c r="L1621" s="95">
        <f>SUMIFS(MasterData[Prior Sales],MasterData[Material'#],H1621,MasterData[Material],I1621,MasterData[WWB ID],C1621)</f>
        <v>341.8</v>
      </c>
      <c r="M1621" s="95">
        <f t="shared" si="51"/>
        <v>-183.2</v>
      </c>
      <c r="N1621" s="95">
        <f>SUMIFS(MasterData[Semi-Annual Base],MasterData[Material'#],H1621,MasterData[Material],I1621,MasterData[WWB ID],C1621)</f>
        <v>0</v>
      </c>
      <c r="O1621" s="95">
        <f>SUMIFS(MasterData[Semi-Annual Focus],MasterData[Material'#],H1621,MasterData[Material],I1621,MasterData[WWB ID],C1621)</f>
        <v>0</v>
      </c>
      <c r="P1621" s="95">
        <f>SUMIFS(MasterData[Base Rebate],MasterData[Material'#],H1621,MasterData[Material],I1621,MasterData[WWB ID],C1621)</f>
        <v>2.6328132698703048</v>
      </c>
      <c r="Q1621" s="95">
        <f>SUMIFS(MasterData[Annual Focus],MasterData[Material'#],H1621,MasterData[Material],I1621,MasterData[WWB ID],C1621)</f>
        <v>0</v>
      </c>
      <c r="R1621" s="95">
        <f>SUMIFS(MasterData[Growth Rebate],MasterData[Material'#],H1621,MasterData[Material],I1621,MasterData[WWB ID],C1621)</f>
        <v>-18.319999999999993</v>
      </c>
      <c r="S1621" s="95">
        <f t="shared" si="52"/>
        <v>-15.687186730129689</v>
      </c>
    </row>
    <row r="1622" spans="1:19" x14ac:dyDescent="0.25">
      <c r="A1622" s="91" t="str">
        <v>BD INTERVENTIONAL</v>
      </c>
      <c r="B1622" s="91" t="str">
        <v>Urology and Critical Care</v>
      </c>
      <c r="C1622" s="91" t="str">
        <v>2401541</v>
      </c>
      <c r="D1622" s="91" t="str">
        <v>Total BD UCC Other</v>
      </c>
      <c r="E1622" s="91" t="str">
        <v>TEMPORARY PACING ELECTRODES</v>
      </c>
      <c r="F1622" s="91" t="str">
        <v>Temporary Pacing Electrodes</v>
      </c>
      <c r="G1622" s="91" t="str">
        <v>BALLOON ELECTRODES</v>
      </c>
      <c r="H1622" s="91" t="str">
        <v>006173P_BARD</v>
      </c>
      <c r="I1622" s="91" t="str">
        <v>DiagCathPacngWovBalnNonHepBond</v>
      </c>
      <c r="J1622" s="91" t="str">
        <v>BARD</v>
      </c>
      <c r="K1622" s="95">
        <f>SUMIFS(MasterData[Curr Sales],MasterData[Material'#],H1622,MasterData[Material],I1622,MasterData[WWB ID],C1622)</f>
        <v>8188.25</v>
      </c>
      <c r="L1622" s="95">
        <f>SUMIFS(MasterData[Prior Sales],MasterData[Material'#],H1622,MasterData[Material],I1622,MasterData[WWB ID],C1622)</f>
        <v>8188.25</v>
      </c>
      <c r="M1622" s="95">
        <f t="shared" si="51"/>
        <v>0</v>
      </c>
      <c r="N1622" s="95">
        <f>SUMIFS(MasterData[Semi-Annual Base],MasterData[Material'#],H1622,MasterData[Material],I1622,MasterData[WWB ID],C1622)</f>
        <v>0</v>
      </c>
      <c r="O1622" s="95">
        <f>SUMIFS(MasterData[Semi-Annual Focus],MasterData[Material'#],H1622,MasterData[Material],I1622,MasterData[WWB ID],C1622)</f>
        <v>0</v>
      </c>
      <c r="P1622" s="95">
        <f>SUMIFS(MasterData[Base Rebate],MasterData[Material'#],H1622,MasterData[Material],I1622,MasterData[WWB ID],C1622)</f>
        <v>63.072361781789127</v>
      </c>
      <c r="Q1622" s="95">
        <f>SUMIFS(MasterData[Annual Focus],MasterData[Material'#],H1622,MasterData[Material],I1622,MasterData[WWB ID],C1622)</f>
        <v>0</v>
      </c>
      <c r="R1622" s="95">
        <f>SUMIFS(MasterData[Growth Rebate],MasterData[Material'#],H1622,MasterData[Material],I1622,MasterData[WWB ID],C1622)</f>
        <v>0</v>
      </c>
      <c r="S1622" s="95">
        <f t="shared" si="52"/>
        <v>63.072361781789127</v>
      </c>
    </row>
    <row r="1623" spans="1:19" x14ac:dyDescent="0.25">
      <c r="A1623" s="91" t="str">
        <v>BD INTERVENTIONAL</v>
      </c>
      <c r="B1623" s="91" t="str">
        <v>Urology and Critical Care</v>
      </c>
      <c r="C1623" s="91" t="str">
        <v>2401521</v>
      </c>
      <c r="D1623" s="91" t="str">
        <v>Total Acute Urology</v>
      </c>
      <c r="E1623" s="91" t="str">
        <v>Urological Drainage</v>
      </c>
      <c r="F1623" s="91" t="str">
        <v>IC Specialty Foley</v>
      </c>
      <c r="G1623" s="91" t="str">
        <v>IC 2-Way Coude</v>
      </c>
      <c r="H1623" s="91" t="str">
        <v>0170SI18_BARD</v>
      </c>
      <c r="I1623" s="91" t="str">
        <v>FoleyCathLIC2WayCoude</v>
      </c>
      <c r="J1623" s="91" t="str">
        <v>BARD</v>
      </c>
      <c r="K1623" s="95">
        <f>SUMIFS(MasterData[Curr Sales],MasterData[Material'#],H1623,MasterData[Material],I1623,MasterData[WWB ID],C1623)</f>
        <v>0</v>
      </c>
      <c r="L1623" s="95">
        <f>SUMIFS(MasterData[Prior Sales],MasterData[Material'#],H1623,MasterData[Material],I1623,MasterData[WWB ID],C1623)</f>
        <v>557.28</v>
      </c>
      <c r="M1623" s="95">
        <f t="shared" ref="M1623:M1686" si="53">K1623-L1623</f>
        <v>-557.28</v>
      </c>
      <c r="N1623" s="95">
        <f>SUMIFS(MasterData[Semi-Annual Base],MasterData[Material'#],H1623,MasterData[Material],I1623,MasterData[WWB ID],C1623)</f>
        <v>0</v>
      </c>
      <c r="O1623" s="95">
        <f>SUMIFS(MasterData[Semi-Annual Focus],MasterData[Material'#],H1623,MasterData[Material],I1623,MasterData[WWB ID],C1623)</f>
        <v>0</v>
      </c>
      <c r="P1623" s="95">
        <f>SUMIFS(MasterData[Base Rebate],MasterData[Material'#],H1623,MasterData[Material],I1623,MasterData[WWB ID],C1623)</f>
        <v>4.2926102370781845</v>
      </c>
      <c r="Q1623" s="95">
        <f>SUMIFS(MasterData[Annual Focus],MasterData[Material'#],H1623,MasterData[Material],I1623,MasterData[WWB ID],C1623)</f>
        <v>0</v>
      </c>
      <c r="R1623" s="95">
        <f>SUMIFS(MasterData[Growth Rebate],MasterData[Material'#],H1623,MasterData[Material],I1623,MasterData[WWB ID],C1623)</f>
        <v>-55.728000000000009</v>
      </c>
      <c r="S1623" s="95">
        <f t="shared" ref="S1623:S1686" si="54">SUM(N1623:R1623)</f>
        <v>-51.435389762921822</v>
      </c>
    </row>
    <row r="1624" spans="1:19" x14ac:dyDescent="0.25">
      <c r="A1624" s="91" t="str">
        <v>BD INTERVENTIONAL</v>
      </c>
      <c r="B1624" s="91" t="str">
        <v>Urology and Critical Care</v>
      </c>
      <c r="C1624" s="91" t="str">
        <v>2401521</v>
      </c>
      <c r="D1624" s="91" t="str">
        <v>Total Acute Urology</v>
      </c>
      <c r="E1624" s="91" t="str">
        <v>Urological Drainage</v>
      </c>
      <c r="F1624" s="91" t="str">
        <v>IC Specialty Foley</v>
      </c>
      <c r="G1624" s="91" t="str">
        <v>IC 2-Way Coude</v>
      </c>
      <c r="H1624" s="91" t="str">
        <v>0170SI16_BARD</v>
      </c>
      <c r="I1624" s="91" t="str">
        <v>FoleyCathLIC2WayCoude</v>
      </c>
      <c r="J1624" s="91" t="str">
        <v>BARD</v>
      </c>
      <c r="K1624" s="95">
        <f>SUMIFS(MasterData[Curr Sales],MasterData[Material'#],H1624,MasterData[Material],I1624,MasterData[WWB ID],C1624)</f>
        <v>307.07999999999993</v>
      </c>
      <c r="L1624" s="95">
        <f>SUMIFS(MasterData[Prior Sales],MasterData[Material'#],H1624,MasterData[Material],I1624,MasterData[WWB ID],C1624)</f>
        <v>557.28</v>
      </c>
      <c r="M1624" s="95">
        <f t="shared" si="53"/>
        <v>-250.20000000000005</v>
      </c>
      <c r="N1624" s="95">
        <f>SUMIFS(MasterData[Semi-Annual Base],MasterData[Material'#],H1624,MasterData[Material],I1624,MasterData[WWB ID],C1624)</f>
        <v>0</v>
      </c>
      <c r="O1624" s="95">
        <f>SUMIFS(MasterData[Semi-Annual Focus],MasterData[Material'#],H1624,MasterData[Material],I1624,MasterData[WWB ID],C1624)</f>
        <v>0</v>
      </c>
      <c r="P1624" s="95">
        <f>SUMIFS(MasterData[Base Rebate],MasterData[Material'#],H1624,MasterData[Material],I1624,MasterData[WWB ID],C1624)</f>
        <v>4.2926102370781845</v>
      </c>
      <c r="Q1624" s="95">
        <f>SUMIFS(MasterData[Annual Focus],MasterData[Material'#],H1624,MasterData[Material],I1624,MasterData[WWB ID],C1624)</f>
        <v>0</v>
      </c>
      <c r="R1624" s="95">
        <f>SUMIFS(MasterData[Growth Rebate],MasterData[Material'#],H1624,MasterData[Material],I1624,MasterData[WWB ID],C1624)</f>
        <v>-25.020000000000017</v>
      </c>
      <c r="S1624" s="95">
        <f t="shared" si="54"/>
        <v>-20.727389762921831</v>
      </c>
    </row>
    <row r="1625" spans="1:19" x14ac:dyDescent="0.25">
      <c r="A1625" s="91" t="str">
        <v>BD INTERVENTIONAL</v>
      </c>
      <c r="B1625" s="91" t="str">
        <v>Urology and Critical Care</v>
      </c>
      <c r="C1625" s="91" t="str">
        <v>2401521</v>
      </c>
      <c r="D1625" s="91" t="str">
        <v>Total Acute Urology</v>
      </c>
      <c r="E1625" s="91" t="str">
        <v>Urological Drainage</v>
      </c>
      <c r="F1625" s="91" t="str">
        <v>IC Specialty Foley</v>
      </c>
      <c r="G1625" s="91" t="str">
        <v>IC 2-Way Coude</v>
      </c>
      <c r="H1625" s="91" t="str">
        <v>0170SI20_BARD</v>
      </c>
      <c r="I1625" s="91" t="str">
        <v>FoleyCathLIC2WayCoude</v>
      </c>
      <c r="J1625" s="91" t="str">
        <v>BARD</v>
      </c>
      <c r="K1625" s="95">
        <f>SUMIFS(MasterData[Curr Sales],MasterData[Material'#],H1625,MasterData[Material],I1625,MasterData[WWB ID],C1625)</f>
        <v>306.47999999999996</v>
      </c>
      <c r="L1625" s="95">
        <f>SUMIFS(MasterData[Prior Sales],MasterData[Material'#],H1625,MasterData[Material],I1625,MasterData[WWB ID],C1625)</f>
        <v>278.64</v>
      </c>
      <c r="M1625" s="95">
        <f t="shared" si="53"/>
        <v>27.839999999999975</v>
      </c>
      <c r="N1625" s="95">
        <f>SUMIFS(MasterData[Semi-Annual Base],MasterData[Material'#],H1625,MasterData[Material],I1625,MasterData[WWB ID],C1625)</f>
        <v>0</v>
      </c>
      <c r="O1625" s="95">
        <f>SUMIFS(MasterData[Semi-Annual Focus],MasterData[Material'#],H1625,MasterData[Material],I1625,MasterData[WWB ID],C1625)</f>
        <v>0</v>
      </c>
      <c r="P1625" s="95">
        <f>SUMIFS(MasterData[Base Rebate],MasterData[Material'#],H1625,MasterData[Material],I1625,MasterData[WWB ID],C1625)</f>
        <v>2.1463051185390922</v>
      </c>
      <c r="Q1625" s="95">
        <f>SUMIFS(MasterData[Annual Focus],MasterData[Material'#],H1625,MasterData[Material],I1625,MasterData[WWB ID],C1625)</f>
        <v>0</v>
      </c>
      <c r="R1625" s="95">
        <f>SUMIFS(MasterData[Growth Rebate],MasterData[Material'#],H1625,MasterData[Material],I1625,MasterData[WWB ID],C1625)</f>
        <v>2.7839999999999918</v>
      </c>
      <c r="S1625" s="95">
        <f t="shared" si="54"/>
        <v>4.930305118539084</v>
      </c>
    </row>
    <row r="1626" spans="1:19" x14ac:dyDescent="0.25">
      <c r="A1626" s="91" t="str">
        <v>BD INTERVENTIONAL</v>
      </c>
      <c r="B1626" s="91" t="str">
        <v>Urology and Critical Care</v>
      </c>
      <c r="C1626" s="91" t="str">
        <v>2401521</v>
      </c>
      <c r="D1626" s="91" t="str">
        <v>Total Acute Urology</v>
      </c>
      <c r="E1626" s="91" t="str">
        <v>Urological Drainage</v>
      </c>
      <c r="F1626" s="91" t="str">
        <v>Non-IC Specialty Foleys</v>
      </c>
      <c r="G1626" s="91" t="str">
        <v>2-WAY 30CC</v>
      </c>
      <c r="H1626" s="91" t="str">
        <v>0118L24_BARD</v>
      </c>
      <c r="I1626" s="91" t="str">
        <v>FoleyCath2Way</v>
      </c>
      <c r="J1626" s="91" t="str">
        <v>BARD</v>
      </c>
      <c r="K1626" s="95">
        <f>SUMIFS(MasterData[Curr Sales],MasterData[Material'#],H1626,MasterData[Material],I1626,MasterData[WWB ID],C1626)</f>
        <v>379.44</v>
      </c>
      <c r="L1626" s="95">
        <f>SUMIFS(MasterData[Prior Sales],MasterData[Material'#],H1626,MasterData[Material],I1626,MasterData[WWB ID],C1626)</f>
        <v>0</v>
      </c>
      <c r="M1626" s="95">
        <f t="shared" si="53"/>
        <v>379.44</v>
      </c>
      <c r="N1626" s="95">
        <f>SUMIFS(MasterData[Semi-Annual Base],MasterData[Material'#],H1626,MasterData[Material],I1626,MasterData[WWB ID],C1626)</f>
        <v>0</v>
      </c>
      <c r="O1626" s="95">
        <f>SUMIFS(MasterData[Semi-Annual Focus],MasterData[Material'#],H1626,MasterData[Material],I1626,MasterData[WWB ID],C1626)</f>
        <v>0</v>
      </c>
      <c r="P1626" s="95">
        <f>SUMIFS(MasterData[Base Rebate],MasterData[Material'#],H1626,MasterData[Material],I1626,MasterData[WWB ID],C1626)</f>
        <v>0</v>
      </c>
      <c r="Q1626" s="95">
        <f>SUMIFS(MasterData[Annual Focus],MasterData[Material'#],H1626,MasterData[Material],I1626,MasterData[WWB ID],C1626)</f>
        <v>0</v>
      </c>
      <c r="R1626" s="95">
        <f>SUMIFS(MasterData[Growth Rebate],MasterData[Material'#],H1626,MasterData[Material],I1626,MasterData[WWB ID],C1626)</f>
        <v>37.944000000000003</v>
      </c>
      <c r="S1626" s="95">
        <f t="shared" si="54"/>
        <v>37.944000000000003</v>
      </c>
    </row>
    <row r="1627" spans="1:19" x14ac:dyDescent="0.25">
      <c r="A1627" s="91" t="str">
        <v>BD INTERVENTIONAL</v>
      </c>
      <c r="B1627" s="91" t="str">
        <v>Urology and Critical Care</v>
      </c>
      <c r="C1627" s="91" t="str">
        <v>2401522</v>
      </c>
      <c r="D1627" s="91" t="str">
        <v>Endourology</v>
      </c>
      <c r="E1627" s="91" t="str">
        <v>Endourology Other</v>
      </c>
      <c r="F1627" s="91" t="str">
        <v>Urology Miscellaneous</v>
      </c>
      <c r="G1627" s="91" t="str">
        <v>URETER CAT ACCESS</v>
      </c>
      <c r="H1627" s="91" t="str">
        <v>140000_BARD</v>
      </c>
      <c r="I1627" s="91" t="str">
        <v>UretCathAdapterPlastic</v>
      </c>
      <c r="J1627" s="91" t="str">
        <v>BARD</v>
      </c>
      <c r="K1627" s="95">
        <f>SUMIFS(MasterData[Curr Sales],MasterData[Material'#],H1627,MasterData[Material],I1627,MasterData[WWB ID],C1627)</f>
        <v>0</v>
      </c>
      <c r="L1627" s="95">
        <f>SUMIFS(MasterData[Prior Sales],MasterData[Material'#],H1627,MasterData[Material],I1627,MasterData[WWB ID],C1627)</f>
        <v>176.21</v>
      </c>
      <c r="M1627" s="95">
        <f t="shared" si="53"/>
        <v>-176.21</v>
      </c>
      <c r="N1627" s="95">
        <f>SUMIFS(MasterData[Semi-Annual Base],MasterData[Material'#],H1627,MasterData[Material],I1627,MasterData[WWB ID],C1627)</f>
        <v>0</v>
      </c>
      <c r="O1627" s="95">
        <f>SUMIFS(MasterData[Semi-Annual Focus],MasterData[Material'#],H1627,MasterData[Material],I1627,MasterData[WWB ID],C1627)</f>
        <v>0</v>
      </c>
      <c r="P1627" s="95">
        <f>SUMIFS(MasterData[Base Rebate],MasterData[Material'#],H1627,MasterData[Material],I1627,MasterData[WWB ID],C1627)</f>
        <v>1.3573084443646766</v>
      </c>
      <c r="Q1627" s="95">
        <f>SUMIFS(MasterData[Annual Focus],MasterData[Material'#],H1627,MasterData[Material],I1627,MasterData[WWB ID],C1627)</f>
        <v>0</v>
      </c>
      <c r="R1627" s="95">
        <f>SUMIFS(MasterData[Growth Rebate],MasterData[Material'#],H1627,MasterData[Material],I1627,MasterData[WWB ID],C1627)</f>
        <v>-17.621000000000002</v>
      </c>
      <c r="S1627" s="95">
        <f t="shared" si="54"/>
        <v>-16.263691555635326</v>
      </c>
    </row>
    <row r="1628" spans="1:19" x14ac:dyDescent="0.25">
      <c r="A1628" s="91" t="str">
        <v>BD INTERVENTIONAL</v>
      </c>
      <c r="B1628" s="91" t="str">
        <v>Urology and Critical Care</v>
      </c>
      <c r="C1628" s="91" t="str">
        <v>2401522</v>
      </c>
      <c r="D1628" s="91" t="str">
        <v>Endourology</v>
      </c>
      <c r="E1628" s="91" t="str">
        <v>Stone Disposables</v>
      </c>
      <c r="F1628" s="91" t="str">
        <v>DILATION PRODUCTS</v>
      </c>
      <c r="G1628" s="91" t="str">
        <v>ACCESS SHEATH</v>
      </c>
      <c r="H1628" s="91" t="str">
        <v>231235_BARD</v>
      </c>
      <c r="I1628" s="91" t="str">
        <v>UreteralAccessSheath</v>
      </c>
      <c r="J1628" s="91" t="str">
        <v>BARD</v>
      </c>
      <c r="K1628" s="95">
        <f>SUMIFS(MasterData[Curr Sales],MasterData[Material'#],H1628,MasterData[Material],I1628,MasterData[WWB ID],C1628)</f>
        <v>792</v>
      </c>
      <c r="L1628" s="95">
        <f>SUMIFS(MasterData[Prior Sales],MasterData[Material'#],H1628,MasterData[Material],I1628,MasterData[WWB ID],C1628)</f>
        <v>2112</v>
      </c>
      <c r="M1628" s="95">
        <f t="shared" si="53"/>
        <v>-1320</v>
      </c>
      <c r="N1628" s="95">
        <f>SUMIFS(MasterData[Semi-Annual Base],MasterData[Material'#],H1628,MasterData[Material],I1628,MasterData[WWB ID],C1628)</f>
        <v>0</v>
      </c>
      <c r="O1628" s="95">
        <f>SUMIFS(MasterData[Semi-Annual Focus],MasterData[Material'#],H1628,MasterData[Material],I1628,MasterData[WWB ID],C1628)</f>
        <v>0</v>
      </c>
      <c r="P1628" s="95">
        <f>SUMIFS(MasterData[Base Rebate],MasterData[Material'#],H1628,MasterData[Material],I1628,MasterData[WWB ID],C1628)</f>
        <v>16.268290304172275</v>
      </c>
      <c r="Q1628" s="95">
        <f>SUMIFS(MasterData[Annual Focus],MasterData[Material'#],H1628,MasterData[Material],I1628,MasterData[WWB ID],C1628)</f>
        <v>0</v>
      </c>
      <c r="R1628" s="95">
        <f>SUMIFS(MasterData[Growth Rebate],MasterData[Material'#],H1628,MasterData[Material],I1628,MasterData[WWB ID],C1628)</f>
        <v>-132</v>
      </c>
      <c r="S1628" s="95">
        <f t="shared" si="54"/>
        <v>-115.73170969582773</v>
      </c>
    </row>
    <row r="1629" spans="1:19" x14ac:dyDescent="0.25">
      <c r="A1629" s="91" t="str">
        <v>BD INTERVENTIONAL</v>
      </c>
      <c r="B1629" s="91" t="str">
        <v>Urology and Critical Care</v>
      </c>
      <c r="C1629" s="91" t="str">
        <v>2401522</v>
      </c>
      <c r="D1629" s="91" t="str">
        <v>Endourology</v>
      </c>
      <c r="E1629" s="91" t="str">
        <v>Stone Disposables</v>
      </c>
      <c r="F1629" s="91" t="str">
        <v>DILATION PRODUCTS</v>
      </c>
      <c r="G1629" s="91" t="str">
        <v>ACCESS SHEATH</v>
      </c>
      <c r="H1629" s="91" t="str">
        <v>231045_BARD</v>
      </c>
      <c r="I1629" s="91" t="str">
        <v>UreteralAccessSheath</v>
      </c>
      <c r="J1629" s="91" t="str">
        <v>BARD</v>
      </c>
      <c r="K1629" s="95">
        <f>SUMIFS(MasterData[Curr Sales],MasterData[Material'#],H1629,MasterData[Material],I1629,MasterData[WWB ID],C1629)</f>
        <v>1320</v>
      </c>
      <c r="L1629" s="95">
        <f>SUMIFS(MasterData[Prior Sales],MasterData[Material'#],H1629,MasterData[Material],I1629,MasterData[WWB ID],C1629)</f>
        <v>0</v>
      </c>
      <c r="M1629" s="95">
        <f t="shared" si="53"/>
        <v>1320</v>
      </c>
      <c r="N1629" s="95">
        <f>SUMIFS(MasterData[Semi-Annual Base],MasterData[Material'#],H1629,MasterData[Material],I1629,MasterData[WWB ID],C1629)</f>
        <v>0</v>
      </c>
      <c r="O1629" s="95">
        <f>SUMIFS(MasterData[Semi-Annual Focus],MasterData[Material'#],H1629,MasterData[Material],I1629,MasterData[WWB ID],C1629)</f>
        <v>0</v>
      </c>
      <c r="P1629" s="95">
        <f>SUMIFS(MasterData[Base Rebate],MasterData[Material'#],H1629,MasterData[Material],I1629,MasterData[WWB ID],C1629)</f>
        <v>0</v>
      </c>
      <c r="Q1629" s="95">
        <f>SUMIFS(MasterData[Annual Focus],MasterData[Material'#],H1629,MasterData[Material],I1629,MasterData[WWB ID],C1629)</f>
        <v>0</v>
      </c>
      <c r="R1629" s="95">
        <f>SUMIFS(MasterData[Growth Rebate],MasterData[Material'#],H1629,MasterData[Material],I1629,MasterData[WWB ID],C1629)</f>
        <v>132</v>
      </c>
      <c r="S1629" s="95">
        <f t="shared" si="54"/>
        <v>132</v>
      </c>
    </row>
    <row r="1630" spans="1:19" x14ac:dyDescent="0.25">
      <c r="A1630" s="91" t="str">
        <v>BD INTERVENTIONAL</v>
      </c>
      <c r="B1630" s="91" t="str">
        <v>Urology and Critical Care</v>
      </c>
      <c r="C1630" s="91" t="str">
        <v>2401522</v>
      </c>
      <c r="D1630" s="91" t="str">
        <v>Endourology</v>
      </c>
      <c r="E1630" s="91" t="str">
        <v>Stone Disposables</v>
      </c>
      <c r="F1630" s="91" t="str">
        <v>DILATION PRODUCTS</v>
      </c>
      <c r="G1630" s="91" t="str">
        <v>ACCESS SHEATH</v>
      </c>
      <c r="H1630" s="91" t="str">
        <v>231245_BARD</v>
      </c>
      <c r="I1630" s="91" t="str">
        <v>UreteralAccessSheath</v>
      </c>
      <c r="J1630" s="91" t="str">
        <v>BARD</v>
      </c>
      <c r="K1630" s="95">
        <f>SUMIFS(MasterData[Curr Sales],MasterData[Material'#],H1630,MasterData[Material],I1630,MasterData[WWB ID],C1630)</f>
        <v>792</v>
      </c>
      <c r="L1630" s="95">
        <f>SUMIFS(MasterData[Prior Sales],MasterData[Material'#],H1630,MasterData[Material],I1630,MasterData[WWB ID],C1630)</f>
        <v>0</v>
      </c>
      <c r="M1630" s="95">
        <f t="shared" si="53"/>
        <v>792</v>
      </c>
      <c r="N1630" s="95">
        <f>SUMIFS(MasterData[Semi-Annual Base],MasterData[Material'#],H1630,MasterData[Material],I1630,MasterData[WWB ID],C1630)</f>
        <v>0</v>
      </c>
      <c r="O1630" s="95">
        <f>SUMIFS(MasterData[Semi-Annual Focus],MasterData[Material'#],H1630,MasterData[Material],I1630,MasterData[WWB ID],C1630)</f>
        <v>0</v>
      </c>
      <c r="P1630" s="95">
        <f>SUMIFS(MasterData[Base Rebate],MasterData[Material'#],H1630,MasterData[Material],I1630,MasterData[WWB ID],C1630)</f>
        <v>0</v>
      </c>
      <c r="Q1630" s="95">
        <f>SUMIFS(MasterData[Annual Focus],MasterData[Material'#],H1630,MasterData[Material],I1630,MasterData[WWB ID],C1630)</f>
        <v>0</v>
      </c>
      <c r="R1630" s="95">
        <f>SUMIFS(MasterData[Growth Rebate],MasterData[Material'#],H1630,MasterData[Material],I1630,MasterData[WWB ID],C1630)</f>
        <v>79.2</v>
      </c>
      <c r="S1630" s="95">
        <f t="shared" si="54"/>
        <v>79.2</v>
      </c>
    </row>
    <row r="1631" spans="1:19" x14ac:dyDescent="0.25">
      <c r="A1631" s="91" t="str">
        <v>BD INTERVENTIONAL</v>
      </c>
      <c r="B1631" s="91" t="str">
        <v>Urology and Critical Care</v>
      </c>
      <c r="C1631" s="91" t="str">
        <v>2401531</v>
      </c>
      <c r="D1631" s="91" t="str">
        <v>Total Home Care Sales</v>
      </c>
      <c r="E1631" s="91" t="str">
        <v>Urology Home Care</v>
      </c>
      <c r="F1631" s="91" t="str">
        <v>Male External - Branded</v>
      </c>
      <c r="G1631" s="91" t="str">
        <v>Ultraflex</v>
      </c>
      <c r="H1631" s="91" t="str">
        <v>33302_BARD</v>
      </c>
      <c r="I1631" s="91" t="str">
        <v>MecStd33302</v>
      </c>
      <c r="J1631" s="91" t="str">
        <v>BARD</v>
      </c>
      <c r="K1631" s="95">
        <f>SUMIFS(MasterData[Curr Sales],MasterData[Material'#],H1631,MasterData[Material],I1631,MasterData[WWB ID],C1631)</f>
        <v>2721.8999999999996</v>
      </c>
      <c r="L1631" s="95">
        <f>SUMIFS(MasterData[Prior Sales],MasterData[Material'#],H1631,MasterData[Material],I1631,MasterData[WWB ID],C1631)</f>
        <v>1862.7</v>
      </c>
      <c r="M1631" s="95">
        <f t="shared" si="53"/>
        <v>859.19999999999959</v>
      </c>
      <c r="N1631" s="95">
        <f>SUMIFS(MasterData[Semi-Annual Base],MasterData[Material'#],H1631,MasterData[Material],I1631,MasterData[WWB ID],C1631)</f>
        <v>0</v>
      </c>
      <c r="O1631" s="95">
        <f>SUMIFS(MasterData[Semi-Annual Focus],MasterData[Material'#],H1631,MasterData[Material],I1631,MasterData[WWB ID],C1631)</f>
        <v>0</v>
      </c>
      <c r="P1631" s="95">
        <f>SUMIFS(MasterData[Base Rebate],MasterData[Material'#],H1631,MasterData[Material],I1631,MasterData[WWB ID],C1631)</f>
        <v>14.347985014006486</v>
      </c>
      <c r="Q1631" s="95">
        <f>SUMIFS(MasterData[Annual Focus],MasterData[Material'#],H1631,MasterData[Material],I1631,MasterData[WWB ID],C1631)</f>
        <v>0</v>
      </c>
      <c r="R1631" s="95">
        <f>SUMIFS(MasterData[Growth Rebate],MasterData[Material'#],H1631,MasterData[Material],I1631,MasterData[WWB ID],C1631)</f>
        <v>85.919999999999902</v>
      </c>
      <c r="S1631" s="95">
        <f t="shared" si="54"/>
        <v>100.26798501400638</v>
      </c>
    </row>
    <row r="1632" spans="1:19" x14ac:dyDescent="0.25">
      <c r="A1632" s="91" t="str">
        <v>BD INTERVENTIONAL</v>
      </c>
      <c r="B1632" s="91" t="str">
        <v>Urology and Critical Care</v>
      </c>
      <c r="C1632" s="91" t="str">
        <v>2401531</v>
      </c>
      <c r="D1632" s="91" t="str">
        <v>Total Home Care Sales</v>
      </c>
      <c r="E1632" s="91" t="str">
        <v>Urology Home Care</v>
      </c>
      <c r="F1632" s="91" t="str">
        <v>BD Uncoated</v>
      </c>
      <c r="G1632" s="91" t="str">
        <v>BD Uncoated</v>
      </c>
      <c r="H1632" s="91" t="str">
        <v>BUC16M_BARD</v>
      </c>
      <c r="I1632" s="91" t="str">
        <v>IntermtCathStrip</v>
      </c>
      <c r="J1632" s="91" t="str">
        <v>BARD</v>
      </c>
      <c r="K1632" s="95">
        <f>SUMIFS(MasterData[Curr Sales],MasterData[Material'#],H1632,MasterData[Material],I1632,MasterData[WWB ID],C1632)</f>
        <v>0</v>
      </c>
      <c r="L1632" s="95">
        <f>SUMIFS(MasterData[Prior Sales],MasterData[Material'#],H1632,MasterData[Material],I1632,MasterData[WWB ID],C1632)</f>
        <v>67.5</v>
      </c>
      <c r="M1632" s="95">
        <f t="shared" si="53"/>
        <v>-67.5</v>
      </c>
      <c r="N1632" s="95">
        <f>SUMIFS(MasterData[Semi-Annual Base],MasterData[Material'#],H1632,MasterData[Material],I1632,MasterData[WWB ID],C1632)</f>
        <v>0</v>
      </c>
      <c r="O1632" s="95">
        <f>SUMIFS(MasterData[Semi-Annual Focus],MasterData[Material'#],H1632,MasterData[Material],I1632,MasterData[WWB ID],C1632)</f>
        <v>0</v>
      </c>
      <c r="P1632" s="95">
        <f>SUMIFS(MasterData[Base Rebate],MasterData[Material'#],H1632,MasterData[Material],I1632,MasterData[WWB ID],C1632)</f>
        <v>0.51993825546005135</v>
      </c>
      <c r="Q1632" s="95">
        <f>SUMIFS(MasterData[Annual Focus],MasterData[Material'#],H1632,MasterData[Material],I1632,MasterData[WWB ID],C1632)</f>
        <v>0</v>
      </c>
      <c r="R1632" s="95">
        <f>SUMIFS(MasterData[Growth Rebate],MasterData[Material'#],H1632,MasterData[Material],I1632,MasterData[WWB ID],C1632)</f>
        <v>-6.75</v>
      </c>
      <c r="S1632" s="95">
        <f t="shared" si="54"/>
        <v>-6.2300617445399489</v>
      </c>
    </row>
    <row r="1633" spans="1:19" x14ac:dyDescent="0.25">
      <c r="A1633" s="91" t="str">
        <v>BD INTERVENTIONAL</v>
      </c>
      <c r="B1633" s="91" t="str">
        <v>Urology and Critical Care</v>
      </c>
      <c r="C1633" s="91" t="str">
        <v>2401541</v>
      </c>
      <c r="D1633" s="91" t="str">
        <v>Total BD UCC Other</v>
      </c>
      <c r="E1633" s="91" t="str">
        <v>TEMPORARY PACING ELECTRODES</v>
      </c>
      <c r="F1633" s="91" t="str">
        <v>Temporary Pacing Electrodes</v>
      </c>
      <c r="G1633" s="91" t="str">
        <v>NBIH &amp; GOETZ ELECTRODES</v>
      </c>
      <c r="H1633" s="91" t="str">
        <v>007152P_BARD</v>
      </c>
      <c r="I1633" s="91" t="str">
        <v>DiagCathPacngWovStd</v>
      </c>
      <c r="J1633" s="91" t="str">
        <v>BARD</v>
      </c>
      <c r="K1633" s="95">
        <f>SUMIFS(MasterData[Curr Sales],MasterData[Material'#],H1633,MasterData[Material],I1633,MasterData[WWB ID],C1633)</f>
        <v>1025</v>
      </c>
      <c r="L1633" s="95">
        <f>SUMIFS(MasterData[Prior Sales],MasterData[Material'#],H1633,MasterData[Material],I1633,MasterData[WWB ID],C1633)</f>
        <v>0</v>
      </c>
      <c r="M1633" s="95">
        <f t="shared" si="53"/>
        <v>1025</v>
      </c>
      <c r="N1633" s="95">
        <f>SUMIFS(MasterData[Semi-Annual Base],MasterData[Material'#],H1633,MasterData[Material],I1633,MasterData[WWB ID],C1633)</f>
        <v>0</v>
      </c>
      <c r="O1633" s="95">
        <f>SUMIFS(MasterData[Semi-Annual Focus],MasterData[Material'#],H1633,MasterData[Material],I1633,MasterData[WWB ID],C1633)</f>
        <v>0</v>
      </c>
      <c r="P1633" s="95">
        <f>SUMIFS(MasterData[Base Rebate],MasterData[Material'#],H1633,MasterData[Material],I1633,MasterData[WWB ID],C1633)</f>
        <v>0</v>
      </c>
      <c r="Q1633" s="95">
        <f>SUMIFS(MasterData[Annual Focus],MasterData[Material'#],H1633,MasterData[Material],I1633,MasterData[WWB ID],C1633)</f>
        <v>0</v>
      </c>
      <c r="R1633" s="95">
        <f>SUMIFS(MasterData[Growth Rebate],MasterData[Material'#],H1633,MasterData[Material],I1633,MasterData[WWB ID],C1633)</f>
        <v>102.5</v>
      </c>
      <c r="S1633" s="95">
        <f t="shared" si="54"/>
        <v>102.5</v>
      </c>
    </row>
    <row r="1634" spans="1:19" x14ac:dyDescent="0.25">
      <c r="A1634" s="91" t="str">
        <v>BD INTERVENTIONAL</v>
      </c>
      <c r="B1634" s="91" t="str">
        <v>Urology and Critical Care</v>
      </c>
      <c r="C1634" s="91" t="str">
        <v>2401511</v>
      </c>
      <c r="D1634" s="91" t="str">
        <v>Targeted Temperature Management</v>
      </c>
      <c r="E1634" s="91" t="str">
        <v>TTM Disposables</v>
      </c>
      <c r="F1634" s="91" t="str">
        <v>Arctic Sun-Disposables</v>
      </c>
      <c r="G1634" s="91" t="str">
        <v>Arctic Sun-Disposables</v>
      </c>
      <c r="H1634" s="91" t="str">
        <v>31705_BARD</v>
      </c>
      <c r="I1634" s="91" t="str">
        <v>ArcticGelCoolingKitSmall</v>
      </c>
      <c r="J1634" s="91" t="str">
        <v>BARD</v>
      </c>
      <c r="K1634" s="95">
        <f>SUMIFS(MasterData[Curr Sales],MasterData[Material'#],H1634,MasterData[Material],I1634,MasterData[WWB ID],C1634)</f>
        <v>0</v>
      </c>
      <c r="L1634" s="95">
        <f>SUMIFS(MasterData[Prior Sales],MasterData[Material'#],H1634,MasterData[Material],I1634,MasterData[WWB ID],C1634)</f>
        <v>3981</v>
      </c>
      <c r="M1634" s="95">
        <f t="shared" si="53"/>
        <v>-3981</v>
      </c>
      <c r="N1634" s="95">
        <f>SUMIFS(MasterData[Semi-Annual Base],MasterData[Material'#],H1634,MasterData[Material],I1634,MasterData[WWB ID],C1634)</f>
        <v>0</v>
      </c>
      <c r="O1634" s="95">
        <f>SUMIFS(MasterData[Semi-Annual Focus],MasterData[Material'#],H1634,MasterData[Material],I1634,MasterData[WWB ID],C1634)</f>
        <v>0</v>
      </c>
      <c r="P1634" s="95">
        <f>SUMIFS(MasterData[Base Rebate],MasterData[Material'#],H1634,MasterData[Material],I1634,MasterData[WWB ID],C1634)</f>
        <v>30.664802888688367</v>
      </c>
      <c r="Q1634" s="95">
        <f>SUMIFS(MasterData[Annual Focus],MasterData[Material'#],H1634,MasterData[Material],I1634,MasterData[WWB ID],C1634)</f>
        <v>0</v>
      </c>
      <c r="R1634" s="95">
        <f>SUMIFS(MasterData[Growth Rebate],MasterData[Material'#],H1634,MasterData[Material],I1634,MasterData[WWB ID],C1634)</f>
        <v>-398.1</v>
      </c>
      <c r="S1634" s="95">
        <f t="shared" si="54"/>
        <v>-367.43519711131165</v>
      </c>
    </row>
    <row r="1635" spans="1:19" x14ac:dyDescent="0.25">
      <c r="A1635" s="91" t="str">
        <v>BD INTERVENTIONAL</v>
      </c>
      <c r="B1635" s="91" t="str">
        <v>Urology and Critical Care</v>
      </c>
      <c r="C1635" s="91" t="str">
        <v>2401511</v>
      </c>
      <c r="D1635" s="91" t="str">
        <v>Targeted Temperature Management</v>
      </c>
      <c r="E1635" s="91" t="str">
        <v>TTM Disposables</v>
      </c>
      <c r="F1635" s="91" t="str">
        <v>Arctic Sun-Disposables</v>
      </c>
      <c r="G1635" s="91" t="str">
        <v>Arctic Sun-Disposables</v>
      </c>
      <c r="H1635" s="91" t="str">
        <v>31707_BARD</v>
      </c>
      <c r="I1635" s="91" t="str">
        <v>ArcticGelCoolingKitMedium</v>
      </c>
      <c r="J1635" s="91" t="str">
        <v>BARD</v>
      </c>
      <c r="K1635" s="95">
        <f>SUMIFS(MasterData[Curr Sales],MasterData[Material'#],H1635,MasterData[Material],I1635,MasterData[WWB ID],C1635)</f>
        <v>0</v>
      </c>
      <c r="L1635" s="95">
        <f>SUMIFS(MasterData[Prior Sales],MasterData[Material'#],H1635,MasterData[Material],I1635,MasterData[WWB ID],C1635)</f>
        <v>3981</v>
      </c>
      <c r="M1635" s="95">
        <f t="shared" si="53"/>
        <v>-3981</v>
      </c>
      <c r="N1635" s="95">
        <f>SUMIFS(MasterData[Semi-Annual Base],MasterData[Material'#],H1635,MasterData[Material],I1635,MasterData[WWB ID],C1635)</f>
        <v>0</v>
      </c>
      <c r="O1635" s="95">
        <f>SUMIFS(MasterData[Semi-Annual Focus],MasterData[Material'#],H1635,MasterData[Material],I1635,MasterData[WWB ID],C1635)</f>
        <v>0</v>
      </c>
      <c r="P1635" s="95">
        <f>SUMIFS(MasterData[Base Rebate],MasterData[Material'#],H1635,MasterData[Material],I1635,MasterData[WWB ID],C1635)</f>
        <v>30.664802888688367</v>
      </c>
      <c r="Q1635" s="95">
        <f>SUMIFS(MasterData[Annual Focus],MasterData[Material'#],H1635,MasterData[Material],I1635,MasterData[WWB ID],C1635)</f>
        <v>0</v>
      </c>
      <c r="R1635" s="95">
        <f>SUMIFS(MasterData[Growth Rebate],MasterData[Material'#],H1635,MasterData[Material],I1635,MasterData[WWB ID],C1635)</f>
        <v>-398.1</v>
      </c>
      <c r="S1635" s="95">
        <f t="shared" si="54"/>
        <v>-367.43519711131165</v>
      </c>
    </row>
    <row r="1636" spans="1:19" x14ac:dyDescent="0.25">
      <c r="A1636" s="91" t="str">
        <v>BD INTERVENTIONAL</v>
      </c>
      <c r="B1636" s="91" t="str">
        <v>Urology and Critical Care</v>
      </c>
      <c r="C1636" s="91" t="str">
        <v>2401521</v>
      </c>
      <c r="D1636" s="91" t="str">
        <v>Total Acute Urology</v>
      </c>
      <c r="E1636" s="91" t="str">
        <v>Urological Drainage</v>
      </c>
      <c r="F1636" s="91" t="str">
        <v>Non-IC Specialty Foleys</v>
      </c>
      <c r="G1636" s="91" t="str">
        <v>Uro 2-Way 5cc</v>
      </c>
      <c r="H1636" s="91" t="str">
        <v>0172L22_BARD</v>
      </c>
      <c r="I1636" s="91" t="str">
        <v>FoleyCathLubriSilCouncil</v>
      </c>
      <c r="J1636" s="91" t="str">
        <v>BARD</v>
      </c>
      <c r="K1636" s="95">
        <f>SUMIFS(MasterData[Curr Sales],MasterData[Material'#],H1636,MasterData[Material],I1636,MasterData[WWB ID],C1636)</f>
        <v>509.52</v>
      </c>
      <c r="L1636" s="95">
        <f>SUMIFS(MasterData[Prior Sales],MasterData[Material'#],H1636,MasterData[Material],I1636,MasterData[WWB ID],C1636)</f>
        <v>1362.6</v>
      </c>
      <c r="M1636" s="95">
        <f t="shared" si="53"/>
        <v>-853.07999999999993</v>
      </c>
      <c r="N1636" s="95">
        <f>SUMIFS(MasterData[Semi-Annual Base],MasterData[Material'#],H1636,MasterData[Material],I1636,MasterData[WWB ID],C1636)</f>
        <v>0</v>
      </c>
      <c r="O1636" s="95">
        <f>SUMIFS(MasterData[Semi-Annual Focus],MasterData[Material'#],H1636,MasterData[Material],I1636,MasterData[WWB ID],C1636)</f>
        <v>0</v>
      </c>
      <c r="P1636" s="95">
        <f>SUMIFS(MasterData[Base Rebate],MasterData[Material'#],H1636,MasterData[Material],I1636,MasterData[WWB ID],C1636)</f>
        <v>10.495820250220236</v>
      </c>
      <c r="Q1636" s="95">
        <f>SUMIFS(MasterData[Annual Focus],MasterData[Material'#],H1636,MasterData[Material],I1636,MasterData[WWB ID],C1636)</f>
        <v>0</v>
      </c>
      <c r="R1636" s="95">
        <f>SUMIFS(MasterData[Growth Rebate],MasterData[Material'#],H1636,MasterData[Material],I1636,MasterData[WWB ID],C1636)</f>
        <v>-85.308000000000021</v>
      </c>
      <c r="S1636" s="95">
        <f t="shared" si="54"/>
        <v>-74.812179749779787</v>
      </c>
    </row>
    <row r="1637" spans="1:19" x14ac:dyDescent="0.25">
      <c r="A1637" s="91" t="str">
        <v>BD INTERVENTIONAL</v>
      </c>
      <c r="B1637" s="91" t="str">
        <v>Urology and Critical Care</v>
      </c>
      <c r="C1637" s="91" t="str">
        <v>2401521</v>
      </c>
      <c r="D1637" s="91" t="str">
        <v>Total Acute Urology</v>
      </c>
      <c r="E1637" s="91" t="str">
        <v>Urological Drainage</v>
      </c>
      <c r="F1637" s="91" t="str">
        <v>Non-IC Specialty Foleys</v>
      </c>
      <c r="G1637" s="91" t="str">
        <v>URO 3-WAY 30CC</v>
      </c>
      <c r="H1637" s="91" t="str">
        <v>0125RL26_BARD</v>
      </c>
      <c r="I1637" s="91" t="str">
        <v>FoleyCathContinIrr3Way</v>
      </c>
      <c r="J1637" s="91" t="str">
        <v>BARD</v>
      </c>
      <c r="K1637" s="95">
        <f>SUMIFS(MasterData[Curr Sales],MasterData[Material'#],H1637,MasterData[Material],I1637,MasterData[WWB ID],C1637)</f>
        <v>0</v>
      </c>
      <c r="L1637" s="95">
        <f>SUMIFS(MasterData[Prior Sales],MasterData[Material'#],H1637,MasterData[Material],I1637,MasterData[WWB ID],C1637)</f>
        <v>226.92</v>
      </c>
      <c r="M1637" s="95">
        <f t="shared" si="53"/>
        <v>-226.92</v>
      </c>
      <c r="N1637" s="95">
        <f>SUMIFS(MasterData[Semi-Annual Base],MasterData[Material'#],H1637,MasterData[Material],I1637,MasterData[WWB ID],C1637)</f>
        <v>0</v>
      </c>
      <c r="O1637" s="95">
        <f>SUMIFS(MasterData[Semi-Annual Focus],MasterData[Material'#],H1637,MasterData[Material],I1637,MasterData[WWB ID],C1637)</f>
        <v>0</v>
      </c>
      <c r="P1637" s="95">
        <f>SUMIFS(MasterData[Base Rebate],MasterData[Material'#],H1637,MasterData[Material],I1637,MasterData[WWB ID],C1637)</f>
        <v>1.7479168730221462</v>
      </c>
      <c r="Q1637" s="95">
        <f>SUMIFS(MasterData[Annual Focus],MasterData[Material'#],H1637,MasterData[Material],I1637,MasterData[WWB ID],C1637)</f>
        <v>0</v>
      </c>
      <c r="R1637" s="95">
        <f>SUMIFS(MasterData[Growth Rebate],MasterData[Material'#],H1637,MasterData[Material],I1637,MasterData[WWB ID],C1637)</f>
        <v>-22.692</v>
      </c>
      <c r="S1637" s="95">
        <f t="shared" si="54"/>
        <v>-20.944083126977855</v>
      </c>
    </row>
    <row r="1638" spans="1:19" x14ac:dyDescent="0.25">
      <c r="A1638" s="91" t="str">
        <v>BD INTERVENTIONAL</v>
      </c>
      <c r="B1638" s="91" t="str">
        <v>Urology and Critical Care</v>
      </c>
      <c r="C1638" s="91" t="str">
        <v>2401521</v>
      </c>
      <c r="D1638" s="91" t="str">
        <v>Total Acute Urology</v>
      </c>
      <c r="E1638" s="91" t="str">
        <v>Urological Drainage</v>
      </c>
      <c r="F1638" s="91" t="str">
        <v>IC Coated Meters &amp; Bags</v>
      </c>
      <c r="G1638" s="91" t="str">
        <v>Surestep 350cc U/M Bag</v>
      </c>
      <c r="H1638" s="91" t="str">
        <v>A304400A_BARD</v>
      </c>
      <c r="I1638" s="91" t="str">
        <v>FolyTrySysUrnMtrNoCath</v>
      </c>
      <c r="J1638" s="91" t="str">
        <v>BARD</v>
      </c>
      <c r="K1638" s="95">
        <f>SUMIFS(MasterData[Curr Sales],MasterData[Material'#],H1638,MasterData[Material],I1638,MasterData[WWB ID],C1638)</f>
        <v>1305.1000000000001</v>
      </c>
      <c r="L1638" s="95">
        <f>SUMIFS(MasterData[Prior Sales],MasterData[Material'#],H1638,MasterData[Material],I1638,MasterData[WWB ID],C1638)</f>
        <v>671</v>
      </c>
      <c r="M1638" s="95">
        <f t="shared" si="53"/>
        <v>634.10000000000014</v>
      </c>
      <c r="N1638" s="95">
        <f>SUMIFS(MasterData[Semi-Annual Base],MasterData[Material'#],H1638,MasterData[Material],I1638,MasterData[WWB ID],C1638)</f>
        <v>0</v>
      </c>
      <c r="O1638" s="95">
        <f>SUMIFS(MasterData[Semi-Annual Focus],MasterData[Material'#],H1638,MasterData[Material],I1638,MasterData[WWB ID],C1638)</f>
        <v>0</v>
      </c>
      <c r="P1638" s="95">
        <f>SUMIFS(MasterData[Base Rebate],MasterData[Material'#],H1638,MasterData[Material],I1638,MasterData[WWB ID],C1638)</f>
        <v>5.1685713987213999</v>
      </c>
      <c r="Q1638" s="95">
        <f>SUMIFS(MasterData[Annual Focus],MasterData[Material'#],H1638,MasterData[Material],I1638,MasterData[WWB ID],C1638)</f>
        <v>0</v>
      </c>
      <c r="R1638" s="95">
        <f>SUMIFS(MasterData[Growth Rebate],MasterData[Material'#],H1638,MasterData[Material],I1638,MasterData[WWB ID],C1638)</f>
        <v>63.410000000000011</v>
      </c>
      <c r="S1638" s="95">
        <f t="shared" si="54"/>
        <v>68.578571398721408</v>
      </c>
    </row>
    <row r="1639" spans="1:19" x14ac:dyDescent="0.25">
      <c r="A1639" s="91" t="str">
        <v>BD INTERVENTIONAL</v>
      </c>
      <c r="B1639" s="91" t="str">
        <v>Urology and Critical Care</v>
      </c>
      <c r="C1639" s="91" t="str">
        <v>2401521</v>
      </c>
      <c r="D1639" s="91" t="str">
        <v>Total Acute Urology</v>
      </c>
      <c r="E1639" s="91" t="str">
        <v>Urological Drainage</v>
      </c>
      <c r="F1639" s="91" t="str">
        <v>Latex Strips</v>
      </c>
      <c r="G1639" s="91" t="str">
        <v>HYDRO LATEX 5CC BALLOON</v>
      </c>
      <c r="H1639" s="91" t="str">
        <v>0165L14_BARD</v>
      </c>
      <c r="I1639" s="91" t="str">
        <v>FoleyCath2Way</v>
      </c>
      <c r="J1639" s="91" t="str">
        <v>BARD</v>
      </c>
      <c r="K1639" s="95">
        <f>SUMIFS(MasterData[Curr Sales],MasterData[Material'#],H1639,MasterData[Material],I1639,MasterData[WWB ID],C1639)</f>
        <v>0</v>
      </c>
      <c r="L1639" s="95">
        <f>SUMIFS(MasterData[Prior Sales],MasterData[Material'#],H1639,MasterData[Material],I1639,MasterData[WWB ID],C1639)</f>
        <v>62.399999999999991</v>
      </c>
      <c r="M1639" s="95">
        <f t="shared" si="53"/>
        <v>-62.399999999999991</v>
      </c>
      <c r="N1639" s="95">
        <f>SUMIFS(MasterData[Semi-Annual Base],MasterData[Material'#],H1639,MasterData[Material],I1639,MasterData[WWB ID],C1639)</f>
        <v>0</v>
      </c>
      <c r="O1639" s="95">
        <f>SUMIFS(MasterData[Semi-Annual Focus],MasterData[Material'#],H1639,MasterData[Material],I1639,MasterData[WWB ID],C1639)</f>
        <v>0</v>
      </c>
      <c r="P1639" s="95">
        <f>SUMIFS(MasterData[Base Rebate],MasterData[Material'#],H1639,MasterData[Material],I1639,MasterData[WWB ID],C1639)</f>
        <v>0.48065403171418086</v>
      </c>
      <c r="Q1639" s="95">
        <f>SUMIFS(MasterData[Annual Focus],MasterData[Material'#],H1639,MasterData[Material],I1639,MasterData[WWB ID],C1639)</f>
        <v>0</v>
      </c>
      <c r="R1639" s="95">
        <f>SUMIFS(MasterData[Growth Rebate],MasterData[Material'#],H1639,MasterData[Material],I1639,MasterData[WWB ID],C1639)</f>
        <v>-6.24</v>
      </c>
      <c r="S1639" s="95">
        <f t="shared" si="54"/>
        <v>-5.7593459682858192</v>
      </c>
    </row>
    <row r="1640" spans="1:19" x14ac:dyDescent="0.25">
      <c r="A1640" s="91" t="str">
        <v>BD INTERVENTIONAL</v>
      </c>
      <c r="B1640" s="91" t="str">
        <v>Urology and Critical Care</v>
      </c>
      <c r="C1640" s="91" t="str">
        <v>2401521</v>
      </c>
      <c r="D1640" s="91" t="str">
        <v>Total Acute Urology</v>
      </c>
      <c r="E1640" s="91" t="str">
        <v>Urological Drainage</v>
      </c>
      <c r="F1640" s="91" t="str">
        <v>Latex Strips</v>
      </c>
      <c r="G1640" s="91" t="str">
        <v>HYDRO LATEX 5CC BALLOON</v>
      </c>
      <c r="H1640" s="91" t="str">
        <v>0165L12_BARD</v>
      </c>
      <c r="I1640" s="91" t="str">
        <v>FoleyCath2Way</v>
      </c>
      <c r="J1640" s="91" t="str">
        <v>BARD</v>
      </c>
      <c r="K1640" s="95">
        <f>SUMIFS(MasterData[Curr Sales],MasterData[Material'#],H1640,MasterData[Material],I1640,MasterData[WWB ID],C1640)</f>
        <v>0</v>
      </c>
      <c r="L1640" s="95">
        <f>SUMIFS(MasterData[Prior Sales],MasterData[Material'#],H1640,MasterData[Material],I1640,MasterData[WWB ID],C1640)</f>
        <v>21.599999999999998</v>
      </c>
      <c r="M1640" s="95">
        <f t="shared" si="53"/>
        <v>-21.599999999999998</v>
      </c>
      <c r="N1640" s="95">
        <f>SUMIFS(MasterData[Semi-Annual Base],MasterData[Material'#],H1640,MasterData[Material],I1640,MasterData[WWB ID],C1640)</f>
        <v>0</v>
      </c>
      <c r="O1640" s="95">
        <f>SUMIFS(MasterData[Semi-Annual Focus],MasterData[Material'#],H1640,MasterData[Material],I1640,MasterData[WWB ID],C1640)</f>
        <v>0</v>
      </c>
      <c r="P1640" s="95">
        <f>SUMIFS(MasterData[Base Rebate],MasterData[Material'#],H1640,MasterData[Material],I1640,MasterData[WWB ID],C1640)</f>
        <v>0.16638024174721647</v>
      </c>
      <c r="Q1640" s="95">
        <f>SUMIFS(MasterData[Annual Focus],MasterData[Material'#],H1640,MasterData[Material],I1640,MasterData[WWB ID],C1640)</f>
        <v>0</v>
      </c>
      <c r="R1640" s="95">
        <f>SUMIFS(MasterData[Growth Rebate],MasterData[Material'#],H1640,MasterData[Material],I1640,MasterData[WWB ID],C1640)</f>
        <v>-2.16</v>
      </c>
      <c r="S1640" s="95">
        <f t="shared" si="54"/>
        <v>-1.9936197582527837</v>
      </c>
    </row>
    <row r="1641" spans="1:19" x14ac:dyDescent="0.25">
      <c r="A1641" s="91" t="str">
        <v>BD INTERVENTIONAL</v>
      </c>
      <c r="B1641" s="91" t="str">
        <v>Urology and Critical Care</v>
      </c>
      <c r="C1641" s="91" t="str">
        <v>2401521</v>
      </c>
      <c r="D1641" s="91" t="str">
        <v>Total Acute Urology</v>
      </c>
      <c r="E1641" s="91" t="str">
        <v>Urological Drainage</v>
      </c>
      <c r="F1641" s="91" t="str">
        <v>Latex Strips</v>
      </c>
      <c r="G1641" s="91" t="str">
        <v>PEDIATRIC FOLEYS</v>
      </c>
      <c r="H1641" s="91" t="str">
        <v>0165PL08_BARD</v>
      </c>
      <c r="I1641" s="91" t="str">
        <v>FoleyCathPed2Way</v>
      </c>
      <c r="J1641" s="91" t="str">
        <v>BARD</v>
      </c>
      <c r="K1641" s="95">
        <f>SUMIFS(MasterData[Curr Sales],MasterData[Material'#],H1641,MasterData[Material],I1641,MasterData[WWB ID],C1641)</f>
        <v>87.96</v>
      </c>
      <c r="L1641" s="95">
        <f>SUMIFS(MasterData[Prior Sales],MasterData[Material'#],H1641,MasterData[Material],I1641,MasterData[WWB ID],C1641)</f>
        <v>79.919999999999987</v>
      </c>
      <c r="M1641" s="95">
        <f t="shared" si="53"/>
        <v>8.0400000000000063</v>
      </c>
      <c r="N1641" s="95">
        <f>SUMIFS(MasterData[Semi-Annual Base],MasterData[Material'#],H1641,MasterData[Material],I1641,MasterData[WWB ID],C1641)</f>
        <v>0</v>
      </c>
      <c r="O1641" s="95">
        <f>SUMIFS(MasterData[Semi-Annual Focus],MasterData[Material'#],H1641,MasterData[Material],I1641,MasterData[WWB ID],C1641)</f>
        <v>0</v>
      </c>
      <c r="P1641" s="95">
        <f>SUMIFS(MasterData[Base Rebate],MasterData[Material'#],H1641,MasterData[Material],I1641,MasterData[WWB ID],C1641)</f>
        <v>0.61560689446470085</v>
      </c>
      <c r="Q1641" s="95">
        <f>SUMIFS(MasterData[Annual Focus],MasterData[Material'#],H1641,MasterData[Material],I1641,MasterData[WWB ID],C1641)</f>
        <v>0</v>
      </c>
      <c r="R1641" s="95">
        <f>SUMIFS(MasterData[Growth Rebate],MasterData[Material'#],H1641,MasterData[Material],I1641,MasterData[WWB ID],C1641)</f>
        <v>0.80400000000000005</v>
      </c>
      <c r="S1641" s="95">
        <f t="shared" si="54"/>
        <v>1.4196068944647009</v>
      </c>
    </row>
    <row r="1642" spans="1:19" x14ac:dyDescent="0.25">
      <c r="A1642" s="91" t="str">
        <v>BD INTERVENTIONAL</v>
      </c>
      <c r="B1642" s="91" t="str">
        <v>Urology and Critical Care</v>
      </c>
      <c r="C1642" s="91" t="str">
        <v>2401521</v>
      </c>
      <c r="D1642" s="91" t="str">
        <v>Total Acute Urology</v>
      </c>
      <c r="E1642" s="91" t="str">
        <v>Urological Drainage</v>
      </c>
      <c r="F1642" s="91" t="str">
        <v>Latex Strips</v>
      </c>
      <c r="G1642" s="91" t="str">
        <v>PEDIATRIC FOLEYS</v>
      </c>
      <c r="H1642" s="91" t="str">
        <v>0165PL10_BARD</v>
      </c>
      <c r="I1642" s="91" t="str">
        <v>FoleyCathPed2Way</v>
      </c>
      <c r="J1642" s="91" t="str">
        <v>BARD</v>
      </c>
      <c r="K1642" s="95">
        <f>SUMIFS(MasterData[Curr Sales],MasterData[Material'#],H1642,MasterData[Material],I1642,MasterData[WWB ID],C1642)</f>
        <v>0</v>
      </c>
      <c r="L1642" s="95">
        <f>SUMIFS(MasterData[Prior Sales],MasterData[Material'#],H1642,MasterData[Material],I1642,MasterData[WWB ID],C1642)</f>
        <v>79.919999999999987</v>
      </c>
      <c r="M1642" s="95">
        <f t="shared" si="53"/>
        <v>-79.919999999999987</v>
      </c>
      <c r="N1642" s="95">
        <f>SUMIFS(MasterData[Semi-Annual Base],MasterData[Material'#],H1642,MasterData[Material],I1642,MasterData[WWB ID],C1642)</f>
        <v>0</v>
      </c>
      <c r="O1642" s="95">
        <f>SUMIFS(MasterData[Semi-Annual Focus],MasterData[Material'#],H1642,MasterData[Material],I1642,MasterData[WWB ID],C1642)</f>
        <v>0</v>
      </c>
      <c r="P1642" s="95">
        <f>SUMIFS(MasterData[Base Rebate],MasterData[Material'#],H1642,MasterData[Material],I1642,MasterData[WWB ID],C1642)</f>
        <v>0.61560689446470085</v>
      </c>
      <c r="Q1642" s="95">
        <f>SUMIFS(MasterData[Annual Focus],MasterData[Material'#],H1642,MasterData[Material],I1642,MasterData[WWB ID],C1642)</f>
        <v>0</v>
      </c>
      <c r="R1642" s="95">
        <f>SUMIFS(MasterData[Growth Rebate],MasterData[Material'#],H1642,MasterData[Material],I1642,MasterData[WWB ID],C1642)</f>
        <v>-7.9920000000000009</v>
      </c>
      <c r="S1642" s="95">
        <f t="shared" si="54"/>
        <v>-7.3763931055352998</v>
      </c>
    </row>
    <row r="1643" spans="1:19" x14ac:dyDescent="0.25">
      <c r="A1643" s="91" t="str">
        <v>BD INTERVENTIONAL</v>
      </c>
      <c r="B1643" s="91" t="str">
        <v>Urology and Critical Care</v>
      </c>
      <c r="C1643" s="91" t="str">
        <v>2401521</v>
      </c>
      <c r="D1643" s="91" t="str">
        <v>Total Acute Urology</v>
      </c>
      <c r="E1643" s="91" t="str">
        <v>Urological Drainage</v>
      </c>
      <c r="F1643" s="91" t="str">
        <v>LUBRISIL TRAYS</v>
      </c>
      <c r="G1643" s="91" t="str">
        <v>Surestep Sil U/M Tray</v>
      </c>
      <c r="H1643" s="91" t="str">
        <v>A942214_BARD</v>
      </c>
      <c r="I1643" s="91" t="str">
        <v>MtrTryLF</v>
      </c>
      <c r="J1643" s="91" t="str">
        <v>BARD</v>
      </c>
      <c r="K1643" s="95">
        <f>SUMIFS(MasterData[Curr Sales],MasterData[Material'#],H1643,MasterData[Material],I1643,MasterData[WWB ID],C1643)</f>
        <v>25045.600000000002</v>
      </c>
      <c r="L1643" s="95">
        <f>SUMIFS(MasterData[Prior Sales],MasterData[Material'#],H1643,MasterData[Material],I1643,MasterData[WWB ID],C1643)</f>
        <v>29135.700000000004</v>
      </c>
      <c r="M1643" s="95">
        <f t="shared" si="53"/>
        <v>-4090.1000000000022</v>
      </c>
      <c r="N1643" s="95">
        <f>SUMIFS(MasterData[Semi-Annual Base],MasterData[Material'#],H1643,MasterData[Material],I1643,MasterData[WWB ID],C1643)</f>
        <v>0</v>
      </c>
      <c r="O1643" s="95">
        <f>SUMIFS(MasterData[Semi-Annual Focus],MasterData[Material'#],H1643,MasterData[Material],I1643,MasterData[WWB ID],C1643)</f>
        <v>0</v>
      </c>
      <c r="P1643" s="95">
        <f>SUMIFS(MasterData[Base Rebate],MasterData[Material'#],H1643,MasterData[Material],I1643,MasterData[WWB ID],C1643)</f>
        <v>224.42614858677666</v>
      </c>
      <c r="Q1643" s="95">
        <f>SUMIFS(MasterData[Annual Focus],MasterData[Material'#],H1643,MasterData[Material],I1643,MasterData[WWB ID],C1643)</f>
        <v>0</v>
      </c>
      <c r="R1643" s="95">
        <f>SUMIFS(MasterData[Growth Rebate],MasterData[Material'#],H1643,MasterData[Material],I1643,MasterData[WWB ID],C1643)</f>
        <v>-409.01000000000045</v>
      </c>
      <c r="S1643" s="95">
        <f t="shared" si="54"/>
        <v>-184.58385141322378</v>
      </c>
    </row>
    <row r="1644" spans="1:19" x14ac:dyDescent="0.25">
      <c r="A1644" s="91" t="str">
        <v>BD INTERVENTIONAL</v>
      </c>
      <c r="B1644" s="91" t="str">
        <v>Urology and Critical Care</v>
      </c>
      <c r="C1644" s="91" t="str">
        <v>2401521</v>
      </c>
      <c r="D1644" s="91" t="str">
        <v>Total Acute Urology</v>
      </c>
      <c r="E1644" s="91" t="str">
        <v>Urological Drainage</v>
      </c>
      <c r="F1644" s="91" t="str">
        <v>LUBRISIL TRAYS</v>
      </c>
      <c r="G1644" s="91" t="str">
        <v>Surestep Sil U/M Tray</v>
      </c>
      <c r="H1644" s="91" t="str">
        <v>A942216_BARD</v>
      </c>
      <c r="I1644" s="91" t="str">
        <v>MtrTryLF</v>
      </c>
      <c r="J1644" s="91" t="str">
        <v>BARD</v>
      </c>
      <c r="K1644" s="95">
        <f>SUMIFS(MasterData[Curr Sales],MasterData[Material'#],H1644,MasterData[Material],I1644,MasterData[WWB ID],C1644)</f>
        <v>44338.5</v>
      </c>
      <c r="L1644" s="95">
        <f>SUMIFS(MasterData[Prior Sales],MasterData[Material'#],H1644,MasterData[Material],I1644,MasterData[WWB ID],C1644)</f>
        <v>37602.300000000003</v>
      </c>
      <c r="M1644" s="95">
        <f t="shared" si="53"/>
        <v>6736.1999999999971</v>
      </c>
      <c r="N1644" s="95">
        <f>SUMIFS(MasterData[Semi-Annual Base],MasterData[Material'#],H1644,MasterData[Material],I1644,MasterData[WWB ID],C1644)</f>
        <v>0</v>
      </c>
      <c r="O1644" s="95">
        <f>SUMIFS(MasterData[Semi-Annual Focus],MasterData[Material'#],H1644,MasterData[Material],I1644,MasterData[WWB ID],C1644)</f>
        <v>0</v>
      </c>
      <c r="P1644" s="95">
        <f>SUMIFS(MasterData[Base Rebate],MasterData[Material'#],H1644,MasterData[Material],I1644,MasterData[WWB ID],C1644)</f>
        <v>289.6425816783036</v>
      </c>
      <c r="Q1644" s="95">
        <f>SUMIFS(MasterData[Annual Focus],MasterData[Material'#],H1644,MasterData[Material],I1644,MasterData[WWB ID],C1644)</f>
        <v>0</v>
      </c>
      <c r="R1644" s="95">
        <f>SUMIFS(MasterData[Growth Rebate],MasterData[Material'#],H1644,MasterData[Material],I1644,MasterData[WWB ID],C1644)</f>
        <v>673.61999999999944</v>
      </c>
      <c r="S1644" s="95">
        <f t="shared" si="54"/>
        <v>963.26258167830304</v>
      </c>
    </row>
    <row r="1645" spans="1:19" x14ac:dyDescent="0.25">
      <c r="A1645" s="91" t="str">
        <v>BD INTERVENTIONAL</v>
      </c>
      <c r="B1645" s="91" t="str">
        <v>Urology and Critical Care</v>
      </c>
      <c r="C1645" s="91" t="str">
        <v>2401521</v>
      </c>
      <c r="D1645" s="91" t="str">
        <v>Total Acute Urology</v>
      </c>
      <c r="E1645" s="91" t="str">
        <v>Urological Drainage</v>
      </c>
      <c r="F1645" s="91" t="str">
        <v>LUBRISIL TRAYS</v>
      </c>
      <c r="G1645" s="91" t="str">
        <v>Surestep Sil U/M Tray</v>
      </c>
      <c r="H1645" s="91" t="str">
        <v>A942218_BARD</v>
      </c>
      <c r="I1645" s="91" t="str">
        <v>MtrTryLF</v>
      </c>
      <c r="J1645" s="91" t="str">
        <v>BARD</v>
      </c>
      <c r="K1645" s="95">
        <f>SUMIFS(MasterData[Curr Sales],MasterData[Material'#],H1645,MasterData[Material],I1645,MasterData[WWB ID],C1645)</f>
        <v>3768.7000000000007</v>
      </c>
      <c r="L1645" s="95">
        <f>SUMIFS(MasterData[Prior Sales],MasterData[Material'#],H1645,MasterData[Material],I1645,MasterData[WWB ID],C1645)</f>
        <v>3554.7</v>
      </c>
      <c r="M1645" s="95">
        <f t="shared" si="53"/>
        <v>214.00000000000091</v>
      </c>
      <c r="N1645" s="95">
        <f>SUMIFS(MasterData[Semi-Annual Base],MasterData[Material'#],H1645,MasterData[Material],I1645,MasterData[WWB ID],C1645)</f>
        <v>0</v>
      </c>
      <c r="O1645" s="95">
        <f>SUMIFS(MasterData[Semi-Annual Focus],MasterData[Material'#],H1645,MasterData[Material],I1645,MasterData[WWB ID],C1645)</f>
        <v>0</v>
      </c>
      <c r="P1645" s="95">
        <f>SUMIFS(MasterData[Base Rebate],MasterData[Material'#],H1645,MasterData[Material],I1645,MasterData[WWB ID],C1645)</f>
        <v>27.381103950871772</v>
      </c>
      <c r="Q1645" s="95">
        <f>SUMIFS(MasterData[Annual Focus],MasterData[Material'#],H1645,MasterData[Material],I1645,MasterData[WWB ID],C1645)</f>
        <v>0</v>
      </c>
      <c r="R1645" s="95">
        <f>SUMIFS(MasterData[Growth Rebate],MasterData[Material'#],H1645,MasterData[Material],I1645,MasterData[WWB ID],C1645)</f>
        <v>21.400000000000002</v>
      </c>
      <c r="S1645" s="95">
        <f t="shared" si="54"/>
        <v>48.781103950871774</v>
      </c>
    </row>
    <row r="1646" spans="1:19" x14ac:dyDescent="0.25">
      <c r="A1646" s="91" t="str">
        <v>BD INTERVENTIONAL</v>
      </c>
      <c r="B1646" s="91" t="str">
        <v>Urology and Critical Care</v>
      </c>
      <c r="C1646" s="91" t="str">
        <v>2401521</v>
      </c>
      <c r="D1646" s="91" t="str">
        <v>Total Acute Urology</v>
      </c>
      <c r="E1646" s="91" t="str">
        <v>Urological Drainage</v>
      </c>
      <c r="F1646" s="91" t="str">
        <v>Non-IC Specialty Foleys</v>
      </c>
      <c r="G1646" s="91" t="str">
        <v>2-WAY COUDE</v>
      </c>
      <c r="H1646" s="91" t="str">
        <v>0100L16_BARD</v>
      </c>
      <c r="I1646" s="91" t="str">
        <v>FoleyCath2WayCoudeCarson</v>
      </c>
      <c r="J1646" s="91" t="str">
        <v>BARD</v>
      </c>
      <c r="K1646" s="95">
        <f>SUMIFS(MasterData[Curr Sales],MasterData[Material'#],H1646,MasterData[Material],I1646,MasterData[WWB ID],C1646)</f>
        <v>0</v>
      </c>
      <c r="L1646" s="95">
        <f>SUMIFS(MasterData[Prior Sales],MasterData[Material'#],H1646,MasterData[Material],I1646,MasterData[WWB ID],C1646)</f>
        <v>115.19999999999999</v>
      </c>
      <c r="M1646" s="95">
        <f t="shared" si="53"/>
        <v>-115.19999999999999</v>
      </c>
      <c r="N1646" s="95">
        <f>SUMIFS(MasterData[Semi-Annual Base],MasterData[Material'#],H1646,MasterData[Material],I1646,MasterData[WWB ID],C1646)</f>
        <v>0</v>
      </c>
      <c r="O1646" s="95">
        <f>SUMIFS(MasterData[Semi-Annual Focus],MasterData[Material'#],H1646,MasterData[Material],I1646,MasterData[WWB ID],C1646)</f>
        <v>0</v>
      </c>
      <c r="P1646" s="95">
        <f>SUMIFS(MasterData[Base Rebate],MasterData[Material'#],H1646,MasterData[Material],I1646,MasterData[WWB ID],C1646)</f>
        <v>0.88736128931848746</v>
      </c>
      <c r="Q1646" s="95">
        <f>SUMIFS(MasterData[Annual Focus],MasterData[Material'#],H1646,MasterData[Material],I1646,MasterData[WWB ID],C1646)</f>
        <v>0</v>
      </c>
      <c r="R1646" s="95">
        <f>SUMIFS(MasterData[Growth Rebate],MasterData[Material'#],H1646,MasterData[Material],I1646,MasterData[WWB ID],C1646)</f>
        <v>-11.520000000000001</v>
      </c>
      <c r="S1646" s="95">
        <f t="shared" si="54"/>
        <v>-10.632638710681514</v>
      </c>
    </row>
    <row r="1647" spans="1:19" x14ac:dyDescent="0.25">
      <c r="A1647" s="91" t="str">
        <v>BD INTERVENTIONAL</v>
      </c>
      <c r="B1647" s="91" t="str">
        <v>Urology and Critical Care</v>
      </c>
      <c r="C1647" s="91" t="str">
        <v>2401521</v>
      </c>
      <c r="D1647" s="91" t="str">
        <v>Total Acute Urology</v>
      </c>
      <c r="E1647" s="91" t="str">
        <v>Urological Drainage</v>
      </c>
      <c r="F1647" s="91" t="str">
        <v>Non-IC Specialty Foleys</v>
      </c>
      <c r="G1647" s="91" t="str">
        <v>2-WAY COUDE</v>
      </c>
      <c r="H1647" s="91" t="str">
        <v>0100L18_BARD</v>
      </c>
      <c r="I1647" s="91" t="str">
        <v>FoleyCath2WayCoudeCarson</v>
      </c>
      <c r="J1647" s="91" t="str">
        <v>BARD</v>
      </c>
      <c r="K1647" s="95">
        <f>SUMIFS(MasterData[Curr Sales],MasterData[Material'#],H1647,MasterData[Material],I1647,MasterData[WWB ID],C1647)</f>
        <v>0</v>
      </c>
      <c r="L1647" s="95">
        <f>SUMIFS(MasterData[Prior Sales],MasterData[Material'#],H1647,MasterData[Material],I1647,MasterData[WWB ID],C1647)</f>
        <v>115.19999999999999</v>
      </c>
      <c r="M1647" s="95">
        <f t="shared" si="53"/>
        <v>-115.19999999999999</v>
      </c>
      <c r="N1647" s="95">
        <f>SUMIFS(MasterData[Semi-Annual Base],MasterData[Material'#],H1647,MasterData[Material],I1647,MasterData[WWB ID],C1647)</f>
        <v>0</v>
      </c>
      <c r="O1647" s="95">
        <f>SUMIFS(MasterData[Semi-Annual Focus],MasterData[Material'#],H1647,MasterData[Material],I1647,MasterData[WWB ID],C1647)</f>
        <v>0</v>
      </c>
      <c r="P1647" s="95">
        <f>SUMIFS(MasterData[Base Rebate],MasterData[Material'#],H1647,MasterData[Material],I1647,MasterData[WWB ID],C1647)</f>
        <v>0.88736128931848746</v>
      </c>
      <c r="Q1647" s="95">
        <f>SUMIFS(MasterData[Annual Focus],MasterData[Material'#],H1647,MasterData[Material],I1647,MasterData[WWB ID],C1647)</f>
        <v>0</v>
      </c>
      <c r="R1647" s="95">
        <f>SUMIFS(MasterData[Growth Rebate],MasterData[Material'#],H1647,MasterData[Material],I1647,MasterData[WWB ID],C1647)</f>
        <v>-11.520000000000001</v>
      </c>
      <c r="S1647" s="95">
        <f t="shared" si="54"/>
        <v>-10.632638710681514</v>
      </c>
    </row>
    <row r="1648" spans="1:19" x14ac:dyDescent="0.25">
      <c r="A1648" s="91" t="str">
        <v>BD INTERVENTIONAL</v>
      </c>
      <c r="B1648" s="91" t="str">
        <v>Urology and Critical Care</v>
      </c>
      <c r="C1648" s="91" t="str">
        <v>2401521</v>
      </c>
      <c r="D1648" s="91" t="str">
        <v>Total Acute Urology</v>
      </c>
      <c r="E1648" s="91" t="str">
        <v>Urological Drainage</v>
      </c>
      <c r="F1648" s="91" t="str">
        <v>Non-IC Specialty Foleys</v>
      </c>
      <c r="G1648" s="91" t="str">
        <v>2-WAY COUDE</v>
      </c>
      <c r="H1648" s="91" t="str">
        <v>0100L20_BARD</v>
      </c>
      <c r="I1648" s="91" t="str">
        <v>FoleyCath2WayCoudeCarson</v>
      </c>
      <c r="J1648" s="91" t="str">
        <v>BARD</v>
      </c>
      <c r="K1648" s="95">
        <f>SUMIFS(MasterData[Curr Sales],MasterData[Material'#],H1648,MasterData[Material],I1648,MasterData[WWB ID],C1648)</f>
        <v>126.71999999999997</v>
      </c>
      <c r="L1648" s="95">
        <f>SUMIFS(MasterData[Prior Sales],MasterData[Material'#],H1648,MasterData[Material],I1648,MasterData[WWB ID],C1648)</f>
        <v>0</v>
      </c>
      <c r="M1648" s="95">
        <f t="shared" si="53"/>
        <v>126.71999999999997</v>
      </c>
      <c r="N1648" s="95">
        <f>SUMIFS(MasterData[Semi-Annual Base],MasterData[Material'#],H1648,MasterData[Material],I1648,MasterData[WWB ID],C1648)</f>
        <v>0</v>
      </c>
      <c r="O1648" s="95">
        <f>SUMIFS(MasterData[Semi-Annual Focus],MasterData[Material'#],H1648,MasterData[Material],I1648,MasterData[WWB ID],C1648)</f>
        <v>0</v>
      </c>
      <c r="P1648" s="95">
        <f>SUMIFS(MasterData[Base Rebate],MasterData[Material'#],H1648,MasterData[Material],I1648,MasterData[WWB ID],C1648)</f>
        <v>0</v>
      </c>
      <c r="Q1648" s="95">
        <f>SUMIFS(MasterData[Annual Focus],MasterData[Material'#],H1648,MasterData[Material],I1648,MasterData[WWB ID],C1648)</f>
        <v>0</v>
      </c>
      <c r="R1648" s="95">
        <f>SUMIFS(MasterData[Growth Rebate],MasterData[Material'#],H1648,MasterData[Material],I1648,MasterData[WWB ID],C1648)</f>
        <v>12.672000000000001</v>
      </c>
      <c r="S1648" s="95">
        <f t="shared" si="54"/>
        <v>12.672000000000001</v>
      </c>
    </row>
    <row r="1649" spans="1:19" x14ac:dyDescent="0.25">
      <c r="A1649" s="91" t="str">
        <v>BD INTERVENTIONAL</v>
      </c>
      <c r="B1649" s="91" t="str">
        <v>Urology and Critical Care</v>
      </c>
      <c r="C1649" s="91" t="str">
        <v>2401521</v>
      </c>
      <c r="D1649" s="91" t="str">
        <v>Total Acute Urology</v>
      </c>
      <c r="E1649" s="91" t="str">
        <v>Urological Drainage</v>
      </c>
      <c r="F1649" s="91" t="str">
        <v>Non-IC Specialty Foleys</v>
      </c>
      <c r="G1649" s="91" t="str">
        <v>COUNCILL</v>
      </c>
      <c r="H1649" s="91" t="str">
        <v>0196L22_BARD</v>
      </c>
      <c r="I1649" s="91" t="str">
        <v>FoleyCathRedLtx2WayCouncill</v>
      </c>
      <c r="J1649" s="91" t="str">
        <v>BARD</v>
      </c>
      <c r="K1649" s="95">
        <f>SUMIFS(MasterData[Curr Sales],MasterData[Material'#],H1649,MasterData[Material],I1649,MasterData[WWB ID],C1649)</f>
        <v>327.36</v>
      </c>
      <c r="L1649" s="95">
        <f>SUMIFS(MasterData[Prior Sales],MasterData[Material'#],H1649,MasterData[Material],I1649,MasterData[WWB ID],C1649)</f>
        <v>0</v>
      </c>
      <c r="M1649" s="95">
        <f t="shared" si="53"/>
        <v>327.36</v>
      </c>
      <c r="N1649" s="95">
        <f>SUMIFS(MasterData[Semi-Annual Base],MasterData[Material'#],H1649,MasterData[Material],I1649,MasterData[WWB ID],C1649)</f>
        <v>0</v>
      </c>
      <c r="O1649" s="95">
        <f>SUMIFS(MasterData[Semi-Annual Focus],MasterData[Material'#],H1649,MasterData[Material],I1649,MasterData[WWB ID],C1649)</f>
        <v>0</v>
      </c>
      <c r="P1649" s="95">
        <f>SUMIFS(MasterData[Base Rebate],MasterData[Material'#],H1649,MasterData[Material],I1649,MasterData[WWB ID],C1649)</f>
        <v>0</v>
      </c>
      <c r="Q1649" s="95">
        <f>SUMIFS(MasterData[Annual Focus],MasterData[Material'#],H1649,MasterData[Material],I1649,MasterData[WWB ID],C1649)</f>
        <v>0</v>
      </c>
      <c r="R1649" s="95">
        <f>SUMIFS(MasterData[Growth Rebate],MasterData[Material'#],H1649,MasterData[Material],I1649,MasterData[WWB ID],C1649)</f>
        <v>32.73599999999999</v>
      </c>
      <c r="S1649" s="95">
        <f t="shared" si="54"/>
        <v>32.73599999999999</v>
      </c>
    </row>
    <row r="1650" spans="1:19" x14ac:dyDescent="0.25">
      <c r="A1650" s="91" t="str">
        <v>BD INTERVENTIONAL</v>
      </c>
      <c r="B1650" s="91" t="str">
        <v>Urology and Critical Care</v>
      </c>
      <c r="C1650" s="91" t="str">
        <v>2401521</v>
      </c>
      <c r="D1650" s="91" t="str">
        <v>Total Acute Urology</v>
      </c>
      <c r="E1650" s="91" t="str">
        <v>Urological Drainage</v>
      </c>
      <c r="F1650" s="91" t="str">
        <v>SILICONE STRIPS</v>
      </c>
      <c r="G1650" s="91" t="str">
        <v>ALL SILICONE</v>
      </c>
      <c r="H1650" s="91" t="str">
        <v>165812_BARD</v>
      </c>
      <c r="I1650" s="91" t="str">
        <v>FolyCathSil2Way</v>
      </c>
      <c r="J1650" s="91" t="str">
        <v>BARD</v>
      </c>
      <c r="K1650" s="95">
        <f>SUMIFS(MasterData[Curr Sales],MasterData[Material'#],H1650,MasterData[Material],I1650,MasterData[WWB ID],C1650)</f>
        <v>0</v>
      </c>
      <c r="L1650" s="95">
        <f>SUMIFS(MasterData[Prior Sales],MasterData[Material'#],H1650,MasterData[Material],I1650,MasterData[WWB ID],C1650)</f>
        <v>39.24</v>
      </c>
      <c r="M1650" s="95">
        <f t="shared" si="53"/>
        <v>-39.24</v>
      </c>
      <c r="N1650" s="95">
        <f>SUMIFS(MasterData[Semi-Annual Base],MasterData[Material'#],H1650,MasterData[Material],I1650,MasterData[WWB ID],C1650)</f>
        <v>0</v>
      </c>
      <c r="O1650" s="95">
        <f>SUMIFS(MasterData[Semi-Annual Focus],MasterData[Material'#],H1650,MasterData[Material],I1650,MasterData[WWB ID],C1650)</f>
        <v>0</v>
      </c>
      <c r="P1650" s="95">
        <f>SUMIFS(MasterData[Base Rebate],MasterData[Material'#],H1650,MasterData[Material],I1650,MasterData[WWB ID],C1650)</f>
        <v>0.30225743917410997</v>
      </c>
      <c r="Q1650" s="95">
        <f>SUMIFS(MasterData[Annual Focus],MasterData[Material'#],H1650,MasterData[Material],I1650,MasterData[WWB ID],C1650)</f>
        <v>0</v>
      </c>
      <c r="R1650" s="95">
        <f>SUMIFS(MasterData[Growth Rebate],MasterData[Material'#],H1650,MasterData[Material],I1650,MasterData[WWB ID],C1650)</f>
        <v>-3.9240000000000004</v>
      </c>
      <c r="S1650" s="95">
        <f t="shared" si="54"/>
        <v>-3.6217425608258904</v>
      </c>
    </row>
    <row r="1651" spans="1:19" x14ac:dyDescent="0.25">
      <c r="A1651" s="91" t="str">
        <v>BD INTERVENTIONAL</v>
      </c>
      <c r="B1651" s="91" t="str">
        <v>Urology and Critical Care</v>
      </c>
      <c r="C1651" s="91" t="str">
        <v>2401521</v>
      </c>
      <c r="D1651" s="91" t="str">
        <v>Total Acute Urology</v>
      </c>
      <c r="E1651" s="91" t="str">
        <v>Urological Drainage</v>
      </c>
      <c r="F1651" s="91" t="str">
        <v>IC TEMP SENSING LATEX TRAYS</v>
      </c>
      <c r="G1651" s="91" t="str">
        <v>Surestep Bdx Ic Temp Sens Stat</v>
      </c>
      <c r="H1651" s="91" t="str">
        <v>A319416AM_BARD</v>
      </c>
      <c r="I1651" s="91" t="str">
        <v>UrnMtrFolyTry400TSCMlx</v>
      </c>
      <c r="J1651" s="91" t="str">
        <v>BARD</v>
      </c>
      <c r="K1651" s="95">
        <f>SUMIFS(MasterData[Curr Sales],MasterData[Material'#],H1651,MasterData[Material],I1651,MasterData[WWB ID],C1651)</f>
        <v>695.59999999999991</v>
      </c>
      <c r="L1651" s="95">
        <f>SUMIFS(MasterData[Prior Sales],MasterData[Material'#],H1651,MasterData[Material],I1651,MasterData[WWB ID],C1651)</f>
        <v>5366.9</v>
      </c>
      <c r="M1651" s="95">
        <f t="shared" si="53"/>
        <v>-4671.2999999999993</v>
      </c>
      <c r="N1651" s="95">
        <f>SUMIFS(MasterData[Semi-Annual Base],MasterData[Material'#],H1651,MasterData[Material],I1651,MasterData[WWB ID],C1651)</f>
        <v>0</v>
      </c>
      <c r="O1651" s="95">
        <f>SUMIFS(MasterData[Semi-Annual Focus],MasterData[Material'#],H1651,MasterData[Material],I1651,MasterData[WWB ID],C1651)</f>
        <v>0</v>
      </c>
      <c r="P1651" s="95">
        <f>SUMIFS(MasterData[Base Rebate],MasterData[Material'#],H1651,MasterData[Material],I1651,MasterData[WWB ID],C1651)</f>
        <v>41.340098121904447</v>
      </c>
      <c r="Q1651" s="95">
        <f>SUMIFS(MasterData[Annual Focus],MasterData[Material'#],H1651,MasterData[Material],I1651,MasterData[WWB ID],C1651)</f>
        <v>0</v>
      </c>
      <c r="R1651" s="95">
        <f>SUMIFS(MasterData[Growth Rebate],MasterData[Material'#],H1651,MasterData[Material],I1651,MasterData[WWB ID],C1651)</f>
        <v>-467.13</v>
      </c>
      <c r="S1651" s="95">
        <f t="shared" si="54"/>
        <v>-425.78990187809552</v>
      </c>
    </row>
    <row r="1652" spans="1:19" x14ac:dyDescent="0.25">
      <c r="A1652" s="91" t="str">
        <v>BD INTERVENTIONAL</v>
      </c>
      <c r="B1652" s="91" t="str">
        <v>Urology and Critical Care</v>
      </c>
      <c r="C1652" s="91" t="str">
        <v>2401521</v>
      </c>
      <c r="D1652" s="91" t="str">
        <v>Total Acute Urology</v>
      </c>
      <c r="E1652" s="91" t="str">
        <v>Urological Drainage</v>
      </c>
      <c r="F1652" s="91" t="str">
        <v>IC LATEX TRAYS</v>
      </c>
      <c r="G1652" s="91" t="str">
        <v>Surestep Ic Fol Tray W/ Statlock</v>
      </c>
      <c r="H1652" s="91" t="str">
        <v>A300316A_BARD</v>
      </c>
      <c r="I1652" s="91" t="str">
        <v>FolyTryClctnSys</v>
      </c>
      <c r="J1652" s="91" t="str">
        <v>BARD</v>
      </c>
      <c r="K1652" s="95">
        <f>SUMIFS(MasterData[Curr Sales],MasterData[Material'#],H1652,MasterData[Material],I1652,MasterData[WWB ID],C1652)</f>
        <v>387.40000000000003</v>
      </c>
      <c r="L1652" s="95">
        <f>SUMIFS(MasterData[Prior Sales],MasterData[Material'#],H1652,MasterData[Material],I1652,MasterData[WWB ID],C1652)</f>
        <v>0</v>
      </c>
      <c r="M1652" s="95">
        <f t="shared" si="53"/>
        <v>387.40000000000003</v>
      </c>
      <c r="N1652" s="95">
        <f>SUMIFS(MasterData[Semi-Annual Base],MasterData[Material'#],H1652,MasterData[Material],I1652,MasterData[WWB ID],C1652)</f>
        <v>0</v>
      </c>
      <c r="O1652" s="95">
        <f>SUMIFS(MasterData[Semi-Annual Focus],MasterData[Material'#],H1652,MasterData[Material],I1652,MasterData[WWB ID],C1652)</f>
        <v>0</v>
      </c>
      <c r="P1652" s="95">
        <f>SUMIFS(MasterData[Base Rebate],MasterData[Material'#],H1652,MasterData[Material],I1652,MasterData[WWB ID],C1652)</f>
        <v>0</v>
      </c>
      <c r="Q1652" s="95">
        <f>SUMIFS(MasterData[Annual Focus],MasterData[Material'#],H1652,MasterData[Material],I1652,MasterData[WWB ID],C1652)</f>
        <v>0</v>
      </c>
      <c r="R1652" s="95">
        <f>SUMIFS(MasterData[Growth Rebate],MasterData[Material'#],H1652,MasterData[Material],I1652,MasterData[WWB ID],C1652)</f>
        <v>38.74</v>
      </c>
      <c r="S1652" s="95">
        <f t="shared" si="54"/>
        <v>38.74</v>
      </c>
    </row>
    <row r="1653" spans="1:19" x14ac:dyDescent="0.25">
      <c r="A1653" s="91" t="str">
        <v>BD INTERVENTIONAL</v>
      </c>
      <c r="B1653" s="91" t="str">
        <v>Urology and Critical Care</v>
      </c>
      <c r="C1653" s="91" t="str">
        <v>2401521</v>
      </c>
      <c r="D1653" s="91" t="str">
        <v>Total Acute Urology</v>
      </c>
      <c r="E1653" s="91" t="str">
        <v>Urological Drainage</v>
      </c>
      <c r="F1653" s="91" t="str">
        <v>IC Temp Sensing Silicone Strips</v>
      </c>
      <c r="G1653" s="91" t="str">
        <v>IC Temp Sensing Silicone Strip</v>
      </c>
      <c r="H1653" s="91" t="str">
        <v>119316M_BARD</v>
      </c>
      <c r="I1653" s="91" t="str">
        <v>FolyCathTSAntiCtdSili400SerMlx</v>
      </c>
      <c r="J1653" s="91" t="str">
        <v>BARD</v>
      </c>
      <c r="K1653" s="95">
        <f>SUMIFS(MasterData[Curr Sales],MasterData[Material'#],H1653,MasterData[Material],I1653,MasterData[WWB ID],C1653)</f>
        <v>0</v>
      </c>
      <c r="L1653" s="95">
        <f>SUMIFS(MasterData[Prior Sales],MasterData[Material'#],H1653,MasterData[Material],I1653,MasterData[WWB ID],C1653)</f>
        <v>219.96</v>
      </c>
      <c r="M1653" s="95">
        <f t="shared" si="53"/>
        <v>-219.96</v>
      </c>
      <c r="N1653" s="95">
        <f>SUMIFS(MasterData[Semi-Annual Base],MasterData[Material'#],H1653,MasterData[Material],I1653,MasterData[WWB ID],C1653)</f>
        <v>0</v>
      </c>
      <c r="O1653" s="95">
        <f>SUMIFS(MasterData[Semi-Annual Focus],MasterData[Material'#],H1653,MasterData[Material],I1653,MasterData[WWB ID],C1653)</f>
        <v>0</v>
      </c>
      <c r="P1653" s="95">
        <f>SUMIFS(MasterData[Base Rebate],MasterData[Material'#],H1653,MasterData[Material],I1653,MasterData[WWB ID],C1653)</f>
        <v>1.6943054617924873</v>
      </c>
      <c r="Q1653" s="95">
        <f>SUMIFS(MasterData[Annual Focus],MasterData[Material'#],H1653,MasterData[Material],I1653,MasterData[WWB ID],C1653)</f>
        <v>0</v>
      </c>
      <c r="R1653" s="95">
        <f>SUMIFS(MasterData[Growth Rebate],MasterData[Material'#],H1653,MasterData[Material],I1653,MasterData[WWB ID],C1653)</f>
        <v>-21.996000000000002</v>
      </c>
      <c r="S1653" s="95">
        <f t="shared" si="54"/>
        <v>-20.301694538207514</v>
      </c>
    </row>
    <row r="1654" spans="1:19" x14ac:dyDescent="0.25">
      <c r="A1654" s="91" t="str">
        <v>BD INTERVENTIONAL</v>
      </c>
      <c r="B1654" s="91" t="str">
        <v>Urology and Critical Care</v>
      </c>
      <c r="C1654" s="91" t="str">
        <v>2401521</v>
      </c>
      <c r="D1654" s="91" t="str">
        <v>Total Acute Urology</v>
      </c>
      <c r="E1654" s="91" t="str">
        <v>Urological Drainage</v>
      </c>
      <c r="F1654" s="91" t="str">
        <v>Temp Sensing Latex Trays</v>
      </c>
      <c r="G1654" s="91" t="str">
        <v>Surestep Temp Mon U/M</v>
      </c>
      <c r="H1654" s="91" t="str">
        <v>A344916_BARD</v>
      </c>
      <c r="I1654" s="91" t="str">
        <v>FolyTryClctnSys</v>
      </c>
      <c r="J1654" s="91" t="str">
        <v>BARD</v>
      </c>
      <c r="K1654" s="95">
        <f>SUMIFS(MasterData[Curr Sales],MasterData[Material'#],H1654,MasterData[Material],I1654,MasterData[WWB ID],C1654)</f>
        <v>0</v>
      </c>
      <c r="L1654" s="95">
        <f>SUMIFS(MasterData[Prior Sales],MasterData[Material'#],H1654,MasterData[Material],I1654,MasterData[WWB ID],C1654)</f>
        <v>297.70000000000005</v>
      </c>
      <c r="M1654" s="95">
        <f t="shared" si="53"/>
        <v>-297.70000000000005</v>
      </c>
      <c r="N1654" s="95">
        <f>SUMIFS(MasterData[Semi-Annual Base],MasterData[Material'#],H1654,MasterData[Material],I1654,MasterData[WWB ID],C1654)</f>
        <v>0</v>
      </c>
      <c r="O1654" s="95">
        <f>SUMIFS(MasterData[Semi-Annual Focus],MasterData[Material'#],H1654,MasterData[Material],I1654,MasterData[WWB ID],C1654)</f>
        <v>0</v>
      </c>
      <c r="P1654" s="95">
        <f>SUMIFS(MasterData[Base Rebate],MasterData[Material'#],H1654,MasterData[Material],I1654,MasterData[WWB ID],C1654)</f>
        <v>2.2931202763030716</v>
      </c>
      <c r="Q1654" s="95">
        <f>SUMIFS(MasterData[Annual Focus],MasterData[Material'#],H1654,MasterData[Material],I1654,MasterData[WWB ID],C1654)</f>
        <v>0</v>
      </c>
      <c r="R1654" s="95">
        <f>SUMIFS(MasterData[Growth Rebate],MasterData[Material'#],H1654,MasterData[Material],I1654,MasterData[WWB ID],C1654)</f>
        <v>-29.77</v>
      </c>
      <c r="S1654" s="95">
        <f t="shared" si="54"/>
        <v>-27.476879723696928</v>
      </c>
    </row>
    <row r="1655" spans="1:19" x14ac:dyDescent="0.25">
      <c r="A1655" s="91" t="str">
        <v>BD INTERVENTIONAL</v>
      </c>
      <c r="B1655" s="91" t="str">
        <v>Urology and Critical Care</v>
      </c>
      <c r="C1655" s="91" t="str">
        <v>2401521</v>
      </c>
      <c r="D1655" s="91" t="str">
        <v>Total Acute Urology</v>
      </c>
      <c r="E1655" s="91" t="str">
        <v>Urological Drainage</v>
      </c>
      <c r="F1655" s="91" t="str">
        <v>BARDIA STRIPS</v>
      </c>
      <c r="G1655" s="91" t="str">
        <v>Bardia Sil Catheter</v>
      </c>
      <c r="H1655" s="91" t="str">
        <v>806516_BARD</v>
      </c>
      <c r="I1655" s="91" t="str">
        <v>CathAllSil2Way</v>
      </c>
      <c r="J1655" s="91" t="str">
        <v>BARD</v>
      </c>
      <c r="K1655" s="95">
        <f>SUMIFS(MasterData[Curr Sales],MasterData[Material'#],H1655,MasterData[Material],I1655,MasterData[WWB ID],C1655)</f>
        <v>0</v>
      </c>
      <c r="L1655" s="95">
        <f>SUMIFS(MasterData[Prior Sales],MasterData[Material'#],H1655,MasterData[Material],I1655,MasterData[WWB ID],C1655)</f>
        <v>2.4900000000000002</v>
      </c>
      <c r="M1655" s="95">
        <f t="shared" si="53"/>
        <v>-2.4900000000000002</v>
      </c>
      <c r="N1655" s="95">
        <f>SUMIFS(MasterData[Semi-Annual Base],MasterData[Material'#],H1655,MasterData[Material],I1655,MasterData[WWB ID],C1655)</f>
        <v>0</v>
      </c>
      <c r="O1655" s="95">
        <f>SUMIFS(MasterData[Semi-Annual Focus],MasterData[Material'#],H1655,MasterData[Material],I1655,MasterData[WWB ID],C1655)</f>
        <v>0</v>
      </c>
      <c r="P1655" s="95">
        <f>SUMIFS(MasterData[Base Rebate],MasterData[Material'#],H1655,MasterData[Material],I1655,MasterData[WWB ID],C1655)</f>
        <v>1.9179944534748566E-2</v>
      </c>
      <c r="Q1655" s="95">
        <f>SUMIFS(MasterData[Annual Focus],MasterData[Material'#],H1655,MasterData[Material],I1655,MasterData[WWB ID],C1655)</f>
        <v>0</v>
      </c>
      <c r="R1655" s="95">
        <f>SUMIFS(MasterData[Growth Rebate],MasterData[Material'#],H1655,MasterData[Material],I1655,MasterData[WWB ID],C1655)</f>
        <v>-0.249</v>
      </c>
      <c r="S1655" s="95">
        <f t="shared" si="54"/>
        <v>-0.22982005546525144</v>
      </c>
    </row>
    <row r="1656" spans="1:19" x14ac:dyDescent="0.25">
      <c r="A1656" s="91" t="str">
        <v>BD INTERVENTIONAL</v>
      </c>
      <c r="B1656" s="91" t="str">
        <v>Urology and Critical Care</v>
      </c>
      <c r="C1656" s="91" t="str">
        <v>2401522</v>
      </c>
      <c r="D1656" s="91" t="str">
        <v>Endourology</v>
      </c>
      <c r="E1656" s="91" t="str">
        <v>Endourology Other</v>
      </c>
      <c r="F1656" s="91" t="str">
        <v>Urology Miscellaneous</v>
      </c>
      <c r="G1656" s="91" t="str">
        <v>Ellik Disposable</v>
      </c>
      <c r="H1656" s="91" t="str">
        <v>000451_BARD</v>
      </c>
      <c r="I1656" s="91" t="str">
        <v>BldrEvacutor</v>
      </c>
      <c r="J1656" s="91" t="str">
        <v>BARD</v>
      </c>
      <c r="K1656" s="95">
        <f>SUMIFS(MasterData[Curr Sales],MasterData[Material'#],H1656,MasterData[Material],I1656,MasterData[WWB ID],C1656)</f>
        <v>364.29999999999995</v>
      </c>
      <c r="L1656" s="95">
        <f>SUMIFS(MasterData[Prior Sales],MasterData[Material'#],H1656,MasterData[Material],I1656,MasterData[WWB ID],C1656)</f>
        <v>136.59999999999997</v>
      </c>
      <c r="M1656" s="95">
        <f t="shared" si="53"/>
        <v>227.7</v>
      </c>
      <c r="N1656" s="95">
        <f>SUMIFS(MasterData[Semi-Annual Base],MasterData[Material'#],H1656,MasterData[Material],I1656,MasterData[WWB ID],C1656)</f>
        <v>0</v>
      </c>
      <c r="O1656" s="95">
        <f>SUMIFS(MasterData[Semi-Annual Focus],MasterData[Material'#],H1656,MasterData[Material],I1656,MasterData[WWB ID],C1656)</f>
        <v>0</v>
      </c>
      <c r="P1656" s="95">
        <f>SUMIFS(MasterData[Base Rebate],MasterData[Material'#],H1656,MasterData[Material],I1656,MasterData[WWB ID],C1656)</f>
        <v>1.0522009732717481</v>
      </c>
      <c r="Q1656" s="95">
        <f>SUMIFS(MasterData[Annual Focus],MasterData[Material'#],H1656,MasterData[Material],I1656,MasterData[WWB ID],C1656)</f>
        <v>0</v>
      </c>
      <c r="R1656" s="95">
        <f>SUMIFS(MasterData[Growth Rebate],MasterData[Material'#],H1656,MasterData[Material],I1656,MasterData[WWB ID],C1656)</f>
        <v>22.77000000000001</v>
      </c>
      <c r="S1656" s="95">
        <f t="shared" si="54"/>
        <v>23.822200973271759</v>
      </c>
    </row>
    <row r="1657" spans="1:19" x14ac:dyDescent="0.25">
      <c r="A1657" s="91" t="str">
        <v>BD INTERVENTIONAL</v>
      </c>
      <c r="B1657" s="91" t="str">
        <v>Urology and Critical Care</v>
      </c>
      <c r="C1657" s="91" t="str">
        <v>2401522</v>
      </c>
      <c r="D1657" s="91" t="str">
        <v>Endourology</v>
      </c>
      <c r="E1657" s="91" t="str">
        <v>Stone Disposables</v>
      </c>
      <c r="F1657" s="91" t="str">
        <v>Percutaneous Drainage</v>
      </c>
      <c r="G1657" s="91" t="str">
        <v>Malecots</v>
      </c>
      <c r="H1657" s="91" t="str">
        <v>086016_BARD</v>
      </c>
      <c r="I1657" s="91" t="str">
        <v>DrnMalecot4WingPropHead</v>
      </c>
      <c r="J1657" s="91" t="str">
        <v>BARD</v>
      </c>
      <c r="K1657" s="95">
        <f>SUMIFS(MasterData[Curr Sales],MasterData[Material'#],H1657,MasterData[Material],I1657,MasterData[WWB ID],C1657)</f>
        <v>0</v>
      </c>
      <c r="L1657" s="95">
        <f>SUMIFS(MasterData[Prior Sales],MasterData[Material'#],H1657,MasterData[Material],I1657,MasterData[WWB ID],C1657)</f>
        <v>128.91999999999999</v>
      </c>
      <c r="M1657" s="95">
        <f t="shared" si="53"/>
        <v>-128.91999999999999</v>
      </c>
      <c r="N1657" s="95">
        <f>SUMIFS(MasterData[Semi-Annual Base],MasterData[Material'#],H1657,MasterData[Material],I1657,MasterData[WWB ID],C1657)</f>
        <v>0</v>
      </c>
      <c r="O1657" s="95">
        <f>SUMIFS(MasterData[Semi-Annual Focus],MasterData[Material'#],H1657,MasterData[Material],I1657,MasterData[WWB ID],C1657)</f>
        <v>0</v>
      </c>
      <c r="P1657" s="95">
        <f>SUMIFS(MasterData[Base Rebate],MasterData[Material'#],H1657,MasterData[Material],I1657,MasterData[WWB ID],C1657)</f>
        <v>0.99304355398384925</v>
      </c>
      <c r="Q1657" s="95">
        <f>SUMIFS(MasterData[Annual Focus],MasterData[Material'#],H1657,MasterData[Material],I1657,MasterData[WWB ID],C1657)</f>
        <v>0</v>
      </c>
      <c r="R1657" s="95">
        <f>SUMIFS(MasterData[Growth Rebate],MasterData[Material'#],H1657,MasterData[Material],I1657,MasterData[WWB ID],C1657)</f>
        <v>-12.891999999999999</v>
      </c>
      <c r="S1657" s="95">
        <f t="shared" si="54"/>
        <v>-11.89895644601615</v>
      </c>
    </row>
    <row r="1658" spans="1:19" x14ac:dyDescent="0.25">
      <c r="A1658" s="91" t="str">
        <v>BD INTERVENTIONAL</v>
      </c>
      <c r="B1658" s="91" t="str">
        <v>Urology and Critical Care</v>
      </c>
      <c r="C1658" s="91" t="str">
        <v>2401531</v>
      </c>
      <c r="D1658" s="91" t="str">
        <v>Total Home Care Sales</v>
      </c>
      <c r="E1658" s="91" t="str">
        <v>Urology Home Care</v>
      </c>
      <c r="F1658" s="91" t="str">
        <v>Tubing</v>
      </c>
      <c r="G1658" s="91" t="str">
        <v>Tubing</v>
      </c>
      <c r="H1658" s="91" t="str">
        <v>162210_BARD</v>
      </c>
      <c r="I1658" s="91" t="str">
        <v>LegStrapWide</v>
      </c>
      <c r="J1658" s="91" t="str">
        <v>BARD</v>
      </c>
      <c r="K1658" s="95">
        <f>SUMIFS(MasterData[Curr Sales],MasterData[Material'#],H1658,MasterData[Material],I1658,MasterData[WWB ID],C1658)</f>
        <v>0</v>
      </c>
      <c r="L1658" s="95">
        <f>SUMIFS(MasterData[Prior Sales],MasterData[Material'#],H1658,MasterData[Material],I1658,MasterData[WWB ID],C1658)</f>
        <v>-1.02</v>
      </c>
      <c r="M1658" s="95">
        <f t="shared" si="53"/>
        <v>1.02</v>
      </c>
      <c r="N1658" s="95">
        <f>SUMIFS(MasterData[Semi-Annual Base],MasterData[Material'#],H1658,MasterData[Material],I1658,MasterData[WWB ID],C1658)</f>
        <v>0</v>
      </c>
      <c r="O1658" s="95">
        <f>SUMIFS(MasterData[Semi-Annual Focus],MasterData[Material'#],H1658,MasterData[Material],I1658,MasterData[WWB ID],C1658)</f>
        <v>0</v>
      </c>
      <c r="P1658" s="95">
        <f>SUMIFS(MasterData[Base Rebate],MasterData[Material'#],H1658,MasterData[Material],I1658,MasterData[WWB ID],C1658)</f>
        <v>-7.8568447491741099E-3</v>
      </c>
      <c r="Q1658" s="95">
        <f>SUMIFS(MasterData[Annual Focus],MasterData[Material'#],H1658,MasterData[Material],I1658,MasterData[WWB ID],C1658)</f>
        <v>0</v>
      </c>
      <c r="R1658" s="95">
        <f>SUMIFS(MasterData[Growth Rebate],MasterData[Material'#],H1658,MasterData[Material],I1658,MasterData[WWB ID],C1658)</f>
        <v>0.10200000000000001</v>
      </c>
      <c r="S1658" s="95">
        <f t="shared" si="54"/>
        <v>9.4143155250825894E-2</v>
      </c>
    </row>
    <row r="1659" spans="1:19" x14ac:dyDescent="0.25">
      <c r="A1659" s="91" t="str">
        <v>BD INTERVENTIONAL</v>
      </c>
      <c r="B1659" s="91" t="str">
        <v>Urology and Critical Care</v>
      </c>
      <c r="C1659" s="91" t="str">
        <v>2401541</v>
      </c>
      <c r="D1659" s="91" t="str">
        <v>Total BD UCC Other</v>
      </c>
      <c r="E1659" s="91" t="str">
        <v>Airway</v>
      </c>
      <c r="F1659" s="91" t="str">
        <v>NG TUBES</v>
      </c>
      <c r="G1659" s="91" t="str">
        <v>NG Tubes with Filters</v>
      </c>
      <c r="H1659" s="91" t="str">
        <v>0046180_BARD</v>
      </c>
      <c r="I1659" s="91" t="str">
        <v>NgTbw/Filter</v>
      </c>
      <c r="J1659" s="91" t="str">
        <v>BARD</v>
      </c>
      <c r="K1659" s="95">
        <f>SUMIFS(MasterData[Curr Sales],MasterData[Material'#],H1659,MasterData[Material],I1659,MasterData[WWB ID],C1659)</f>
        <v>2592</v>
      </c>
      <c r="L1659" s="95">
        <f>SUMIFS(MasterData[Prior Sales],MasterData[Material'#],H1659,MasterData[Material],I1659,MasterData[WWB ID],C1659)</f>
        <v>2304</v>
      </c>
      <c r="M1659" s="95">
        <f t="shared" si="53"/>
        <v>288</v>
      </c>
      <c r="N1659" s="95">
        <f>SUMIFS(MasterData[Semi-Annual Base],MasterData[Material'#],H1659,MasterData[Material],I1659,MasterData[WWB ID],C1659)</f>
        <v>0</v>
      </c>
      <c r="O1659" s="95">
        <f>SUMIFS(MasterData[Semi-Annual Focus],MasterData[Material'#],H1659,MasterData[Material],I1659,MasterData[WWB ID],C1659)</f>
        <v>0</v>
      </c>
      <c r="P1659" s="95">
        <f>SUMIFS(MasterData[Base Rebate],MasterData[Material'#],H1659,MasterData[Material],I1659,MasterData[WWB ID],C1659)</f>
        <v>17.747225786369754</v>
      </c>
      <c r="Q1659" s="95">
        <f>SUMIFS(MasterData[Annual Focus],MasterData[Material'#],H1659,MasterData[Material],I1659,MasterData[WWB ID],C1659)</f>
        <v>0</v>
      </c>
      <c r="R1659" s="95">
        <f>SUMIFS(MasterData[Growth Rebate],MasterData[Material'#],H1659,MasterData[Material],I1659,MasterData[WWB ID],C1659)</f>
        <v>28.799999999999997</v>
      </c>
      <c r="S1659" s="95">
        <f t="shared" si="54"/>
        <v>46.547225786369751</v>
      </c>
    </row>
    <row r="1660" spans="1:19" x14ac:dyDescent="0.25">
      <c r="A1660" s="91" t="str">
        <v>BD INTERVENTIONAL</v>
      </c>
      <c r="B1660" s="91" t="str">
        <v>Urology and Critical Care</v>
      </c>
      <c r="C1660" s="91" t="str">
        <v>2401541</v>
      </c>
      <c r="D1660" s="91" t="str">
        <v>Total BD UCC Other</v>
      </c>
      <c r="E1660" s="91" t="str">
        <v>Airway</v>
      </c>
      <c r="F1660" s="91" t="str">
        <v>NG TUBES</v>
      </c>
      <c r="G1660" s="91" t="str">
        <v>NG Tubes with Filters</v>
      </c>
      <c r="H1660" s="91" t="str">
        <v>0046100_BARD</v>
      </c>
      <c r="I1660" s="91" t="str">
        <v>NgTbw/Filter</v>
      </c>
      <c r="J1660" s="91" t="str">
        <v>BARD</v>
      </c>
      <c r="K1660" s="95">
        <f>SUMIFS(MasterData[Curr Sales],MasterData[Material'#],H1660,MasterData[Material],I1660,MasterData[WWB ID],C1660)</f>
        <v>57.6</v>
      </c>
      <c r="L1660" s="95">
        <f>SUMIFS(MasterData[Prior Sales],MasterData[Material'#],H1660,MasterData[Material],I1660,MasterData[WWB ID],C1660)</f>
        <v>138.23999999999998</v>
      </c>
      <c r="M1660" s="95">
        <f t="shared" si="53"/>
        <v>-80.639999999999986</v>
      </c>
      <c r="N1660" s="95">
        <f>SUMIFS(MasterData[Semi-Annual Base],MasterData[Material'#],H1660,MasterData[Material],I1660,MasterData[WWB ID],C1660)</f>
        <v>0</v>
      </c>
      <c r="O1660" s="95">
        <f>SUMIFS(MasterData[Semi-Annual Focus],MasterData[Material'#],H1660,MasterData[Material],I1660,MasterData[WWB ID],C1660)</f>
        <v>0</v>
      </c>
      <c r="P1660" s="95">
        <f>SUMIFS(MasterData[Base Rebate],MasterData[Material'#],H1660,MasterData[Material],I1660,MasterData[WWB ID],C1660)</f>
        <v>1.0648335471821853</v>
      </c>
      <c r="Q1660" s="95">
        <f>SUMIFS(MasterData[Annual Focus],MasterData[Material'#],H1660,MasterData[Material],I1660,MasterData[WWB ID],C1660)</f>
        <v>0</v>
      </c>
      <c r="R1660" s="95">
        <f>SUMIFS(MasterData[Growth Rebate],MasterData[Material'#],H1660,MasterData[Material],I1660,MasterData[WWB ID],C1660)</f>
        <v>-8.0640000000000001</v>
      </c>
      <c r="S1660" s="95">
        <f t="shared" si="54"/>
        <v>-6.999166452817815</v>
      </c>
    </row>
    <row r="1661" spans="1:19" x14ac:dyDescent="0.25">
      <c r="A1661" s="91" t="str">
        <v>BD INTERVENTIONAL</v>
      </c>
      <c r="B1661" s="91" t="str">
        <v>Urology and Critical Care</v>
      </c>
      <c r="C1661" s="91" t="str">
        <v>2401541</v>
      </c>
      <c r="D1661" s="91" t="str">
        <v>Total BD UCC Other</v>
      </c>
      <c r="E1661" s="91" t="str">
        <v>Wound Drainage</v>
      </c>
      <c r="F1661" s="91" t="str">
        <v>Other Drains - BMD</v>
      </c>
      <c r="G1661" s="91" t="str">
        <v>T-Tube / Bile Bags</v>
      </c>
      <c r="H1661" s="91" t="str">
        <v>0015860_BARD</v>
      </c>
      <c r="I1661" s="91" t="str">
        <v>BileBgw/Straps</v>
      </c>
      <c r="J1661" s="91" t="str">
        <v>BARD</v>
      </c>
      <c r="K1661" s="95">
        <f>SUMIFS(MasterData[Curr Sales],MasterData[Material'#],H1661,MasterData[Material],I1661,MasterData[WWB ID],C1661)</f>
        <v>418.56</v>
      </c>
      <c r="L1661" s="95">
        <f>SUMIFS(MasterData[Prior Sales],MasterData[Material'#],H1661,MasterData[Material],I1661,MasterData[WWB ID],C1661)</f>
        <v>0</v>
      </c>
      <c r="M1661" s="95">
        <f t="shared" si="53"/>
        <v>418.56</v>
      </c>
      <c r="N1661" s="95">
        <f>SUMIFS(MasterData[Semi-Annual Base],MasterData[Material'#],H1661,MasterData[Material],I1661,MasterData[WWB ID],C1661)</f>
        <v>0</v>
      </c>
      <c r="O1661" s="95">
        <f>SUMIFS(MasterData[Semi-Annual Focus],MasterData[Material'#],H1661,MasterData[Material],I1661,MasterData[WWB ID],C1661)</f>
        <v>0</v>
      </c>
      <c r="P1661" s="95">
        <f>SUMIFS(MasterData[Base Rebate],MasterData[Material'#],H1661,MasterData[Material],I1661,MasterData[WWB ID],C1661)</f>
        <v>0</v>
      </c>
      <c r="Q1661" s="95">
        <f>SUMIFS(MasterData[Annual Focus],MasterData[Material'#],H1661,MasterData[Material],I1661,MasterData[WWB ID],C1661)</f>
        <v>0</v>
      </c>
      <c r="R1661" s="95">
        <f>SUMIFS(MasterData[Growth Rebate],MasterData[Material'#],H1661,MasterData[Material],I1661,MasterData[WWB ID],C1661)</f>
        <v>41.856000000000002</v>
      </c>
      <c r="S1661" s="95">
        <f t="shared" si="54"/>
        <v>41.856000000000002</v>
      </c>
    </row>
    <row r="1662" spans="1:19" x14ac:dyDescent="0.25">
      <c r="A1662" s="91" t="str">
        <v>BD INTERVENTIONAL</v>
      </c>
      <c r="B1662" s="91" t="str">
        <v>Urology and Critical Care</v>
      </c>
      <c r="C1662" s="91" t="str">
        <v>2401541</v>
      </c>
      <c r="D1662" s="91" t="str">
        <v>Total BD UCC Other</v>
      </c>
      <c r="E1662" s="91" t="str">
        <v>TEMPORARY PACING ELECTRODES</v>
      </c>
      <c r="F1662" s="91" t="str">
        <v>Temporary Pacing Electrodes</v>
      </c>
      <c r="G1662" s="91" t="str">
        <v>BALLOON ELECTRODES</v>
      </c>
      <c r="H1662" s="91" t="str">
        <v>520007P_BARD</v>
      </c>
      <c r="I1662" s="91" t="str">
        <v>DiagCathPacngovBalnNonHepBond</v>
      </c>
      <c r="J1662" s="91" t="str">
        <v>BARD</v>
      </c>
      <c r="K1662" s="95">
        <f>SUMIFS(MasterData[Curr Sales],MasterData[Material'#],H1662,MasterData[Material],I1662,MasterData[WWB ID],C1662)</f>
        <v>5005</v>
      </c>
      <c r="L1662" s="95">
        <f>SUMIFS(MasterData[Prior Sales],MasterData[Material'#],H1662,MasterData[Material],I1662,MasterData[WWB ID],C1662)</f>
        <v>1220.75</v>
      </c>
      <c r="M1662" s="95">
        <f t="shared" si="53"/>
        <v>3784.25</v>
      </c>
      <c r="N1662" s="95">
        <f>SUMIFS(MasterData[Semi-Annual Base],MasterData[Material'#],H1662,MasterData[Material],I1662,MasterData[WWB ID],C1662)</f>
        <v>0</v>
      </c>
      <c r="O1662" s="95">
        <f>SUMIFS(MasterData[Semi-Annual Focus],MasterData[Material'#],H1662,MasterData[Material],I1662,MasterData[WWB ID],C1662)</f>
        <v>0</v>
      </c>
      <c r="P1662" s="95">
        <f>SUMIFS(MasterData[Base Rebate],MasterData[Material'#],H1662,MasterData[Material],I1662,MasterData[WWB ID],C1662)</f>
        <v>9.4031796348571515</v>
      </c>
      <c r="Q1662" s="95">
        <f>SUMIFS(MasterData[Annual Focus],MasterData[Material'#],H1662,MasterData[Material],I1662,MasterData[WWB ID],C1662)</f>
        <v>0</v>
      </c>
      <c r="R1662" s="95">
        <f>SUMIFS(MasterData[Growth Rebate],MasterData[Material'#],H1662,MasterData[Material],I1662,MasterData[WWB ID],C1662)</f>
        <v>378.42500000000001</v>
      </c>
      <c r="S1662" s="95">
        <f t="shared" si="54"/>
        <v>387.82817963485718</v>
      </c>
    </row>
    <row r="1663" spans="1:19" x14ac:dyDescent="0.25">
      <c r="A1663" s="91" t="str">
        <v>BD INTERVENTIONAL</v>
      </c>
      <c r="B1663" s="91" t="str">
        <v>Urology and Critical Care</v>
      </c>
      <c r="C1663" s="91" t="str">
        <v>2401541</v>
      </c>
      <c r="D1663" s="91" t="str">
        <v>Total BD UCC Other</v>
      </c>
      <c r="E1663" s="91" t="str">
        <v>TEMPORARY PACING ELECTRODES</v>
      </c>
      <c r="F1663" s="91" t="str">
        <v>Temporary Pacing Electrodes</v>
      </c>
      <c r="G1663" s="91" t="str">
        <v>NBIH &amp; GOETZ ELECTRODES</v>
      </c>
      <c r="H1663" s="91" t="str">
        <v>007151P_BARD</v>
      </c>
      <c r="I1663" s="91" t="str">
        <v>DiagCathPacngWovStd</v>
      </c>
      <c r="J1663" s="91" t="str">
        <v>BARD</v>
      </c>
      <c r="K1663" s="95">
        <f>SUMIFS(MasterData[Curr Sales],MasterData[Material'#],H1663,MasterData[Material],I1663,MasterData[WWB ID],C1663)</f>
        <v>0</v>
      </c>
      <c r="L1663" s="95">
        <f>SUMIFS(MasterData[Prior Sales],MasterData[Material'#],H1663,MasterData[Material],I1663,MasterData[WWB ID],C1663)</f>
        <v>2322.6999999999998</v>
      </c>
      <c r="M1663" s="95">
        <f t="shared" si="53"/>
        <v>-2322.6999999999998</v>
      </c>
      <c r="N1663" s="95">
        <f>SUMIFS(MasterData[Semi-Annual Base],MasterData[Material'#],H1663,MasterData[Material],I1663,MasterData[WWB ID],C1663)</f>
        <v>0</v>
      </c>
      <c r="O1663" s="95">
        <f>SUMIFS(MasterData[Semi-Annual Focus],MasterData[Material'#],H1663,MasterData[Material],I1663,MasterData[WWB ID],C1663)</f>
        <v>0</v>
      </c>
      <c r="P1663" s="95">
        <f>SUMIFS(MasterData[Base Rebate],MasterData[Material'#],H1663,MasterData[Material],I1663,MasterData[WWB ID],C1663)</f>
        <v>17.891267940104616</v>
      </c>
      <c r="Q1663" s="95">
        <f>SUMIFS(MasterData[Annual Focus],MasterData[Material'#],H1663,MasterData[Material],I1663,MasterData[WWB ID],C1663)</f>
        <v>0</v>
      </c>
      <c r="R1663" s="95">
        <f>SUMIFS(MasterData[Growth Rebate],MasterData[Material'#],H1663,MasterData[Material],I1663,MasterData[WWB ID],C1663)</f>
        <v>-232.26999999999998</v>
      </c>
      <c r="S1663" s="95">
        <f t="shared" si="54"/>
        <v>-214.37873205989536</v>
      </c>
    </row>
    <row r="1664" spans="1:19" x14ac:dyDescent="0.25">
      <c r="A1664" s="91" t="str">
        <v>BD INTERVENTIONAL</v>
      </c>
      <c r="B1664" s="91" t="str">
        <v>Urology and Critical Care</v>
      </c>
      <c r="C1664" s="91" t="str">
        <v>2401521</v>
      </c>
      <c r="D1664" s="91" t="str">
        <v>Total Acute Urology</v>
      </c>
      <c r="E1664" s="91" t="str">
        <v>Urological Drainage</v>
      </c>
      <c r="F1664" s="91" t="str">
        <v>IC TEMP SENSING LATEX TRAYS</v>
      </c>
      <c r="G1664" s="91" t="str">
        <v>Surestep Bdx Ic Temp Sens Stat</v>
      </c>
      <c r="H1664" s="91" t="str">
        <v>A319418AM_BARD</v>
      </c>
      <c r="I1664" s="91" t="str">
        <v>UrnMtrFolyTry400TSCMlx</v>
      </c>
      <c r="J1664" s="91" t="str">
        <v>BARD</v>
      </c>
      <c r="K1664" s="95">
        <f>SUMIFS(MasterData[Curr Sales],MasterData[Material'#],H1664,MasterData[Material],I1664,MasterData[WWB ID],C1664)</f>
        <v>0</v>
      </c>
      <c r="L1664" s="95">
        <f>SUMIFS(MasterData[Prior Sales],MasterData[Material'#],H1664,MasterData[Material],I1664,MasterData[WWB ID],C1664)</f>
        <v>9471</v>
      </c>
      <c r="M1664" s="95">
        <f t="shared" si="53"/>
        <v>-9471</v>
      </c>
      <c r="N1664" s="95">
        <f>SUMIFS(MasterData[Semi-Annual Base],MasterData[Material'#],H1664,MasterData[Material],I1664,MasterData[WWB ID],C1664)</f>
        <v>0</v>
      </c>
      <c r="O1664" s="95">
        <f>SUMIFS(MasterData[Semi-Annual Focus],MasterData[Material'#],H1664,MasterData[Material],I1664,MasterData[WWB ID],C1664)</f>
        <v>0</v>
      </c>
      <c r="P1664" s="95">
        <f>SUMIFS(MasterData[Base Rebate],MasterData[Material'#],H1664,MasterData[Material],I1664,MasterData[WWB ID],C1664)</f>
        <v>72.953114332772557</v>
      </c>
      <c r="Q1664" s="95">
        <f>SUMIFS(MasterData[Annual Focus],MasterData[Material'#],H1664,MasterData[Material],I1664,MasterData[WWB ID],C1664)</f>
        <v>0</v>
      </c>
      <c r="R1664" s="95">
        <f>SUMIFS(MasterData[Growth Rebate],MasterData[Material'#],H1664,MasterData[Material],I1664,MasterData[WWB ID],C1664)</f>
        <v>-947.1</v>
      </c>
      <c r="S1664" s="95">
        <f t="shared" si="54"/>
        <v>-874.14688566722748</v>
      </c>
    </row>
    <row r="1665" spans="1:19" x14ac:dyDescent="0.25">
      <c r="A1665" s="91" t="str">
        <v>BD INTERVENTIONAL</v>
      </c>
      <c r="B1665" s="91" t="str">
        <v>Urology and Critical Care</v>
      </c>
      <c r="C1665" s="91" t="str">
        <v>2401521</v>
      </c>
      <c r="D1665" s="91" t="str">
        <v>Total Acute Urology</v>
      </c>
      <c r="E1665" s="91" t="str">
        <v>Urological Drainage</v>
      </c>
      <c r="F1665" s="91" t="str">
        <v>Silicone Trays</v>
      </c>
      <c r="G1665" s="91" t="str">
        <v>Surestep Ltx Free Tray W/UM</v>
      </c>
      <c r="H1665" s="91" t="str">
        <v>A942212_BARD</v>
      </c>
      <c r="I1665" s="91" t="str">
        <v>UrnMtrFTryAntiIMrClctn</v>
      </c>
      <c r="J1665" s="91" t="str">
        <v>BARD</v>
      </c>
      <c r="K1665" s="95">
        <f>SUMIFS(MasterData[Curr Sales],MasterData[Material'#],H1665,MasterData[Material],I1665,MasterData[WWB ID],C1665)</f>
        <v>0</v>
      </c>
      <c r="L1665" s="95">
        <f>SUMIFS(MasterData[Prior Sales],MasterData[Material'#],H1665,MasterData[Material],I1665,MasterData[WWB ID],C1665)</f>
        <v>12792.000000000013</v>
      </c>
      <c r="M1665" s="95">
        <f t="shared" si="53"/>
        <v>-12792.000000000013</v>
      </c>
      <c r="N1665" s="95">
        <f>SUMIFS(MasterData[Semi-Annual Base],MasterData[Material'#],H1665,MasterData[Material],I1665,MasterData[WWB ID],C1665)</f>
        <v>0</v>
      </c>
      <c r="O1665" s="95">
        <f>SUMIFS(MasterData[Semi-Annual Focus],MasterData[Material'#],H1665,MasterData[Material],I1665,MasterData[WWB ID],C1665)</f>
        <v>0</v>
      </c>
      <c r="P1665" s="95">
        <f>SUMIFS(MasterData[Base Rebate],MasterData[Material'#],H1665,MasterData[Material],I1665,MasterData[WWB ID],C1665)</f>
        <v>98.534076501407185</v>
      </c>
      <c r="Q1665" s="95">
        <f>SUMIFS(MasterData[Annual Focus],MasterData[Material'#],H1665,MasterData[Material],I1665,MasterData[WWB ID],C1665)</f>
        <v>0</v>
      </c>
      <c r="R1665" s="95">
        <f>SUMIFS(MasterData[Growth Rebate],MasterData[Material'#],H1665,MasterData[Material],I1665,MasterData[WWB ID],C1665)</f>
        <v>-1279.2000000000014</v>
      </c>
      <c r="S1665" s="95">
        <f t="shared" si="54"/>
        <v>-1180.6659234985941</v>
      </c>
    </row>
    <row r="1666" spans="1:19" x14ac:dyDescent="0.25">
      <c r="A1666" s="91" t="str">
        <v>BD INTERVENTIONAL</v>
      </c>
      <c r="B1666" s="91" t="str">
        <v>Urology and Critical Care</v>
      </c>
      <c r="C1666" s="91" t="str">
        <v>2401521</v>
      </c>
      <c r="D1666" s="91" t="str">
        <v>Total Acute Urology</v>
      </c>
      <c r="E1666" s="91" t="str">
        <v>Urological Drainage</v>
      </c>
      <c r="F1666" s="91" t="str">
        <v>TEMP SENSING SILICONE TRAYS</v>
      </c>
      <c r="G1666" s="91" t="str">
        <v>Surestep Temp Mon U/M Sil Tray</v>
      </c>
      <c r="H1666" s="91" t="str">
        <v>A119216M_BARD</v>
      </c>
      <c r="I1666" s="91" t="str">
        <v>UrnMtrFolyTry400TSC</v>
      </c>
      <c r="J1666" s="91" t="str">
        <v>BARD</v>
      </c>
      <c r="K1666" s="95">
        <f>SUMIFS(MasterData[Curr Sales],MasterData[Material'#],H1666,MasterData[Material],I1666,MasterData[WWB ID],C1666)</f>
        <v>0</v>
      </c>
      <c r="L1666" s="95">
        <f>SUMIFS(MasterData[Prior Sales],MasterData[Material'#],H1666,MasterData[Material],I1666,MasterData[WWB ID],C1666)</f>
        <v>5572.6000000000013</v>
      </c>
      <c r="M1666" s="95">
        <f t="shared" si="53"/>
        <v>-5572.6000000000013</v>
      </c>
      <c r="N1666" s="95">
        <f>SUMIFS(MasterData[Semi-Annual Base],MasterData[Material'#],H1666,MasterData[Material],I1666,MasterData[WWB ID],C1666)</f>
        <v>0</v>
      </c>
      <c r="O1666" s="95">
        <f>SUMIFS(MasterData[Semi-Annual Focus],MasterData[Material'#],H1666,MasterData[Material],I1666,MasterData[WWB ID],C1666)</f>
        <v>0</v>
      </c>
      <c r="P1666" s="95">
        <f>SUMIFS(MasterData[Base Rebate],MasterData[Material'#],H1666,MasterData[Material],I1666,MasterData[WWB ID],C1666)</f>
        <v>42.924561812987896</v>
      </c>
      <c r="Q1666" s="95">
        <f>SUMIFS(MasterData[Annual Focus],MasterData[Material'#],H1666,MasterData[Material],I1666,MasterData[WWB ID],C1666)</f>
        <v>0</v>
      </c>
      <c r="R1666" s="95">
        <f>SUMIFS(MasterData[Growth Rebate],MasterData[Material'#],H1666,MasterData[Material],I1666,MasterData[WWB ID],C1666)</f>
        <v>-557.2600000000001</v>
      </c>
      <c r="S1666" s="95">
        <f t="shared" si="54"/>
        <v>-514.33543818701219</v>
      </c>
    </row>
    <row r="1667" spans="1:19" x14ac:dyDescent="0.25">
      <c r="A1667" s="91" t="str">
        <v>BD INTERVENTIONAL</v>
      </c>
      <c r="B1667" s="91" t="str">
        <v>Urology and Critical Care</v>
      </c>
      <c r="C1667" s="91" t="str">
        <v>2401522</v>
      </c>
      <c r="D1667" s="91" t="str">
        <v>Endourology</v>
      </c>
      <c r="E1667" s="91" t="str">
        <v>Stone Disposables</v>
      </c>
      <c r="F1667" s="91" t="str">
        <v>Percutaneous Drainage</v>
      </c>
      <c r="G1667" s="91" t="str">
        <v>Malecots</v>
      </c>
      <c r="H1667" s="91" t="str">
        <v>086010_BARD</v>
      </c>
      <c r="I1667" s="91" t="str">
        <v>DrnMalecot4WingPropHead</v>
      </c>
      <c r="J1667" s="91" t="str">
        <v>BARD</v>
      </c>
      <c r="K1667" s="95">
        <f>SUMIFS(MasterData[Curr Sales],MasterData[Material'#],H1667,MasterData[Material],I1667,MasterData[WWB ID],C1667)</f>
        <v>257.83999999999997</v>
      </c>
      <c r="L1667" s="95">
        <f>SUMIFS(MasterData[Prior Sales],MasterData[Material'#],H1667,MasterData[Material],I1667,MasterData[WWB ID],C1667)</f>
        <v>257.83999999999997</v>
      </c>
      <c r="M1667" s="95">
        <f t="shared" si="53"/>
        <v>0</v>
      </c>
      <c r="N1667" s="95">
        <f>SUMIFS(MasterData[Semi-Annual Base],MasterData[Material'#],H1667,MasterData[Material],I1667,MasterData[WWB ID],C1667)</f>
        <v>0</v>
      </c>
      <c r="O1667" s="95">
        <f>SUMIFS(MasterData[Semi-Annual Focus],MasterData[Material'#],H1667,MasterData[Material],I1667,MasterData[WWB ID],C1667)</f>
        <v>0</v>
      </c>
      <c r="P1667" s="95">
        <f>SUMIFS(MasterData[Base Rebate],MasterData[Material'#],H1667,MasterData[Material],I1667,MasterData[WWB ID],C1667)</f>
        <v>1.9860871079676985</v>
      </c>
      <c r="Q1667" s="95">
        <f>SUMIFS(MasterData[Annual Focus],MasterData[Material'#],H1667,MasterData[Material],I1667,MasterData[WWB ID],C1667)</f>
        <v>0</v>
      </c>
      <c r="R1667" s="95">
        <f>SUMIFS(MasterData[Growth Rebate],MasterData[Material'#],H1667,MasterData[Material],I1667,MasterData[WWB ID],C1667)</f>
        <v>0</v>
      </c>
      <c r="S1667" s="95">
        <f t="shared" si="54"/>
        <v>1.9860871079676985</v>
      </c>
    </row>
    <row r="1668" spans="1:19" x14ac:dyDescent="0.25">
      <c r="A1668" s="91" t="str">
        <v>BD INTERVENTIONAL</v>
      </c>
      <c r="B1668" s="91" t="str">
        <v>Urology and Critical Care</v>
      </c>
      <c r="C1668" s="91" t="str">
        <v>2401522</v>
      </c>
      <c r="D1668" s="91" t="str">
        <v>Endourology</v>
      </c>
      <c r="E1668" s="91" t="str">
        <v>Stone Disposables</v>
      </c>
      <c r="F1668" s="91" t="str">
        <v>Percutaneous Drainage</v>
      </c>
      <c r="G1668" s="91" t="str">
        <v>Malecots</v>
      </c>
      <c r="H1668" s="91" t="str">
        <v>086012_BARD</v>
      </c>
      <c r="I1668" s="91" t="str">
        <v>DrnMalecot4WingPropHead</v>
      </c>
      <c r="J1668" s="91" t="str">
        <v>BARD</v>
      </c>
      <c r="K1668" s="95">
        <f>SUMIFS(MasterData[Curr Sales],MasterData[Material'#],H1668,MasterData[Material],I1668,MasterData[WWB ID],C1668)</f>
        <v>257.83999999999997</v>
      </c>
      <c r="L1668" s="95">
        <f>SUMIFS(MasterData[Prior Sales],MasterData[Material'#],H1668,MasterData[Material],I1668,MasterData[WWB ID],C1668)</f>
        <v>128.91999999999999</v>
      </c>
      <c r="M1668" s="95">
        <f t="shared" si="53"/>
        <v>128.91999999999999</v>
      </c>
      <c r="N1668" s="95">
        <f>SUMIFS(MasterData[Semi-Annual Base],MasterData[Material'#],H1668,MasterData[Material],I1668,MasterData[WWB ID],C1668)</f>
        <v>0</v>
      </c>
      <c r="O1668" s="95">
        <f>SUMIFS(MasterData[Semi-Annual Focus],MasterData[Material'#],H1668,MasterData[Material],I1668,MasterData[WWB ID],C1668)</f>
        <v>0</v>
      </c>
      <c r="P1668" s="95">
        <f>SUMIFS(MasterData[Base Rebate],MasterData[Material'#],H1668,MasterData[Material],I1668,MasterData[WWB ID],C1668)</f>
        <v>0.99304355398384925</v>
      </c>
      <c r="Q1668" s="95">
        <f>SUMIFS(MasterData[Annual Focus],MasterData[Material'#],H1668,MasterData[Material],I1668,MasterData[WWB ID],C1668)</f>
        <v>0</v>
      </c>
      <c r="R1668" s="95">
        <f>SUMIFS(MasterData[Growth Rebate],MasterData[Material'#],H1668,MasterData[Material],I1668,MasterData[WWB ID],C1668)</f>
        <v>12.891999999999999</v>
      </c>
      <c r="S1668" s="95">
        <f t="shared" si="54"/>
        <v>13.885043553983849</v>
      </c>
    </row>
    <row r="1669" spans="1:19" x14ac:dyDescent="0.25">
      <c r="A1669" s="91" t="str">
        <v>BD INTERVENTIONAL</v>
      </c>
      <c r="B1669" s="91" t="str">
        <v>Urology and Critical Care</v>
      </c>
      <c r="C1669" s="91" t="str">
        <v>2401522</v>
      </c>
      <c r="D1669" s="91" t="str">
        <v>Endourology</v>
      </c>
      <c r="E1669" s="91" t="str">
        <v>Stone Disposables</v>
      </c>
      <c r="F1669" s="91" t="str">
        <v>Percutaneous Drainage</v>
      </c>
      <c r="G1669" s="91" t="str">
        <v>Malecots</v>
      </c>
      <c r="H1669" s="91" t="str">
        <v>086014_BARD</v>
      </c>
      <c r="I1669" s="91" t="str">
        <v>DrnMalecot4WingPropHead</v>
      </c>
      <c r="J1669" s="91" t="str">
        <v>BARD</v>
      </c>
      <c r="K1669" s="95">
        <f>SUMIFS(MasterData[Curr Sales],MasterData[Material'#],H1669,MasterData[Material],I1669,MasterData[WWB ID],C1669)</f>
        <v>193.38</v>
      </c>
      <c r="L1669" s="95">
        <f>SUMIFS(MasterData[Prior Sales],MasterData[Material'#],H1669,MasterData[Material],I1669,MasterData[WWB ID],C1669)</f>
        <v>193.38</v>
      </c>
      <c r="M1669" s="95">
        <f t="shared" si="53"/>
        <v>0</v>
      </c>
      <c r="N1669" s="95">
        <f>SUMIFS(MasterData[Semi-Annual Base],MasterData[Material'#],H1669,MasterData[Material],I1669,MasterData[WWB ID],C1669)</f>
        <v>0</v>
      </c>
      <c r="O1669" s="95">
        <f>SUMIFS(MasterData[Semi-Annual Focus],MasterData[Material'#],H1669,MasterData[Material],I1669,MasterData[WWB ID],C1669)</f>
        <v>0</v>
      </c>
      <c r="P1669" s="95">
        <f>SUMIFS(MasterData[Base Rebate],MasterData[Material'#],H1669,MasterData[Material],I1669,MasterData[WWB ID],C1669)</f>
        <v>1.4895653309757739</v>
      </c>
      <c r="Q1669" s="95">
        <f>SUMIFS(MasterData[Annual Focus],MasterData[Material'#],H1669,MasterData[Material],I1669,MasterData[WWB ID],C1669)</f>
        <v>0</v>
      </c>
      <c r="R1669" s="95">
        <f>SUMIFS(MasterData[Growth Rebate],MasterData[Material'#],H1669,MasterData[Material],I1669,MasterData[WWB ID],C1669)</f>
        <v>0</v>
      </c>
      <c r="S1669" s="95">
        <f t="shared" si="54"/>
        <v>1.4895653309757739</v>
      </c>
    </row>
    <row r="1670" spans="1:19" x14ac:dyDescent="0.25">
      <c r="A1670" s="91" t="str">
        <v>BD INTERVENTIONAL</v>
      </c>
      <c r="B1670" s="91" t="str">
        <v>Urology and Critical Care</v>
      </c>
      <c r="C1670" s="91" t="str">
        <v>2401522</v>
      </c>
      <c r="D1670" s="91" t="str">
        <v>Endourology</v>
      </c>
      <c r="E1670" s="91" t="str">
        <v>Stone Disposables</v>
      </c>
      <c r="F1670" s="91" t="str">
        <v>Percutaneous Drainage</v>
      </c>
      <c r="G1670" s="91" t="str">
        <v>Polureth Olive</v>
      </c>
      <c r="H1670" s="91" t="str">
        <v>064018_BARD</v>
      </c>
      <c r="I1670" s="91" t="str">
        <v>DrnPezzer2EyesPropHead</v>
      </c>
      <c r="J1670" s="91" t="str">
        <v>BARD</v>
      </c>
      <c r="K1670" s="95">
        <f>SUMIFS(MasterData[Curr Sales],MasterData[Material'#],H1670,MasterData[Material],I1670,MasterData[WWB ID],C1670)</f>
        <v>44.15</v>
      </c>
      <c r="L1670" s="95">
        <f>SUMIFS(MasterData[Prior Sales],MasterData[Material'#],H1670,MasterData[Material],I1670,MasterData[WWB ID],C1670)</f>
        <v>0</v>
      </c>
      <c r="M1670" s="95">
        <f t="shared" si="53"/>
        <v>44.15</v>
      </c>
      <c r="N1670" s="95">
        <f>SUMIFS(MasterData[Semi-Annual Base],MasterData[Material'#],H1670,MasterData[Material],I1670,MasterData[WWB ID],C1670)</f>
        <v>0</v>
      </c>
      <c r="O1670" s="95">
        <f>SUMIFS(MasterData[Semi-Annual Focus],MasterData[Material'#],H1670,MasterData[Material],I1670,MasterData[WWB ID],C1670)</f>
        <v>0</v>
      </c>
      <c r="P1670" s="95">
        <f>SUMIFS(MasterData[Base Rebate],MasterData[Material'#],H1670,MasterData[Material],I1670,MasterData[WWB ID],C1670)</f>
        <v>0</v>
      </c>
      <c r="Q1670" s="95">
        <f>SUMIFS(MasterData[Annual Focus],MasterData[Material'#],H1670,MasterData[Material],I1670,MasterData[WWB ID],C1670)</f>
        <v>0</v>
      </c>
      <c r="R1670" s="95">
        <f>SUMIFS(MasterData[Growth Rebate],MasterData[Material'#],H1670,MasterData[Material],I1670,MasterData[WWB ID],C1670)</f>
        <v>4.415</v>
      </c>
      <c r="S1670" s="95">
        <f t="shared" si="54"/>
        <v>4.415</v>
      </c>
    </row>
    <row r="1671" spans="1:19" x14ac:dyDescent="0.25">
      <c r="A1671" s="91" t="str">
        <v>BD INTERVENTIONAL</v>
      </c>
      <c r="B1671" s="91" t="str">
        <v>Urology and Critical Care</v>
      </c>
      <c r="C1671" s="91" t="str">
        <v>2401522</v>
      </c>
      <c r="D1671" s="91" t="str">
        <v>Endourology</v>
      </c>
      <c r="E1671" s="91" t="str">
        <v>Stone Disposables</v>
      </c>
      <c r="F1671" s="91" t="str">
        <v>STENTS</v>
      </c>
      <c r="G1671" s="91" t="str">
        <v>FMI Lubricious Stent</v>
      </c>
      <c r="H1671" s="91" t="str">
        <v>788426_BARD</v>
      </c>
      <c r="I1671" s="91" t="str">
        <v>UretStent</v>
      </c>
      <c r="J1671" s="91" t="str">
        <v>BARD</v>
      </c>
      <c r="K1671" s="95">
        <f>SUMIFS(MasterData[Curr Sales],MasterData[Material'#],H1671,MasterData[Material],I1671,MasterData[WWB ID],C1671)</f>
        <v>0</v>
      </c>
      <c r="L1671" s="95">
        <f>SUMIFS(MasterData[Prior Sales],MasterData[Material'#],H1671,MasterData[Material],I1671,MasterData[WWB ID],C1671)</f>
        <v>220</v>
      </c>
      <c r="M1671" s="95">
        <f t="shared" si="53"/>
        <v>-220</v>
      </c>
      <c r="N1671" s="95">
        <f>SUMIFS(MasterData[Semi-Annual Base],MasterData[Material'#],H1671,MasterData[Material],I1671,MasterData[WWB ID],C1671)</f>
        <v>0</v>
      </c>
      <c r="O1671" s="95">
        <f>SUMIFS(MasterData[Semi-Annual Focus],MasterData[Material'#],H1671,MasterData[Material],I1671,MasterData[WWB ID],C1671)</f>
        <v>0</v>
      </c>
      <c r="P1671" s="95">
        <f>SUMIFS(MasterData[Base Rebate],MasterData[Material'#],H1671,MasterData[Material],I1671,MasterData[WWB ID],C1671)</f>
        <v>1.6946135733512788</v>
      </c>
      <c r="Q1671" s="95">
        <f>SUMIFS(MasterData[Annual Focus],MasterData[Material'#],H1671,MasterData[Material],I1671,MasterData[WWB ID],C1671)</f>
        <v>0</v>
      </c>
      <c r="R1671" s="95">
        <f>SUMIFS(MasterData[Growth Rebate],MasterData[Material'#],H1671,MasterData[Material],I1671,MasterData[WWB ID],C1671)</f>
        <v>-22</v>
      </c>
      <c r="S1671" s="95">
        <f t="shared" si="54"/>
        <v>-20.30538642664872</v>
      </c>
    </row>
    <row r="1672" spans="1:19" x14ac:dyDescent="0.25">
      <c r="A1672" s="91" t="str">
        <v>BD INTERVENTIONAL</v>
      </c>
      <c r="B1672" s="91" t="str">
        <v>Urology and Critical Care</v>
      </c>
      <c r="C1672" s="91" t="str">
        <v>2401522</v>
      </c>
      <c r="D1672" s="91" t="str">
        <v>Endourology</v>
      </c>
      <c r="E1672" s="91" t="str">
        <v>Stone Disposables</v>
      </c>
      <c r="F1672" s="91" t="str">
        <v>STENTS</v>
      </c>
      <c r="G1672" s="91" t="str">
        <v>FMI Lubricious Stent</v>
      </c>
      <c r="H1672" s="91" t="str">
        <v>788624_BARD</v>
      </c>
      <c r="I1672" s="91" t="str">
        <v>UretStent</v>
      </c>
      <c r="J1672" s="91" t="str">
        <v>BARD</v>
      </c>
      <c r="K1672" s="95">
        <f>SUMIFS(MasterData[Curr Sales],MasterData[Material'#],H1672,MasterData[Material],I1672,MasterData[WWB ID],C1672)</f>
        <v>10150</v>
      </c>
      <c r="L1672" s="95">
        <f>SUMIFS(MasterData[Prior Sales],MasterData[Material'#],H1672,MasterData[Material],I1672,MasterData[WWB ID],C1672)</f>
        <v>8580</v>
      </c>
      <c r="M1672" s="95">
        <f t="shared" si="53"/>
        <v>1570</v>
      </c>
      <c r="N1672" s="95">
        <f>SUMIFS(MasterData[Semi-Annual Base],MasterData[Material'#],H1672,MasterData[Material],I1672,MasterData[WWB ID],C1672)</f>
        <v>0</v>
      </c>
      <c r="O1672" s="95">
        <f>SUMIFS(MasterData[Semi-Annual Focus],MasterData[Material'#],H1672,MasterData[Material],I1672,MasterData[WWB ID],C1672)</f>
        <v>0</v>
      </c>
      <c r="P1672" s="95">
        <f>SUMIFS(MasterData[Base Rebate],MasterData[Material'#],H1672,MasterData[Material],I1672,MasterData[WWB ID],C1672)</f>
        <v>66.08992936069987</v>
      </c>
      <c r="Q1672" s="95">
        <f>SUMIFS(MasterData[Annual Focus],MasterData[Material'#],H1672,MasterData[Material],I1672,MasterData[WWB ID],C1672)</f>
        <v>0</v>
      </c>
      <c r="R1672" s="95">
        <f>SUMIFS(MasterData[Growth Rebate],MasterData[Material'#],H1672,MasterData[Material],I1672,MasterData[WWB ID],C1672)</f>
        <v>157</v>
      </c>
      <c r="S1672" s="95">
        <f t="shared" si="54"/>
        <v>223.08992936069987</v>
      </c>
    </row>
    <row r="1673" spans="1:19" x14ac:dyDescent="0.25">
      <c r="A1673" s="91" t="str">
        <v>BD INTERVENTIONAL</v>
      </c>
      <c r="B1673" s="91" t="str">
        <v>Urology and Critical Care</v>
      </c>
      <c r="C1673" s="91" t="str">
        <v>2401522</v>
      </c>
      <c r="D1673" s="91" t="str">
        <v>Endourology</v>
      </c>
      <c r="E1673" s="91" t="str">
        <v>Stone Disposables</v>
      </c>
      <c r="F1673" s="91" t="str">
        <v>STENTS</v>
      </c>
      <c r="G1673" s="91" t="str">
        <v>FMI Lubricious Stent</v>
      </c>
      <c r="H1673" s="91" t="str">
        <v>788626_BARD</v>
      </c>
      <c r="I1673" s="91" t="str">
        <v>UretStent</v>
      </c>
      <c r="J1673" s="91" t="str">
        <v>BARD</v>
      </c>
      <c r="K1673" s="95">
        <f>SUMIFS(MasterData[Curr Sales],MasterData[Material'#],H1673,MasterData[Material],I1673,MasterData[WWB ID],C1673)</f>
        <v>13180</v>
      </c>
      <c r="L1673" s="95">
        <f>SUMIFS(MasterData[Prior Sales],MasterData[Material'#],H1673,MasterData[Material],I1673,MasterData[WWB ID],C1673)</f>
        <v>9350</v>
      </c>
      <c r="M1673" s="95">
        <f t="shared" si="53"/>
        <v>3830</v>
      </c>
      <c r="N1673" s="95">
        <f>SUMIFS(MasterData[Semi-Annual Base],MasterData[Material'#],H1673,MasterData[Material],I1673,MasterData[WWB ID],C1673)</f>
        <v>0</v>
      </c>
      <c r="O1673" s="95">
        <f>SUMIFS(MasterData[Semi-Annual Focus],MasterData[Material'#],H1673,MasterData[Material],I1673,MasterData[WWB ID],C1673)</f>
        <v>0</v>
      </c>
      <c r="P1673" s="95">
        <f>SUMIFS(MasterData[Base Rebate],MasterData[Material'#],H1673,MasterData[Material],I1673,MasterData[WWB ID],C1673)</f>
        <v>72.021076867429343</v>
      </c>
      <c r="Q1673" s="95">
        <f>SUMIFS(MasterData[Annual Focus],MasterData[Material'#],H1673,MasterData[Material],I1673,MasterData[WWB ID],C1673)</f>
        <v>0</v>
      </c>
      <c r="R1673" s="95">
        <f>SUMIFS(MasterData[Growth Rebate],MasterData[Material'#],H1673,MasterData[Material],I1673,MasterData[WWB ID],C1673)</f>
        <v>383</v>
      </c>
      <c r="S1673" s="95">
        <f t="shared" si="54"/>
        <v>455.02107686742931</v>
      </c>
    </row>
    <row r="1674" spans="1:19" x14ac:dyDescent="0.25">
      <c r="A1674" s="91" t="str">
        <v>BD INTERVENTIONAL</v>
      </c>
      <c r="B1674" s="91" t="str">
        <v>Urology and Critical Care</v>
      </c>
      <c r="C1674" s="91" t="str">
        <v>2401522</v>
      </c>
      <c r="D1674" s="91" t="str">
        <v>Endourology</v>
      </c>
      <c r="E1674" s="91" t="str">
        <v>Stone Disposables</v>
      </c>
      <c r="F1674" s="91" t="str">
        <v>STENTS</v>
      </c>
      <c r="G1674" s="91" t="str">
        <v>FMI Lubricious Stent</v>
      </c>
      <c r="H1674" s="91" t="str">
        <v>788622_BARD</v>
      </c>
      <c r="I1674" s="91" t="str">
        <v>UretStent</v>
      </c>
      <c r="J1674" s="91" t="str">
        <v>BARD</v>
      </c>
      <c r="K1674" s="95">
        <f>SUMIFS(MasterData[Curr Sales],MasterData[Material'#],H1674,MasterData[Material],I1674,MasterData[WWB ID],C1674)</f>
        <v>4270</v>
      </c>
      <c r="L1674" s="95">
        <f>SUMIFS(MasterData[Prior Sales],MasterData[Material'#],H1674,MasterData[Material],I1674,MasterData[WWB ID],C1674)</f>
        <v>3630</v>
      </c>
      <c r="M1674" s="95">
        <f t="shared" si="53"/>
        <v>640</v>
      </c>
      <c r="N1674" s="95">
        <f>SUMIFS(MasterData[Semi-Annual Base],MasterData[Material'#],H1674,MasterData[Material],I1674,MasterData[WWB ID],C1674)</f>
        <v>0</v>
      </c>
      <c r="O1674" s="95">
        <f>SUMIFS(MasterData[Semi-Annual Focus],MasterData[Material'#],H1674,MasterData[Material],I1674,MasterData[WWB ID],C1674)</f>
        <v>0</v>
      </c>
      <c r="P1674" s="95">
        <f>SUMIFS(MasterData[Base Rebate],MasterData[Material'#],H1674,MasterData[Material],I1674,MasterData[WWB ID],C1674)</f>
        <v>27.961123960296099</v>
      </c>
      <c r="Q1674" s="95">
        <f>SUMIFS(MasterData[Annual Focus],MasterData[Material'#],H1674,MasterData[Material],I1674,MasterData[WWB ID],C1674)</f>
        <v>0</v>
      </c>
      <c r="R1674" s="95">
        <f>SUMIFS(MasterData[Growth Rebate],MasterData[Material'#],H1674,MasterData[Material],I1674,MasterData[WWB ID],C1674)</f>
        <v>64</v>
      </c>
      <c r="S1674" s="95">
        <f t="shared" si="54"/>
        <v>91.961123960296106</v>
      </c>
    </row>
    <row r="1675" spans="1:19" x14ac:dyDescent="0.25">
      <c r="A1675" s="91" t="str">
        <v>BD INTERVENTIONAL</v>
      </c>
      <c r="B1675" s="91" t="str">
        <v>Urology and Critical Care</v>
      </c>
      <c r="C1675" s="91" t="str">
        <v>2401522</v>
      </c>
      <c r="D1675" s="91" t="str">
        <v>Endourology</v>
      </c>
      <c r="E1675" s="91" t="str">
        <v>Stone Disposables</v>
      </c>
      <c r="F1675" s="91" t="str">
        <v>STENTS</v>
      </c>
      <c r="G1675" s="91" t="str">
        <v>FMI Lubricious Stent</v>
      </c>
      <c r="H1675" s="91" t="str">
        <v>788628_BARD</v>
      </c>
      <c r="I1675" s="91" t="str">
        <v>UretStent</v>
      </c>
      <c r="J1675" s="91" t="str">
        <v>BARD</v>
      </c>
      <c r="K1675" s="95">
        <f>SUMIFS(MasterData[Curr Sales],MasterData[Material'#],H1675,MasterData[Material],I1675,MasterData[WWB ID],C1675)</f>
        <v>5370</v>
      </c>
      <c r="L1675" s="95">
        <f>SUMIFS(MasterData[Prior Sales],MasterData[Material'#],H1675,MasterData[Material],I1675,MasterData[WWB ID],C1675)</f>
        <v>4840</v>
      </c>
      <c r="M1675" s="95">
        <f t="shared" si="53"/>
        <v>530</v>
      </c>
      <c r="N1675" s="95">
        <f>SUMIFS(MasterData[Semi-Annual Base],MasterData[Material'#],H1675,MasterData[Material],I1675,MasterData[WWB ID],C1675)</f>
        <v>0</v>
      </c>
      <c r="O1675" s="95">
        <f>SUMIFS(MasterData[Semi-Annual Focus],MasterData[Material'#],H1675,MasterData[Material],I1675,MasterData[WWB ID],C1675)</f>
        <v>0</v>
      </c>
      <c r="P1675" s="95">
        <f>SUMIFS(MasterData[Base Rebate],MasterData[Material'#],H1675,MasterData[Material],I1675,MasterData[WWB ID],C1675)</f>
        <v>37.281498613728132</v>
      </c>
      <c r="Q1675" s="95">
        <f>SUMIFS(MasterData[Annual Focus],MasterData[Material'#],H1675,MasterData[Material],I1675,MasterData[WWB ID],C1675)</f>
        <v>0</v>
      </c>
      <c r="R1675" s="95">
        <f>SUMIFS(MasterData[Growth Rebate],MasterData[Material'#],H1675,MasterData[Material],I1675,MasterData[WWB ID],C1675)</f>
        <v>53</v>
      </c>
      <c r="S1675" s="95">
        <f t="shared" si="54"/>
        <v>90.281498613728132</v>
      </c>
    </row>
    <row r="1676" spans="1:19" x14ac:dyDescent="0.25">
      <c r="A1676" s="91" t="str">
        <v>BD INTERVENTIONAL</v>
      </c>
      <c r="B1676" s="91" t="str">
        <v>Urology and Critical Care</v>
      </c>
      <c r="C1676" s="91" t="str">
        <v>2401522</v>
      </c>
      <c r="D1676" s="91" t="str">
        <v>Endourology</v>
      </c>
      <c r="E1676" s="91" t="str">
        <v>Stone Disposables</v>
      </c>
      <c r="F1676" s="91" t="str">
        <v>STENTS</v>
      </c>
      <c r="G1676" s="91" t="str">
        <v>FMI Lubricious Stent</v>
      </c>
      <c r="H1676" s="91" t="str">
        <v>788422_BARD</v>
      </c>
      <c r="I1676" s="91" t="str">
        <v>UretStent</v>
      </c>
      <c r="J1676" s="91" t="str">
        <v>BARD</v>
      </c>
      <c r="K1676" s="95">
        <f>SUMIFS(MasterData[Curr Sales],MasterData[Material'#],H1676,MasterData[Material],I1676,MasterData[WWB ID],C1676)</f>
        <v>0</v>
      </c>
      <c r="L1676" s="95">
        <f>SUMIFS(MasterData[Prior Sales],MasterData[Material'#],H1676,MasterData[Material],I1676,MasterData[WWB ID],C1676)</f>
        <v>220</v>
      </c>
      <c r="M1676" s="95">
        <f t="shared" si="53"/>
        <v>-220</v>
      </c>
      <c r="N1676" s="95">
        <f>SUMIFS(MasterData[Semi-Annual Base],MasterData[Material'#],H1676,MasterData[Material],I1676,MasterData[WWB ID],C1676)</f>
        <v>0</v>
      </c>
      <c r="O1676" s="95">
        <f>SUMIFS(MasterData[Semi-Annual Focus],MasterData[Material'#],H1676,MasterData[Material],I1676,MasterData[WWB ID],C1676)</f>
        <v>0</v>
      </c>
      <c r="P1676" s="95">
        <f>SUMIFS(MasterData[Base Rebate],MasterData[Material'#],H1676,MasterData[Material],I1676,MasterData[WWB ID],C1676)</f>
        <v>1.6946135733512788</v>
      </c>
      <c r="Q1676" s="95">
        <f>SUMIFS(MasterData[Annual Focus],MasterData[Material'#],H1676,MasterData[Material],I1676,MasterData[WWB ID],C1676)</f>
        <v>0</v>
      </c>
      <c r="R1676" s="95">
        <f>SUMIFS(MasterData[Growth Rebate],MasterData[Material'#],H1676,MasterData[Material],I1676,MasterData[WWB ID],C1676)</f>
        <v>-22</v>
      </c>
      <c r="S1676" s="95">
        <f t="shared" si="54"/>
        <v>-20.30538642664872</v>
      </c>
    </row>
    <row r="1677" spans="1:19" x14ac:dyDescent="0.25">
      <c r="A1677" s="91" t="str">
        <v>BD INTERVENTIONAL</v>
      </c>
      <c r="B1677" s="91" t="str">
        <v>Urology and Critical Care</v>
      </c>
      <c r="C1677" s="91" t="str">
        <v>2401522</v>
      </c>
      <c r="D1677" s="91" t="str">
        <v>Endourology</v>
      </c>
      <c r="E1677" s="91" t="str">
        <v>Stone Disposables</v>
      </c>
      <c r="F1677" s="91" t="str">
        <v>STENTS</v>
      </c>
      <c r="G1677" s="91" t="str">
        <v>FMI Lubricious Stent</v>
      </c>
      <c r="H1677" s="91" t="str">
        <v>788726_BARD</v>
      </c>
      <c r="I1677" s="91" t="str">
        <v>UretStent</v>
      </c>
      <c r="J1677" s="91" t="str">
        <v>BARD</v>
      </c>
      <c r="K1677" s="95">
        <f>SUMIFS(MasterData[Curr Sales],MasterData[Material'#],H1677,MasterData[Material],I1677,MasterData[WWB ID],C1677)</f>
        <v>1100</v>
      </c>
      <c r="L1677" s="95">
        <f>SUMIFS(MasterData[Prior Sales],MasterData[Material'#],H1677,MasterData[Material],I1677,MasterData[WWB ID],C1677)</f>
        <v>0</v>
      </c>
      <c r="M1677" s="95">
        <f t="shared" si="53"/>
        <v>1100</v>
      </c>
      <c r="N1677" s="95">
        <f>SUMIFS(MasterData[Semi-Annual Base],MasterData[Material'#],H1677,MasterData[Material],I1677,MasterData[WWB ID],C1677)</f>
        <v>0</v>
      </c>
      <c r="O1677" s="95">
        <f>SUMIFS(MasterData[Semi-Annual Focus],MasterData[Material'#],H1677,MasterData[Material],I1677,MasterData[WWB ID],C1677)</f>
        <v>0</v>
      </c>
      <c r="P1677" s="95">
        <f>SUMIFS(MasterData[Base Rebate],MasterData[Material'#],H1677,MasterData[Material],I1677,MasterData[WWB ID],C1677)</f>
        <v>0</v>
      </c>
      <c r="Q1677" s="95">
        <f>SUMIFS(MasterData[Annual Focus],MasterData[Material'#],H1677,MasterData[Material],I1677,MasterData[WWB ID],C1677)</f>
        <v>0</v>
      </c>
      <c r="R1677" s="95">
        <f>SUMIFS(MasterData[Growth Rebate],MasterData[Material'#],H1677,MasterData[Material],I1677,MasterData[WWB ID],C1677)</f>
        <v>110</v>
      </c>
      <c r="S1677" s="95">
        <f t="shared" si="54"/>
        <v>110</v>
      </c>
    </row>
    <row r="1678" spans="1:19" x14ac:dyDescent="0.25">
      <c r="A1678" s="91" t="str">
        <v>BD INTERVENTIONAL</v>
      </c>
      <c r="B1678" s="91" t="str">
        <v>Urology and Critical Care</v>
      </c>
      <c r="C1678" s="91" t="str">
        <v>2401522</v>
      </c>
      <c r="D1678" s="91" t="str">
        <v>Endourology</v>
      </c>
      <c r="E1678" s="91" t="str">
        <v>Stone Disposables</v>
      </c>
      <c r="F1678" s="91" t="str">
        <v>Balloons</v>
      </c>
      <c r="G1678" s="91" t="str">
        <v>Angiomed Guides</v>
      </c>
      <c r="H1678" s="91" t="str">
        <v>996081_BARD</v>
      </c>
      <c r="I1678" s="91" t="str">
        <v>PercBalloonPTFESheathInflaDev</v>
      </c>
      <c r="J1678" s="91" t="str">
        <v>BARD</v>
      </c>
      <c r="K1678" s="95">
        <f>SUMIFS(MasterData[Curr Sales],MasterData[Material'#],H1678,MasterData[Material],I1678,MasterData[WWB ID],C1678)</f>
        <v>0</v>
      </c>
      <c r="L1678" s="95">
        <f>SUMIFS(MasterData[Prior Sales],MasterData[Material'#],H1678,MasterData[Material],I1678,MasterData[WWB ID],C1678)</f>
        <v>3088.56</v>
      </c>
      <c r="M1678" s="95">
        <f t="shared" si="53"/>
        <v>-3088.56</v>
      </c>
      <c r="N1678" s="95">
        <f>SUMIFS(MasterData[Semi-Annual Base],MasterData[Material'#],H1678,MasterData[Material],I1678,MasterData[WWB ID],C1678)</f>
        <v>0</v>
      </c>
      <c r="O1678" s="95">
        <f>SUMIFS(MasterData[Semi-Annual Focus],MasterData[Material'#],H1678,MasterData[Material],I1678,MasterData[WWB ID],C1678)</f>
        <v>0</v>
      </c>
      <c r="P1678" s="95">
        <f>SUMIFS(MasterData[Base Rebate],MasterData[Material'#],H1678,MasterData[Material],I1678,MasterData[WWB ID],C1678)</f>
        <v>23.790525900499205</v>
      </c>
      <c r="Q1678" s="95">
        <f>SUMIFS(MasterData[Annual Focus],MasterData[Material'#],H1678,MasterData[Material],I1678,MasterData[WWB ID],C1678)</f>
        <v>0</v>
      </c>
      <c r="R1678" s="95">
        <f>SUMIFS(MasterData[Growth Rebate],MasterData[Material'#],H1678,MasterData[Material],I1678,MasterData[WWB ID],C1678)</f>
        <v>-308.85599999999999</v>
      </c>
      <c r="S1678" s="95">
        <f t="shared" si="54"/>
        <v>-285.06547409950076</v>
      </c>
    </row>
    <row r="1679" spans="1:19" x14ac:dyDescent="0.25">
      <c r="A1679" s="91" t="str">
        <v>BD INTERVENTIONAL</v>
      </c>
      <c r="B1679" s="91" t="str">
        <v>Urology and Critical Care</v>
      </c>
      <c r="C1679" s="91" t="str">
        <v>2401522</v>
      </c>
      <c r="D1679" s="91" t="str">
        <v>Endourology</v>
      </c>
      <c r="E1679" s="91" t="str">
        <v>Stone Disposables</v>
      </c>
      <c r="F1679" s="91" t="str">
        <v>Balloons</v>
      </c>
      <c r="G1679" s="91" t="str">
        <v>STRT FILIFORM</v>
      </c>
      <c r="H1679" s="91" t="str">
        <v>325130_BARD</v>
      </c>
      <c r="I1679" s="91" t="str">
        <v>InflationDevice</v>
      </c>
      <c r="J1679" s="91" t="str">
        <v>BARD</v>
      </c>
      <c r="K1679" s="95">
        <f>SUMIFS(MasterData[Curr Sales],MasterData[Material'#],H1679,MasterData[Material],I1679,MasterData[WWB ID],C1679)</f>
        <v>2008.3200000000002</v>
      </c>
      <c r="L1679" s="95">
        <f>SUMIFS(MasterData[Prior Sales],MasterData[Material'#],H1679,MasterData[Material],I1679,MasterData[WWB ID],C1679)</f>
        <v>1004.16</v>
      </c>
      <c r="M1679" s="95">
        <f t="shared" si="53"/>
        <v>1004.1600000000002</v>
      </c>
      <c r="N1679" s="95">
        <f>SUMIFS(MasterData[Semi-Annual Base],MasterData[Material'#],H1679,MasterData[Material],I1679,MasterData[WWB ID],C1679)</f>
        <v>0</v>
      </c>
      <c r="O1679" s="95">
        <f>SUMIFS(MasterData[Semi-Annual Focus],MasterData[Material'#],H1679,MasterData[Material],I1679,MasterData[WWB ID],C1679)</f>
        <v>0</v>
      </c>
      <c r="P1679" s="95">
        <f>SUMIFS(MasterData[Base Rebate],MasterData[Material'#],H1679,MasterData[Material],I1679,MasterData[WWB ID],C1679)</f>
        <v>7.7348325718928184</v>
      </c>
      <c r="Q1679" s="95">
        <f>SUMIFS(MasterData[Annual Focus],MasterData[Material'#],H1679,MasterData[Material],I1679,MasterData[WWB ID],C1679)</f>
        <v>0</v>
      </c>
      <c r="R1679" s="95">
        <f>SUMIFS(MasterData[Growth Rebate],MasterData[Material'#],H1679,MasterData[Material],I1679,MasterData[WWB ID],C1679)</f>
        <v>100.41600000000001</v>
      </c>
      <c r="S1679" s="95">
        <f t="shared" si="54"/>
        <v>108.15083257189283</v>
      </c>
    </row>
    <row r="1680" spans="1:19" x14ac:dyDescent="0.25">
      <c r="A1680" s="91" t="str">
        <v>BD INTERVENTIONAL</v>
      </c>
      <c r="B1680" s="91" t="str">
        <v>Urology and Critical Care</v>
      </c>
      <c r="C1680" s="91" t="str">
        <v>2401541</v>
      </c>
      <c r="D1680" s="91" t="str">
        <v>Total BD UCC Other</v>
      </c>
      <c r="E1680" s="91" t="str">
        <v>Wound Drainage</v>
      </c>
      <c r="F1680" s="91" t="str">
        <v>Channel Drains</v>
      </c>
      <c r="G1680" s="91" t="str">
        <v>Channel Drains</v>
      </c>
      <c r="H1680" s="91" t="str">
        <v>072235_BARD</v>
      </c>
      <c r="I1680" s="91" t="str">
        <v>DrnChanIrndNoHubFulFlu</v>
      </c>
      <c r="J1680" s="91" t="str">
        <v>BARD</v>
      </c>
      <c r="K1680" s="95">
        <f>SUMIFS(MasterData[Curr Sales],MasterData[Material'#],H1680,MasterData[Material],I1680,MasterData[WWB ID],C1680)</f>
        <v>0</v>
      </c>
      <c r="L1680" s="95">
        <f>SUMIFS(MasterData[Prior Sales],MasterData[Material'#],H1680,MasterData[Material],I1680,MasterData[WWB ID],C1680)</f>
        <v>274.3</v>
      </c>
      <c r="M1680" s="95">
        <f t="shared" si="53"/>
        <v>-274.3</v>
      </c>
      <c r="N1680" s="95">
        <f>SUMIFS(MasterData[Semi-Annual Base],MasterData[Material'#],H1680,MasterData[Material],I1680,MasterData[WWB ID],C1680)</f>
        <v>0</v>
      </c>
      <c r="O1680" s="95">
        <f>SUMIFS(MasterData[Semi-Annual Focus],MasterData[Material'#],H1680,MasterData[Material],I1680,MasterData[WWB ID],C1680)</f>
        <v>0</v>
      </c>
      <c r="P1680" s="95">
        <f>SUMIFS(MasterData[Base Rebate],MasterData[Material'#],H1680,MasterData[Material],I1680,MasterData[WWB ID],C1680)</f>
        <v>2.1128750144102533</v>
      </c>
      <c r="Q1680" s="95">
        <f>SUMIFS(MasterData[Annual Focus],MasterData[Material'#],H1680,MasterData[Material],I1680,MasterData[WWB ID],C1680)</f>
        <v>0</v>
      </c>
      <c r="R1680" s="95">
        <f>SUMIFS(MasterData[Growth Rebate],MasterData[Material'#],H1680,MasterData[Material],I1680,MasterData[WWB ID],C1680)</f>
        <v>-27.430000000000003</v>
      </c>
      <c r="S1680" s="95">
        <f t="shared" si="54"/>
        <v>-25.31712498558975</v>
      </c>
    </row>
    <row r="1681" spans="1:19" x14ac:dyDescent="0.25">
      <c r="A1681" s="91" t="str">
        <v>BD INTERVENTIONAL</v>
      </c>
      <c r="B1681" s="91" t="str">
        <v>Urology and Critical Care</v>
      </c>
      <c r="C1681" s="91" t="str">
        <v>2401521</v>
      </c>
      <c r="D1681" s="91" t="str">
        <v>Total Acute Urology</v>
      </c>
      <c r="E1681" s="91" t="str">
        <v>Urological Drainage</v>
      </c>
      <c r="F1681" s="91" t="str">
        <v>LUBRISIL TRAYS</v>
      </c>
      <c r="G1681" s="91" t="str">
        <v>SURESTEP SIL BAG TRAY</v>
      </c>
      <c r="H1681" s="91" t="str">
        <v>A947316_BARD</v>
      </c>
      <c r="I1681" s="91" t="str">
        <v>FolyTryLF</v>
      </c>
      <c r="J1681" s="91" t="str">
        <v>BARD</v>
      </c>
      <c r="K1681" s="95">
        <f>SUMIFS(MasterData[Curr Sales],MasterData[Material'#],H1681,MasterData[Material],I1681,MasterData[WWB ID],C1681)</f>
        <v>2210</v>
      </c>
      <c r="L1681" s="95">
        <f>SUMIFS(MasterData[Prior Sales],MasterData[Material'#],H1681,MasterData[Material],I1681,MasterData[WWB ID],C1681)</f>
        <v>1227.4000000000001</v>
      </c>
      <c r="M1681" s="95">
        <f t="shared" si="53"/>
        <v>982.59999999999991</v>
      </c>
      <c r="N1681" s="95">
        <f>SUMIFS(MasterData[Semi-Annual Base],MasterData[Material'#],H1681,MasterData[Material],I1681,MasterData[WWB ID],C1681)</f>
        <v>0</v>
      </c>
      <c r="O1681" s="95">
        <f>SUMIFS(MasterData[Semi-Annual Focus],MasterData[Material'#],H1681,MasterData[Material],I1681,MasterData[WWB ID],C1681)</f>
        <v>0</v>
      </c>
      <c r="P1681" s="95">
        <f>SUMIFS(MasterData[Base Rebate],MasterData[Material'#],H1681,MasterData[Material],I1681,MasterData[WWB ID],C1681)</f>
        <v>9.4544031815061764</v>
      </c>
      <c r="Q1681" s="95">
        <f>SUMIFS(MasterData[Annual Focus],MasterData[Material'#],H1681,MasterData[Material],I1681,MasterData[WWB ID],C1681)</f>
        <v>0</v>
      </c>
      <c r="R1681" s="95">
        <f>SUMIFS(MasterData[Growth Rebate],MasterData[Material'#],H1681,MasterData[Material],I1681,MasterData[WWB ID],C1681)</f>
        <v>98.260000000000019</v>
      </c>
      <c r="S1681" s="95">
        <f t="shared" si="54"/>
        <v>107.7144031815062</v>
      </c>
    </row>
    <row r="1682" spans="1:19" x14ac:dyDescent="0.25">
      <c r="A1682" s="91" t="str">
        <v>BD INTERVENTIONAL</v>
      </c>
      <c r="B1682" s="91" t="str">
        <v>Urology and Critical Care</v>
      </c>
      <c r="C1682" s="91" t="str">
        <v>2401521</v>
      </c>
      <c r="D1682" s="91" t="str">
        <v>Total Acute Urology</v>
      </c>
      <c r="E1682" s="91" t="str">
        <v>Urological Drainage</v>
      </c>
      <c r="F1682" s="91" t="str">
        <v>LUBRISIL TRAYS</v>
      </c>
      <c r="G1682" s="91" t="str">
        <v>SURESTEP SIL BAG TRAY</v>
      </c>
      <c r="H1682" s="91" t="str">
        <v>A947314_BARD</v>
      </c>
      <c r="I1682" s="91" t="str">
        <v>FolyTryLF</v>
      </c>
      <c r="J1682" s="91" t="str">
        <v>BARD</v>
      </c>
      <c r="K1682" s="95">
        <f>SUMIFS(MasterData[Curr Sales],MasterData[Material'#],H1682,MasterData[Material],I1682,MasterData[WWB ID],C1682)</f>
        <v>1385.6</v>
      </c>
      <c r="L1682" s="95">
        <f>SUMIFS(MasterData[Prior Sales],MasterData[Material'#],H1682,MasterData[Material],I1682,MasterData[WWB ID],C1682)</f>
        <v>2446.6000000000004</v>
      </c>
      <c r="M1682" s="95">
        <f t="shared" si="53"/>
        <v>-1061.0000000000005</v>
      </c>
      <c r="N1682" s="95">
        <f>SUMIFS(MasterData[Semi-Annual Base],MasterData[Material'#],H1682,MasterData[Material],I1682,MasterData[WWB ID],C1682)</f>
        <v>0</v>
      </c>
      <c r="O1682" s="95">
        <f>SUMIFS(MasterData[Semi-Annual Focus],MasterData[Material'#],H1682,MasterData[Material],I1682,MasterData[WWB ID],C1682)</f>
        <v>0</v>
      </c>
      <c r="P1682" s="95">
        <f>SUMIFS(MasterData[Base Rebate],MasterData[Material'#],H1682,MasterData[Material],I1682,MasterData[WWB ID],C1682)</f>
        <v>18.845643493460173</v>
      </c>
      <c r="Q1682" s="95">
        <f>SUMIFS(MasterData[Annual Focus],MasterData[Material'#],H1682,MasterData[Material],I1682,MasterData[WWB ID],C1682)</f>
        <v>0</v>
      </c>
      <c r="R1682" s="95">
        <f>SUMIFS(MasterData[Growth Rebate],MasterData[Material'#],H1682,MasterData[Material],I1682,MasterData[WWB ID],C1682)</f>
        <v>-106.1</v>
      </c>
      <c r="S1682" s="95">
        <f t="shared" si="54"/>
        <v>-87.254356506539821</v>
      </c>
    </row>
    <row r="1683" spans="1:19" x14ac:dyDescent="0.25">
      <c r="A1683" s="91" t="str">
        <v>BD INTERVENTIONAL</v>
      </c>
      <c r="B1683" s="91" t="str">
        <v>Urology and Critical Care</v>
      </c>
      <c r="C1683" s="91" t="str">
        <v>2401521</v>
      </c>
      <c r="D1683" s="91" t="str">
        <v>Total Acute Urology</v>
      </c>
      <c r="E1683" s="91" t="str">
        <v>Urological Drainage</v>
      </c>
      <c r="F1683" s="91" t="str">
        <v>LUBRISIL TRAYS</v>
      </c>
      <c r="G1683" s="91" t="str">
        <v>SURESTEP SIL BAG TRAY</v>
      </c>
      <c r="H1683" s="91" t="str">
        <v>A947318_BARD</v>
      </c>
      <c r="I1683" s="91" t="str">
        <v>FolyTryLF</v>
      </c>
      <c r="J1683" s="91" t="str">
        <v>BARD</v>
      </c>
      <c r="K1683" s="95">
        <f>SUMIFS(MasterData[Curr Sales],MasterData[Material'#],H1683,MasterData[Material],I1683,MasterData[WWB ID],C1683)</f>
        <v>325.09999999999997</v>
      </c>
      <c r="L1683" s="95">
        <f>SUMIFS(MasterData[Prior Sales],MasterData[Material'#],H1683,MasterData[Material],I1683,MasterData[WWB ID],C1683)</f>
        <v>0</v>
      </c>
      <c r="M1683" s="95">
        <f t="shared" si="53"/>
        <v>325.09999999999997</v>
      </c>
      <c r="N1683" s="95">
        <f>SUMIFS(MasterData[Semi-Annual Base],MasterData[Material'#],H1683,MasterData[Material],I1683,MasterData[WWB ID],C1683)</f>
        <v>0</v>
      </c>
      <c r="O1683" s="95">
        <f>SUMIFS(MasterData[Semi-Annual Focus],MasterData[Material'#],H1683,MasterData[Material],I1683,MasterData[WWB ID],C1683)</f>
        <v>0</v>
      </c>
      <c r="P1683" s="95">
        <f>SUMIFS(MasterData[Base Rebate],MasterData[Material'#],H1683,MasterData[Material],I1683,MasterData[WWB ID],C1683)</f>
        <v>0</v>
      </c>
      <c r="Q1683" s="95">
        <f>SUMIFS(MasterData[Annual Focus],MasterData[Material'#],H1683,MasterData[Material],I1683,MasterData[WWB ID],C1683)</f>
        <v>0</v>
      </c>
      <c r="R1683" s="95">
        <f>SUMIFS(MasterData[Growth Rebate],MasterData[Material'#],H1683,MasterData[Material],I1683,MasterData[WWB ID],C1683)</f>
        <v>32.510000000000005</v>
      </c>
      <c r="S1683" s="95">
        <f t="shared" si="54"/>
        <v>32.510000000000005</v>
      </c>
    </row>
    <row r="1684" spans="1:19" x14ac:dyDescent="0.25">
      <c r="A1684" s="91" t="str">
        <v>BD INTERVENTIONAL</v>
      </c>
      <c r="B1684" s="91" t="str">
        <v>Urology and Critical Care</v>
      </c>
      <c r="C1684" s="91" t="str">
        <v>2401521</v>
      </c>
      <c r="D1684" s="91" t="str">
        <v>Total Acute Urology</v>
      </c>
      <c r="E1684" s="91" t="str">
        <v>Urological Drainage</v>
      </c>
      <c r="F1684" s="91" t="str">
        <v>STATLOCK - FOLEY</v>
      </c>
      <c r="G1684" s="91" t="str">
        <v>STATLOCK - FOLEY</v>
      </c>
      <c r="H1684" s="91" t="str">
        <v>FOL0100_BARD</v>
      </c>
      <c r="I1684" s="91" t="str">
        <v>FolyAdltW/PershForLtxCath</v>
      </c>
      <c r="J1684" s="91" t="str">
        <v>BARD</v>
      </c>
      <c r="K1684" s="95">
        <f>SUMIFS(MasterData[Curr Sales],MasterData[Material'#],H1684,MasterData[Material],I1684,MasterData[WWB ID],C1684)</f>
        <v>688.41</v>
      </c>
      <c r="L1684" s="95">
        <f>SUMIFS(MasterData[Prior Sales],MasterData[Material'#],H1684,MasterData[Material],I1684,MasterData[WWB ID],C1684)</f>
        <v>380</v>
      </c>
      <c r="M1684" s="95">
        <f t="shared" si="53"/>
        <v>308.40999999999997</v>
      </c>
      <c r="N1684" s="95">
        <f>SUMIFS(MasterData[Semi-Annual Base],MasterData[Material'#],H1684,MasterData[Material],I1684,MasterData[WWB ID],C1684)</f>
        <v>0</v>
      </c>
      <c r="O1684" s="95">
        <f>SUMIFS(MasterData[Semi-Annual Focus],MasterData[Material'#],H1684,MasterData[Material],I1684,MasterData[WWB ID],C1684)</f>
        <v>0</v>
      </c>
      <c r="P1684" s="95">
        <f>SUMIFS(MasterData[Base Rebate],MasterData[Material'#],H1684,MasterData[Material],I1684,MasterData[WWB ID],C1684)</f>
        <v>2.9270598085158457</v>
      </c>
      <c r="Q1684" s="95">
        <f>SUMIFS(MasterData[Annual Focus],MasterData[Material'#],H1684,MasterData[Material],I1684,MasterData[WWB ID],C1684)</f>
        <v>0</v>
      </c>
      <c r="R1684" s="95">
        <f>SUMIFS(MasterData[Growth Rebate],MasterData[Material'#],H1684,MasterData[Material],I1684,MasterData[WWB ID],C1684)</f>
        <v>30.841000000000001</v>
      </c>
      <c r="S1684" s="95">
        <f t="shared" si="54"/>
        <v>33.768059808515844</v>
      </c>
    </row>
    <row r="1685" spans="1:19" x14ac:dyDescent="0.25">
      <c r="A1685" s="91" t="str">
        <v>BD INTERVENTIONAL</v>
      </c>
      <c r="B1685" s="91" t="str">
        <v>Urology and Critical Care</v>
      </c>
      <c r="C1685" s="91" t="str">
        <v>2401531</v>
      </c>
      <c r="D1685" s="91" t="str">
        <v>Total Home Care Sales</v>
      </c>
      <c r="E1685" s="91" t="str">
        <v>Urology Home Care</v>
      </c>
      <c r="F1685" s="91" t="str">
        <v>Leg Bags</v>
      </c>
      <c r="G1685" s="91" t="str">
        <v>Leg Bags</v>
      </c>
      <c r="H1685" s="91" t="str">
        <v>150832_BARD</v>
      </c>
      <c r="I1685" s="91" t="str">
        <v>LegBagKitw/DrainFabricStrap</v>
      </c>
      <c r="J1685" s="91" t="str">
        <v>BARD</v>
      </c>
      <c r="K1685" s="95">
        <f>SUMIFS(MasterData[Curr Sales],MasterData[Material'#],H1685,MasterData[Material],I1685,MasterData[WWB ID],C1685)</f>
        <v>182.5</v>
      </c>
      <c r="L1685" s="95">
        <f>SUMIFS(MasterData[Prior Sales],MasterData[Material'#],H1685,MasterData[Material],I1685,MasterData[WWB ID],C1685)</f>
        <v>318</v>
      </c>
      <c r="M1685" s="95">
        <f t="shared" si="53"/>
        <v>-135.5</v>
      </c>
      <c r="N1685" s="95">
        <f>SUMIFS(MasterData[Semi-Annual Base],MasterData[Material'#],H1685,MasterData[Material],I1685,MasterData[WWB ID],C1685)</f>
        <v>0</v>
      </c>
      <c r="O1685" s="95">
        <f>SUMIFS(MasterData[Semi-Annual Focus],MasterData[Material'#],H1685,MasterData[Material],I1685,MasterData[WWB ID],C1685)</f>
        <v>0</v>
      </c>
      <c r="P1685" s="95">
        <f>SUMIFS(MasterData[Base Rebate],MasterData[Material'#],H1685,MasterData[Material],I1685,MasterData[WWB ID],C1685)</f>
        <v>2.4494868923895754</v>
      </c>
      <c r="Q1685" s="95">
        <f>SUMIFS(MasterData[Annual Focus],MasterData[Material'#],H1685,MasterData[Material],I1685,MasterData[WWB ID],C1685)</f>
        <v>0</v>
      </c>
      <c r="R1685" s="95">
        <f>SUMIFS(MasterData[Growth Rebate],MasterData[Material'#],H1685,MasterData[Material],I1685,MasterData[WWB ID],C1685)</f>
        <v>-13.550000000000002</v>
      </c>
      <c r="S1685" s="95">
        <f t="shared" si="54"/>
        <v>-11.100513107610427</v>
      </c>
    </row>
    <row r="1686" spans="1:19" x14ac:dyDescent="0.25">
      <c r="A1686" s="91" t="str">
        <v>BD INTERVENTIONAL</v>
      </c>
      <c r="B1686" s="91" t="str">
        <v>Urology and Critical Care</v>
      </c>
      <c r="C1686" s="91" t="str">
        <v>2401521</v>
      </c>
      <c r="D1686" s="91" t="str">
        <v>Total Acute Urology</v>
      </c>
      <c r="E1686" s="91" t="str">
        <v>Urological Drainage</v>
      </c>
      <c r="F1686" s="91" t="str">
        <v>Non-IC Specialty Foleys</v>
      </c>
      <c r="G1686" s="91" t="str">
        <v>URO 3-WAY 30CC</v>
      </c>
      <c r="H1686" s="91" t="str">
        <v>0125RL18_BARD</v>
      </c>
      <c r="I1686" s="91" t="str">
        <v>FoleyCathContinIrr3Way</v>
      </c>
      <c r="J1686" s="91" t="str">
        <v>BARD</v>
      </c>
      <c r="K1686" s="95">
        <f>SUMIFS(MasterData[Curr Sales],MasterData[Material'#],H1686,MasterData[Material],I1686,MasterData[WWB ID],C1686)</f>
        <v>0</v>
      </c>
      <c r="L1686" s="95">
        <f>SUMIFS(MasterData[Prior Sales],MasterData[Material'#],H1686,MasterData[Material],I1686,MasterData[WWB ID],C1686)</f>
        <v>8.5500000000000007</v>
      </c>
      <c r="M1686" s="95">
        <f t="shared" si="53"/>
        <v>-8.5500000000000007</v>
      </c>
      <c r="N1686" s="95">
        <f>SUMIFS(MasterData[Semi-Annual Base],MasterData[Material'#],H1686,MasterData[Material],I1686,MasterData[WWB ID],C1686)</f>
        <v>0</v>
      </c>
      <c r="O1686" s="95">
        <f>SUMIFS(MasterData[Semi-Annual Focus],MasterData[Material'#],H1686,MasterData[Material],I1686,MasterData[WWB ID],C1686)</f>
        <v>0</v>
      </c>
      <c r="P1686" s="95">
        <f>SUMIFS(MasterData[Base Rebate],MasterData[Material'#],H1686,MasterData[Material],I1686,MasterData[WWB ID],C1686)</f>
        <v>6.5858845691606535E-2</v>
      </c>
      <c r="Q1686" s="95">
        <f>SUMIFS(MasterData[Annual Focus],MasterData[Material'#],H1686,MasterData[Material],I1686,MasterData[WWB ID],C1686)</f>
        <v>0</v>
      </c>
      <c r="R1686" s="95">
        <f>SUMIFS(MasterData[Growth Rebate],MasterData[Material'#],H1686,MasterData[Material],I1686,MasterData[WWB ID],C1686)</f>
        <v>-0.8550000000000002</v>
      </c>
      <c r="S1686" s="95">
        <f t="shared" si="54"/>
        <v>-0.78914115430839371</v>
      </c>
    </row>
    <row r="1687" spans="1:19" x14ac:dyDescent="0.25">
      <c r="A1687" s="91" t="str">
        <v>BD INTERVENTIONAL</v>
      </c>
      <c r="B1687" s="91" t="str">
        <v>Urology and Critical Care</v>
      </c>
      <c r="C1687" s="91" t="str">
        <v>2401521</v>
      </c>
      <c r="D1687" s="91" t="str">
        <v>Total Acute Urology</v>
      </c>
      <c r="E1687" s="91" t="str">
        <v>Urological Drainage</v>
      </c>
      <c r="F1687" s="91" t="str">
        <v>Latex Strips</v>
      </c>
      <c r="G1687" s="91" t="str">
        <v>Hydro Latex 30cc Balloon</v>
      </c>
      <c r="H1687" s="91" t="str">
        <v>0166L24_BARD</v>
      </c>
      <c r="I1687" s="91" t="str">
        <v>FoleyCath2Way</v>
      </c>
      <c r="J1687" s="91" t="str">
        <v>BARD</v>
      </c>
      <c r="K1687" s="95">
        <f>SUMIFS(MasterData[Curr Sales],MasterData[Material'#],H1687,MasterData[Material],I1687,MasterData[WWB ID],C1687)</f>
        <v>52.320000000000007</v>
      </c>
      <c r="L1687" s="95">
        <f>SUMIFS(MasterData[Prior Sales],MasterData[Material'#],H1687,MasterData[Material],I1687,MasterData[WWB ID],C1687)</f>
        <v>0</v>
      </c>
      <c r="M1687" s="95">
        <f t="shared" ref="M1687:M1750" si="55">K1687-L1687</f>
        <v>52.320000000000007</v>
      </c>
      <c r="N1687" s="95">
        <f>SUMIFS(MasterData[Semi-Annual Base],MasterData[Material'#],H1687,MasterData[Material],I1687,MasterData[WWB ID],C1687)</f>
        <v>0</v>
      </c>
      <c r="O1687" s="95">
        <f>SUMIFS(MasterData[Semi-Annual Focus],MasterData[Material'#],H1687,MasterData[Material],I1687,MasterData[WWB ID],C1687)</f>
        <v>0</v>
      </c>
      <c r="P1687" s="95">
        <f>SUMIFS(MasterData[Base Rebate],MasterData[Material'#],H1687,MasterData[Material],I1687,MasterData[WWB ID],C1687)</f>
        <v>0</v>
      </c>
      <c r="Q1687" s="95">
        <f>SUMIFS(MasterData[Annual Focus],MasterData[Material'#],H1687,MasterData[Material],I1687,MasterData[WWB ID],C1687)</f>
        <v>0</v>
      </c>
      <c r="R1687" s="95">
        <f>SUMIFS(MasterData[Growth Rebate],MasterData[Material'#],H1687,MasterData[Material],I1687,MasterData[WWB ID],C1687)</f>
        <v>5.2320000000000011</v>
      </c>
      <c r="S1687" s="95">
        <f t="shared" ref="S1687:S1750" si="56">SUM(N1687:R1687)</f>
        <v>5.2320000000000011</v>
      </c>
    </row>
    <row r="1688" spans="1:19" x14ac:dyDescent="0.25">
      <c r="A1688" s="91" t="str">
        <v>BD INTERVENTIONAL</v>
      </c>
      <c r="B1688" s="91" t="str">
        <v>Urology and Critical Care</v>
      </c>
      <c r="C1688" s="91" t="str">
        <v>2401521</v>
      </c>
      <c r="D1688" s="91" t="str">
        <v>Total Acute Urology</v>
      </c>
      <c r="E1688" s="91" t="str">
        <v>Urological Drainage</v>
      </c>
      <c r="F1688" s="91" t="str">
        <v>Latex Strips</v>
      </c>
      <c r="G1688" s="91" t="str">
        <v>Hydro Latex 30cc Balloon</v>
      </c>
      <c r="H1688" s="91" t="str">
        <v>0166L28_BARD</v>
      </c>
      <c r="I1688" s="91" t="str">
        <v>FoleyCath2Way</v>
      </c>
      <c r="J1688" s="91" t="str">
        <v>BARD</v>
      </c>
      <c r="K1688" s="95">
        <f>SUMIFS(MasterData[Curr Sales],MasterData[Material'#],H1688,MasterData[Material],I1688,MasterData[WWB ID],C1688)</f>
        <v>52.320000000000007</v>
      </c>
      <c r="L1688" s="95">
        <f>SUMIFS(MasterData[Prior Sales],MasterData[Material'#],H1688,MasterData[Material],I1688,MasterData[WWB ID],C1688)</f>
        <v>0</v>
      </c>
      <c r="M1688" s="95">
        <f t="shared" si="55"/>
        <v>52.320000000000007</v>
      </c>
      <c r="N1688" s="95">
        <f>SUMIFS(MasterData[Semi-Annual Base],MasterData[Material'#],H1688,MasterData[Material],I1688,MasterData[WWB ID],C1688)</f>
        <v>0</v>
      </c>
      <c r="O1688" s="95">
        <f>SUMIFS(MasterData[Semi-Annual Focus],MasterData[Material'#],H1688,MasterData[Material],I1688,MasterData[WWB ID],C1688)</f>
        <v>0</v>
      </c>
      <c r="P1688" s="95">
        <f>SUMIFS(MasterData[Base Rebate],MasterData[Material'#],H1688,MasterData[Material],I1688,MasterData[WWB ID],C1688)</f>
        <v>0</v>
      </c>
      <c r="Q1688" s="95">
        <f>SUMIFS(MasterData[Annual Focus],MasterData[Material'#],H1688,MasterData[Material],I1688,MasterData[WWB ID],C1688)</f>
        <v>0</v>
      </c>
      <c r="R1688" s="95">
        <f>SUMIFS(MasterData[Growth Rebate],MasterData[Material'#],H1688,MasterData[Material],I1688,MasterData[WWB ID],C1688)</f>
        <v>5.2320000000000011</v>
      </c>
      <c r="S1688" s="95">
        <f t="shared" si="56"/>
        <v>5.2320000000000011</v>
      </c>
    </row>
    <row r="1689" spans="1:19" x14ac:dyDescent="0.25">
      <c r="A1689" s="91" t="str">
        <v>BD INTERVENTIONAL</v>
      </c>
      <c r="B1689" s="91" t="str">
        <v>Urology and Critical Care</v>
      </c>
      <c r="C1689" s="91" t="str">
        <v>2401521</v>
      </c>
      <c r="D1689" s="91" t="str">
        <v>Total Acute Urology</v>
      </c>
      <c r="E1689" s="91" t="str">
        <v>Urological Drainage</v>
      </c>
      <c r="F1689" s="91" t="str">
        <v>Lubrisil Strips</v>
      </c>
      <c r="G1689" s="91" t="str">
        <v>Lubri-Sil Catheters</v>
      </c>
      <c r="H1689" s="91" t="str">
        <v>175810_BARD</v>
      </c>
      <c r="I1689" s="91" t="str">
        <v>FoleyCathHydrogelCtdAllSil</v>
      </c>
      <c r="J1689" s="91" t="str">
        <v>BARD</v>
      </c>
      <c r="K1689" s="95">
        <f>SUMIFS(MasterData[Curr Sales],MasterData[Material'#],H1689,MasterData[Material],I1689,MasterData[WWB ID],C1689)</f>
        <v>89.52</v>
      </c>
      <c r="L1689" s="95">
        <f>SUMIFS(MasterData[Prior Sales],MasterData[Material'#],H1689,MasterData[Material],I1689,MasterData[WWB ID],C1689)</f>
        <v>0</v>
      </c>
      <c r="M1689" s="95">
        <f t="shared" si="55"/>
        <v>89.52</v>
      </c>
      <c r="N1689" s="95">
        <f>SUMIFS(MasterData[Semi-Annual Base],MasterData[Material'#],H1689,MasterData[Material],I1689,MasterData[WWB ID],C1689)</f>
        <v>0</v>
      </c>
      <c r="O1689" s="95">
        <f>SUMIFS(MasterData[Semi-Annual Focus],MasterData[Material'#],H1689,MasterData[Material],I1689,MasterData[WWB ID],C1689)</f>
        <v>0</v>
      </c>
      <c r="P1689" s="95">
        <f>SUMIFS(MasterData[Base Rebate],MasterData[Material'#],H1689,MasterData[Material],I1689,MasterData[WWB ID],C1689)</f>
        <v>0</v>
      </c>
      <c r="Q1689" s="95">
        <f>SUMIFS(MasterData[Annual Focus],MasterData[Material'#],H1689,MasterData[Material],I1689,MasterData[WWB ID],C1689)</f>
        <v>0</v>
      </c>
      <c r="R1689" s="95">
        <f>SUMIFS(MasterData[Growth Rebate],MasterData[Material'#],H1689,MasterData[Material],I1689,MasterData[WWB ID],C1689)</f>
        <v>8.9520000000000017</v>
      </c>
      <c r="S1689" s="95">
        <f t="shared" si="56"/>
        <v>8.9520000000000017</v>
      </c>
    </row>
    <row r="1690" spans="1:19" x14ac:dyDescent="0.25">
      <c r="A1690" s="91" t="str">
        <v>BD INTERVENTIONAL</v>
      </c>
      <c r="B1690" s="91" t="str">
        <v>Urology and Critical Care</v>
      </c>
      <c r="C1690" s="91" t="str">
        <v>2401541</v>
      </c>
      <c r="D1690" s="91" t="str">
        <v>Total BD UCC Other</v>
      </c>
      <c r="E1690" s="91" t="str">
        <v>Airway</v>
      </c>
      <c r="F1690" s="91" t="str">
        <v>STATLOCK - NASOGASTRIC</v>
      </c>
      <c r="G1690" s="91" t="str">
        <v>STATLOCK - NASOGASTRIC</v>
      </c>
      <c r="H1690" s="91" t="str">
        <v>NG0120_BARD</v>
      </c>
      <c r="I1690" s="91" t="str">
        <v>NGAdlt</v>
      </c>
      <c r="J1690" s="91" t="str">
        <v>BARD</v>
      </c>
      <c r="K1690" s="95">
        <f>SUMIFS(MasterData[Curr Sales],MasterData[Material'#],H1690,MasterData[Material],I1690,MasterData[WWB ID],C1690)</f>
        <v>1056</v>
      </c>
      <c r="L1690" s="95">
        <f>SUMIFS(MasterData[Prior Sales],MasterData[Material'#],H1690,MasterData[Material],I1690,MasterData[WWB ID],C1690)</f>
        <v>792</v>
      </c>
      <c r="M1690" s="95">
        <f t="shared" si="55"/>
        <v>264</v>
      </c>
      <c r="N1690" s="95">
        <f>SUMIFS(MasterData[Semi-Annual Base],MasterData[Material'#],H1690,MasterData[Material],I1690,MasterData[WWB ID],C1690)</f>
        <v>0</v>
      </c>
      <c r="O1690" s="95">
        <f>SUMIFS(MasterData[Semi-Annual Focus],MasterData[Material'#],H1690,MasterData[Material],I1690,MasterData[WWB ID],C1690)</f>
        <v>0</v>
      </c>
      <c r="P1690" s="95">
        <f>SUMIFS(MasterData[Base Rebate],MasterData[Material'#],H1690,MasterData[Material],I1690,MasterData[WWB ID],C1690)</f>
        <v>6.1006088640646032</v>
      </c>
      <c r="Q1690" s="95">
        <f>SUMIFS(MasterData[Annual Focus],MasterData[Material'#],H1690,MasterData[Material],I1690,MasterData[WWB ID],C1690)</f>
        <v>0</v>
      </c>
      <c r="R1690" s="95">
        <f>SUMIFS(MasterData[Growth Rebate],MasterData[Material'#],H1690,MasterData[Material],I1690,MasterData[WWB ID],C1690)</f>
        <v>26.399999999999991</v>
      </c>
      <c r="S1690" s="95">
        <f t="shared" si="56"/>
        <v>32.500608864064596</v>
      </c>
    </row>
    <row r="1691" spans="1:19" x14ac:dyDescent="0.25">
      <c r="A1691" s="91" t="str">
        <v>BD INTERVENTIONAL</v>
      </c>
      <c r="B1691" s="91" t="str">
        <v>Urology and Critical Care</v>
      </c>
      <c r="C1691" s="91" t="str">
        <v>2401541</v>
      </c>
      <c r="D1691" s="91" t="str">
        <v>Total BD UCC Other</v>
      </c>
      <c r="E1691" s="91" t="str">
        <v>Wound Drainage</v>
      </c>
      <c r="F1691" s="91" t="str">
        <v>Wound and Skin Care</v>
      </c>
      <c r="G1691" s="91" t="str">
        <v>Medi-Aire</v>
      </c>
      <c r="H1691" s="91" t="str">
        <v>7000A_BARD</v>
      </c>
      <c r="I1691" s="91" t="str">
        <v>FreshAirScent</v>
      </c>
      <c r="J1691" s="91" t="str">
        <v>BARD</v>
      </c>
      <c r="K1691" s="95">
        <f>SUMIFS(MasterData[Curr Sales],MasterData[Material'#],H1691,MasterData[Material],I1691,MasterData[WWB ID],C1691)</f>
        <v>376.30000000000007</v>
      </c>
      <c r="L1691" s="95">
        <f>SUMIFS(MasterData[Prior Sales],MasterData[Material'#],H1691,MasterData[Material],I1691,MasterData[WWB ID],C1691)</f>
        <v>84.420000000000016</v>
      </c>
      <c r="M1691" s="95">
        <f t="shared" si="55"/>
        <v>291.88000000000005</v>
      </c>
      <c r="N1691" s="95">
        <f>SUMIFS(MasterData[Semi-Annual Base],MasterData[Material'#],H1691,MasterData[Material],I1691,MasterData[WWB ID],C1691)</f>
        <v>0</v>
      </c>
      <c r="O1691" s="95">
        <f>SUMIFS(MasterData[Semi-Annual Focus],MasterData[Material'#],H1691,MasterData[Material],I1691,MasterData[WWB ID],C1691)</f>
        <v>0</v>
      </c>
      <c r="P1691" s="95">
        <f>SUMIFS(MasterData[Base Rebate],MasterData[Material'#],H1691,MasterData[Material],I1691,MasterData[WWB ID],C1691)</f>
        <v>0.65026944482870441</v>
      </c>
      <c r="Q1691" s="95">
        <f>SUMIFS(MasterData[Annual Focus],MasterData[Material'#],H1691,MasterData[Material],I1691,MasterData[WWB ID],C1691)</f>
        <v>0</v>
      </c>
      <c r="R1691" s="95">
        <f>SUMIFS(MasterData[Growth Rebate],MasterData[Material'#],H1691,MasterData[Material],I1691,MasterData[WWB ID],C1691)</f>
        <v>29.187999999999999</v>
      </c>
      <c r="S1691" s="95">
        <f t="shared" si="56"/>
        <v>29.838269444828704</v>
      </c>
    </row>
    <row r="1692" spans="1:19" x14ac:dyDescent="0.25">
      <c r="A1692" s="91" t="str">
        <v>BD INTERVENTIONAL</v>
      </c>
      <c r="B1692" s="91" t="str">
        <v>Urology and Critical Care</v>
      </c>
      <c r="C1692" s="91" t="str">
        <v>2401521</v>
      </c>
      <c r="D1692" s="91" t="str">
        <v>Total Acute Urology</v>
      </c>
      <c r="E1692" s="91" t="str">
        <v>Urological Drainage</v>
      </c>
      <c r="F1692" s="91" t="str">
        <v>STATLOCK - FOLEY</v>
      </c>
      <c r="G1692" s="91" t="str">
        <v>STATLOCK - FOLEY</v>
      </c>
      <c r="H1692" s="91" t="str">
        <v>FOL0105_BARD</v>
      </c>
      <c r="I1692" s="91" t="str">
        <v>FoleySecureForSilicone3Way</v>
      </c>
      <c r="J1692" s="91" t="str">
        <v>BARD</v>
      </c>
      <c r="K1692" s="95">
        <f>SUMIFS(MasterData[Curr Sales],MasterData[Material'#],H1692,MasterData[Material],I1692,MasterData[WWB ID],C1692)</f>
        <v>49.739999999999995</v>
      </c>
      <c r="L1692" s="95">
        <f>SUMIFS(MasterData[Prior Sales],MasterData[Material'#],H1692,MasterData[Material],I1692,MasterData[WWB ID],C1692)</f>
        <v>9.09</v>
      </c>
      <c r="M1692" s="95">
        <f t="shared" si="55"/>
        <v>40.649999999999991</v>
      </c>
      <c r="N1692" s="95">
        <f>SUMIFS(MasterData[Semi-Annual Base],MasterData[Material'#],H1692,MasterData[Material],I1692,MasterData[WWB ID],C1692)</f>
        <v>0</v>
      </c>
      <c r="O1692" s="95">
        <f>SUMIFS(MasterData[Semi-Annual Focus],MasterData[Material'#],H1692,MasterData[Material],I1692,MasterData[WWB ID],C1692)</f>
        <v>0</v>
      </c>
      <c r="P1692" s="95">
        <f>SUMIFS(MasterData[Base Rebate],MasterData[Material'#],H1692,MasterData[Material],I1692,MasterData[WWB ID],C1692)</f>
        <v>7.0018351735286907E-2</v>
      </c>
      <c r="Q1692" s="95">
        <f>SUMIFS(MasterData[Annual Focus],MasterData[Material'#],H1692,MasterData[Material],I1692,MasterData[WWB ID],C1692)</f>
        <v>0</v>
      </c>
      <c r="R1692" s="95">
        <f>SUMIFS(MasterData[Growth Rebate],MasterData[Material'#],H1692,MasterData[Material],I1692,MasterData[WWB ID],C1692)</f>
        <v>4.0650000000000004</v>
      </c>
      <c r="S1692" s="95">
        <f t="shared" si="56"/>
        <v>4.1350183517352876</v>
      </c>
    </row>
    <row r="1693" spans="1:19" x14ac:dyDescent="0.25">
      <c r="A1693" s="91" t="str">
        <v>BD INTERVENTIONAL</v>
      </c>
      <c r="B1693" s="91" t="str">
        <v>Urology and Critical Care</v>
      </c>
      <c r="C1693" s="91" t="str">
        <v>2401521</v>
      </c>
      <c r="D1693" s="91" t="str">
        <v>Total Acute Urology</v>
      </c>
      <c r="E1693" s="91" t="str">
        <v>Urological Drainage</v>
      </c>
      <c r="F1693" s="91" t="str">
        <v>STATLOCK - FOLEY</v>
      </c>
      <c r="G1693" s="91" t="str">
        <v>STATLOCK - FOLEY</v>
      </c>
      <c r="H1693" s="91" t="str">
        <v>FOL0101_BARD</v>
      </c>
      <c r="I1693" s="91" t="str">
        <v>FolyAdltW/PershFororSilCath</v>
      </c>
      <c r="J1693" s="91" t="str">
        <v>BARD</v>
      </c>
      <c r="K1693" s="95">
        <f>SUMIFS(MasterData[Curr Sales],MasterData[Material'#],H1693,MasterData[Material],I1693,MasterData[WWB ID],C1693)</f>
        <v>164.47</v>
      </c>
      <c r="L1693" s="95">
        <f>SUMIFS(MasterData[Prior Sales],MasterData[Material'#],H1693,MasterData[Material],I1693,MasterData[WWB ID],C1693)</f>
        <v>169.48000000000002</v>
      </c>
      <c r="M1693" s="95">
        <f t="shared" si="55"/>
        <v>-5.0100000000000193</v>
      </c>
      <c r="N1693" s="95">
        <f>SUMIFS(MasterData[Semi-Annual Base],MasterData[Material'#],H1693,MasterData[Material],I1693,MasterData[WWB ID],C1693)</f>
        <v>0</v>
      </c>
      <c r="O1693" s="95">
        <f>SUMIFS(MasterData[Semi-Annual Focus],MasterData[Material'#],H1693,MasterData[Material],I1693,MasterData[WWB ID],C1693)</f>
        <v>0</v>
      </c>
      <c r="P1693" s="95">
        <f>SUMIFS(MasterData[Base Rebate],MasterData[Material'#],H1693,MasterData[Material],I1693,MasterData[WWB ID],C1693)</f>
        <v>1.3054686745980668</v>
      </c>
      <c r="Q1693" s="95">
        <f>SUMIFS(MasterData[Annual Focus],MasterData[Material'#],H1693,MasterData[Material],I1693,MasterData[WWB ID],C1693)</f>
        <v>0</v>
      </c>
      <c r="R1693" s="95">
        <f>SUMIFS(MasterData[Growth Rebate],MasterData[Material'#],H1693,MasterData[Material],I1693,MasterData[WWB ID],C1693)</f>
        <v>-0.50100000000000122</v>
      </c>
      <c r="S1693" s="95">
        <f t="shared" si="56"/>
        <v>0.80446867459806559</v>
      </c>
    </row>
    <row r="1694" spans="1:19" x14ac:dyDescent="0.25">
      <c r="A1694" s="91" t="str">
        <v>BD INTERVENTIONAL</v>
      </c>
      <c r="B1694" s="91" t="str">
        <v>Urology and Critical Care</v>
      </c>
      <c r="C1694" s="91" t="str">
        <v>2401531</v>
      </c>
      <c r="D1694" s="91" t="str">
        <v>Total Home Care Sales</v>
      </c>
      <c r="E1694" s="91" t="str">
        <v>Urology Home Care</v>
      </c>
      <c r="F1694" s="91" t="str">
        <v>Leg Bags</v>
      </c>
      <c r="G1694" s="91" t="str">
        <v>Leg Bags</v>
      </c>
      <c r="H1694" s="91" t="str">
        <v>150732_BARD</v>
      </c>
      <c r="I1694" s="91" t="str">
        <v>LegBagw/DrainFabricStrap</v>
      </c>
      <c r="J1694" s="91" t="str">
        <v>BARD</v>
      </c>
      <c r="K1694" s="95">
        <f>SUMIFS(MasterData[Curr Sales],MasterData[Material'#],H1694,MasterData[Material],I1694,MasterData[WWB ID],C1694)</f>
        <v>0</v>
      </c>
      <c r="L1694" s="95">
        <f>SUMIFS(MasterData[Prior Sales],MasterData[Material'#],H1694,MasterData[Material],I1694,MasterData[WWB ID],C1694)</f>
        <v>8.4</v>
      </c>
      <c r="M1694" s="95">
        <f t="shared" si="55"/>
        <v>-8.4</v>
      </c>
      <c r="N1694" s="95">
        <f>SUMIFS(MasterData[Semi-Annual Base],MasterData[Material'#],H1694,MasterData[Material],I1694,MasterData[WWB ID],C1694)</f>
        <v>0</v>
      </c>
      <c r="O1694" s="95">
        <f>SUMIFS(MasterData[Semi-Annual Focus],MasterData[Material'#],H1694,MasterData[Material],I1694,MasterData[WWB ID],C1694)</f>
        <v>0</v>
      </c>
      <c r="P1694" s="95">
        <f>SUMIFS(MasterData[Base Rebate],MasterData[Material'#],H1694,MasterData[Material],I1694,MasterData[WWB ID],C1694)</f>
        <v>6.4703427346139736E-2</v>
      </c>
      <c r="Q1694" s="95">
        <f>SUMIFS(MasterData[Annual Focus],MasterData[Material'#],H1694,MasterData[Material],I1694,MasterData[WWB ID],C1694)</f>
        <v>0</v>
      </c>
      <c r="R1694" s="95">
        <f>SUMIFS(MasterData[Growth Rebate],MasterData[Material'#],H1694,MasterData[Material],I1694,MasterData[WWB ID],C1694)</f>
        <v>-0.84000000000000008</v>
      </c>
      <c r="S1694" s="95">
        <f t="shared" si="56"/>
        <v>-0.77529657265386032</v>
      </c>
    </row>
    <row r="1695" spans="1:19" x14ac:dyDescent="0.25">
      <c r="A1695" s="91" t="str">
        <v>BD INTERVENTIONAL</v>
      </c>
      <c r="B1695" s="91" t="str">
        <v>Urology and Critical Care</v>
      </c>
      <c r="C1695" s="91" t="str">
        <v>2401521</v>
      </c>
      <c r="D1695" s="91" t="str">
        <v>Total Acute Urology</v>
      </c>
      <c r="E1695" s="91" t="str">
        <v>Urological Drainage</v>
      </c>
      <c r="F1695" s="91" t="str">
        <v>Latex Strips</v>
      </c>
      <c r="G1695" s="91" t="str">
        <v>Hydro Latex 30cc Balloon</v>
      </c>
      <c r="H1695" s="91" t="str">
        <v>0166L14_BARD</v>
      </c>
      <c r="I1695" s="91" t="str">
        <v>FoleyCath2Way</v>
      </c>
      <c r="J1695" s="91" t="str">
        <v>BARD</v>
      </c>
      <c r="K1695" s="95">
        <f>SUMIFS(MasterData[Curr Sales],MasterData[Material'#],H1695,MasterData[Material],I1695,MasterData[WWB ID],C1695)</f>
        <v>49.2</v>
      </c>
      <c r="L1695" s="95">
        <f>SUMIFS(MasterData[Prior Sales],MasterData[Material'#],H1695,MasterData[Material],I1695,MasterData[WWB ID],C1695)</f>
        <v>0</v>
      </c>
      <c r="M1695" s="95">
        <f t="shared" si="55"/>
        <v>49.2</v>
      </c>
      <c r="N1695" s="95">
        <f>SUMIFS(MasterData[Semi-Annual Base],MasterData[Material'#],H1695,MasterData[Material],I1695,MasterData[WWB ID],C1695)</f>
        <v>0</v>
      </c>
      <c r="O1695" s="95">
        <f>SUMIFS(MasterData[Semi-Annual Focus],MasterData[Material'#],H1695,MasterData[Material],I1695,MasterData[WWB ID],C1695)</f>
        <v>0</v>
      </c>
      <c r="P1695" s="95">
        <f>SUMIFS(MasterData[Base Rebate],MasterData[Material'#],H1695,MasterData[Material],I1695,MasterData[WWB ID],C1695)</f>
        <v>0</v>
      </c>
      <c r="Q1695" s="95">
        <f>SUMIFS(MasterData[Annual Focus],MasterData[Material'#],H1695,MasterData[Material],I1695,MasterData[WWB ID],C1695)</f>
        <v>0</v>
      </c>
      <c r="R1695" s="95">
        <f>SUMIFS(MasterData[Growth Rebate],MasterData[Material'#],H1695,MasterData[Material],I1695,MasterData[WWB ID],C1695)</f>
        <v>4.9200000000000008</v>
      </c>
      <c r="S1695" s="95">
        <f t="shared" si="56"/>
        <v>4.9200000000000008</v>
      </c>
    </row>
    <row r="1696" spans="1:19" x14ac:dyDescent="0.25">
      <c r="A1696" s="91" t="str">
        <v>BD INTERVENTIONAL</v>
      </c>
      <c r="B1696" s="91" t="str">
        <v>Urology and Critical Care</v>
      </c>
      <c r="C1696" s="91" t="str">
        <v>2401521</v>
      </c>
      <c r="D1696" s="91" t="str">
        <v>Total Acute Urology</v>
      </c>
      <c r="E1696" s="91" t="str">
        <v>Urological Drainage</v>
      </c>
      <c r="F1696" s="91" t="str">
        <v>Lubrisil Strips</v>
      </c>
      <c r="G1696" s="91" t="str">
        <v>Lubri-Sil Catheters</v>
      </c>
      <c r="H1696" s="91" t="str">
        <v>175812_BARD</v>
      </c>
      <c r="I1696" s="91" t="str">
        <v>FoleyCathHydrogelCtdAllSil</v>
      </c>
      <c r="J1696" s="91" t="str">
        <v>BARD</v>
      </c>
      <c r="K1696" s="95">
        <f>SUMIFS(MasterData[Curr Sales],MasterData[Material'#],H1696,MasterData[Material],I1696,MasterData[WWB ID],C1696)</f>
        <v>0</v>
      </c>
      <c r="L1696" s="95">
        <f>SUMIFS(MasterData[Prior Sales],MasterData[Material'#],H1696,MasterData[Material],I1696,MasterData[WWB ID],C1696)</f>
        <v>40.079999999999991</v>
      </c>
      <c r="M1696" s="95">
        <f t="shared" si="55"/>
        <v>-40.079999999999991</v>
      </c>
      <c r="N1696" s="95">
        <f>SUMIFS(MasterData[Semi-Annual Base],MasterData[Material'#],H1696,MasterData[Material],I1696,MasterData[WWB ID],C1696)</f>
        <v>0</v>
      </c>
      <c r="O1696" s="95">
        <f>SUMIFS(MasterData[Semi-Annual Focus],MasterData[Material'#],H1696,MasterData[Material],I1696,MasterData[WWB ID],C1696)</f>
        <v>0</v>
      </c>
      <c r="P1696" s="95">
        <f>SUMIFS(MasterData[Base Rebate],MasterData[Material'#],H1696,MasterData[Material],I1696,MasterData[WWB ID],C1696)</f>
        <v>0.3087277819087238</v>
      </c>
      <c r="Q1696" s="95">
        <f>SUMIFS(MasterData[Annual Focus],MasterData[Material'#],H1696,MasterData[Material],I1696,MasterData[WWB ID],C1696)</f>
        <v>0</v>
      </c>
      <c r="R1696" s="95">
        <f>SUMIFS(MasterData[Growth Rebate],MasterData[Material'#],H1696,MasterData[Material],I1696,MasterData[WWB ID],C1696)</f>
        <v>-4.0079999999999991</v>
      </c>
      <c r="S1696" s="95">
        <f t="shared" si="56"/>
        <v>-3.6992722180912754</v>
      </c>
    </row>
    <row r="1697" spans="1:19" x14ac:dyDescent="0.25">
      <c r="A1697" s="91" t="str">
        <v>BD INTERVENTIONAL</v>
      </c>
      <c r="B1697" s="91" t="str">
        <v>Urology and Critical Care</v>
      </c>
      <c r="C1697" s="91" t="str">
        <v>2401521</v>
      </c>
      <c r="D1697" s="91" t="str">
        <v>Total Acute Urology</v>
      </c>
      <c r="E1697" s="91" t="str">
        <v>Urological Drainage</v>
      </c>
      <c r="F1697" s="91" t="str">
        <v>Lubrisil Strips</v>
      </c>
      <c r="G1697" s="91" t="str">
        <v>Lubri-Sil Catheters</v>
      </c>
      <c r="H1697" s="91" t="str">
        <v>175820_BARD</v>
      </c>
      <c r="I1697" s="91" t="str">
        <v>FoleyCathHydrogelCtdAllSil</v>
      </c>
      <c r="J1697" s="91" t="str">
        <v>BARD</v>
      </c>
      <c r="K1697" s="95">
        <f>SUMIFS(MasterData[Curr Sales],MasterData[Material'#],H1697,MasterData[Material],I1697,MasterData[WWB ID],C1697)</f>
        <v>0</v>
      </c>
      <c r="L1697" s="95">
        <f>SUMIFS(MasterData[Prior Sales],MasterData[Material'#],H1697,MasterData[Material],I1697,MasterData[WWB ID],C1697)</f>
        <v>41.76</v>
      </c>
      <c r="M1697" s="95">
        <f t="shared" si="55"/>
        <v>-41.76</v>
      </c>
      <c r="N1697" s="95">
        <f>SUMIFS(MasterData[Semi-Annual Base],MasterData[Material'#],H1697,MasterData[Material],I1697,MasterData[WWB ID],C1697)</f>
        <v>0</v>
      </c>
      <c r="O1697" s="95">
        <f>SUMIFS(MasterData[Semi-Annual Focus],MasterData[Material'#],H1697,MasterData[Material],I1697,MasterData[WWB ID],C1697)</f>
        <v>0</v>
      </c>
      <c r="P1697" s="95">
        <f>SUMIFS(MasterData[Base Rebate],MasterData[Material'#],H1697,MasterData[Material],I1697,MasterData[WWB ID],C1697)</f>
        <v>0.32166846737795179</v>
      </c>
      <c r="Q1697" s="95">
        <f>SUMIFS(MasterData[Annual Focus],MasterData[Material'#],H1697,MasterData[Material],I1697,MasterData[WWB ID],C1697)</f>
        <v>0</v>
      </c>
      <c r="R1697" s="95">
        <f>SUMIFS(MasterData[Growth Rebate],MasterData[Material'#],H1697,MasterData[Material],I1697,MasterData[WWB ID],C1697)</f>
        <v>-4.1759999999999984</v>
      </c>
      <c r="S1697" s="95">
        <f t="shared" si="56"/>
        <v>-3.8543315326220466</v>
      </c>
    </row>
    <row r="1698" spans="1:19" x14ac:dyDescent="0.25">
      <c r="A1698" s="91" t="str">
        <v>BD INTERVENTIONAL</v>
      </c>
      <c r="B1698" s="91" t="str">
        <v>Urology and Critical Care</v>
      </c>
      <c r="C1698" s="91" t="str">
        <v>2401521</v>
      </c>
      <c r="D1698" s="91" t="str">
        <v>Total Acute Urology</v>
      </c>
      <c r="E1698" s="91" t="str">
        <v>Urological Drainage</v>
      </c>
      <c r="F1698" s="91" t="str">
        <v>Lubrisil Strips</v>
      </c>
      <c r="G1698" s="91" t="str">
        <v>Lubri-Sil Catheters</v>
      </c>
      <c r="H1698" s="91" t="str">
        <v>175816_BARD</v>
      </c>
      <c r="I1698" s="91" t="str">
        <v>FoleyCathHydrogelCtdAllSil</v>
      </c>
      <c r="J1698" s="91" t="str">
        <v>BARD</v>
      </c>
      <c r="K1698" s="95">
        <f>SUMIFS(MasterData[Curr Sales],MasterData[Material'#],H1698,MasterData[Material],I1698,MasterData[WWB ID],C1698)</f>
        <v>0</v>
      </c>
      <c r="L1698" s="95">
        <f>SUMIFS(MasterData[Prior Sales],MasterData[Material'#],H1698,MasterData[Material],I1698,MasterData[WWB ID],C1698)</f>
        <v>40.079999999999991</v>
      </c>
      <c r="M1698" s="95">
        <f t="shared" si="55"/>
        <v>-40.079999999999991</v>
      </c>
      <c r="N1698" s="95">
        <f>SUMIFS(MasterData[Semi-Annual Base],MasterData[Material'#],H1698,MasterData[Material],I1698,MasterData[WWB ID],C1698)</f>
        <v>0</v>
      </c>
      <c r="O1698" s="95">
        <f>SUMIFS(MasterData[Semi-Annual Focus],MasterData[Material'#],H1698,MasterData[Material],I1698,MasterData[WWB ID],C1698)</f>
        <v>0</v>
      </c>
      <c r="P1698" s="95">
        <f>SUMIFS(MasterData[Base Rebate],MasterData[Material'#],H1698,MasterData[Material],I1698,MasterData[WWB ID],C1698)</f>
        <v>0.3087277819087238</v>
      </c>
      <c r="Q1698" s="95">
        <f>SUMIFS(MasterData[Annual Focus],MasterData[Material'#],H1698,MasterData[Material],I1698,MasterData[WWB ID],C1698)</f>
        <v>0</v>
      </c>
      <c r="R1698" s="95">
        <f>SUMIFS(MasterData[Growth Rebate],MasterData[Material'#],H1698,MasterData[Material],I1698,MasterData[WWB ID],C1698)</f>
        <v>-4.0079999999999991</v>
      </c>
      <c r="S1698" s="95">
        <f t="shared" si="56"/>
        <v>-3.6992722180912754</v>
      </c>
    </row>
    <row r="1699" spans="1:19" x14ac:dyDescent="0.25">
      <c r="A1699" s="91" t="str">
        <v>BD INTERVENTIONAL</v>
      </c>
      <c r="B1699" s="91" t="str">
        <v>Urology and Critical Care</v>
      </c>
      <c r="C1699" s="91" t="str">
        <v>2401521</v>
      </c>
      <c r="D1699" s="91" t="str">
        <v>Total Acute Urology</v>
      </c>
      <c r="E1699" s="91" t="str">
        <v>Urological Drainage</v>
      </c>
      <c r="F1699" s="91" t="str">
        <v>Lubrisil Strips</v>
      </c>
      <c r="G1699" s="91" t="str">
        <v>Lubri-Sil Catheters</v>
      </c>
      <c r="H1699" s="91" t="str">
        <v>175818_BARD</v>
      </c>
      <c r="I1699" s="91" t="str">
        <v>FoleyCathHydrogelCtdAllSil</v>
      </c>
      <c r="J1699" s="91" t="str">
        <v>BARD</v>
      </c>
      <c r="K1699" s="95">
        <f>SUMIFS(MasterData[Curr Sales],MasterData[Material'#],H1699,MasterData[Material],I1699,MasterData[WWB ID],C1699)</f>
        <v>0</v>
      </c>
      <c r="L1699" s="95">
        <f>SUMIFS(MasterData[Prior Sales],MasterData[Material'#],H1699,MasterData[Material],I1699,MasterData[WWB ID],C1699)</f>
        <v>40.079999999999991</v>
      </c>
      <c r="M1699" s="95">
        <f t="shared" si="55"/>
        <v>-40.079999999999991</v>
      </c>
      <c r="N1699" s="95">
        <f>SUMIFS(MasterData[Semi-Annual Base],MasterData[Material'#],H1699,MasterData[Material],I1699,MasterData[WWB ID],C1699)</f>
        <v>0</v>
      </c>
      <c r="O1699" s="95">
        <f>SUMIFS(MasterData[Semi-Annual Focus],MasterData[Material'#],H1699,MasterData[Material],I1699,MasterData[WWB ID],C1699)</f>
        <v>0</v>
      </c>
      <c r="P1699" s="95">
        <f>SUMIFS(MasterData[Base Rebate],MasterData[Material'#],H1699,MasterData[Material],I1699,MasterData[WWB ID],C1699)</f>
        <v>0.3087277819087238</v>
      </c>
      <c r="Q1699" s="95">
        <f>SUMIFS(MasterData[Annual Focus],MasterData[Material'#],H1699,MasterData[Material],I1699,MasterData[WWB ID],C1699)</f>
        <v>0</v>
      </c>
      <c r="R1699" s="95">
        <f>SUMIFS(MasterData[Growth Rebate],MasterData[Material'#],H1699,MasterData[Material],I1699,MasterData[WWB ID],C1699)</f>
        <v>-4.0079999999999991</v>
      </c>
      <c r="S1699" s="95">
        <f t="shared" si="56"/>
        <v>-3.6992722180912754</v>
      </c>
    </row>
    <row r="1700" spans="1:19" x14ac:dyDescent="0.25">
      <c r="A1700" s="91" t="str">
        <v>BD INTERVENTIONAL</v>
      </c>
      <c r="B1700" s="91" t="str">
        <v>Urology and Critical Care</v>
      </c>
      <c r="C1700" s="91" t="str">
        <v>2401522</v>
      </c>
      <c r="D1700" s="91" t="str">
        <v>Endourology</v>
      </c>
      <c r="E1700" s="91" t="str">
        <v>Stone Disposables</v>
      </c>
      <c r="F1700" s="91" t="str">
        <v>STENTS</v>
      </c>
      <c r="G1700" s="91" t="str">
        <v>FMI Lubricious Stent</v>
      </c>
      <c r="H1700" s="91" t="str">
        <v>788722_BARD</v>
      </c>
      <c r="I1700" s="91" t="str">
        <v>UretStent</v>
      </c>
      <c r="J1700" s="91" t="str">
        <v>BARD</v>
      </c>
      <c r="K1700" s="95">
        <f>SUMIFS(MasterData[Curr Sales],MasterData[Material'#],H1700,MasterData[Material],I1700,MasterData[WWB ID],C1700)</f>
        <v>0</v>
      </c>
      <c r="L1700" s="95">
        <f>SUMIFS(MasterData[Prior Sales],MasterData[Material'#],H1700,MasterData[Material],I1700,MasterData[WWB ID],C1700)</f>
        <v>660</v>
      </c>
      <c r="M1700" s="95">
        <f t="shared" si="55"/>
        <v>-660</v>
      </c>
      <c r="N1700" s="95">
        <f>SUMIFS(MasterData[Semi-Annual Base],MasterData[Material'#],H1700,MasterData[Material],I1700,MasterData[WWB ID],C1700)</f>
        <v>0</v>
      </c>
      <c r="O1700" s="95">
        <f>SUMIFS(MasterData[Semi-Annual Focus],MasterData[Material'#],H1700,MasterData[Material],I1700,MasterData[WWB ID],C1700)</f>
        <v>0</v>
      </c>
      <c r="P1700" s="95">
        <f>SUMIFS(MasterData[Base Rebate],MasterData[Material'#],H1700,MasterData[Material],I1700,MasterData[WWB ID],C1700)</f>
        <v>5.0838407200538365</v>
      </c>
      <c r="Q1700" s="95">
        <f>SUMIFS(MasterData[Annual Focus],MasterData[Material'#],H1700,MasterData[Material],I1700,MasterData[WWB ID],C1700)</f>
        <v>0</v>
      </c>
      <c r="R1700" s="95">
        <f>SUMIFS(MasterData[Growth Rebate],MasterData[Material'#],H1700,MasterData[Material],I1700,MasterData[WWB ID],C1700)</f>
        <v>-66</v>
      </c>
      <c r="S1700" s="95">
        <f t="shared" si="56"/>
        <v>-60.916159279946164</v>
      </c>
    </row>
    <row r="1701" spans="1:19" x14ac:dyDescent="0.25">
      <c r="A1701" s="91" t="str">
        <v>BD INTERVENTIONAL</v>
      </c>
      <c r="B1701" s="91" t="str">
        <v>Urology and Critical Care</v>
      </c>
      <c r="C1701" s="91" t="str">
        <v>2401522</v>
      </c>
      <c r="D1701" s="91" t="str">
        <v>Endourology</v>
      </c>
      <c r="E1701" s="91" t="str">
        <v>Stone Disposables</v>
      </c>
      <c r="F1701" s="91" t="str">
        <v>STENTS</v>
      </c>
      <c r="G1701" s="91" t="str">
        <v>FMI Lubricious Stent</v>
      </c>
      <c r="H1701" s="91" t="str">
        <v>788630_BARD</v>
      </c>
      <c r="I1701" s="91" t="str">
        <v>UretStent</v>
      </c>
      <c r="J1701" s="91" t="str">
        <v>BARD</v>
      </c>
      <c r="K1701" s="95">
        <f>SUMIFS(MasterData[Curr Sales],MasterData[Material'#],H1701,MasterData[Material],I1701,MasterData[WWB ID],C1701)</f>
        <v>0</v>
      </c>
      <c r="L1701" s="95">
        <f>SUMIFS(MasterData[Prior Sales],MasterData[Material'#],H1701,MasterData[Material],I1701,MasterData[WWB ID],C1701)</f>
        <v>880</v>
      </c>
      <c r="M1701" s="95">
        <f t="shared" si="55"/>
        <v>-880</v>
      </c>
      <c r="N1701" s="95">
        <f>SUMIFS(MasterData[Semi-Annual Base],MasterData[Material'#],H1701,MasterData[Material],I1701,MasterData[WWB ID],C1701)</f>
        <v>0</v>
      </c>
      <c r="O1701" s="95">
        <f>SUMIFS(MasterData[Semi-Annual Focus],MasterData[Material'#],H1701,MasterData[Material],I1701,MasterData[WWB ID],C1701)</f>
        <v>0</v>
      </c>
      <c r="P1701" s="95">
        <f>SUMIFS(MasterData[Base Rebate],MasterData[Material'#],H1701,MasterData[Material],I1701,MasterData[WWB ID],C1701)</f>
        <v>6.7784542934051153</v>
      </c>
      <c r="Q1701" s="95">
        <f>SUMIFS(MasterData[Annual Focus],MasterData[Material'#],H1701,MasterData[Material],I1701,MasterData[WWB ID],C1701)</f>
        <v>0</v>
      </c>
      <c r="R1701" s="95">
        <f>SUMIFS(MasterData[Growth Rebate],MasterData[Material'#],H1701,MasterData[Material],I1701,MasterData[WWB ID],C1701)</f>
        <v>-88</v>
      </c>
      <c r="S1701" s="95">
        <f t="shared" si="56"/>
        <v>-81.221545706594881</v>
      </c>
    </row>
    <row r="1702" spans="1:19" x14ac:dyDescent="0.25">
      <c r="A1702" s="91" t="str">
        <v>BD INTERVENTIONAL</v>
      </c>
      <c r="B1702" s="91" t="str">
        <v>Urology and Critical Care</v>
      </c>
      <c r="C1702" s="91" t="str">
        <v>2401522</v>
      </c>
      <c r="D1702" s="91" t="str">
        <v>Endourology</v>
      </c>
      <c r="E1702" s="91" t="str">
        <v>Stone Disposables</v>
      </c>
      <c r="F1702" s="91" t="str">
        <v>STENTS</v>
      </c>
      <c r="G1702" s="91" t="str">
        <v>FMI Lubricious Stent</v>
      </c>
      <c r="H1702" s="91" t="str">
        <v>788720_BARD</v>
      </c>
      <c r="I1702" s="91" t="str">
        <v>UretStent</v>
      </c>
      <c r="J1702" s="91" t="str">
        <v>BARD</v>
      </c>
      <c r="K1702" s="95">
        <f>SUMIFS(MasterData[Curr Sales],MasterData[Material'#],H1702,MasterData[Material],I1702,MasterData[WWB ID],C1702)</f>
        <v>0</v>
      </c>
      <c r="L1702" s="95">
        <f>SUMIFS(MasterData[Prior Sales],MasterData[Material'#],H1702,MasterData[Material],I1702,MasterData[WWB ID],C1702)</f>
        <v>660</v>
      </c>
      <c r="M1702" s="95">
        <f t="shared" si="55"/>
        <v>-660</v>
      </c>
      <c r="N1702" s="95">
        <f>SUMIFS(MasterData[Semi-Annual Base],MasterData[Material'#],H1702,MasterData[Material],I1702,MasterData[WWB ID],C1702)</f>
        <v>0</v>
      </c>
      <c r="O1702" s="95">
        <f>SUMIFS(MasterData[Semi-Annual Focus],MasterData[Material'#],H1702,MasterData[Material],I1702,MasterData[WWB ID],C1702)</f>
        <v>0</v>
      </c>
      <c r="P1702" s="95">
        <f>SUMIFS(MasterData[Base Rebate],MasterData[Material'#],H1702,MasterData[Material],I1702,MasterData[WWB ID],C1702)</f>
        <v>5.0838407200538365</v>
      </c>
      <c r="Q1702" s="95">
        <f>SUMIFS(MasterData[Annual Focus],MasterData[Material'#],H1702,MasterData[Material],I1702,MasterData[WWB ID],C1702)</f>
        <v>0</v>
      </c>
      <c r="R1702" s="95">
        <f>SUMIFS(MasterData[Growth Rebate],MasterData[Material'#],H1702,MasterData[Material],I1702,MasterData[WWB ID],C1702)</f>
        <v>-66</v>
      </c>
      <c r="S1702" s="95">
        <f t="shared" si="56"/>
        <v>-60.916159279946164</v>
      </c>
    </row>
    <row r="1703" spans="1:19" x14ac:dyDescent="0.25">
      <c r="A1703" s="91" t="str">
        <v>BD INTERVENTIONAL</v>
      </c>
      <c r="B1703" s="91" t="str">
        <v>Urology and Critical Care</v>
      </c>
      <c r="C1703" s="91" t="str">
        <v>2401522</v>
      </c>
      <c r="D1703" s="91" t="str">
        <v>Endourology</v>
      </c>
      <c r="E1703" s="91" t="str">
        <v>Stone Disposables</v>
      </c>
      <c r="F1703" s="91" t="str">
        <v>STENTS</v>
      </c>
      <c r="G1703" s="91" t="str">
        <v>FMI Lubricious Stent</v>
      </c>
      <c r="H1703" s="91" t="str">
        <v>788724_BARD</v>
      </c>
      <c r="I1703" s="91" t="str">
        <v>UretStent</v>
      </c>
      <c r="J1703" s="91" t="str">
        <v>BARD</v>
      </c>
      <c r="K1703" s="95">
        <f>SUMIFS(MasterData[Curr Sales],MasterData[Material'#],H1703,MasterData[Material],I1703,MasterData[WWB ID],C1703)</f>
        <v>0</v>
      </c>
      <c r="L1703" s="95">
        <f>SUMIFS(MasterData[Prior Sales],MasterData[Material'#],H1703,MasterData[Material],I1703,MasterData[WWB ID],C1703)</f>
        <v>880</v>
      </c>
      <c r="M1703" s="95">
        <f t="shared" si="55"/>
        <v>-880</v>
      </c>
      <c r="N1703" s="95">
        <f>SUMIFS(MasterData[Semi-Annual Base],MasterData[Material'#],H1703,MasterData[Material],I1703,MasterData[WWB ID],C1703)</f>
        <v>0</v>
      </c>
      <c r="O1703" s="95">
        <f>SUMIFS(MasterData[Semi-Annual Focus],MasterData[Material'#],H1703,MasterData[Material],I1703,MasterData[WWB ID],C1703)</f>
        <v>0</v>
      </c>
      <c r="P1703" s="95">
        <f>SUMIFS(MasterData[Base Rebate],MasterData[Material'#],H1703,MasterData[Material],I1703,MasterData[WWB ID],C1703)</f>
        <v>6.7784542934051153</v>
      </c>
      <c r="Q1703" s="95">
        <f>SUMIFS(MasterData[Annual Focus],MasterData[Material'#],H1703,MasterData[Material],I1703,MasterData[WWB ID],C1703)</f>
        <v>0</v>
      </c>
      <c r="R1703" s="95">
        <f>SUMIFS(MasterData[Growth Rebate],MasterData[Material'#],H1703,MasterData[Material],I1703,MasterData[WWB ID],C1703)</f>
        <v>-88</v>
      </c>
      <c r="S1703" s="95">
        <f t="shared" si="56"/>
        <v>-81.221545706594881</v>
      </c>
    </row>
    <row r="1704" spans="1:19" x14ac:dyDescent="0.25">
      <c r="A1704" s="91" t="str">
        <v>BD INTERVENTIONAL</v>
      </c>
      <c r="B1704" s="91" t="str">
        <v>Urology and Critical Care</v>
      </c>
      <c r="C1704" s="91" t="str">
        <v>2401522</v>
      </c>
      <c r="D1704" s="91" t="str">
        <v>Endourology</v>
      </c>
      <c r="E1704" s="91" t="str">
        <v>Stone Disposables</v>
      </c>
      <c r="F1704" s="91" t="str">
        <v>STENTS</v>
      </c>
      <c r="G1704" s="91" t="str">
        <v>FMI Lubricious Stent</v>
      </c>
      <c r="H1704" s="91" t="str">
        <v>788728_BARD</v>
      </c>
      <c r="I1704" s="91" t="str">
        <v>UretStent</v>
      </c>
      <c r="J1704" s="91" t="str">
        <v>BARD</v>
      </c>
      <c r="K1704" s="95">
        <f>SUMIFS(MasterData[Curr Sales],MasterData[Material'#],H1704,MasterData[Material],I1704,MasterData[WWB ID],C1704)</f>
        <v>0</v>
      </c>
      <c r="L1704" s="95">
        <f>SUMIFS(MasterData[Prior Sales],MasterData[Material'#],H1704,MasterData[Material],I1704,MasterData[WWB ID],C1704)</f>
        <v>1320</v>
      </c>
      <c r="M1704" s="95">
        <f t="shared" si="55"/>
        <v>-1320</v>
      </c>
      <c r="N1704" s="95">
        <f>SUMIFS(MasterData[Semi-Annual Base],MasterData[Material'#],H1704,MasterData[Material],I1704,MasterData[WWB ID],C1704)</f>
        <v>0</v>
      </c>
      <c r="O1704" s="95">
        <f>SUMIFS(MasterData[Semi-Annual Focus],MasterData[Material'#],H1704,MasterData[Material],I1704,MasterData[WWB ID],C1704)</f>
        <v>0</v>
      </c>
      <c r="P1704" s="95">
        <f>SUMIFS(MasterData[Base Rebate],MasterData[Material'#],H1704,MasterData[Material],I1704,MasterData[WWB ID],C1704)</f>
        <v>10.167681440107673</v>
      </c>
      <c r="Q1704" s="95">
        <f>SUMIFS(MasterData[Annual Focus],MasterData[Material'#],H1704,MasterData[Material],I1704,MasterData[WWB ID],C1704)</f>
        <v>0</v>
      </c>
      <c r="R1704" s="95">
        <f>SUMIFS(MasterData[Growth Rebate],MasterData[Material'#],H1704,MasterData[Material],I1704,MasterData[WWB ID],C1704)</f>
        <v>-132</v>
      </c>
      <c r="S1704" s="95">
        <f t="shared" si="56"/>
        <v>-121.83231855989233</v>
      </c>
    </row>
    <row r="1705" spans="1:19" x14ac:dyDescent="0.25">
      <c r="A1705" s="91" t="str">
        <v>BD INTERVENTIONAL</v>
      </c>
      <c r="B1705" s="91" t="str">
        <v>Urology and Critical Care</v>
      </c>
      <c r="C1705" s="91" t="str">
        <v>2401522</v>
      </c>
      <c r="D1705" s="91" t="str">
        <v>Endourology</v>
      </c>
      <c r="E1705" s="91" t="str">
        <v>Stone Disposables</v>
      </c>
      <c r="F1705" s="91" t="str">
        <v>STENTS</v>
      </c>
      <c r="G1705" s="91" t="str">
        <v>FMI Lubricious Stent</v>
      </c>
      <c r="H1705" s="91" t="str">
        <v>788730_BARD</v>
      </c>
      <c r="I1705" s="91" t="str">
        <v>UretStent</v>
      </c>
      <c r="J1705" s="91" t="str">
        <v>BARD</v>
      </c>
      <c r="K1705" s="95">
        <f>SUMIFS(MasterData[Curr Sales],MasterData[Material'#],H1705,MasterData[Material],I1705,MasterData[WWB ID],C1705)</f>
        <v>0</v>
      </c>
      <c r="L1705" s="95">
        <f>SUMIFS(MasterData[Prior Sales],MasterData[Material'#],H1705,MasterData[Material],I1705,MasterData[WWB ID],C1705)</f>
        <v>880</v>
      </c>
      <c r="M1705" s="95">
        <f t="shared" si="55"/>
        <v>-880</v>
      </c>
      <c r="N1705" s="95">
        <f>SUMIFS(MasterData[Semi-Annual Base],MasterData[Material'#],H1705,MasterData[Material],I1705,MasterData[WWB ID],C1705)</f>
        <v>0</v>
      </c>
      <c r="O1705" s="95">
        <f>SUMIFS(MasterData[Semi-Annual Focus],MasterData[Material'#],H1705,MasterData[Material],I1705,MasterData[WWB ID],C1705)</f>
        <v>0</v>
      </c>
      <c r="P1705" s="95">
        <f>SUMIFS(MasterData[Base Rebate],MasterData[Material'#],H1705,MasterData[Material],I1705,MasterData[WWB ID],C1705)</f>
        <v>6.7784542934051153</v>
      </c>
      <c r="Q1705" s="95">
        <f>SUMIFS(MasterData[Annual Focus],MasterData[Material'#],H1705,MasterData[Material],I1705,MasterData[WWB ID],C1705)</f>
        <v>0</v>
      </c>
      <c r="R1705" s="95">
        <f>SUMIFS(MasterData[Growth Rebate],MasterData[Material'#],H1705,MasterData[Material],I1705,MasterData[WWB ID],C1705)</f>
        <v>-88</v>
      </c>
      <c r="S1705" s="95">
        <f t="shared" si="56"/>
        <v>-81.221545706594881</v>
      </c>
    </row>
    <row r="1706" spans="1:19" x14ac:dyDescent="0.25">
      <c r="A1706" s="91" t="str">
        <v>BD INTERVENTIONAL</v>
      </c>
      <c r="B1706" s="91" t="str">
        <v>Urology and Critical Care</v>
      </c>
      <c r="C1706" s="91" t="str">
        <v>2401531</v>
      </c>
      <c r="D1706" s="91" t="str">
        <v>Total Home Care Sales</v>
      </c>
      <c r="E1706" s="91" t="str">
        <v>Urology Home Care</v>
      </c>
      <c r="F1706" s="91" t="str">
        <v>Bardia Trays</v>
      </c>
      <c r="G1706" s="91" t="str">
        <v>Insertion Trays</v>
      </c>
      <c r="H1706" s="91" t="str">
        <v>802011_BARD</v>
      </c>
      <c r="I1706" s="91" t="str">
        <v>InsTryPVICSRNoCathNoBag</v>
      </c>
      <c r="J1706" s="91" t="str">
        <v>BARD</v>
      </c>
      <c r="K1706" s="95">
        <f>SUMIFS(MasterData[Curr Sales],MasterData[Material'#],H1706,MasterData[Material],I1706,MasterData[WWB ID],C1706)</f>
        <v>0</v>
      </c>
      <c r="L1706" s="95">
        <f>SUMIFS(MasterData[Prior Sales],MasterData[Material'#],H1706,MasterData[Material],I1706,MasterData[WWB ID],C1706)</f>
        <v>216</v>
      </c>
      <c r="M1706" s="95">
        <f t="shared" si="55"/>
        <v>-216</v>
      </c>
      <c r="N1706" s="95">
        <f>SUMIFS(MasterData[Semi-Annual Base],MasterData[Material'#],H1706,MasterData[Material],I1706,MasterData[WWB ID],C1706)</f>
        <v>0</v>
      </c>
      <c r="O1706" s="95">
        <f>SUMIFS(MasterData[Semi-Annual Focus],MasterData[Material'#],H1706,MasterData[Material],I1706,MasterData[WWB ID],C1706)</f>
        <v>0</v>
      </c>
      <c r="P1706" s="95">
        <f>SUMIFS(MasterData[Base Rebate],MasterData[Material'#],H1706,MasterData[Material],I1706,MasterData[WWB ID],C1706)</f>
        <v>1.6638024174721646</v>
      </c>
      <c r="Q1706" s="95">
        <f>SUMIFS(MasterData[Annual Focus],MasterData[Material'#],H1706,MasterData[Material],I1706,MasterData[WWB ID],C1706)</f>
        <v>0</v>
      </c>
      <c r="R1706" s="95">
        <f>SUMIFS(MasterData[Growth Rebate],MasterData[Material'#],H1706,MasterData[Material],I1706,MasterData[WWB ID],C1706)</f>
        <v>-21.600000000000005</v>
      </c>
      <c r="S1706" s="95">
        <f t="shared" si="56"/>
        <v>-19.936197582527839</v>
      </c>
    </row>
    <row r="1707" spans="1:19" x14ac:dyDescent="0.25">
      <c r="A1707" s="91" t="str">
        <v>BD INTERVENTIONAL</v>
      </c>
      <c r="B1707" s="91" t="str">
        <v>Urology and Critical Care</v>
      </c>
      <c r="C1707" s="91" t="str">
        <v>2401531</v>
      </c>
      <c r="D1707" s="91" t="str">
        <v>Total Home Care Sales</v>
      </c>
      <c r="E1707" s="91" t="str">
        <v>Urology Home Care</v>
      </c>
      <c r="F1707" s="91" t="str">
        <v>Magic 3 Coude</v>
      </c>
      <c r="G1707" s="91" t="str">
        <v>Magic3 Coude</v>
      </c>
      <c r="H1707" s="91" t="str">
        <v>50612_BARD</v>
      </c>
      <c r="I1707" s="91" t="str">
        <v>IntermitCoudeMag3HydroMal50612</v>
      </c>
      <c r="J1707" s="91" t="str">
        <v>BARD</v>
      </c>
      <c r="K1707" s="95">
        <f>SUMIFS(MasterData[Curr Sales],MasterData[Material'#],H1707,MasterData[Material],I1707,MasterData[WWB ID],C1707)</f>
        <v>0</v>
      </c>
      <c r="L1707" s="95">
        <f>SUMIFS(MasterData[Prior Sales],MasterData[Material'#],H1707,MasterData[Material],I1707,MasterData[WWB ID],C1707)</f>
        <v>56.900000000000006</v>
      </c>
      <c r="M1707" s="95">
        <f t="shared" si="55"/>
        <v>-56.900000000000006</v>
      </c>
      <c r="N1707" s="95">
        <f>SUMIFS(MasterData[Semi-Annual Base],MasterData[Material'#],H1707,MasterData[Material],I1707,MasterData[WWB ID],C1707)</f>
        <v>0</v>
      </c>
      <c r="O1707" s="95">
        <f>SUMIFS(MasterData[Semi-Annual Focus],MasterData[Material'#],H1707,MasterData[Material],I1707,MasterData[WWB ID],C1707)</f>
        <v>0</v>
      </c>
      <c r="P1707" s="95">
        <f>SUMIFS(MasterData[Base Rebate],MasterData[Material'#],H1707,MasterData[Material],I1707,MasterData[WWB ID],C1707)</f>
        <v>0.43828869238039891</v>
      </c>
      <c r="Q1707" s="95">
        <f>SUMIFS(MasterData[Annual Focus],MasterData[Material'#],H1707,MasterData[Material],I1707,MasterData[WWB ID],C1707)</f>
        <v>0</v>
      </c>
      <c r="R1707" s="95">
        <f>SUMIFS(MasterData[Growth Rebate],MasterData[Material'#],H1707,MasterData[Material],I1707,MasterData[WWB ID],C1707)</f>
        <v>-5.69</v>
      </c>
      <c r="S1707" s="95">
        <f t="shared" si="56"/>
        <v>-5.2517113076196011</v>
      </c>
    </row>
    <row r="1708" spans="1:19" x14ac:dyDescent="0.25">
      <c r="A1708" s="91" t="str">
        <v>BD INTERVENTIONAL</v>
      </c>
      <c r="B1708" s="91" t="str">
        <v>Urology and Critical Care</v>
      </c>
      <c r="C1708" s="91" t="str">
        <v>2401521</v>
      </c>
      <c r="D1708" s="91" t="str">
        <v>Total Acute Urology</v>
      </c>
      <c r="E1708" s="91" t="str">
        <v>Urological Drainage</v>
      </c>
      <c r="F1708" s="91" t="str">
        <v>IC LATEX TRAYS</v>
      </c>
      <c r="G1708" s="91" t="str">
        <v>I/C Foley Tray with Statlock</v>
      </c>
      <c r="H1708" s="91" t="str">
        <v>300314A_BARD</v>
      </c>
      <c r="I1708" s="91" t="str">
        <v>FolyTryICAntiInfBacClctnSys</v>
      </c>
      <c r="J1708" s="91" t="str">
        <v>BARD</v>
      </c>
      <c r="K1708" s="95">
        <f>SUMIFS(MasterData[Curr Sales],MasterData[Material'#],H1708,MasterData[Material],I1708,MasterData[WWB ID],C1708)</f>
        <v>0</v>
      </c>
      <c r="L1708" s="95">
        <f>SUMIFS(MasterData[Prior Sales],MasterData[Material'#],H1708,MasterData[Material],I1708,MasterData[WWB ID],C1708)</f>
        <v>284.8</v>
      </c>
      <c r="M1708" s="95">
        <f t="shared" si="55"/>
        <v>-284.8</v>
      </c>
      <c r="N1708" s="95">
        <f>SUMIFS(MasterData[Semi-Annual Base],MasterData[Material'#],H1708,MasterData[Material],I1708,MasterData[WWB ID],C1708)</f>
        <v>0</v>
      </c>
      <c r="O1708" s="95">
        <f>SUMIFS(MasterData[Semi-Annual Focus],MasterData[Material'#],H1708,MasterData[Material],I1708,MasterData[WWB ID],C1708)</f>
        <v>0</v>
      </c>
      <c r="P1708" s="95">
        <f>SUMIFS(MasterData[Base Rebate],MasterData[Material'#],H1708,MasterData[Material],I1708,MasterData[WWB ID],C1708)</f>
        <v>2.1937542985929284</v>
      </c>
      <c r="Q1708" s="95">
        <f>SUMIFS(MasterData[Annual Focus],MasterData[Material'#],H1708,MasterData[Material],I1708,MasterData[WWB ID],C1708)</f>
        <v>0</v>
      </c>
      <c r="R1708" s="95">
        <f>SUMIFS(MasterData[Growth Rebate],MasterData[Material'#],H1708,MasterData[Material],I1708,MasterData[WWB ID],C1708)</f>
        <v>-28.480000000000004</v>
      </c>
      <c r="S1708" s="95">
        <f t="shared" si="56"/>
        <v>-26.286245701407076</v>
      </c>
    </row>
    <row r="1709" spans="1:19" x14ac:dyDescent="0.25">
      <c r="A1709" s="91" t="str">
        <v>BD INTERVENTIONAL</v>
      </c>
      <c r="B1709" s="91" t="str">
        <v>Urology and Critical Care</v>
      </c>
      <c r="C1709" s="91" t="str">
        <v>2401521</v>
      </c>
      <c r="D1709" s="91" t="str">
        <v>Total Acute Urology</v>
      </c>
      <c r="E1709" s="91" t="str">
        <v>Urological Drainage</v>
      </c>
      <c r="F1709" s="91" t="str">
        <v>IC LATEX TRAYS</v>
      </c>
      <c r="G1709" s="91" t="str">
        <v>BARDX IC W/350CC UM W/STATLOCK</v>
      </c>
      <c r="H1709" s="91" t="str">
        <v>303314A_BARD</v>
      </c>
      <c r="I1709" s="91" t="str">
        <v>UrnMtrFolyTryICAntiInfBacClctn</v>
      </c>
      <c r="J1709" s="91" t="str">
        <v>BARD</v>
      </c>
      <c r="K1709" s="95">
        <f>SUMIFS(MasterData[Curr Sales],MasterData[Material'#],H1709,MasterData[Material],I1709,MasterData[WWB ID],C1709)</f>
        <v>645.41999999999996</v>
      </c>
      <c r="L1709" s="95">
        <f>SUMIFS(MasterData[Prior Sales],MasterData[Material'#],H1709,MasterData[Material],I1709,MasterData[WWB ID],C1709)</f>
        <v>0</v>
      </c>
      <c r="M1709" s="95">
        <f t="shared" si="55"/>
        <v>645.41999999999996</v>
      </c>
      <c r="N1709" s="95">
        <f>SUMIFS(MasterData[Semi-Annual Base],MasterData[Material'#],H1709,MasterData[Material],I1709,MasterData[WWB ID],C1709)</f>
        <v>0</v>
      </c>
      <c r="O1709" s="95">
        <f>SUMIFS(MasterData[Semi-Annual Focus],MasterData[Material'#],H1709,MasterData[Material],I1709,MasterData[WWB ID],C1709)</f>
        <v>0</v>
      </c>
      <c r="P1709" s="95">
        <f>SUMIFS(MasterData[Base Rebate],MasterData[Material'#],H1709,MasterData[Material],I1709,MasterData[WWB ID],C1709)</f>
        <v>0</v>
      </c>
      <c r="Q1709" s="95">
        <f>SUMIFS(MasterData[Annual Focus],MasterData[Material'#],H1709,MasterData[Material],I1709,MasterData[WWB ID],C1709)</f>
        <v>0</v>
      </c>
      <c r="R1709" s="95">
        <f>SUMIFS(MasterData[Growth Rebate],MasterData[Material'#],H1709,MasterData[Material],I1709,MasterData[WWB ID],C1709)</f>
        <v>64.542000000000016</v>
      </c>
      <c r="S1709" s="95">
        <f t="shared" si="56"/>
        <v>64.542000000000016</v>
      </c>
    </row>
    <row r="1710" spans="1:19" x14ac:dyDescent="0.25">
      <c r="A1710" s="91" t="str">
        <v>BD INTERVENTIONAL</v>
      </c>
      <c r="B1710" s="91" t="str">
        <v>Urology and Critical Care</v>
      </c>
      <c r="C1710" s="91" t="str">
        <v>2401521</v>
      </c>
      <c r="D1710" s="91" t="str">
        <v>Total Acute Urology</v>
      </c>
      <c r="E1710" s="91" t="str">
        <v>Urological Drainage</v>
      </c>
      <c r="F1710" s="91" t="str">
        <v>Latex Strips</v>
      </c>
      <c r="G1710" s="91" t="str">
        <v>HYDRO LATEX 5CC BALLOON</v>
      </c>
      <c r="H1710" s="91" t="str">
        <v>0165L28_BARD</v>
      </c>
      <c r="I1710" s="91" t="str">
        <v>FoleyCath2Way</v>
      </c>
      <c r="J1710" s="91" t="str">
        <v>BARD</v>
      </c>
      <c r="K1710" s="95">
        <f>SUMIFS(MasterData[Curr Sales],MasterData[Material'#],H1710,MasterData[Material],I1710,MasterData[WWB ID],C1710)</f>
        <v>60.12</v>
      </c>
      <c r="L1710" s="95">
        <f>SUMIFS(MasterData[Prior Sales],MasterData[Material'#],H1710,MasterData[Material],I1710,MasterData[WWB ID],C1710)</f>
        <v>0</v>
      </c>
      <c r="M1710" s="95">
        <f t="shared" si="55"/>
        <v>60.12</v>
      </c>
      <c r="N1710" s="95">
        <f>SUMIFS(MasterData[Semi-Annual Base],MasterData[Material'#],H1710,MasterData[Material],I1710,MasterData[WWB ID],C1710)</f>
        <v>0</v>
      </c>
      <c r="O1710" s="95">
        <f>SUMIFS(MasterData[Semi-Annual Focus],MasterData[Material'#],H1710,MasterData[Material],I1710,MasterData[WWB ID],C1710)</f>
        <v>0</v>
      </c>
      <c r="P1710" s="95">
        <f>SUMIFS(MasterData[Base Rebate],MasterData[Material'#],H1710,MasterData[Material],I1710,MasterData[WWB ID],C1710)</f>
        <v>0</v>
      </c>
      <c r="Q1710" s="95">
        <f>SUMIFS(MasterData[Annual Focus],MasterData[Material'#],H1710,MasterData[Material],I1710,MasterData[WWB ID],C1710)</f>
        <v>0</v>
      </c>
      <c r="R1710" s="95">
        <f>SUMIFS(MasterData[Growth Rebate],MasterData[Material'#],H1710,MasterData[Material],I1710,MasterData[WWB ID],C1710)</f>
        <v>6.0120000000000005</v>
      </c>
      <c r="S1710" s="95">
        <f t="shared" si="56"/>
        <v>6.0120000000000005</v>
      </c>
    </row>
    <row r="1711" spans="1:19" x14ac:dyDescent="0.25">
      <c r="A1711" s="91" t="str">
        <v>BD INTERVENTIONAL</v>
      </c>
      <c r="B1711" s="91" t="str">
        <v>Urology and Critical Care</v>
      </c>
      <c r="C1711" s="91" t="str">
        <v>2401521</v>
      </c>
      <c r="D1711" s="91" t="str">
        <v>Total Acute Urology</v>
      </c>
      <c r="E1711" s="91" t="str">
        <v>Urological Drainage</v>
      </c>
      <c r="F1711" s="91" t="str">
        <v>Non-IC Specialty Foleys</v>
      </c>
      <c r="G1711" s="91" t="str">
        <v>2-WAY COUDE</v>
      </c>
      <c r="H1711" s="91" t="str">
        <v>0100L22_BARD</v>
      </c>
      <c r="I1711" s="91" t="str">
        <v>FoleyCath2WayCoudeCarson</v>
      </c>
      <c r="J1711" s="91" t="str">
        <v>BARD</v>
      </c>
      <c r="K1711" s="95">
        <f>SUMIFS(MasterData[Curr Sales],MasterData[Material'#],H1711,MasterData[Material],I1711,MasterData[WWB ID],C1711)</f>
        <v>126.71999999999997</v>
      </c>
      <c r="L1711" s="95">
        <f>SUMIFS(MasterData[Prior Sales],MasterData[Material'#],H1711,MasterData[Material],I1711,MasterData[WWB ID],C1711)</f>
        <v>0</v>
      </c>
      <c r="M1711" s="95">
        <f t="shared" si="55"/>
        <v>126.71999999999997</v>
      </c>
      <c r="N1711" s="95">
        <f>SUMIFS(MasterData[Semi-Annual Base],MasterData[Material'#],H1711,MasterData[Material],I1711,MasterData[WWB ID],C1711)</f>
        <v>0</v>
      </c>
      <c r="O1711" s="95">
        <f>SUMIFS(MasterData[Semi-Annual Focus],MasterData[Material'#],H1711,MasterData[Material],I1711,MasterData[WWB ID],C1711)</f>
        <v>0</v>
      </c>
      <c r="P1711" s="95">
        <f>SUMIFS(MasterData[Base Rebate],MasterData[Material'#],H1711,MasterData[Material],I1711,MasterData[WWB ID],C1711)</f>
        <v>0</v>
      </c>
      <c r="Q1711" s="95">
        <f>SUMIFS(MasterData[Annual Focus],MasterData[Material'#],H1711,MasterData[Material],I1711,MasterData[WWB ID],C1711)</f>
        <v>0</v>
      </c>
      <c r="R1711" s="95">
        <f>SUMIFS(MasterData[Growth Rebate],MasterData[Material'#],H1711,MasterData[Material],I1711,MasterData[WWB ID],C1711)</f>
        <v>12.672000000000001</v>
      </c>
      <c r="S1711" s="95">
        <f t="shared" si="56"/>
        <v>12.672000000000001</v>
      </c>
    </row>
    <row r="1712" spans="1:19" x14ac:dyDescent="0.25">
      <c r="A1712" s="91" t="str">
        <v>BD INTERVENTIONAL</v>
      </c>
      <c r="B1712" s="91" t="str">
        <v>Urology and Critical Care</v>
      </c>
      <c r="C1712" s="91" t="str">
        <v>2401521</v>
      </c>
      <c r="D1712" s="91" t="str">
        <v>Total Acute Urology</v>
      </c>
      <c r="E1712" s="91" t="str">
        <v>Urological Drainage</v>
      </c>
      <c r="F1712" s="91" t="str">
        <v>Non-IC Specialty Foleys</v>
      </c>
      <c r="G1712" s="91" t="str">
        <v>2-WAY COUDE</v>
      </c>
      <c r="H1712" s="91" t="str">
        <v>0103L20_BARD</v>
      </c>
      <c r="I1712" s="91" t="str">
        <v>FoleyCath2WayCoudeTiemann</v>
      </c>
      <c r="J1712" s="91" t="str">
        <v>BARD</v>
      </c>
      <c r="K1712" s="95">
        <f>SUMIFS(MasterData[Curr Sales],MasterData[Material'#],H1712,MasterData[Material],I1712,MasterData[WWB ID],C1712)</f>
        <v>0</v>
      </c>
      <c r="L1712" s="95">
        <f>SUMIFS(MasterData[Prior Sales],MasterData[Material'#],H1712,MasterData[Material],I1712,MasterData[WWB ID],C1712)</f>
        <v>244.07999999999998</v>
      </c>
      <c r="M1712" s="95">
        <f t="shared" si="55"/>
        <v>-244.07999999999998</v>
      </c>
      <c r="N1712" s="95">
        <f>SUMIFS(MasterData[Semi-Annual Base],MasterData[Material'#],H1712,MasterData[Material],I1712,MasterData[WWB ID],C1712)</f>
        <v>0</v>
      </c>
      <c r="O1712" s="95">
        <f>SUMIFS(MasterData[Semi-Annual Focus],MasterData[Material'#],H1712,MasterData[Material],I1712,MasterData[WWB ID],C1712)</f>
        <v>0</v>
      </c>
      <c r="P1712" s="95">
        <f>SUMIFS(MasterData[Base Rebate],MasterData[Material'#],H1712,MasterData[Material],I1712,MasterData[WWB ID],C1712)</f>
        <v>1.8800967317435457</v>
      </c>
      <c r="Q1712" s="95">
        <f>SUMIFS(MasterData[Annual Focus],MasterData[Material'#],H1712,MasterData[Material],I1712,MasterData[WWB ID],C1712)</f>
        <v>0</v>
      </c>
      <c r="R1712" s="95">
        <f>SUMIFS(MasterData[Growth Rebate],MasterData[Material'#],H1712,MasterData[Material],I1712,MasterData[WWB ID],C1712)</f>
        <v>-24.407999999999998</v>
      </c>
      <c r="S1712" s="95">
        <f t="shared" si="56"/>
        <v>-22.527903268256452</v>
      </c>
    </row>
    <row r="1713" spans="1:19" x14ac:dyDescent="0.25">
      <c r="A1713" s="91" t="str">
        <v>BD INTERVENTIONAL</v>
      </c>
      <c r="B1713" s="91" t="str">
        <v>Urology and Critical Care</v>
      </c>
      <c r="C1713" s="91" t="str">
        <v>2401521</v>
      </c>
      <c r="D1713" s="91" t="str">
        <v>Total Acute Urology</v>
      </c>
      <c r="E1713" s="91" t="str">
        <v>Urological Drainage</v>
      </c>
      <c r="F1713" s="91" t="str">
        <v>Non-IC Specialty Foleys</v>
      </c>
      <c r="G1713" s="91" t="str">
        <v>URO 3-WAY 30CC</v>
      </c>
      <c r="H1713" s="91" t="str">
        <v>0125RL24_BARD</v>
      </c>
      <c r="I1713" s="91" t="str">
        <v>FoleyCathContinIrr3Way</v>
      </c>
      <c r="J1713" s="91" t="str">
        <v>BARD</v>
      </c>
      <c r="K1713" s="95">
        <f>SUMIFS(MasterData[Curr Sales],MasterData[Material'#],H1713,MasterData[Material],I1713,MasterData[WWB ID],C1713)</f>
        <v>0</v>
      </c>
      <c r="L1713" s="95">
        <f>SUMIFS(MasterData[Prior Sales],MasterData[Material'#],H1713,MasterData[Material],I1713,MasterData[WWB ID],C1713)</f>
        <v>226.92000000000002</v>
      </c>
      <c r="M1713" s="95">
        <f t="shared" si="55"/>
        <v>-226.92000000000002</v>
      </c>
      <c r="N1713" s="95">
        <f>SUMIFS(MasterData[Semi-Annual Base],MasterData[Material'#],H1713,MasterData[Material],I1713,MasterData[WWB ID],C1713)</f>
        <v>0</v>
      </c>
      <c r="O1713" s="95">
        <f>SUMIFS(MasterData[Semi-Annual Focus],MasterData[Material'#],H1713,MasterData[Material],I1713,MasterData[WWB ID],C1713)</f>
        <v>0</v>
      </c>
      <c r="P1713" s="95">
        <f>SUMIFS(MasterData[Base Rebate],MasterData[Material'#],H1713,MasterData[Material],I1713,MasterData[WWB ID],C1713)</f>
        <v>1.7479168730221462</v>
      </c>
      <c r="Q1713" s="95">
        <f>SUMIFS(MasterData[Annual Focus],MasterData[Material'#],H1713,MasterData[Material],I1713,MasterData[WWB ID],C1713)</f>
        <v>0</v>
      </c>
      <c r="R1713" s="95">
        <f>SUMIFS(MasterData[Growth Rebate],MasterData[Material'#],H1713,MasterData[Material],I1713,MasterData[WWB ID],C1713)</f>
        <v>-22.692000000000004</v>
      </c>
      <c r="S1713" s="95">
        <f t="shared" si="56"/>
        <v>-20.944083126977858</v>
      </c>
    </row>
    <row r="1714" spans="1:19" x14ac:dyDescent="0.25">
      <c r="A1714" s="91" t="str">
        <v>BD INTERVENTIONAL</v>
      </c>
      <c r="B1714" s="91" t="str">
        <v>Urology and Critical Care</v>
      </c>
      <c r="C1714" s="91" t="str">
        <v>2401521</v>
      </c>
      <c r="D1714" s="91" t="str">
        <v>Total Acute Urology</v>
      </c>
      <c r="E1714" s="91" t="str">
        <v>Urological Drainage</v>
      </c>
      <c r="F1714" s="91" t="str">
        <v>Non-IC Specialty Foleys</v>
      </c>
      <c r="G1714" s="91" t="str">
        <v>Uro 3-Way 5cc</v>
      </c>
      <c r="H1714" s="91" t="str">
        <v>0132L22_BARD</v>
      </c>
      <c r="I1714" s="91" t="str">
        <v>FoleyCathWhistleTipLtx3Way</v>
      </c>
      <c r="J1714" s="91" t="str">
        <v>BARD</v>
      </c>
      <c r="K1714" s="95">
        <f>SUMIFS(MasterData[Curr Sales],MasterData[Material'#],H1714,MasterData[Material],I1714,MasterData[WWB ID],C1714)</f>
        <v>379.08</v>
      </c>
      <c r="L1714" s="95">
        <f>SUMIFS(MasterData[Prior Sales],MasterData[Material'#],H1714,MasterData[Material],I1714,MasterData[WWB ID],C1714)</f>
        <v>0</v>
      </c>
      <c r="M1714" s="95">
        <f t="shared" si="55"/>
        <v>379.08</v>
      </c>
      <c r="N1714" s="95">
        <f>SUMIFS(MasterData[Semi-Annual Base],MasterData[Material'#],H1714,MasterData[Material],I1714,MasterData[WWB ID],C1714)</f>
        <v>0</v>
      </c>
      <c r="O1714" s="95">
        <f>SUMIFS(MasterData[Semi-Annual Focus],MasterData[Material'#],H1714,MasterData[Material],I1714,MasterData[WWB ID],C1714)</f>
        <v>0</v>
      </c>
      <c r="P1714" s="95">
        <f>SUMIFS(MasterData[Base Rebate],MasterData[Material'#],H1714,MasterData[Material],I1714,MasterData[WWB ID],C1714)</f>
        <v>0</v>
      </c>
      <c r="Q1714" s="95">
        <f>SUMIFS(MasterData[Annual Focus],MasterData[Material'#],H1714,MasterData[Material],I1714,MasterData[WWB ID],C1714)</f>
        <v>0</v>
      </c>
      <c r="R1714" s="95">
        <f>SUMIFS(MasterData[Growth Rebate],MasterData[Material'#],H1714,MasterData[Material],I1714,MasterData[WWB ID],C1714)</f>
        <v>37.908000000000008</v>
      </c>
      <c r="S1714" s="95">
        <f t="shared" si="56"/>
        <v>37.908000000000008</v>
      </c>
    </row>
    <row r="1715" spans="1:19" x14ac:dyDescent="0.25">
      <c r="A1715" s="91" t="str">
        <v>BD INTERVENTIONAL</v>
      </c>
      <c r="B1715" s="91" t="str">
        <v>Urology and Critical Care</v>
      </c>
      <c r="C1715" s="91" t="str">
        <v>2401541</v>
      </c>
      <c r="D1715" s="91" t="str">
        <v>Total BD UCC Other</v>
      </c>
      <c r="E1715" s="91" t="str">
        <v>Wound Drainage</v>
      </c>
      <c r="F1715" s="91" t="str">
        <v>Wound and Skin Care</v>
      </c>
      <c r="G1715" s="91" t="str">
        <v>Medi-Aire</v>
      </c>
      <c r="H1715" s="91" t="str">
        <v>7018L_BARD</v>
      </c>
      <c r="I1715" s="91" t="str">
        <v>LemonScent</v>
      </c>
      <c r="J1715" s="91" t="str">
        <v>BARD</v>
      </c>
      <c r="K1715" s="95">
        <f>SUMIFS(MasterData[Curr Sales],MasterData[Material'#],H1715,MasterData[Material],I1715,MasterData[WWB ID],C1715)</f>
        <v>0</v>
      </c>
      <c r="L1715" s="95">
        <f>SUMIFS(MasterData[Prior Sales],MasterData[Material'#],H1715,MasterData[Material],I1715,MasterData[WWB ID],C1715)</f>
        <v>9.6999999999999993</v>
      </c>
      <c r="M1715" s="95">
        <f t="shared" si="55"/>
        <v>-9.6999999999999993</v>
      </c>
      <c r="N1715" s="95">
        <f>SUMIFS(MasterData[Semi-Annual Base],MasterData[Material'#],H1715,MasterData[Material],I1715,MasterData[WWB ID],C1715)</f>
        <v>0</v>
      </c>
      <c r="O1715" s="95">
        <f>SUMIFS(MasterData[Semi-Annual Focus],MasterData[Material'#],H1715,MasterData[Material],I1715,MasterData[WWB ID],C1715)</f>
        <v>0</v>
      </c>
      <c r="P1715" s="95">
        <f>SUMIFS(MasterData[Base Rebate],MasterData[Material'#],H1715,MasterData[Material],I1715,MasterData[WWB ID],C1715)</f>
        <v>7.471705300685183E-2</v>
      </c>
      <c r="Q1715" s="95">
        <f>SUMIFS(MasterData[Annual Focus],MasterData[Material'#],H1715,MasterData[Material],I1715,MasterData[WWB ID],C1715)</f>
        <v>0</v>
      </c>
      <c r="R1715" s="95">
        <f>SUMIFS(MasterData[Growth Rebate],MasterData[Material'#],H1715,MasterData[Material],I1715,MasterData[WWB ID],C1715)</f>
        <v>-0.97</v>
      </c>
      <c r="S1715" s="95">
        <f t="shared" si="56"/>
        <v>-0.89528294699314814</v>
      </c>
    </row>
    <row r="1716" spans="1:19" x14ac:dyDescent="0.25">
      <c r="A1716" s="91" t="str">
        <v>BD INTERVENTIONAL</v>
      </c>
      <c r="B1716" s="91" t="str">
        <v>Urology and Critical Care</v>
      </c>
      <c r="C1716" s="91" t="str">
        <v>2401521</v>
      </c>
      <c r="D1716" s="91" t="str">
        <v>Total Acute Urology</v>
      </c>
      <c r="E1716" s="91" t="str">
        <v>Urological Drainage</v>
      </c>
      <c r="F1716" s="91" t="str">
        <v>Urethral Trays</v>
      </c>
      <c r="G1716" s="91" t="str">
        <v>Surestep Intermittent TRA</v>
      </c>
      <c r="H1716" s="91" t="str">
        <v>INTL14_BARD</v>
      </c>
      <c r="I1716" s="91" t="str">
        <v>SureStepIntermittentCathTray</v>
      </c>
      <c r="J1716" s="91" t="str">
        <v>BARD</v>
      </c>
      <c r="K1716" s="95">
        <f>SUMIFS(MasterData[Curr Sales],MasterData[Material'#],H1716,MasterData[Material],I1716,MasterData[WWB ID],C1716)</f>
        <v>7.08</v>
      </c>
      <c r="L1716" s="95">
        <f>SUMIFS(MasterData[Prior Sales],MasterData[Material'#],H1716,MasterData[Material],I1716,MasterData[WWB ID],C1716)</f>
        <v>0</v>
      </c>
      <c r="M1716" s="95">
        <f t="shared" si="55"/>
        <v>7.08</v>
      </c>
      <c r="N1716" s="95">
        <f>SUMIFS(MasterData[Semi-Annual Base],MasterData[Material'#],H1716,MasterData[Material],I1716,MasterData[WWB ID],C1716)</f>
        <v>0</v>
      </c>
      <c r="O1716" s="95">
        <f>SUMIFS(MasterData[Semi-Annual Focus],MasterData[Material'#],H1716,MasterData[Material],I1716,MasterData[WWB ID],C1716)</f>
        <v>0</v>
      </c>
      <c r="P1716" s="95">
        <f>SUMIFS(MasterData[Base Rebate],MasterData[Material'#],H1716,MasterData[Material],I1716,MasterData[WWB ID],C1716)</f>
        <v>0</v>
      </c>
      <c r="Q1716" s="95">
        <f>SUMIFS(MasterData[Annual Focus],MasterData[Material'#],H1716,MasterData[Material],I1716,MasterData[WWB ID],C1716)</f>
        <v>0</v>
      </c>
      <c r="R1716" s="95">
        <f>SUMIFS(MasterData[Growth Rebate],MasterData[Material'#],H1716,MasterData[Material],I1716,MasterData[WWB ID],C1716)</f>
        <v>0.70800000000000007</v>
      </c>
      <c r="S1716" s="95">
        <f t="shared" si="56"/>
        <v>0.70800000000000007</v>
      </c>
    </row>
    <row r="1717" spans="1:19" x14ac:dyDescent="0.25">
      <c r="A1717" s="91" t="str">
        <v>BD INTERVENTIONAL</v>
      </c>
      <c r="B1717" s="91" t="str">
        <v>Urology and Critical Care</v>
      </c>
      <c r="C1717" s="91" t="str">
        <v>2401521</v>
      </c>
      <c r="D1717" s="91" t="str">
        <v>Total Acute Urology</v>
      </c>
      <c r="E1717" s="91" t="str">
        <v>Urological Drainage</v>
      </c>
      <c r="F1717" s="91" t="str">
        <v>Urethral Trays</v>
      </c>
      <c r="G1717" s="91" t="str">
        <v>Surestep Intermittent TRA</v>
      </c>
      <c r="H1717" s="91" t="str">
        <v>INTL16C_BARD</v>
      </c>
      <c r="I1717" s="91" t="str">
        <v>SureStepIntermittentCathTray</v>
      </c>
      <c r="J1717" s="91" t="str">
        <v>BARD</v>
      </c>
      <c r="K1717" s="95">
        <f>SUMIFS(MasterData[Curr Sales],MasterData[Material'#],H1717,MasterData[Material],I1717,MasterData[WWB ID],C1717)</f>
        <v>8.56</v>
      </c>
      <c r="L1717" s="95">
        <f>SUMIFS(MasterData[Prior Sales],MasterData[Material'#],H1717,MasterData[Material],I1717,MasterData[WWB ID],C1717)</f>
        <v>0</v>
      </c>
      <c r="M1717" s="95">
        <f t="shared" si="55"/>
        <v>8.56</v>
      </c>
      <c r="N1717" s="95">
        <f>SUMIFS(MasterData[Semi-Annual Base],MasterData[Material'#],H1717,MasterData[Material],I1717,MasterData[WWB ID],C1717)</f>
        <v>0</v>
      </c>
      <c r="O1717" s="95">
        <f>SUMIFS(MasterData[Semi-Annual Focus],MasterData[Material'#],H1717,MasterData[Material],I1717,MasterData[WWB ID],C1717)</f>
        <v>0</v>
      </c>
      <c r="P1717" s="95">
        <f>SUMIFS(MasterData[Base Rebate],MasterData[Material'#],H1717,MasterData[Material],I1717,MasterData[WWB ID],C1717)</f>
        <v>0</v>
      </c>
      <c r="Q1717" s="95">
        <f>SUMIFS(MasterData[Annual Focus],MasterData[Material'#],H1717,MasterData[Material],I1717,MasterData[WWB ID],C1717)</f>
        <v>0</v>
      </c>
      <c r="R1717" s="95">
        <f>SUMIFS(MasterData[Growth Rebate],MasterData[Material'#],H1717,MasterData[Material],I1717,MasterData[WWB ID],C1717)</f>
        <v>0.85600000000000009</v>
      </c>
      <c r="S1717" s="95">
        <f t="shared" si="56"/>
        <v>0.85600000000000009</v>
      </c>
    </row>
    <row r="1718" spans="1:19" x14ac:dyDescent="0.25">
      <c r="A1718" s="91" t="str">
        <v>BD INTERVENTIONAL</v>
      </c>
      <c r="B1718" s="91" t="str">
        <v>Urology and Critical Care</v>
      </c>
      <c r="C1718" s="91" t="str">
        <v>2401521</v>
      </c>
      <c r="D1718" s="91" t="str">
        <v>Total Acute Urology</v>
      </c>
      <c r="E1718" s="91" t="str">
        <v>Urological Drainage</v>
      </c>
      <c r="F1718" s="91" t="str">
        <v>Silicone Trays</v>
      </c>
      <c r="G1718" s="91" t="str">
        <v>Surestep Ltx Free Tray W/ Bag</v>
      </c>
      <c r="H1718" s="91" t="str">
        <v>A948314_BARD</v>
      </c>
      <c r="I1718" s="91" t="str">
        <v>FolyTryLF</v>
      </c>
      <c r="J1718" s="91" t="str">
        <v>BARD</v>
      </c>
      <c r="K1718" s="95">
        <f>SUMIFS(MasterData[Curr Sales],MasterData[Material'#],H1718,MasterData[Material],I1718,MasterData[WWB ID],C1718)</f>
        <v>238.8</v>
      </c>
      <c r="L1718" s="95">
        <f>SUMIFS(MasterData[Prior Sales],MasterData[Material'#],H1718,MasterData[Material],I1718,MasterData[WWB ID],C1718)</f>
        <v>0</v>
      </c>
      <c r="M1718" s="95">
        <f t="shared" si="55"/>
        <v>238.8</v>
      </c>
      <c r="N1718" s="95">
        <f>SUMIFS(MasterData[Semi-Annual Base],MasterData[Material'#],H1718,MasterData[Material],I1718,MasterData[WWB ID],C1718)</f>
        <v>0</v>
      </c>
      <c r="O1718" s="95">
        <f>SUMIFS(MasterData[Semi-Annual Focus],MasterData[Material'#],H1718,MasterData[Material],I1718,MasterData[WWB ID],C1718)</f>
        <v>0</v>
      </c>
      <c r="P1718" s="95">
        <f>SUMIFS(MasterData[Base Rebate],MasterData[Material'#],H1718,MasterData[Material],I1718,MasterData[WWB ID],C1718)</f>
        <v>0</v>
      </c>
      <c r="Q1718" s="95">
        <f>SUMIFS(MasterData[Annual Focus],MasterData[Material'#],H1718,MasterData[Material],I1718,MasterData[WWB ID],C1718)</f>
        <v>0</v>
      </c>
      <c r="R1718" s="95">
        <f>SUMIFS(MasterData[Growth Rebate],MasterData[Material'#],H1718,MasterData[Material],I1718,MasterData[WWB ID],C1718)</f>
        <v>23.879999999999995</v>
      </c>
      <c r="S1718" s="95">
        <f t="shared" si="56"/>
        <v>23.879999999999995</v>
      </c>
    </row>
    <row r="1719" spans="1:19" x14ac:dyDescent="0.25">
      <c r="A1719" s="91" t="str">
        <v>BD INTERVENTIONAL</v>
      </c>
      <c r="B1719" s="91" t="str">
        <v>Urology and Critical Care</v>
      </c>
      <c r="C1719" s="91" t="str">
        <v>2401521</v>
      </c>
      <c r="D1719" s="91" t="str">
        <v>Total Acute Urology</v>
      </c>
      <c r="E1719" s="91" t="str">
        <v>Urological Drainage</v>
      </c>
      <c r="F1719" s="91" t="str">
        <v>MIDSTREAM COLLECTION DEVICES</v>
      </c>
      <c r="G1719" s="91" t="str">
        <v>Midstream Bens</v>
      </c>
      <c r="H1719" s="91" t="str">
        <v>SSV020_BARD</v>
      </c>
      <c r="I1719" s="91" t="str">
        <v>UrnSampKit</v>
      </c>
      <c r="J1719" s="91" t="str">
        <v>BARD</v>
      </c>
      <c r="K1719" s="95">
        <f>SUMIFS(MasterData[Curr Sales],MasterData[Material'#],H1719,MasterData[Material],I1719,MasterData[WWB ID],C1719)</f>
        <v>477.59999999999997</v>
      </c>
      <c r="L1719" s="95">
        <f>SUMIFS(MasterData[Prior Sales],MasterData[Material'#],H1719,MasterData[Material],I1719,MasterData[WWB ID],C1719)</f>
        <v>515</v>
      </c>
      <c r="M1719" s="95">
        <f t="shared" si="55"/>
        <v>-37.400000000000034</v>
      </c>
      <c r="N1719" s="95">
        <f>SUMIFS(MasterData[Semi-Annual Base],MasterData[Material'#],H1719,MasterData[Material],I1719,MasterData[WWB ID],C1719)</f>
        <v>0</v>
      </c>
      <c r="O1719" s="95">
        <f>SUMIFS(MasterData[Semi-Annual Focus],MasterData[Material'#],H1719,MasterData[Material],I1719,MasterData[WWB ID],C1719)</f>
        <v>0</v>
      </c>
      <c r="P1719" s="95">
        <f>SUMIFS(MasterData[Base Rebate],MasterData[Material'#],H1719,MasterData[Material],I1719,MasterData[WWB ID],C1719)</f>
        <v>3.9669363194359479</v>
      </c>
      <c r="Q1719" s="95">
        <f>SUMIFS(MasterData[Annual Focus],MasterData[Material'#],H1719,MasterData[Material],I1719,MasterData[WWB ID],C1719)</f>
        <v>0</v>
      </c>
      <c r="R1719" s="95">
        <f>SUMIFS(MasterData[Growth Rebate],MasterData[Material'#],H1719,MasterData[Material],I1719,MasterData[WWB ID],C1719)</f>
        <v>-3.74</v>
      </c>
      <c r="S1719" s="95">
        <f t="shared" si="56"/>
        <v>0.22693631943594772</v>
      </c>
    </row>
    <row r="1720" spans="1:19" x14ac:dyDescent="0.25">
      <c r="K1720" s="95">
        <f>SUMIFS(MasterData[Curr Sales],MasterData[Material'#],H1720,MasterData[Material],I1720,MasterData[WWB ID],C1720)</f>
        <v>0</v>
      </c>
      <c r="L1720" s="95">
        <f>SUMIFS(MasterData[Prior Sales],MasterData[Material'#],H1720,MasterData[Material],I1720,MasterData[WWB ID],C1720)</f>
        <v>0</v>
      </c>
      <c r="M1720" s="95">
        <f t="shared" si="55"/>
        <v>0</v>
      </c>
      <c r="N1720" s="95">
        <f>SUMIFS(MasterData[Semi-Annual Base],MasterData[Material'#],H1720,MasterData[Material],I1720,MasterData[WWB ID],C1720)</f>
        <v>0</v>
      </c>
      <c r="O1720" s="95">
        <f>SUMIFS(MasterData[Semi-Annual Focus],MasterData[Material'#],H1720,MasterData[Material],I1720,MasterData[WWB ID],C1720)</f>
        <v>0</v>
      </c>
      <c r="P1720" s="95">
        <f>SUMIFS(MasterData[Base Rebate],MasterData[Material'#],H1720,MasterData[Material],I1720,MasterData[WWB ID],C1720)</f>
        <v>0</v>
      </c>
      <c r="Q1720" s="95">
        <f>SUMIFS(MasterData[Annual Focus],MasterData[Material'#],H1720,MasterData[Material],I1720,MasterData[WWB ID],C1720)</f>
        <v>0</v>
      </c>
      <c r="R1720" s="95">
        <f>SUMIFS(MasterData[Growth Rebate],MasterData[Material'#],H1720,MasterData[Material],I1720,MasterData[WWB ID],C1720)</f>
        <v>0</v>
      </c>
      <c r="S1720" s="95">
        <f t="shared" si="56"/>
        <v>0</v>
      </c>
    </row>
    <row r="1721" spans="1:19" x14ac:dyDescent="0.25">
      <c r="K1721" s="95">
        <f>SUMIFS(MasterData[Curr Sales],MasterData[Material'#],H1721,MasterData[Material],I1721,MasterData[WWB ID],C1721)</f>
        <v>0</v>
      </c>
      <c r="L1721" s="95">
        <f>SUMIFS(MasterData[Prior Sales],MasterData[Material'#],H1721,MasterData[Material],I1721,MasterData[WWB ID],C1721)</f>
        <v>0</v>
      </c>
      <c r="M1721" s="95">
        <f t="shared" si="55"/>
        <v>0</v>
      </c>
      <c r="N1721" s="95">
        <f>SUMIFS(MasterData[Semi-Annual Base],MasterData[Material'#],H1721,MasterData[Material],I1721,MasterData[WWB ID],C1721)</f>
        <v>0</v>
      </c>
      <c r="O1721" s="95">
        <f>SUMIFS(MasterData[Semi-Annual Focus],MasterData[Material'#],H1721,MasterData[Material],I1721,MasterData[WWB ID],C1721)</f>
        <v>0</v>
      </c>
      <c r="P1721" s="95">
        <f>SUMIFS(MasterData[Base Rebate],MasterData[Material'#],H1721,MasterData[Material],I1721,MasterData[WWB ID],C1721)</f>
        <v>0</v>
      </c>
      <c r="Q1721" s="95">
        <f>SUMIFS(MasterData[Annual Focus],MasterData[Material'#],H1721,MasterData[Material],I1721,MasterData[WWB ID],C1721)</f>
        <v>0</v>
      </c>
      <c r="R1721" s="95">
        <f>SUMIFS(MasterData[Growth Rebate],MasterData[Material'#],H1721,MasterData[Material],I1721,MasterData[WWB ID],C1721)</f>
        <v>0</v>
      </c>
      <c r="S1721" s="95">
        <f t="shared" si="56"/>
        <v>0</v>
      </c>
    </row>
    <row r="1722" spans="1:19" x14ac:dyDescent="0.25">
      <c r="K1722" s="95">
        <f>SUMIFS(MasterData[Curr Sales],MasterData[Material'#],H1722,MasterData[Material],I1722,MasterData[WWB ID],C1722)</f>
        <v>0</v>
      </c>
      <c r="L1722" s="95">
        <f>SUMIFS(MasterData[Prior Sales],MasterData[Material'#],H1722,MasterData[Material],I1722,MasterData[WWB ID],C1722)</f>
        <v>0</v>
      </c>
      <c r="M1722" s="95">
        <f t="shared" si="55"/>
        <v>0</v>
      </c>
      <c r="N1722" s="95">
        <f>SUMIFS(MasterData[Semi-Annual Base],MasterData[Material'#],H1722,MasterData[Material],I1722,MasterData[WWB ID],C1722)</f>
        <v>0</v>
      </c>
      <c r="O1722" s="95">
        <f>SUMIFS(MasterData[Semi-Annual Focus],MasterData[Material'#],H1722,MasterData[Material],I1722,MasterData[WWB ID],C1722)</f>
        <v>0</v>
      </c>
      <c r="P1722" s="95">
        <f>SUMIFS(MasterData[Base Rebate],MasterData[Material'#],H1722,MasterData[Material],I1722,MasterData[WWB ID],C1722)</f>
        <v>0</v>
      </c>
      <c r="Q1722" s="95">
        <f>SUMIFS(MasterData[Annual Focus],MasterData[Material'#],H1722,MasterData[Material],I1722,MasterData[WWB ID],C1722)</f>
        <v>0</v>
      </c>
      <c r="R1722" s="95">
        <f>SUMIFS(MasterData[Growth Rebate],MasterData[Material'#],H1722,MasterData[Material],I1722,MasterData[WWB ID],C1722)</f>
        <v>0</v>
      </c>
      <c r="S1722" s="95">
        <f t="shared" si="56"/>
        <v>0</v>
      </c>
    </row>
    <row r="1723" spans="1:19" x14ac:dyDescent="0.25">
      <c r="K1723" s="95">
        <f>SUMIFS(MasterData[Curr Sales],MasterData[Material'#],H1723,MasterData[Material],I1723,MasterData[WWB ID],C1723)</f>
        <v>0</v>
      </c>
      <c r="L1723" s="95">
        <f>SUMIFS(MasterData[Prior Sales],MasterData[Material'#],H1723,MasterData[Material],I1723,MasterData[WWB ID],C1723)</f>
        <v>0</v>
      </c>
      <c r="M1723" s="95">
        <f t="shared" si="55"/>
        <v>0</v>
      </c>
      <c r="N1723" s="95">
        <f>SUMIFS(MasterData[Semi-Annual Base],MasterData[Material'#],H1723,MasterData[Material],I1723,MasterData[WWB ID],C1723)</f>
        <v>0</v>
      </c>
      <c r="O1723" s="95">
        <f>SUMIFS(MasterData[Semi-Annual Focus],MasterData[Material'#],H1723,MasterData[Material],I1723,MasterData[WWB ID],C1723)</f>
        <v>0</v>
      </c>
      <c r="P1723" s="95">
        <f>SUMIFS(MasterData[Base Rebate],MasterData[Material'#],H1723,MasterData[Material],I1723,MasterData[WWB ID],C1723)</f>
        <v>0</v>
      </c>
      <c r="Q1723" s="95">
        <f>SUMIFS(MasterData[Annual Focus],MasterData[Material'#],H1723,MasterData[Material],I1723,MasterData[WWB ID],C1723)</f>
        <v>0</v>
      </c>
      <c r="R1723" s="95">
        <f>SUMIFS(MasterData[Growth Rebate],MasterData[Material'#],H1723,MasterData[Material],I1723,MasterData[WWB ID],C1723)</f>
        <v>0</v>
      </c>
      <c r="S1723" s="95">
        <f t="shared" si="56"/>
        <v>0</v>
      </c>
    </row>
    <row r="1724" spans="1:19" x14ac:dyDescent="0.25">
      <c r="K1724" s="95">
        <f>SUMIFS(MasterData[Curr Sales],MasterData[Material'#],H1724,MasterData[Material],I1724,MasterData[WWB ID],C1724)</f>
        <v>0</v>
      </c>
      <c r="L1724" s="95">
        <f>SUMIFS(MasterData[Prior Sales],MasterData[Material'#],H1724,MasterData[Material],I1724,MasterData[WWB ID],C1724)</f>
        <v>0</v>
      </c>
      <c r="M1724" s="95">
        <f t="shared" si="55"/>
        <v>0</v>
      </c>
      <c r="N1724" s="95">
        <f>SUMIFS(MasterData[Semi-Annual Base],MasterData[Material'#],H1724,MasterData[Material],I1724,MasterData[WWB ID],C1724)</f>
        <v>0</v>
      </c>
      <c r="O1724" s="95">
        <f>SUMIFS(MasterData[Semi-Annual Focus],MasterData[Material'#],H1724,MasterData[Material],I1724,MasterData[WWB ID],C1724)</f>
        <v>0</v>
      </c>
      <c r="P1724" s="95">
        <f>SUMIFS(MasterData[Base Rebate],MasterData[Material'#],H1724,MasterData[Material],I1724,MasterData[WWB ID],C1724)</f>
        <v>0</v>
      </c>
      <c r="Q1724" s="95">
        <f>SUMIFS(MasterData[Annual Focus],MasterData[Material'#],H1724,MasterData[Material],I1724,MasterData[WWB ID],C1724)</f>
        <v>0</v>
      </c>
      <c r="R1724" s="95">
        <f>SUMIFS(MasterData[Growth Rebate],MasterData[Material'#],H1724,MasterData[Material],I1724,MasterData[WWB ID],C1724)</f>
        <v>0</v>
      </c>
      <c r="S1724" s="95">
        <f t="shared" si="56"/>
        <v>0</v>
      </c>
    </row>
    <row r="1725" spans="1:19" x14ac:dyDescent="0.25">
      <c r="K1725" s="95">
        <f>SUMIFS(MasterData[Curr Sales],MasterData[Material'#],H1725,MasterData[Material],I1725,MasterData[WWB ID],C1725)</f>
        <v>0</v>
      </c>
      <c r="L1725" s="95">
        <f>SUMIFS(MasterData[Prior Sales],MasterData[Material'#],H1725,MasterData[Material],I1725,MasterData[WWB ID],C1725)</f>
        <v>0</v>
      </c>
      <c r="M1725" s="95">
        <f t="shared" si="55"/>
        <v>0</v>
      </c>
      <c r="N1725" s="95">
        <f>SUMIFS(MasterData[Semi-Annual Base],MasterData[Material'#],H1725,MasterData[Material],I1725,MasterData[WWB ID],C1725)</f>
        <v>0</v>
      </c>
      <c r="O1725" s="95">
        <f>SUMIFS(MasterData[Semi-Annual Focus],MasterData[Material'#],H1725,MasterData[Material],I1725,MasterData[WWB ID],C1725)</f>
        <v>0</v>
      </c>
      <c r="P1725" s="95">
        <f>SUMIFS(MasterData[Base Rebate],MasterData[Material'#],H1725,MasterData[Material],I1725,MasterData[WWB ID],C1725)</f>
        <v>0</v>
      </c>
      <c r="Q1725" s="95">
        <f>SUMIFS(MasterData[Annual Focus],MasterData[Material'#],H1725,MasterData[Material],I1725,MasterData[WWB ID],C1725)</f>
        <v>0</v>
      </c>
      <c r="R1725" s="95">
        <f>SUMIFS(MasterData[Growth Rebate],MasterData[Material'#],H1725,MasterData[Material],I1725,MasterData[WWB ID],C1725)</f>
        <v>0</v>
      </c>
      <c r="S1725" s="95">
        <f t="shared" si="56"/>
        <v>0</v>
      </c>
    </row>
    <row r="1726" spans="1:19" x14ac:dyDescent="0.25">
      <c r="K1726" s="95">
        <f>SUMIFS(MasterData[Curr Sales],MasterData[Material'#],H1726,MasterData[Material],I1726,MasterData[WWB ID],C1726)</f>
        <v>0</v>
      </c>
      <c r="L1726" s="95">
        <f>SUMIFS(MasterData[Prior Sales],MasterData[Material'#],H1726,MasterData[Material],I1726,MasterData[WWB ID],C1726)</f>
        <v>0</v>
      </c>
      <c r="M1726" s="95">
        <f t="shared" si="55"/>
        <v>0</v>
      </c>
      <c r="N1726" s="95">
        <f>SUMIFS(MasterData[Semi-Annual Base],MasterData[Material'#],H1726,MasterData[Material],I1726,MasterData[WWB ID],C1726)</f>
        <v>0</v>
      </c>
      <c r="O1726" s="95">
        <f>SUMIFS(MasterData[Semi-Annual Focus],MasterData[Material'#],H1726,MasterData[Material],I1726,MasterData[WWB ID],C1726)</f>
        <v>0</v>
      </c>
      <c r="P1726" s="95">
        <f>SUMIFS(MasterData[Base Rebate],MasterData[Material'#],H1726,MasterData[Material],I1726,MasterData[WWB ID],C1726)</f>
        <v>0</v>
      </c>
      <c r="Q1726" s="95">
        <f>SUMIFS(MasterData[Annual Focus],MasterData[Material'#],H1726,MasterData[Material],I1726,MasterData[WWB ID],C1726)</f>
        <v>0</v>
      </c>
      <c r="R1726" s="95">
        <f>SUMIFS(MasterData[Growth Rebate],MasterData[Material'#],H1726,MasterData[Material],I1726,MasterData[WWB ID],C1726)</f>
        <v>0</v>
      </c>
      <c r="S1726" s="95">
        <f t="shared" si="56"/>
        <v>0</v>
      </c>
    </row>
    <row r="1727" spans="1:19" x14ac:dyDescent="0.25">
      <c r="K1727" s="95">
        <f>SUMIFS(MasterData[Curr Sales],MasterData[Material'#],H1727,MasterData[Material],I1727,MasterData[WWB ID],C1727)</f>
        <v>0</v>
      </c>
      <c r="L1727" s="95">
        <f>SUMIFS(MasterData[Prior Sales],MasterData[Material'#],H1727,MasterData[Material],I1727,MasterData[WWB ID],C1727)</f>
        <v>0</v>
      </c>
      <c r="M1727" s="95">
        <f t="shared" si="55"/>
        <v>0</v>
      </c>
      <c r="N1727" s="95">
        <f>SUMIFS(MasterData[Semi-Annual Base],MasterData[Material'#],H1727,MasterData[Material],I1727,MasterData[WWB ID],C1727)</f>
        <v>0</v>
      </c>
      <c r="O1727" s="95">
        <f>SUMIFS(MasterData[Semi-Annual Focus],MasterData[Material'#],H1727,MasterData[Material],I1727,MasterData[WWB ID],C1727)</f>
        <v>0</v>
      </c>
      <c r="P1727" s="95">
        <f>SUMIFS(MasterData[Base Rebate],MasterData[Material'#],H1727,MasterData[Material],I1727,MasterData[WWB ID],C1727)</f>
        <v>0</v>
      </c>
      <c r="Q1727" s="95">
        <f>SUMIFS(MasterData[Annual Focus],MasterData[Material'#],H1727,MasterData[Material],I1727,MasterData[WWB ID],C1727)</f>
        <v>0</v>
      </c>
      <c r="R1727" s="95">
        <f>SUMIFS(MasterData[Growth Rebate],MasterData[Material'#],H1727,MasterData[Material],I1727,MasterData[WWB ID],C1727)</f>
        <v>0</v>
      </c>
      <c r="S1727" s="95">
        <f t="shared" si="56"/>
        <v>0</v>
      </c>
    </row>
    <row r="1728" spans="1:19" x14ac:dyDescent="0.25">
      <c r="K1728" s="95">
        <f>SUMIFS(MasterData[Curr Sales],MasterData[Material'#],H1728,MasterData[Material],I1728,MasterData[WWB ID],C1728)</f>
        <v>0</v>
      </c>
      <c r="L1728" s="95">
        <f>SUMIFS(MasterData[Prior Sales],MasterData[Material'#],H1728,MasterData[Material],I1728,MasterData[WWB ID],C1728)</f>
        <v>0</v>
      </c>
      <c r="M1728" s="95">
        <f t="shared" si="55"/>
        <v>0</v>
      </c>
      <c r="N1728" s="95">
        <f>SUMIFS(MasterData[Semi-Annual Base],MasterData[Material'#],H1728,MasterData[Material],I1728,MasterData[WWB ID],C1728)</f>
        <v>0</v>
      </c>
      <c r="O1728" s="95">
        <f>SUMIFS(MasterData[Semi-Annual Focus],MasterData[Material'#],H1728,MasterData[Material],I1728,MasterData[WWB ID],C1728)</f>
        <v>0</v>
      </c>
      <c r="P1728" s="95">
        <f>SUMIFS(MasterData[Base Rebate],MasterData[Material'#],H1728,MasterData[Material],I1728,MasterData[WWB ID],C1728)</f>
        <v>0</v>
      </c>
      <c r="Q1728" s="95">
        <f>SUMIFS(MasterData[Annual Focus],MasterData[Material'#],H1728,MasterData[Material],I1728,MasterData[WWB ID],C1728)</f>
        <v>0</v>
      </c>
      <c r="R1728" s="95">
        <f>SUMIFS(MasterData[Growth Rebate],MasterData[Material'#],H1728,MasterData[Material],I1728,MasterData[WWB ID],C1728)</f>
        <v>0</v>
      </c>
      <c r="S1728" s="95">
        <f t="shared" si="56"/>
        <v>0</v>
      </c>
    </row>
    <row r="1729" spans="11:19" x14ac:dyDescent="0.25">
      <c r="K1729" s="95">
        <f>SUMIFS(MasterData[Curr Sales],MasterData[Material'#],H1729,MasterData[Material],I1729,MasterData[WWB ID],C1729)</f>
        <v>0</v>
      </c>
      <c r="L1729" s="95">
        <f>SUMIFS(MasterData[Prior Sales],MasterData[Material'#],H1729,MasterData[Material],I1729,MasterData[WWB ID],C1729)</f>
        <v>0</v>
      </c>
      <c r="M1729" s="95">
        <f t="shared" si="55"/>
        <v>0</v>
      </c>
      <c r="N1729" s="95">
        <f>SUMIFS(MasterData[Semi-Annual Base],MasterData[Material'#],H1729,MasterData[Material],I1729,MasterData[WWB ID],C1729)</f>
        <v>0</v>
      </c>
      <c r="O1729" s="95">
        <f>SUMIFS(MasterData[Semi-Annual Focus],MasterData[Material'#],H1729,MasterData[Material],I1729,MasterData[WWB ID],C1729)</f>
        <v>0</v>
      </c>
      <c r="P1729" s="95">
        <f>SUMIFS(MasterData[Base Rebate],MasterData[Material'#],H1729,MasterData[Material],I1729,MasterData[WWB ID],C1729)</f>
        <v>0</v>
      </c>
      <c r="Q1729" s="95">
        <f>SUMIFS(MasterData[Annual Focus],MasterData[Material'#],H1729,MasterData[Material],I1729,MasterData[WWB ID],C1729)</f>
        <v>0</v>
      </c>
      <c r="R1729" s="95">
        <f>SUMIFS(MasterData[Growth Rebate],MasterData[Material'#],H1729,MasterData[Material],I1729,MasterData[WWB ID],C1729)</f>
        <v>0</v>
      </c>
      <c r="S1729" s="95">
        <f t="shared" si="56"/>
        <v>0</v>
      </c>
    </row>
    <row r="1730" spans="11:19" x14ac:dyDescent="0.25">
      <c r="K1730" s="95">
        <f>SUMIFS(MasterData[Curr Sales],MasterData[Material'#],H1730,MasterData[Material],I1730,MasterData[WWB ID],C1730)</f>
        <v>0</v>
      </c>
      <c r="L1730" s="95">
        <f>SUMIFS(MasterData[Prior Sales],MasterData[Material'#],H1730,MasterData[Material],I1730,MasterData[WWB ID],C1730)</f>
        <v>0</v>
      </c>
      <c r="M1730" s="95">
        <f t="shared" si="55"/>
        <v>0</v>
      </c>
      <c r="N1730" s="95">
        <f>SUMIFS(MasterData[Semi-Annual Base],MasterData[Material'#],H1730,MasterData[Material],I1730,MasterData[WWB ID],C1730)</f>
        <v>0</v>
      </c>
      <c r="O1730" s="95">
        <f>SUMIFS(MasterData[Semi-Annual Focus],MasterData[Material'#],H1730,MasterData[Material],I1730,MasterData[WWB ID],C1730)</f>
        <v>0</v>
      </c>
      <c r="P1730" s="95">
        <f>SUMIFS(MasterData[Base Rebate],MasterData[Material'#],H1730,MasterData[Material],I1730,MasterData[WWB ID],C1730)</f>
        <v>0</v>
      </c>
      <c r="Q1730" s="95">
        <f>SUMIFS(MasterData[Annual Focus],MasterData[Material'#],H1730,MasterData[Material],I1730,MasterData[WWB ID],C1730)</f>
        <v>0</v>
      </c>
      <c r="R1730" s="95">
        <f>SUMIFS(MasterData[Growth Rebate],MasterData[Material'#],H1730,MasterData[Material],I1730,MasterData[WWB ID],C1730)</f>
        <v>0</v>
      </c>
      <c r="S1730" s="95">
        <f t="shared" si="56"/>
        <v>0</v>
      </c>
    </row>
    <row r="1731" spans="11:19" x14ac:dyDescent="0.25">
      <c r="K1731" s="95">
        <f>SUMIFS(MasterData[Curr Sales],MasterData[Material'#],H1731,MasterData[Material],I1731,MasterData[WWB ID],C1731)</f>
        <v>0</v>
      </c>
      <c r="L1731" s="95">
        <f>SUMIFS(MasterData[Prior Sales],MasterData[Material'#],H1731,MasterData[Material],I1731,MasterData[WWB ID],C1731)</f>
        <v>0</v>
      </c>
      <c r="M1731" s="95">
        <f t="shared" si="55"/>
        <v>0</v>
      </c>
      <c r="N1731" s="95">
        <f>SUMIFS(MasterData[Semi-Annual Base],MasterData[Material'#],H1731,MasterData[Material],I1731,MasterData[WWB ID],C1731)</f>
        <v>0</v>
      </c>
      <c r="O1731" s="95">
        <f>SUMIFS(MasterData[Semi-Annual Focus],MasterData[Material'#],H1731,MasterData[Material],I1731,MasterData[WWB ID],C1731)</f>
        <v>0</v>
      </c>
      <c r="P1731" s="95">
        <f>SUMIFS(MasterData[Base Rebate],MasterData[Material'#],H1731,MasterData[Material],I1731,MasterData[WWB ID],C1731)</f>
        <v>0</v>
      </c>
      <c r="Q1731" s="95">
        <f>SUMIFS(MasterData[Annual Focus],MasterData[Material'#],H1731,MasterData[Material],I1731,MasterData[WWB ID],C1731)</f>
        <v>0</v>
      </c>
      <c r="R1731" s="95">
        <f>SUMIFS(MasterData[Growth Rebate],MasterData[Material'#],H1731,MasterData[Material],I1731,MasterData[WWB ID],C1731)</f>
        <v>0</v>
      </c>
      <c r="S1731" s="95">
        <f t="shared" si="56"/>
        <v>0</v>
      </c>
    </row>
    <row r="1732" spans="11:19" x14ac:dyDescent="0.25">
      <c r="K1732" s="95">
        <f>SUMIFS(MasterData[Curr Sales],MasterData[Material'#],H1732,MasterData[Material],I1732,MasterData[WWB ID],C1732)</f>
        <v>0</v>
      </c>
      <c r="L1732" s="95">
        <f>SUMIFS(MasterData[Prior Sales],MasterData[Material'#],H1732,MasterData[Material],I1732,MasterData[WWB ID],C1732)</f>
        <v>0</v>
      </c>
      <c r="M1732" s="95">
        <f t="shared" si="55"/>
        <v>0</v>
      </c>
      <c r="N1732" s="95">
        <f>SUMIFS(MasterData[Semi-Annual Base],MasterData[Material'#],H1732,MasterData[Material],I1732,MasterData[WWB ID],C1732)</f>
        <v>0</v>
      </c>
      <c r="O1732" s="95">
        <f>SUMIFS(MasterData[Semi-Annual Focus],MasterData[Material'#],H1732,MasterData[Material],I1732,MasterData[WWB ID],C1732)</f>
        <v>0</v>
      </c>
      <c r="P1732" s="95">
        <f>SUMIFS(MasterData[Base Rebate],MasterData[Material'#],H1732,MasterData[Material],I1732,MasterData[WWB ID],C1732)</f>
        <v>0</v>
      </c>
      <c r="Q1732" s="95">
        <f>SUMIFS(MasterData[Annual Focus],MasterData[Material'#],H1732,MasterData[Material],I1732,MasterData[WWB ID],C1732)</f>
        <v>0</v>
      </c>
      <c r="R1732" s="95">
        <f>SUMIFS(MasterData[Growth Rebate],MasterData[Material'#],H1732,MasterData[Material],I1732,MasterData[WWB ID],C1732)</f>
        <v>0</v>
      </c>
      <c r="S1732" s="95">
        <f t="shared" si="56"/>
        <v>0</v>
      </c>
    </row>
    <row r="1733" spans="11:19" x14ac:dyDescent="0.25">
      <c r="K1733" s="95">
        <f>SUMIFS(MasterData[Curr Sales],MasterData[Material'#],H1733,MasterData[Material],I1733,MasterData[WWB ID],C1733)</f>
        <v>0</v>
      </c>
      <c r="L1733" s="95">
        <f>SUMIFS(MasterData[Prior Sales],MasterData[Material'#],H1733,MasterData[Material],I1733,MasterData[WWB ID],C1733)</f>
        <v>0</v>
      </c>
      <c r="M1733" s="95">
        <f t="shared" si="55"/>
        <v>0</v>
      </c>
      <c r="N1733" s="95">
        <f>SUMIFS(MasterData[Semi-Annual Base],MasterData[Material'#],H1733,MasterData[Material],I1733,MasterData[WWB ID],C1733)</f>
        <v>0</v>
      </c>
      <c r="O1733" s="95">
        <f>SUMIFS(MasterData[Semi-Annual Focus],MasterData[Material'#],H1733,MasterData[Material],I1733,MasterData[WWB ID],C1733)</f>
        <v>0</v>
      </c>
      <c r="P1733" s="95">
        <f>SUMIFS(MasterData[Base Rebate],MasterData[Material'#],H1733,MasterData[Material],I1733,MasterData[WWB ID],C1733)</f>
        <v>0</v>
      </c>
      <c r="Q1733" s="95">
        <f>SUMIFS(MasterData[Annual Focus],MasterData[Material'#],H1733,MasterData[Material],I1733,MasterData[WWB ID],C1733)</f>
        <v>0</v>
      </c>
      <c r="R1733" s="95">
        <f>SUMIFS(MasterData[Growth Rebate],MasterData[Material'#],H1733,MasterData[Material],I1733,MasterData[WWB ID],C1733)</f>
        <v>0</v>
      </c>
      <c r="S1733" s="95">
        <f t="shared" si="56"/>
        <v>0</v>
      </c>
    </row>
    <row r="1734" spans="11:19" x14ac:dyDescent="0.25">
      <c r="K1734" s="95">
        <f>SUMIFS(MasterData[Curr Sales],MasterData[Material'#],H1734,MasterData[Material],I1734,MasterData[WWB ID],C1734)</f>
        <v>0</v>
      </c>
      <c r="L1734" s="95">
        <f>SUMIFS(MasterData[Prior Sales],MasterData[Material'#],H1734,MasterData[Material],I1734,MasterData[WWB ID],C1734)</f>
        <v>0</v>
      </c>
      <c r="M1734" s="95">
        <f t="shared" si="55"/>
        <v>0</v>
      </c>
      <c r="N1734" s="95">
        <f>SUMIFS(MasterData[Semi-Annual Base],MasterData[Material'#],H1734,MasterData[Material],I1734,MasterData[WWB ID],C1734)</f>
        <v>0</v>
      </c>
      <c r="O1734" s="95">
        <f>SUMIFS(MasterData[Semi-Annual Focus],MasterData[Material'#],H1734,MasterData[Material],I1734,MasterData[WWB ID],C1734)</f>
        <v>0</v>
      </c>
      <c r="P1734" s="95">
        <f>SUMIFS(MasterData[Base Rebate],MasterData[Material'#],H1734,MasterData[Material],I1734,MasterData[WWB ID],C1734)</f>
        <v>0</v>
      </c>
      <c r="Q1734" s="95">
        <f>SUMIFS(MasterData[Annual Focus],MasterData[Material'#],H1734,MasterData[Material],I1734,MasterData[WWB ID],C1734)</f>
        <v>0</v>
      </c>
      <c r="R1734" s="95">
        <f>SUMIFS(MasterData[Growth Rebate],MasterData[Material'#],H1734,MasterData[Material],I1734,MasterData[WWB ID],C1734)</f>
        <v>0</v>
      </c>
      <c r="S1734" s="95">
        <f t="shared" si="56"/>
        <v>0</v>
      </c>
    </row>
    <row r="1735" spans="11:19" x14ac:dyDescent="0.25">
      <c r="K1735" s="95">
        <f>SUMIFS(MasterData[Curr Sales],MasterData[Material'#],H1735,MasterData[Material],I1735,MasterData[WWB ID],C1735)</f>
        <v>0</v>
      </c>
      <c r="L1735" s="95">
        <f>SUMIFS(MasterData[Prior Sales],MasterData[Material'#],H1735,MasterData[Material],I1735,MasterData[WWB ID],C1735)</f>
        <v>0</v>
      </c>
      <c r="M1735" s="95">
        <f t="shared" si="55"/>
        <v>0</v>
      </c>
      <c r="N1735" s="95">
        <f>SUMIFS(MasterData[Semi-Annual Base],MasterData[Material'#],H1735,MasterData[Material],I1735,MasterData[WWB ID],C1735)</f>
        <v>0</v>
      </c>
      <c r="O1735" s="95">
        <f>SUMIFS(MasterData[Semi-Annual Focus],MasterData[Material'#],H1735,MasterData[Material],I1735,MasterData[WWB ID],C1735)</f>
        <v>0</v>
      </c>
      <c r="P1735" s="95">
        <f>SUMIFS(MasterData[Base Rebate],MasterData[Material'#],H1735,MasterData[Material],I1735,MasterData[WWB ID],C1735)</f>
        <v>0</v>
      </c>
      <c r="Q1735" s="95">
        <f>SUMIFS(MasterData[Annual Focus],MasterData[Material'#],H1735,MasterData[Material],I1735,MasterData[WWB ID],C1735)</f>
        <v>0</v>
      </c>
      <c r="R1735" s="95">
        <f>SUMIFS(MasterData[Growth Rebate],MasterData[Material'#],H1735,MasterData[Material],I1735,MasterData[WWB ID],C1735)</f>
        <v>0</v>
      </c>
      <c r="S1735" s="95">
        <f t="shared" si="56"/>
        <v>0</v>
      </c>
    </row>
    <row r="1736" spans="11:19" x14ac:dyDescent="0.25">
      <c r="K1736" s="95">
        <f>SUMIFS(MasterData[Curr Sales],MasterData[Material'#],H1736,MasterData[Material],I1736,MasterData[WWB ID],C1736)</f>
        <v>0</v>
      </c>
      <c r="L1736" s="95">
        <f>SUMIFS(MasterData[Prior Sales],MasterData[Material'#],H1736,MasterData[Material],I1736,MasterData[WWB ID],C1736)</f>
        <v>0</v>
      </c>
      <c r="M1736" s="95">
        <f t="shared" si="55"/>
        <v>0</v>
      </c>
      <c r="N1736" s="95">
        <f>SUMIFS(MasterData[Semi-Annual Base],MasterData[Material'#],H1736,MasterData[Material],I1736,MasterData[WWB ID],C1736)</f>
        <v>0</v>
      </c>
      <c r="O1736" s="95">
        <f>SUMIFS(MasterData[Semi-Annual Focus],MasterData[Material'#],H1736,MasterData[Material],I1736,MasterData[WWB ID],C1736)</f>
        <v>0</v>
      </c>
      <c r="P1736" s="95">
        <f>SUMIFS(MasterData[Base Rebate],MasterData[Material'#],H1736,MasterData[Material],I1736,MasterData[WWB ID],C1736)</f>
        <v>0</v>
      </c>
      <c r="Q1736" s="95">
        <f>SUMIFS(MasterData[Annual Focus],MasterData[Material'#],H1736,MasterData[Material],I1736,MasterData[WWB ID],C1736)</f>
        <v>0</v>
      </c>
      <c r="R1736" s="95">
        <f>SUMIFS(MasterData[Growth Rebate],MasterData[Material'#],H1736,MasterData[Material],I1736,MasterData[WWB ID],C1736)</f>
        <v>0</v>
      </c>
      <c r="S1736" s="95">
        <f t="shared" si="56"/>
        <v>0</v>
      </c>
    </row>
    <row r="1737" spans="11:19" x14ac:dyDescent="0.25">
      <c r="K1737" s="95">
        <f>SUMIFS(MasterData[Curr Sales],MasterData[Material'#],H1737,MasterData[Material],I1737,MasterData[WWB ID],C1737)</f>
        <v>0</v>
      </c>
      <c r="L1737" s="95">
        <f>SUMIFS(MasterData[Prior Sales],MasterData[Material'#],H1737,MasterData[Material],I1737,MasterData[WWB ID],C1737)</f>
        <v>0</v>
      </c>
      <c r="M1737" s="95">
        <f t="shared" si="55"/>
        <v>0</v>
      </c>
      <c r="N1737" s="95">
        <f>SUMIFS(MasterData[Semi-Annual Base],MasterData[Material'#],H1737,MasterData[Material],I1737,MasterData[WWB ID],C1737)</f>
        <v>0</v>
      </c>
      <c r="O1737" s="95">
        <f>SUMIFS(MasterData[Semi-Annual Focus],MasterData[Material'#],H1737,MasterData[Material],I1737,MasterData[WWB ID],C1737)</f>
        <v>0</v>
      </c>
      <c r="P1737" s="95">
        <f>SUMIFS(MasterData[Base Rebate],MasterData[Material'#],H1737,MasterData[Material],I1737,MasterData[WWB ID],C1737)</f>
        <v>0</v>
      </c>
      <c r="Q1737" s="95">
        <f>SUMIFS(MasterData[Annual Focus],MasterData[Material'#],H1737,MasterData[Material],I1737,MasterData[WWB ID],C1737)</f>
        <v>0</v>
      </c>
      <c r="R1737" s="95">
        <f>SUMIFS(MasterData[Growth Rebate],MasterData[Material'#],H1737,MasterData[Material],I1737,MasterData[WWB ID],C1737)</f>
        <v>0</v>
      </c>
      <c r="S1737" s="95">
        <f t="shared" si="56"/>
        <v>0</v>
      </c>
    </row>
    <row r="1738" spans="11:19" x14ac:dyDescent="0.25">
      <c r="K1738" s="95">
        <f>SUMIFS(MasterData[Curr Sales],MasterData[Material'#],H1738,MasterData[Material],I1738,MasterData[WWB ID],C1738)</f>
        <v>0</v>
      </c>
      <c r="L1738" s="95">
        <f>SUMIFS(MasterData[Prior Sales],MasterData[Material'#],H1738,MasterData[Material],I1738,MasterData[WWB ID],C1738)</f>
        <v>0</v>
      </c>
      <c r="M1738" s="95">
        <f t="shared" si="55"/>
        <v>0</v>
      </c>
      <c r="N1738" s="95">
        <f>SUMIFS(MasterData[Semi-Annual Base],MasterData[Material'#],H1738,MasterData[Material],I1738,MasterData[WWB ID],C1738)</f>
        <v>0</v>
      </c>
      <c r="O1738" s="95">
        <f>SUMIFS(MasterData[Semi-Annual Focus],MasterData[Material'#],H1738,MasterData[Material],I1738,MasterData[WWB ID],C1738)</f>
        <v>0</v>
      </c>
      <c r="P1738" s="95">
        <f>SUMIFS(MasterData[Base Rebate],MasterData[Material'#],H1738,MasterData[Material],I1738,MasterData[WWB ID],C1738)</f>
        <v>0</v>
      </c>
      <c r="Q1738" s="95">
        <f>SUMIFS(MasterData[Annual Focus],MasterData[Material'#],H1738,MasterData[Material],I1738,MasterData[WWB ID],C1738)</f>
        <v>0</v>
      </c>
      <c r="R1738" s="95">
        <f>SUMIFS(MasterData[Growth Rebate],MasterData[Material'#],H1738,MasterData[Material],I1738,MasterData[WWB ID],C1738)</f>
        <v>0</v>
      </c>
      <c r="S1738" s="95">
        <f t="shared" si="56"/>
        <v>0</v>
      </c>
    </row>
    <row r="1739" spans="11:19" x14ac:dyDescent="0.25">
      <c r="K1739" s="95">
        <f>SUMIFS(MasterData[Curr Sales],MasterData[Material'#],H1739,MasterData[Material],I1739,MasterData[WWB ID],C1739)</f>
        <v>0</v>
      </c>
      <c r="L1739" s="95">
        <f>SUMIFS(MasterData[Prior Sales],MasterData[Material'#],H1739,MasterData[Material],I1739,MasterData[WWB ID],C1739)</f>
        <v>0</v>
      </c>
      <c r="M1739" s="95">
        <f t="shared" si="55"/>
        <v>0</v>
      </c>
      <c r="N1739" s="95">
        <f>SUMIFS(MasterData[Semi-Annual Base],MasterData[Material'#],H1739,MasterData[Material],I1739,MasterData[WWB ID],C1739)</f>
        <v>0</v>
      </c>
      <c r="O1739" s="95">
        <f>SUMIFS(MasterData[Semi-Annual Focus],MasterData[Material'#],H1739,MasterData[Material],I1739,MasterData[WWB ID],C1739)</f>
        <v>0</v>
      </c>
      <c r="P1739" s="95">
        <f>SUMIFS(MasterData[Base Rebate],MasterData[Material'#],H1739,MasterData[Material],I1739,MasterData[WWB ID],C1739)</f>
        <v>0</v>
      </c>
      <c r="Q1739" s="95">
        <f>SUMIFS(MasterData[Annual Focus],MasterData[Material'#],H1739,MasterData[Material],I1739,MasterData[WWB ID],C1739)</f>
        <v>0</v>
      </c>
      <c r="R1739" s="95">
        <f>SUMIFS(MasterData[Growth Rebate],MasterData[Material'#],H1739,MasterData[Material],I1739,MasterData[WWB ID],C1739)</f>
        <v>0</v>
      </c>
      <c r="S1739" s="95">
        <f t="shared" si="56"/>
        <v>0</v>
      </c>
    </row>
    <row r="1740" spans="11:19" x14ac:dyDescent="0.25">
      <c r="K1740" s="95">
        <f>SUMIFS(MasterData[Curr Sales],MasterData[Material'#],H1740,MasterData[Material],I1740,MasterData[WWB ID],C1740)</f>
        <v>0</v>
      </c>
      <c r="L1740" s="95">
        <f>SUMIFS(MasterData[Prior Sales],MasterData[Material'#],H1740,MasterData[Material],I1740,MasterData[WWB ID],C1740)</f>
        <v>0</v>
      </c>
      <c r="M1740" s="95">
        <f t="shared" si="55"/>
        <v>0</v>
      </c>
      <c r="N1740" s="95">
        <f>SUMIFS(MasterData[Semi-Annual Base],MasterData[Material'#],H1740,MasterData[Material],I1740,MasterData[WWB ID],C1740)</f>
        <v>0</v>
      </c>
      <c r="O1740" s="95">
        <f>SUMIFS(MasterData[Semi-Annual Focus],MasterData[Material'#],H1740,MasterData[Material],I1740,MasterData[WWB ID],C1740)</f>
        <v>0</v>
      </c>
      <c r="P1740" s="95">
        <f>SUMIFS(MasterData[Base Rebate],MasterData[Material'#],H1740,MasterData[Material],I1740,MasterData[WWB ID],C1740)</f>
        <v>0</v>
      </c>
      <c r="Q1740" s="95">
        <f>SUMIFS(MasterData[Annual Focus],MasterData[Material'#],H1740,MasterData[Material],I1740,MasterData[WWB ID],C1740)</f>
        <v>0</v>
      </c>
      <c r="R1740" s="95">
        <f>SUMIFS(MasterData[Growth Rebate],MasterData[Material'#],H1740,MasterData[Material],I1740,MasterData[WWB ID],C1740)</f>
        <v>0</v>
      </c>
      <c r="S1740" s="95">
        <f t="shared" si="56"/>
        <v>0</v>
      </c>
    </row>
    <row r="1741" spans="11:19" x14ac:dyDescent="0.25">
      <c r="K1741" s="95">
        <f>SUMIFS(MasterData[Curr Sales],MasterData[Material'#],H1741,MasterData[Material],I1741,MasterData[WWB ID],C1741)</f>
        <v>0</v>
      </c>
      <c r="L1741" s="95">
        <f>SUMIFS(MasterData[Prior Sales],MasterData[Material'#],H1741,MasterData[Material],I1741,MasterData[WWB ID],C1741)</f>
        <v>0</v>
      </c>
      <c r="M1741" s="95">
        <f t="shared" si="55"/>
        <v>0</v>
      </c>
      <c r="N1741" s="95">
        <f>SUMIFS(MasterData[Semi-Annual Base],MasterData[Material'#],H1741,MasterData[Material],I1741,MasterData[WWB ID],C1741)</f>
        <v>0</v>
      </c>
      <c r="O1741" s="95">
        <f>SUMIFS(MasterData[Semi-Annual Focus],MasterData[Material'#],H1741,MasterData[Material],I1741,MasterData[WWB ID],C1741)</f>
        <v>0</v>
      </c>
      <c r="P1741" s="95">
        <f>SUMIFS(MasterData[Base Rebate],MasterData[Material'#],H1741,MasterData[Material],I1741,MasterData[WWB ID],C1741)</f>
        <v>0</v>
      </c>
      <c r="Q1741" s="95">
        <f>SUMIFS(MasterData[Annual Focus],MasterData[Material'#],H1741,MasterData[Material],I1741,MasterData[WWB ID],C1741)</f>
        <v>0</v>
      </c>
      <c r="R1741" s="95">
        <f>SUMIFS(MasterData[Growth Rebate],MasterData[Material'#],H1741,MasterData[Material],I1741,MasterData[WWB ID],C1741)</f>
        <v>0</v>
      </c>
      <c r="S1741" s="95">
        <f t="shared" si="56"/>
        <v>0</v>
      </c>
    </row>
    <row r="1742" spans="11:19" x14ac:dyDescent="0.25">
      <c r="K1742" s="95">
        <f>SUMIFS(MasterData[Curr Sales],MasterData[Material'#],H1742,MasterData[Material],I1742,MasterData[WWB ID],C1742)</f>
        <v>0</v>
      </c>
      <c r="L1742" s="95">
        <f>SUMIFS(MasterData[Prior Sales],MasterData[Material'#],H1742,MasterData[Material],I1742,MasterData[WWB ID],C1742)</f>
        <v>0</v>
      </c>
      <c r="M1742" s="95">
        <f t="shared" si="55"/>
        <v>0</v>
      </c>
      <c r="N1742" s="95">
        <f>SUMIFS(MasterData[Semi-Annual Base],MasterData[Material'#],H1742,MasterData[Material],I1742,MasterData[WWB ID],C1742)</f>
        <v>0</v>
      </c>
      <c r="O1742" s="95">
        <f>SUMIFS(MasterData[Semi-Annual Focus],MasterData[Material'#],H1742,MasterData[Material],I1742,MasterData[WWB ID],C1742)</f>
        <v>0</v>
      </c>
      <c r="P1742" s="95">
        <f>SUMIFS(MasterData[Base Rebate],MasterData[Material'#],H1742,MasterData[Material],I1742,MasterData[WWB ID],C1742)</f>
        <v>0</v>
      </c>
      <c r="Q1742" s="95">
        <f>SUMIFS(MasterData[Annual Focus],MasterData[Material'#],H1742,MasterData[Material],I1742,MasterData[WWB ID],C1742)</f>
        <v>0</v>
      </c>
      <c r="R1742" s="95">
        <f>SUMIFS(MasterData[Growth Rebate],MasterData[Material'#],H1742,MasterData[Material],I1742,MasterData[WWB ID],C1742)</f>
        <v>0</v>
      </c>
      <c r="S1742" s="95">
        <f t="shared" si="56"/>
        <v>0</v>
      </c>
    </row>
    <row r="1743" spans="11:19" x14ac:dyDescent="0.25">
      <c r="K1743" s="95">
        <f>SUMIFS(MasterData[Curr Sales],MasterData[Material'#],H1743,MasterData[Material],I1743,MasterData[WWB ID],C1743)</f>
        <v>0</v>
      </c>
      <c r="L1743" s="95">
        <f>SUMIFS(MasterData[Prior Sales],MasterData[Material'#],H1743,MasterData[Material],I1743,MasterData[WWB ID],C1743)</f>
        <v>0</v>
      </c>
      <c r="M1743" s="95">
        <f t="shared" si="55"/>
        <v>0</v>
      </c>
      <c r="N1743" s="95">
        <f>SUMIFS(MasterData[Semi-Annual Base],MasterData[Material'#],H1743,MasterData[Material],I1743,MasterData[WWB ID],C1743)</f>
        <v>0</v>
      </c>
      <c r="O1743" s="95">
        <f>SUMIFS(MasterData[Semi-Annual Focus],MasterData[Material'#],H1743,MasterData[Material],I1743,MasterData[WWB ID],C1743)</f>
        <v>0</v>
      </c>
      <c r="P1743" s="95">
        <f>SUMIFS(MasterData[Base Rebate],MasterData[Material'#],H1743,MasterData[Material],I1743,MasterData[WWB ID],C1743)</f>
        <v>0</v>
      </c>
      <c r="Q1743" s="95">
        <f>SUMIFS(MasterData[Annual Focus],MasterData[Material'#],H1743,MasterData[Material],I1743,MasterData[WWB ID],C1743)</f>
        <v>0</v>
      </c>
      <c r="R1743" s="95">
        <f>SUMIFS(MasterData[Growth Rebate],MasterData[Material'#],H1743,MasterData[Material],I1743,MasterData[WWB ID],C1743)</f>
        <v>0</v>
      </c>
      <c r="S1743" s="95">
        <f t="shared" si="56"/>
        <v>0</v>
      </c>
    </row>
    <row r="1744" spans="11:19" x14ac:dyDescent="0.25">
      <c r="K1744" s="95">
        <f>SUMIFS(MasterData[Curr Sales],MasterData[Material'#],H1744,MasterData[Material],I1744,MasterData[WWB ID],C1744)</f>
        <v>0</v>
      </c>
      <c r="L1744" s="95">
        <f>SUMIFS(MasterData[Prior Sales],MasterData[Material'#],H1744,MasterData[Material],I1744,MasterData[WWB ID],C1744)</f>
        <v>0</v>
      </c>
      <c r="M1744" s="95">
        <f t="shared" si="55"/>
        <v>0</v>
      </c>
      <c r="N1744" s="95">
        <f>SUMIFS(MasterData[Semi-Annual Base],MasterData[Material'#],H1744,MasterData[Material],I1744,MasterData[WWB ID],C1744)</f>
        <v>0</v>
      </c>
      <c r="O1744" s="95">
        <f>SUMIFS(MasterData[Semi-Annual Focus],MasterData[Material'#],H1744,MasterData[Material],I1744,MasterData[WWB ID],C1744)</f>
        <v>0</v>
      </c>
      <c r="P1744" s="95">
        <f>SUMIFS(MasterData[Base Rebate],MasterData[Material'#],H1744,MasterData[Material],I1744,MasterData[WWB ID],C1744)</f>
        <v>0</v>
      </c>
      <c r="Q1744" s="95">
        <f>SUMIFS(MasterData[Annual Focus],MasterData[Material'#],H1744,MasterData[Material],I1744,MasterData[WWB ID],C1744)</f>
        <v>0</v>
      </c>
      <c r="R1744" s="95">
        <f>SUMIFS(MasterData[Growth Rebate],MasterData[Material'#],H1744,MasterData[Material],I1744,MasterData[WWB ID],C1744)</f>
        <v>0</v>
      </c>
      <c r="S1744" s="95">
        <f t="shared" si="56"/>
        <v>0</v>
      </c>
    </row>
    <row r="1745" spans="11:19" x14ac:dyDescent="0.25">
      <c r="K1745" s="95">
        <f>SUMIFS(MasterData[Curr Sales],MasterData[Material'#],H1745,MasterData[Material],I1745,MasterData[WWB ID],C1745)</f>
        <v>0</v>
      </c>
      <c r="L1745" s="95">
        <f>SUMIFS(MasterData[Prior Sales],MasterData[Material'#],H1745,MasterData[Material],I1745,MasterData[WWB ID],C1745)</f>
        <v>0</v>
      </c>
      <c r="M1745" s="95">
        <f t="shared" si="55"/>
        <v>0</v>
      </c>
      <c r="N1745" s="95">
        <f>SUMIFS(MasterData[Semi-Annual Base],MasterData[Material'#],H1745,MasterData[Material],I1745,MasterData[WWB ID],C1745)</f>
        <v>0</v>
      </c>
      <c r="O1745" s="95">
        <f>SUMIFS(MasterData[Semi-Annual Focus],MasterData[Material'#],H1745,MasterData[Material],I1745,MasterData[WWB ID],C1745)</f>
        <v>0</v>
      </c>
      <c r="P1745" s="95">
        <f>SUMIFS(MasterData[Base Rebate],MasterData[Material'#],H1745,MasterData[Material],I1745,MasterData[WWB ID],C1745)</f>
        <v>0</v>
      </c>
      <c r="Q1745" s="95">
        <f>SUMIFS(MasterData[Annual Focus],MasterData[Material'#],H1745,MasterData[Material],I1745,MasterData[WWB ID],C1745)</f>
        <v>0</v>
      </c>
      <c r="R1745" s="95">
        <f>SUMIFS(MasterData[Growth Rebate],MasterData[Material'#],H1745,MasterData[Material],I1745,MasterData[WWB ID],C1745)</f>
        <v>0</v>
      </c>
      <c r="S1745" s="95">
        <f t="shared" si="56"/>
        <v>0</v>
      </c>
    </row>
    <row r="1746" spans="11:19" x14ac:dyDescent="0.25">
      <c r="K1746" s="95">
        <f>SUMIFS(MasterData[Curr Sales],MasterData[Material'#],H1746,MasterData[Material],I1746,MasterData[WWB ID],C1746)</f>
        <v>0</v>
      </c>
      <c r="L1746" s="95">
        <f>SUMIFS(MasterData[Prior Sales],MasterData[Material'#],H1746,MasterData[Material],I1746,MasterData[WWB ID],C1746)</f>
        <v>0</v>
      </c>
      <c r="M1746" s="95">
        <f t="shared" si="55"/>
        <v>0</v>
      </c>
      <c r="N1746" s="95">
        <f>SUMIFS(MasterData[Semi-Annual Base],MasterData[Material'#],H1746,MasterData[Material],I1746,MasterData[WWB ID],C1746)</f>
        <v>0</v>
      </c>
      <c r="O1746" s="95">
        <f>SUMIFS(MasterData[Semi-Annual Focus],MasterData[Material'#],H1746,MasterData[Material],I1746,MasterData[WWB ID],C1746)</f>
        <v>0</v>
      </c>
      <c r="P1746" s="95">
        <f>SUMIFS(MasterData[Base Rebate],MasterData[Material'#],H1746,MasterData[Material],I1746,MasterData[WWB ID],C1746)</f>
        <v>0</v>
      </c>
      <c r="Q1746" s="95">
        <f>SUMIFS(MasterData[Annual Focus],MasterData[Material'#],H1746,MasterData[Material],I1746,MasterData[WWB ID],C1746)</f>
        <v>0</v>
      </c>
      <c r="R1746" s="95">
        <f>SUMIFS(MasterData[Growth Rebate],MasterData[Material'#],H1746,MasterData[Material],I1746,MasterData[WWB ID],C1746)</f>
        <v>0</v>
      </c>
      <c r="S1746" s="95">
        <f t="shared" si="56"/>
        <v>0</v>
      </c>
    </row>
    <row r="1747" spans="11:19" x14ac:dyDescent="0.25">
      <c r="K1747" s="95">
        <f>SUMIFS(MasterData[Curr Sales],MasterData[Material'#],H1747,MasterData[Material],I1747,MasterData[WWB ID],C1747)</f>
        <v>0</v>
      </c>
      <c r="L1747" s="95">
        <f>SUMIFS(MasterData[Prior Sales],MasterData[Material'#],H1747,MasterData[Material],I1747,MasterData[WWB ID],C1747)</f>
        <v>0</v>
      </c>
      <c r="M1747" s="95">
        <f t="shared" si="55"/>
        <v>0</v>
      </c>
      <c r="N1747" s="95">
        <f>SUMIFS(MasterData[Semi-Annual Base],MasterData[Material'#],H1747,MasterData[Material],I1747,MasterData[WWB ID],C1747)</f>
        <v>0</v>
      </c>
      <c r="O1747" s="95">
        <f>SUMIFS(MasterData[Semi-Annual Focus],MasterData[Material'#],H1747,MasterData[Material],I1747,MasterData[WWB ID],C1747)</f>
        <v>0</v>
      </c>
      <c r="P1747" s="95">
        <f>SUMIFS(MasterData[Base Rebate],MasterData[Material'#],H1747,MasterData[Material],I1747,MasterData[WWB ID],C1747)</f>
        <v>0</v>
      </c>
      <c r="Q1747" s="95">
        <f>SUMIFS(MasterData[Annual Focus],MasterData[Material'#],H1747,MasterData[Material],I1747,MasterData[WWB ID],C1747)</f>
        <v>0</v>
      </c>
      <c r="R1747" s="95">
        <f>SUMIFS(MasterData[Growth Rebate],MasterData[Material'#],H1747,MasterData[Material],I1747,MasterData[WWB ID],C1747)</f>
        <v>0</v>
      </c>
      <c r="S1747" s="95">
        <f t="shared" si="56"/>
        <v>0</v>
      </c>
    </row>
    <row r="1748" spans="11:19" x14ac:dyDescent="0.25">
      <c r="K1748" s="95">
        <f>SUMIFS(MasterData[Curr Sales],MasterData[Material'#],H1748,MasterData[Material],I1748,MasterData[WWB ID],C1748)</f>
        <v>0</v>
      </c>
      <c r="L1748" s="95">
        <f>SUMIFS(MasterData[Prior Sales],MasterData[Material'#],H1748,MasterData[Material],I1748,MasterData[WWB ID],C1748)</f>
        <v>0</v>
      </c>
      <c r="M1748" s="95">
        <f t="shared" si="55"/>
        <v>0</v>
      </c>
      <c r="N1748" s="95">
        <f>SUMIFS(MasterData[Semi-Annual Base],MasterData[Material'#],H1748,MasterData[Material],I1748,MasterData[WWB ID],C1748)</f>
        <v>0</v>
      </c>
      <c r="O1748" s="95">
        <f>SUMIFS(MasterData[Semi-Annual Focus],MasterData[Material'#],H1748,MasterData[Material],I1748,MasterData[WWB ID],C1748)</f>
        <v>0</v>
      </c>
      <c r="P1748" s="95">
        <f>SUMIFS(MasterData[Base Rebate],MasterData[Material'#],H1748,MasterData[Material],I1748,MasterData[WWB ID],C1748)</f>
        <v>0</v>
      </c>
      <c r="Q1748" s="95">
        <f>SUMIFS(MasterData[Annual Focus],MasterData[Material'#],H1748,MasterData[Material],I1748,MasterData[WWB ID],C1748)</f>
        <v>0</v>
      </c>
      <c r="R1748" s="95">
        <f>SUMIFS(MasterData[Growth Rebate],MasterData[Material'#],H1748,MasterData[Material],I1748,MasterData[WWB ID],C1748)</f>
        <v>0</v>
      </c>
      <c r="S1748" s="95">
        <f t="shared" si="56"/>
        <v>0</v>
      </c>
    </row>
    <row r="1749" spans="11:19" x14ac:dyDescent="0.25">
      <c r="K1749" s="95">
        <f>SUMIFS(MasterData[Curr Sales],MasterData[Material'#],H1749,MasterData[Material],I1749,MasterData[WWB ID],C1749)</f>
        <v>0</v>
      </c>
      <c r="L1749" s="95">
        <f>SUMIFS(MasterData[Prior Sales],MasterData[Material'#],H1749,MasterData[Material],I1749,MasterData[WWB ID],C1749)</f>
        <v>0</v>
      </c>
      <c r="M1749" s="95">
        <f t="shared" si="55"/>
        <v>0</v>
      </c>
      <c r="N1749" s="95">
        <f>SUMIFS(MasterData[Semi-Annual Base],MasterData[Material'#],H1749,MasterData[Material],I1749,MasterData[WWB ID],C1749)</f>
        <v>0</v>
      </c>
      <c r="O1749" s="95">
        <f>SUMIFS(MasterData[Semi-Annual Focus],MasterData[Material'#],H1749,MasterData[Material],I1749,MasterData[WWB ID],C1749)</f>
        <v>0</v>
      </c>
      <c r="P1749" s="95">
        <f>SUMIFS(MasterData[Base Rebate],MasterData[Material'#],H1749,MasterData[Material],I1749,MasterData[WWB ID],C1749)</f>
        <v>0</v>
      </c>
      <c r="Q1749" s="95">
        <f>SUMIFS(MasterData[Annual Focus],MasterData[Material'#],H1749,MasterData[Material],I1749,MasterData[WWB ID],C1749)</f>
        <v>0</v>
      </c>
      <c r="R1749" s="95">
        <f>SUMIFS(MasterData[Growth Rebate],MasterData[Material'#],H1749,MasterData[Material],I1749,MasterData[WWB ID],C1749)</f>
        <v>0</v>
      </c>
      <c r="S1749" s="95">
        <f t="shared" si="56"/>
        <v>0</v>
      </c>
    </row>
    <row r="1750" spans="11:19" x14ac:dyDescent="0.25">
      <c r="K1750" s="95">
        <f>SUMIFS(MasterData[Curr Sales],MasterData[Material'#],H1750,MasterData[Material],I1750,MasterData[WWB ID],C1750)</f>
        <v>0</v>
      </c>
      <c r="L1750" s="95">
        <f>SUMIFS(MasterData[Prior Sales],MasterData[Material'#],H1750,MasterData[Material],I1750,MasterData[WWB ID],C1750)</f>
        <v>0</v>
      </c>
      <c r="M1750" s="95">
        <f t="shared" si="55"/>
        <v>0</v>
      </c>
      <c r="N1750" s="95">
        <f>SUMIFS(MasterData[Semi-Annual Base],MasterData[Material'#],H1750,MasterData[Material],I1750,MasterData[WWB ID],C1750)</f>
        <v>0</v>
      </c>
      <c r="O1750" s="95">
        <f>SUMIFS(MasterData[Semi-Annual Focus],MasterData[Material'#],H1750,MasterData[Material],I1750,MasterData[WWB ID],C1750)</f>
        <v>0</v>
      </c>
      <c r="P1750" s="95">
        <f>SUMIFS(MasterData[Base Rebate],MasterData[Material'#],H1750,MasterData[Material],I1750,MasterData[WWB ID],C1750)</f>
        <v>0</v>
      </c>
      <c r="Q1750" s="95">
        <f>SUMIFS(MasterData[Annual Focus],MasterData[Material'#],H1750,MasterData[Material],I1750,MasterData[WWB ID],C1750)</f>
        <v>0</v>
      </c>
      <c r="R1750" s="95">
        <f>SUMIFS(MasterData[Growth Rebate],MasterData[Material'#],H1750,MasterData[Material],I1750,MasterData[WWB ID],C1750)</f>
        <v>0</v>
      </c>
      <c r="S1750" s="95">
        <f t="shared" si="56"/>
        <v>0</v>
      </c>
    </row>
    <row r="1751" spans="11:19" x14ac:dyDescent="0.25">
      <c r="K1751" s="95">
        <f>SUMIFS(MasterData[Curr Sales],MasterData[Material'#],H1751,MasterData[Material],I1751,MasterData[WWB ID],C1751)</f>
        <v>0</v>
      </c>
      <c r="L1751" s="95">
        <f>SUMIFS(MasterData[Prior Sales],MasterData[Material'#],H1751,MasterData[Material],I1751,MasterData[WWB ID],C1751)</f>
        <v>0</v>
      </c>
      <c r="M1751" s="95">
        <f t="shared" ref="M1751:M1814" si="57">K1751-L1751</f>
        <v>0</v>
      </c>
      <c r="N1751" s="95">
        <f>SUMIFS(MasterData[Semi-Annual Base],MasterData[Material'#],H1751,MasterData[Material],I1751,MasterData[WWB ID],C1751)</f>
        <v>0</v>
      </c>
      <c r="O1751" s="95">
        <f>SUMIFS(MasterData[Semi-Annual Focus],MasterData[Material'#],H1751,MasterData[Material],I1751,MasterData[WWB ID],C1751)</f>
        <v>0</v>
      </c>
      <c r="P1751" s="95">
        <f>SUMIFS(MasterData[Base Rebate],MasterData[Material'#],H1751,MasterData[Material],I1751,MasterData[WWB ID],C1751)</f>
        <v>0</v>
      </c>
      <c r="Q1751" s="95">
        <f>SUMIFS(MasterData[Annual Focus],MasterData[Material'#],H1751,MasterData[Material],I1751,MasterData[WWB ID],C1751)</f>
        <v>0</v>
      </c>
      <c r="R1751" s="95">
        <f>SUMIFS(MasterData[Growth Rebate],MasterData[Material'#],H1751,MasterData[Material],I1751,MasterData[WWB ID],C1751)</f>
        <v>0</v>
      </c>
      <c r="S1751" s="95">
        <f t="shared" ref="S1751:S1814" si="58">SUM(N1751:R1751)</f>
        <v>0</v>
      </c>
    </row>
    <row r="1752" spans="11:19" x14ac:dyDescent="0.25">
      <c r="K1752" s="95">
        <f>SUMIFS(MasterData[Curr Sales],MasterData[Material'#],H1752,MasterData[Material],I1752,MasterData[WWB ID],C1752)</f>
        <v>0</v>
      </c>
      <c r="L1752" s="95">
        <f>SUMIFS(MasterData[Prior Sales],MasterData[Material'#],H1752,MasterData[Material],I1752,MasterData[WWB ID],C1752)</f>
        <v>0</v>
      </c>
      <c r="M1752" s="95">
        <f t="shared" si="57"/>
        <v>0</v>
      </c>
      <c r="N1752" s="95">
        <f>SUMIFS(MasterData[Semi-Annual Base],MasterData[Material'#],H1752,MasterData[Material],I1752,MasterData[WWB ID],C1752)</f>
        <v>0</v>
      </c>
      <c r="O1752" s="95">
        <f>SUMIFS(MasterData[Semi-Annual Focus],MasterData[Material'#],H1752,MasterData[Material],I1752,MasterData[WWB ID],C1752)</f>
        <v>0</v>
      </c>
      <c r="P1752" s="95">
        <f>SUMIFS(MasterData[Base Rebate],MasterData[Material'#],H1752,MasterData[Material],I1752,MasterData[WWB ID],C1752)</f>
        <v>0</v>
      </c>
      <c r="Q1752" s="95">
        <f>SUMIFS(MasterData[Annual Focus],MasterData[Material'#],H1752,MasterData[Material],I1752,MasterData[WWB ID],C1752)</f>
        <v>0</v>
      </c>
      <c r="R1752" s="95">
        <f>SUMIFS(MasterData[Growth Rebate],MasterData[Material'#],H1752,MasterData[Material],I1752,MasterData[WWB ID],C1752)</f>
        <v>0</v>
      </c>
      <c r="S1752" s="95">
        <f t="shared" si="58"/>
        <v>0</v>
      </c>
    </row>
    <row r="1753" spans="11:19" x14ac:dyDescent="0.25">
      <c r="K1753" s="95">
        <f>SUMIFS(MasterData[Curr Sales],MasterData[Material'#],H1753,MasterData[Material],I1753,MasterData[WWB ID],C1753)</f>
        <v>0</v>
      </c>
      <c r="L1753" s="95">
        <f>SUMIFS(MasterData[Prior Sales],MasterData[Material'#],H1753,MasterData[Material],I1753,MasterData[WWB ID],C1753)</f>
        <v>0</v>
      </c>
      <c r="M1753" s="95">
        <f t="shared" si="57"/>
        <v>0</v>
      </c>
      <c r="N1753" s="95">
        <f>SUMIFS(MasterData[Semi-Annual Base],MasterData[Material'#],H1753,MasterData[Material],I1753,MasterData[WWB ID],C1753)</f>
        <v>0</v>
      </c>
      <c r="O1753" s="95">
        <f>SUMIFS(MasterData[Semi-Annual Focus],MasterData[Material'#],H1753,MasterData[Material],I1753,MasterData[WWB ID],C1753)</f>
        <v>0</v>
      </c>
      <c r="P1753" s="95">
        <f>SUMIFS(MasterData[Base Rebate],MasterData[Material'#],H1753,MasterData[Material],I1753,MasterData[WWB ID],C1753)</f>
        <v>0</v>
      </c>
      <c r="Q1753" s="95">
        <f>SUMIFS(MasterData[Annual Focus],MasterData[Material'#],H1753,MasterData[Material],I1753,MasterData[WWB ID],C1753)</f>
        <v>0</v>
      </c>
      <c r="R1753" s="95">
        <f>SUMIFS(MasterData[Growth Rebate],MasterData[Material'#],H1753,MasterData[Material],I1753,MasterData[WWB ID],C1753)</f>
        <v>0</v>
      </c>
      <c r="S1753" s="95">
        <f t="shared" si="58"/>
        <v>0</v>
      </c>
    </row>
    <row r="1754" spans="11:19" x14ac:dyDescent="0.25">
      <c r="K1754" s="95">
        <f>SUMIFS(MasterData[Curr Sales],MasterData[Material'#],H1754,MasterData[Material],I1754,MasterData[WWB ID],C1754)</f>
        <v>0</v>
      </c>
      <c r="L1754" s="95">
        <f>SUMIFS(MasterData[Prior Sales],MasterData[Material'#],H1754,MasterData[Material],I1754,MasterData[WWB ID],C1754)</f>
        <v>0</v>
      </c>
      <c r="M1754" s="95">
        <f t="shared" si="57"/>
        <v>0</v>
      </c>
      <c r="N1754" s="95">
        <f>SUMIFS(MasterData[Semi-Annual Base],MasterData[Material'#],H1754,MasterData[Material],I1754,MasterData[WWB ID],C1754)</f>
        <v>0</v>
      </c>
      <c r="O1754" s="95">
        <f>SUMIFS(MasterData[Semi-Annual Focus],MasterData[Material'#],H1754,MasterData[Material],I1754,MasterData[WWB ID],C1754)</f>
        <v>0</v>
      </c>
      <c r="P1754" s="95">
        <f>SUMIFS(MasterData[Base Rebate],MasterData[Material'#],H1754,MasterData[Material],I1754,MasterData[WWB ID],C1754)</f>
        <v>0</v>
      </c>
      <c r="Q1754" s="95">
        <f>SUMIFS(MasterData[Annual Focus],MasterData[Material'#],H1754,MasterData[Material],I1754,MasterData[WWB ID],C1754)</f>
        <v>0</v>
      </c>
      <c r="R1754" s="95">
        <f>SUMIFS(MasterData[Growth Rebate],MasterData[Material'#],H1754,MasterData[Material],I1754,MasterData[WWB ID],C1754)</f>
        <v>0</v>
      </c>
      <c r="S1754" s="95">
        <f t="shared" si="58"/>
        <v>0</v>
      </c>
    </row>
    <row r="1755" spans="11:19" x14ac:dyDescent="0.25">
      <c r="K1755" s="95">
        <f>SUMIFS(MasterData[Curr Sales],MasterData[Material'#],H1755,MasterData[Material],I1755,MasterData[WWB ID],C1755)</f>
        <v>0</v>
      </c>
      <c r="L1755" s="95">
        <f>SUMIFS(MasterData[Prior Sales],MasterData[Material'#],H1755,MasterData[Material],I1755,MasterData[WWB ID],C1755)</f>
        <v>0</v>
      </c>
      <c r="M1755" s="95">
        <f t="shared" si="57"/>
        <v>0</v>
      </c>
      <c r="N1755" s="95">
        <f>SUMIFS(MasterData[Semi-Annual Base],MasterData[Material'#],H1755,MasterData[Material],I1755,MasterData[WWB ID],C1755)</f>
        <v>0</v>
      </c>
      <c r="O1755" s="95">
        <f>SUMIFS(MasterData[Semi-Annual Focus],MasterData[Material'#],H1755,MasterData[Material],I1755,MasterData[WWB ID],C1755)</f>
        <v>0</v>
      </c>
      <c r="P1755" s="95">
        <f>SUMIFS(MasterData[Base Rebate],MasterData[Material'#],H1755,MasterData[Material],I1755,MasterData[WWB ID],C1755)</f>
        <v>0</v>
      </c>
      <c r="Q1755" s="95">
        <f>SUMIFS(MasterData[Annual Focus],MasterData[Material'#],H1755,MasterData[Material],I1755,MasterData[WWB ID],C1755)</f>
        <v>0</v>
      </c>
      <c r="R1755" s="95">
        <f>SUMIFS(MasterData[Growth Rebate],MasterData[Material'#],H1755,MasterData[Material],I1755,MasterData[WWB ID],C1755)</f>
        <v>0</v>
      </c>
      <c r="S1755" s="95">
        <f t="shared" si="58"/>
        <v>0</v>
      </c>
    </row>
    <row r="1756" spans="11:19" x14ac:dyDescent="0.25">
      <c r="K1756" s="95">
        <f>SUMIFS(MasterData[Curr Sales],MasterData[Material'#],H1756,MasterData[Material],I1756,MasterData[WWB ID],C1756)</f>
        <v>0</v>
      </c>
      <c r="L1756" s="95">
        <f>SUMIFS(MasterData[Prior Sales],MasterData[Material'#],H1756,MasterData[Material],I1756,MasterData[WWB ID],C1756)</f>
        <v>0</v>
      </c>
      <c r="M1756" s="95">
        <f t="shared" si="57"/>
        <v>0</v>
      </c>
      <c r="N1756" s="95">
        <f>SUMIFS(MasterData[Semi-Annual Base],MasterData[Material'#],H1756,MasterData[Material],I1756,MasterData[WWB ID],C1756)</f>
        <v>0</v>
      </c>
      <c r="O1756" s="95">
        <f>SUMIFS(MasterData[Semi-Annual Focus],MasterData[Material'#],H1756,MasterData[Material],I1756,MasterData[WWB ID],C1756)</f>
        <v>0</v>
      </c>
      <c r="P1756" s="95">
        <f>SUMIFS(MasterData[Base Rebate],MasterData[Material'#],H1756,MasterData[Material],I1756,MasterData[WWB ID],C1756)</f>
        <v>0</v>
      </c>
      <c r="Q1756" s="95">
        <f>SUMIFS(MasterData[Annual Focus],MasterData[Material'#],H1756,MasterData[Material],I1756,MasterData[WWB ID],C1756)</f>
        <v>0</v>
      </c>
      <c r="R1756" s="95">
        <f>SUMIFS(MasterData[Growth Rebate],MasterData[Material'#],H1756,MasterData[Material],I1756,MasterData[WWB ID],C1756)</f>
        <v>0</v>
      </c>
      <c r="S1756" s="95">
        <f t="shared" si="58"/>
        <v>0</v>
      </c>
    </row>
    <row r="1757" spans="11:19" x14ac:dyDescent="0.25">
      <c r="K1757" s="95">
        <f>SUMIFS(MasterData[Curr Sales],MasterData[Material'#],H1757,MasterData[Material],I1757,MasterData[WWB ID],C1757)</f>
        <v>0</v>
      </c>
      <c r="L1757" s="95">
        <f>SUMIFS(MasterData[Prior Sales],MasterData[Material'#],H1757,MasterData[Material],I1757,MasterData[WWB ID],C1757)</f>
        <v>0</v>
      </c>
      <c r="M1757" s="95">
        <f t="shared" si="57"/>
        <v>0</v>
      </c>
      <c r="N1757" s="95">
        <f>SUMIFS(MasterData[Semi-Annual Base],MasterData[Material'#],H1757,MasterData[Material],I1757,MasterData[WWB ID],C1757)</f>
        <v>0</v>
      </c>
      <c r="O1757" s="95">
        <f>SUMIFS(MasterData[Semi-Annual Focus],MasterData[Material'#],H1757,MasterData[Material],I1757,MasterData[WWB ID],C1757)</f>
        <v>0</v>
      </c>
      <c r="P1757" s="95">
        <f>SUMIFS(MasterData[Base Rebate],MasterData[Material'#],H1757,MasterData[Material],I1757,MasterData[WWB ID],C1757)</f>
        <v>0</v>
      </c>
      <c r="Q1757" s="95">
        <f>SUMIFS(MasterData[Annual Focus],MasterData[Material'#],H1757,MasterData[Material],I1757,MasterData[WWB ID],C1757)</f>
        <v>0</v>
      </c>
      <c r="R1757" s="95">
        <f>SUMIFS(MasterData[Growth Rebate],MasterData[Material'#],H1757,MasterData[Material],I1757,MasterData[WWB ID],C1757)</f>
        <v>0</v>
      </c>
      <c r="S1757" s="95">
        <f t="shared" si="58"/>
        <v>0</v>
      </c>
    </row>
    <row r="1758" spans="11:19" x14ac:dyDescent="0.25">
      <c r="K1758" s="95">
        <f>SUMIFS(MasterData[Curr Sales],MasterData[Material'#],H1758,MasterData[Material],I1758,MasterData[WWB ID],C1758)</f>
        <v>0</v>
      </c>
      <c r="L1758" s="95">
        <f>SUMIFS(MasterData[Prior Sales],MasterData[Material'#],H1758,MasterData[Material],I1758,MasterData[WWB ID],C1758)</f>
        <v>0</v>
      </c>
      <c r="M1758" s="95">
        <f t="shared" si="57"/>
        <v>0</v>
      </c>
      <c r="N1758" s="95">
        <f>SUMIFS(MasterData[Semi-Annual Base],MasterData[Material'#],H1758,MasterData[Material],I1758,MasterData[WWB ID],C1758)</f>
        <v>0</v>
      </c>
      <c r="O1758" s="95">
        <f>SUMIFS(MasterData[Semi-Annual Focus],MasterData[Material'#],H1758,MasterData[Material],I1758,MasterData[WWB ID],C1758)</f>
        <v>0</v>
      </c>
      <c r="P1758" s="95">
        <f>SUMIFS(MasterData[Base Rebate],MasterData[Material'#],H1758,MasterData[Material],I1758,MasterData[WWB ID],C1758)</f>
        <v>0</v>
      </c>
      <c r="Q1758" s="95">
        <f>SUMIFS(MasterData[Annual Focus],MasterData[Material'#],H1758,MasterData[Material],I1758,MasterData[WWB ID],C1758)</f>
        <v>0</v>
      </c>
      <c r="R1758" s="95">
        <f>SUMIFS(MasterData[Growth Rebate],MasterData[Material'#],H1758,MasterData[Material],I1758,MasterData[WWB ID],C1758)</f>
        <v>0</v>
      </c>
      <c r="S1758" s="95">
        <f t="shared" si="58"/>
        <v>0</v>
      </c>
    </row>
    <row r="1759" spans="11:19" x14ac:dyDescent="0.25">
      <c r="K1759" s="95">
        <f>SUMIFS(MasterData[Curr Sales],MasterData[Material'#],H1759,MasterData[Material],I1759,MasterData[WWB ID],C1759)</f>
        <v>0</v>
      </c>
      <c r="L1759" s="95">
        <f>SUMIFS(MasterData[Prior Sales],MasterData[Material'#],H1759,MasterData[Material],I1759,MasterData[WWB ID],C1759)</f>
        <v>0</v>
      </c>
      <c r="M1759" s="95">
        <f t="shared" si="57"/>
        <v>0</v>
      </c>
      <c r="N1759" s="95">
        <f>SUMIFS(MasterData[Semi-Annual Base],MasterData[Material'#],H1759,MasterData[Material],I1759,MasterData[WWB ID],C1759)</f>
        <v>0</v>
      </c>
      <c r="O1759" s="95">
        <f>SUMIFS(MasterData[Semi-Annual Focus],MasterData[Material'#],H1759,MasterData[Material],I1759,MasterData[WWB ID],C1759)</f>
        <v>0</v>
      </c>
      <c r="P1759" s="95">
        <f>SUMIFS(MasterData[Base Rebate],MasterData[Material'#],H1759,MasterData[Material],I1759,MasterData[WWB ID],C1759)</f>
        <v>0</v>
      </c>
      <c r="Q1759" s="95">
        <f>SUMIFS(MasterData[Annual Focus],MasterData[Material'#],H1759,MasterData[Material],I1759,MasterData[WWB ID],C1759)</f>
        <v>0</v>
      </c>
      <c r="R1759" s="95">
        <f>SUMIFS(MasterData[Growth Rebate],MasterData[Material'#],H1759,MasterData[Material],I1759,MasterData[WWB ID],C1759)</f>
        <v>0</v>
      </c>
      <c r="S1759" s="95">
        <f t="shared" si="58"/>
        <v>0</v>
      </c>
    </row>
    <row r="1760" spans="11:19" x14ac:dyDescent="0.25">
      <c r="K1760" s="95">
        <f>SUMIFS(MasterData[Curr Sales],MasterData[Material'#],H1760,MasterData[Material],I1760,MasterData[WWB ID],C1760)</f>
        <v>0</v>
      </c>
      <c r="L1760" s="95">
        <f>SUMIFS(MasterData[Prior Sales],MasterData[Material'#],H1760,MasterData[Material],I1760,MasterData[WWB ID],C1760)</f>
        <v>0</v>
      </c>
      <c r="M1760" s="95">
        <f t="shared" si="57"/>
        <v>0</v>
      </c>
      <c r="N1760" s="95">
        <f>SUMIFS(MasterData[Semi-Annual Base],MasterData[Material'#],H1760,MasterData[Material],I1760,MasterData[WWB ID],C1760)</f>
        <v>0</v>
      </c>
      <c r="O1760" s="95">
        <f>SUMIFS(MasterData[Semi-Annual Focus],MasterData[Material'#],H1760,MasterData[Material],I1760,MasterData[WWB ID],C1760)</f>
        <v>0</v>
      </c>
      <c r="P1760" s="95">
        <f>SUMIFS(MasterData[Base Rebate],MasterData[Material'#],H1760,MasterData[Material],I1760,MasterData[WWB ID],C1760)</f>
        <v>0</v>
      </c>
      <c r="Q1760" s="95">
        <f>SUMIFS(MasterData[Annual Focus],MasterData[Material'#],H1760,MasterData[Material],I1760,MasterData[WWB ID],C1760)</f>
        <v>0</v>
      </c>
      <c r="R1760" s="95">
        <f>SUMIFS(MasterData[Growth Rebate],MasterData[Material'#],H1760,MasterData[Material],I1760,MasterData[WWB ID],C1760)</f>
        <v>0</v>
      </c>
      <c r="S1760" s="95">
        <f t="shared" si="58"/>
        <v>0</v>
      </c>
    </row>
    <row r="1761" spans="11:19" x14ac:dyDescent="0.25">
      <c r="K1761" s="95">
        <f>SUMIFS(MasterData[Curr Sales],MasterData[Material'#],H1761,MasterData[Material],I1761,MasterData[WWB ID],C1761)</f>
        <v>0</v>
      </c>
      <c r="L1761" s="95">
        <f>SUMIFS(MasterData[Prior Sales],MasterData[Material'#],H1761,MasterData[Material],I1761,MasterData[WWB ID],C1761)</f>
        <v>0</v>
      </c>
      <c r="M1761" s="95">
        <f t="shared" si="57"/>
        <v>0</v>
      </c>
      <c r="N1761" s="95">
        <f>SUMIFS(MasterData[Semi-Annual Base],MasterData[Material'#],H1761,MasterData[Material],I1761,MasterData[WWB ID],C1761)</f>
        <v>0</v>
      </c>
      <c r="O1761" s="95">
        <f>SUMIFS(MasterData[Semi-Annual Focus],MasterData[Material'#],H1761,MasterData[Material],I1761,MasterData[WWB ID],C1761)</f>
        <v>0</v>
      </c>
      <c r="P1761" s="95">
        <f>SUMIFS(MasterData[Base Rebate],MasterData[Material'#],H1761,MasterData[Material],I1761,MasterData[WWB ID],C1761)</f>
        <v>0</v>
      </c>
      <c r="Q1761" s="95">
        <f>SUMIFS(MasterData[Annual Focus],MasterData[Material'#],H1761,MasterData[Material],I1761,MasterData[WWB ID],C1761)</f>
        <v>0</v>
      </c>
      <c r="R1761" s="95">
        <f>SUMIFS(MasterData[Growth Rebate],MasterData[Material'#],H1761,MasterData[Material],I1761,MasterData[WWB ID],C1761)</f>
        <v>0</v>
      </c>
      <c r="S1761" s="95">
        <f t="shared" si="58"/>
        <v>0</v>
      </c>
    </row>
    <row r="1762" spans="11:19" x14ac:dyDescent="0.25">
      <c r="K1762" s="95">
        <f>SUMIFS(MasterData[Curr Sales],MasterData[Material'#],H1762,MasterData[Material],I1762,MasterData[WWB ID],C1762)</f>
        <v>0</v>
      </c>
      <c r="L1762" s="95">
        <f>SUMIFS(MasterData[Prior Sales],MasterData[Material'#],H1762,MasterData[Material],I1762,MasterData[WWB ID],C1762)</f>
        <v>0</v>
      </c>
      <c r="M1762" s="95">
        <f t="shared" si="57"/>
        <v>0</v>
      </c>
      <c r="N1762" s="95">
        <f>SUMIFS(MasterData[Semi-Annual Base],MasterData[Material'#],H1762,MasterData[Material],I1762,MasterData[WWB ID],C1762)</f>
        <v>0</v>
      </c>
      <c r="O1762" s="95">
        <f>SUMIFS(MasterData[Semi-Annual Focus],MasterData[Material'#],H1762,MasterData[Material],I1762,MasterData[WWB ID],C1762)</f>
        <v>0</v>
      </c>
      <c r="P1762" s="95">
        <f>SUMIFS(MasterData[Base Rebate],MasterData[Material'#],H1762,MasterData[Material],I1762,MasterData[WWB ID],C1762)</f>
        <v>0</v>
      </c>
      <c r="Q1762" s="95">
        <f>SUMIFS(MasterData[Annual Focus],MasterData[Material'#],H1762,MasterData[Material],I1762,MasterData[WWB ID],C1762)</f>
        <v>0</v>
      </c>
      <c r="R1762" s="95">
        <f>SUMIFS(MasterData[Growth Rebate],MasterData[Material'#],H1762,MasterData[Material],I1762,MasterData[WWB ID],C1762)</f>
        <v>0</v>
      </c>
      <c r="S1762" s="95">
        <f t="shared" si="58"/>
        <v>0</v>
      </c>
    </row>
    <row r="1763" spans="11:19" x14ac:dyDescent="0.25">
      <c r="K1763" s="95">
        <f>SUMIFS(MasterData[Curr Sales],MasterData[Material'#],H1763,MasterData[Material],I1763,MasterData[WWB ID],C1763)</f>
        <v>0</v>
      </c>
      <c r="L1763" s="95">
        <f>SUMIFS(MasterData[Prior Sales],MasterData[Material'#],H1763,MasterData[Material],I1763,MasterData[WWB ID],C1763)</f>
        <v>0</v>
      </c>
      <c r="M1763" s="95">
        <f t="shared" si="57"/>
        <v>0</v>
      </c>
      <c r="N1763" s="95">
        <f>SUMIFS(MasterData[Semi-Annual Base],MasterData[Material'#],H1763,MasterData[Material],I1763,MasterData[WWB ID],C1763)</f>
        <v>0</v>
      </c>
      <c r="O1763" s="95">
        <f>SUMIFS(MasterData[Semi-Annual Focus],MasterData[Material'#],H1763,MasterData[Material],I1763,MasterData[WWB ID],C1763)</f>
        <v>0</v>
      </c>
      <c r="P1763" s="95">
        <f>SUMIFS(MasterData[Base Rebate],MasterData[Material'#],H1763,MasterData[Material],I1763,MasterData[WWB ID],C1763)</f>
        <v>0</v>
      </c>
      <c r="Q1763" s="95">
        <f>SUMIFS(MasterData[Annual Focus],MasterData[Material'#],H1763,MasterData[Material],I1763,MasterData[WWB ID],C1763)</f>
        <v>0</v>
      </c>
      <c r="R1763" s="95">
        <f>SUMIFS(MasterData[Growth Rebate],MasterData[Material'#],H1763,MasterData[Material],I1763,MasterData[WWB ID],C1763)</f>
        <v>0</v>
      </c>
      <c r="S1763" s="95">
        <f t="shared" si="58"/>
        <v>0</v>
      </c>
    </row>
    <row r="1764" spans="11:19" x14ac:dyDescent="0.25">
      <c r="K1764" s="95">
        <f>SUMIFS(MasterData[Curr Sales],MasterData[Material'#],H1764,MasterData[Material],I1764,MasterData[WWB ID],C1764)</f>
        <v>0</v>
      </c>
      <c r="L1764" s="95">
        <f>SUMIFS(MasterData[Prior Sales],MasterData[Material'#],H1764,MasterData[Material],I1764,MasterData[WWB ID],C1764)</f>
        <v>0</v>
      </c>
      <c r="M1764" s="95">
        <f t="shared" si="57"/>
        <v>0</v>
      </c>
      <c r="N1764" s="95">
        <f>SUMIFS(MasterData[Semi-Annual Base],MasterData[Material'#],H1764,MasterData[Material],I1764,MasterData[WWB ID],C1764)</f>
        <v>0</v>
      </c>
      <c r="O1764" s="95">
        <f>SUMIFS(MasterData[Semi-Annual Focus],MasterData[Material'#],H1764,MasterData[Material],I1764,MasterData[WWB ID],C1764)</f>
        <v>0</v>
      </c>
      <c r="P1764" s="95">
        <f>SUMIFS(MasterData[Base Rebate],MasterData[Material'#],H1764,MasterData[Material],I1764,MasterData[WWB ID],C1764)</f>
        <v>0</v>
      </c>
      <c r="Q1764" s="95">
        <f>SUMIFS(MasterData[Annual Focus],MasterData[Material'#],H1764,MasterData[Material],I1764,MasterData[WWB ID],C1764)</f>
        <v>0</v>
      </c>
      <c r="R1764" s="95">
        <f>SUMIFS(MasterData[Growth Rebate],MasterData[Material'#],H1764,MasterData[Material],I1764,MasterData[WWB ID],C1764)</f>
        <v>0</v>
      </c>
      <c r="S1764" s="95">
        <f t="shared" si="58"/>
        <v>0</v>
      </c>
    </row>
    <row r="1765" spans="11:19" x14ac:dyDescent="0.25">
      <c r="K1765" s="95">
        <f>SUMIFS(MasterData[Curr Sales],MasterData[Material'#],H1765,MasterData[Material],I1765,MasterData[WWB ID],C1765)</f>
        <v>0</v>
      </c>
      <c r="L1765" s="95">
        <f>SUMIFS(MasterData[Prior Sales],MasterData[Material'#],H1765,MasterData[Material],I1765,MasterData[WWB ID],C1765)</f>
        <v>0</v>
      </c>
      <c r="M1765" s="95">
        <f t="shared" si="57"/>
        <v>0</v>
      </c>
      <c r="N1765" s="95">
        <f>SUMIFS(MasterData[Semi-Annual Base],MasterData[Material'#],H1765,MasterData[Material],I1765,MasterData[WWB ID],C1765)</f>
        <v>0</v>
      </c>
      <c r="O1765" s="95">
        <f>SUMIFS(MasterData[Semi-Annual Focus],MasterData[Material'#],H1765,MasterData[Material],I1765,MasterData[WWB ID],C1765)</f>
        <v>0</v>
      </c>
      <c r="P1765" s="95">
        <f>SUMIFS(MasterData[Base Rebate],MasterData[Material'#],H1765,MasterData[Material],I1765,MasterData[WWB ID],C1765)</f>
        <v>0</v>
      </c>
      <c r="Q1765" s="95">
        <f>SUMIFS(MasterData[Annual Focus],MasterData[Material'#],H1765,MasterData[Material],I1765,MasterData[WWB ID],C1765)</f>
        <v>0</v>
      </c>
      <c r="R1765" s="95">
        <f>SUMIFS(MasterData[Growth Rebate],MasterData[Material'#],H1765,MasterData[Material],I1765,MasterData[WWB ID],C1765)</f>
        <v>0</v>
      </c>
      <c r="S1765" s="95">
        <f t="shared" si="58"/>
        <v>0</v>
      </c>
    </row>
    <row r="1766" spans="11:19" x14ac:dyDescent="0.25">
      <c r="K1766" s="95">
        <f>SUMIFS(MasterData[Curr Sales],MasterData[Material'#],H1766,MasterData[Material],I1766,MasterData[WWB ID],C1766)</f>
        <v>0</v>
      </c>
      <c r="L1766" s="95">
        <f>SUMIFS(MasterData[Prior Sales],MasterData[Material'#],H1766,MasterData[Material],I1766,MasterData[WWB ID],C1766)</f>
        <v>0</v>
      </c>
      <c r="M1766" s="95">
        <f t="shared" si="57"/>
        <v>0</v>
      </c>
      <c r="N1766" s="95">
        <f>SUMIFS(MasterData[Semi-Annual Base],MasterData[Material'#],H1766,MasterData[Material],I1766,MasterData[WWB ID],C1766)</f>
        <v>0</v>
      </c>
      <c r="O1766" s="95">
        <f>SUMIFS(MasterData[Semi-Annual Focus],MasterData[Material'#],H1766,MasterData[Material],I1766,MasterData[WWB ID],C1766)</f>
        <v>0</v>
      </c>
      <c r="P1766" s="95">
        <f>SUMIFS(MasterData[Base Rebate],MasterData[Material'#],H1766,MasterData[Material],I1766,MasterData[WWB ID],C1766)</f>
        <v>0</v>
      </c>
      <c r="Q1766" s="95">
        <f>SUMIFS(MasterData[Annual Focus],MasterData[Material'#],H1766,MasterData[Material],I1766,MasterData[WWB ID],C1766)</f>
        <v>0</v>
      </c>
      <c r="R1766" s="95">
        <f>SUMIFS(MasterData[Growth Rebate],MasterData[Material'#],H1766,MasterData[Material],I1766,MasterData[WWB ID],C1766)</f>
        <v>0</v>
      </c>
      <c r="S1766" s="95">
        <f t="shared" si="58"/>
        <v>0</v>
      </c>
    </row>
    <row r="1767" spans="11:19" x14ac:dyDescent="0.25">
      <c r="K1767" s="95">
        <f>SUMIFS(MasterData[Curr Sales],MasterData[Material'#],H1767,MasterData[Material],I1767,MasterData[WWB ID],C1767)</f>
        <v>0</v>
      </c>
      <c r="L1767" s="95">
        <f>SUMIFS(MasterData[Prior Sales],MasterData[Material'#],H1767,MasterData[Material],I1767,MasterData[WWB ID],C1767)</f>
        <v>0</v>
      </c>
      <c r="M1767" s="95">
        <f t="shared" si="57"/>
        <v>0</v>
      </c>
      <c r="N1767" s="95">
        <f>SUMIFS(MasterData[Semi-Annual Base],MasterData[Material'#],H1767,MasterData[Material],I1767,MasterData[WWB ID],C1767)</f>
        <v>0</v>
      </c>
      <c r="O1767" s="95">
        <f>SUMIFS(MasterData[Semi-Annual Focus],MasterData[Material'#],H1767,MasterData[Material],I1767,MasterData[WWB ID],C1767)</f>
        <v>0</v>
      </c>
      <c r="P1767" s="95">
        <f>SUMIFS(MasterData[Base Rebate],MasterData[Material'#],H1767,MasterData[Material],I1767,MasterData[WWB ID],C1767)</f>
        <v>0</v>
      </c>
      <c r="Q1767" s="95">
        <f>SUMIFS(MasterData[Annual Focus],MasterData[Material'#],H1767,MasterData[Material],I1767,MasterData[WWB ID],C1767)</f>
        <v>0</v>
      </c>
      <c r="R1767" s="95">
        <f>SUMIFS(MasterData[Growth Rebate],MasterData[Material'#],H1767,MasterData[Material],I1767,MasterData[WWB ID],C1767)</f>
        <v>0</v>
      </c>
      <c r="S1767" s="95">
        <f t="shared" si="58"/>
        <v>0</v>
      </c>
    </row>
    <row r="1768" spans="11:19" x14ac:dyDescent="0.25">
      <c r="K1768" s="95">
        <f>SUMIFS(MasterData[Curr Sales],MasterData[Material'#],H1768,MasterData[Material],I1768,MasterData[WWB ID],C1768)</f>
        <v>0</v>
      </c>
      <c r="L1768" s="95">
        <f>SUMIFS(MasterData[Prior Sales],MasterData[Material'#],H1768,MasterData[Material],I1768,MasterData[WWB ID],C1768)</f>
        <v>0</v>
      </c>
      <c r="M1768" s="95">
        <f t="shared" si="57"/>
        <v>0</v>
      </c>
      <c r="N1768" s="95">
        <f>SUMIFS(MasterData[Semi-Annual Base],MasterData[Material'#],H1768,MasterData[Material],I1768,MasterData[WWB ID],C1768)</f>
        <v>0</v>
      </c>
      <c r="O1768" s="95">
        <f>SUMIFS(MasterData[Semi-Annual Focus],MasterData[Material'#],H1768,MasterData[Material],I1768,MasterData[WWB ID],C1768)</f>
        <v>0</v>
      </c>
      <c r="P1768" s="95">
        <f>SUMIFS(MasterData[Base Rebate],MasterData[Material'#],H1768,MasterData[Material],I1768,MasterData[WWB ID],C1768)</f>
        <v>0</v>
      </c>
      <c r="Q1768" s="95">
        <f>SUMIFS(MasterData[Annual Focus],MasterData[Material'#],H1768,MasterData[Material],I1768,MasterData[WWB ID],C1768)</f>
        <v>0</v>
      </c>
      <c r="R1768" s="95">
        <f>SUMIFS(MasterData[Growth Rebate],MasterData[Material'#],H1768,MasterData[Material],I1768,MasterData[WWB ID],C1768)</f>
        <v>0</v>
      </c>
      <c r="S1768" s="95">
        <f t="shared" si="58"/>
        <v>0</v>
      </c>
    </row>
    <row r="1769" spans="11:19" x14ac:dyDescent="0.25">
      <c r="K1769" s="95">
        <f>SUMIFS(MasterData[Curr Sales],MasterData[Material'#],H1769,MasterData[Material],I1769,MasterData[WWB ID],C1769)</f>
        <v>0</v>
      </c>
      <c r="L1769" s="95">
        <f>SUMIFS(MasterData[Prior Sales],MasterData[Material'#],H1769,MasterData[Material],I1769,MasterData[WWB ID],C1769)</f>
        <v>0</v>
      </c>
      <c r="M1769" s="95">
        <f t="shared" si="57"/>
        <v>0</v>
      </c>
      <c r="N1769" s="95">
        <f>SUMIFS(MasterData[Semi-Annual Base],MasterData[Material'#],H1769,MasterData[Material],I1769,MasterData[WWB ID],C1769)</f>
        <v>0</v>
      </c>
      <c r="O1769" s="95">
        <f>SUMIFS(MasterData[Semi-Annual Focus],MasterData[Material'#],H1769,MasterData[Material],I1769,MasterData[WWB ID],C1769)</f>
        <v>0</v>
      </c>
      <c r="P1769" s="95">
        <f>SUMIFS(MasterData[Base Rebate],MasterData[Material'#],H1769,MasterData[Material],I1769,MasterData[WWB ID],C1769)</f>
        <v>0</v>
      </c>
      <c r="Q1769" s="95">
        <f>SUMIFS(MasterData[Annual Focus],MasterData[Material'#],H1769,MasterData[Material],I1769,MasterData[WWB ID],C1769)</f>
        <v>0</v>
      </c>
      <c r="R1769" s="95">
        <f>SUMIFS(MasterData[Growth Rebate],MasterData[Material'#],H1769,MasterData[Material],I1769,MasterData[WWB ID],C1769)</f>
        <v>0</v>
      </c>
      <c r="S1769" s="95">
        <f t="shared" si="58"/>
        <v>0</v>
      </c>
    </row>
    <row r="1770" spans="11:19" x14ac:dyDescent="0.25">
      <c r="K1770" s="95">
        <f>SUMIFS(MasterData[Curr Sales],MasterData[Material'#],H1770,MasterData[Material],I1770,MasterData[WWB ID],C1770)</f>
        <v>0</v>
      </c>
      <c r="L1770" s="95">
        <f>SUMIFS(MasterData[Prior Sales],MasterData[Material'#],H1770,MasterData[Material],I1770,MasterData[WWB ID],C1770)</f>
        <v>0</v>
      </c>
      <c r="M1770" s="95">
        <f t="shared" si="57"/>
        <v>0</v>
      </c>
      <c r="N1770" s="95">
        <f>SUMIFS(MasterData[Semi-Annual Base],MasterData[Material'#],H1770,MasterData[Material],I1770,MasterData[WWB ID],C1770)</f>
        <v>0</v>
      </c>
      <c r="O1770" s="95">
        <f>SUMIFS(MasterData[Semi-Annual Focus],MasterData[Material'#],H1770,MasterData[Material],I1770,MasterData[WWB ID],C1770)</f>
        <v>0</v>
      </c>
      <c r="P1770" s="95">
        <f>SUMIFS(MasterData[Base Rebate],MasterData[Material'#],H1770,MasterData[Material],I1770,MasterData[WWB ID],C1770)</f>
        <v>0</v>
      </c>
      <c r="Q1770" s="95">
        <f>SUMIFS(MasterData[Annual Focus],MasterData[Material'#],H1770,MasterData[Material],I1770,MasterData[WWB ID],C1770)</f>
        <v>0</v>
      </c>
      <c r="R1770" s="95">
        <f>SUMIFS(MasterData[Growth Rebate],MasterData[Material'#],H1770,MasterData[Material],I1770,MasterData[WWB ID],C1770)</f>
        <v>0</v>
      </c>
      <c r="S1770" s="95">
        <f t="shared" si="58"/>
        <v>0</v>
      </c>
    </row>
    <row r="1771" spans="11:19" x14ac:dyDescent="0.25">
      <c r="K1771" s="95">
        <f>SUMIFS(MasterData[Curr Sales],MasterData[Material'#],H1771,MasterData[Material],I1771,MasterData[WWB ID],C1771)</f>
        <v>0</v>
      </c>
      <c r="L1771" s="95">
        <f>SUMIFS(MasterData[Prior Sales],MasterData[Material'#],H1771,MasterData[Material],I1771,MasterData[WWB ID],C1771)</f>
        <v>0</v>
      </c>
      <c r="M1771" s="95">
        <f t="shared" si="57"/>
        <v>0</v>
      </c>
      <c r="N1771" s="95">
        <f>SUMIFS(MasterData[Semi-Annual Base],MasterData[Material'#],H1771,MasterData[Material],I1771,MasterData[WWB ID],C1771)</f>
        <v>0</v>
      </c>
      <c r="O1771" s="95">
        <f>SUMIFS(MasterData[Semi-Annual Focus],MasterData[Material'#],H1771,MasterData[Material],I1771,MasterData[WWB ID],C1771)</f>
        <v>0</v>
      </c>
      <c r="P1771" s="95">
        <f>SUMIFS(MasterData[Base Rebate],MasterData[Material'#],H1771,MasterData[Material],I1771,MasterData[WWB ID],C1771)</f>
        <v>0</v>
      </c>
      <c r="Q1771" s="95">
        <f>SUMIFS(MasterData[Annual Focus],MasterData[Material'#],H1771,MasterData[Material],I1771,MasterData[WWB ID],C1771)</f>
        <v>0</v>
      </c>
      <c r="R1771" s="95">
        <f>SUMIFS(MasterData[Growth Rebate],MasterData[Material'#],H1771,MasterData[Material],I1771,MasterData[WWB ID],C1771)</f>
        <v>0</v>
      </c>
      <c r="S1771" s="95">
        <f t="shared" si="58"/>
        <v>0</v>
      </c>
    </row>
    <row r="1772" spans="11:19" x14ac:dyDescent="0.25">
      <c r="K1772" s="95">
        <f>SUMIFS(MasterData[Curr Sales],MasterData[Material'#],H1772,MasterData[Material],I1772,MasterData[WWB ID],C1772)</f>
        <v>0</v>
      </c>
      <c r="L1772" s="95">
        <f>SUMIFS(MasterData[Prior Sales],MasterData[Material'#],H1772,MasterData[Material],I1772,MasterData[WWB ID],C1772)</f>
        <v>0</v>
      </c>
      <c r="M1772" s="95">
        <f t="shared" si="57"/>
        <v>0</v>
      </c>
      <c r="N1772" s="95">
        <f>SUMIFS(MasterData[Semi-Annual Base],MasterData[Material'#],H1772,MasterData[Material],I1772,MasterData[WWB ID],C1772)</f>
        <v>0</v>
      </c>
      <c r="O1772" s="95">
        <f>SUMIFS(MasterData[Semi-Annual Focus],MasterData[Material'#],H1772,MasterData[Material],I1772,MasterData[WWB ID],C1772)</f>
        <v>0</v>
      </c>
      <c r="P1772" s="95">
        <f>SUMIFS(MasterData[Base Rebate],MasterData[Material'#],H1772,MasterData[Material],I1772,MasterData[WWB ID],C1772)</f>
        <v>0</v>
      </c>
      <c r="Q1772" s="95">
        <f>SUMIFS(MasterData[Annual Focus],MasterData[Material'#],H1772,MasterData[Material],I1772,MasterData[WWB ID],C1772)</f>
        <v>0</v>
      </c>
      <c r="R1772" s="95">
        <f>SUMIFS(MasterData[Growth Rebate],MasterData[Material'#],H1772,MasterData[Material],I1772,MasterData[WWB ID],C1772)</f>
        <v>0</v>
      </c>
      <c r="S1772" s="95">
        <f t="shared" si="58"/>
        <v>0</v>
      </c>
    </row>
    <row r="1773" spans="11:19" x14ac:dyDescent="0.25">
      <c r="K1773" s="95">
        <f>SUMIFS(MasterData[Curr Sales],MasterData[Material'#],H1773,MasterData[Material],I1773,MasterData[WWB ID],C1773)</f>
        <v>0</v>
      </c>
      <c r="L1773" s="95">
        <f>SUMIFS(MasterData[Prior Sales],MasterData[Material'#],H1773,MasterData[Material],I1773,MasterData[WWB ID],C1773)</f>
        <v>0</v>
      </c>
      <c r="M1773" s="95">
        <f t="shared" si="57"/>
        <v>0</v>
      </c>
      <c r="N1773" s="95">
        <f>SUMIFS(MasterData[Semi-Annual Base],MasterData[Material'#],H1773,MasterData[Material],I1773,MasterData[WWB ID],C1773)</f>
        <v>0</v>
      </c>
      <c r="O1773" s="95">
        <f>SUMIFS(MasterData[Semi-Annual Focus],MasterData[Material'#],H1773,MasterData[Material],I1773,MasterData[WWB ID],C1773)</f>
        <v>0</v>
      </c>
      <c r="P1773" s="95">
        <f>SUMIFS(MasterData[Base Rebate],MasterData[Material'#],H1773,MasterData[Material],I1773,MasterData[WWB ID],C1773)</f>
        <v>0</v>
      </c>
      <c r="Q1773" s="95">
        <f>SUMIFS(MasterData[Annual Focus],MasterData[Material'#],H1773,MasterData[Material],I1773,MasterData[WWB ID],C1773)</f>
        <v>0</v>
      </c>
      <c r="R1773" s="95">
        <f>SUMIFS(MasterData[Growth Rebate],MasterData[Material'#],H1773,MasterData[Material],I1773,MasterData[WWB ID],C1773)</f>
        <v>0</v>
      </c>
      <c r="S1773" s="95">
        <f t="shared" si="58"/>
        <v>0</v>
      </c>
    </row>
    <row r="1774" spans="11:19" x14ac:dyDescent="0.25">
      <c r="K1774" s="95">
        <f>SUMIFS(MasterData[Curr Sales],MasterData[Material'#],H1774,MasterData[Material],I1774,MasterData[WWB ID],C1774)</f>
        <v>0</v>
      </c>
      <c r="L1774" s="95">
        <f>SUMIFS(MasterData[Prior Sales],MasterData[Material'#],H1774,MasterData[Material],I1774,MasterData[WWB ID],C1774)</f>
        <v>0</v>
      </c>
      <c r="M1774" s="95">
        <f t="shared" si="57"/>
        <v>0</v>
      </c>
      <c r="N1774" s="95">
        <f>SUMIFS(MasterData[Semi-Annual Base],MasterData[Material'#],H1774,MasterData[Material],I1774,MasterData[WWB ID],C1774)</f>
        <v>0</v>
      </c>
      <c r="O1774" s="95">
        <f>SUMIFS(MasterData[Semi-Annual Focus],MasterData[Material'#],H1774,MasterData[Material],I1774,MasterData[WWB ID],C1774)</f>
        <v>0</v>
      </c>
      <c r="P1774" s="95">
        <f>SUMIFS(MasterData[Base Rebate],MasterData[Material'#],H1774,MasterData[Material],I1774,MasterData[WWB ID],C1774)</f>
        <v>0</v>
      </c>
      <c r="Q1774" s="95">
        <f>SUMIFS(MasterData[Annual Focus],MasterData[Material'#],H1774,MasterData[Material],I1774,MasterData[WWB ID],C1774)</f>
        <v>0</v>
      </c>
      <c r="R1774" s="95">
        <f>SUMIFS(MasterData[Growth Rebate],MasterData[Material'#],H1774,MasterData[Material],I1774,MasterData[WWB ID],C1774)</f>
        <v>0</v>
      </c>
      <c r="S1774" s="95">
        <f t="shared" si="58"/>
        <v>0</v>
      </c>
    </row>
    <row r="1775" spans="11:19" x14ac:dyDescent="0.25">
      <c r="K1775" s="95">
        <f>SUMIFS(MasterData[Curr Sales],MasterData[Material'#],H1775,MasterData[Material],I1775,MasterData[WWB ID],C1775)</f>
        <v>0</v>
      </c>
      <c r="L1775" s="95">
        <f>SUMIFS(MasterData[Prior Sales],MasterData[Material'#],H1775,MasterData[Material],I1775,MasterData[WWB ID],C1775)</f>
        <v>0</v>
      </c>
      <c r="M1775" s="95">
        <f t="shared" si="57"/>
        <v>0</v>
      </c>
      <c r="N1775" s="95">
        <f>SUMIFS(MasterData[Semi-Annual Base],MasterData[Material'#],H1775,MasterData[Material],I1775,MasterData[WWB ID],C1775)</f>
        <v>0</v>
      </c>
      <c r="O1775" s="95">
        <f>SUMIFS(MasterData[Semi-Annual Focus],MasterData[Material'#],H1775,MasterData[Material],I1775,MasterData[WWB ID],C1775)</f>
        <v>0</v>
      </c>
      <c r="P1775" s="95">
        <f>SUMIFS(MasterData[Base Rebate],MasterData[Material'#],H1775,MasterData[Material],I1775,MasterData[WWB ID],C1775)</f>
        <v>0</v>
      </c>
      <c r="Q1775" s="95">
        <f>SUMIFS(MasterData[Annual Focus],MasterData[Material'#],H1775,MasterData[Material],I1775,MasterData[WWB ID],C1775)</f>
        <v>0</v>
      </c>
      <c r="R1775" s="95">
        <f>SUMIFS(MasterData[Growth Rebate],MasterData[Material'#],H1775,MasterData[Material],I1775,MasterData[WWB ID],C1775)</f>
        <v>0</v>
      </c>
      <c r="S1775" s="95">
        <f t="shared" si="58"/>
        <v>0</v>
      </c>
    </row>
    <row r="1776" spans="11:19" x14ac:dyDescent="0.25">
      <c r="K1776" s="95">
        <f>SUMIFS(MasterData[Curr Sales],MasterData[Material'#],H1776,MasterData[Material],I1776,MasterData[WWB ID],C1776)</f>
        <v>0</v>
      </c>
      <c r="L1776" s="95">
        <f>SUMIFS(MasterData[Prior Sales],MasterData[Material'#],H1776,MasterData[Material],I1776,MasterData[WWB ID],C1776)</f>
        <v>0</v>
      </c>
      <c r="M1776" s="95">
        <f t="shared" si="57"/>
        <v>0</v>
      </c>
      <c r="N1776" s="95">
        <f>SUMIFS(MasterData[Semi-Annual Base],MasterData[Material'#],H1776,MasterData[Material],I1776,MasterData[WWB ID],C1776)</f>
        <v>0</v>
      </c>
      <c r="O1776" s="95">
        <f>SUMIFS(MasterData[Semi-Annual Focus],MasterData[Material'#],H1776,MasterData[Material],I1776,MasterData[WWB ID],C1776)</f>
        <v>0</v>
      </c>
      <c r="P1776" s="95">
        <f>SUMIFS(MasterData[Base Rebate],MasterData[Material'#],H1776,MasterData[Material],I1776,MasterData[WWB ID],C1776)</f>
        <v>0</v>
      </c>
      <c r="Q1776" s="95">
        <f>SUMIFS(MasterData[Annual Focus],MasterData[Material'#],H1776,MasterData[Material],I1776,MasterData[WWB ID],C1776)</f>
        <v>0</v>
      </c>
      <c r="R1776" s="95">
        <f>SUMIFS(MasterData[Growth Rebate],MasterData[Material'#],H1776,MasterData[Material],I1776,MasterData[WWB ID],C1776)</f>
        <v>0</v>
      </c>
      <c r="S1776" s="95">
        <f t="shared" si="58"/>
        <v>0</v>
      </c>
    </row>
    <row r="1777" spans="11:19" x14ac:dyDescent="0.25">
      <c r="K1777" s="95">
        <f>SUMIFS(MasterData[Curr Sales],MasterData[Material'#],H1777,MasterData[Material],I1777,MasterData[WWB ID],C1777)</f>
        <v>0</v>
      </c>
      <c r="L1777" s="95">
        <f>SUMIFS(MasterData[Prior Sales],MasterData[Material'#],H1777,MasterData[Material],I1777,MasterData[WWB ID],C1777)</f>
        <v>0</v>
      </c>
      <c r="M1777" s="95">
        <f t="shared" si="57"/>
        <v>0</v>
      </c>
      <c r="N1777" s="95">
        <f>SUMIFS(MasterData[Semi-Annual Base],MasterData[Material'#],H1777,MasterData[Material],I1777,MasterData[WWB ID],C1777)</f>
        <v>0</v>
      </c>
      <c r="O1777" s="95">
        <f>SUMIFS(MasterData[Semi-Annual Focus],MasterData[Material'#],H1777,MasterData[Material],I1777,MasterData[WWB ID],C1777)</f>
        <v>0</v>
      </c>
      <c r="P1777" s="95">
        <f>SUMIFS(MasterData[Base Rebate],MasterData[Material'#],H1777,MasterData[Material],I1777,MasterData[WWB ID],C1777)</f>
        <v>0</v>
      </c>
      <c r="Q1777" s="95">
        <f>SUMIFS(MasterData[Annual Focus],MasterData[Material'#],H1777,MasterData[Material],I1777,MasterData[WWB ID],C1777)</f>
        <v>0</v>
      </c>
      <c r="R1777" s="95">
        <f>SUMIFS(MasterData[Growth Rebate],MasterData[Material'#],H1777,MasterData[Material],I1777,MasterData[WWB ID],C1777)</f>
        <v>0</v>
      </c>
      <c r="S1777" s="95">
        <f t="shared" si="58"/>
        <v>0</v>
      </c>
    </row>
    <row r="1778" spans="11:19" x14ac:dyDescent="0.25">
      <c r="K1778" s="95">
        <f>SUMIFS(MasterData[Curr Sales],MasterData[Material'#],H1778,MasterData[Material],I1778,MasterData[WWB ID],C1778)</f>
        <v>0</v>
      </c>
      <c r="L1778" s="95">
        <f>SUMIFS(MasterData[Prior Sales],MasterData[Material'#],H1778,MasterData[Material],I1778,MasterData[WWB ID],C1778)</f>
        <v>0</v>
      </c>
      <c r="M1778" s="95">
        <f t="shared" si="57"/>
        <v>0</v>
      </c>
      <c r="N1778" s="95">
        <f>SUMIFS(MasterData[Semi-Annual Base],MasterData[Material'#],H1778,MasterData[Material],I1778,MasterData[WWB ID],C1778)</f>
        <v>0</v>
      </c>
      <c r="O1778" s="95">
        <f>SUMIFS(MasterData[Semi-Annual Focus],MasterData[Material'#],H1778,MasterData[Material],I1778,MasterData[WWB ID],C1778)</f>
        <v>0</v>
      </c>
      <c r="P1778" s="95">
        <f>SUMIFS(MasterData[Base Rebate],MasterData[Material'#],H1778,MasterData[Material],I1778,MasterData[WWB ID],C1778)</f>
        <v>0</v>
      </c>
      <c r="Q1778" s="95">
        <f>SUMIFS(MasterData[Annual Focus],MasterData[Material'#],H1778,MasterData[Material],I1778,MasterData[WWB ID],C1778)</f>
        <v>0</v>
      </c>
      <c r="R1778" s="95">
        <f>SUMIFS(MasterData[Growth Rebate],MasterData[Material'#],H1778,MasterData[Material],I1778,MasterData[WWB ID],C1778)</f>
        <v>0</v>
      </c>
      <c r="S1778" s="95">
        <f t="shared" si="58"/>
        <v>0</v>
      </c>
    </row>
    <row r="1779" spans="11:19" x14ac:dyDescent="0.25">
      <c r="K1779" s="95">
        <f>SUMIFS(MasterData[Curr Sales],MasterData[Material'#],H1779,MasterData[Material],I1779,MasterData[WWB ID],C1779)</f>
        <v>0</v>
      </c>
      <c r="L1779" s="95">
        <f>SUMIFS(MasterData[Prior Sales],MasterData[Material'#],H1779,MasterData[Material],I1779,MasterData[WWB ID],C1779)</f>
        <v>0</v>
      </c>
      <c r="M1779" s="95">
        <f t="shared" si="57"/>
        <v>0</v>
      </c>
      <c r="N1779" s="95">
        <f>SUMIFS(MasterData[Semi-Annual Base],MasterData[Material'#],H1779,MasterData[Material],I1779,MasterData[WWB ID],C1779)</f>
        <v>0</v>
      </c>
      <c r="O1779" s="95">
        <f>SUMIFS(MasterData[Semi-Annual Focus],MasterData[Material'#],H1779,MasterData[Material],I1779,MasterData[WWB ID],C1779)</f>
        <v>0</v>
      </c>
      <c r="P1779" s="95">
        <f>SUMIFS(MasterData[Base Rebate],MasterData[Material'#],H1779,MasterData[Material],I1779,MasterData[WWB ID],C1779)</f>
        <v>0</v>
      </c>
      <c r="Q1779" s="95">
        <f>SUMIFS(MasterData[Annual Focus],MasterData[Material'#],H1779,MasterData[Material],I1779,MasterData[WWB ID],C1779)</f>
        <v>0</v>
      </c>
      <c r="R1779" s="95">
        <f>SUMIFS(MasterData[Growth Rebate],MasterData[Material'#],H1779,MasterData[Material],I1779,MasterData[WWB ID],C1779)</f>
        <v>0</v>
      </c>
      <c r="S1779" s="95">
        <f t="shared" si="58"/>
        <v>0</v>
      </c>
    </row>
    <row r="1780" spans="11:19" x14ac:dyDescent="0.25">
      <c r="K1780" s="95">
        <f>SUMIFS(MasterData[Curr Sales],MasterData[Material'#],H1780,MasterData[Material],I1780,MasterData[WWB ID],C1780)</f>
        <v>0</v>
      </c>
      <c r="L1780" s="95">
        <f>SUMIFS(MasterData[Prior Sales],MasterData[Material'#],H1780,MasterData[Material],I1780,MasterData[WWB ID],C1780)</f>
        <v>0</v>
      </c>
      <c r="M1780" s="95">
        <f t="shared" si="57"/>
        <v>0</v>
      </c>
      <c r="N1780" s="95">
        <f>SUMIFS(MasterData[Semi-Annual Base],MasterData[Material'#],H1780,MasterData[Material],I1780,MasterData[WWB ID],C1780)</f>
        <v>0</v>
      </c>
      <c r="O1780" s="95">
        <f>SUMIFS(MasterData[Semi-Annual Focus],MasterData[Material'#],H1780,MasterData[Material],I1780,MasterData[WWB ID],C1780)</f>
        <v>0</v>
      </c>
      <c r="P1780" s="95">
        <f>SUMIFS(MasterData[Base Rebate],MasterData[Material'#],H1780,MasterData[Material],I1780,MasterData[WWB ID],C1780)</f>
        <v>0</v>
      </c>
      <c r="Q1780" s="95">
        <f>SUMIFS(MasterData[Annual Focus],MasterData[Material'#],H1780,MasterData[Material],I1780,MasterData[WWB ID],C1780)</f>
        <v>0</v>
      </c>
      <c r="R1780" s="95">
        <f>SUMIFS(MasterData[Growth Rebate],MasterData[Material'#],H1780,MasterData[Material],I1780,MasterData[WWB ID],C1780)</f>
        <v>0</v>
      </c>
      <c r="S1780" s="95">
        <f t="shared" si="58"/>
        <v>0</v>
      </c>
    </row>
    <row r="1781" spans="11:19" x14ac:dyDescent="0.25">
      <c r="K1781" s="95">
        <f>SUMIFS(MasterData[Curr Sales],MasterData[Material'#],H1781,MasterData[Material],I1781,MasterData[WWB ID],C1781)</f>
        <v>0</v>
      </c>
      <c r="L1781" s="95">
        <f>SUMIFS(MasterData[Prior Sales],MasterData[Material'#],H1781,MasterData[Material],I1781,MasterData[WWB ID],C1781)</f>
        <v>0</v>
      </c>
      <c r="M1781" s="95">
        <f t="shared" si="57"/>
        <v>0</v>
      </c>
      <c r="N1781" s="95">
        <f>SUMIFS(MasterData[Semi-Annual Base],MasterData[Material'#],H1781,MasterData[Material],I1781,MasterData[WWB ID],C1781)</f>
        <v>0</v>
      </c>
      <c r="O1781" s="95">
        <f>SUMIFS(MasterData[Semi-Annual Focus],MasterData[Material'#],H1781,MasterData[Material],I1781,MasterData[WWB ID],C1781)</f>
        <v>0</v>
      </c>
      <c r="P1781" s="95">
        <f>SUMIFS(MasterData[Base Rebate],MasterData[Material'#],H1781,MasterData[Material],I1781,MasterData[WWB ID],C1781)</f>
        <v>0</v>
      </c>
      <c r="Q1781" s="95">
        <f>SUMIFS(MasterData[Annual Focus],MasterData[Material'#],H1781,MasterData[Material],I1781,MasterData[WWB ID],C1781)</f>
        <v>0</v>
      </c>
      <c r="R1781" s="95">
        <f>SUMIFS(MasterData[Growth Rebate],MasterData[Material'#],H1781,MasterData[Material],I1781,MasterData[WWB ID],C1781)</f>
        <v>0</v>
      </c>
      <c r="S1781" s="95">
        <f t="shared" si="58"/>
        <v>0</v>
      </c>
    </row>
    <row r="1782" spans="11:19" x14ac:dyDescent="0.25">
      <c r="K1782" s="95">
        <f>SUMIFS(MasterData[Curr Sales],MasterData[Material'#],H1782,MasterData[Material],I1782,MasterData[WWB ID],C1782)</f>
        <v>0</v>
      </c>
      <c r="L1782" s="95">
        <f>SUMIFS(MasterData[Prior Sales],MasterData[Material'#],H1782,MasterData[Material],I1782,MasterData[WWB ID],C1782)</f>
        <v>0</v>
      </c>
      <c r="M1782" s="95">
        <f t="shared" si="57"/>
        <v>0</v>
      </c>
      <c r="N1782" s="95">
        <f>SUMIFS(MasterData[Semi-Annual Base],MasterData[Material'#],H1782,MasterData[Material],I1782,MasterData[WWB ID],C1782)</f>
        <v>0</v>
      </c>
      <c r="O1782" s="95">
        <f>SUMIFS(MasterData[Semi-Annual Focus],MasterData[Material'#],H1782,MasterData[Material],I1782,MasterData[WWB ID],C1782)</f>
        <v>0</v>
      </c>
      <c r="P1782" s="95">
        <f>SUMIFS(MasterData[Base Rebate],MasterData[Material'#],H1782,MasterData[Material],I1782,MasterData[WWB ID],C1782)</f>
        <v>0</v>
      </c>
      <c r="Q1782" s="95">
        <f>SUMIFS(MasterData[Annual Focus],MasterData[Material'#],H1782,MasterData[Material],I1782,MasterData[WWB ID],C1782)</f>
        <v>0</v>
      </c>
      <c r="R1782" s="95">
        <f>SUMIFS(MasterData[Growth Rebate],MasterData[Material'#],H1782,MasterData[Material],I1782,MasterData[WWB ID],C1782)</f>
        <v>0</v>
      </c>
      <c r="S1782" s="95">
        <f t="shared" si="58"/>
        <v>0</v>
      </c>
    </row>
    <row r="1783" spans="11:19" x14ac:dyDescent="0.25">
      <c r="K1783" s="95">
        <f>SUMIFS(MasterData[Curr Sales],MasterData[Material'#],H1783,MasterData[Material],I1783,MasterData[WWB ID],C1783)</f>
        <v>0</v>
      </c>
      <c r="L1783" s="95">
        <f>SUMIFS(MasterData[Prior Sales],MasterData[Material'#],H1783,MasterData[Material],I1783,MasterData[WWB ID],C1783)</f>
        <v>0</v>
      </c>
      <c r="M1783" s="95">
        <f t="shared" si="57"/>
        <v>0</v>
      </c>
      <c r="N1783" s="95">
        <f>SUMIFS(MasterData[Semi-Annual Base],MasterData[Material'#],H1783,MasterData[Material],I1783,MasterData[WWB ID],C1783)</f>
        <v>0</v>
      </c>
      <c r="O1783" s="95">
        <f>SUMIFS(MasterData[Semi-Annual Focus],MasterData[Material'#],H1783,MasterData[Material],I1783,MasterData[WWB ID],C1783)</f>
        <v>0</v>
      </c>
      <c r="P1783" s="95">
        <f>SUMIFS(MasterData[Base Rebate],MasterData[Material'#],H1783,MasterData[Material],I1783,MasterData[WWB ID],C1783)</f>
        <v>0</v>
      </c>
      <c r="Q1783" s="95">
        <f>SUMIFS(MasterData[Annual Focus],MasterData[Material'#],H1783,MasterData[Material],I1783,MasterData[WWB ID],C1783)</f>
        <v>0</v>
      </c>
      <c r="R1783" s="95">
        <f>SUMIFS(MasterData[Growth Rebate],MasterData[Material'#],H1783,MasterData[Material],I1783,MasterData[WWB ID],C1783)</f>
        <v>0</v>
      </c>
      <c r="S1783" s="95">
        <f t="shared" si="58"/>
        <v>0</v>
      </c>
    </row>
    <row r="1784" spans="11:19" x14ac:dyDescent="0.25">
      <c r="K1784" s="95">
        <f>SUMIFS(MasterData[Curr Sales],MasterData[Material'#],H1784,MasterData[Material],I1784,MasterData[WWB ID],C1784)</f>
        <v>0</v>
      </c>
      <c r="L1784" s="95">
        <f>SUMIFS(MasterData[Prior Sales],MasterData[Material'#],H1784,MasterData[Material],I1784,MasterData[WWB ID],C1784)</f>
        <v>0</v>
      </c>
      <c r="M1784" s="95">
        <f t="shared" si="57"/>
        <v>0</v>
      </c>
      <c r="N1784" s="95">
        <f>SUMIFS(MasterData[Semi-Annual Base],MasterData[Material'#],H1784,MasterData[Material],I1784,MasterData[WWB ID],C1784)</f>
        <v>0</v>
      </c>
      <c r="O1784" s="95">
        <f>SUMIFS(MasterData[Semi-Annual Focus],MasterData[Material'#],H1784,MasterData[Material],I1784,MasterData[WWB ID],C1784)</f>
        <v>0</v>
      </c>
      <c r="P1784" s="95">
        <f>SUMIFS(MasterData[Base Rebate],MasterData[Material'#],H1784,MasterData[Material],I1784,MasterData[WWB ID],C1784)</f>
        <v>0</v>
      </c>
      <c r="Q1784" s="95">
        <f>SUMIFS(MasterData[Annual Focus],MasterData[Material'#],H1784,MasterData[Material],I1784,MasterData[WWB ID],C1784)</f>
        <v>0</v>
      </c>
      <c r="R1784" s="95">
        <f>SUMIFS(MasterData[Growth Rebate],MasterData[Material'#],H1784,MasterData[Material],I1784,MasterData[WWB ID],C1784)</f>
        <v>0</v>
      </c>
      <c r="S1784" s="95">
        <f t="shared" si="58"/>
        <v>0</v>
      </c>
    </row>
    <row r="1785" spans="11:19" x14ac:dyDescent="0.25">
      <c r="K1785" s="95">
        <f>SUMIFS(MasterData[Curr Sales],MasterData[Material'#],H1785,MasterData[Material],I1785,MasterData[WWB ID],C1785)</f>
        <v>0</v>
      </c>
      <c r="L1785" s="95">
        <f>SUMIFS(MasterData[Prior Sales],MasterData[Material'#],H1785,MasterData[Material],I1785,MasterData[WWB ID],C1785)</f>
        <v>0</v>
      </c>
      <c r="M1785" s="95">
        <f t="shared" si="57"/>
        <v>0</v>
      </c>
      <c r="N1785" s="95">
        <f>SUMIFS(MasterData[Semi-Annual Base],MasterData[Material'#],H1785,MasterData[Material],I1785,MasterData[WWB ID],C1785)</f>
        <v>0</v>
      </c>
      <c r="O1785" s="95">
        <f>SUMIFS(MasterData[Semi-Annual Focus],MasterData[Material'#],H1785,MasterData[Material],I1785,MasterData[WWB ID],C1785)</f>
        <v>0</v>
      </c>
      <c r="P1785" s="95">
        <f>SUMIFS(MasterData[Base Rebate],MasterData[Material'#],H1785,MasterData[Material],I1785,MasterData[WWB ID],C1785)</f>
        <v>0</v>
      </c>
      <c r="Q1785" s="95">
        <f>SUMIFS(MasterData[Annual Focus],MasterData[Material'#],H1785,MasterData[Material],I1785,MasterData[WWB ID],C1785)</f>
        <v>0</v>
      </c>
      <c r="R1785" s="95">
        <f>SUMIFS(MasterData[Growth Rebate],MasterData[Material'#],H1785,MasterData[Material],I1785,MasterData[WWB ID],C1785)</f>
        <v>0</v>
      </c>
      <c r="S1785" s="95">
        <f t="shared" si="58"/>
        <v>0</v>
      </c>
    </row>
    <row r="1786" spans="11:19" x14ac:dyDescent="0.25">
      <c r="K1786" s="95">
        <f>SUMIFS(MasterData[Curr Sales],MasterData[Material'#],H1786,MasterData[Material],I1786,MasterData[WWB ID],C1786)</f>
        <v>0</v>
      </c>
      <c r="L1786" s="95">
        <f>SUMIFS(MasterData[Prior Sales],MasterData[Material'#],H1786,MasterData[Material],I1786,MasterData[WWB ID],C1786)</f>
        <v>0</v>
      </c>
      <c r="M1786" s="95">
        <f t="shared" si="57"/>
        <v>0</v>
      </c>
      <c r="N1786" s="95">
        <f>SUMIFS(MasterData[Semi-Annual Base],MasterData[Material'#],H1786,MasterData[Material],I1786,MasterData[WWB ID],C1786)</f>
        <v>0</v>
      </c>
      <c r="O1786" s="95">
        <f>SUMIFS(MasterData[Semi-Annual Focus],MasterData[Material'#],H1786,MasterData[Material],I1786,MasterData[WWB ID],C1786)</f>
        <v>0</v>
      </c>
      <c r="P1786" s="95">
        <f>SUMIFS(MasterData[Base Rebate],MasterData[Material'#],H1786,MasterData[Material],I1786,MasterData[WWB ID],C1786)</f>
        <v>0</v>
      </c>
      <c r="Q1786" s="95">
        <f>SUMIFS(MasterData[Annual Focus],MasterData[Material'#],H1786,MasterData[Material],I1786,MasterData[WWB ID],C1786)</f>
        <v>0</v>
      </c>
      <c r="R1786" s="95">
        <f>SUMIFS(MasterData[Growth Rebate],MasterData[Material'#],H1786,MasterData[Material],I1786,MasterData[WWB ID],C1786)</f>
        <v>0</v>
      </c>
      <c r="S1786" s="95">
        <f t="shared" si="58"/>
        <v>0</v>
      </c>
    </row>
    <row r="1787" spans="11:19" x14ac:dyDescent="0.25">
      <c r="K1787" s="95">
        <f>SUMIFS(MasterData[Curr Sales],MasterData[Material'#],H1787,MasterData[Material],I1787,MasterData[WWB ID],C1787)</f>
        <v>0</v>
      </c>
      <c r="L1787" s="95">
        <f>SUMIFS(MasterData[Prior Sales],MasterData[Material'#],H1787,MasterData[Material],I1787,MasterData[WWB ID],C1787)</f>
        <v>0</v>
      </c>
      <c r="M1787" s="95">
        <f t="shared" si="57"/>
        <v>0</v>
      </c>
      <c r="N1787" s="95">
        <f>SUMIFS(MasterData[Semi-Annual Base],MasterData[Material'#],H1787,MasterData[Material],I1787,MasterData[WWB ID],C1787)</f>
        <v>0</v>
      </c>
      <c r="O1787" s="95">
        <f>SUMIFS(MasterData[Semi-Annual Focus],MasterData[Material'#],H1787,MasterData[Material],I1787,MasterData[WWB ID],C1787)</f>
        <v>0</v>
      </c>
      <c r="P1787" s="95">
        <f>SUMIFS(MasterData[Base Rebate],MasterData[Material'#],H1787,MasterData[Material],I1787,MasterData[WWB ID],C1787)</f>
        <v>0</v>
      </c>
      <c r="Q1787" s="95">
        <f>SUMIFS(MasterData[Annual Focus],MasterData[Material'#],H1787,MasterData[Material],I1787,MasterData[WWB ID],C1787)</f>
        <v>0</v>
      </c>
      <c r="R1787" s="95">
        <f>SUMIFS(MasterData[Growth Rebate],MasterData[Material'#],H1787,MasterData[Material],I1787,MasterData[WWB ID],C1787)</f>
        <v>0</v>
      </c>
      <c r="S1787" s="95">
        <f t="shared" si="58"/>
        <v>0</v>
      </c>
    </row>
    <row r="1788" spans="11:19" x14ac:dyDescent="0.25">
      <c r="K1788" s="95">
        <f>SUMIFS(MasterData[Curr Sales],MasterData[Material'#],H1788,MasterData[Material],I1788,MasterData[WWB ID],C1788)</f>
        <v>0</v>
      </c>
      <c r="L1788" s="95">
        <f>SUMIFS(MasterData[Prior Sales],MasterData[Material'#],H1788,MasterData[Material],I1788,MasterData[WWB ID],C1788)</f>
        <v>0</v>
      </c>
      <c r="M1788" s="95">
        <f t="shared" si="57"/>
        <v>0</v>
      </c>
      <c r="N1788" s="95">
        <f>SUMIFS(MasterData[Semi-Annual Base],MasterData[Material'#],H1788,MasterData[Material],I1788,MasterData[WWB ID],C1788)</f>
        <v>0</v>
      </c>
      <c r="O1788" s="95">
        <f>SUMIFS(MasterData[Semi-Annual Focus],MasterData[Material'#],H1788,MasterData[Material],I1788,MasterData[WWB ID],C1788)</f>
        <v>0</v>
      </c>
      <c r="P1788" s="95">
        <f>SUMIFS(MasterData[Base Rebate],MasterData[Material'#],H1788,MasterData[Material],I1788,MasterData[WWB ID],C1788)</f>
        <v>0</v>
      </c>
      <c r="Q1788" s="95">
        <f>SUMIFS(MasterData[Annual Focus],MasterData[Material'#],H1788,MasterData[Material],I1788,MasterData[WWB ID],C1788)</f>
        <v>0</v>
      </c>
      <c r="R1788" s="95">
        <f>SUMIFS(MasterData[Growth Rebate],MasterData[Material'#],H1788,MasterData[Material],I1788,MasterData[WWB ID],C1788)</f>
        <v>0</v>
      </c>
      <c r="S1788" s="95">
        <f t="shared" si="58"/>
        <v>0</v>
      </c>
    </row>
    <row r="1789" spans="11:19" x14ac:dyDescent="0.25">
      <c r="K1789" s="95">
        <f>SUMIFS(MasterData[Curr Sales],MasterData[Material'#],H1789,MasterData[Material],I1789,MasterData[WWB ID],C1789)</f>
        <v>0</v>
      </c>
      <c r="L1789" s="95">
        <f>SUMIFS(MasterData[Prior Sales],MasterData[Material'#],H1789,MasterData[Material],I1789,MasterData[WWB ID],C1789)</f>
        <v>0</v>
      </c>
      <c r="M1789" s="95">
        <f t="shared" si="57"/>
        <v>0</v>
      </c>
      <c r="N1789" s="95">
        <f>SUMIFS(MasterData[Semi-Annual Base],MasterData[Material'#],H1789,MasterData[Material],I1789,MasterData[WWB ID],C1789)</f>
        <v>0</v>
      </c>
      <c r="O1789" s="95">
        <f>SUMIFS(MasterData[Semi-Annual Focus],MasterData[Material'#],H1789,MasterData[Material],I1789,MasterData[WWB ID],C1789)</f>
        <v>0</v>
      </c>
      <c r="P1789" s="95">
        <f>SUMIFS(MasterData[Base Rebate],MasterData[Material'#],H1789,MasterData[Material],I1789,MasterData[WWB ID],C1789)</f>
        <v>0</v>
      </c>
      <c r="Q1789" s="95">
        <f>SUMIFS(MasterData[Annual Focus],MasterData[Material'#],H1789,MasterData[Material],I1789,MasterData[WWB ID],C1789)</f>
        <v>0</v>
      </c>
      <c r="R1789" s="95">
        <f>SUMIFS(MasterData[Growth Rebate],MasterData[Material'#],H1789,MasterData[Material],I1789,MasterData[WWB ID],C1789)</f>
        <v>0</v>
      </c>
      <c r="S1789" s="95">
        <f t="shared" si="58"/>
        <v>0</v>
      </c>
    </row>
    <row r="1790" spans="11:19" x14ac:dyDescent="0.25">
      <c r="K1790" s="95">
        <f>SUMIFS(MasterData[Curr Sales],MasterData[Material'#],H1790,MasterData[Material],I1790,MasterData[WWB ID],C1790)</f>
        <v>0</v>
      </c>
      <c r="L1790" s="95">
        <f>SUMIFS(MasterData[Prior Sales],MasterData[Material'#],H1790,MasterData[Material],I1790,MasterData[WWB ID],C1790)</f>
        <v>0</v>
      </c>
      <c r="M1790" s="95">
        <f t="shared" si="57"/>
        <v>0</v>
      </c>
      <c r="N1790" s="95">
        <f>SUMIFS(MasterData[Semi-Annual Base],MasterData[Material'#],H1790,MasterData[Material],I1790,MasterData[WWB ID],C1790)</f>
        <v>0</v>
      </c>
      <c r="O1790" s="95">
        <f>SUMIFS(MasterData[Semi-Annual Focus],MasterData[Material'#],H1790,MasterData[Material],I1790,MasterData[WWB ID],C1790)</f>
        <v>0</v>
      </c>
      <c r="P1790" s="95">
        <f>SUMIFS(MasterData[Base Rebate],MasterData[Material'#],H1790,MasterData[Material],I1790,MasterData[WWB ID],C1790)</f>
        <v>0</v>
      </c>
      <c r="Q1790" s="95">
        <f>SUMIFS(MasterData[Annual Focus],MasterData[Material'#],H1790,MasterData[Material],I1790,MasterData[WWB ID],C1790)</f>
        <v>0</v>
      </c>
      <c r="R1790" s="95">
        <f>SUMIFS(MasterData[Growth Rebate],MasterData[Material'#],H1790,MasterData[Material],I1790,MasterData[WWB ID],C1790)</f>
        <v>0</v>
      </c>
      <c r="S1790" s="95">
        <f t="shared" si="58"/>
        <v>0</v>
      </c>
    </row>
    <row r="1791" spans="11:19" x14ac:dyDescent="0.25">
      <c r="K1791" s="95">
        <f>SUMIFS(MasterData[Curr Sales],MasterData[Material'#],H1791,MasterData[Material],I1791,MasterData[WWB ID],C1791)</f>
        <v>0</v>
      </c>
      <c r="L1791" s="95">
        <f>SUMIFS(MasterData[Prior Sales],MasterData[Material'#],H1791,MasterData[Material],I1791,MasterData[WWB ID],C1791)</f>
        <v>0</v>
      </c>
      <c r="M1791" s="95">
        <f t="shared" si="57"/>
        <v>0</v>
      </c>
      <c r="N1791" s="95">
        <f>SUMIFS(MasterData[Semi-Annual Base],MasterData[Material'#],H1791,MasterData[Material],I1791,MasterData[WWB ID],C1791)</f>
        <v>0</v>
      </c>
      <c r="O1791" s="95">
        <f>SUMIFS(MasterData[Semi-Annual Focus],MasterData[Material'#],H1791,MasterData[Material],I1791,MasterData[WWB ID],C1791)</f>
        <v>0</v>
      </c>
      <c r="P1791" s="95">
        <f>SUMIFS(MasterData[Base Rebate],MasterData[Material'#],H1791,MasterData[Material],I1791,MasterData[WWB ID],C1791)</f>
        <v>0</v>
      </c>
      <c r="Q1791" s="95">
        <f>SUMIFS(MasterData[Annual Focus],MasterData[Material'#],H1791,MasterData[Material],I1791,MasterData[WWB ID],C1791)</f>
        <v>0</v>
      </c>
      <c r="R1791" s="95">
        <f>SUMIFS(MasterData[Growth Rebate],MasterData[Material'#],H1791,MasterData[Material],I1791,MasterData[WWB ID],C1791)</f>
        <v>0</v>
      </c>
      <c r="S1791" s="95">
        <f t="shared" si="58"/>
        <v>0</v>
      </c>
    </row>
    <row r="1792" spans="11:19" x14ac:dyDescent="0.25">
      <c r="K1792" s="95">
        <f>SUMIFS(MasterData[Curr Sales],MasterData[Material'#],H1792,MasterData[Material],I1792,MasterData[WWB ID],C1792)</f>
        <v>0</v>
      </c>
      <c r="L1792" s="95">
        <f>SUMIFS(MasterData[Prior Sales],MasterData[Material'#],H1792,MasterData[Material],I1792,MasterData[WWB ID],C1792)</f>
        <v>0</v>
      </c>
      <c r="M1792" s="95">
        <f t="shared" si="57"/>
        <v>0</v>
      </c>
      <c r="N1792" s="95">
        <f>SUMIFS(MasterData[Semi-Annual Base],MasterData[Material'#],H1792,MasterData[Material],I1792,MasterData[WWB ID],C1792)</f>
        <v>0</v>
      </c>
      <c r="O1792" s="95">
        <f>SUMIFS(MasterData[Semi-Annual Focus],MasterData[Material'#],H1792,MasterData[Material],I1792,MasterData[WWB ID],C1792)</f>
        <v>0</v>
      </c>
      <c r="P1792" s="95">
        <f>SUMIFS(MasterData[Base Rebate],MasterData[Material'#],H1792,MasterData[Material],I1792,MasterData[WWB ID],C1792)</f>
        <v>0</v>
      </c>
      <c r="Q1792" s="95">
        <f>SUMIFS(MasterData[Annual Focus],MasterData[Material'#],H1792,MasterData[Material],I1792,MasterData[WWB ID],C1792)</f>
        <v>0</v>
      </c>
      <c r="R1792" s="95">
        <f>SUMIFS(MasterData[Growth Rebate],MasterData[Material'#],H1792,MasterData[Material],I1792,MasterData[WWB ID],C1792)</f>
        <v>0</v>
      </c>
      <c r="S1792" s="95">
        <f t="shared" si="58"/>
        <v>0</v>
      </c>
    </row>
    <row r="1793" spans="11:19" x14ac:dyDescent="0.25">
      <c r="K1793" s="95">
        <f>SUMIFS(MasterData[Curr Sales],MasterData[Material'#],H1793,MasterData[Material],I1793,MasterData[WWB ID],C1793)</f>
        <v>0</v>
      </c>
      <c r="L1793" s="95">
        <f>SUMIFS(MasterData[Prior Sales],MasterData[Material'#],H1793,MasterData[Material],I1793,MasterData[WWB ID],C1793)</f>
        <v>0</v>
      </c>
      <c r="M1793" s="95">
        <f t="shared" si="57"/>
        <v>0</v>
      </c>
      <c r="N1793" s="95">
        <f>SUMIFS(MasterData[Semi-Annual Base],MasterData[Material'#],H1793,MasterData[Material],I1793,MasterData[WWB ID],C1793)</f>
        <v>0</v>
      </c>
      <c r="O1793" s="95">
        <f>SUMIFS(MasterData[Semi-Annual Focus],MasterData[Material'#],H1793,MasterData[Material],I1793,MasterData[WWB ID],C1793)</f>
        <v>0</v>
      </c>
      <c r="P1793" s="95">
        <f>SUMIFS(MasterData[Base Rebate],MasterData[Material'#],H1793,MasterData[Material],I1793,MasterData[WWB ID],C1793)</f>
        <v>0</v>
      </c>
      <c r="Q1793" s="95">
        <f>SUMIFS(MasterData[Annual Focus],MasterData[Material'#],H1793,MasterData[Material],I1793,MasterData[WWB ID],C1793)</f>
        <v>0</v>
      </c>
      <c r="R1793" s="95">
        <f>SUMIFS(MasterData[Growth Rebate],MasterData[Material'#],H1793,MasterData[Material],I1793,MasterData[WWB ID],C1793)</f>
        <v>0</v>
      </c>
      <c r="S1793" s="95">
        <f t="shared" si="58"/>
        <v>0</v>
      </c>
    </row>
    <row r="1794" spans="11:19" x14ac:dyDescent="0.25">
      <c r="K1794" s="95">
        <f>SUMIFS(MasterData[Curr Sales],MasterData[Material'#],H1794,MasterData[Material],I1794,MasterData[WWB ID],C1794)</f>
        <v>0</v>
      </c>
      <c r="L1794" s="95">
        <f>SUMIFS(MasterData[Prior Sales],MasterData[Material'#],H1794,MasterData[Material],I1794,MasterData[WWB ID],C1794)</f>
        <v>0</v>
      </c>
      <c r="M1794" s="95">
        <f t="shared" si="57"/>
        <v>0</v>
      </c>
      <c r="N1794" s="95">
        <f>SUMIFS(MasterData[Semi-Annual Base],MasterData[Material'#],H1794,MasterData[Material],I1794,MasterData[WWB ID],C1794)</f>
        <v>0</v>
      </c>
      <c r="O1794" s="95">
        <f>SUMIFS(MasterData[Semi-Annual Focus],MasterData[Material'#],H1794,MasterData[Material],I1794,MasterData[WWB ID],C1794)</f>
        <v>0</v>
      </c>
      <c r="P1794" s="95">
        <f>SUMIFS(MasterData[Base Rebate],MasterData[Material'#],H1794,MasterData[Material],I1794,MasterData[WWB ID],C1794)</f>
        <v>0</v>
      </c>
      <c r="Q1794" s="95">
        <f>SUMIFS(MasterData[Annual Focus],MasterData[Material'#],H1794,MasterData[Material],I1794,MasterData[WWB ID],C1794)</f>
        <v>0</v>
      </c>
      <c r="R1794" s="95">
        <f>SUMIFS(MasterData[Growth Rebate],MasterData[Material'#],H1794,MasterData[Material],I1794,MasterData[WWB ID],C1794)</f>
        <v>0</v>
      </c>
      <c r="S1794" s="95">
        <f t="shared" si="58"/>
        <v>0</v>
      </c>
    </row>
    <row r="1795" spans="11:19" x14ac:dyDescent="0.25">
      <c r="K1795" s="95">
        <f>SUMIFS(MasterData[Curr Sales],MasterData[Material'#],H1795,MasterData[Material],I1795,MasterData[WWB ID],C1795)</f>
        <v>0</v>
      </c>
      <c r="L1795" s="95">
        <f>SUMIFS(MasterData[Prior Sales],MasterData[Material'#],H1795,MasterData[Material],I1795,MasterData[WWB ID],C1795)</f>
        <v>0</v>
      </c>
      <c r="M1795" s="95">
        <f t="shared" si="57"/>
        <v>0</v>
      </c>
      <c r="N1795" s="95">
        <f>SUMIFS(MasterData[Semi-Annual Base],MasterData[Material'#],H1795,MasterData[Material],I1795,MasterData[WWB ID],C1795)</f>
        <v>0</v>
      </c>
      <c r="O1795" s="95">
        <f>SUMIFS(MasterData[Semi-Annual Focus],MasterData[Material'#],H1795,MasterData[Material],I1795,MasterData[WWB ID],C1795)</f>
        <v>0</v>
      </c>
      <c r="P1795" s="95">
        <f>SUMIFS(MasterData[Base Rebate],MasterData[Material'#],H1795,MasterData[Material],I1795,MasterData[WWB ID],C1795)</f>
        <v>0</v>
      </c>
      <c r="Q1795" s="95">
        <f>SUMIFS(MasterData[Annual Focus],MasterData[Material'#],H1795,MasterData[Material],I1795,MasterData[WWB ID],C1795)</f>
        <v>0</v>
      </c>
      <c r="R1795" s="95">
        <f>SUMIFS(MasterData[Growth Rebate],MasterData[Material'#],H1795,MasterData[Material],I1795,MasterData[WWB ID],C1795)</f>
        <v>0</v>
      </c>
      <c r="S1795" s="95">
        <f t="shared" si="58"/>
        <v>0</v>
      </c>
    </row>
    <row r="1796" spans="11:19" x14ac:dyDescent="0.25">
      <c r="K1796" s="95">
        <f>SUMIFS(MasterData[Curr Sales],MasterData[Material'#],H1796,MasterData[Material],I1796,MasterData[WWB ID],C1796)</f>
        <v>0</v>
      </c>
      <c r="L1796" s="95">
        <f>SUMIFS(MasterData[Prior Sales],MasterData[Material'#],H1796,MasterData[Material],I1796,MasterData[WWB ID],C1796)</f>
        <v>0</v>
      </c>
      <c r="M1796" s="95">
        <f t="shared" si="57"/>
        <v>0</v>
      </c>
      <c r="N1796" s="95">
        <f>SUMIFS(MasterData[Semi-Annual Base],MasterData[Material'#],H1796,MasterData[Material],I1796,MasterData[WWB ID],C1796)</f>
        <v>0</v>
      </c>
      <c r="O1796" s="95">
        <f>SUMIFS(MasterData[Semi-Annual Focus],MasterData[Material'#],H1796,MasterData[Material],I1796,MasterData[WWB ID],C1796)</f>
        <v>0</v>
      </c>
      <c r="P1796" s="95">
        <f>SUMIFS(MasterData[Base Rebate],MasterData[Material'#],H1796,MasterData[Material],I1796,MasterData[WWB ID],C1796)</f>
        <v>0</v>
      </c>
      <c r="Q1796" s="95">
        <f>SUMIFS(MasterData[Annual Focus],MasterData[Material'#],H1796,MasterData[Material],I1796,MasterData[WWB ID],C1796)</f>
        <v>0</v>
      </c>
      <c r="R1796" s="95">
        <f>SUMIFS(MasterData[Growth Rebate],MasterData[Material'#],H1796,MasterData[Material],I1796,MasterData[WWB ID],C1796)</f>
        <v>0</v>
      </c>
      <c r="S1796" s="95">
        <f t="shared" si="58"/>
        <v>0</v>
      </c>
    </row>
    <row r="1797" spans="11:19" x14ac:dyDescent="0.25">
      <c r="K1797" s="95">
        <f>SUMIFS(MasterData[Curr Sales],MasterData[Material'#],H1797,MasterData[Material],I1797,MasterData[WWB ID],C1797)</f>
        <v>0</v>
      </c>
      <c r="L1797" s="95">
        <f>SUMIFS(MasterData[Prior Sales],MasterData[Material'#],H1797,MasterData[Material],I1797,MasterData[WWB ID],C1797)</f>
        <v>0</v>
      </c>
      <c r="M1797" s="95">
        <f t="shared" si="57"/>
        <v>0</v>
      </c>
      <c r="N1797" s="95">
        <f>SUMIFS(MasterData[Semi-Annual Base],MasterData[Material'#],H1797,MasterData[Material],I1797,MasterData[WWB ID],C1797)</f>
        <v>0</v>
      </c>
      <c r="O1797" s="95">
        <f>SUMIFS(MasterData[Semi-Annual Focus],MasterData[Material'#],H1797,MasterData[Material],I1797,MasterData[WWB ID],C1797)</f>
        <v>0</v>
      </c>
      <c r="P1797" s="95">
        <f>SUMIFS(MasterData[Base Rebate],MasterData[Material'#],H1797,MasterData[Material],I1797,MasterData[WWB ID],C1797)</f>
        <v>0</v>
      </c>
      <c r="Q1797" s="95">
        <f>SUMIFS(MasterData[Annual Focus],MasterData[Material'#],H1797,MasterData[Material],I1797,MasterData[WWB ID],C1797)</f>
        <v>0</v>
      </c>
      <c r="R1797" s="95">
        <f>SUMIFS(MasterData[Growth Rebate],MasterData[Material'#],H1797,MasterData[Material],I1797,MasterData[WWB ID],C1797)</f>
        <v>0</v>
      </c>
      <c r="S1797" s="95">
        <f t="shared" si="58"/>
        <v>0</v>
      </c>
    </row>
    <row r="1798" spans="11:19" x14ac:dyDescent="0.25">
      <c r="K1798" s="95">
        <f>SUMIFS(MasterData[Curr Sales],MasterData[Material'#],H1798,MasterData[Material],I1798,MasterData[WWB ID],C1798)</f>
        <v>0</v>
      </c>
      <c r="L1798" s="95">
        <f>SUMIFS(MasterData[Prior Sales],MasterData[Material'#],H1798,MasterData[Material],I1798,MasterData[WWB ID],C1798)</f>
        <v>0</v>
      </c>
      <c r="M1798" s="95">
        <f t="shared" si="57"/>
        <v>0</v>
      </c>
      <c r="N1798" s="95">
        <f>SUMIFS(MasterData[Semi-Annual Base],MasterData[Material'#],H1798,MasterData[Material],I1798,MasterData[WWB ID],C1798)</f>
        <v>0</v>
      </c>
      <c r="O1798" s="95">
        <f>SUMIFS(MasterData[Semi-Annual Focus],MasterData[Material'#],H1798,MasterData[Material],I1798,MasterData[WWB ID],C1798)</f>
        <v>0</v>
      </c>
      <c r="P1798" s="95">
        <f>SUMIFS(MasterData[Base Rebate],MasterData[Material'#],H1798,MasterData[Material],I1798,MasterData[WWB ID],C1798)</f>
        <v>0</v>
      </c>
      <c r="Q1798" s="95">
        <f>SUMIFS(MasterData[Annual Focus],MasterData[Material'#],H1798,MasterData[Material],I1798,MasterData[WWB ID],C1798)</f>
        <v>0</v>
      </c>
      <c r="R1798" s="95">
        <f>SUMIFS(MasterData[Growth Rebate],MasterData[Material'#],H1798,MasterData[Material],I1798,MasterData[WWB ID],C1798)</f>
        <v>0</v>
      </c>
      <c r="S1798" s="95">
        <f t="shared" si="58"/>
        <v>0</v>
      </c>
    </row>
    <row r="1799" spans="11:19" x14ac:dyDescent="0.25">
      <c r="K1799" s="95">
        <f>SUMIFS(MasterData[Curr Sales],MasterData[Material'#],H1799,MasterData[Material],I1799,MasterData[WWB ID],C1799)</f>
        <v>0</v>
      </c>
      <c r="L1799" s="95">
        <f>SUMIFS(MasterData[Prior Sales],MasterData[Material'#],H1799,MasterData[Material],I1799,MasterData[WWB ID],C1799)</f>
        <v>0</v>
      </c>
      <c r="M1799" s="95">
        <f t="shared" si="57"/>
        <v>0</v>
      </c>
      <c r="N1799" s="95">
        <f>SUMIFS(MasterData[Semi-Annual Base],MasterData[Material'#],H1799,MasterData[Material],I1799,MasterData[WWB ID],C1799)</f>
        <v>0</v>
      </c>
      <c r="O1799" s="95">
        <f>SUMIFS(MasterData[Semi-Annual Focus],MasterData[Material'#],H1799,MasterData[Material],I1799,MasterData[WWB ID],C1799)</f>
        <v>0</v>
      </c>
      <c r="P1799" s="95">
        <f>SUMIFS(MasterData[Base Rebate],MasterData[Material'#],H1799,MasterData[Material],I1799,MasterData[WWB ID],C1799)</f>
        <v>0</v>
      </c>
      <c r="Q1799" s="95">
        <f>SUMIFS(MasterData[Annual Focus],MasterData[Material'#],H1799,MasterData[Material],I1799,MasterData[WWB ID],C1799)</f>
        <v>0</v>
      </c>
      <c r="R1799" s="95">
        <f>SUMIFS(MasterData[Growth Rebate],MasterData[Material'#],H1799,MasterData[Material],I1799,MasterData[WWB ID],C1799)</f>
        <v>0</v>
      </c>
      <c r="S1799" s="95">
        <f t="shared" si="58"/>
        <v>0</v>
      </c>
    </row>
    <row r="1800" spans="11:19" x14ac:dyDescent="0.25">
      <c r="K1800" s="95">
        <f>SUMIFS(MasterData[Curr Sales],MasterData[Material'#],H1800,MasterData[Material],I1800,MasterData[WWB ID],C1800)</f>
        <v>0</v>
      </c>
      <c r="L1800" s="95">
        <f>SUMIFS(MasterData[Prior Sales],MasterData[Material'#],H1800,MasterData[Material],I1800,MasterData[WWB ID],C1800)</f>
        <v>0</v>
      </c>
      <c r="M1800" s="95">
        <f t="shared" si="57"/>
        <v>0</v>
      </c>
      <c r="N1800" s="95">
        <f>SUMIFS(MasterData[Semi-Annual Base],MasterData[Material'#],H1800,MasterData[Material],I1800,MasterData[WWB ID],C1800)</f>
        <v>0</v>
      </c>
      <c r="O1800" s="95">
        <f>SUMIFS(MasterData[Semi-Annual Focus],MasterData[Material'#],H1800,MasterData[Material],I1800,MasterData[WWB ID],C1800)</f>
        <v>0</v>
      </c>
      <c r="P1800" s="95">
        <f>SUMIFS(MasterData[Base Rebate],MasterData[Material'#],H1800,MasterData[Material],I1800,MasterData[WWB ID],C1800)</f>
        <v>0</v>
      </c>
      <c r="Q1800" s="95">
        <f>SUMIFS(MasterData[Annual Focus],MasterData[Material'#],H1800,MasterData[Material],I1800,MasterData[WWB ID],C1800)</f>
        <v>0</v>
      </c>
      <c r="R1800" s="95">
        <f>SUMIFS(MasterData[Growth Rebate],MasterData[Material'#],H1800,MasterData[Material],I1800,MasterData[WWB ID],C1800)</f>
        <v>0</v>
      </c>
      <c r="S1800" s="95">
        <f t="shared" si="58"/>
        <v>0</v>
      </c>
    </row>
    <row r="1801" spans="11:19" x14ac:dyDescent="0.25">
      <c r="K1801" s="95">
        <f>SUMIFS(MasterData[Curr Sales],MasterData[Material'#],H1801,MasterData[Material],I1801,MasterData[WWB ID],C1801)</f>
        <v>0</v>
      </c>
      <c r="L1801" s="95">
        <f>SUMIFS(MasterData[Prior Sales],MasterData[Material'#],H1801,MasterData[Material],I1801,MasterData[WWB ID],C1801)</f>
        <v>0</v>
      </c>
      <c r="M1801" s="95">
        <f t="shared" si="57"/>
        <v>0</v>
      </c>
      <c r="N1801" s="95">
        <f>SUMIFS(MasterData[Semi-Annual Base],MasterData[Material'#],H1801,MasterData[Material],I1801,MasterData[WWB ID],C1801)</f>
        <v>0</v>
      </c>
      <c r="O1801" s="95">
        <f>SUMIFS(MasterData[Semi-Annual Focus],MasterData[Material'#],H1801,MasterData[Material],I1801,MasterData[WWB ID],C1801)</f>
        <v>0</v>
      </c>
      <c r="P1801" s="95">
        <f>SUMIFS(MasterData[Base Rebate],MasterData[Material'#],H1801,MasterData[Material],I1801,MasterData[WWB ID],C1801)</f>
        <v>0</v>
      </c>
      <c r="Q1801" s="95">
        <f>SUMIFS(MasterData[Annual Focus],MasterData[Material'#],H1801,MasterData[Material],I1801,MasterData[WWB ID],C1801)</f>
        <v>0</v>
      </c>
      <c r="R1801" s="95">
        <f>SUMIFS(MasterData[Growth Rebate],MasterData[Material'#],H1801,MasterData[Material],I1801,MasterData[WWB ID],C1801)</f>
        <v>0</v>
      </c>
      <c r="S1801" s="95">
        <f t="shared" si="58"/>
        <v>0</v>
      </c>
    </row>
    <row r="1802" spans="11:19" x14ac:dyDescent="0.25">
      <c r="K1802" s="95">
        <f>SUMIFS(MasterData[Curr Sales],MasterData[Material'#],H1802,MasterData[Material],I1802,MasterData[WWB ID],C1802)</f>
        <v>0</v>
      </c>
      <c r="L1802" s="95">
        <f>SUMIFS(MasterData[Prior Sales],MasterData[Material'#],H1802,MasterData[Material],I1802,MasterData[WWB ID],C1802)</f>
        <v>0</v>
      </c>
      <c r="M1802" s="95">
        <f t="shared" si="57"/>
        <v>0</v>
      </c>
      <c r="N1802" s="95">
        <f>SUMIFS(MasterData[Semi-Annual Base],MasterData[Material'#],H1802,MasterData[Material],I1802,MasterData[WWB ID],C1802)</f>
        <v>0</v>
      </c>
      <c r="O1802" s="95">
        <f>SUMIFS(MasterData[Semi-Annual Focus],MasterData[Material'#],H1802,MasterData[Material],I1802,MasterData[WWB ID],C1802)</f>
        <v>0</v>
      </c>
      <c r="P1802" s="95">
        <f>SUMIFS(MasterData[Base Rebate],MasterData[Material'#],H1802,MasterData[Material],I1802,MasterData[WWB ID],C1802)</f>
        <v>0</v>
      </c>
      <c r="Q1802" s="95">
        <f>SUMIFS(MasterData[Annual Focus],MasterData[Material'#],H1802,MasterData[Material],I1802,MasterData[WWB ID],C1802)</f>
        <v>0</v>
      </c>
      <c r="R1802" s="95">
        <f>SUMIFS(MasterData[Growth Rebate],MasterData[Material'#],H1802,MasterData[Material],I1802,MasterData[WWB ID],C1802)</f>
        <v>0</v>
      </c>
      <c r="S1802" s="95">
        <f t="shared" si="58"/>
        <v>0</v>
      </c>
    </row>
    <row r="1803" spans="11:19" x14ac:dyDescent="0.25">
      <c r="K1803" s="95">
        <f>SUMIFS(MasterData[Curr Sales],MasterData[Material'#],H1803,MasterData[Material],I1803,MasterData[WWB ID],C1803)</f>
        <v>0</v>
      </c>
      <c r="L1803" s="95">
        <f>SUMIFS(MasterData[Prior Sales],MasterData[Material'#],H1803,MasterData[Material],I1803,MasterData[WWB ID],C1803)</f>
        <v>0</v>
      </c>
      <c r="M1803" s="95">
        <f t="shared" si="57"/>
        <v>0</v>
      </c>
      <c r="N1803" s="95">
        <f>SUMIFS(MasterData[Semi-Annual Base],MasterData[Material'#],H1803,MasterData[Material],I1803,MasterData[WWB ID],C1803)</f>
        <v>0</v>
      </c>
      <c r="O1803" s="95">
        <f>SUMIFS(MasterData[Semi-Annual Focus],MasterData[Material'#],H1803,MasterData[Material],I1803,MasterData[WWB ID],C1803)</f>
        <v>0</v>
      </c>
      <c r="P1803" s="95">
        <f>SUMIFS(MasterData[Base Rebate],MasterData[Material'#],H1803,MasterData[Material],I1803,MasterData[WWB ID],C1803)</f>
        <v>0</v>
      </c>
      <c r="Q1803" s="95">
        <f>SUMIFS(MasterData[Annual Focus],MasterData[Material'#],H1803,MasterData[Material],I1803,MasterData[WWB ID],C1803)</f>
        <v>0</v>
      </c>
      <c r="R1803" s="95">
        <f>SUMIFS(MasterData[Growth Rebate],MasterData[Material'#],H1803,MasterData[Material],I1803,MasterData[WWB ID],C1803)</f>
        <v>0</v>
      </c>
      <c r="S1803" s="95">
        <f t="shared" si="58"/>
        <v>0</v>
      </c>
    </row>
    <row r="1804" spans="11:19" x14ac:dyDescent="0.25">
      <c r="K1804" s="95">
        <f>SUMIFS(MasterData[Curr Sales],MasterData[Material'#],H1804,MasterData[Material],I1804,MasterData[WWB ID],C1804)</f>
        <v>0</v>
      </c>
      <c r="L1804" s="95">
        <f>SUMIFS(MasterData[Prior Sales],MasterData[Material'#],H1804,MasterData[Material],I1804,MasterData[WWB ID],C1804)</f>
        <v>0</v>
      </c>
      <c r="M1804" s="95">
        <f t="shared" si="57"/>
        <v>0</v>
      </c>
      <c r="N1804" s="95">
        <f>SUMIFS(MasterData[Semi-Annual Base],MasterData[Material'#],H1804,MasterData[Material],I1804,MasterData[WWB ID],C1804)</f>
        <v>0</v>
      </c>
      <c r="O1804" s="95">
        <f>SUMIFS(MasterData[Semi-Annual Focus],MasterData[Material'#],H1804,MasterData[Material],I1804,MasterData[WWB ID],C1804)</f>
        <v>0</v>
      </c>
      <c r="P1804" s="95">
        <f>SUMIFS(MasterData[Base Rebate],MasterData[Material'#],H1804,MasterData[Material],I1804,MasterData[WWB ID],C1804)</f>
        <v>0</v>
      </c>
      <c r="Q1804" s="95">
        <f>SUMIFS(MasterData[Annual Focus],MasterData[Material'#],H1804,MasterData[Material],I1804,MasterData[WWB ID],C1804)</f>
        <v>0</v>
      </c>
      <c r="R1804" s="95">
        <f>SUMIFS(MasterData[Growth Rebate],MasterData[Material'#],H1804,MasterData[Material],I1804,MasterData[WWB ID],C1804)</f>
        <v>0</v>
      </c>
      <c r="S1804" s="95">
        <f t="shared" si="58"/>
        <v>0</v>
      </c>
    </row>
    <row r="1805" spans="11:19" x14ac:dyDescent="0.25">
      <c r="K1805" s="95">
        <f>SUMIFS(MasterData[Curr Sales],MasterData[Material'#],H1805,MasterData[Material],I1805,MasterData[WWB ID],C1805)</f>
        <v>0</v>
      </c>
      <c r="L1805" s="95">
        <f>SUMIFS(MasterData[Prior Sales],MasterData[Material'#],H1805,MasterData[Material],I1805,MasterData[WWB ID],C1805)</f>
        <v>0</v>
      </c>
      <c r="M1805" s="95">
        <f t="shared" si="57"/>
        <v>0</v>
      </c>
      <c r="N1805" s="95">
        <f>SUMIFS(MasterData[Semi-Annual Base],MasterData[Material'#],H1805,MasterData[Material],I1805,MasterData[WWB ID],C1805)</f>
        <v>0</v>
      </c>
      <c r="O1805" s="95">
        <f>SUMIFS(MasterData[Semi-Annual Focus],MasterData[Material'#],H1805,MasterData[Material],I1805,MasterData[WWB ID],C1805)</f>
        <v>0</v>
      </c>
      <c r="P1805" s="95">
        <f>SUMIFS(MasterData[Base Rebate],MasterData[Material'#],H1805,MasterData[Material],I1805,MasterData[WWB ID],C1805)</f>
        <v>0</v>
      </c>
      <c r="Q1805" s="95">
        <f>SUMIFS(MasterData[Annual Focus],MasterData[Material'#],H1805,MasterData[Material],I1805,MasterData[WWB ID],C1805)</f>
        <v>0</v>
      </c>
      <c r="R1805" s="95">
        <f>SUMIFS(MasterData[Growth Rebate],MasterData[Material'#],H1805,MasterData[Material],I1805,MasterData[WWB ID],C1805)</f>
        <v>0</v>
      </c>
      <c r="S1805" s="95">
        <f t="shared" si="58"/>
        <v>0</v>
      </c>
    </row>
    <row r="1806" spans="11:19" x14ac:dyDescent="0.25">
      <c r="K1806" s="95">
        <f>SUMIFS(MasterData[Curr Sales],MasterData[Material'#],H1806,MasterData[Material],I1806,MasterData[WWB ID],C1806)</f>
        <v>0</v>
      </c>
      <c r="L1806" s="95">
        <f>SUMIFS(MasterData[Prior Sales],MasterData[Material'#],H1806,MasterData[Material],I1806,MasterData[WWB ID],C1806)</f>
        <v>0</v>
      </c>
      <c r="M1806" s="95">
        <f t="shared" si="57"/>
        <v>0</v>
      </c>
      <c r="N1806" s="95">
        <f>SUMIFS(MasterData[Semi-Annual Base],MasterData[Material'#],H1806,MasterData[Material],I1806,MasterData[WWB ID],C1806)</f>
        <v>0</v>
      </c>
      <c r="O1806" s="95">
        <f>SUMIFS(MasterData[Semi-Annual Focus],MasterData[Material'#],H1806,MasterData[Material],I1806,MasterData[WWB ID],C1806)</f>
        <v>0</v>
      </c>
      <c r="P1806" s="95">
        <f>SUMIFS(MasterData[Base Rebate],MasterData[Material'#],H1806,MasterData[Material],I1806,MasterData[WWB ID],C1806)</f>
        <v>0</v>
      </c>
      <c r="Q1806" s="95">
        <f>SUMIFS(MasterData[Annual Focus],MasterData[Material'#],H1806,MasterData[Material],I1806,MasterData[WWB ID],C1806)</f>
        <v>0</v>
      </c>
      <c r="R1806" s="95">
        <f>SUMIFS(MasterData[Growth Rebate],MasterData[Material'#],H1806,MasterData[Material],I1806,MasterData[WWB ID],C1806)</f>
        <v>0</v>
      </c>
      <c r="S1806" s="95">
        <f t="shared" si="58"/>
        <v>0</v>
      </c>
    </row>
    <row r="1807" spans="11:19" x14ac:dyDescent="0.25">
      <c r="K1807" s="95">
        <f>SUMIFS(MasterData[Curr Sales],MasterData[Material'#],H1807,MasterData[Material],I1807,MasterData[WWB ID],C1807)</f>
        <v>0</v>
      </c>
      <c r="L1807" s="95">
        <f>SUMIFS(MasterData[Prior Sales],MasterData[Material'#],H1807,MasterData[Material],I1807,MasterData[WWB ID],C1807)</f>
        <v>0</v>
      </c>
      <c r="M1807" s="95">
        <f t="shared" si="57"/>
        <v>0</v>
      </c>
      <c r="N1807" s="95">
        <f>SUMIFS(MasterData[Semi-Annual Base],MasterData[Material'#],H1807,MasterData[Material],I1807,MasterData[WWB ID],C1807)</f>
        <v>0</v>
      </c>
      <c r="O1807" s="95">
        <f>SUMIFS(MasterData[Semi-Annual Focus],MasterData[Material'#],H1807,MasterData[Material],I1807,MasterData[WWB ID],C1807)</f>
        <v>0</v>
      </c>
      <c r="P1807" s="95">
        <f>SUMIFS(MasterData[Base Rebate],MasterData[Material'#],H1807,MasterData[Material],I1807,MasterData[WWB ID],C1807)</f>
        <v>0</v>
      </c>
      <c r="Q1807" s="95">
        <f>SUMIFS(MasterData[Annual Focus],MasterData[Material'#],H1807,MasterData[Material],I1807,MasterData[WWB ID],C1807)</f>
        <v>0</v>
      </c>
      <c r="R1807" s="95">
        <f>SUMIFS(MasterData[Growth Rebate],MasterData[Material'#],H1807,MasterData[Material],I1807,MasterData[WWB ID],C1807)</f>
        <v>0</v>
      </c>
      <c r="S1807" s="95">
        <f t="shared" si="58"/>
        <v>0</v>
      </c>
    </row>
    <row r="1808" spans="11:19" x14ac:dyDescent="0.25">
      <c r="K1808" s="95">
        <f>SUMIFS(MasterData[Curr Sales],MasterData[Material'#],H1808,MasterData[Material],I1808,MasterData[WWB ID],C1808)</f>
        <v>0</v>
      </c>
      <c r="L1808" s="95">
        <f>SUMIFS(MasterData[Prior Sales],MasterData[Material'#],H1808,MasterData[Material],I1808,MasterData[WWB ID],C1808)</f>
        <v>0</v>
      </c>
      <c r="M1808" s="95">
        <f t="shared" si="57"/>
        <v>0</v>
      </c>
      <c r="N1808" s="95">
        <f>SUMIFS(MasterData[Semi-Annual Base],MasterData[Material'#],H1808,MasterData[Material],I1808,MasterData[WWB ID],C1808)</f>
        <v>0</v>
      </c>
      <c r="O1808" s="95">
        <f>SUMIFS(MasterData[Semi-Annual Focus],MasterData[Material'#],H1808,MasterData[Material],I1808,MasterData[WWB ID],C1808)</f>
        <v>0</v>
      </c>
      <c r="P1808" s="95">
        <f>SUMIFS(MasterData[Base Rebate],MasterData[Material'#],H1808,MasterData[Material],I1808,MasterData[WWB ID],C1808)</f>
        <v>0</v>
      </c>
      <c r="Q1808" s="95">
        <f>SUMIFS(MasterData[Annual Focus],MasterData[Material'#],H1808,MasterData[Material],I1808,MasterData[WWB ID],C1808)</f>
        <v>0</v>
      </c>
      <c r="R1808" s="95">
        <f>SUMIFS(MasterData[Growth Rebate],MasterData[Material'#],H1808,MasterData[Material],I1808,MasterData[WWB ID],C1808)</f>
        <v>0</v>
      </c>
      <c r="S1808" s="95">
        <f t="shared" si="58"/>
        <v>0</v>
      </c>
    </row>
    <row r="1809" spans="11:19" x14ac:dyDescent="0.25">
      <c r="K1809" s="95">
        <f>SUMIFS(MasterData[Curr Sales],MasterData[Material'#],H1809,MasterData[Material],I1809,MasterData[WWB ID],C1809)</f>
        <v>0</v>
      </c>
      <c r="L1809" s="95">
        <f>SUMIFS(MasterData[Prior Sales],MasterData[Material'#],H1809,MasterData[Material],I1809,MasterData[WWB ID],C1809)</f>
        <v>0</v>
      </c>
      <c r="M1809" s="95">
        <f t="shared" si="57"/>
        <v>0</v>
      </c>
      <c r="N1809" s="95">
        <f>SUMIFS(MasterData[Semi-Annual Base],MasterData[Material'#],H1809,MasterData[Material],I1809,MasterData[WWB ID],C1809)</f>
        <v>0</v>
      </c>
      <c r="O1809" s="95">
        <f>SUMIFS(MasterData[Semi-Annual Focus],MasterData[Material'#],H1809,MasterData[Material],I1809,MasterData[WWB ID],C1809)</f>
        <v>0</v>
      </c>
      <c r="P1809" s="95">
        <f>SUMIFS(MasterData[Base Rebate],MasterData[Material'#],H1809,MasterData[Material],I1809,MasterData[WWB ID],C1809)</f>
        <v>0</v>
      </c>
      <c r="Q1809" s="95">
        <f>SUMIFS(MasterData[Annual Focus],MasterData[Material'#],H1809,MasterData[Material],I1809,MasterData[WWB ID],C1809)</f>
        <v>0</v>
      </c>
      <c r="R1809" s="95">
        <f>SUMIFS(MasterData[Growth Rebate],MasterData[Material'#],H1809,MasterData[Material],I1809,MasterData[WWB ID],C1809)</f>
        <v>0</v>
      </c>
      <c r="S1809" s="95">
        <f t="shared" si="58"/>
        <v>0</v>
      </c>
    </row>
    <row r="1810" spans="11:19" x14ac:dyDescent="0.25">
      <c r="K1810" s="95">
        <f>SUMIFS(MasterData[Curr Sales],MasterData[Material'#],H1810,MasterData[Material],I1810,MasterData[WWB ID],C1810)</f>
        <v>0</v>
      </c>
      <c r="L1810" s="95">
        <f>SUMIFS(MasterData[Prior Sales],MasterData[Material'#],H1810,MasterData[Material],I1810,MasterData[WWB ID],C1810)</f>
        <v>0</v>
      </c>
      <c r="M1810" s="95">
        <f t="shared" si="57"/>
        <v>0</v>
      </c>
      <c r="N1810" s="95">
        <f>SUMIFS(MasterData[Semi-Annual Base],MasterData[Material'#],H1810,MasterData[Material],I1810,MasterData[WWB ID],C1810)</f>
        <v>0</v>
      </c>
      <c r="O1810" s="95">
        <f>SUMIFS(MasterData[Semi-Annual Focus],MasterData[Material'#],H1810,MasterData[Material],I1810,MasterData[WWB ID],C1810)</f>
        <v>0</v>
      </c>
      <c r="P1810" s="95">
        <f>SUMIFS(MasterData[Base Rebate],MasterData[Material'#],H1810,MasterData[Material],I1810,MasterData[WWB ID],C1810)</f>
        <v>0</v>
      </c>
      <c r="Q1810" s="95">
        <f>SUMIFS(MasterData[Annual Focus],MasterData[Material'#],H1810,MasterData[Material],I1810,MasterData[WWB ID],C1810)</f>
        <v>0</v>
      </c>
      <c r="R1810" s="95">
        <f>SUMIFS(MasterData[Growth Rebate],MasterData[Material'#],H1810,MasterData[Material],I1810,MasterData[WWB ID],C1810)</f>
        <v>0</v>
      </c>
      <c r="S1810" s="95">
        <f t="shared" si="58"/>
        <v>0</v>
      </c>
    </row>
    <row r="1811" spans="11:19" x14ac:dyDescent="0.25">
      <c r="K1811" s="95">
        <f>SUMIFS(MasterData[Curr Sales],MasterData[Material'#],H1811,MasterData[Material],I1811,MasterData[WWB ID],C1811)</f>
        <v>0</v>
      </c>
      <c r="L1811" s="95">
        <f>SUMIFS(MasterData[Prior Sales],MasterData[Material'#],H1811,MasterData[Material],I1811,MasterData[WWB ID],C1811)</f>
        <v>0</v>
      </c>
      <c r="M1811" s="95">
        <f t="shared" si="57"/>
        <v>0</v>
      </c>
      <c r="N1811" s="95">
        <f>SUMIFS(MasterData[Semi-Annual Base],MasterData[Material'#],H1811,MasterData[Material],I1811,MasterData[WWB ID],C1811)</f>
        <v>0</v>
      </c>
      <c r="O1811" s="95">
        <f>SUMIFS(MasterData[Semi-Annual Focus],MasterData[Material'#],H1811,MasterData[Material],I1811,MasterData[WWB ID],C1811)</f>
        <v>0</v>
      </c>
      <c r="P1811" s="95">
        <f>SUMIFS(MasterData[Base Rebate],MasterData[Material'#],H1811,MasterData[Material],I1811,MasterData[WWB ID],C1811)</f>
        <v>0</v>
      </c>
      <c r="Q1811" s="95">
        <f>SUMIFS(MasterData[Annual Focus],MasterData[Material'#],H1811,MasterData[Material],I1811,MasterData[WWB ID],C1811)</f>
        <v>0</v>
      </c>
      <c r="R1811" s="95">
        <f>SUMIFS(MasterData[Growth Rebate],MasterData[Material'#],H1811,MasterData[Material],I1811,MasterData[WWB ID],C1811)</f>
        <v>0</v>
      </c>
      <c r="S1811" s="95">
        <f t="shared" si="58"/>
        <v>0</v>
      </c>
    </row>
    <row r="1812" spans="11:19" x14ac:dyDescent="0.25">
      <c r="K1812" s="95">
        <f>SUMIFS(MasterData[Curr Sales],MasterData[Material'#],H1812,MasterData[Material],I1812,MasterData[WWB ID],C1812)</f>
        <v>0</v>
      </c>
      <c r="L1812" s="95">
        <f>SUMIFS(MasterData[Prior Sales],MasterData[Material'#],H1812,MasterData[Material],I1812,MasterData[WWB ID],C1812)</f>
        <v>0</v>
      </c>
      <c r="M1812" s="95">
        <f t="shared" si="57"/>
        <v>0</v>
      </c>
      <c r="N1812" s="95">
        <f>SUMIFS(MasterData[Semi-Annual Base],MasterData[Material'#],H1812,MasterData[Material],I1812,MasterData[WWB ID],C1812)</f>
        <v>0</v>
      </c>
      <c r="O1812" s="95">
        <f>SUMIFS(MasterData[Semi-Annual Focus],MasterData[Material'#],H1812,MasterData[Material],I1812,MasterData[WWB ID],C1812)</f>
        <v>0</v>
      </c>
      <c r="P1812" s="95">
        <f>SUMIFS(MasterData[Base Rebate],MasterData[Material'#],H1812,MasterData[Material],I1812,MasterData[WWB ID],C1812)</f>
        <v>0</v>
      </c>
      <c r="Q1812" s="95">
        <f>SUMIFS(MasterData[Annual Focus],MasterData[Material'#],H1812,MasterData[Material],I1812,MasterData[WWB ID],C1812)</f>
        <v>0</v>
      </c>
      <c r="R1812" s="95">
        <f>SUMIFS(MasterData[Growth Rebate],MasterData[Material'#],H1812,MasterData[Material],I1812,MasterData[WWB ID],C1812)</f>
        <v>0</v>
      </c>
      <c r="S1812" s="95">
        <f t="shared" si="58"/>
        <v>0</v>
      </c>
    </row>
    <row r="1813" spans="11:19" x14ac:dyDescent="0.25">
      <c r="K1813" s="95">
        <f>SUMIFS(MasterData[Curr Sales],MasterData[Material'#],H1813,MasterData[Material],I1813,MasterData[WWB ID],C1813)</f>
        <v>0</v>
      </c>
      <c r="L1813" s="95">
        <f>SUMIFS(MasterData[Prior Sales],MasterData[Material'#],H1813,MasterData[Material],I1813,MasterData[WWB ID],C1813)</f>
        <v>0</v>
      </c>
      <c r="M1813" s="95">
        <f t="shared" si="57"/>
        <v>0</v>
      </c>
      <c r="N1813" s="95">
        <f>SUMIFS(MasterData[Semi-Annual Base],MasterData[Material'#],H1813,MasterData[Material],I1813,MasterData[WWB ID],C1813)</f>
        <v>0</v>
      </c>
      <c r="O1813" s="95">
        <f>SUMIFS(MasterData[Semi-Annual Focus],MasterData[Material'#],H1813,MasterData[Material],I1813,MasterData[WWB ID],C1813)</f>
        <v>0</v>
      </c>
      <c r="P1813" s="95">
        <f>SUMIFS(MasterData[Base Rebate],MasterData[Material'#],H1813,MasterData[Material],I1813,MasterData[WWB ID],C1813)</f>
        <v>0</v>
      </c>
      <c r="Q1813" s="95">
        <f>SUMIFS(MasterData[Annual Focus],MasterData[Material'#],H1813,MasterData[Material],I1813,MasterData[WWB ID],C1813)</f>
        <v>0</v>
      </c>
      <c r="R1813" s="95">
        <f>SUMIFS(MasterData[Growth Rebate],MasterData[Material'#],H1813,MasterData[Material],I1813,MasterData[WWB ID],C1813)</f>
        <v>0</v>
      </c>
      <c r="S1813" s="95">
        <f t="shared" si="58"/>
        <v>0</v>
      </c>
    </row>
    <row r="1814" spans="11:19" x14ac:dyDescent="0.25">
      <c r="K1814" s="95">
        <f>SUMIFS(MasterData[Curr Sales],MasterData[Material'#],H1814,MasterData[Material],I1814,MasterData[WWB ID],C1814)</f>
        <v>0</v>
      </c>
      <c r="L1814" s="95">
        <f>SUMIFS(MasterData[Prior Sales],MasterData[Material'#],H1814,MasterData[Material],I1814,MasterData[WWB ID],C1814)</f>
        <v>0</v>
      </c>
      <c r="M1814" s="95">
        <f t="shared" si="57"/>
        <v>0</v>
      </c>
      <c r="N1814" s="95">
        <f>SUMIFS(MasterData[Semi-Annual Base],MasterData[Material'#],H1814,MasterData[Material],I1814,MasterData[WWB ID],C1814)</f>
        <v>0</v>
      </c>
      <c r="O1814" s="95">
        <f>SUMIFS(MasterData[Semi-Annual Focus],MasterData[Material'#],H1814,MasterData[Material],I1814,MasterData[WWB ID],C1814)</f>
        <v>0</v>
      </c>
      <c r="P1814" s="95">
        <f>SUMIFS(MasterData[Base Rebate],MasterData[Material'#],H1814,MasterData[Material],I1814,MasterData[WWB ID],C1814)</f>
        <v>0</v>
      </c>
      <c r="Q1814" s="95">
        <f>SUMIFS(MasterData[Annual Focus],MasterData[Material'#],H1814,MasterData[Material],I1814,MasterData[WWB ID],C1814)</f>
        <v>0</v>
      </c>
      <c r="R1814" s="95">
        <f>SUMIFS(MasterData[Growth Rebate],MasterData[Material'#],H1814,MasterData[Material],I1814,MasterData[WWB ID],C1814)</f>
        <v>0</v>
      </c>
      <c r="S1814" s="95">
        <f t="shared" si="58"/>
        <v>0</v>
      </c>
    </row>
    <row r="1815" spans="11:19" x14ac:dyDescent="0.25">
      <c r="K1815" s="95">
        <f>SUMIFS(MasterData[Curr Sales],MasterData[Material'#],H1815,MasterData[Material],I1815,MasterData[WWB ID],C1815)</f>
        <v>0</v>
      </c>
      <c r="L1815" s="95">
        <f>SUMIFS(MasterData[Prior Sales],MasterData[Material'#],H1815,MasterData[Material],I1815,MasterData[WWB ID],C1815)</f>
        <v>0</v>
      </c>
      <c r="M1815" s="95">
        <f t="shared" ref="M1815:M1878" si="59">K1815-L1815</f>
        <v>0</v>
      </c>
      <c r="N1815" s="95">
        <f>SUMIFS(MasterData[Semi-Annual Base],MasterData[Material'#],H1815,MasterData[Material],I1815,MasterData[WWB ID],C1815)</f>
        <v>0</v>
      </c>
      <c r="O1815" s="95">
        <f>SUMIFS(MasterData[Semi-Annual Focus],MasterData[Material'#],H1815,MasterData[Material],I1815,MasterData[WWB ID],C1815)</f>
        <v>0</v>
      </c>
      <c r="P1815" s="95">
        <f>SUMIFS(MasterData[Base Rebate],MasterData[Material'#],H1815,MasterData[Material],I1815,MasterData[WWB ID],C1815)</f>
        <v>0</v>
      </c>
      <c r="Q1815" s="95">
        <f>SUMIFS(MasterData[Annual Focus],MasterData[Material'#],H1815,MasterData[Material],I1815,MasterData[WWB ID],C1815)</f>
        <v>0</v>
      </c>
      <c r="R1815" s="95">
        <f>SUMIFS(MasterData[Growth Rebate],MasterData[Material'#],H1815,MasterData[Material],I1815,MasterData[WWB ID],C1815)</f>
        <v>0</v>
      </c>
      <c r="S1815" s="95">
        <f t="shared" ref="S1815:S1878" si="60">SUM(N1815:R1815)</f>
        <v>0</v>
      </c>
    </row>
    <row r="1816" spans="11:19" x14ac:dyDescent="0.25">
      <c r="K1816" s="95">
        <f>SUMIFS(MasterData[Curr Sales],MasterData[Material'#],H1816,MasterData[Material],I1816,MasterData[WWB ID],C1816)</f>
        <v>0</v>
      </c>
      <c r="L1816" s="95">
        <f>SUMIFS(MasterData[Prior Sales],MasterData[Material'#],H1816,MasterData[Material],I1816,MasterData[WWB ID],C1816)</f>
        <v>0</v>
      </c>
      <c r="M1816" s="95">
        <f t="shared" si="59"/>
        <v>0</v>
      </c>
      <c r="N1816" s="95">
        <f>SUMIFS(MasterData[Semi-Annual Base],MasterData[Material'#],H1816,MasterData[Material],I1816,MasterData[WWB ID],C1816)</f>
        <v>0</v>
      </c>
      <c r="O1816" s="95">
        <f>SUMIFS(MasterData[Semi-Annual Focus],MasterData[Material'#],H1816,MasterData[Material],I1816,MasterData[WWB ID],C1816)</f>
        <v>0</v>
      </c>
      <c r="P1816" s="95">
        <f>SUMIFS(MasterData[Base Rebate],MasterData[Material'#],H1816,MasterData[Material],I1816,MasterData[WWB ID],C1816)</f>
        <v>0</v>
      </c>
      <c r="Q1816" s="95">
        <f>SUMIFS(MasterData[Annual Focus],MasterData[Material'#],H1816,MasterData[Material],I1816,MasterData[WWB ID],C1816)</f>
        <v>0</v>
      </c>
      <c r="R1816" s="95">
        <f>SUMIFS(MasterData[Growth Rebate],MasterData[Material'#],H1816,MasterData[Material],I1816,MasterData[WWB ID],C1816)</f>
        <v>0</v>
      </c>
      <c r="S1816" s="95">
        <f t="shared" si="60"/>
        <v>0</v>
      </c>
    </row>
    <row r="1817" spans="11:19" x14ac:dyDescent="0.25">
      <c r="K1817" s="95">
        <f>SUMIFS(MasterData[Curr Sales],MasterData[Material'#],H1817,MasterData[Material],I1817,MasterData[WWB ID],C1817)</f>
        <v>0</v>
      </c>
      <c r="L1817" s="95">
        <f>SUMIFS(MasterData[Prior Sales],MasterData[Material'#],H1817,MasterData[Material],I1817,MasterData[WWB ID],C1817)</f>
        <v>0</v>
      </c>
      <c r="M1817" s="95">
        <f t="shared" si="59"/>
        <v>0</v>
      </c>
      <c r="N1817" s="95">
        <f>SUMIFS(MasterData[Semi-Annual Base],MasterData[Material'#],H1817,MasterData[Material],I1817,MasterData[WWB ID],C1817)</f>
        <v>0</v>
      </c>
      <c r="O1817" s="95">
        <f>SUMIFS(MasterData[Semi-Annual Focus],MasterData[Material'#],H1817,MasterData[Material],I1817,MasterData[WWB ID],C1817)</f>
        <v>0</v>
      </c>
      <c r="P1817" s="95">
        <f>SUMIFS(MasterData[Base Rebate],MasterData[Material'#],H1817,MasterData[Material],I1817,MasterData[WWB ID],C1817)</f>
        <v>0</v>
      </c>
      <c r="Q1817" s="95">
        <f>SUMIFS(MasterData[Annual Focus],MasterData[Material'#],H1817,MasterData[Material],I1817,MasterData[WWB ID],C1817)</f>
        <v>0</v>
      </c>
      <c r="R1817" s="95">
        <f>SUMIFS(MasterData[Growth Rebate],MasterData[Material'#],H1817,MasterData[Material],I1817,MasterData[WWB ID],C1817)</f>
        <v>0</v>
      </c>
      <c r="S1817" s="95">
        <f t="shared" si="60"/>
        <v>0</v>
      </c>
    </row>
    <row r="1818" spans="11:19" x14ac:dyDescent="0.25">
      <c r="K1818" s="95">
        <f>SUMIFS(MasterData[Curr Sales],MasterData[Material'#],H1818,MasterData[Material],I1818,MasterData[WWB ID],C1818)</f>
        <v>0</v>
      </c>
      <c r="L1818" s="95">
        <f>SUMIFS(MasterData[Prior Sales],MasterData[Material'#],H1818,MasterData[Material],I1818,MasterData[WWB ID],C1818)</f>
        <v>0</v>
      </c>
      <c r="M1818" s="95">
        <f t="shared" si="59"/>
        <v>0</v>
      </c>
      <c r="N1818" s="95">
        <f>SUMIFS(MasterData[Semi-Annual Base],MasterData[Material'#],H1818,MasterData[Material],I1818,MasterData[WWB ID],C1818)</f>
        <v>0</v>
      </c>
      <c r="O1818" s="95">
        <f>SUMIFS(MasterData[Semi-Annual Focus],MasterData[Material'#],H1818,MasterData[Material],I1818,MasterData[WWB ID],C1818)</f>
        <v>0</v>
      </c>
      <c r="P1818" s="95">
        <f>SUMIFS(MasterData[Base Rebate],MasterData[Material'#],H1818,MasterData[Material],I1818,MasterData[WWB ID],C1818)</f>
        <v>0</v>
      </c>
      <c r="Q1818" s="95">
        <f>SUMIFS(MasterData[Annual Focus],MasterData[Material'#],H1818,MasterData[Material],I1818,MasterData[WWB ID],C1818)</f>
        <v>0</v>
      </c>
      <c r="R1818" s="95">
        <f>SUMIFS(MasterData[Growth Rebate],MasterData[Material'#],H1818,MasterData[Material],I1818,MasterData[WWB ID],C1818)</f>
        <v>0</v>
      </c>
      <c r="S1818" s="95">
        <f t="shared" si="60"/>
        <v>0</v>
      </c>
    </row>
    <row r="1819" spans="11:19" x14ac:dyDescent="0.25">
      <c r="K1819" s="95">
        <f>SUMIFS(MasterData[Curr Sales],MasterData[Material'#],H1819,MasterData[Material],I1819,MasterData[WWB ID],C1819)</f>
        <v>0</v>
      </c>
      <c r="L1819" s="95">
        <f>SUMIFS(MasterData[Prior Sales],MasterData[Material'#],H1819,MasterData[Material],I1819,MasterData[WWB ID],C1819)</f>
        <v>0</v>
      </c>
      <c r="M1819" s="95">
        <f t="shared" si="59"/>
        <v>0</v>
      </c>
      <c r="N1819" s="95">
        <f>SUMIFS(MasterData[Semi-Annual Base],MasterData[Material'#],H1819,MasterData[Material],I1819,MasterData[WWB ID],C1819)</f>
        <v>0</v>
      </c>
      <c r="O1819" s="95">
        <f>SUMIFS(MasterData[Semi-Annual Focus],MasterData[Material'#],H1819,MasterData[Material],I1819,MasterData[WWB ID],C1819)</f>
        <v>0</v>
      </c>
      <c r="P1819" s="95">
        <f>SUMIFS(MasterData[Base Rebate],MasterData[Material'#],H1819,MasterData[Material],I1819,MasterData[WWB ID],C1819)</f>
        <v>0</v>
      </c>
      <c r="Q1819" s="95">
        <f>SUMIFS(MasterData[Annual Focus],MasterData[Material'#],H1819,MasterData[Material],I1819,MasterData[WWB ID],C1819)</f>
        <v>0</v>
      </c>
      <c r="R1819" s="95">
        <f>SUMIFS(MasterData[Growth Rebate],MasterData[Material'#],H1819,MasterData[Material],I1819,MasterData[WWB ID],C1819)</f>
        <v>0</v>
      </c>
      <c r="S1819" s="95">
        <f t="shared" si="60"/>
        <v>0</v>
      </c>
    </row>
    <row r="1820" spans="11:19" x14ac:dyDescent="0.25">
      <c r="K1820" s="95">
        <f>SUMIFS(MasterData[Curr Sales],MasterData[Material'#],H1820,MasterData[Material],I1820,MasterData[WWB ID],C1820)</f>
        <v>0</v>
      </c>
      <c r="L1820" s="95">
        <f>SUMIFS(MasterData[Prior Sales],MasterData[Material'#],H1820,MasterData[Material],I1820,MasterData[WWB ID],C1820)</f>
        <v>0</v>
      </c>
      <c r="M1820" s="95">
        <f t="shared" si="59"/>
        <v>0</v>
      </c>
      <c r="N1820" s="95">
        <f>SUMIFS(MasterData[Semi-Annual Base],MasterData[Material'#],H1820,MasterData[Material],I1820,MasterData[WWB ID],C1820)</f>
        <v>0</v>
      </c>
      <c r="O1820" s="95">
        <f>SUMIFS(MasterData[Semi-Annual Focus],MasterData[Material'#],H1820,MasterData[Material],I1820,MasterData[WWB ID],C1820)</f>
        <v>0</v>
      </c>
      <c r="P1820" s="95">
        <f>SUMIFS(MasterData[Base Rebate],MasterData[Material'#],H1820,MasterData[Material],I1820,MasterData[WWB ID],C1820)</f>
        <v>0</v>
      </c>
      <c r="Q1820" s="95">
        <f>SUMIFS(MasterData[Annual Focus],MasterData[Material'#],H1820,MasterData[Material],I1820,MasterData[WWB ID],C1820)</f>
        <v>0</v>
      </c>
      <c r="R1820" s="95">
        <f>SUMIFS(MasterData[Growth Rebate],MasterData[Material'#],H1820,MasterData[Material],I1820,MasterData[WWB ID],C1820)</f>
        <v>0</v>
      </c>
      <c r="S1820" s="95">
        <f t="shared" si="60"/>
        <v>0</v>
      </c>
    </row>
    <row r="1821" spans="11:19" x14ac:dyDescent="0.25">
      <c r="K1821" s="95">
        <f>SUMIFS(MasterData[Curr Sales],MasterData[Material'#],H1821,MasterData[Material],I1821,MasterData[WWB ID],C1821)</f>
        <v>0</v>
      </c>
      <c r="L1821" s="95">
        <f>SUMIFS(MasterData[Prior Sales],MasterData[Material'#],H1821,MasterData[Material],I1821,MasterData[WWB ID],C1821)</f>
        <v>0</v>
      </c>
      <c r="M1821" s="95">
        <f t="shared" si="59"/>
        <v>0</v>
      </c>
      <c r="N1821" s="95">
        <f>SUMIFS(MasterData[Semi-Annual Base],MasterData[Material'#],H1821,MasterData[Material],I1821,MasterData[WWB ID],C1821)</f>
        <v>0</v>
      </c>
      <c r="O1821" s="95">
        <f>SUMIFS(MasterData[Semi-Annual Focus],MasterData[Material'#],H1821,MasterData[Material],I1821,MasterData[WWB ID],C1821)</f>
        <v>0</v>
      </c>
      <c r="P1821" s="95">
        <f>SUMIFS(MasterData[Base Rebate],MasterData[Material'#],H1821,MasterData[Material],I1821,MasterData[WWB ID],C1821)</f>
        <v>0</v>
      </c>
      <c r="Q1821" s="95">
        <f>SUMIFS(MasterData[Annual Focus],MasterData[Material'#],H1821,MasterData[Material],I1821,MasterData[WWB ID],C1821)</f>
        <v>0</v>
      </c>
      <c r="R1821" s="95">
        <f>SUMIFS(MasterData[Growth Rebate],MasterData[Material'#],H1821,MasterData[Material],I1821,MasterData[WWB ID],C1821)</f>
        <v>0</v>
      </c>
      <c r="S1821" s="95">
        <f t="shared" si="60"/>
        <v>0</v>
      </c>
    </row>
    <row r="1822" spans="11:19" x14ac:dyDescent="0.25">
      <c r="K1822" s="95">
        <f>SUMIFS(MasterData[Curr Sales],MasterData[Material'#],H1822,MasterData[Material],I1822,MasterData[WWB ID],C1822)</f>
        <v>0</v>
      </c>
      <c r="L1822" s="95">
        <f>SUMIFS(MasterData[Prior Sales],MasterData[Material'#],H1822,MasterData[Material],I1822,MasterData[WWB ID],C1822)</f>
        <v>0</v>
      </c>
      <c r="M1822" s="95">
        <f t="shared" si="59"/>
        <v>0</v>
      </c>
      <c r="N1822" s="95">
        <f>SUMIFS(MasterData[Semi-Annual Base],MasterData[Material'#],H1822,MasterData[Material],I1822,MasterData[WWB ID],C1822)</f>
        <v>0</v>
      </c>
      <c r="O1822" s="95">
        <f>SUMIFS(MasterData[Semi-Annual Focus],MasterData[Material'#],H1822,MasterData[Material],I1822,MasterData[WWB ID],C1822)</f>
        <v>0</v>
      </c>
      <c r="P1822" s="95">
        <f>SUMIFS(MasterData[Base Rebate],MasterData[Material'#],H1822,MasterData[Material],I1822,MasterData[WWB ID],C1822)</f>
        <v>0</v>
      </c>
      <c r="Q1822" s="95">
        <f>SUMIFS(MasterData[Annual Focus],MasterData[Material'#],H1822,MasterData[Material],I1822,MasterData[WWB ID],C1822)</f>
        <v>0</v>
      </c>
      <c r="R1822" s="95">
        <f>SUMIFS(MasterData[Growth Rebate],MasterData[Material'#],H1822,MasterData[Material],I1822,MasterData[WWB ID],C1822)</f>
        <v>0</v>
      </c>
      <c r="S1822" s="95">
        <f t="shared" si="60"/>
        <v>0</v>
      </c>
    </row>
    <row r="1823" spans="11:19" x14ac:dyDescent="0.25">
      <c r="K1823" s="95">
        <f>SUMIFS(MasterData[Curr Sales],MasterData[Material'#],H1823,MasterData[Material],I1823,MasterData[WWB ID],C1823)</f>
        <v>0</v>
      </c>
      <c r="L1823" s="95">
        <f>SUMIFS(MasterData[Prior Sales],MasterData[Material'#],H1823,MasterData[Material],I1823,MasterData[WWB ID],C1823)</f>
        <v>0</v>
      </c>
      <c r="M1823" s="95">
        <f t="shared" si="59"/>
        <v>0</v>
      </c>
      <c r="N1823" s="95">
        <f>SUMIFS(MasterData[Semi-Annual Base],MasterData[Material'#],H1823,MasterData[Material],I1823,MasterData[WWB ID],C1823)</f>
        <v>0</v>
      </c>
      <c r="O1823" s="95">
        <f>SUMIFS(MasterData[Semi-Annual Focus],MasterData[Material'#],H1823,MasterData[Material],I1823,MasterData[WWB ID],C1823)</f>
        <v>0</v>
      </c>
      <c r="P1823" s="95">
        <f>SUMIFS(MasterData[Base Rebate],MasterData[Material'#],H1823,MasterData[Material],I1823,MasterData[WWB ID],C1823)</f>
        <v>0</v>
      </c>
      <c r="Q1823" s="95">
        <f>SUMIFS(MasterData[Annual Focus],MasterData[Material'#],H1823,MasterData[Material],I1823,MasterData[WWB ID],C1823)</f>
        <v>0</v>
      </c>
      <c r="R1823" s="95">
        <f>SUMIFS(MasterData[Growth Rebate],MasterData[Material'#],H1823,MasterData[Material],I1823,MasterData[WWB ID],C1823)</f>
        <v>0</v>
      </c>
      <c r="S1823" s="95">
        <f t="shared" si="60"/>
        <v>0</v>
      </c>
    </row>
    <row r="1824" spans="11:19" x14ac:dyDescent="0.25">
      <c r="K1824" s="95">
        <f>SUMIFS(MasterData[Curr Sales],MasterData[Material'#],H1824,MasterData[Material],I1824,MasterData[WWB ID],C1824)</f>
        <v>0</v>
      </c>
      <c r="L1824" s="95">
        <f>SUMIFS(MasterData[Prior Sales],MasterData[Material'#],H1824,MasterData[Material],I1824,MasterData[WWB ID],C1824)</f>
        <v>0</v>
      </c>
      <c r="M1824" s="95">
        <f t="shared" si="59"/>
        <v>0</v>
      </c>
      <c r="N1824" s="95">
        <f>SUMIFS(MasterData[Semi-Annual Base],MasterData[Material'#],H1824,MasterData[Material],I1824,MasterData[WWB ID],C1824)</f>
        <v>0</v>
      </c>
      <c r="O1824" s="95">
        <f>SUMIFS(MasterData[Semi-Annual Focus],MasterData[Material'#],H1824,MasterData[Material],I1824,MasterData[WWB ID],C1824)</f>
        <v>0</v>
      </c>
      <c r="P1824" s="95">
        <f>SUMIFS(MasterData[Base Rebate],MasterData[Material'#],H1824,MasterData[Material],I1824,MasterData[WWB ID],C1824)</f>
        <v>0</v>
      </c>
      <c r="Q1824" s="95">
        <f>SUMIFS(MasterData[Annual Focus],MasterData[Material'#],H1824,MasterData[Material],I1824,MasterData[WWB ID],C1824)</f>
        <v>0</v>
      </c>
      <c r="R1824" s="95">
        <f>SUMIFS(MasterData[Growth Rebate],MasterData[Material'#],H1824,MasterData[Material],I1824,MasterData[WWB ID],C1824)</f>
        <v>0</v>
      </c>
      <c r="S1824" s="95">
        <f t="shared" si="60"/>
        <v>0</v>
      </c>
    </row>
    <row r="1825" spans="11:19" x14ac:dyDescent="0.25">
      <c r="K1825" s="95">
        <f>SUMIFS(MasterData[Curr Sales],MasterData[Material'#],H1825,MasterData[Material],I1825,MasterData[WWB ID],C1825)</f>
        <v>0</v>
      </c>
      <c r="L1825" s="95">
        <f>SUMIFS(MasterData[Prior Sales],MasterData[Material'#],H1825,MasterData[Material],I1825,MasterData[WWB ID],C1825)</f>
        <v>0</v>
      </c>
      <c r="M1825" s="95">
        <f t="shared" si="59"/>
        <v>0</v>
      </c>
      <c r="N1825" s="95">
        <f>SUMIFS(MasterData[Semi-Annual Base],MasterData[Material'#],H1825,MasterData[Material],I1825,MasterData[WWB ID],C1825)</f>
        <v>0</v>
      </c>
      <c r="O1825" s="95">
        <f>SUMIFS(MasterData[Semi-Annual Focus],MasterData[Material'#],H1825,MasterData[Material],I1825,MasterData[WWB ID],C1825)</f>
        <v>0</v>
      </c>
      <c r="P1825" s="95">
        <f>SUMIFS(MasterData[Base Rebate],MasterData[Material'#],H1825,MasterData[Material],I1825,MasterData[WWB ID],C1825)</f>
        <v>0</v>
      </c>
      <c r="Q1825" s="95">
        <f>SUMIFS(MasterData[Annual Focus],MasterData[Material'#],H1825,MasterData[Material],I1825,MasterData[WWB ID],C1825)</f>
        <v>0</v>
      </c>
      <c r="R1825" s="95">
        <f>SUMIFS(MasterData[Growth Rebate],MasterData[Material'#],H1825,MasterData[Material],I1825,MasterData[WWB ID],C1825)</f>
        <v>0</v>
      </c>
      <c r="S1825" s="95">
        <f t="shared" si="60"/>
        <v>0</v>
      </c>
    </row>
    <row r="1826" spans="11:19" x14ac:dyDescent="0.25">
      <c r="K1826" s="95">
        <f>SUMIFS(MasterData[Curr Sales],MasterData[Material'#],H1826,MasterData[Material],I1826,MasterData[WWB ID],C1826)</f>
        <v>0</v>
      </c>
      <c r="L1826" s="95">
        <f>SUMIFS(MasterData[Prior Sales],MasterData[Material'#],H1826,MasterData[Material],I1826,MasterData[WWB ID],C1826)</f>
        <v>0</v>
      </c>
      <c r="M1826" s="95">
        <f t="shared" si="59"/>
        <v>0</v>
      </c>
      <c r="N1826" s="95">
        <f>SUMIFS(MasterData[Semi-Annual Base],MasterData[Material'#],H1826,MasterData[Material],I1826,MasterData[WWB ID],C1826)</f>
        <v>0</v>
      </c>
      <c r="O1826" s="95">
        <f>SUMIFS(MasterData[Semi-Annual Focus],MasterData[Material'#],H1826,MasterData[Material],I1826,MasterData[WWB ID],C1826)</f>
        <v>0</v>
      </c>
      <c r="P1826" s="95">
        <f>SUMIFS(MasterData[Base Rebate],MasterData[Material'#],H1826,MasterData[Material],I1826,MasterData[WWB ID],C1826)</f>
        <v>0</v>
      </c>
      <c r="Q1826" s="95">
        <f>SUMIFS(MasterData[Annual Focus],MasterData[Material'#],H1826,MasterData[Material],I1826,MasterData[WWB ID],C1826)</f>
        <v>0</v>
      </c>
      <c r="R1826" s="95">
        <f>SUMIFS(MasterData[Growth Rebate],MasterData[Material'#],H1826,MasterData[Material],I1826,MasterData[WWB ID],C1826)</f>
        <v>0</v>
      </c>
      <c r="S1826" s="95">
        <f t="shared" si="60"/>
        <v>0</v>
      </c>
    </row>
    <row r="1827" spans="11:19" x14ac:dyDescent="0.25">
      <c r="K1827" s="95">
        <f>SUMIFS(MasterData[Curr Sales],MasterData[Material'#],H1827,MasterData[Material],I1827,MasterData[WWB ID],C1827)</f>
        <v>0</v>
      </c>
      <c r="L1827" s="95">
        <f>SUMIFS(MasterData[Prior Sales],MasterData[Material'#],H1827,MasterData[Material],I1827,MasterData[WWB ID],C1827)</f>
        <v>0</v>
      </c>
      <c r="M1827" s="95">
        <f t="shared" si="59"/>
        <v>0</v>
      </c>
      <c r="N1827" s="95">
        <f>SUMIFS(MasterData[Semi-Annual Base],MasterData[Material'#],H1827,MasterData[Material],I1827,MasterData[WWB ID],C1827)</f>
        <v>0</v>
      </c>
      <c r="O1827" s="95">
        <f>SUMIFS(MasterData[Semi-Annual Focus],MasterData[Material'#],H1827,MasterData[Material],I1827,MasterData[WWB ID],C1827)</f>
        <v>0</v>
      </c>
      <c r="P1827" s="95">
        <f>SUMIFS(MasterData[Base Rebate],MasterData[Material'#],H1827,MasterData[Material],I1827,MasterData[WWB ID],C1827)</f>
        <v>0</v>
      </c>
      <c r="Q1827" s="95">
        <f>SUMIFS(MasterData[Annual Focus],MasterData[Material'#],H1827,MasterData[Material],I1827,MasterData[WWB ID],C1827)</f>
        <v>0</v>
      </c>
      <c r="R1827" s="95">
        <f>SUMIFS(MasterData[Growth Rebate],MasterData[Material'#],H1827,MasterData[Material],I1827,MasterData[WWB ID],C1827)</f>
        <v>0</v>
      </c>
      <c r="S1827" s="95">
        <f t="shared" si="60"/>
        <v>0</v>
      </c>
    </row>
    <row r="1828" spans="11:19" x14ac:dyDescent="0.25">
      <c r="K1828" s="95">
        <f>SUMIFS(MasterData[Curr Sales],MasterData[Material'#],H1828,MasterData[Material],I1828,MasterData[WWB ID],C1828)</f>
        <v>0</v>
      </c>
      <c r="L1828" s="95">
        <f>SUMIFS(MasterData[Prior Sales],MasterData[Material'#],H1828,MasterData[Material],I1828,MasterData[WWB ID],C1828)</f>
        <v>0</v>
      </c>
      <c r="M1828" s="95">
        <f t="shared" si="59"/>
        <v>0</v>
      </c>
      <c r="N1828" s="95">
        <f>SUMIFS(MasterData[Semi-Annual Base],MasterData[Material'#],H1828,MasterData[Material],I1828,MasterData[WWB ID],C1828)</f>
        <v>0</v>
      </c>
      <c r="O1828" s="95">
        <f>SUMIFS(MasterData[Semi-Annual Focus],MasterData[Material'#],H1828,MasterData[Material],I1828,MasterData[WWB ID],C1828)</f>
        <v>0</v>
      </c>
      <c r="P1828" s="95">
        <f>SUMIFS(MasterData[Base Rebate],MasterData[Material'#],H1828,MasterData[Material],I1828,MasterData[WWB ID],C1828)</f>
        <v>0</v>
      </c>
      <c r="Q1828" s="95">
        <f>SUMIFS(MasterData[Annual Focus],MasterData[Material'#],H1828,MasterData[Material],I1828,MasterData[WWB ID],C1828)</f>
        <v>0</v>
      </c>
      <c r="R1828" s="95">
        <f>SUMIFS(MasterData[Growth Rebate],MasterData[Material'#],H1828,MasterData[Material],I1828,MasterData[WWB ID],C1828)</f>
        <v>0</v>
      </c>
      <c r="S1828" s="95">
        <f t="shared" si="60"/>
        <v>0</v>
      </c>
    </row>
    <row r="1829" spans="11:19" x14ac:dyDescent="0.25">
      <c r="K1829" s="95">
        <f>SUMIFS(MasterData[Curr Sales],MasterData[Material'#],H1829,MasterData[Material],I1829,MasterData[WWB ID],C1829)</f>
        <v>0</v>
      </c>
      <c r="L1829" s="95">
        <f>SUMIFS(MasterData[Prior Sales],MasterData[Material'#],H1829,MasterData[Material],I1829,MasterData[WWB ID],C1829)</f>
        <v>0</v>
      </c>
      <c r="M1829" s="95">
        <f t="shared" si="59"/>
        <v>0</v>
      </c>
      <c r="N1829" s="95">
        <f>SUMIFS(MasterData[Semi-Annual Base],MasterData[Material'#],H1829,MasterData[Material],I1829,MasterData[WWB ID],C1829)</f>
        <v>0</v>
      </c>
      <c r="O1829" s="95">
        <f>SUMIFS(MasterData[Semi-Annual Focus],MasterData[Material'#],H1829,MasterData[Material],I1829,MasterData[WWB ID],C1829)</f>
        <v>0</v>
      </c>
      <c r="P1829" s="95">
        <f>SUMIFS(MasterData[Base Rebate],MasterData[Material'#],H1829,MasterData[Material],I1829,MasterData[WWB ID],C1829)</f>
        <v>0</v>
      </c>
      <c r="Q1829" s="95">
        <f>SUMIFS(MasterData[Annual Focus],MasterData[Material'#],H1829,MasterData[Material],I1829,MasterData[WWB ID],C1829)</f>
        <v>0</v>
      </c>
      <c r="R1829" s="95">
        <f>SUMIFS(MasterData[Growth Rebate],MasterData[Material'#],H1829,MasterData[Material],I1829,MasterData[WWB ID],C1829)</f>
        <v>0</v>
      </c>
      <c r="S1829" s="95">
        <f t="shared" si="60"/>
        <v>0</v>
      </c>
    </row>
    <row r="1830" spans="11:19" x14ac:dyDescent="0.25">
      <c r="K1830" s="95">
        <f>SUMIFS(MasterData[Curr Sales],MasterData[Material'#],H1830,MasterData[Material],I1830,MasterData[WWB ID],C1830)</f>
        <v>0</v>
      </c>
      <c r="L1830" s="95">
        <f>SUMIFS(MasterData[Prior Sales],MasterData[Material'#],H1830,MasterData[Material],I1830,MasterData[WWB ID],C1830)</f>
        <v>0</v>
      </c>
      <c r="M1830" s="95">
        <f t="shared" si="59"/>
        <v>0</v>
      </c>
      <c r="N1830" s="95">
        <f>SUMIFS(MasterData[Semi-Annual Base],MasterData[Material'#],H1830,MasterData[Material],I1830,MasterData[WWB ID],C1830)</f>
        <v>0</v>
      </c>
      <c r="O1830" s="95">
        <f>SUMIFS(MasterData[Semi-Annual Focus],MasterData[Material'#],H1830,MasterData[Material],I1830,MasterData[WWB ID],C1830)</f>
        <v>0</v>
      </c>
      <c r="P1830" s="95">
        <f>SUMIFS(MasterData[Base Rebate],MasterData[Material'#],H1830,MasterData[Material],I1830,MasterData[WWB ID],C1830)</f>
        <v>0</v>
      </c>
      <c r="Q1830" s="95">
        <f>SUMIFS(MasterData[Annual Focus],MasterData[Material'#],H1830,MasterData[Material],I1830,MasterData[WWB ID],C1830)</f>
        <v>0</v>
      </c>
      <c r="R1830" s="95">
        <f>SUMIFS(MasterData[Growth Rebate],MasterData[Material'#],H1830,MasterData[Material],I1830,MasterData[WWB ID],C1830)</f>
        <v>0</v>
      </c>
      <c r="S1830" s="95">
        <f t="shared" si="60"/>
        <v>0</v>
      </c>
    </row>
    <row r="1831" spans="11:19" x14ac:dyDescent="0.25">
      <c r="K1831" s="95">
        <f>SUMIFS(MasterData[Curr Sales],MasterData[Material'#],H1831,MasterData[Material],I1831,MasterData[WWB ID],C1831)</f>
        <v>0</v>
      </c>
      <c r="L1831" s="95">
        <f>SUMIFS(MasterData[Prior Sales],MasterData[Material'#],H1831,MasterData[Material],I1831,MasterData[WWB ID],C1831)</f>
        <v>0</v>
      </c>
      <c r="M1831" s="95">
        <f t="shared" si="59"/>
        <v>0</v>
      </c>
      <c r="N1831" s="95">
        <f>SUMIFS(MasterData[Semi-Annual Base],MasterData[Material'#],H1831,MasterData[Material],I1831,MasterData[WWB ID],C1831)</f>
        <v>0</v>
      </c>
      <c r="O1831" s="95">
        <f>SUMIFS(MasterData[Semi-Annual Focus],MasterData[Material'#],H1831,MasterData[Material],I1831,MasterData[WWB ID],C1831)</f>
        <v>0</v>
      </c>
      <c r="P1831" s="95">
        <f>SUMIFS(MasterData[Base Rebate],MasterData[Material'#],H1831,MasterData[Material],I1831,MasterData[WWB ID],C1831)</f>
        <v>0</v>
      </c>
      <c r="Q1831" s="95">
        <f>SUMIFS(MasterData[Annual Focus],MasterData[Material'#],H1831,MasterData[Material],I1831,MasterData[WWB ID],C1831)</f>
        <v>0</v>
      </c>
      <c r="R1831" s="95">
        <f>SUMIFS(MasterData[Growth Rebate],MasterData[Material'#],H1831,MasterData[Material],I1831,MasterData[WWB ID],C1831)</f>
        <v>0</v>
      </c>
      <c r="S1831" s="95">
        <f t="shared" si="60"/>
        <v>0</v>
      </c>
    </row>
    <row r="1832" spans="11:19" x14ac:dyDescent="0.25">
      <c r="K1832" s="95">
        <f>SUMIFS(MasterData[Curr Sales],MasterData[Material'#],H1832,MasterData[Material],I1832,MasterData[WWB ID],C1832)</f>
        <v>0</v>
      </c>
      <c r="L1832" s="95">
        <f>SUMIFS(MasterData[Prior Sales],MasterData[Material'#],H1832,MasterData[Material],I1832,MasterData[WWB ID],C1832)</f>
        <v>0</v>
      </c>
      <c r="M1832" s="95">
        <f t="shared" si="59"/>
        <v>0</v>
      </c>
      <c r="N1832" s="95">
        <f>SUMIFS(MasterData[Semi-Annual Base],MasterData[Material'#],H1832,MasterData[Material],I1832,MasterData[WWB ID],C1832)</f>
        <v>0</v>
      </c>
      <c r="O1832" s="95">
        <f>SUMIFS(MasterData[Semi-Annual Focus],MasterData[Material'#],H1832,MasterData[Material],I1832,MasterData[WWB ID],C1832)</f>
        <v>0</v>
      </c>
      <c r="P1832" s="95">
        <f>SUMIFS(MasterData[Base Rebate],MasterData[Material'#],H1832,MasterData[Material],I1832,MasterData[WWB ID],C1832)</f>
        <v>0</v>
      </c>
      <c r="Q1832" s="95">
        <f>SUMIFS(MasterData[Annual Focus],MasterData[Material'#],H1832,MasterData[Material],I1832,MasterData[WWB ID],C1832)</f>
        <v>0</v>
      </c>
      <c r="R1832" s="95">
        <f>SUMIFS(MasterData[Growth Rebate],MasterData[Material'#],H1832,MasterData[Material],I1832,MasterData[WWB ID],C1832)</f>
        <v>0</v>
      </c>
      <c r="S1832" s="95">
        <f t="shared" si="60"/>
        <v>0</v>
      </c>
    </row>
    <row r="1833" spans="11:19" x14ac:dyDescent="0.25">
      <c r="K1833" s="95">
        <f>SUMIFS(MasterData[Curr Sales],MasterData[Material'#],H1833,MasterData[Material],I1833,MasterData[WWB ID],C1833)</f>
        <v>0</v>
      </c>
      <c r="L1833" s="95">
        <f>SUMIFS(MasterData[Prior Sales],MasterData[Material'#],H1833,MasterData[Material],I1833,MasterData[WWB ID],C1833)</f>
        <v>0</v>
      </c>
      <c r="M1833" s="95">
        <f t="shared" si="59"/>
        <v>0</v>
      </c>
      <c r="N1833" s="95">
        <f>SUMIFS(MasterData[Semi-Annual Base],MasterData[Material'#],H1833,MasterData[Material],I1833,MasterData[WWB ID],C1833)</f>
        <v>0</v>
      </c>
      <c r="O1833" s="95">
        <f>SUMIFS(MasterData[Semi-Annual Focus],MasterData[Material'#],H1833,MasterData[Material],I1833,MasterData[WWB ID],C1833)</f>
        <v>0</v>
      </c>
      <c r="P1833" s="95">
        <f>SUMIFS(MasterData[Base Rebate],MasterData[Material'#],H1833,MasterData[Material],I1833,MasterData[WWB ID],C1833)</f>
        <v>0</v>
      </c>
      <c r="Q1833" s="95">
        <f>SUMIFS(MasterData[Annual Focus],MasterData[Material'#],H1833,MasterData[Material],I1833,MasterData[WWB ID],C1833)</f>
        <v>0</v>
      </c>
      <c r="R1833" s="95">
        <f>SUMIFS(MasterData[Growth Rebate],MasterData[Material'#],H1833,MasterData[Material],I1833,MasterData[WWB ID],C1833)</f>
        <v>0</v>
      </c>
      <c r="S1833" s="95">
        <f t="shared" si="60"/>
        <v>0</v>
      </c>
    </row>
    <row r="1834" spans="11:19" x14ac:dyDescent="0.25">
      <c r="K1834" s="95">
        <f>SUMIFS(MasterData[Curr Sales],MasterData[Material'#],H1834,MasterData[Material],I1834,MasterData[WWB ID],C1834)</f>
        <v>0</v>
      </c>
      <c r="L1834" s="95">
        <f>SUMIFS(MasterData[Prior Sales],MasterData[Material'#],H1834,MasterData[Material],I1834,MasterData[WWB ID],C1834)</f>
        <v>0</v>
      </c>
      <c r="M1834" s="95">
        <f t="shared" si="59"/>
        <v>0</v>
      </c>
      <c r="N1834" s="95">
        <f>SUMIFS(MasterData[Semi-Annual Base],MasterData[Material'#],H1834,MasterData[Material],I1834,MasterData[WWB ID],C1834)</f>
        <v>0</v>
      </c>
      <c r="O1834" s="95">
        <f>SUMIFS(MasterData[Semi-Annual Focus],MasterData[Material'#],H1834,MasterData[Material],I1834,MasterData[WWB ID],C1834)</f>
        <v>0</v>
      </c>
      <c r="P1834" s="95">
        <f>SUMIFS(MasterData[Base Rebate],MasterData[Material'#],H1834,MasterData[Material],I1834,MasterData[WWB ID],C1834)</f>
        <v>0</v>
      </c>
      <c r="Q1834" s="95">
        <f>SUMIFS(MasterData[Annual Focus],MasterData[Material'#],H1834,MasterData[Material],I1834,MasterData[WWB ID],C1834)</f>
        <v>0</v>
      </c>
      <c r="R1834" s="95">
        <f>SUMIFS(MasterData[Growth Rebate],MasterData[Material'#],H1834,MasterData[Material],I1834,MasterData[WWB ID],C1834)</f>
        <v>0</v>
      </c>
      <c r="S1834" s="95">
        <f t="shared" si="60"/>
        <v>0</v>
      </c>
    </row>
    <row r="1835" spans="11:19" x14ac:dyDescent="0.25">
      <c r="K1835" s="95">
        <f>SUMIFS(MasterData[Curr Sales],MasterData[Material'#],H1835,MasterData[Material],I1835,MasterData[WWB ID],C1835)</f>
        <v>0</v>
      </c>
      <c r="L1835" s="95">
        <f>SUMIFS(MasterData[Prior Sales],MasterData[Material'#],H1835,MasterData[Material],I1835,MasterData[WWB ID],C1835)</f>
        <v>0</v>
      </c>
      <c r="M1835" s="95">
        <f t="shared" si="59"/>
        <v>0</v>
      </c>
      <c r="N1835" s="95">
        <f>SUMIFS(MasterData[Semi-Annual Base],MasterData[Material'#],H1835,MasterData[Material],I1835,MasterData[WWB ID],C1835)</f>
        <v>0</v>
      </c>
      <c r="O1835" s="95">
        <f>SUMIFS(MasterData[Semi-Annual Focus],MasterData[Material'#],H1835,MasterData[Material],I1835,MasterData[WWB ID],C1835)</f>
        <v>0</v>
      </c>
      <c r="P1835" s="95">
        <f>SUMIFS(MasterData[Base Rebate],MasterData[Material'#],H1835,MasterData[Material],I1835,MasterData[WWB ID],C1835)</f>
        <v>0</v>
      </c>
      <c r="Q1835" s="95">
        <f>SUMIFS(MasterData[Annual Focus],MasterData[Material'#],H1835,MasterData[Material],I1835,MasterData[WWB ID],C1835)</f>
        <v>0</v>
      </c>
      <c r="R1835" s="95">
        <f>SUMIFS(MasterData[Growth Rebate],MasterData[Material'#],H1835,MasterData[Material],I1835,MasterData[WWB ID],C1835)</f>
        <v>0</v>
      </c>
      <c r="S1835" s="95">
        <f t="shared" si="60"/>
        <v>0</v>
      </c>
    </row>
    <row r="1836" spans="11:19" x14ac:dyDescent="0.25">
      <c r="K1836" s="95">
        <f>SUMIFS(MasterData[Curr Sales],MasterData[Material'#],H1836,MasterData[Material],I1836,MasterData[WWB ID],C1836)</f>
        <v>0</v>
      </c>
      <c r="L1836" s="95">
        <f>SUMIFS(MasterData[Prior Sales],MasterData[Material'#],H1836,MasterData[Material],I1836,MasterData[WWB ID],C1836)</f>
        <v>0</v>
      </c>
      <c r="M1836" s="95">
        <f t="shared" si="59"/>
        <v>0</v>
      </c>
      <c r="N1836" s="95">
        <f>SUMIFS(MasterData[Semi-Annual Base],MasterData[Material'#],H1836,MasterData[Material],I1836,MasterData[WWB ID],C1836)</f>
        <v>0</v>
      </c>
      <c r="O1836" s="95">
        <f>SUMIFS(MasterData[Semi-Annual Focus],MasterData[Material'#],H1836,MasterData[Material],I1836,MasterData[WWB ID],C1836)</f>
        <v>0</v>
      </c>
      <c r="P1836" s="95">
        <f>SUMIFS(MasterData[Base Rebate],MasterData[Material'#],H1836,MasterData[Material],I1836,MasterData[WWB ID],C1836)</f>
        <v>0</v>
      </c>
      <c r="Q1836" s="95">
        <f>SUMIFS(MasterData[Annual Focus],MasterData[Material'#],H1836,MasterData[Material],I1836,MasterData[WWB ID],C1836)</f>
        <v>0</v>
      </c>
      <c r="R1836" s="95">
        <f>SUMIFS(MasterData[Growth Rebate],MasterData[Material'#],H1836,MasterData[Material],I1836,MasterData[WWB ID],C1836)</f>
        <v>0</v>
      </c>
      <c r="S1836" s="95">
        <f t="shared" si="60"/>
        <v>0</v>
      </c>
    </row>
    <row r="1837" spans="11:19" x14ac:dyDescent="0.25">
      <c r="K1837" s="95">
        <f>SUMIFS(MasterData[Curr Sales],MasterData[Material'#],H1837,MasterData[Material],I1837,MasterData[WWB ID],C1837)</f>
        <v>0</v>
      </c>
      <c r="L1837" s="95">
        <f>SUMIFS(MasterData[Prior Sales],MasterData[Material'#],H1837,MasterData[Material],I1837,MasterData[WWB ID],C1837)</f>
        <v>0</v>
      </c>
      <c r="M1837" s="95">
        <f t="shared" si="59"/>
        <v>0</v>
      </c>
      <c r="N1837" s="95">
        <f>SUMIFS(MasterData[Semi-Annual Base],MasterData[Material'#],H1837,MasterData[Material],I1837,MasterData[WWB ID],C1837)</f>
        <v>0</v>
      </c>
      <c r="O1837" s="95">
        <f>SUMIFS(MasterData[Semi-Annual Focus],MasterData[Material'#],H1837,MasterData[Material],I1837,MasterData[WWB ID],C1837)</f>
        <v>0</v>
      </c>
      <c r="P1837" s="95">
        <f>SUMIFS(MasterData[Base Rebate],MasterData[Material'#],H1837,MasterData[Material],I1837,MasterData[WWB ID],C1837)</f>
        <v>0</v>
      </c>
      <c r="Q1837" s="95">
        <f>SUMIFS(MasterData[Annual Focus],MasterData[Material'#],H1837,MasterData[Material],I1837,MasterData[WWB ID],C1837)</f>
        <v>0</v>
      </c>
      <c r="R1837" s="95">
        <f>SUMIFS(MasterData[Growth Rebate],MasterData[Material'#],H1837,MasterData[Material],I1837,MasterData[WWB ID],C1837)</f>
        <v>0</v>
      </c>
      <c r="S1837" s="95">
        <f t="shared" si="60"/>
        <v>0</v>
      </c>
    </row>
    <row r="1838" spans="11:19" x14ac:dyDescent="0.25">
      <c r="K1838" s="95">
        <f>SUMIFS(MasterData[Curr Sales],MasterData[Material'#],H1838,MasterData[Material],I1838,MasterData[WWB ID],C1838)</f>
        <v>0</v>
      </c>
      <c r="L1838" s="95">
        <f>SUMIFS(MasterData[Prior Sales],MasterData[Material'#],H1838,MasterData[Material],I1838,MasterData[WWB ID],C1838)</f>
        <v>0</v>
      </c>
      <c r="M1838" s="95">
        <f t="shared" si="59"/>
        <v>0</v>
      </c>
      <c r="N1838" s="95">
        <f>SUMIFS(MasterData[Semi-Annual Base],MasterData[Material'#],H1838,MasterData[Material],I1838,MasterData[WWB ID],C1838)</f>
        <v>0</v>
      </c>
      <c r="O1838" s="95">
        <f>SUMIFS(MasterData[Semi-Annual Focus],MasterData[Material'#],H1838,MasterData[Material],I1838,MasterData[WWB ID],C1838)</f>
        <v>0</v>
      </c>
      <c r="P1838" s="95">
        <f>SUMIFS(MasterData[Base Rebate],MasterData[Material'#],H1838,MasterData[Material],I1838,MasterData[WWB ID],C1838)</f>
        <v>0</v>
      </c>
      <c r="Q1838" s="95">
        <f>SUMIFS(MasterData[Annual Focus],MasterData[Material'#],H1838,MasterData[Material],I1838,MasterData[WWB ID],C1838)</f>
        <v>0</v>
      </c>
      <c r="R1838" s="95">
        <f>SUMIFS(MasterData[Growth Rebate],MasterData[Material'#],H1838,MasterData[Material],I1838,MasterData[WWB ID],C1838)</f>
        <v>0</v>
      </c>
      <c r="S1838" s="95">
        <f t="shared" si="60"/>
        <v>0</v>
      </c>
    </row>
    <row r="1839" spans="11:19" x14ac:dyDescent="0.25">
      <c r="K1839" s="95">
        <f>SUMIFS(MasterData[Curr Sales],MasterData[Material'#],H1839,MasterData[Material],I1839,MasterData[WWB ID],C1839)</f>
        <v>0</v>
      </c>
      <c r="L1839" s="95">
        <f>SUMIFS(MasterData[Prior Sales],MasterData[Material'#],H1839,MasterData[Material],I1839,MasterData[WWB ID],C1839)</f>
        <v>0</v>
      </c>
      <c r="M1839" s="95">
        <f t="shared" si="59"/>
        <v>0</v>
      </c>
      <c r="N1839" s="95">
        <f>SUMIFS(MasterData[Semi-Annual Base],MasterData[Material'#],H1839,MasterData[Material],I1839,MasterData[WWB ID],C1839)</f>
        <v>0</v>
      </c>
      <c r="O1839" s="95">
        <f>SUMIFS(MasterData[Semi-Annual Focus],MasterData[Material'#],H1839,MasterData[Material],I1839,MasterData[WWB ID],C1839)</f>
        <v>0</v>
      </c>
      <c r="P1839" s="95">
        <f>SUMIFS(MasterData[Base Rebate],MasterData[Material'#],H1839,MasterData[Material],I1839,MasterData[WWB ID],C1839)</f>
        <v>0</v>
      </c>
      <c r="Q1839" s="95">
        <f>SUMIFS(MasterData[Annual Focus],MasterData[Material'#],H1839,MasterData[Material],I1839,MasterData[WWB ID],C1839)</f>
        <v>0</v>
      </c>
      <c r="R1839" s="95">
        <f>SUMIFS(MasterData[Growth Rebate],MasterData[Material'#],H1839,MasterData[Material],I1839,MasterData[WWB ID],C1839)</f>
        <v>0</v>
      </c>
      <c r="S1839" s="95">
        <f t="shared" si="60"/>
        <v>0</v>
      </c>
    </row>
    <row r="1840" spans="11:19" x14ac:dyDescent="0.25">
      <c r="K1840" s="95">
        <f>SUMIFS(MasterData[Curr Sales],MasterData[Material'#],H1840,MasterData[Material],I1840,MasterData[WWB ID],C1840)</f>
        <v>0</v>
      </c>
      <c r="L1840" s="95">
        <f>SUMIFS(MasterData[Prior Sales],MasterData[Material'#],H1840,MasterData[Material],I1840,MasterData[WWB ID],C1840)</f>
        <v>0</v>
      </c>
      <c r="M1840" s="95">
        <f t="shared" si="59"/>
        <v>0</v>
      </c>
      <c r="N1840" s="95">
        <f>SUMIFS(MasterData[Semi-Annual Base],MasterData[Material'#],H1840,MasterData[Material],I1840,MasterData[WWB ID],C1840)</f>
        <v>0</v>
      </c>
      <c r="O1840" s="95">
        <f>SUMIFS(MasterData[Semi-Annual Focus],MasterData[Material'#],H1840,MasterData[Material],I1840,MasterData[WWB ID],C1840)</f>
        <v>0</v>
      </c>
      <c r="P1840" s="95">
        <f>SUMIFS(MasterData[Base Rebate],MasterData[Material'#],H1840,MasterData[Material],I1840,MasterData[WWB ID],C1840)</f>
        <v>0</v>
      </c>
      <c r="Q1840" s="95">
        <f>SUMIFS(MasterData[Annual Focus],MasterData[Material'#],H1840,MasterData[Material],I1840,MasterData[WWB ID],C1840)</f>
        <v>0</v>
      </c>
      <c r="R1840" s="95">
        <f>SUMIFS(MasterData[Growth Rebate],MasterData[Material'#],H1840,MasterData[Material],I1840,MasterData[WWB ID],C1840)</f>
        <v>0</v>
      </c>
      <c r="S1840" s="95">
        <f t="shared" si="60"/>
        <v>0</v>
      </c>
    </row>
    <row r="1841" spans="11:19" x14ac:dyDescent="0.25">
      <c r="K1841" s="95">
        <f>SUMIFS(MasterData[Curr Sales],MasterData[Material'#],H1841,MasterData[Material],I1841,MasterData[WWB ID],C1841)</f>
        <v>0</v>
      </c>
      <c r="L1841" s="95">
        <f>SUMIFS(MasterData[Prior Sales],MasterData[Material'#],H1841,MasterData[Material],I1841,MasterData[WWB ID],C1841)</f>
        <v>0</v>
      </c>
      <c r="M1841" s="95">
        <f t="shared" si="59"/>
        <v>0</v>
      </c>
      <c r="N1841" s="95">
        <f>SUMIFS(MasterData[Semi-Annual Base],MasterData[Material'#],H1841,MasterData[Material],I1841,MasterData[WWB ID],C1841)</f>
        <v>0</v>
      </c>
      <c r="O1841" s="95">
        <f>SUMIFS(MasterData[Semi-Annual Focus],MasterData[Material'#],H1841,MasterData[Material],I1841,MasterData[WWB ID],C1841)</f>
        <v>0</v>
      </c>
      <c r="P1841" s="95">
        <f>SUMIFS(MasterData[Base Rebate],MasterData[Material'#],H1841,MasterData[Material],I1841,MasterData[WWB ID],C1841)</f>
        <v>0</v>
      </c>
      <c r="Q1841" s="95">
        <f>SUMIFS(MasterData[Annual Focus],MasterData[Material'#],H1841,MasterData[Material],I1841,MasterData[WWB ID],C1841)</f>
        <v>0</v>
      </c>
      <c r="R1841" s="95">
        <f>SUMIFS(MasterData[Growth Rebate],MasterData[Material'#],H1841,MasterData[Material],I1841,MasterData[WWB ID],C1841)</f>
        <v>0</v>
      </c>
      <c r="S1841" s="95">
        <f t="shared" si="60"/>
        <v>0</v>
      </c>
    </row>
    <row r="1842" spans="11:19" x14ac:dyDescent="0.25">
      <c r="K1842" s="95">
        <f>SUMIFS(MasterData[Curr Sales],MasterData[Material'#],H1842,MasterData[Material],I1842,MasterData[WWB ID],C1842)</f>
        <v>0</v>
      </c>
      <c r="L1842" s="95">
        <f>SUMIFS(MasterData[Prior Sales],MasterData[Material'#],H1842,MasterData[Material],I1842,MasterData[WWB ID],C1842)</f>
        <v>0</v>
      </c>
      <c r="M1842" s="95">
        <f t="shared" si="59"/>
        <v>0</v>
      </c>
      <c r="N1842" s="95">
        <f>SUMIFS(MasterData[Semi-Annual Base],MasterData[Material'#],H1842,MasterData[Material],I1842,MasterData[WWB ID],C1842)</f>
        <v>0</v>
      </c>
      <c r="O1842" s="95">
        <f>SUMIFS(MasterData[Semi-Annual Focus],MasterData[Material'#],H1842,MasterData[Material],I1842,MasterData[WWB ID],C1842)</f>
        <v>0</v>
      </c>
      <c r="P1842" s="95">
        <f>SUMIFS(MasterData[Base Rebate],MasterData[Material'#],H1842,MasterData[Material],I1842,MasterData[WWB ID],C1842)</f>
        <v>0</v>
      </c>
      <c r="Q1842" s="95">
        <f>SUMIFS(MasterData[Annual Focus],MasterData[Material'#],H1842,MasterData[Material],I1842,MasterData[WWB ID],C1842)</f>
        <v>0</v>
      </c>
      <c r="R1842" s="95">
        <f>SUMIFS(MasterData[Growth Rebate],MasterData[Material'#],H1842,MasterData[Material],I1842,MasterData[WWB ID],C1842)</f>
        <v>0</v>
      </c>
      <c r="S1842" s="95">
        <f t="shared" si="60"/>
        <v>0</v>
      </c>
    </row>
    <row r="1843" spans="11:19" x14ac:dyDescent="0.25">
      <c r="K1843" s="95">
        <f>SUMIFS(MasterData[Curr Sales],MasterData[Material'#],H1843,MasterData[Material],I1843,MasterData[WWB ID],C1843)</f>
        <v>0</v>
      </c>
      <c r="L1843" s="95">
        <f>SUMIFS(MasterData[Prior Sales],MasterData[Material'#],H1843,MasterData[Material],I1843,MasterData[WWB ID],C1843)</f>
        <v>0</v>
      </c>
      <c r="M1843" s="95">
        <f t="shared" si="59"/>
        <v>0</v>
      </c>
      <c r="N1843" s="95">
        <f>SUMIFS(MasterData[Semi-Annual Base],MasterData[Material'#],H1843,MasterData[Material],I1843,MasterData[WWB ID],C1843)</f>
        <v>0</v>
      </c>
      <c r="O1843" s="95">
        <f>SUMIFS(MasterData[Semi-Annual Focus],MasterData[Material'#],H1843,MasterData[Material],I1843,MasterData[WWB ID],C1843)</f>
        <v>0</v>
      </c>
      <c r="P1843" s="95">
        <f>SUMIFS(MasterData[Base Rebate],MasterData[Material'#],H1843,MasterData[Material],I1843,MasterData[WWB ID],C1843)</f>
        <v>0</v>
      </c>
      <c r="Q1843" s="95">
        <f>SUMIFS(MasterData[Annual Focus],MasterData[Material'#],H1843,MasterData[Material],I1843,MasterData[WWB ID],C1843)</f>
        <v>0</v>
      </c>
      <c r="R1843" s="95">
        <f>SUMIFS(MasterData[Growth Rebate],MasterData[Material'#],H1843,MasterData[Material],I1843,MasterData[WWB ID],C1843)</f>
        <v>0</v>
      </c>
      <c r="S1843" s="95">
        <f t="shared" si="60"/>
        <v>0</v>
      </c>
    </row>
    <row r="1844" spans="11:19" x14ac:dyDescent="0.25">
      <c r="K1844" s="95">
        <f>SUMIFS(MasterData[Curr Sales],MasterData[Material'#],H1844,MasterData[Material],I1844,MasterData[WWB ID],C1844)</f>
        <v>0</v>
      </c>
      <c r="L1844" s="95">
        <f>SUMIFS(MasterData[Prior Sales],MasterData[Material'#],H1844,MasterData[Material],I1844,MasterData[WWB ID],C1844)</f>
        <v>0</v>
      </c>
      <c r="M1844" s="95">
        <f t="shared" si="59"/>
        <v>0</v>
      </c>
      <c r="N1844" s="95">
        <f>SUMIFS(MasterData[Semi-Annual Base],MasterData[Material'#],H1844,MasterData[Material],I1844,MasterData[WWB ID],C1844)</f>
        <v>0</v>
      </c>
      <c r="O1844" s="95">
        <f>SUMIFS(MasterData[Semi-Annual Focus],MasterData[Material'#],H1844,MasterData[Material],I1844,MasterData[WWB ID],C1844)</f>
        <v>0</v>
      </c>
      <c r="P1844" s="95">
        <f>SUMIFS(MasterData[Base Rebate],MasterData[Material'#],H1844,MasterData[Material],I1844,MasterData[WWB ID],C1844)</f>
        <v>0</v>
      </c>
      <c r="Q1844" s="95">
        <f>SUMIFS(MasterData[Annual Focus],MasterData[Material'#],H1844,MasterData[Material],I1844,MasterData[WWB ID],C1844)</f>
        <v>0</v>
      </c>
      <c r="R1844" s="95">
        <f>SUMIFS(MasterData[Growth Rebate],MasterData[Material'#],H1844,MasterData[Material],I1844,MasterData[WWB ID],C1844)</f>
        <v>0</v>
      </c>
      <c r="S1844" s="95">
        <f t="shared" si="60"/>
        <v>0</v>
      </c>
    </row>
    <row r="1845" spans="11:19" x14ac:dyDescent="0.25">
      <c r="K1845" s="95">
        <f>SUMIFS(MasterData[Curr Sales],MasterData[Material'#],H1845,MasterData[Material],I1845,MasterData[WWB ID],C1845)</f>
        <v>0</v>
      </c>
      <c r="L1845" s="95">
        <f>SUMIFS(MasterData[Prior Sales],MasterData[Material'#],H1845,MasterData[Material],I1845,MasterData[WWB ID],C1845)</f>
        <v>0</v>
      </c>
      <c r="M1845" s="95">
        <f t="shared" si="59"/>
        <v>0</v>
      </c>
      <c r="N1845" s="95">
        <f>SUMIFS(MasterData[Semi-Annual Base],MasterData[Material'#],H1845,MasterData[Material],I1845,MasterData[WWB ID],C1845)</f>
        <v>0</v>
      </c>
      <c r="O1845" s="95">
        <f>SUMIFS(MasterData[Semi-Annual Focus],MasterData[Material'#],H1845,MasterData[Material],I1845,MasterData[WWB ID],C1845)</f>
        <v>0</v>
      </c>
      <c r="P1845" s="95">
        <f>SUMIFS(MasterData[Base Rebate],MasterData[Material'#],H1845,MasterData[Material],I1845,MasterData[WWB ID],C1845)</f>
        <v>0</v>
      </c>
      <c r="Q1845" s="95">
        <f>SUMIFS(MasterData[Annual Focus],MasterData[Material'#],H1845,MasterData[Material],I1845,MasterData[WWB ID],C1845)</f>
        <v>0</v>
      </c>
      <c r="R1845" s="95">
        <f>SUMIFS(MasterData[Growth Rebate],MasterData[Material'#],H1845,MasterData[Material],I1845,MasterData[WWB ID],C1845)</f>
        <v>0</v>
      </c>
      <c r="S1845" s="95">
        <f t="shared" si="60"/>
        <v>0</v>
      </c>
    </row>
    <row r="1846" spans="11:19" x14ac:dyDescent="0.25">
      <c r="K1846" s="95">
        <f>SUMIFS(MasterData[Curr Sales],MasterData[Material'#],H1846,MasterData[Material],I1846,MasterData[WWB ID],C1846)</f>
        <v>0</v>
      </c>
      <c r="L1846" s="95">
        <f>SUMIFS(MasterData[Prior Sales],MasterData[Material'#],H1846,MasterData[Material],I1846,MasterData[WWB ID],C1846)</f>
        <v>0</v>
      </c>
      <c r="M1846" s="95">
        <f t="shared" si="59"/>
        <v>0</v>
      </c>
      <c r="N1846" s="95">
        <f>SUMIFS(MasterData[Semi-Annual Base],MasterData[Material'#],H1846,MasterData[Material],I1846,MasterData[WWB ID],C1846)</f>
        <v>0</v>
      </c>
      <c r="O1846" s="95">
        <f>SUMIFS(MasterData[Semi-Annual Focus],MasterData[Material'#],H1846,MasterData[Material],I1846,MasterData[WWB ID],C1846)</f>
        <v>0</v>
      </c>
      <c r="P1846" s="95">
        <f>SUMIFS(MasterData[Base Rebate],MasterData[Material'#],H1846,MasterData[Material],I1846,MasterData[WWB ID],C1846)</f>
        <v>0</v>
      </c>
      <c r="Q1846" s="95">
        <f>SUMIFS(MasterData[Annual Focus],MasterData[Material'#],H1846,MasterData[Material],I1846,MasterData[WWB ID],C1846)</f>
        <v>0</v>
      </c>
      <c r="R1846" s="95">
        <f>SUMIFS(MasterData[Growth Rebate],MasterData[Material'#],H1846,MasterData[Material],I1846,MasterData[WWB ID],C1846)</f>
        <v>0</v>
      </c>
      <c r="S1846" s="95">
        <f t="shared" si="60"/>
        <v>0</v>
      </c>
    </row>
    <row r="1847" spans="11:19" x14ac:dyDescent="0.25">
      <c r="K1847" s="95">
        <f>SUMIFS(MasterData[Curr Sales],MasterData[Material'#],H1847,MasterData[Material],I1847,MasterData[WWB ID],C1847)</f>
        <v>0</v>
      </c>
      <c r="L1847" s="95">
        <f>SUMIFS(MasterData[Prior Sales],MasterData[Material'#],H1847,MasterData[Material],I1847,MasterData[WWB ID],C1847)</f>
        <v>0</v>
      </c>
      <c r="M1847" s="95">
        <f t="shared" si="59"/>
        <v>0</v>
      </c>
      <c r="N1847" s="95">
        <f>SUMIFS(MasterData[Semi-Annual Base],MasterData[Material'#],H1847,MasterData[Material],I1847,MasterData[WWB ID],C1847)</f>
        <v>0</v>
      </c>
      <c r="O1847" s="95">
        <f>SUMIFS(MasterData[Semi-Annual Focus],MasterData[Material'#],H1847,MasterData[Material],I1847,MasterData[WWB ID],C1847)</f>
        <v>0</v>
      </c>
      <c r="P1847" s="95">
        <f>SUMIFS(MasterData[Base Rebate],MasterData[Material'#],H1847,MasterData[Material],I1847,MasterData[WWB ID],C1847)</f>
        <v>0</v>
      </c>
      <c r="Q1847" s="95">
        <f>SUMIFS(MasterData[Annual Focus],MasterData[Material'#],H1847,MasterData[Material],I1847,MasterData[WWB ID],C1847)</f>
        <v>0</v>
      </c>
      <c r="R1847" s="95">
        <f>SUMIFS(MasterData[Growth Rebate],MasterData[Material'#],H1847,MasterData[Material],I1847,MasterData[WWB ID],C1847)</f>
        <v>0</v>
      </c>
      <c r="S1847" s="95">
        <f t="shared" si="60"/>
        <v>0</v>
      </c>
    </row>
    <row r="1848" spans="11:19" x14ac:dyDescent="0.25">
      <c r="K1848" s="95">
        <f>SUMIFS(MasterData[Curr Sales],MasterData[Material'#],H1848,MasterData[Material],I1848,MasterData[WWB ID],C1848)</f>
        <v>0</v>
      </c>
      <c r="L1848" s="95">
        <f>SUMIFS(MasterData[Prior Sales],MasterData[Material'#],H1848,MasterData[Material],I1848,MasterData[WWB ID],C1848)</f>
        <v>0</v>
      </c>
      <c r="M1848" s="95">
        <f t="shared" si="59"/>
        <v>0</v>
      </c>
      <c r="N1848" s="95">
        <f>SUMIFS(MasterData[Semi-Annual Base],MasterData[Material'#],H1848,MasterData[Material],I1848,MasterData[WWB ID],C1848)</f>
        <v>0</v>
      </c>
      <c r="O1848" s="95">
        <f>SUMIFS(MasterData[Semi-Annual Focus],MasterData[Material'#],H1848,MasterData[Material],I1848,MasterData[WWB ID],C1848)</f>
        <v>0</v>
      </c>
      <c r="P1848" s="95">
        <f>SUMIFS(MasterData[Base Rebate],MasterData[Material'#],H1848,MasterData[Material],I1848,MasterData[WWB ID],C1848)</f>
        <v>0</v>
      </c>
      <c r="Q1848" s="95">
        <f>SUMIFS(MasterData[Annual Focus],MasterData[Material'#],H1848,MasterData[Material],I1848,MasterData[WWB ID],C1848)</f>
        <v>0</v>
      </c>
      <c r="R1848" s="95">
        <f>SUMIFS(MasterData[Growth Rebate],MasterData[Material'#],H1848,MasterData[Material],I1848,MasterData[WWB ID],C1848)</f>
        <v>0</v>
      </c>
      <c r="S1848" s="95">
        <f t="shared" si="60"/>
        <v>0</v>
      </c>
    </row>
    <row r="1849" spans="11:19" x14ac:dyDescent="0.25">
      <c r="K1849" s="95">
        <f>SUMIFS(MasterData[Curr Sales],MasterData[Material'#],H1849,MasterData[Material],I1849,MasterData[WWB ID],C1849)</f>
        <v>0</v>
      </c>
      <c r="L1849" s="95">
        <f>SUMIFS(MasterData[Prior Sales],MasterData[Material'#],H1849,MasterData[Material],I1849,MasterData[WWB ID],C1849)</f>
        <v>0</v>
      </c>
      <c r="M1849" s="95">
        <f t="shared" si="59"/>
        <v>0</v>
      </c>
      <c r="N1849" s="95">
        <f>SUMIFS(MasterData[Semi-Annual Base],MasterData[Material'#],H1849,MasterData[Material],I1849,MasterData[WWB ID],C1849)</f>
        <v>0</v>
      </c>
      <c r="O1849" s="95">
        <f>SUMIFS(MasterData[Semi-Annual Focus],MasterData[Material'#],H1849,MasterData[Material],I1849,MasterData[WWB ID],C1849)</f>
        <v>0</v>
      </c>
      <c r="P1849" s="95">
        <f>SUMIFS(MasterData[Base Rebate],MasterData[Material'#],H1849,MasterData[Material],I1849,MasterData[WWB ID],C1849)</f>
        <v>0</v>
      </c>
      <c r="Q1849" s="95">
        <f>SUMIFS(MasterData[Annual Focus],MasterData[Material'#],H1849,MasterData[Material],I1849,MasterData[WWB ID],C1849)</f>
        <v>0</v>
      </c>
      <c r="R1849" s="95">
        <f>SUMIFS(MasterData[Growth Rebate],MasterData[Material'#],H1849,MasterData[Material],I1849,MasterData[WWB ID],C1849)</f>
        <v>0</v>
      </c>
      <c r="S1849" s="95">
        <f t="shared" si="60"/>
        <v>0</v>
      </c>
    </row>
    <row r="1850" spans="11:19" x14ac:dyDescent="0.25">
      <c r="K1850" s="95">
        <f>SUMIFS(MasterData[Curr Sales],MasterData[Material'#],H1850,MasterData[Material],I1850,MasterData[WWB ID],C1850)</f>
        <v>0</v>
      </c>
      <c r="L1850" s="95">
        <f>SUMIFS(MasterData[Prior Sales],MasterData[Material'#],H1850,MasterData[Material],I1850,MasterData[WWB ID],C1850)</f>
        <v>0</v>
      </c>
      <c r="M1850" s="95">
        <f t="shared" si="59"/>
        <v>0</v>
      </c>
      <c r="N1850" s="95">
        <f>SUMIFS(MasterData[Semi-Annual Base],MasterData[Material'#],H1850,MasterData[Material],I1850,MasterData[WWB ID],C1850)</f>
        <v>0</v>
      </c>
      <c r="O1850" s="95">
        <f>SUMIFS(MasterData[Semi-Annual Focus],MasterData[Material'#],H1850,MasterData[Material],I1850,MasterData[WWB ID],C1850)</f>
        <v>0</v>
      </c>
      <c r="P1850" s="95">
        <f>SUMIFS(MasterData[Base Rebate],MasterData[Material'#],H1850,MasterData[Material],I1850,MasterData[WWB ID],C1850)</f>
        <v>0</v>
      </c>
      <c r="Q1850" s="95">
        <f>SUMIFS(MasterData[Annual Focus],MasterData[Material'#],H1850,MasterData[Material],I1850,MasterData[WWB ID],C1850)</f>
        <v>0</v>
      </c>
      <c r="R1850" s="95">
        <f>SUMIFS(MasterData[Growth Rebate],MasterData[Material'#],H1850,MasterData[Material],I1850,MasterData[WWB ID],C1850)</f>
        <v>0</v>
      </c>
      <c r="S1850" s="95">
        <f t="shared" si="60"/>
        <v>0</v>
      </c>
    </row>
    <row r="1851" spans="11:19" x14ac:dyDescent="0.25">
      <c r="K1851" s="95">
        <f>SUMIFS(MasterData[Curr Sales],MasterData[Material'#],H1851,MasterData[Material],I1851,MasterData[WWB ID],C1851)</f>
        <v>0</v>
      </c>
      <c r="L1851" s="95">
        <f>SUMIFS(MasterData[Prior Sales],MasterData[Material'#],H1851,MasterData[Material],I1851,MasterData[WWB ID],C1851)</f>
        <v>0</v>
      </c>
      <c r="M1851" s="95">
        <f t="shared" si="59"/>
        <v>0</v>
      </c>
      <c r="N1851" s="95">
        <f>SUMIFS(MasterData[Semi-Annual Base],MasterData[Material'#],H1851,MasterData[Material],I1851,MasterData[WWB ID],C1851)</f>
        <v>0</v>
      </c>
      <c r="O1851" s="95">
        <f>SUMIFS(MasterData[Semi-Annual Focus],MasterData[Material'#],H1851,MasterData[Material],I1851,MasterData[WWB ID],C1851)</f>
        <v>0</v>
      </c>
      <c r="P1851" s="95">
        <f>SUMIFS(MasterData[Base Rebate],MasterData[Material'#],H1851,MasterData[Material],I1851,MasterData[WWB ID],C1851)</f>
        <v>0</v>
      </c>
      <c r="Q1851" s="95">
        <f>SUMIFS(MasterData[Annual Focus],MasterData[Material'#],H1851,MasterData[Material],I1851,MasterData[WWB ID],C1851)</f>
        <v>0</v>
      </c>
      <c r="R1851" s="95">
        <f>SUMIFS(MasterData[Growth Rebate],MasterData[Material'#],H1851,MasterData[Material],I1851,MasterData[WWB ID],C1851)</f>
        <v>0</v>
      </c>
      <c r="S1851" s="95">
        <f t="shared" si="60"/>
        <v>0</v>
      </c>
    </row>
    <row r="1852" spans="11:19" x14ac:dyDescent="0.25">
      <c r="K1852" s="95">
        <f>SUMIFS(MasterData[Curr Sales],MasterData[Material'#],H1852,MasterData[Material],I1852,MasterData[WWB ID],C1852)</f>
        <v>0</v>
      </c>
      <c r="L1852" s="95">
        <f>SUMIFS(MasterData[Prior Sales],MasterData[Material'#],H1852,MasterData[Material],I1852,MasterData[WWB ID],C1852)</f>
        <v>0</v>
      </c>
      <c r="M1852" s="95">
        <f t="shared" si="59"/>
        <v>0</v>
      </c>
      <c r="N1852" s="95">
        <f>SUMIFS(MasterData[Semi-Annual Base],MasterData[Material'#],H1852,MasterData[Material],I1852,MasterData[WWB ID],C1852)</f>
        <v>0</v>
      </c>
      <c r="O1852" s="95">
        <f>SUMIFS(MasterData[Semi-Annual Focus],MasterData[Material'#],H1852,MasterData[Material],I1852,MasterData[WWB ID],C1852)</f>
        <v>0</v>
      </c>
      <c r="P1852" s="95">
        <f>SUMIFS(MasterData[Base Rebate],MasterData[Material'#],H1852,MasterData[Material],I1852,MasterData[WWB ID],C1852)</f>
        <v>0</v>
      </c>
      <c r="Q1852" s="95">
        <f>SUMIFS(MasterData[Annual Focus],MasterData[Material'#],H1852,MasterData[Material],I1852,MasterData[WWB ID],C1852)</f>
        <v>0</v>
      </c>
      <c r="R1852" s="95">
        <f>SUMIFS(MasterData[Growth Rebate],MasterData[Material'#],H1852,MasterData[Material],I1852,MasterData[WWB ID],C1852)</f>
        <v>0</v>
      </c>
      <c r="S1852" s="95">
        <f t="shared" si="60"/>
        <v>0</v>
      </c>
    </row>
    <row r="1853" spans="11:19" x14ac:dyDescent="0.25">
      <c r="K1853" s="95">
        <f>SUMIFS(MasterData[Curr Sales],MasterData[Material'#],H1853,MasterData[Material],I1853,MasterData[WWB ID],C1853)</f>
        <v>0</v>
      </c>
      <c r="L1853" s="95">
        <f>SUMIFS(MasterData[Prior Sales],MasterData[Material'#],H1853,MasterData[Material],I1853,MasterData[WWB ID],C1853)</f>
        <v>0</v>
      </c>
      <c r="M1853" s="95">
        <f t="shared" si="59"/>
        <v>0</v>
      </c>
      <c r="N1853" s="95">
        <f>SUMIFS(MasterData[Semi-Annual Base],MasterData[Material'#],H1853,MasterData[Material],I1853,MasterData[WWB ID],C1853)</f>
        <v>0</v>
      </c>
      <c r="O1853" s="95">
        <f>SUMIFS(MasterData[Semi-Annual Focus],MasterData[Material'#],H1853,MasterData[Material],I1853,MasterData[WWB ID],C1853)</f>
        <v>0</v>
      </c>
      <c r="P1853" s="95">
        <f>SUMIFS(MasterData[Base Rebate],MasterData[Material'#],H1853,MasterData[Material],I1853,MasterData[WWB ID],C1853)</f>
        <v>0</v>
      </c>
      <c r="Q1853" s="95">
        <f>SUMIFS(MasterData[Annual Focus],MasterData[Material'#],H1853,MasterData[Material],I1853,MasterData[WWB ID],C1853)</f>
        <v>0</v>
      </c>
      <c r="R1853" s="95">
        <f>SUMIFS(MasterData[Growth Rebate],MasterData[Material'#],H1853,MasterData[Material],I1853,MasterData[WWB ID],C1853)</f>
        <v>0</v>
      </c>
      <c r="S1853" s="95">
        <f t="shared" si="60"/>
        <v>0</v>
      </c>
    </row>
    <row r="1854" spans="11:19" x14ac:dyDescent="0.25">
      <c r="K1854" s="95">
        <f>SUMIFS(MasterData[Curr Sales],MasterData[Material'#],H1854,MasterData[Material],I1854,MasterData[WWB ID],C1854)</f>
        <v>0</v>
      </c>
      <c r="L1854" s="95">
        <f>SUMIFS(MasterData[Prior Sales],MasterData[Material'#],H1854,MasterData[Material],I1854,MasterData[WWB ID],C1854)</f>
        <v>0</v>
      </c>
      <c r="M1854" s="95">
        <f t="shared" si="59"/>
        <v>0</v>
      </c>
      <c r="N1854" s="95">
        <f>SUMIFS(MasterData[Semi-Annual Base],MasterData[Material'#],H1854,MasterData[Material],I1854,MasterData[WWB ID],C1854)</f>
        <v>0</v>
      </c>
      <c r="O1854" s="95">
        <f>SUMIFS(MasterData[Semi-Annual Focus],MasterData[Material'#],H1854,MasterData[Material],I1854,MasterData[WWB ID],C1854)</f>
        <v>0</v>
      </c>
      <c r="P1854" s="95">
        <f>SUMIFS(MasterData[Base Rebate],MasterData[Material'#],H1854,MasterData[Material],I1854,MasterData[WWB ID],C1854)</f>
        <v>0</v>
      </c>
      <c r="Q1854" s="95">
        <f>SUMIFS(MasterData[Annual Focus],MasterData[Material'#],H1854,MasterData[Material],I1854,MasterData[WWB ID],C1854)</f>
        <v>0</v>
      </c>
      <c r="R1854" s="95">
        <f>SUMIFS(MasterData[Growth Rebate],MasterData[Material'#],H1854,MasterData[Material],I1854,MasterData[WWB ID],C1854)</f>
        <v>0</v>
      </c>
      <c r="S1854" s="95">
        <f t="shared" si="60"/>
        <v>0</v>
      </c>
    </row>
    <row r="1855" spans="11:19" x14ac:dyDescent="0.25">
      <c r="K1855" s="95">
        <f>SUMIFS(MasterData[Curr Sales],MasterData[Material'#],H1855,MasterData[Material],I1855,MasterData[WWB ID],C1855)</f>
        <v>0</v>
      </c>
      <c r="L1855" s="95">
        <f>SUMIFS(MasterData[Prior Sales],MasterData[Material'#],H1855,MasterData[Material],I1855,MasterData[WWB ID],C1855)</f>
        <v>0</v>
      </c>
      <c r="M1855" s="95">
        <f t="shared" si="59"/>
        <v>0</v>
      </c>
      <c r="N1855" s="95">
        <f>SUMIFS(MasterData[Semi-Annual Base],MasterData[Material'#],H1855,MasterData[Material],I1855,MasterData[WWB ID],C1855)</f>
        <v>0</v>
      </c>
      <c r="O1855" s="95">
        <f>SUMIFS(MasterData[Semi-Annual Focus],MasterData[Material'#],H1855,MasterData[Material],I1855,MasterData[WWB ID],C1855)</f>
        <v>0</v>
      </c>
      <c r="P1855" s="95">
        <f>SUMIFS(MasterData[Base Rebate],MasterData[Material'#],H1855,MasterData[Material],I1855,MasterData[WWB ID],C1855)</f>
        <v>0</v>
      </c>
      <c r="Q1855" s="95">
        <f>SUMIFS(MasterData[Annual Focus],MasterData[Material'#],H1855,MasterData[Material],I1855,MasterData[WWB ID],C1855)</f>
        <v>0</v>
      </c>
      <c r="R1855" s="95">
        <f>SUMIFS(MasterData[Growth Rebate],MasterData[Material'#],H1855,MasterData[Material],I1855,MasterData[WWB ID],C1855)</f>
        <v>0</v>
      </c>
      <c r="S1855" s="95">
        <f t="shared" si="60"/>
        <v>0</v>
      </c>
    </row>
    <row r="1856" spans="11:19" x14ac:dyDescent="0.25">
      <c r="K1856" s="95">
        <f>SUMIFS(MasterData[Curr Sales],MasterData[Material'#],H1856,MasterData[Material],I1856,MasterData[WWB ID],C1856)</f>
        <v>0</v>
      </c>
      <c r="L1856" s="95">
        <f>SUMIFS(MasterData[Prior Sales],MasterData[Material'#],H1856,MasterData[Material],I1856,MasterData[WWB ID],C1856)</f>
        <v>0</v>
      </c>
      <c r="M1856" s="95">
        <f t="shared" si="59"/>
        <v>0</v>
      </c>
      <c r="N1856" s="95">
        <f>SUMIFS(MasterData[Semi-Annual Base],MasterData[Material'#],H1856,MasterData[Material],I1856,MasterData[WWB ID],C1856)</f>
        <v>0</v>
      </c>
      <c r="O1856" s="95">
        <f>SUMIFS(MasterData[Semi-Annual Focus],MasterData[Material'#],H1856,MasterData[Material],I1856,MasterData[WWB ID],C1856)</f>
        <v>0</v>
      </c>
      <c r="P1856" s="95">
        <f>SUMIFS(MasterData[Base Rebate],MasterData[Material'#],H1856,MasterData[Material],I1856,MasterData[WWB ID],C1856)</f>
        <v>0</v>
      </c>
      <c r="Q1856" s="95">
        <f>SUMIFS(MasterData[Annual Focus],MasterData[Material'#],H1856,MasterData[Material],I1856,MasterData[WWB ID],C1856)</f>
        <v>0</v>
      </c>
      <c r="R1856" s="95">
        <f>SUMIFS(MasterData[Growth Rebate],MasterData[Material'#],H1856,MasterData[Material],I1856,MasterData[WWB ID],C1856)</f>
        <v>0</v>
      </c>
      <c r="S1856" s="95">
        <f t="shared" si="60"/>
        <v>0</v>
      </c>
    </row>
    <row r="1857" spans="11:19" x14ac:dyDescent="0.25">
      <c r="K1857" s="95">
        <f>SUMIFS(MasterData[Curr Sales],MasterData[Material'#],H1857,MasterData[Material],I1857,MasterData[WWB ID],C1857)</f>
        <v>0</v>
      </c>
      <c r="L1857" s="95">
        <f>SUMIFS(MasterData[Prior Sales],MasterData[Material'#],H1857,MasterData[Material],I1857,MasterData[WWB ID],C1857)</f>
        <v>0</v>
      </c>
      <c r="M1857" s="95">
        <f t="shared" si="59"/>
        <v>0</v>
      </c>
      <c r="N1857" s="95">
        <f>SUMIFS(MasterData[Semi-Annual Base],MasterData[Material'#],H1857,MasterData[Material],I1857,MasterData[WWB ID],C1857)</f>
        <v>0</v>
      </c>
      <c r="O1857" s="95">
        <f>SUMIFS(MasterData[Semi-Annual Focus],MasterData[Material'#],H1857,MasterData[Material],I1857,MasterData[WWB ID],C1857)</f>
        <v>0</v>
      </c>
      <c r="P1857" s="95">
        <f>SUMIFS(MasterData[Base Rebate],MasterData[Material'#],H1857,MasterData[Material],I1857,MasterData[WWB ID],C1857)</f>
        <v>0</v>
      </c>
      <c r="Q1857" s="95">
        <f>SUMIFS(MasterData[Annual Focus],MasterData[Material'#],H1857,MasterData[Material],I1857,MasterData[WWB ID],C1857)</f>
        <v>0</v>
      </c>
      <c r="R1857" s="95">
        <f>SUMIFS(MasterData[Growth Rebate],MasterData[Material'#],H1857,MasterData[Material],I1857,MasterData[WWB ID],C1857)</f>
        <v>0</v>
      </c>
      <c r="S1857" s="95">
        <f t="shared" si="60"/>
        <v>0</v>
      </c>
    </row>
    <row r="1858" spans="11:19" x14ac:dyDescent="0.25">
      <c r="K1858" s="95">
        <f>SUMIFS(MasterData[Curr Sales],MasterData[Material'#],H1858,MasterData[Material],I1858,MasterData[WWB ID],C1858)</f>
        <v>0</v>
      </c>
      <c r="L1858" s="95">
        <f>SUMIFS(MasterData[Prior Sales],MasterData[Material'#],H1858,MasterData[Material],I1858,MasterData[WWB ID],C1858)</f>
        <v>0</v>
      </c>
      <c r="M1858" s="95">
        <f t="shared" si="59"/>
        <v>0</v>
      </c>
      <c r="N1858" s="95">
        <f>SUMIFS(MasterData[Semi-Annual Base],MasterData[Material'#],H1858,MasterData[Material],I1858,MasterData[WWB ID],C1858)</f>
        <v>0</v>
      </c>
      <c r="O1858" s="95">
        <f>SUMIFS(MasterData[Semi-Annual Focus],MasterData[Material'#],H1858,MasterData[Material],I1858,MasterData[WWB ID],C1858)</f>
        <v>0</v>
      </c>
      <c r="P1858" s="95">
        <f>SUMIFS(MasterData[Base Rebate],MasterData[Material'#],H1858,MasterData[Material],I1858,MasterData[WWB ID],C1858)</f>
        <v>0</v>
      </c>
      <c r="Q1858" s="95">
        <f>SUMIFS(MasterData[Annual Focus],MasterData[Material'#],H1858,MasterData[Material],I1858,MasterData[WWB ID],C1858)</f>
        <v>0</v>
      </c>
      <c r="R1858" s="95">
        <f>SUMIFS(MasterData[Growth Rebate],MasterData[Material'#],H1858,MasterData[Material],I1858,MasterData[WWB ID],C1858)</f>
        <v>0</v>
      </c>
      <c r="S1858" s="95">
        <f t="shared" si="60"/>
        <v>0</v>
      </c>
    </row>
    <row r="1859" spans="11:19" x14ac:dyDescent="0.25">
      <c r="K1859" s="95">
        <f>SUMIFS(MasterData[Curr Sales],MasterData[Material'#],H1859,MasterData[Material],I1859,MasterData[WWB ID],C1859)</f>
        <v>0</v>
      </c>
      <c r="L1859" s="95">
        <f>SUMIFS(MasterData[Prior Sales],MasterData[Material'#],H1859,MasterData[Material],I1859,MasterData[WWB ID],C1859)</f>
        <v>0</v>
      </c>
      <c r="M1859" s="95">
        <f t="shared" si="59"/>
        <v>0</v>
      </c>
      <c r="N1859" s="95">
        <f>SUMIFS(MasterData[Semi-Annual Base],MasterData[Material'#],H1859,MasterData[Material],I1859,MasterData[WWB ID],C1859)</f>
        <v>0</v>
      </c>
      <c r="O1859" s="95">
        <f>SUMIFS(MasterData[Semi-Annual Focus],MasterData[Material'#],H1859,MasterData[Material],I1859,MasterData[WWB ID],C1859)</f>
        <v>0</v>
      </c>
      <c r="P1859" s="95">
        <f>SUMIFS(MasterData[Base Rebate],MasterData[Material'#],H1859,MasterData[Material],I1859,MasterData[WWB ID],C1859)</f>
        <v>0</v>
      </c>
      <c r="Q1859" s="95">
        <f>SUMIFS(MasterData[Annual Focus],MasterData[Material'#],H1859,MasterData[Material],I1859,MasterData[WWB ID],C1859)</f>
        <v>0</v>
      </c>
      <c r="R1859" s="95">
        <f>SUMIFS(MasterData[Growth Rebate],MasterData[Material'#],H1859,MasterData[Material],I1859,MasterData[WWB ID],C1859)</f>
        <v>0</v>
      </c>
      <c r="S1859" s="95">
        <f t="shared" si="60"/>
        <v>0</v>
      </c>
    </row>
    <row r="1860" spans="11:19" x14ac:dyDescent="0.25">
      <c r="K1860" s="95">
        <f>SUMIFS(MasterData[Curr Sales],MasterData[Material'#],H1860,MasterData[Material],I1860,MasterData[WWB ID],C1860)</f>
        <v>0</v>
      </c>
      <c r="L1860" s="95">
        <f>SUMIFS(MasterData[Prior Sales],MasterData[Material'#],H1860,MasterData[Material],I1860,MasterData[WWB ID],C1860)</f>
        <v>0</v>
      </c>
      <c r="M1860" s="95">
        <f t="shared" si="59"/>
        <v>0</v>
      </c>
      <c r="N1860" s="95">
        <f>SUMIFS(MasterData[Semi-Annual Base],MasterData[Material'#],H1860,MasterData[Material],I1860,MasterData[WWB ID],C1860)</f>
        <v>0</v>
      </c>
      <c r="O1860" s="95">
        <f>SUMIFS(MasterData[Semi-Annual Focus],MasterData[Material'#],H1860,MasterData[Material],I1860,MasterData[WWB ID],C1860)</f>
        <v>0</v>
      </c>
      <c r="P1860" s="95">
        <f>SUMIFS(MasterData[Base Rebate],MasterData[Material'#],H1860,MasterData[Material],I1860,MasterData[WWB ID],C1860)</f>
        <v>0</v>
      </c>
      <c r="Q1860" s="95">
        <f>SUMIFS(MasterData[Annual Focus],MasterData[Material'#],H1860,MasterData[Material],I1860,MasterData[WWB ID],C1860)</f>
        <v>0</v>
      </c>
      <c r="R1860" s="95">
        <f>SUMIFS(MasterData[Growth Rebate],MasterData[Material'#],H1860,MasterData[Material],I1860,MasterData[WWB ID],C1860)</f>
        <v>0</v>
      </c>
      <c r="S1860" s="95">
        <f t="shared" si="60"/>
        <v>0</v>
      </c>
    </row>
    <row r="1861" spans="11:19" x14ac:dyDescent="0.25">
      <c r="K1861" s="95">
        <f>SUMIFS(MasterData[Curr Sales],MasterData[Material'#],H1861,MasterData[Material],I1861,MasterData[WWB ID],C1861)</f>
        <v>0</v>
      </c>
      <c r="L1861" s="95">
        <f>SUMIFS(MasterData[Prior Sales],MasterData[Material'#],H1861,MasterData[Material],I1861,MasterData[WWB ID],C1861)</f>
        <v>0</v>
      </c>
      <c r="M1861" s="95">
        <f t="shared" si="59"/>
        <v>0</v>
      </c>
      <c r="N1861" s="95">
        <f>SUMIFS(MasterData[Semi-Annual Base],MasterData[Material'#],H1861,MasterData[Material],I1861,MasterData[WWB ID],C1861)</f>
        <v>0</v>
      </c>
      <c r="O1861" s="95">
        <f>SUMIFS(MasterData[Semi-Annual Focus],MasterData[Material'#],H1861,MasterData[Material],I1861,MasterData[WWB ID],C1861)</f>
        <v>0</v>
      </c>
      <c r="P1861" s="95">
        <f>SUMIFS(MasterData[Base Rebate],MasterData[Material'#],H1861,MasterData[Material],I1861,MasterData[WWB ID],C1861)</f>
        <v>0</v>
      </c>
      <c r="Q1861" s="95">
        <f>SUMIFS(MasterData[Annual Focus],MasterData[Material'#],H1861,MasterData[Material],I1861,MasterData[WWB ID],C1861)</f>
        <v>0</v>
      </c>
      <c r="R1861" s="95">
        <f>SUMIFS(MasterData[Growth Rebate],MasterData[Material'#],H1861,MasterData[Material],I1861,MasterData[WWB ID],C1861)</f>
        <v>0</v>
      </c>
      <c r="S1861" s="95">
        <f t="shared" si="60"/>
        <v>0</v>
      </c>
    </row>
    <row r="1862" spans="11:19" x14ac:dyDescent="0.25">
      <c r="K1862" s="95">
        <f>SUMIFS(MasterData[Curr Sales],MasterData[Material'#],H1862,MasterData[Material],I1862,MasterData[WWB ID],C1862)</f>
        <v>0</v>
      </c>
      <c r="L1862" s="95">
        <f>SUMIFS(MasterData[Prior Sales],MasterData[Material'#],H1862,MasterData[Material],I1862,MasterData[WWB ID],C1862)</f>
        <v>0</v>
      </c>
      <c r="M1862" s="95">
        <f t="shared" si="59"/>
        <v>0</v>
      </c>
      <c r="N1862" s="95">
        <f>SUMIFS(MasterData[Semi-Annual Base],MasterData[Material'#],H1862,MasterData[Material],I1862,MasterData[WWB ID],C1862)</f>
        <v>0</v>
      </c>
      <c r="O1862" s="95">
        <f>SUMIFS(MasterData[Semi-Annual Focus],MasterData[Material'#],H1862,MasterData[Material],I1862,MasterData[WWB ID],C1862)</f>
        <v>0</v>
      </c>
      <c r="P1862" s="95">
        <f>SUMIFS(MasterData[Base Rebate],MasterData[Material'#],H1862,MasterData[Material],I1862,MasterData[WWB ID],C1862)</f>
        <v>0</v>
      </c>
      <c r="Q1862" s="95">
        <f>SUMIFS(MasterData[Annual Focus],MasterData[Material'#],H1862,MasterData[Material],I1862,MasterData[WWB ID],C1862)</f>
        <v>0</v>
      </c>
      <c r="R1862" s="95">
        <f>SUMIFS(MasterData[Growth Rebate],MasterData[Material'#],H1862,MasterData[Material],I1862,MasterData[WWB ID],C1862)</f>
        <v>0</v>
      </c>
      <c r="S1862" s="95">
        <f t="shared" si="60"/>
        <v>0</v>
      </c>
    </row>
    <row r="1863" spans="11:19" x14ac:dyDescent="0.25">
      <c r="K1863" s="95">
        <f>SUMIFS(MasterData[Curr Sales],MasterData[Material'#],H1863,MasterData[Material],I1863,MasterData[WWB ID],C1863)</f>
        <v>0</v>
      </c>
      <c r="L1863" s="95">
        <f>SUMIFS(MasterData[Prior Sales],MasterData[Material'#],H1863,MasterData[Material],I1863,MasterData[WWB ID],C1863)</f>
        <v>0</v>
      </c>
      <c r="M1863" s="95">
        <f t="shared" si="59"/>
        <v>0</v>
      </c>
      <c r="N1863" s="95">
        <f>SUMIFS(MasterData[Semi-Annual Base],MasterData[Material'#],H1863,MasterData[Material],I1863,MasterData[WWB ID],C1863)</f>
        <v>0</v>
      </c>
      <c r="O1863" s="95">
        <f>SUMIFS(MasterData[Semi-Annual Focus],MasterData[Material'#],H1863,MasterData[Material],I1863,MasterData[WWB ID],C1863)</f>
        <v>0</v>
      </c>
      <c r="P1863" s="95">
        <f>SUMIFS(MasterData[Base Rebate],MasterData[Material'#],H1863,MasterData[Material],I1863,MasterData[WWB ID],C1863)</f>
        <v>0</v>
      </c>
      <c r="Q1863" s="95">
        <f>SUMIFS(MasterData[Annual Focus],MasterData[Material'#],H1863,MasterData[Material],I1863,MasterData[WWB ID],C1863)</f>
        <v>0</v>
      </c>
      <c r="R1863" s="95">
        <f>SUMIFS(MasterData[Growth Rebate],MasterData[Material'#],H1863,MasterData[Material],I1863,MasterData[WWB ID],C1863)</f>
        <v>0</v>
      </c>
      <c r="S1863" s="95">
        <f t="shared" si="60"/>
        <v>0</v>
      </c>
    </row>
    <row r="1864" spans="11:19" x14ac:dyDescent="0.25">
      <c r="K1864" s="95">
        <f>SUMIFS(MasterData[Curr Sales],MasterData[Material'#],H1864,MasterData[Material],I1864,MasterData[WWB ID],C1864)</f>
        <v>0</v>
      </c>
      <c r="L1864" s="95">
        <f>SUMIFS(MasterData[Prior Sales],MasterData[Material'#],H1864,MasterData[Material],I1864,MasterData[WWB ID],C1864)</f>
        <v>0</v>
      </c>
      <c r="M1864" s="95">
        <f t="shared" si="59"/>
        <v>0</v>
      </c>
      <c r="N1864" s="95">
        <f>SUMIFS(MasterData[Semi-Annual Base],MasterData[Material'#],H1864,MasterData[Material],I1864,MasterData[WWB ID],C1864)</f>
        <v>0</v>
      </c>
      <c r="O1864" s="95">
        <f>SUMIFS(MasterData[Semi-Annual Focus],MasterData[Material'#],H1864,MasterData[Material],I1864,MasterData[WWB ID],C1864)</f>
        <v>0</v>
      </c>
      <c r="P1864" s="95">
        <f>SUMIFS(MasterData[Base Rebate],MasterData[Material'#],H1864,MasterData[Material],I1864,MasterData[WWB ID],C1864)</f>
        <v>0</v>
      </c>
      <c r="Q1864" s="95">
        <f>SUMIFS(MasterData[Annual Focus],MasterData[Material'#],H1864,MasterData[Material],I1864,MasterData[WWB ID],C1864)</f>
        <v>0</v>
      </c>
      <c r="R1864" s="95">
        <f>SUMIFS(MasterData[Growth Rebate],MasterData[Material'#],H1864,MasterData[Material],I1864,MasterData[WWB ID],C1864)</f>
        <v>0</v>
      </c>
      <c r="S1864" s="95">
        <f t="shared" si="60"/>
        <v>0</v>
      </c>
    </row>
    <row r="1865" spans="11:19" x14ac:dyDescent="0.25">
      <c r="K1865" s="95">
        <f>SUMIFS(MasterData[Curr Sales],MasterData[Material'#],H1865,MasterData[Material],I1865,MasterData[WWB ID],C1865)</f>
        <v>0</v>
      </c>
      <c r="L1865" s="95">
        <f>SUMIFS(MasterData[Prior Sales],MasterData[Material'#],H1865,MasterData[Material],I1865,MasterData[WWB ID],C1865)</f>
        <v>0</v>
      </c>
      <c r="M1865" s="95">
        <f t="shared" si="59"/>
        <v>0</v>
      </c>
      <c r="N1865" s="95">
        <f>SUMIFS(MasterData[Semi-Annual Base],MasterData[Material'#],H1865,MasterData[Material],I1865,MasterData[WWB ID],C1865)</f>
        <v>0</v>
      </c>
      <c r="O1865" s="95">
        <f>SUMIFS(MasterData[Semi-Annual Focus],MasterData[Material'#],H1865,MasterData[Material],I1865,MasterData[WWB ID],C1865)</f>
        <v>0</v>
      </c>
      <c r="P1865" s="95">
        <f>SUMIFS(MasterData[Base Rebate],MasterData[Material'#],H1865,MasterData[Material],I1865,MasterData[WWB ID],C1865)</f>
        <v>0</v>
      </c>
      <c r="Q1865" s="95">
        <f>SUMIFS(MasterData[Annual Focus],MasterData[Material'#],H1865,MasterData[Material],I1865,MasterData[WWB ID],C1865)</f>
        <v>0</v>
      </c>
      <c r="R1865" s="95">
        <f>SUMIFS(MasterData[Growth Rebate],MasterData[Material'#],H1865,MasterData[Material],I1865,MasterData[WWB ID],C1865)</f>
        <v>0</v>
      </c>
      <c r="S1865" s="95">
        <f t="shared" si="60"/>
        <v>0</v>
      </c>
    </row>
    <row r="1866" spans="11:19" x14ac:dyDescent="0.25">
      <c r="K1866" s="95">
        <f>SUMIFS(MasterData[Curr Sales],MasterData[Material'#],H1866,MasterData[Material],I1866,MasterData[WWB ID],C1866)</f>
        <v>0</v>
      </c>
      <c r="L1866" s="95">
        <f>SUMIFS(MasterData[Prior Sales],MasterData[Material'#],H1866,MasterData[Material],I1866,MasterData[WWB ID],C1866)</f>
        <v>0</v>
      </c>
      <c r="M1866" s="95">
        <f t="shared" si="59"/>
        <v>0</v>
      </c>
      <c r="N1866" s="95">
        <f>SUMIFS(MasterData[Semi-Annual Base],MasterData[Material'#],H1866,MasterData[Material],I1866,MasterData[WWB ID],C1866)</f>
        <v>0</v>
      </c>
      <c r="O1866" s="95">
        <f>SUMIFS(MasterData[Semi-Annual Focus],MasterData[Material'#],H1866,MasterData[Material],I1866,MasterData[WWB ID],C1866)</f>
        <v>0</v>
      </c>
      <c r="P1866" s="95">
        <f>SUMIFS(MasterData[Base Rebate],MasterData[Material'#],H1866,MasterData[Material],I1866,MasterData[WWB ID],C1866)</f>
        <v>0</v>
      </c>
      <c r="Q1866" s="95">
        <f>SUMIFS(MasterData[Annual Focus],MasterData[Material'#],H1866,MasterData[Material],I1866,MasterData[WWB ID],C1866)</f>
        <v>0</v>
      </c>
      <c r="R1866" s="95">
        <f>SUMIFS(MasterData[Growth Rebate],MasterData[Material'#],H1866,MasterData[Material],I1866,MasterData[WWB ID],C1866)</f>
        <v>0</v>
      </c>
      <c r="S1866" s="95">
        <f t="shared" si="60"/>
        <v>0</v>
      </c>
    </row>
    <row r="1867" spans="11:19" x14ac:dyDescent="0.25">
      <c r="K1867" s="95">
        <f>SUMIFS(MasterData[Curr Sales],MasterData[Material'#],H1867,MasterData[Material],I1867,MasterData[WWB ID],C1867)</f>
        <v>0</v>
      </c>
      <c r="L1867" s="95">
        <f>SUMIFS(MasterData[Prior Sales],MasterData[Material'#],H1867,MasterData[Material],I1867,MasterData[WWB ID],C1867)</f>
        <v>0</v>
      </c>
      <c r="M1867" s="95">
        <f t="shared" si="59"/>
        <v>0</v>
      </c>
      <c r="N1867" s="95">
        <f>SUMIFS(MasterData[Semi-Annual Base],MasterData[Material'#],H1867,MasterData[Material],I1867,MasterData[WWB ID],C1867)</f>
        <v>0</v>
      </c>
      <c r="O1867" s="95">
        <f>SUMIFS(MasterData[Semi-Annual Focus],MasterData[Material'#],H1867,MasterData[Material],I1867,MasterData[WWB ID],C1867)</f>
        <v>0</v>
      </c>
      <c r="P1867" s="95">
        <f>SUMIFS(MasterData[Base Rebate],MasterData[Material'#],H1867,MasterData[Material],I1867,MasterData[WWB ID],C1867)</f>
        <v>0</v>
      </c>
      <c r="Q1867" s="95">
        <f>SUMIFS(MasterData[Annual Focus],MasterData[Material'#],H1867,MasterData[Material],I1867,MasterData[WWB ID],C1867)</f>
        <v>0</v>
      </c>
      <c r="R1867" s="95">
        <f>SUMIFS(MasterData[Growth Rebate],MasterData[Material'#],H1867,MasterData[Material],I1867,MasterData[WWB ID],C1867)</f>
        <v>0</v>
      </c>
      <c r="S1867" s="95">
        <f t="shared" si="60"/>
        <v>0</v>
      </c>
    </row>
    <row r="1868" spans="11:19" x14ac:dyDescent="0.25">
      <c r="K1868" s="95">
        <f>SUMIFS(MasterData[Curr Sales],MasterData[Material'#],H1868,MasterData[Material],I1868,MasterData[WWB ID],C1868)</f>
        <v>0</v>
      </c>
      <c r="L1868" s="95">
        <f>SUMIFS(MasterData[Prior Sales],MasterData[Material'#],H1868,MasterData[Material],I1868,MasterData[WWB ID],C1868)</f>
        <v>0</v>
      </c>
      <c r="M1868" s="95">
        <f t="shared" si="59"/>
        <v>0</v>
      </c>
      <c r="N1868" s="95">
        <f>SUMIFS(MasterData[Semi-Annual Base],MasterData[Material'#],H1868,MasterData[Material],I1868,MasterData[WWB ID],C1868)</f>
        <v>0</v>
      </c>
      <c r="O1868" s="95">
        <f>SUMIFS(MasterData[Semi-Annual Focus],MasterData[Material'#],H1868,MasterData[Material],I1868,MasterData[WWB ID],C1868)</f>
        <v>0</v>
      </c>
      <c r="P1868" s="95">
        <f>SUMIFS(MasterData[Base Rebate],MasterData[Material'#],H1868,MasterData[Material],I1868,MasterData[WWB ID],C1868)</f>
        <v>0</v>
      </c>
      <c r="Q1868" s="95">
        <f>SUMIFS(MasterData[Annual Focus],MasterData[Material'#],H1868,MasterData[Material],I1868,MasterData[WWB ID],C1868)</f>
        <v>0</v>
      </c>
      <c r="R1868" s="95">
        <f>SUMIFS(MasterData[Growth Rebate],MasterData[Material'#],H1868,MasterData[Material],I1868,MasterData[WWB ID],C1868)</f>
        <v>0</v>
      </c>
      <c r="S1868" s="95">
        <f t="shared" si="60"/>
        <v>0</v>
      </c>
    </row>
    <row r="1869" spans="11:19" x14ac:dyDescent="0.25">
      <c r="K1869" s="95">
        <f>SUMIFS(MasterData[Curr Sales],MasterData[Material'#],H1869,MasterData[Material],I1869,MasterData[WWB ID],C1869)</f>
        <v>0</v>
      </c>
      <c r="L1869" s="95">
        <f>SUMIFS(MasterData[Prior Sales],MasterData[Material'#],H1869,MasterData[Material],I1869,MasterData[WWB ID],C1869)</f>
        <v>0</v>
      </c>
      <c r="M1869" s="95">
        <f t="shared" si="59"/>
        <v>0</v>
      </c>
      <c r="N1869" s="95">
        <f>SUMIFS(MasterData[Semi-Annual Base],MasterData[Material'#],H1869,MasterData[Material],I1869,MasterData[WWB ID],C1869)</f>
        <v>0</v>
      </c>
      <c r="O1869" s="95">
        <f>SUMIFS(MasterData[Semi-Annual Focus],MasterData[Material'#],H1869,MasterData[Material],I1869,MasterData[WWB ID],C1869)</f>
        <v>0</v>
      </c>
      <c r="P1869" s="95">
        <f>SUMIFS(MasterData[Base Rebate],MasterData[Material'#],H1869,MasterData[Material],I1869,MasterData[WWB ID],C1869)</f>
        <v>0</v>
      </c>
      <c r="Q1869" s="95">
        <f>SUMIFS(MasterData[Annual Focus],MasterData[Material'#],H1869,MasterData[Material],I1869,MasterData[WWB ID],C1869)</f>
        <v>0</v>
      </c>
      <c r="R1869" s="95">
        <f>SUMIFS(MasterData[Growth Rebate],MasterData[Material'#],H1869,MasterData[Material],I1869,MasterData[WWB ID],C1869)</f>
        <v>0</v>
      </c>
      <c r="S1869" s="95">
        <f t="shared" si="60"/>
        <v>0</v>
      </c>
    </row>
    <row r="1870" spans="11:19" x14ac:dyDescent="0.25">
      <c r="K1870" s="95">
        <f>SUMIFS(MasterData[Curr Sales],MasterData[Material'#],H1870,MasterData[Material],I1870,MasterData[WWB ID],C1870)</f>
        <v>0</v>
      </c>
      <c r="L1870" s="95">
        <f>SUMIFS(MasterData[Prior Sales],MasterData[Material'#],H1870,MasterData[Material],I1870,MasterData[WWB ID],C1870)</f>
        <v>0</v>
      </c>
      <c r="M1870" s="95">
        <f t="shared" si="59"/>
        <v>0</v>
      </c>
      <c r="N1870" s="95">
        <f>SUMIFS(MasterData[Semi-Annual Base],MasterData[Material'#],H1870,MasterData[Material],I1870,MasterData[WWB ID],C1870)</f>
        <v>0</v>
      </c>
      <c r="O1870" s="95">
        <f>SUMIFS(MasterData[Semi-Annual Focus],MasterData[Material'#],H1870,MasterData[Material],I1870,MasterData[WWB ID],C1870)</f>
        <v>0</v>
      </c>
      <c r="P1870" s="95">
        <f>SUMIFS(MasterData[Base Rebate],MasterData[Material'#],H1870,MasterData[Material],I1870,MasterData[WWB ID],C1870)</f>
        <v>0</v>
      </c>
      <c r="Q1870" s="95">
        <f>SUMIFS(MasterData[Annual Focus],MasterData[Material'#],H1870,MasterData[Material],I1870,MasterData[WWB ID],C1870)</f>
        <v>0</v>
      </c>
      <c r="R1870" s="95">
        <f>SUMIFS(MasterData[Growth Rebate],MasterData[Material'#],H1870,MasterData[Material],I1870,MasterData[WWB ID],C1870)</f>
        <v>0</v>
      </c>
      <c r="S1870" s="95">
        <f t="shared" si="60"/>
        <v>0</v>
      </c>
    </row>
    <row r="1871" spans="11:19" x14ac:dyDescent="0.25">
      <c r="K1871" s="95">
        <f>SUMIFS(MasterData[Curr Sales],MasterData[Material'#],H1871,MasterData[Material],I1871,MasterData[WWB ID],C1871)</f>
        <v>0</v>
      </c>
      <c r="L1871" s="95">
        <f>SUMIFS(MasterData[Prior Sales],MasterData[Material'#],H1871,MasterData[Material],I1871,MasterData[WWB ID],C1871)</f>
        <v>0</v>
      </c>
      <c r="M1871" s="95">
        <f t="shared" si="59"/>
        <v>0</v>
      </c>
      <c r="N1871" s="95">
        <f>SUMIFS(MasterData[Semi-Annual Base],MasterData[Material'#],H1871,MasterData[Material],I1871,MasterData[WWB ID],C1871)</f>
        <v>0</v>
      </c>
      <c r="O1871" s="95">
        <f>SUMIFS(MasterData[Semi-Annual Focus],MasterData[Material'#],H1871,MasterData[Material],I1871,MasterData[WWB ID],C1871)</f>
        <v>0</v>
      </c>
      <c r="P1871" s="95">
        <f>SUMIFS(MasterData[Base Rebate],MasterData[Material'#],H1871,MasterData[Material],I1871,MasterData[WWB ID],C1871)</f>
        <v>0</v>
      </c>
      <c r="Q1871" s="95">
        <f>SUMIFS(MasterData[Annual Focus],MasterData[Material'#],H1871,MasterData[Material],I1871,MasterData[WWB ID],C1871)</f>
        <v>0</v>
      </c>
      <c r="R1871" s="95">
        <f>SUMIFS(MasterData[Growth Rebate],MasterData[Material'#],H1871,MasterData[Material],I1871,MasterData[WWB ID],C1871)</f>
        <v>0</v>
      </c>
      <c r="S1871" s="95">
        <f t="shared" si="60"/>
        <v>0</v>
      </c>
    </row>
    <row r="1872" spans="11:19" x14ac:dyDescent="0.25">
      <c r="K1872" s="95">
        <f>SUMIFS(MasterData[Curr Sales],MasterData[Material'#],H1872,MasterData[Material],I1872,MasterData[WWB ID],C1872)</f>
        <v>0</v>
      </c>
      <c r="L1872" s="95">
        <f>SUMIFS(MasterData[Prior Sales],MasterData[Material'#],H1872,MasterData[Material],I1872,MasterData[WWB ID],C1872)</f>
        <v>0</v>
      </c>
      <c r="M1872" s="95">
        <f t="shared" si="59"/>
        <v>0</v>
      </c>
      <c r="N1872" s="95">
        <f>SUMIFS(MasterData[Semi-Annual Base],MasterData[Material'#],H1872,MasterData[Material],I1872,MasterData[WWB ID],C1872)</f>
        <v>0</v>
      </c>
      <c r="O1872" s="95">
        <f>SUMIFS(MasterData[Semi-Annual Focus],MasterData[Material'#],H1872,MasterData[Material],I1872,MasterData[WWB ID],C1872)</f>
        <v>0</v>
      </c>
      <c r="P1872" s="95">
        <f>SUMIFS(MasterData[Base Rebate],MasterData[Material'#],H1872,MasterData[Material],I1872,MasterData[WWB ID],C1872)</f>
        <v>0</v>
      </c>
      <c r="Q1872" s="95">
        <f>SUMIFS(MasterData[Annual Focus],MasterData[Material'#],H1872,MasterData[Material],I1872,MasterData[WWB ID],C1872)</f>
        <v>0</v>
      </c>
      <c r="R1872" s="95">
        <f>SUMIFS(MasterData[Growth Rebate],MasterData[Material'#],H1872,MasterData[Material],I1872,MasterData[WWB ID],C1872)</f>
        <v>0</v>
      </c>
      <c r="S1872" s="95">
        <f t="shared" si="60"/>
        <v>0</v>
      </c>
    </row>
    <row r="1873" spans="11:19" x14ac:dyDescent="0.25">
      <c r="K1873" s="95">
        <f>SUMIFS(MasterData[Curr Sales],MasterData[Material'#],H1873,MasterData[Material],I1873,MasterData[WWB ID],C1873)</f>
        <v>0</v>
      </c>
      <c r="L1873" s="95">
        <f>SUMIFS(MasterData[Prior Sales],MasterData[Material'#],H1873,MasterData[Material],I1873,MasterData[WWB ID],C1873)</f>
        <v>0</v>
      </c>
      <c r="M1873" s="95">
        <f t="shared" si="59"/>
        <v>0</v>
      </c>
      <c r="N1873" s="95">
        <f>SUMIFS(MasterData[Semi-Annual Base],MasterData[Material'#],H1873,MasterData[Material],I1873,MasterData[WWB ID],C1873)</f>
        <v>0</v>
      </c>
      <c r="O1873" s="95">
        <f>SUMIFS(MasterData[Semi-Annual Focus],MasterData[Material'#],H1873,MasterData[Material],I1873,MasterData[WWB ID],C1873)</f>
        <v>0</v>
      </c>
      <c r="P1873" s="95">
        <f>SUMIFS(MasterData[Base Rebate],MasterData[Material'#],H1873,MasterData[Material],I1873,MasterData[WWB ID],C1873)</f>
        <v>0</v>
      </c>
      <c r="Q1873" s="95">
        <f>SUMIFS(MasterData[Annual Focus],MasterData[Material'#],H1873,MasterData[Material],I1873,MasterData[WWB ID],C1873)</f>
        <v>0</v>
      </c>
      <c r="R1873" s="95">
        <f>SUMIFS(MasterData[Growth Rebate],MasterData[Material'#],H1873,MasterData[Material],I1873,MasterData[WWB ID],C1873)</f>
        <v>0</v>
      </c>
      <c r="S1873" s="95">
        <f t="shared" si="60"/>
        <v>0</v>
      </c>
    </row>
    <row r="1874" spans="11:19" x14ac:dyDescent="0.25">
      <c r="K1874" s="95">
        <f>SUMIFS(MasterData[Curr Sales],MasterData[Material'#],H1874,MasterData[Material],I1874,MasterData[WWB ID],C1874)</f>
        <v>0</v>
      </c>
      <c r="L1874" s="95">
        <f>SUMIFS(MasterData[Prior Sales],MasterData[Material'#],H1874,MasterData[Material],I1874,MasterData[WWB ID],C1874)</f>
        <v>0</v>
      </c>
      <c r="M1874" s="95">
        <f t="shared" si="59"/>
        <v>0</v>
      </c>
      <c r="N1874" s="95">
        <f>SUMIFS(MasterData[Semi-Annual Base],MasterData[Material'#],H1874,MasterData[Material],I1874,MasterData[WWB ID],C1874)</f>
        <v>0</v>
      </c>
      <c r="O1874" s="95">
        <f>SUMIFS(MasterData[Semi-Annual Focus],MasterData[Material'#],H1874,MasterData[Material],I1874,MasterData[WWB ID],C1874)</f>
        <v>0</v>
      </c>
      <c r="P1874" s="95">
        <f>SUMIFS(MasterData[Base Rebate],MasterData[Material'#],H1874,MasterData[Material],I1874,MasterData[WWB ID],C1874)</f>
        <v>0</v>
      </c>
      <c r="Q1874" s="95">
        <f>SUMIFS(MasterData[Annual Focus],MasterData[Material'#],H1874,MasterData[Material],I1874,MasterData[WWB ID],C1874)</f>
        <v>0</v>
      </c>
      <c r="R1874" s="95">
        <f>SUMIFS(MasterData[Growth Rebate],MasterData[Material'#],H1874,MasterData[Material],I1874,MasterData[WWB ID],C1874)</f>
        <v>0</v>
      </c>
      <c r="S1874" s="95">
        <f t="shared" si="60"/>
        <v>0</v>
      </c>
    </row>
    <row r="1875" spans="11:19" x14ac:dyDescent="0.25">
      <c r="K1875" s="95">
        <f>SUMIFS(MasterData[Curr Sales],MasterData[Material'#],H1875,MasterData[Material],I1875,MasterData[WWB ID],C1875)</f>
        <v>0</v>
      </c>
      <c r="L1875" s="95">
        <f>SUMIFS(MasterData[Prior Sales],MasterData[Material'#],H1875,MasterData[Material],I1875,MasterData[WWB ID],C1875)</f>
        <v>0</v>
      </c>
      <c r="M1875" s="95">
        <f t="shared" si="59"/>
        <v>0</v>
      </c>
      <c r="N1875" s="95">
        <f>SUMIFS(MasterData[Semi-Annual Base],MasterData[Material'#],H1875,MasterData[Material],I1875,MasterData[WWB ID],C1875)</f>
        <v>0</v>
      </c>
      <c r="O1875" s="95">
        <f>SUMIFS(MasterData[Semi-Annual Focus],MasterData[Material'#],H1875,MasterData[Material],I1875,MasterData[WWB ID],C1875)</f>
        <v>0</v>
      </c>
      <c r="P1875" s="95">
        <f>SUMIFS(MasterData[Base Rebate],MasterData[Material'#],H1875,MasterData[Material],I1875,MasterData[WWB ID],C1875)</f>
        <v>0</v>
      </c>
      <c r="Q1875" s="95">
        <f>SUMIFS(MasterData[Annual Focus],MasterData[Material'#],H1875,MasterData[Material],I1875,MasterData[WWB ID],C1875)</f>
        <v>0</v>
      </c>
      <c r="R1875" s="95">
        <f>SUMIFS(MasterData[Growth Rebate],MasterData[Material'#],H1875,MasterData[Material],I1875,MasterData[WWB ID],C1875)</f>
        <v>0</v>
      </c>
      <c r="S1875" s="95">
        <f t="shared" si="60"/>
        <v>0</v>
      </c>
    </row>
    <row r="1876" spans="11:19" x14ac:dyDescent="0.25">
      <c r="K1876" s="95">
        <f>SUMIFS(MasterData[Curr Sales],MasterData[Material'#],H1876,MasterData[Material],I1876,MasterData[WWB ID],C1876)</f>
        <v>0</v>
      </c>
      <c r="L1876" s="95">
        <f>SUMIFS(MasterData[Prior Sales],MasterData[Material'#],H1876,MasterData[Material],I1876,MasterData[WWB ID],C1876)</f>
        <v>0</v>
      </c>
      <c r="M1876" s="95">
        <f t="shared" si="59"/>
        <v>0</v>
      </c>
      <c r="N1876" s="95">
        <f>SUMIFS(MasterData[Semi-Annual Base],MasterData[Material'#],H1876,MasterData[Material],I1876,MasterData[WWB ID],C1876)</f>
        <v>0</v>
      </c>
      <c r="O1876" s="95">
        <f>SUMIFS(MasterData[Semi-Annual Focus],MasterData[Material'#],H1876,MasterData[Material],I1876,MasterData[WWB ID],C1876)</f>
        <v>0</v>
      </c>
      <c r="P1876" s="95">
        <f>SUMIFS(MasterData[Base Rebate],MasterData[Material'#],H1876,MasterData[Material],I1876,MasterData[WWB ID],C1876)</f>
        <v>0</v>
      </c>
      <c r="Q1876" s="95">
        <f>SUMIFS(MasterData[Annual Focus],MasterData[Material'#],H1876,MasterData[Material],I1876,MasterData[WWB ID],C1876)</f>
        <v>0</v>
      </c>
      <c r="R1876" s="95">
        <f>SUMIFS(MasterData[Growth Rebate],MasterData[Material'#],H1876,MasterData[Material],I1876,MasterData[WWB ID],C1876)</f>
        <v>0</v>
      </c>
      <c r="S1876" s="95">
        <f t="shared" si="60"/>
        <v>0</v>
      </c>
    </row>
    <row r="1877" spans="11:19" x14ac:dyDescent="0.25">
      <c r="K1877" s="95">
        <f>SUMIFS(MasterData[Curr Sales],MasterData[Material'#],H1877,MasterData[Material],I1877,MasterData[WWB ID],C1877)</f>
        <v>0</v>
      </c>
      <c r="L1877" s="95">
        <f>SUMIFS(MasterData[Prior Sales],MasterData[Material'#],H1877,MasterData[Material],I1877,MasterData[WWB ID],C1877)</f>
        <v>0</v>
      </c>
      <c r="M1877" s="95">
        <f t="shared" si="59"/>
        <v>0</v>
      </c>
      <c r="N1877" s="95">
        <f>SUMIFS(MasterData[Semi-Annual Base],MasterData[Material'#],H1877,MasterData[Material],I1877,MasterData[WWB ID],C1877)</f>
        <v>0</v>
      </c>
      <c r="O1877" s="95">
        <f>SUMIFS(MasterData[Semi-Annual Focus],MasterData[Material'#],H1877,MasterData[Material],I1877,MasterData[WWB ID],C1877)</f>
        <v>0</v>
      </c>
      <c r="P1877" s="95">
        <f>SUMIFS(MasterData[Base Rebate],MasterData[Material'#],H1877,MasterData[Material],I1877,MasterData[WWB ID],C1877)</f>
        <v>0</v>
      </c>
      <c r="Q1877" s="95">
        <f>SUMIFS(MasterData[Annual Focus],MasterData[Material'#],H1877,MasterData[Material],I1877,MasterData[WWB ID],C1877)</f>
        <v>0</v>
      </c>
      <c r="R1877" s="95">
        <f>SUMIFS(MasterData[Growth Rebate],MasterData[Material'#],H1877,MasterData[Material],I1877,MasterData[WWB ID],C1877)</f>
        <v>0</v>
      </c>
      <c r="S1877" s="95">
        <f t="shared" si="60"/>
        <v>0</v>
      </c>
    </row>
    <row r="1878" spans="11:19" x14ac:dyDescent="0.25">
      <c r="K1878" s="95">
        <f>SUMIFS(MasterData[Curr Sales],MasterData[Material'#],H1878,MasterData[Material],I1878,MasterData[WWB ID],C1878)</f>
        <v>0</v>
      </c>
      <c r="L1878" s="95">
        <f>SUMIFS(MasterData[Prior Sales],MasterData[Material'#],H1878,MasterData[Material],I1878,MasterData[WWB ID],C1878)</f>
        <v>0</v>
      </c>
      <c r="M1878" s="95">
        <f t="shared" si="59"/>
        <v>0</v>
      </c>
      <c r="N1878" s="95">
        <f>SUMIFS(MasterData[Semi-Annual Base],MasterData[Material'#],H1878,MasterData[Material],I1878,MasterData[WWB ID],C1878)</f>
        <v>0</v>
      </c>
      <c r="O1878" s="95">
        <f>SUMIFS(MasterData[Semi-Annual Focus],MasterData[Material'#],H1878,MasterData[Material],I1878,MasterData[WWB ID],C1878)</f>
        <v>0</v>
      </c>
      <c r="P1878" s="95">
        <f>SUMIFS(MasterData[Base Rebate],MasterData[Material'#],H1878,MasterData[Material],I1878,MasterData[WWB ID],C1878)</f>
        <v>0</v>
      </c>
      <c r="Q1878" s="95">
        <f>SUMIFS(MasterData[Annual Focus],MasterData[Material'#],H1878,MasterData[Material],I1878,MasterData[WWB ID],C1878)</f>
        <v>0</v>
      </c>
      <c r="R1878" s="95">
        <f>SUMIFS(MasterData[Growth Rebate],MasterData[Material'#],H1878,MasterData[Material],I1878,MasterData[WWB ID],C1878)</f>
        <v>0</v>
      </c>
      <c r="S1878" s="95">
        <f t="shared" si="60"/>
        <v>0</v>
      </c>
    </row>
    <row r="1879" spans="11:19" x14ac:dyDescent="0.25">
      <c r="K1879" s="95">
        <f>SUMIFS(MasterData[Curr Sales],MasterData[Material'#],H1879,MasterData[Material],I1879,MasterData[WWB ID],C1879)</f>
        <v>0</v>
      </c>
      <c r="L1879" s="95">
        <f>SUMIFS(MasterData[Prior Sales],MasterData[Material'#],H1879,MasterData[Material],I1879,MasterData[WWB ID],C1879)</f>
        <v>0</v>
      </c>
      <c r="M1879" s="95">
        <f t="shared" ref="M1879:M1942" si="61">K1879-L1879</f>
        <v>0</v>
      </c>
      <c r="N1879" s="95">
        <f>SUMIFS(MasterData[Semi-Annual Base],MasterData[Material'#],H1879,MasterData[Material],I1879,MasterData[WWB ID],C1879)</f>
        <v>0</v>
      </c>
      <c r="O1879" s="95">
        <f>SUMIFS(MasterData[Semi-Annual Focus],MasterData[Material'#],H1879,MasterData[Material],I1879,MasterData[WWB ID],C1879)</f>
        <v>0</v>
      </c>
      <c r="P1879" s="95">
        <f>SUMIFS(MasterData[Base Rebate],MasterData[Material'#],H1879,MasterData[Material],I1879,MasterData[WWB ID],C1879)</f>
        <v>0</v>
      </c>
      <c r="Q1879" s="95">
        <f>SUMIFS(MasterData[Annual Focus],MasterData[Material'#],H1879,MasterData[Material],I1879,MasterData[WWB ID],C1879)</f>
        <v>0</v>
      </c>
      <c r="R1879" s="95">
        <f>SUMIFS(MasterData[Growth Rebate],MasterData[Material'#],H1879,MasterData[Material],I1879,MasterData[WWB ID],C1879)</f>
        <v>0</v>
      </c>
      <c r="S1879" s="95">
        <f t="shared" ref="S1879:S1942" si="62">SUM(N1879:R1879)</f>
        <v>0</v>
      </c>
    </row>
    <row r="1880" spans="11:19" x14ac:dyDescent="0.25">
      <c r="K1880" s="95">
        <f>SUMIFS(MasterData[Curr Sales],MasterData[Material'#],H1880,MasterData[Material],I1880,MasterData[WWB ID],C1880)</f>
        <v>0</v>
      </c>
      <c r="L1880" s="95">
        <f>SUMIFS(MasterData[Prior Sales],MasterData[Material'#],H1880,MasterData[Material],I1880,MasterData[WWB ID],C1880)</f>
        <v>0</v>
      </c>
      <c r="M1880" s="95">
        <f t="shared" si="61"/>
        <v>0</v>
      </c>
      <c r="N1880" s="95">
        <f>SUMIFS(MasterData[Semi-Annual Base],MasterData[Material'#],H1880,MasterData[Material],I1880,MasterData[WWB ID],C1880)</f>
        <v>0</v>
      </c>
      <c r="O1880" s="95">
        <f>SUMIFS(MasterData[Semi-Annual Focus],MasterData[Material'#],H1880,MasterData[Material],I1880,MasterData[WWB ID],C1880)</f>
        <v>0</v>
      </c>
      <c r="P1880" s="95">
        <f>SUMIFS(MasterData[Base Rebate],MasterData[Material'#],H1880,MasterData[Material],I1880,MasterData[WWB ID],C1880)</f>
        <v>0</v>
      </c>
      <c r="Q1880" s="95">
        <f>SUMIFS(MasterData[Annual Focus],MasterData[Material'#],H1880,MasterData[Material],I1880,MasterData[WWB ID],C1880)</f>
        <v>0</v>
      </c>
      <c r="R1880" s="95">
        <f>SUMIFS(MasterData[Growth Rebate],MasterData[Material'#],H1880,MasterData[Material],I1880,MasterData[WWB ID],C1880)</f>
        <v>0</v>
      </c>
      <c r="S1880" s="95">
        <f t="shared" si="62"/>
        <v>0</v>
      </c>
    </row>
    <row r="1881" spans="11:19" x14ac:dyDescent="0.25">
      <c r="K1881" s="95">
        <f>SUMIFS(MasterData[Curr Sales],MasterData[Material'#],H1881,MasterData[Material],I1881,MasterData[WWB ID],C1881)</f>
        <v>0</v>
      </c>
      <c r="L1881" s="95">
        <f>SUMIFS(MasterData[Prior Sales],MasterData[Material'#],H1881,MasterData[Material],I1881,MasterData[WWB ID],C1881)</f>
        <v>0</v>
      </c>
      <c r="M1881" s="95">
        <f t="shared" si="61"/>
        <v>0</v>
      </c>
      <c r="N1881" s="95">
        <f>SUMIFS(MasterData[Semi-Annual Base],MasterData[Material'#],H1881,MasterData[Material],I1881,MasterData[WWB ID],C1881)</f>
        <v>0</v>
      </c>
      <c r="O1881" s="95">
        <f>SUMIFS(MasterData[Semi-Annual Focus],MasterData[Material'#],H1881,MasterData[Material],I1881,MasterData[WWB ID],C1881)</f>
        <v>0</v>
      </c>
      <c r="P1881" s="95">
        <f>SUMIFS(MasterData[Base Rebate],MasterData[Material'#],H1881,MasterData[Material],I1881,MasterData[WWB ID],C1881)</f>
        <v>0</v>
      </c>
      <c r="Q1881" s="95">
        <f>SUMIFS(MasterData[Annual Focus],MasterData[Material'#],H1881,MasterData[Material],I1881,MasterData[WWB ID],C1881)</f>
        <v>0</v>
      </c>
      <c r="R1881" s="95">
        <f>SUMIFS(MasterData[Growth Rebate],MasterData[Material'#],H1881,MasterData[Material],I1881,MasterData[WWB ID],C1881)</f>
        <v>0</v>
      </c>
      <c r="S1881" s="95">
        <f t="shared" si="62"/>
        <v>0</v>
      </c>
    </row>
    <row r="1882" spans="11:19" x14ac:dyDescent="0.25">
      <c r="K1882" s="95">
        <f>SUMIFS(MasterData[Curr Sales],MasterData[Material'#],H1882,MasterData[Material],I1882,MasterData[WWB ID],C1882)</f>
        <v>0</v>
      </c>
      <c r="L1882" s="95">
        <f>SUMIFS(MasterData[Prior Sales],MasterData[Material'#],H1882,MasterData[Material],I1882,MasterData[WWB ID],C1882)</f>
        <v>0</v>
      </c>
      <c r="M1882" s="95">
        <f t="shared" si="61"/>
        <v>0</v>
      </c>
      <c r="N1882" s="95">
        <f>SUMIFS(MasterData[Semi-Annual Base],MasterData[Material'#],H1882,MasterData[Material],I1882,MasterData[WWB ID],C1882)</f>
        <v>0</v>
      </c>
      <c r="O1882" s="95">
        <f>SUMIFS(MasterData[Semi-Annual Focus],MasterData[Material'#],H1882,MasterData[Material],I1882,MasterData[WWB ID],C1882)</f>
        <v>0</v>
      </c>
      <c r="P1882" s="95">
        <f>SUMIFS(MasterData[Base Rebate],MasterData[Material'#],H1882,MasterData[Material],I1882,MasterData[WWB ID],C1882)</f>
        <v>0</v>
      </c>
      <c r="Q1882" s="95">
        <f>SUMIFS(MasterData[Annual Focus],MasterData[Material'#],H1882,MasterData[Material],I1882,MasterData[WWB ID],C1882)</f>
        <v>0</v>
      </c>
      <c r="R1882" s="95">
        <f>SUMIFS(MasterData[Growth Rebate],MasterData[Material'#],H1882,MasterData[Material],I1882,MasterData[WWB ID],C1882)</f>
        <v>0</v>
      </c>
      <c r="S1882" s="95">
        <f t="shared" si="62"/>
        <v>0</v>
      </c>
    </row>
    <row r="1883" spans="11:19" x14ac:dyDescent="0.25">
      <c r="K1883" s="95">
        <f>SUMIFS(MasterData[Curr Sales],MasterData[Material'#],H1883,MasterData[Material],I1883,MasterData[WWB ID],C1883)</f>
        <v>0</v>
      </c>
      <c r="L1883" s="95">
        <f>SUMIFS(MasterData[Prior Sales],MasterData[Material'#],H1883,MasterData[Material],I1883,MasterData[WWB ID],C1883)</f>
        <v>0</v>
      </c>
      <c r="M1883" s="95">
        <f t="shared" si="61"/>
        <v>0</v>
      </c>
      <c r="N1883" s="95">
        <f>SUMIFS(MasterData[Semi-Annual Base],MasterData[Material'#],H1883,MasterData[Material],I1883,MasterData[WWB ID],C1883)</f>
        <v>0</v>
      </c>
      <c r="O1883" s="95">
        <f>SUMIFS(MasterData[Semi-Annual Focus],MasterData[Material'#],H1883,MasterData[Material],I1883,MasterData[WWB ID],C1883)</f>
        <v>0</v>
      </c>
      <c r="P1883" s="95">
        <f>SUMIFS(MasterData[Base Rebate],MasterData[Material'#],H1883,MasterData[Material],I1883,MasterData[WWB ID],C1883)</f>
        <v>0</v>
      </c>
      <c r="Q1883" s="95">
        <f>SUMIFS(MasterData[Annual Focus],MasterData[Material'#],H1883,MasterData[Material],I1883,MasterData[WWB ID],C1883)</f>
        <v>0</v>
      </c>
      <c r="R1883" s="95">
        <f>SUMIFS(MasterData[Growth Rebate],MasterData[Material'#],H1883,MasterData[Material],I1883,MasterData[WWB ID],C1883)</f>
        <v>0</v>
      </c>
      <c r="S1883" s="95">
        <f t="shared" si="62"/>
        <v>0</v>
      </c>
    </row>
    <row r="1884" spans="11:19" x14ac:dyDescent="0.25">
      <c r="K1884" s="95">
        <f>SUMIFS(MasterData[Curr Sales],MasterData[Material'#],H1884,MasterData[Material],I1884,MasterData[WWB ID],C1884)</f>
        <v>0</v>
      </c>
      <c r="L1884" s="95">
        <f>SUMIFS(MasterData[Prior Sales],MasterData[Material'#],H1884,MasterData[Material],I1884,MasterData[WWB ID],C1884)</f>
        <v>0</v>
      </c>
      <c r="M1884" s="95">
        <f t="shared" si="61"/>
        <v>0</v>
      </c>
      <c r="N1884" s="95">
        <f>SUMIFS(MasterData[Semi-Annual Base],MasterData[Material'#],H1884,MasterData[Material],I1884,MasterData[WWB ID],C1884)</f>
        <v>0</v>
      </c>
      <c r="O1884" s="95">
        <f>SUMIFS(MasterData[Semi-Annual Focus],MasterData[Material'#],H1884,MasterData[Material],I1884,MasterData[WWB ID],C1884)</f>
        <v>0</v>
      </c>
      <c r="P1884" s="95">
        <f>SUMIFS(MasterData[Base Rebate],MasterData[Material'#],H1884,MasterData[Material],I1884,MasterData[WWB ID],C1884)</f>
        <v>0</v>
      </c>
      <c r="Q1884" s="95">
        <f>SUMIFS(MasterData[Annual Focus],MasterData[Material'#],H1884,MasterData[Material],I1884,MasterData[WWB ID],C1884)</f>
        <v>0</v>
      </c>
      <c r="R1884" s="95">
        <f>SUMIFS(MasterData[Growth Rebate],MasterData[Material'#],H1884,MasterData[Material],I1884,MasterData[WWB ID],C1884)</f>
        <v>0</v>
      </c>
      <c r="S1884" s="95">
        <f t="shared" si="62"/>
        <v>0</v>
      </c>
    </row>
    <row r="1885" spans="11:19" x14ac:dyDescent="0.25">
      <c r="K1885" s="95">
        <f>SUMIFS(MasterData[Curr Sales],MasterData[Material'#],H1885,MasterData[Material],I1885,MasterData[WWB ID],C1885)</f>
        <v>0</v>
      </c>
      <c r="L1885" s="95">
        <f>SUMIFS(MasterData[Prior Sales],MasterData[Material'#],H1885,MasterData[Material],I1885,MasterData[WWB ID],C1885)</f>
        <v>0</v>
      </c>
      <c r="M1885" s="95">
        <f t="shared" si="61"/>
        <v>0</v>
      </c>
      <c r="N1885" s="95">
        <f>SUMIFS(MasterData[Semi-Annual Base],MasterData[Material'#],H1885,MasterData[Material],I1885,MasterData[WWB ID],C1885)</f>
        <v>0</v>
      </c>
      <c r="O1885" s="95">
        <f>SUMIFS(MasterData[Semi-Annual Focus],MasterData[Material'#],H1885,MasterData[Material],I1885,MasterData[WWB ID],C1885)</f>
        <v>0</v>
      </c>
      <c r="P1885" s="95">
        <f>SUMIFS(MasterData[Base Rebate],MasterData[Material'#],H1885,MasterData[Material],I1885,MasterData[WWB ID],C1885)</f>
        <v>0</v>
      </c>
      <c r="Q1885" s="95">
        <f>SUMIFS(MasterData[Annual Focus],MasterData[Material'#],H1885,MasterData[Material],I1885,MasterData[WWB ID],C1885)</f>
        <v>0</v>
      </c>
      <c r="R1885" s="95">
        <f>SUMIFS(MasterData[Growth Rebate],MasterData[Material'#],H1885,MasterData[Material],I1885,MasterData[WWB ID],C1885)</f>
        <v>0</v>
      </c>
      <c r="S1885" s="95">
        <f t="shared" si="62"/>
        <v>0</v>
      </c>
    </row>
    <row r="1886" spans="11:19" x14ac:dyDescent="0.25">
      <c r="K1886" s="95">
        <f>SUMIFS(MasterData[Curr Sales],MasterData[Material'#],H1886,MasterData[Material],I1886,MasterData[WWB ID],C1886)</f>
        <v>0</v>
      </c>
      <c r="L1886" s="95">
        <f>SUMIFS(MasterData[Prior Sales],MasterData[Material'#],H1886,MasterData[Material],I1886,MasterData[WWB ID],C1886)</f>
        <v>0</v>
      </c>
      <c r="M1886" s="95">
        <f t="shared" si="61"/>
        <v>0</v>
      </c>
      <c r="N1886" s="95">
        <f>SUMIFS(MasterData[Semi-Annual Base],MasterData[Material'#],H1886,MasterData[Material],I1886,MasterData[WWB ID],C1886)</f>
        <v>0</v>
      </c>
      <c r="O1886" s="95">
        <f>SUMIFS(MasterData[Semi-Annual Focus],MasterData[Material'#],H1886,MasterData[Material],I1886,MasterData[WWB ID],C1886)</f>
        <v>0</v>
      </c>
      <c r="P1886" s="95">
        <f>SUMIFS(MasterData[Base Rebate],MasterData[Material'#],H1886,MasterData[Material],I1886,MasterData[WWB ID],C1886)</f>
        <v>0</v>
      </c>
      <c r="Q1886" s="95">
        <f>SUMIFS(MasterData[Annual Focus],MasterData[Material'#],H1886,MasterData[Material],I1886,MasterData[WWB ID],C1886)</f>
        <v>0</v>
      </c>
      <c r="R1886" s="95">
        <f>SUMIFS(MasterData[Growth Rebate],MasterData[Material'#],H1886,MasterData[Material],I1886,MasterData[WWB ID],C1886)</f>
        <v>0</v>
      </c>
      <c r="S1886" s="95">
        <f t="shared" si="62"/>
        <v>0</v>
      </c>
    </row>
    <row r="1887" spans="11:19" x14ac:dyDescent="0.25">
      <c r="K1887" s="95">
        <f>SUMIFS(MasterData[Curr Sales],MasterData[Material'#],H1887,MasterData[Material],I1887,MasterData[WWB ID],C1887)</f>
        <v>0</v>
      </c>
      <c r="L1887" s="95">
        <f>SUMIFS(MasterData[Prior Sales],MasterData[Material'#],H1887,MasterData[Material],I1887,MasterData[WWB ID],C1887)</f>
        <v>0</v>
      </c>
      <c r="M1887" s="95">
        <f t="shared" si="61"/>
        <v>0</v>
      </c>
      <c r="N1887" s="95">
        <f>SUMIFS(MasterData[Semi-Annual Base],MasterData[Material'#],H1887,MasterData[Material],I1887,MasterData[WWB ID],C1887)</f>
        <v>0</v>
      </c>
      <c r="O1887" s="95">
        <f>SUMIFS(MasterData[Semi-Annual Focus],MasterData[Material'#],H1887,MasterData[Material],I1887,MasterData[WWB ID],C1887)</f>
        <v>0</v>
      </c>
      <c r="P1887" s="95">
        <f>SUMIFS(MasterData[Base Rebate],MasterData[Material'#],H1887,MasterData[Material],I1887,MasterData[WWB ID],C1887)</f>
        <v>0</v>
      </c>
      <c r="Q1887" s="95">
        <f>SUMIFS(MasterData[Annual Focus],MasterData[Material'#],H1887,MasterData[Material],I1887,MasterData[WWB ID],C1887)</f>
        <v>0</v>
      </c>
      <c r="R1887" s="95">
        <f>SUMIFS(MasterData[Growth Rebate],MasterData[Material'#],H1887,MasterData[Material],I1887,MasterData[WWB ID],C1887)</f>
        <v>0</v>
      </c>
      <c r="S1887" s="95">
        <f t="shared" si="62"/>
        <v>0</v>
      </c>
    </row>
    <row r="1888" spans="11:19" x14ac:dyDescent="0.25">
      <c r="K1888" s="95">
        <f>SUMIFS(MasterData[Curr Sales],MasterData[Material'#],H1888,MasterData[Material],I1888,MasterData[WWB ID],C1888)</f>
        <v>0</v>
      </c>
      <c r="L1888" s="95">
        <f>SUMIFS(MasterData[Prior Sales],MasterData[Material'#],H1888,MasterData[Material],I1888,MasterData[WWB ID],C1888)</f>
        <v>0</v>
      </c>
      <c r="M1888" s="95">
        <f t="shared" si="61"/>
        <v>0</v>
      </c>
      <c r="N1888" s="95">
        <f>SUMIFS(MasterData[Semi-Annual Base],MasterData[Material'#],H1888,MasterData[Material],I1888,MasterData[WWB ID],C1888)</f>
        <v>0</v>
      </c>
      <c r="O1888" s="95">
        <f>SUMIFS(MasterData[Semi-Annual Focus],MasterData[Material'#],H1888,MasterData[Material],I1888,MasterData[WWB ID],C1888)</f>
        <v>0</v>
      </c>
      <c r="P1888" s="95">
        <f>SUMIFS(MasterData[Base Rebate],MasterData[Material'#],H1888,MasterData[Material],I1888,MasterData[WWB ID],C1888)</f>
        <v>0</v>
      </c>
      <c r="Q1888" s="95">
        <f>SUMIFS(MasterData[Annual Focus],MasterData[Material'#],H1888,MasterData[Material],I1888,MasterData[WWB ID],C1888)</f>
        <v>0</v>
      </c>
      <c r="R1888" s="95">
        <f>SUMIFS(MasterData[Growth Rebate],MasterData[Material'#],H1888,MasterData[Material],I1888,MasterData[WWB ID],C1888)</f>
        <v>0</v>
      </c>
      <c r="S1888" s="95">
        <f t="shared" si="62"/>
        <v>0</v>
      </c>
    </row>
    <row r="1889" spans="11:19" x14ac:dyDescent="0.25">
      <c r="K1889" s="95">
        <f>SUMIFS(MasterData[Curr Sales],MasterData[Material'#],H1889,MasterData[Material],I1889,MasterData[WWB ID],C1889)</f>
        <v>0</v>
      </c>
      <c r="L1889" s="95">
        <f>SUMIFS(MasterData[Prior Sales],MasterData[Material'#],H1889,MasterData[Material],I1889,MasterData[WWB ID],C1889)</f>
        <v>0</v>
      </c>
      <c r="M1889" s="95">
        <f t="shared" si="61"/>
        <v>0</v>
      </c>
      <c r="N1889" s="95">
        <f>SUMIFS(MasterData[Semi-Annual Base],MasterData[Material'#],H1889,MasterData[Material],I1889,MasterData[WWB ID],C1889)</f>
        <v>0</v>
      </c>
      <c r="O1889" s="95">
        <f>SUMIFS(MasterData[Semi-Annual Focus],MasterData[Material'#],H1889,MasterData[Material],I1889,MasterData[WWB ID],C1889)</f>
        <v>0</v>
      </c>
      <c r="P1889" s="95">
        <f>SUMIFS(MasterData[Base Rebate],MasterData[Material'#],H1889,MasterData[Material],I1889,MasterData[WWB ID],C1889)</f>
        <v>0</v>
      </c>
      <c r="Q1889" s="95">
        <f>SUMIFS(MasterData[Annual Focus],MasterData[Material'#],H1889,MasterData[Material],I1889,MasterData[WWB ID],C1889)</f>
        <v>0</v>
      </c>
      <c r="R1889" s="95">
        <f>SUMIFS(MasterData[Growth Rebate],MasterData[Material'#],H1889,MasterData[Material],I1889,MasterData[WWB ID],C1889)</f>
        <v>0</v>
      </c>
      <c r="S1889" s="95">
        <f t="shared" si="62"/>
        <v>0</v>
      </c>
    </row>
    <row r="1890" spans="11:19" x14ac:dyDescent="0.25">
      <c r="K1890" s="95">
        <f>SUMIFS(MasterData[Curr Sales],MasterData[Material'#],H1890,MasterData[Material],I1890,MasterData[WWB ID],C1890)</f>
        <v>0</v>
      </c>
      <c r="L1890" s="95">
        <f>SUMIFS(MasterData[Prior Sales],MasterData[Material'#],H1890,MasterData[Material],I1890,MasterData[WWB ID],C1890)</f>
        <v>0</v>
      </c>
      <c r="M1890" s="95">
        <f t="shared" si="61"/>
        <v>0</v>
      </c>
      <c r="N1890" s="95">
        <f>SUMIFS(MasterData[Semi-Annual Base],MasterData[Material'#],H1890,MasterData[Material],I1890,MasterData[WWB ID],C1890)</f>
        <v>0</v>
      </c>
      <c r="O1890" s="95">
        <f>SUMIFS(MasterData[Semi-Annual Focus],MasterData[Material'#],H1890,MasterData[Material],I1890,MasterData[WWB ID],C1890)</f>
        <v>0</v>
      </c>
      <c r="P1890" s="95">
        <f>SUMIFS(MasterData[Base Rebate],MasterData[Material'#],H1890,MasterData[Material],I1890,MasterData[WWB ID],C1890)</f>
        <v>0</v>
      </c>
      <c r="Q1890" s="95">
        <f>SUMIFS(MasterData[Annual Focus],MasterData[Material'#],H1890,MasterData[Material],I1890,MasterData[WWB ID],C1890)</f>
        <v>0</v>
      </c>
      <c r="R1890" s="95">
        <f>SUMIFS(MasterData[Growth Rebate],MasterData[Material'#],H1890,MasterData[Material],I1890,MasterData[WWB ID],C1890)</f>
        <v>0</v>
      </c>
      <c r="S1890" s="95">
        <f t="shared" si="62"/>
        <v>0</v>
      </c>
    </row>
    <row r="1891" spans="11:19" x14ac:dyDescent="0.25">
      <c r="K1891" s="95">
        <f>SUMIFS(MasterData[Curr Sales],MasterData[Material'#],H1891,MasterData[Material],I1891,MasterData[WWB ID],C1891)</f>
        <v>0</v>
      </c>
      <c r="L1891" s="95">
        <f>SUMIFS(MasterData[Prior Sales],MasterData[Material'#],H1891,MasterData[Material],I1891,MasterData[WWB ID],C1891)</f>
        <v>0</v>
      </c>
      <c r="M1891" s="95">
        <f t="shared" si="61"/>
        <v>0</v>
      </c>
      <c r="N1891" s="95">
        <f>SUMIFS(MasterData[Semi-Annual Base],MasterData[Material'#],H1891,MasterData[Material],I1891,MasterData[WWB ID],C1891)</f>
        <v>0</v>
      </c>
      <c r="O1891" s="95">
        <f>SUMIFS(MasterData[Semi-Annual Focus],MasterData[Material'#],H1891,MasterData[Material],I1891,MasterData[WWB ID],C1891)</f>
        <v>0</v>
      </c>
      <c r="P1891" s="95">
        <f>SUMIFS(MasterData[Base Rebate],MasterData[Material'#],H1891,MasterData[Material],I1891,MasterData[WWB ID],C1891)</f>
        <v>0</v>
      </c>
      <c r="Q1891" s="95">
        <f>SUMIFS(MasterData[Annual Focus],MasterData[Material'#],H1891,MasterData[Material],I1891,MasterData[WWB ID],C1891)</f>
        <v>0</v>
      </c>
      <c r="R1891" s="95">
        <f>SUMIFS(MasterData[Growth Rebate],MasterData[Material'#],H1891,MasterData[Material],I1891,MasterData[WWB ID],C1891)</f>
        <v>0</v>
      </c>
      <c r="S1891" s="95">
        <f t="shared" si="62"/>
        <v>0</v>
      </c>
    </row>
    <row r="1892" spans="11:19" x14ac:dyDescent="0.25">
      <c r="K1892" s="95">
        <f>SUMIFS(MasterData[Curr Sales],MasterData[Material'#],H1892,MasterData[Material],I1892,MasterData[WWB ID],C1892)</f>
        <v>0</v>
      </c>
      <c r="L1892" s="95">
        <f>SUMIFS(MasterData[Prior Sales],MasterData[Material'#],H1892,MasterData[Material],I1892,MasterData[WWB ID],C1892)</f>
        <v>0</v>
      </c>
      <c r="M1892" s="95">
        <f t="shared" si="61"/>
        <v>0</v>
      </c>
      <c r="N1892" s="95">
        <f>SUMIFS(MasterData[Semi-Annual Base],MasterData[Material'#],H1892,MasterData[Material],I1892,MasterData[WWB ID],C1892)</f>
        <v>0</v>
      </c>
      <c r="O1892" s="95">
        <f>SUMIFS(MasterData[Semi-Annual Focus],MasterData[Material'#],H1892,MasterData[Material],I1892,MasterData[WWB ID],C1892)</f>
        <v>0</v>
      </c>
      <c r="P1892" s="95">
        <f>SUMIFS(MasterData[Base Rebate],MasterData[Material'#],H1892,MasterData[Material],I1892,MasterData[WWB ID],C1892)</f>
        <v>0</v>
      </c>
      <c r="Q1892" s="95">
        <f>SUMIFS(MasterData[Annual Focus],MasterData[Material'#],H1892,MasterData[Material],I1892,MasterData[WWB ID],C1892)</f>
        <v>0</v>
      </c>
      <c r="R1892" s="95">
        <f>SUMIFS(MasterData[Growth Rebate],MasterData[Material'#],H1892,MasterData[Material],I1892,MasterData[WWB ID],C1892)</f>
        <v>0</v>
      </c>
      <c r="S1892" s="95">
        <f t="shared" si="62"/>
        <v>0</v>
      </c>
    </row>
    <row r="1893" spans="11:19" x14ac:dyDescent="0.25">
      <c r="K1893" s="95">
        <f>SUMIFS(MasterData[Curr Sales],MasterData[Material'#],H1893,MasterData[Material],I1893,MasterData[WWB ID],C1893)</f>
        <v>0</v>
      </c>
      <c r="L1893" s="95">
        <f>SUMIFS(MasterData[Prior Sales],MasterData[Material'#],H1893,MasterData[Material],I1893,MasterData[WWB ID],C1893)</f>
        <v>0</v>
      </c>
      <c r="M1893" s="95">
        <f t="shared" si="61"/>
        <v>0</v>
      </c>
      <c r="N1893" s="95">
        <f>SUMIFS(MasterData[Semi-Annual Base],MasterData[Material'#],H1893,MasterData[Material],I1893,MasterData[WWB ID],C1893)</f>
        <v>0</v>
      </c>
      <c r="O1893" s="95">
        <f>SUMIFS(MasterData[Semi-Annual Focus],MasterData[Material'#],H1893,MasterData[Material],I1893,MasterData[WWB ID],C1893)</f>
        <v>0</v>
      </c>
      <c r="P1893" s="95">
        <f>SUMIFS(MasterData[Base Rebate],MasterData[Material'#],H1893,MasterData[Material],I1893,MasterData[WWB ID],C1893)</f>
        <v>0</v>
      </c>
      <c r="Q1893" s="95">
        <f>SUMIFS(MasterData[Annual Focus],MasterData[Material'#],H1893,MasterData[Material],I1893,MasterData[WWB ID],C1893)</f>
        <v>0</v>
      </c>
      <c r="R1893" s="95">
        <f>SUMIFS(MasterData[Growth Rebate],MasterData[Material'#],H1893,MasterData[Material],I1893,MasterData[WWB ID],C1893)</f>
        <v>0</v>
      </c>
      <c r="S1893" s="95">
        <f t="shared" si="62"/>
        <v>0</v>
      </c>
    </row>
    <row r="1894" spans="11:19" x14ac:dyDescent="0.25">
      <c r="K1894" s="95">
        <f>SUMIFS(MasterData[Curr Sales],MasterData[Material'#],H1894,MasterData[Material],I1894,MasterData[WWB ID],C1894)</f>
        <v>0</v>
      </c>
      <c r="L1894" s="95">
        <f>SUMIFS(MasterData[Prior Sales],MasterData[Material'#],H1894,MasterData[Material],I1894,MasterData[WWB ID],C1894)</f>
        <v>0</v>
      </c>
      <c r="M1894" s="95">
        <f t="shared" si="61"/>
        <v>0</v>
      </c>
      <c r="N1894" s="95">
        <f>SUMIFS(MasterData[Semi-Annual Base],MasterData[Material'#],H1894,MasterData[Material],I1894,MasterData[WWB ID],C1894)</f>
        <v>0</v>
      </c>
      <c r="O1894" s="95">
        <f>SUMIFS(MasterData[Semi-Annual Focus],MasterData[Material'#],H1894,MasterData[Material],I1894,MasterData[WWB ID],C1894)</f>
        <v>0</v>
      </c>
      <c r="P1894" s="95">
        <f>SUMIFS(MasterData[Base Rebate],MasterData[Material'#],H1894,MasterData[Material],I1894,MasterData[WWB ID],C1894)</f>
        <v>0</v>
      </c>
      <c r="Q1894" s="95">
        <f>SUMIFS(MasterData[Annual Focus],MasterData[Material'#],H1894,MasterData[Material],I1894,MasterData[WWB ID],C1894)</f>
        <v>0</v>
      </c>
      <c r="R1894" s="95">
        <f>SUMIFS(MasterData[Growth Rebate],MasterData[Material'#],H1894,MasterData[Material],I1894,MasterData[WWB ID],C1894)</f>
        <v>0</v>
      </c>
      <c r="S1894" s="95">
        <f t="shared" si="62"/>
        <v>0</v>
      </c>
    </row>
    <row r="1895" spans="11:19" x14ac:dyDescent="0.25">
      <c r="K1895" s="95">
        <f>SUMIFS(MasterData[Curr Sales],MasterData[Material'#],H1895,MasterData[Material],I1895,MasterData[WWB ID],C1895)</f>
        <v>0</v>
      </c>
      <c r="L1895" s="95">
        <f>SUMIFS(MasterData[Prior Sales],MasterData[Material'#],H1895,MasterData[Material],I1895,MasterData[WWB ID],C1895)</f>
        <v>0</v>
      </c>
      <c r="M1895" s="95">
        <f t="shared" si="61"/>
        <v>0</v>
      </c>
      <c r="N1895" s="95">
        <f>SUMIFS(MasterData[Semi-Annual Base],MasterData[Material'#],H1895,MasterData[Material],I1895,MasterData[WWB ID],C1895)</f>
        <v>0</v>
      </c>
      <c r="O1895" s="95">
        <f>SUMIFS(MasterData[Semi-Annual Focus],MasterData[Material'#],H1895,MasterData[Material],I1895,MasterData[WWB ID],C1895)</f>
        <v>0</v>
      </c>
      <c r="P1895" s="95">
        <f>SUMIFS(MasterData[Base Rebate],MasterData[Material'#],H1895,MasterData[Material],I1895,MasterData[WWB ID],C1895)</f>
        <v>0</v>
      </c>
      <c r="Q1895" s="95">
        <f>SUMIFS(MasterData[Annual Focus],MasterData[Material'#],H1895,MasterData[Material],I1895,MasterData[WWB ID],C1895)</f>
        <v>0</v>
      </c>
      <c r="R1895" s="95">
        <f>SUMIFS(MasterData[Growth Rebate],MasterData[Material'#],H1895,MasterData[Material],I1895,MasterData[WWB ID],C1895)</f>
        <v>0</v>
      </c>
      <c r="S1895" s="95">
        <f t="shared" si="62"/>
        <v>0</v>
      </c>
    </row>
    <row r="1896" spans="11:19" x14ac:dyDescent="0.25">
      <c r="K1896" s="95">
        <f>SUMIFS(MasterData[Curr Sales],MasterData[Material'#],H1896,MasterData[Material],I1896,MasterData[WWB ID],C1896)</f>
        <v>0</v>
      </c>
      <c r="L1896" s="95">
        <f>SUMIFS(MasterData[Prior Sales],MasterData[Material'#],H1896,MasterData[Material],I1896,MasterData[WWB ID],C1896)</f>
        <v>0</v>
      </c>
      <c r="M1896" s="95">
        <f t="shared" si="61"/>
        <v>0</v>
      </c>
      <c r="N1896" s="95">
        <f>SUMIFS(MasterData[Semi-Annual Base],MasterData[Material'#],H1896,MasterData[Material],I1896,MasterData[WWB ID],C1896)</f>
        <v>0</v>
      </c>
      <c r="O1896" s="95">
        <f>SUMIFS(MasterData[Semi-Annual Focus],MasterData[Material'#],H1896,MasterData[Material],I1896,MasterData[WWB ID],C1896)</f>
        <v>0</v>
      </c>
      <c r="P1896" s="95">
        <f>SUMIFS(MasterData[Base Rebate],MasterData[Material'#],H1896,MasterData[Material],I1896,MasterData[WWB ID],C1896)</f>
        <v>0</v>
      </c>
      <c r="Q1896" s="95">
        <f>SUMIFS(MasterData[Annual Focus],MasterData[Material'#],H1896,MasterData[Material],I1896,MasterData[WWB ID],C1896)</f>
        <v>0</v>
      </c>
      <c r="R1896" s="95">
        <f>SUMIFS(MasterData[Growth Rebate],MasterData[Material'#],H1896,MasterData[Material],I1896,MasterData[WWB ID],C1896)</f>
        <v>0</v>
      </c>
      <c r="S1896" s="95">
        <f t="shared" si="62"/>
        <v>0</v>
      </c>
    </row>
    <row r="1897" spans="11:19" x14ac:dyDescent="0.25">
      <c r="K1897" s="95">
        <f>SUMIFS(MasterData[Curr Sales],MasterData[Material'#],H1897,MasterData[Material],I1897,MasterData[WWB ID],C1897)</f>
        <v>0</v>
      </c>
      <c r="L1897" s="95">
        <f>SUMIFS(MasterData[Prior Sales],MasterData[Material'#],H1897,MasterData[Material],I1897,MasterData[WWB ID],C1897)</f>
        <v>0</v>
      </c>
      <c r="M1897" s="95">
        <f t="shared" si="61"/>
        <v>0</v>
      </c>
      <c r="N1897" s="95">
        <f>SUMIFS(MasterData[Semi-Annual Base],MasterData[Material'#],H1897,MasterData[Material],I1897,MasterData[WWB ID],C1897)</f>
        <v>0</v>
      </c>
      <c r="O1897" s="95">
        <f>SUMIFS(MasterData[Semi-Annual Focus],MasterData[Material'#],H1897,MasterData[Material],I1897,MasterData[WWB ID],C1897)</f>
        <v>0</v>
      </c>
      <c r="P1897" s="95">
        <f>SUMIFS(MasterData[Base Rebate],MasterData[Material'#],H1897,MasterData[Material],I1897,MasterData[WWB ID],C1897)</f>
        <v>0</v>
      </c>
      <c r="Q1897" s="95">
        <f>SUMIFS(MasterData[Annual Focus],MasterData[Material'#],H1897,MasterData[Material],I1897,MasterData[WWB ID],C1897)</f>
        <v>0</v>
      </c>
      <c r="R1897" s="95">
        <f>SUMIFS(MasterData[Growth Rebate],MasterData[Material'#],H1897,MasterData[Material],I1897,MasterData[WWB ID],C1897)</f>
        <v>0</v>
      </c>
      <c r="S1897" s="95">
        <f t="shared" si="62"/>
        <v>0</v>
      </c>
    </row>
    <row r="1898" spans="11:19" x14ac:dyDescent="0.25">
      <c r="K1898" s="95">
        <f>SUMIFS(MasterData[Curr Sales],MasterData[Material'#],H1898,MasterData[Material],I1898,MasterData[WWB ID],C1898)</f>
        <v>0</v>
      </c>
      <c r="L1898" s="95">
        <f>SUMIFS(MasterData[Prior Sales],MasterData[Material'#],H1898,MasterData[Material],I1898,MasterData[WWB ID],C1898)</f>
        <v>0</v>
      </c>
      <c r="M1898" s="95">
        <f t="shared" si="61"/>
        <v>0</v>
      </c>
      <c r="N1898" s="95">
        <f>SUMIFS(MasterData[Semi-Annual Base],MasterData[Material'#],H1898,MasterData[Material],I1898,MasterData[WWB ID],C1898)</f>
        <v>0</v>
      </c>
      <c r="O1898" s="95">
        <f>SUMIFS(MasterData[Semi-Annual Focus],MasterData[Material'#],H1898,MasterData[Material],I1898,MasterData[WWB ID],C1898)</f>
        <v>0</v>
      </c>
      <c r="P1898" s="95">
        <f>SUMIFS(MasterData[Base Rebate],MasterData[Material'#],H1898,MasterData[Material],I1898,MasterData[WWB ID],C1898)</f>
        <v>0</v>
      </c>
      <c r="Q1898" s="95">
        <f>SUMIFS(MasterData[Annual Focus],MasterData[Material'#],H1898,MasterData[Material],I1898,MasterData[WWB ID],C1898)</f>
        <v>0</v>
      </c>
      <c r="R1898" s="95">
        <f>SUMIFS(MasterData[Growth Rebate],MasterData[Material'#],H1898,MasterData[Material],I1898,MasterData[WWB ID],C1898)</f>
        <v>0</v>
      </c>
      <c r="S1898" s="95">
        <f t="shared" si="62"/>
        <v>0</v>
      </c>
    </row>
    <row r="1899" spans="11:19" x14ac:dyDescent="0.25">
      <c r="K1899" s="95">
        <f>SUMIFS(MasterData[Curr Sales],MasterData[Material'#],H1899,MasterData[Material],I1899,MasterData[WWB ID],C1899)</f>
        <v>0</v>
      </c>
      <c r="L1899" s="95">
        <f>SUMIFS(MasterData[Prior Sales],MasterData[Material'#],H1899,MasterData[Material],I1899,MasterData[WWB ID],C1899)</f>
        <v>0</v>
      </c>
      <c r="M1899" s="95">
        <f t="shared" si="61"/>
        <v>0</v>
      </c>
      <c r="N1899" s="95">
        <f>SUMIFS(MasterData[Semi-Annual Base],MasterData[Material'#],H1899,MasterData[Material],I1899,MasterData[WWB ID],C1899)</f>
        <v>0</v>
      </c>
      <c r="O1899" s="95">
        <f>SUMIFS(MasterData[Semi-Annual Focus],MasterData[Material'#],H1899,MasterData[Material],I1899,MasterData[WWB ID],C1899)</f>
        <v>0</v>
      </c>
      <c r="P1899" s="95">
        <f>SUMIFS(MasterData[Base Rebate],MasterData[Material'#],H1899,MasterData[Material],I1899,MasterData[WWB ID],C1899)</f>
        <v>0</v>
      </c>
      <c r="Q1899" s="95">
        <f>SUMIFS(MasterData[Annual Focus],MasterData[Material'#],H1899,MasterData[Material],I1899,MasterData[WWB ID],C1899)</f>
        <v>0</v>
      </c>
      <c r="R1899" s="95">
        <f>SUMIFS(MasterData[Growth Rebate],MasterData[Material'#],H1899,MasterData[Material],I1899,MasterData[WWB ID],C1899)</f>
        <v>0</v>
      </c>
      <c r="S1899" s="95">
        <f t="shared" si="62"/>
        <v>0</v>
      </c>
    </row>
    <row r="1900" spans="11:19" x14ac:dyDescent="0.25">
      <c r="K1900" s="95">
        <f>SUMIFS(MasterData[Curr Sales],MasterData[Material'#],H1900,MasterData[Material],I1900,MasterData[WWB ID],C1900)</f>
        <v>0</v>
      </c>
      <c r="L1900" s="95">
        <f>SUMIFS(MasterData[Prior Sales],MasterData[Material'#],H1900,MasterData[Material],I1900,MasterData[WWB ID],C1900)</f>
        <v>0</v>
      </c>
      <c r="M1900" s="95">
        <f t="shared" si="61"/>
        <v>0</v>
      </c>
      <c r="N1900" s="95">
        <f>SUMIFS(MasterData[Semi-Annual Base],MasterData[Material'#],H1900,MasterData[Material],I1900,MasterData[WWB ID],C1900)</f>
        <v>0</v>
      </c>
      <c r="O1900" s="95">
        <f>SUMIFS(MasterData[Semi-Annual Focus],MasterData[Material'#],H1900,MasterData[Material],I1900,MasterData[WWB ID],C1900)</f>
        <v>0</v>
      </c>
      <c r="P1900" s="95">
        <f>SUMIFS(MasterData[Base Rebate],MasterData[Material'#],H1900,MasterData[Material],I1900,MasterData[WWB ID],C1900)</f>
        <v>0</v>
      </c>
      <c r="Q1900" s="95">
        <f>SUMIFS(MasterData[Annual Focus],MasterData[Material'#],H1900,MasterData[Material],I1900,MasterData[WWB ID],C1900)</f>
        <v>0</v>
      </c>
      <c r="R1900" s="95">
        <f>SUMIFS(MasterData[Growth Rebate],MasterData[Material'#],H1900,MasterData[Material],I1900,MasterData[WWB ID],C1900)</f>
        <v>0</v>
      </c>
      <c r="S1900" s="95">
        <f t="shared" si="62"/>
        <v>0</v>
      </c>
    </row>
    <row r="1901" spans="11:19" x14ac:dyDescent="0.25">
      <c r="K1901" s="95">
        <f>SUMIFS(MasterData[Curr Sales],MasterData[Material'#],H1901,MasterData[Material],I1901,MasterData[WWB ID],C1901)</f>
        <v>0</v>
      </c>
      <c r="L1901" s="95">
        <f>SUMIFS(MasterData[Prior Sales],MasterData[Material'#],H1901,MasterData[Material],I1901,MasterData[WWB ID],C1901)</f>
        <v>0</v>
      </c>
      <c r="M1901" s="95">
        <f t="shared" si="61"/>
        <v>0</v>
      </c>
      <c r="N1901" s="95">
        <f>SUMIFS(MasterData[Semi-Annual Base],MasterData[Material'#],H1901,MasterData[Material],I1901,MasterData[WWB ID],C1901)</f>
        <v>0</v>
      </c>
      <c r="O1901" s="95">
        <f>SUMIFS(MasterData[Semi-Annual Focus],MasterData[Material'#],H1901,MasterData[Material],I1901,MasterData[WWB ID],C1901)</f>
        <v>0</v>
      </c>
      <c r="P1901" s="95">
        <f>SUMIFS(MasterData[Base Rebate],MasterData[Material'#],H1901,MasterData[Material],I1901,MasterData[WWB ID],C1901)</f>
        <v>0</v>
      </c>
      <c r="Q1901" s="95">
        <f>SUMIFS(MasterData[Annual Focus],MasterData[Material'#],H1901,MasterData[Material],I1901,MasterData[WWB ID],C1901)</f>
        <v>0</v>
      </c>
      <c r="R1901" s="95">
        <f>SUMIFS(MasterData[Growth Rebate],MasterData[Material'#],H1901,MasterData[Material],I1901,MasterData[WWB ID],C1901)</f>
        <v>0</v>
      </c>
      <c r="S1901" s="95">
        <f t="shared" si="62"/>
        <v>0</v>
      </c>
    </row>
    <row r="1902" spans="11:19" x14ac:dyDescent="0.25">
      <c r="K1902" s="95">
        <f>SUMIFS(MasterData[Curr Sales],MasterData[Material'#],H1902,MasterData[Material],I1902,MasterData[WWB ID],C1902)</f>
        <v>0</v>
      </c>
      <c r="L1902" s="95">
        <f>SUMIFS(MasterData[Prior Sales],MasterData[Material'#],H1902,MasterData[Material],I1902,MasterData[WWB ID],C1902)</f>
        <v>0</v>
      </c>
      <c r="M1902" s="95">
        <f t="shared" si="61"/>
        <v>0</v>
      </c>
      <c r="N1902" s="95">
        <f>SUMIFS(MasterData[Semi-Annual Base],MasterData[Material'#],H1902,MasterData[Material],I1902,MasterData[WWB ID],C1902)</f>
        <v>0</v>
      </c>
      <c r="O1902" s="95">
        <f>SUMIFS(MasterData[Semi-Annual Focus],MasterData[Material'#],H1902,MasterData[Material],I1902,MasterData[WWB ID],C1902)</f>
        <v>0</v>
      </c>
      <c r="P1902" s="95">
        <f>SUMIFS(MasterData[Base Rebate],MasterData[Material'#],H1902,MasterData[Material],I1902,MasterData[WWB ID],C1902)</f>
        <v>0</v>
      </c>
      <c r="Q1902" s="95">
        <f>SUMIFS(MasterData[Annual Focus],MasterData[Material'#],H1902,MasterData[Material],I1902,MasterData[WWB ID],C1902)</f>
        <v>0</v>
      </c>
      <c r="R1902" s="95">
        <f>SUMIFS(MasterData[Growth Rebate],MasterData[Material'#],H1902,MasterData[Material],I1902,MasterData[WWB ID],C1902)</f>
        <v>0</v>
      </c>
      <c r="S1902" s="95">
        <f t="shared" si="62"/>
        <v>0</v>
      </c>
    </row>
    <row r="1903" spans="11:19" x14ac:dyDescent="0.25">
      <c r="K1903" s="95">
        <f>SUMIFS(MasterData[Curr Sales],MasterData[Material'#],H1903,MasterData[Material],I1903,MasterData[WWB ID],C1903)</f>
        <v>0</v>
      </c>
      <c r="L1903" s="95">
        <f>SUMIFS(MasterData[Prior Sales],MasterData[Material'#],H1903,MasterData[Material],I1903,MasterData[WWB ID],C1903)</f>
        <v>0</v>
      </c>
      <c r="M1903" s="95">
        <f t="shared" si="61"/>
        <v>0</v>
      </c>
      <c r="N1903" s="95">
        <f>SUMIFS(MasterData[Semi-Annual Base],MasterData[Material'#],H1903,MasterData[Material],I1903,MasterData[WWB ID],C1903)</f>
        <v>0</v>
      </c>
      <c r="O1903" s="95">
        <f>SUMIFS(MasterData[Semi-Annual Focus],MasterData[Material'#],H1903,MasterData[Material],I1903,MasterData[WWB ID],C1903)</f>
        <v>0</v>
      </c>
      <c r="P1903" s="95">
        <f>SUMIFS(MasterData[Base Rebate],MasterData[Material'#],H1903,MasterData[Material],I1903,MasterData[WWB ID],C1903)</f>
        <v>0</v>
      </c>
      <c r="Q1903" s="95">
        <f>SUMIFS(MasterData[Annual Focus],MasterData[Material'#],H1903,MasterData[Material],I1903,MasterData[WWB ID],C1903)</f>
        <v>0</v>
      </c>
      <c r="R1903" s="95">
        <f>SUMIFS(MasterData[Growth Rebate],MasterData[Material'#],H1903,MasterData[Material],I1903,MasterData[WWB ID],C1903)</f>
        <v>0</v>
      </c>
      <c r="S1903" s="95">
        <f t="shared" si="62"/>
        <v>0</v>
      </c>
    </row>
    <row r="1904" spans="11:19" x14ac:dyDescent="0.25">
      <c r="K1904" s="95">
        <f>SUMIFS(MasterData[Curr Sales],MasterData[Material'#],H1904,MasterData[Material],I1904,MasterData[WWB ID],C1904)</f>
        <v>0</v>
      </c>
      <c r="L1904" s="95">
        <f>SUMIFS(MasterData[Prior Sales],MasterData[Material'#],H1904,MasterData[Material],I1904,MasterData[WWB ID],C1904)</f>
        <v>0</v>
      </c>
      <c r="M1904" s="95">
        <f t="shared" si="61"/>
        <v>0</v>
      </c>
      <c r="N1904" s="95">
        <f>SUMIFS(MasterData[Semi-Annual Base],MasterData[Material'#],H1904,MasterData[Material],I1904,MasterData[WWB ID],C1904)</f>
        <v>0</v>
      </c>
      <c r="O1904" s="95">
        <f>SUMIFS(MasterData[Semi-Annual Focus],MasterData[Material'#],H1904,MasterData[Material],I1904,MasterData[WWB ID],C1904)</f>
        <v>0</v>
      </c>
      <c r="P1904" s="95">
        <f>SUMIFS(MasterData[Base Rebate],MasterData[Material'#],H1904,MasterData[Material],I1904,MasterData[WWB ID],C1904)</f>
        <v>0</v>
      </c>
      <c r="Q1904" s="95">
        <f>SUMIFS(MasterData[Annual Focus],MasterData[Material'#],H1904,MasterData[Material],I1904,MasterData[WWB ID],C1904)</f>
        <v>0</v>
      </c>
      <c r="R1904" s="95">
        <f>SUMIFS(MasterData[Growth Rebate],MasterData[Material'#],H1904,MasterData[Material],I1904,MasterData[WWB ID],C1904)</f>
        <v>0</v>
      </c>
      <c r="S1904" s="95">
        <f t="shared" si="62"/>
        <v>0</v>
      </c>
    </row>
    <row r="1905" spans="11:19" x14ac:dyDescent="0.25">
      <c r="K1905" s="95">
        <f>SUMIFS(MasterData[Curr Sales],MasterData[Material'#],H1905,MasterData[Material],I1905,MasterData[WWB ID],C1905)</f>
        <v>0</v>
      </c>
      <c r="L1905" s="95">
        <f>SUMIFS(MasterData[Prior Sales],MasterData[Material'#],H1905,MasterData[Material],I1905,MasterData[WWB ID],C1905)</f>
        <v>0</v>
      </c>
      <c r="M1905" s="95">
        <f t="shared" si="61"/>
        <v>0</v>
      </c>
      <c r="N1905" s="95">
        <f>SUMIFS(MasterData[Semi-Annual Base],MasterData[Material'#],H1905,MasterData[Material],I1905,MasterData[WWB ID],C1905)</f>
        <v>0</v>
      </c>
      <c r="O1905" s="95">
        <f>SUMIFS(MasterData[Semi-Annual Focus],MasterData[Material'#],H1905,MasterData[Material],I1905,MasterData[WWB ID],C1905)</f>
        <v>0</v>
      </c>
      <c r="P1905" s="95">
        <f>SUMIFS(MasterData[Base Rebate],MasterData[Material'#],H1905,MasterData[Material],I1905,MasterData[WWB ID],C1905)</f>
        <v>0</v>
      </c>
      <c r="Q1905" s="95">
        <f>SUMIFS(MasterData[Annual Focus],MasterData[Material'#],H1905,MasterData[Material],I1905,MasterData[WWB ID],C1905)</f>
        <v>0</v>
      </c>
      <c r="R1905" s="95">
        <f>SUMIFS(MasterData[Growth Rebate],MasterData[Material'#],H1905,MasterData[Material],I1905,MasterData[WWB ID],C1905)</f>
        <v>0</v>
      </c>
      <c r="S1905" s="95">
        <f t="shared" si="62"/>
        <v>0</v>
      </c>
    </row>
    <row r="1906" spans="11:19" x14ac:dyDescent="0.25">
      <c r="K1906" s="95">
        <f>SUMIFS(MasterData[Curr Sales],MasterData[Material'#],H1906,MasterData[Material],I1906,MasterData[WWB ID],C1906)</f>
        <v>0</v>
      </c>
      <c r="L1906" s="95">
        <f>SUMIFS(MasterData[Prior Sales],MasterData[Material'#],H1906,MasterData[Material],I1906,MasterData[WWB ID],C1906)</f>
        <v>0</v>
      </c>
      <c r="M1906" s="95">
        <f t="shared" si="61"/>
        <v>0</v>
      </c>
      <c r="N1906" s="95">
        <f>SUMIFS(MasterData[Semi-Annual Base],MasterData[Material'#],H1906,MasterData[Material],I1906,MasterData[WWB ID],C1906)</f>
        <v>0</v>
      </c>
      <c r="O1906" s="95">
        <f>SUMIFS(MasterData[Semi-Annual Focus],MasterData[Material'#],H1906,MasterData[Material],I1906,MasterData[WWB ID],C1906)</f>
        <v>0</v>
      </c>
      <c r="P1906" s="95">
        <f>SUMIFS(MasterData[Base Rebate],MasterData[Material'#],H1906,MasterData[Material],I1906,MasterData[WWB ID],C1906)</f>
        <v>0</v>
      </c>
      <c r="Q1906" s="95">
        <f>SUMIFS(MasterData[Annual Focus],MasterData[Material'#],H1906,MasterData[Material],I1906,MasterData[WWB ID],C1906)</f>
        <v>0</v>
      </c>
      <c r="R1906" s="95">
        <f>SUMIFS(MasterData[Growth Rebate],MasterData[Material'#],H1906,MasterData[Material],I1906,MasterData[WWB ID],C1906)</f>
        <v>0</v>
      </c>
      <c r="S1906" s="95">
        <f t="shared" si="62"/>
        <v>0</v>
      </c>
    </row>
    <row r="1907" spans="11:19" x14ac:dyDescent="0.25">
      <c r="K1907" s="95">
        <f>SUMIFS(MasterData[Curr Sales],MasterData[Material'#],H1907,MasterData[Material],I1907,MasterData[WWB ID],C1907)</f>
        <v>0</v>
      </c>
      <c r="L1907" s="95">
        <f>SUMIFS(MasterData[Prior Sales],MasterData[Material'#],H1907,MasterData[Material],I1907,MasterData[WWB ID],C1907)</f>
        <v>0</v>
      </c>
      <c r="M1907" s="95">
        <f t="shared" si="61"/>
        <v>0</v>
      </c>
      <c r="N1907" s="95">
        <f>SUMIFS(MasterData[Semi-Annual Base],MasterData[Material'#],H1907,MasterData[Material],I1907,MasterData[WWB ID],C1907)</f>
        <v>0</v>
      </c>
      <c r="O1907" s="95">
        <f>SUMIFS(MasterData[Semi-Annual Focus],MasterData[Material'#],H1907,MasterData[Material],I1907,MasterData[WWB ID],C1907)</f>
        <v>0</v>
      </c>
      <c r="P1907" s="95">
        <f>SUMIFS(MasterData[Base Rebate],MasterData[Material'#],H1907,MasterData[Material],I1907,MasterData[WWB ID],C1907)</f>
        <v>0</v>
      </c>
      <c r="Q1907" s="95">
        <f>SUMIFS(MasterData[Annual Focus],MasterData[Material'#],H1907,MasterData[Material],I1907,MasterData[WWB ID],C1907)</f>
        <v>0</v>
      </c>
      <c r="R1907" s="95">
        <f>SUMIFS(MasterData[Growth Rebate],MasterData[Material'#],H1907,MasterData[Material],I1907,MasterData[WWB ID],C1907)</f>
        <v>0</v>
      </c>
      <c r="S1907" s="95">
        <f t="shared" si="62"/>
        <v>0</v>
      </c>
    </row>
    <row r="1908" spans="11:19" x14ac:dyDescent="0.25">
      <c r="K1908" s="95">
        <f>SUMIFS(MasterData[Curr Sales],MasterData[Material'#],H1908,MasterData[Material],I1908,MasterData[WWB ID],C1908)</f>
        <v>0</v>
      </c>
      <c r="L1908" s="95">
        <f>SUMIFS(MasterData[Prior Sales],MasterData[Material'#],H1908,MasterData[Material],I1908,MasterData[WWB ID],C1908)</f>
        <v>0</v>
      </c>
      <c r="M1908" s="95">
        <f t="shared" si="61"/>
        <v>0</v>
      </c>
      <c r="N1908" s="95">
        <f>SUMIFS(MasterData[Semi-Annual Base],MasterData[Material'#],H1908,MasterData[Material],I1908,MasterData[WWB ID],C1908)</f>
        <v>0</v>
      </c>
      <c r="O1908" s="95">
        <f>SUMIFS(MasterData[Semi-Annual Focus],MasterData[Material'#],H1908,MasterData[Material],I1908,MasterData[WWB ID],C1908)</f>
        <v>0</v>
      </c>
      <c r="P1908" s="95">
        <f>SUMIFS(MasterData[Base Rebate],MasterData[Material'#],H1908,MasterData[Material],I1908,MasterData[WWB ID],C1908)</f>
        <v>0</v>
      </c>
      <c r="Q1908" s="95">
        <f>SUMIFS(MasterData[Annual Focus],MasterData[Material'#],H1908,MasterData[Material],I1908,MasterData[WWB ID],C1908)</f>
        <v>0</v>
      </c>
      <c r="R1908" s="95">
        <f>SUMIFS(MasterData[Growth Rebate],MasterData[Material'#],H1908,MasterData[Material],I1908,MasterData[WWB ID],C1908)</f>
        <v>0</v>
      </c>
      <c r="S1908" s="95">
        <f t="shared" si="62"/>
        <v>0</v>
      </c>
    </row>
    <row r="1909" spans="11:19" x14ac:dyDescent="0.25">
      <c r="K1909" s="95">
        <f>SUMIFS(MasterData[Curr Sales],MasterData[Material'#],H1909,MasterData[Material],I1909,MasterData[WWB ID],C1909)</f>
        <v>0</v>
      </c>
      <c r="L1909" s="95">
        <f>SUMIFS(MasterData[Prior Sales],MasterData[Material'#],H1909,MasterData[Material],I1909,MasterData[WWB ID],C1909)</f>
        <v>0</v>
      </c>
      <c r="M1909" s="95">
        <f t="shared" si="61"/>
        <v>0</v>
      </c>
      <c r="N1909" s="95">
        <f>SUMIFS(MasterData[Semi-Annual Base],MasterData[Material'#],H1909,MasterData[Material],I1909,MasterData[WWB ID],C1909)</f>
        <v>0</v>
      </c>
      <c r="O1909" s="95">
        <f>SUMIFS(MasterData[Semi-Annual Focus],MasterData[Material'#],H1909,MasterData[Material],I1909,MasterData[WWB ID],C1909)</f>
        <v>0</v>
      </c>
      <c r="P1909" s="95">
        <f>SUMIFS(MasterData[Base Rebate],MasterData[Material'#],H1909,MasterData[Material],I1909,MasterData[WWB ID],C1909)</f>
        <v>0</v>
      </c>
      <c r="Q1909" s="95">
        <f>SUMIFS(MasterData[Annual Focus],MasterData[Material'#],H1909,MasterData[Material],I1909,MasterData[WWB ID],C1909)</f>
        <v>0</v>
      </c>
      <c r="R1909" s="95">
        <f>SUMIFS(MasterData[Growth Rebate],MasterData[Material'#],H1909,MasterData[Material],I1909,MasterData[WWB ID],C1909)</f>
        <v>0</v>
      </c>
      <c r="S1909" s="95">
        <f t="shared" si="62"/>
        <v>0</v>
      </c>
    </row>
    <row r="1910" spans="11:19" x14ac:dyDescent="0.25">
      <c r="K1910" s="95">
        <f>SUMIFS(MasterData[Curr Sales],MasterData[Material'#],H1910,MasterData[Material],I1910,MasterData[WWB ID],C1910)</f>
        <v>0</v>
      </c>
      <c r="L1910" s="95">
        <f>SUMIFS(MasterData[Prior Sales],MasterData[Material'#],H1910,MasterData[Material],I1910,MasterData[WWB ID],C1910)</f>
        <v>0</v>
      </c>
      <c r="M1910" s="95">
        <f t="shared" si="61"/>
        <v>0</v>
      </c>
      <c r="N1910" s="95">
        <f>SUMIFS(MasterData[Semi-Annual Base],MasterData[Material'#],H1910,MasterData[Material],I1910,MasterData[WWB ID],C1910)</f>
        <v>0</v>
      </c>
      <c r="O1910" s="95">
        <f>SUMIFS(MasterData[Semi-Annual Focus],MasterData[Material'#],H1910,MasterData[Material],I1910,MasterData[WWB ID],C1910)</f>
        <v>0</v>
      </c>
      <c r="P1910" s="95">
        <f>SUMIFS(MasterData[Base Rebate],MasterData[Material'#],H1910,MasterData[Material],I1910,MasterData[WWB ID],C1910)</f>
        <v>0</v>
      </c>
      <c r="Q1910" s="95">
        <f>SUMIFS(MasterData[Annual Focus],MasterData[Material'#],H1910,MasterData[Material],I1910,MasterData[WWB ID],C1910)</f>
        <v>0</v>
      </c>
      <c r="R1910" s="95">
        <f>SUMIFS(MasterData[Growth Rebate],MasterData[Material'#],H1910,MasterData[Material],I1910,MasterData[WWB ID],C1910)</f>
        <v>0</v>
      </c>
      <c r="S1910" s="95">
        <f t="shared" si="62"/>
        <v>0</v>
      </c>
    </row>
    <row r="1911" spans="11:19" x14ac:dyDescent="0.25">
      <c r="K1911" s="95">
        <f>SUMIFS(MasterData[Curr Sales],MasterData[Material'#],H1911,MasterData[Material],I1911,MasterData[WWB ID],C1911)</f>
        <v>0</v>
      </c>
      <c r="L1911" s="95">
        <f>SUMIFS(MasterData[Prior Sales],MasterData[Material'#],H1911,MasterData[Material],I1911,MasterData[WWB ID],C1911)</f>
        <v>0</v>
      </c>
      <c r="M1911" s="95">
        <f t="shared" si="61"/>
        <v>0</v>
      </c>
      <c r="N1911" s="95">
        <f>SUMIFS(MasterData[Semi-Annual Base],MasterData[Material'#],H1911,MasterData[Material],I1911,MasterData[WWB ID],C1911)</f>
        <v>0</v>
      </c>
      <c r="O1911" s="95">
        <f>SUMIFS(MasterData[Semi-Annual Focus],MasterData[Material'#],H1911,MasterData[Material],I1911,MasterData[WWB ID],C1911)</f>
        <v>0</v>
      </c>
      <c r="P1911" s="95">
        <f>SUMIFS(MasterData[Base Rebate],MasterData[Material'#],H1911,MasterData[Material],I1911,MasterData[WWB ID],C1911)</f>
        <v>0</v>
      </c>
      <c r="Q1911" s="95">
        <f>SUMIFS(MasterData[Annual Focus],MasterData[Material'#],H1911,MasterData[Material],I1911,MasterData[WWB ID],C1911)</f>
        <v>0</v>
      </c>
      <c r="R1911" s="95">
        <f>SUMIFS(MasterData[Growth Rebate],MasterData[Material'#],H1911,MasterData[Material],I1911,MasterData[WWB ID],C1911)</f>
        <v>0</v>
      </c>
      <c r="S1911" s="95">
        <f t="shared" si="62"/>
        <v>0</v>
      </c>
    </row>
    <row r="1912" spans="11:19" x14ac:dyDescent="0.25">
      <c r="K1912" s="95">
        <f>SUMIFS(MasterData[Curr Sales],MasterData[Material'#],H1912,MasterData[Material],I1912,MasterData[WWB ID],C1912)</f>
        <v>0</v>
      </c>
      <c r="L1912" s="95">
        <f>SUMIFS(MasterData[Prior Sales],MasterData[Material'#],H1912,MasterData[Material],I1912,MasterData[WWB ID],C1912)</f>
        <v>0</v>
      </c>
      <c r="M1912" s="95">
        <f t="shared" si="61"/>
        <v>0</v>
      </c>
      <c r="N1912" s="95">
        <f>SUMIFS(MasterData[Semi-Annual Base],MasterData[Material'#],H1912,MasterData[Material],I1912,MasterData[WWB ID],C1912)</f>
        <v>0</v>
      </c>
      <c r="O1912" s="95">
        <f>SUMIFS(MasterData[Semi-Annual Focus],MasterData[Material'#],H1912,MasterData[Material],I1912,MasterData[WWB ID],C1912)</f>
        <v>0</v>
      </c>
      <c r="P1912" s="95">
        <f>SUMIFS(MasterData[Base Rebate],MasterData[Material'#],H1912,MasterData[Material],I1912,MasterData[WWB ID],C1912)</f>
        <v>0</v>
      </c>
      <c r="Q1912" s="95">
        <f>SUMIFS(MasterData[Annual Focus],MasterData[Material'#],H1912,MasterData[Material],I1912,MasterData[WWB ID],C1912)</f>
        <v>0</v>
      </c>
      <c r="R1912" s="95">
        <f>SUMIFS(MasterData[Growth Rebate],MasterData[Material'#],H1912,MasterData[Material],I1912,MasterData[WWB ID],C1912)</f>
        <v>0</v>
      </c>
      <c r="S1912" s="95">
        <f t="shared" si="62"/>
        <v>0</v>
      </c>
    </row>
    <row r="1913" spans="11:19" x14ac:dyDescent="0.25">
      <c r="K1913" s="95">
        <f>SUMIFS(MasterData[Curr Sales],MasterData[Material'#],H1913,MasterData[Material],I1913,MasterData[WWB ID],C1913)</f>
        <v>0</v>
      </c>
      <c r="L1913" s="95">
        <f>SUMIFS(MasterData[Prior Sales],MasterData[Material'#],H1913,MasterData[Material],I1913,MasterData[WWB ID],C1913)</f>
        <v>0</v>
      </c>
      <c r="M1913" s="95">
        <f t="shared" si="61"/>
        <v>0</v>
      </c>
      <c r="N1913" s="95">
        <f>SUMIFS(MasterData[Semi-Annual Base],MasterData[Material'#],H1913,MasterData[Material],I1913,MasterData[WWB ID],C1913)</f>
        <v>0</v>
      </c>
      <c r="O1913" s="95">
        <f>SUMIFS(MasterData[Semi-Annual Focus],MasterData[Material'#],H1913,MasterData[Material],I1913,MasterData[WWB ID],C1913)</f>
        <v>0</v>
      </c>
      <c r="P1913" s="95">
        <f>SUMIFS(MasterData[Base Rebate],MasterData[Material'#],H1913,MasterData[Material],I1913,MasterData[WWB ID],C1913)</f>
        <v>0</v>
      </c>
      <c r="Q1913" s="95">
        <f>SUMIFS(MasterData[Annual Focus],MasterData[Material'#],H1913,MasterData[Material],I1913,MasterData[WWB ID],C1913)</f>
        <v>0</v>
      </c>
      <c r="R1913" s="95">
        <f>SUMIFS(MasterData[Growth Rebate],MasterData[Material'#],H1913,MasterData[Material],I1913,MasterData[WWB ID],C1913)</f>
        <v>0</v>
      </c>
      <c r="S1913" s="95">
        <f t="shared" si="62"/>
        <v>0</v>
      </c>
    </row>
    <row r="1914" spans="11:19" x14ac:dyDescent="0.25">
      <c r="K1914" s="95">
        <f>SUMIFS(MasterData[Curr Sales],MasterData[Material'#],H1914,MasterData[Material],I1914,MasterData[WWB ID],C1914)</f>
        <v>0</v>
      </c>
      <c r="L1914" s="95">
        <f>SUMIFS(MasterData[Prior Sales],MasterData[Material'#],H1914,MasterData[Material],I1914,MasterData[WWB ID],C1914)</f>
        <v>0</v>
      </c>
      <c r="M1914" s="95">
        <f t="shared" si="61"/>
        <v>0</v>
      </c>
      <c r="N1914" s="95">
        <f>SUMIFS(MasterData[Semi-Annual Base],MasterData[Material'#],H1914,MasterData[Material],I1914,MasterData[WWB ID],C1914)</f>
        <v>0</v>
      </c>
      <c r="O1914" s="95">
        <f>SUMIFS(MasterData[Semi-Annual Focus],MasterData[Material'#],H1914,MasterData[Material],I1914,MasterData[WWB ID],C1914)</f>
        <v>0</v>
      </c>
      <c r="P1914" s="95">
        <f>SUMIFS(MasterData[Base Rebate],MasterData[Material'#],H1914,MasterData[Material],I1914,MasterData[WWB ID],C1914)</f>
        <v>0</v>
      </c>
      <c r="Q1914" s="95">
        <f>SUMIFS(MasterData[Annual Focus],MasterData[Material'#],H1914,MasterData[Material],I1914,MasterData[WWB ID],C1914)</f>
        <v>0</v>
      </c>
      <c r="R1914" s="95">
        <f>SUMIFS(MasterData[Growth Rebate],MasterData[Material'#],H1914,MasterData[Material],I1914,MasterData[WWB ID],C1914)</f>
        <v>0</v>
      </c>
      <c r="S1914" s="95">
        <f t="shared" si="62"/>
        <v>0</v>
      </c>
    </row>
    <row r="1915" spans="11:19" x14ac:dyDescent="0.25">
      <c r="K1915" s="95">
        <f>SUMIFS(MasterData[Curr Sales],MasterData[Material'#],H1915,MasterData[Material],I1915,MasterData[WWB ID],C1915)</f>
        <v>0</v>
      </c>
      <c r="L1915" s="95">
        <f>SUMIFS(MasterData[Prior Sales],MasterData[Material'#],H1915,MasterData[Material],I1915,MasterData[WWB ID],C1915)</f>
        <v>0</v>
      </c>
      <c r="M1915" s="95">
        <f t="shared" si="61"/>
        <v>0</v>
      </c>
      <c r="N1915" s="95">
        <f>SUMIFS(MasterData[Semi-Annual Base],MasterData[Material'#],H1915,MasterData[Material],I1915,MasterData[WWB ID],C1915)</f>
        <v>0</v>
      </c>
      <c r="O1915" s="95">
        <f>SUMIFS(MasterData[Semi-Annual Focus],MasterData[Material'#],H1915,MasterData[Material],I1915,MasterData[WWB ID],C1915)</f>
        <v>0</v>
      </c>
      <c r="P1915" s="95">
        <f>SUMIFS(MasterData[Base Rebate],MasterData[Material'#],H1915,MasterData[Material],I1915,MasterData[WWB ID],C1915)</f>
        <v>0</v>
      </c>
      <c r="Q1915" s="95">
        <f>SUMIFS(MasterData[Annual Focus],MasterData[Material'#],H1915,MasterData[Material],I1915,MasterData[WWB ID],C1915)</f>
        <v>0</v>
      </c>
      <c r="R1915" s="95">
        <f>SUMIFS(MasterData[Growth Rebate],MasterData[Material'#],H1915,MasterData[Material],I1915,MasterData[WWB ID],C1915)</f>
        <v>0</v>
      </c>
      <c r="S1915" s="95">
        <f t="shared" si="62"/>
        <v>0</v>
      </c>
    </row>
    <row r="1916" spans="11:19" x14ac:dyDescent="0.25">
      <c r="K1916" s="95">
        <f>SUMIFS(MasterData[Curr Sales],MasterData[Material'#],H1916,MasterData[Material],I1916,MasterData[WWB ID],C1916)</f>
        <v>0</v>
      </c>
      <c r="L1916" s="95">
        <f>SUMIFS(MasterData[Prior Sales],MasterData[Material'#],H1916,MasterData[Material],I1916,MasterData[WWB ID],C1916)</f>
        <v>0</v>
      </c>
      <c r="M1916" s="95">
        <f t="shared" si="61"/>
        <v>0</v>
      </c>
      <c r="N1916" s="95">
        <f>SUMIFS(MasterData[Semi-Annual Base],MasterData[Material'#],H1916,MasterData[Material],I1916,MasterData[WWB ID],C1916)</f>
        <v>0</v>
      </c>
      <c r="O1916" s="95">
        <f>SUMIFS(MasterData[Semi-Annual Focus],MasterData[Material'#],H1916,MasterData[Material],I1916,MasterData[WWB ID],C1916)</f>
        <v>0</v>
      </c>
      <c r="P1916" s="95">
        <f>SUMIFS(MasterData[Base Rebate],MasterData[Material'#],H1916,MasterData[Material],I1916,MasterData[WWB ID],C1916)</f>
        <v>0</v>
      </c>
      <c r="Q1916" s="95">
        <f>SUMIFS(MasterData[Annual Focus],MasterData[Material'#],H1916,MasterData[Material],I1916,MasterData[WWB ID],C1916)</f>
        <v>0</v>
      </c>
      <c r="R1916" s="95">
        <f>SUMIFS(MasterData[Growth Rebate],MasterData[Material'#],H1916,MasterData[Material],I1916,MasterData[WWB ID],C1916)</f>
        <v>0</v>
      </c>
      <c r="S1916" s="95">
        <f t="shared" si="62"/>
        <v>0</v>
      </c>
    </row>
    <row r="1917" spans="11:19" x14ac:dyDescent="0.25">
      <c r="K1917" s="95">
        <f>SUMIFS(MasterData[Curr Sales],MasterData[Material'#],H1917,MasterData[Material],I1917,MasterData[WWB ID],C1917)</f>
        <v>0</v>
      </c>
      <c r="L1917" s="95">
        <f>SUMIFS(MasterData[Prior Sales],MasterData[Material'#],H1917,MasterData[Material],I1917,MasterData[WWB ID],C1917)</f>
        <v>0</v>
      </c>
      <c r="M1917" s="95">
        <f t="shared" si="61"/>
        <v>0</v>
      </c>
      <c r="N1917" s="95">
        <f>SUMIFS(MasterData[Semi-Annual Base],MasterData[Material'#],H1917,MasterData[Material],I1917,MasterData[WWB ID],C1917)</f>
        <v>0</v>
      </c>
      <c r="O1917" s="95">
        <f>SUMIFS(MasterData[Semi-Annual Focus],MasterData[Material'#],H1917,MasterData[Material],I1917,MasterData[WWB ID],C1917)</f>
        <v>0</v>
      </c>
      <c r="P1917" s="95">
        <f>SUMIFS(MasterData[Base Rebate],MasterData[Material'#],H1917,MasterData[Material],I1917,MasterData[WWB ID],C1917)</f>
        <v>0</v>
      </c>
      <c r="Q1917" s="95">
        <f>SUMIFS(MasterData[Annual Focus],MasterData[Material'#],H1917,MasterData[Material],I1917,MasterData[WWB ID],C1917)</f>
        <v>0</v>
      </c>
      <c r="R1917" s="95">
        <f>SUMIFS(MasterData[Growth Rebate],MasterData[Material'#],H1917,MasterData[Material],I1917,MasterData[WWB ID],C1917)</f>
        <v>0</v>
      </c>
      <c r="S1917" s="95">
        <f t="shared" si="62"/>
        <v>0</v>
      </c>
    </row>
    <row r="1918" spans="11:19" x14ac:dyDescent="0.25">
      <c r="K1918" s="95">
        <f>SUMIFS(MasterData[Curr Sales],MasterData[Material'#],H1918,MasterData[Material],I1918,MasterData[WWB ID],C1918)</f>
        <v>0</v>
      </c>
      <c r="L1918" s="95">
        <f>SUMIFS(MasterData[Prior Sales],MasterData[Material'#],H1918,MasterData[Material],I1918,MasterData[WWB ID],C1918)</f>
        <v>0</v>
      </c>
      <c r="M1918" s="95">
        <f t="shared" si="61"/>
        <v>0</v>
      </c>
      <c r="N1918" s="95">
        <f>SUMIFS(MasterData[Semi-Annual Base],MasterData[Material'#],H1918,MasterData[Material],I1918,MasterData[WWB ID],C1918)</f>
        <v>0</v>
      </c>
      <c r="O1918" s="95">
        <f>SUMIFS(MasterData[Semi-Annual Focus],MasterData[Material'#],H1918,MasterData[Material],I1918,MasterData[WWB ID],C1918)</f>
        <v>0</v>
      </c>
      <c r="P1918" s="95">
        <f>SUMIFS(MasterData[Base Rebate],MasterData[Material'#],H1918,MasterData[Material],I1918,MasterData[WWB ID],C1918)</f>
        <v>0</v>
      </c>
      <c r="Q1918" s="95">
        <f>SUMIFS(MasterData[Annual Focus],MasterData[Material'#],H1918,MasterData[Material],I1918,MasterData[WWB ID],C1918)</f>
        <v>0</v>
      </c>
      <c r="R1918" s="95">
        <f>SUMIFS(MasterData[Growth Rebate],MasterData[Material'#],H1918,MasterData[Material],I1918,MasterData[WWB ID],C1918)</f>
        <v>0</v>
      </c>
      <c r="S1918" s="95">
        <f t="shared" si="62"/>
        <v>0</v>
      </c>
    </row>
    <row r="1919" spans="11:19" x14ac:dyDescent="0.25">
      <c r="K1919" s="95">
        <f>SUMIFS(MasterData[Curr Sales],MasterData[Material'#],H1919,MasterData[Material],I1919,MasterData[WWB ID],C1919)</f>
        <v>0</v>
      </c>
      <c r="L1919" s="95">
        <f>SUMIFS(MasterData[Prior Sales],MasterData[Material'#],H1919,MasterData[Material],I1919,MasterData[WWB ID],C1919)</f>
        <v>0</v>
      </c>
      <c r="M1919" s="95">
        <f t="shared" si="61"/>
        <v>0</v>
      </c>
      <c r="N1919" s="95">
        <f>SUMIFS(MasterData[Semi-Annual Base],MasterData[Material'#],H1919,MasterData[Material],I1919,MasterData[WWB ID],C1919)</f>
        <v>0</v>
      </c>
      <c r="O1919" s="95">
        <f>SUMIFS(MasterData[Semi-Annual Focus],MasterData[Material'#],H1919,MasterData[Material],I1919,MasterData[WWB ID],C1919)</f>
        <v>0</v>
      </c>
      <c r="P1919" s="95">
        <f>SUMIFS(MasterData[Base Rebate],MasterData[Material'#],H1919,MasterData[Material],I1919,MasterData[WWB ID],C1919)</f>
        <v>0</v>
      </c>
      <c r="Q1919" s="95">
        <f>SUMIFS(MasterData[Annual Focus],MasterData[Material'#],H1919,MasterData[Material],I1919,MasterData[WWB ID],C1919)</f>
        <v>0</v>
      </c>
      <c r="R1919" s="95">
        <f>SUMIFS(MasterData[Growth Rebate],MasterData[Material'#],H1919,MasterData[Material],I1919,MasterData[WWB ID],C1919)</f>
        <v>0</v>
      </c>
      <c r="S1919" s="95">
        <f t="shared" si="62"/>
        <v>0</v>
      </c>
    </row>
    <row r="1920" spans="11:19" x14ac:dyDescent="0.25">
      <c r="K1920" s="95">
        <f>SUMIFS(MasterData[Curr Sales],MasterData[Material'#],H1920,MasterData[Material],I1920,MasterData[WWB ID],C1920)</f>
        <v>0</v>
      </c>
      <c r="L1920" s="95">
        <f>SUMIFS(MasterData[Prior Sales],MasterData[Material'#],H1920,MasterData[Material],I1920,MasterData[WWB ID],C1920)</f>
        <v>0</v>
      </c>
      <c r="M1920" s="95">
        <f t="shared" si="61"/>
        <v>0</v>
      </c>
      <c r="N1920" s="95">
        <f>SUMIFS(MasterData[Semi-Annual Base],MasterData[Material'#],H1920,MasterData[Material],I1920,MasterData[WWB ID],C1920)</f>
        <v>0</v>
      </c>
      <c r="O1920" s="95">
        <f>SUMIFS(MasterData[Semi-Annual Focus],MasterData[Material'#],H1920,MasterData[Material],I1920,MasterData[WWB ID],C1920)</f>
        <v>0</v>
      </c>
      <c r="P1920" s="95">
        <f>SUMIFS(MasterData[Base Rebate],MasterData[Material'#],H1920,MasterData[Material],I1920,MasterData[WWB ID],C1920)</f>
        <v>0</v>
      </c>
      <c r="Q1920" s="95">
        <f>SUMIFS(MasterData[Annual Focus],MasterData[Material'#],H1920,MasterData[Material],I1920,MasterData[WWB ID],C1920)</f>
        <v>0</v>
      </c>
      <c r="R1920" s="95">
        <f>SUMIFS(MasterData[Growth Rebate],MasterData[Material'#],H1920,MasterData[Material],I1920,MasterData[WWB ID],C1920)</f>
        <v>0</v>
      </c>
      <c r="S1920" s="95">
        <f t="shared" si="62"/>
        <v>0</v>
      </c>
    </row>
    <row r="1921" spans="11:19" x14ac:dyDescent="0.25">
      <c r="K1921" s="95">
        <f>SUMIFS(MasterData[Curr Sales],MasterData[Material'#],H1921,MasterData[Material],I1921,MasterData[WWB ID],C1921)</f>
        <v>0</v>
      </c>
      <c r="L1921" s="95">
        <f>SUMIFS(MasterData[Prior Sales],MasterData[Material'#],H1921,MasterData[Material],I1921,MasterData[WWB ID],C1921)</f>
        <v>0</v>
      </c>
      <c r="M1921" s="95">
        <f t="shared" si="61"/>
        <v>0</v>
      </c>
      <c r="N1921" s="95">
        <f>SUMIFS(MasterData[Semi-Annual Base],MasterData[Material'#],H1921,MasterData[Material],I1921,MasterData[WWB ID],C1921)</f>
        <v>0</v>
      </c>
      <c r="O1921" s="95">
        <f>SUMIFS(MasterData[Semi-Annual Focus],MasterData[Material'#],H1921,MasterData[Material],I1921,MasterData[WWB ID],C1921)</f>
        <v>0</v>
      </c>
      <c r="P1921" s="95">
        <f>SUMIFS(MasterData[Base Rebate],MasterData[Material'#],H1921,MasterData[Material],I1921,MasterData[WWB ID],C1921)</f>
        <v>0</v>
      </c>
      <c r="Q1921" s="95">
        <f>SUMIFS(MasterData[Annual Focus],MasterData[Material'#],H1921,MasterData[Material],I1921,MasterData[WWB ID],C1921)</f>
        <v>0</v>
      </c>
      <c r="R1921" s="95">
        <f>SUMIFS(MasterData[Growth Rebate],MasterData[Material'#],H1921,MasterData[Material],I1921,MasterData[WWB ID],C1921)</f>
        <v>0</v>
      </c>
      <c r="S1921" s="95">
        <f t="shared" si="62"/>
        <v>0</v>
      </c>
    </row>
    <row r="1922" spans="11:19" x14ac:dyDescent="0.25">
      <c r="K1922" s="95">
        <f>SUMIFS(MasterData[Curr Sales],MasterData[Material'#],H1922,MasterData[Material],I1922,MasterData[WWB ID],C1922)</f>
        <v>0</v>
      </c>
      <c r="L1922" s="95">
        <f>SUMIFS(MasterData[Prior Sales],MasterData[Material'#],H1922,MasterData[Material],I1922,MasterData[WWB ID],C1922)</f>
        <v>0</v>
      </c>
      <c r="M1922" s="95">
        <f t="shared" si="61"/>
        <v>0</v>
      </c>
      <c r="N1922" s="95">
        <f>SUMIFS(MasterData[Semi-Annual Base],MasterData[Material'#],H1922,MasterData[Material],I1922,MasterData[WWB ID],C1922)</f>
        <v>0</v>
      </c>
      <c r="O1922" s="95">
        <f>SUMIFS(MasterData[Semi-Annual Focus],MasterData[Material'#],H1922,MasterData[Material],I1922,MasterData[WWB ID],C1922)</f>
        <v>0</v>
      </c>
      <c r="P1922" s="95">
        <f>SUMIFS(MasterData[Base Rebate],MasterData[Material'#],H1922,MasterData[Material],I1922,MasterData[WWB ID],C1922)</f>
        <v>0</v>
      </c>
      <c r="Q1922" s="95">
        <f>SUMIFS(MasterData[Annual Focus],MasterData[Material'#],H1922,MasterData[Material],I1922,MasterData[WWB ID],C1922)</f>
        <v>0</v>
      </c>
      <c r="R1922" s="95">
        <f>SUMIFS(MasterData[Growth Rebate],MasterData[Material'#],H1922,MasterData[Material],I1922,MasterData[WWB ID],C1922)</f>
        <v>0</v>
      </c>
      <c r="S1922" s="95">
        <f t="shared" si="62"/>
        <v>0</v>
      </c>
    </row>
    <row r="1923" spans="11:19" x14ac:dyDescent="0.25">
      <c r="K1923" s="95">
        <f>SUMIFS(MasterData[Curr Sales],MasterData[Material'#],H1923,MasterData[Material],I1923,MasterData[WWB ID],C1923)</f>
        <v>0</v>
      </c>
      <c r="L1923" s="95">
        <f>SUMIFS(MasterData[Prior Sales],MasterData[Material'#],H1923,MasterData[Material],I1923,MasterData[WWB ID],C1923)</f>
        <v>0</v>
      </c>
      <c r="M1923" s="95">
        <f t="shared" si="61"/>
        <v>0</v>
      </c>
      <c r="N1923" s="95">
        <f>SUMIFS(MasterData[Semi-Annual Base],MasterData[Material'#],H1923,MasterData[Material],I1923,MasterData[WWB ID],C1923)</f>
        <v>0</v>
      </c>
      <c r="O1923" s="95">
        <f>SUMIFS(MasterData[Semi-Annual Focus],MasterData[Material'#],H1923,MasterData[Material],I1923,MasterData[WWB ID],C1923)</f>
        <v>0</v>
      </c>
      <c r="P1923" s="95">
        <f>SUMIFS(MasterData[Base Rebate],MasterData[Material'#],H1923,MasterData[Material],I1923,MasterData[WWB ID],C1923)</f>
        <v>0</v>
      </c>
      <c r="Q1923" s="95">
        <f>SUMIFS(MasterData[Annual Focus],MasterData[Material'#],H1923,MasterData[Material],I1923,MasterData[WWB ID],C1923)</f>
        <v>0</v>
      </c>
      <c r="R1923" s="95">
        <f>SUMIFS(MasterData[Growth Rebate],MasterData[Material'#],H1923,MasterData[Material],I1923,MasterData[WWB ID],C1923)</f>
        <v>0</v>
      </c>
      <c r="S1923" s="95">
        <f t="shared" si="62"/>
        <v>0</v>
      </c>
    </row>
    <row r="1924" spans="11:19" x14ac:dyDescent="0.25">
      <c r="K1924" s="95">
        <f>SUMIFS(MasterData[Curr Sales],MasterData[Material'#],H1924,MasterData[Material],I1924,MasterData[WWB ID],C1924)</f>
        <v>0</v>
      </c>
      <c r="L1924" s="95">
        <f>SUMIFS(MasterData[Prior Sales],MasterData[Material'#],H1924,MasterData[Material],I1924,MasterData[WWB ID],C1924)</f>
        <v>0</v>
      </c>
      <c r="M1924" s="95">
        <f t="shared" si="61"/>
        <v>0</v>
      </c>
      <c r="N1924" s="95">
        <f>SUMIFS(MasterData[Semi-Annual Base],MasterData[Material'#],H1924,MasterData[Material],I1924,MasterData[WWB ID],C1924)</f>
        <v>0</v>
      </c>
      <c r="O1924" s="95">
        <f>SUMIFS(MasterData[Semi-Annual Focus],MasterData[Material'#],H1924,MasterData[Material],I1924,MasterData[WWB ID],C1924)</f>
        <v>0</v>
      </c>
      <c r="P1924" s="95">
        <f>SUMIFS(MasterData[Base Rebate],MasterData[Material'#],H1924,MasterData[Material],I1924,MasterData[WWB ID],C1924)</f>
        <v>0</v>
      </c>
      <c r="Q1924" s="95">
        <f>SUMIFS(MasterData[Annual Focus],MasterData[Material'#],H1924,MasterData[Material],I1924,MasterData[WWB ID],C1924)</f>
        <v>0</v>
      </c>
      <c r="R1924" s="95">
        <f>SUMIFS(MasterData[Growth Rebate],MasterData[Material'#],H1924,MasterData[Material],I1924,MasterData[WWB ID],C1924)</f>
        <v>0</v>
      </c>
      <c r="S1924" s="95">
        <f t="shared" si="62"/>
        <v>0</v>
      </c>
    </row>
    <row r="1925" spans="11:19" x14ac:dyDescent="0.25">
      <c r="K1925" s="95">
        <f>SUMIFS(MasterData[Curr Sales],MasterData[Material'#],H1925,MasterData[Material],I1925,MasterData[WWB ID],C1925)</f>
        <v>0</v>
      </c>
      <c r="L1925" s="95">
        <f>SUMIFS(MasterData[Prior Sales],MasterData[Material'#],H1925,MasterData[Material],I1925,MasterData[WWB ID],C1925)</f>
        <v>0</v>
      </c>
      <c r="M1925" s="95">
        <f t="shared" si="61"/>
        <v>0</v>
      </c>
      <c r="N1925" s="95">
        <f>SUMIFS(MasterData[Semi-Annual Base],MasterData[Material'#],H1925,MasterData[Material],I1925,MasterData[WWB ID],C1925)</f>
        <v>0</v>
      </c>
      <c r="O1925" s="95">
        <f>SUMIFS(MasterData[Semi-Annual Focus],MasterData[Material'#],H1925,MasterData[Material],I1925,MasterData[WWB ID],C1925)</f>
        <v>0</v>
      </c>
      <c r="P1925" s="95">
        <f>SUMIFS(MasterData[Base Rebate],MasterData[Material'#],H1925,MasterData[Material],I1925,MasterData[WWB ID],C1925)</f>
        <v>0</v>
      </c>
      <c r="Q1925" s="95">
        <f>SUMIFS(MasterData[Annual Focus],MasterData[Material'#],H1925,MasterData[Material],I1925,MasterData[WWB ID],C1925)</f>
        <v>0</v>
      </c>
      <c r="R1925" s="95">
        <f>SUMIFS(MasterData[Growth Rebate],MasterData[Material'#],H1925,MasterData[Material],I1925,MasterData[WWB ID],C1925)</f>
        <v>0</v>
      </c>
      <c r="S1925" s="95">
        <f t="shared" si="62"/>
        <v>0</v>
      </c>
    </row>
    <row r="1926" spans="11:19" x14ac:dyDescent="0.25">
      <c r="K1926" s="95">
        <f>SUMIFS(MasterData[Curr Sales],MasterData[Material'#],H1926,MasterData[Material],I1926,MasterData[WWB ID],C1926)</f>
        <v>0</v>
      </c>
      <c r="L1926" s="95">
        <f>SUMIFS(MasterData[Prior Sales],MasterData[Material'#],H1926,MasterData[Material],I1926,MasterData[WWB ID],C1926)</f>
        <v>0</v>
      </c>
      <c r="M1926" s="95">
        <f t="shared" si="61"/>
        <v>0</v>
      </c>
      <c r="N1926" s="95">
        <f>SUMIFS(MasterData[Semi-Annual Base],MasterData[Material'#],H1926,MasterData[Material],I1926,MasterData[WWB ID],C1926)</f>
        <v>0</v>
      </c>
      <c r="O1926" s="95">
        <f>SUMIFS(MasterData[Semi-Annual Focus],MasterData[Material'#],H1926,MasterData[Material],I1926,MasterData[WWB ID],C1926)</f>
        <v>0</v>
      </c>
      <c r="P1926" s="95">
        <f>SUMIFS(MasterData[Base Rebate],MasterData[Material'#],H1926,MasterData[Material],I1926,MasterData[WWB ID],C1926)</f>
        <v>0</v>
      </c>
      <c r="Q1926" s="95">
        <f>SUMIFS(MasterData[Annual Focus],MasterData[Material'#],H1926,MasterData[Material],I1926,MasterData[WWB ID],C1926)</f>
        <v>0</v>
      </c>
      <c r="R1926" s="95">
        <f>SUMIFS(MasterData[Growth Rebate],MasterData[Material'#],H1926,MasterData[Material],I1926,MasterData[WWB ID],C1926)</f>
        <v>0</v>
      </c>
      <c r="S1926" s="95">
        <f t="shared" si="62"/>
        <v>0</v>
      </c>
    </row>
    <row r="1927" spans="11:19" x14ac:dyDescent="0.25">
      <c r="K1927" s="95">
        <f>SUMIFS(MasterData[Curr Sales],MasterData[Material'#],H1927,MasterData[Material],I1927,MasterData[WWB ID],C1927)</f>
        <v>0</v>
      </c>
      <c r="L1927" s="95">
        <f>SUMIFS(MasterData[Prior Sales],MasterData[Material'#],H1927,MasterData[Material],I1927,MasterData[WWB ID],C1927)</f>
        <v>0</v>
      </c>
      <c r="M1927" s="95">
        <f t="shared" si="61"/>
        <v>0</v>
      </c>
      <c r="N1927" s="95">
        <f>SUMIFS(MasterData[Semi-Annual Base],MasterData[Material'#],H1927,MasterData[Material],I1927,MasterData[WWB ID],C1927)</f>
        <v>0</v>
      </c>
      <c r="O1927" s="95">
        <f>SUMIFS(MasterData[Semi-Annual Focus],MasterData[Material'#],H1927,MasterData[Material],I1927,MasterData[WWB ID],C1927)</f>
        <v>0</v>
      </c>
      <c r="P1927" s="95">
        <f>SUMIFS(MasterData[Base Rebate],MasterData[Material'#],H1927,MasterData[Material],I1927,MasterData[WWB ID],C1927)</f>
        <v>0</v>
      </c>
      <c r="Q1927" s="95">
        <f>SUMIFS(MasterData[Annual Focus],MasterData[Material'#],H1927,MasterData[Material],I1927,MasterData[WWB ID],C1927)</f>
        <v>0</v>
      </c>
      <c r="R1927" s="95">
        <f>SUMIFS(MasterData[Growth Rebate],MasterData[Material'#],H1927,MasterData[Material],I1927,MasterData[WWB ID],C1927)</f>
        <v>0</v>
      </c>
      <c r="S1927" s="95">
        <f t="shared" si="62"/>
        <v>0</v>
      </c>
    </row>
    <row r="1928" spans="11:19" x14ac:dyDescent="0.25">
      <c r="K1928" s="95">
        <f>SUMIFS(MasterData[Curr Sales],MasterData[Material'#],H1928,MasterData[Material],I1928,MasterData[WWB ID],C1928)</f>
        <v>0</v>
      </c>
      <c r="L1928" s="95">
        <f>SUMIFS(MasterData[Prior Sales],MasterData[Material'#],H1928,MasterData[Material],I1928,MasterData[WWB ID],C1928)</f>
        <v>0</v>
      </c>
      <c r="M1928" s="95">
        <f t="shared" si="61"/>
        <v>0</v>
      </c>
      <c r="N1928" s="95">
        <f>SUMIFS(MasterData[Semi-Annual Base],MasterData[Material'#],H1928,MasterData[Material],I1928,MasterData[WWB ID],C1928)</f>
        <v>0</v>
      </c>
      <c r="O1928" s="95">
        <f>SUMIFS(MasterData[Semi-Annual Focus],MasterData[Material'#],H1928,MasterData[Material],I1928,MasterData[WWB ID],C1928)</f>
        <v>0</v>
      </c>
      <c r="P1928" s="95">
        <f>SUMIFS(MasterData[Base Rebate],MasterData[Material'#],H1928,MasterData[Material],I1928,MasterData[WWB ID],C1928)</f>
        <v>0</v>
      </c>
      <c r="Q1928" s="95">
        <f>SUMIFS(MasterData[Annual Focus],MasterData[Material'#],H1928,MasterData[Material],I1928,MasterData[WWB ID],C1928)</f>
        <v>0</v>
      </c>
      <c r="R1928" s="95">
        <f>SUMIFS(MasterData[Growth Rebate],MasterData[Material'#],H1928,MasterData[Material],I1928,MasterData[WWB ID],C1928)</f>
        <v>0</v>
      </c>
      <c r="S1928" s="95">
        <f t="shared" si="62"/>
        <v>0</v>
      </c>
    </row>
    <row r="1929" spans="11:19" x14ac:dyDescent="0.25">
      <c r="K1929" s="95">
        <f>SUMIFS(MasterData[Curr Sales],MasterData[Material'#],H1929,MasterData[Material],I1929,MasterData[WWB ID],C1929)</f>
        <v>0</v>
      </c>
      <c r="L1929" s="95">
        <f>SUMIFS(MasterData[Prior Sales],MasterData[Material'#],H1929,MasterData[Material],I1929,MasterData[WWB ID],C1929)</f>
        <v>0</v>
      </c>
      <c r="M1929" s="95">
        <f t="shared" si="61"/>
        <v>0</v>
      </c>
      <c r="N1929" s="95">
        <f>SUMIFS(MasterData[Semi-Annual Base],MasterData[Material'#],H1929,MasterData[Material],I1929,MasterData[WWB ID],C1929)</f>
        <v>0</v>
      </c>
      <c r="O1929" s="95">
        <f>SUMIFS(MasterData[Semi-Annual Focus],MasterData[Material'#],H1929,MasterData[Material],I1929,MasterData[WWB ID],C1929)</f>
        <v>0</v>
      </c>
      <c r="P1929" s="95">
        <f>SUMIFS(MasterData[Base Rebate],MasterData[Material'#],H1929,MasterData[Material],I1929,MasterData[WWB ID],C1929)</f>
        <v>0</v>
      </c>
      <c r="Q1929" s="95">
        <f>SUMIFS(MasterData[Annual Focus],MasterData[Material'#],H1929,MasterData[Material],I1929,MasterData[WWB ID],C1929)</f>
        <v>0</v>
      </c>
      <c r="R1929" s="95">
        <f>SUMIFS(MasterData[Growth Rebate],MasterData[Material'#],H1929,MasterData[Material],I1929,MasterData[WWB ID],C1929)</f>
        <v>0</v>
      </c>
      <c r="S1929" s="95">
        <f t="shared" si="62"/>
        <v>0</v>
      </c>
    </row>
    <row r="1930" spans="11:19" x14ac:dyDescent="0.25">
      <c r="K1930" s="95">
        <f>SUMIFS(MasterData[Curr Sales],MasterData[Material'#],H1930,MasterData[Material],I1930,MasterData[WWB ID],C1930)</f>
        <v>0</v>
      </c>
      <c r="L1930" s="95">
        <f>SUMIFS(MasterData[Prior Sales],MasterData[Material'#],H1930,MasterData[Material],I1930,MasterData[WWB ID],C1930)</f>
        <v>0</v>
      </c>
      <c r="M1930" s="95">
        <f t="shared" si="61"/>
        <v>0</v>
      </c>
      <c r="N1930" s="95">
        <f>SUMIFS(MasterData[Semi-Annual Base],MasterData[Material'#],H1930,MasterData[Material],I1930,MasterData[WWB ID],C1930)</f>
        <v>0</v>
      </c>
      <c r="O1930" s="95">
        <f>SUMIFS(MasterData[Semi-Annual Focus],MasterData[Material'#],H1930,MasterData[Material],I1930,MasterData[WWB ID],C1930)</f>
        <v>0</v>
      </c>
      <c r="P1930" s="95">
        <f>SUMIFS(MasterData[Base Rebate],MasterData[Material'#],H1930,MasterData[Material],I1930,MasterData[WWB ID],C1930)</f>
        <v>0</v>
      </c>
      <c r="Q1930" s="95">
        <f>SUMIFS(MasterData[Annual Focus],MasterData[Material'#],H1930,MasterData[Material],I1930,MasterData[WWB ID],C1930)</f>
        <v>0</v>
      </c>
      <c r="R1930" s="95">
        <f>SUMIFS(MasterData[Growth Rebate],MasterData[Material'#],H1930,MasterData[Material],I1930,MasterData[WWB ID],C1930)</f>
        <v>0</v>
      </c>
      <c r="S1930" s="95">
        <f t="shared" si="62"/>
        <v>0</v>
      </c>
    </row>
    <row r="1931" spans="11:19" x14ac:dyDescent="0.25">
      <c r="K1931" s="95">
        <f>SUMIFS(MasterData[Curr Sales],MasterData[Material'#],H1931,MasterData[Material],I1931,MasterData[WWB ID],C1931)</f>
        <v>0</v>
      </c>
      <c r="L1931" s="95">
        <f>SUMIFS(MasterData[Prior Sales],MasterData[Material'#],H1931,MasterData[Material],I1931,MasterData[WWB ID],C1931)</f>
        <v>0</v>
      </c>
      <c r="M1931" s="95">
        <f t="shared" si="61"/>
        <v>0</v>
      </c>
      <c r="N1931" s="95">
        <f>SUMIFS(MasterData[Semi-Annual Base],MasterData[Material'#],H1931,MasterData[Material],I1931,MasterData[WWB ID],C1931)</f>
        <v>0</v>
      </c>
      <c r="O1931" s="95">
        <f>SUMIFS(MasterData[Semi-Annual Focus],MasterData[Material'#],H1931,MasterData[Material],I1931,MasterData[WWB ID],C1931)</f>
        <v>0</v>
      </c>
      <c r="P1931" s="95">
        <f>SUMIFS(MasterData[Base Rebate],MasterData[Material'#],H1931,MasterData[Material],I1931,MasterData[WWB ID],C1931)</f>
        <v>0</v>
      </c>
      <c r="Q1931" s="95">
        <f>SUMIFS(MasterData[Annual Focus],MasterData[Material'#],H1931,MasterData[Material],I1931,MasterData[WWB ID],C1931)</f>
        <v>0</v>
      </c>
      <c r="R1931" s="95">
        <f>SUMIFS(MasterData[Growth Rebate],MasterData[Material'#],H1931,MasterData[Material],I1931,MasterData[WWB ID],C1931)</f>
        <v>0</v>
      </c>
      <c r="S1931" s="95">
        <f t="shared" si="62"/>
        <v>0</v>
      </c>
    </row>
    <row r="1932" spans="11:19" x14ac:dyDescent="0.25">
      <c r="K1932" s="95">
        <f>SUMIFS(MasterData[Curr Sales],MasterData[Material'#],H1932,MasterData[Material],I1932,MasterData[WWB ID],C1932)</f>
        <v>0</v>
      </c>
      <c r="L1932" s="95">
        <f>SUMIFS(MasterData[Prior Sales],MasterData[Material'#],H1932,MasterData[Material],I1932,MasterData[WWB ID],C1932)</f>
        <v>0</v>
      </c>
      <c r="M1932" s="95">
        <f t="shared" si="61"/>
        <v>0</v>
      </c>
      <c r="N1932" s="95">
        <f>SUMIFS(MasterData[Semi-Annual Base],MasterData[Material'#],H1932,MasterData[Material],I1932,MasterData[WWB ID],C1932)</f>
        <v>0</v>
      </c>
      <c r="O1932" s="95">
        <f>SUMIFS(MasterData[Semi-Annual Focus],MasterData[Material'#],H1932,MasterData[Material],I1932,MasterData[WWB ID],C1932)</f>
        <v>0</v>
      </c>
      <c r="P1932" s="95">
        <f>SUMIFS(MasterData[Base Rebate],MasterData[Material'#],H1932,MasterData[Material],I1932,MasterData[WWB ID],C1932)</f>
        <v>0</v>
      </c>
      <c r="Q1932" s="95">
        <f>SUMIFS(MasterData[Annual Focus],MasterData[Material'#],H1932,MasterData[Material],I1932,MasterData[WWB ID],C1932)</f>
        <v>0</v>
      </c>
      <c r="R1932" s="95">
        <f>SUMIFS(MasterData[Growth Rebate],MasterData[Material'#],H1932,MasterData[Material],I1932,MasterData[WWB ID],C1932)</f>
        <v>0</v>
      </c>
      <c r="S1932" s="95">
        <f t="shared" si="62"/>
        <v>0</v>
      </c>
    </row>
    <row r="1933" spans="11:19" x14ac:dyDescent="0.25">
      <c r="K1933" s="95">
        <f>SUMIFS(MasterData[Curr Sales],MasterData[Material'#],H1933,MasterData[Material],I1933,MasterData[WWB ID],C1933)</f>
        <v>0</v>
      </c>
      <c r="L1933" s="95">
        <f>SUMIFS(MasterData[Prior Sales],MasterData[Material'#],H1933,MasterData[Material],I1933,MasterData[WWB ID],C1933)</f>
        <v>0</v>
      </c>
      <c r="M1933" s="95">
        <f t="shared" si="61"/>
        <v>0</v>
      </c>
      <c r="N1933" s="95">
        <f>SUMIFS(MasterData[Semi-Annual Base],MasterData[Material'#],H1933,MasterData[Material],I1933,MasterData[WWB ID],C1933)</f>
        <v>0</v>
      </c>
      <c r="O1933" s="95">
        <f>SUMIFS(MasterData[Semi-Annual Focus],MasterData[Material'#],H1933,MasterData[Material],I1933,MasterData[WWB ID],C1933)</f>
        <v>0</v>
      </c>
      <c r="P1933" s="95">
        <f>SUMIFS(MasterData[Base Rebate],MasterData[Material'#],H1933,MasterData[Material],I1933,MasterData[WWB ID],C1933)</f>
        <v>0</v>
      </c>
      <c r="Q1933" s="95">
        <f>SUMIFS(MasterData[Annual Focus],MasterData[Material'#],H1933,MasterData[Material],I1933,MasterData[WWB ID],C1933)</f>
        <v>0</v>
      </c>
      <c r="R1933" s="95">
        <f>SUMIFS(MasterData[Growth Rebate],MasterData[Material'#],H1933,MasterData[Material],I1933,MasterData[WWB ID],C1933)</f>
        <v>0</v>
      </c>
      <c r="S1933" s="95">
        <f t="shared" si="62"/>
        <v>0</v>
      </c>
    </row>
    <row r="1934" spans="11:19" x14ac:dyDescent="0.25">
      <c r="K1934" s="95">
        <f>SUMIFS(MasterData[Curr Sales],MasterData[Material'#],H1934,MasterData[Material],I1934,MasterData[WWB ID],C1934)</f>
        <v>0</v>
      </c>
      <c r="L1934" s="95">
        <f>SUMIFS(MasterData[Prior Sales],MasterData[Material'#],H1934,MasterData[Material],I1934,MasterData[WWB ID],C1934)</f>
        <v>0</v>
      </c>
      <c r="M1934" s="95">
        <f t="shared" si="61"/>
        <v>0</v>
      </c>
      <c r="N1934" s="95">
        <f>SUMIFS(MasterData[Semi-Annual Base],MasterData[Material'#],H1934,MasterData[Material],I1934,MasterData[WWB ID],C1934)</f>
        <v>0</v>
      </c>
      <c r="O1934" s="95">
        <f>SUMIFS(MasterData[Semi-Annual Focus],MasterData[Material'#],H1934,MasterData[Material],I1934,MasterData[WWB ID],C1934)</f>
        <v>0</v>
      </c>
      <c r="P1934" s="95">
        <f>SUMIFS(MasterData[Base Rebate],MasterData[Material'#],H1934,MasterData[Material],I1934,MasterData[WWB ID],C1934)</f>
        <v>0</v>
      </c>
      <c r="Q1934" s="95">
        <f>SUMIFS(MasterData[Annual Focus],MasterData[Material'#],H1934,MasterData[Material],I1934,MasterData[WWB ID],C1934)</f>
        <v>0</v>
      </c>
      <c r="R1934" s="95">
        <f>SUMIFS(MasterData[Growth Rebate],MasterData[Material'#],H1934,MasterData[Material],I1934,MasterData[WWB ID],C1934)</f>
        <v>0</v>
      </c>
      <c r="S1934" s="95">
        <f t="shared" si="62"/>
        <v>0</v>
      </c>
    </row>
    <row r="1935" spans="11:19" x14ac:dyDescent="0.25">
      <c r="K1935" s="95">
        <f>SUMIFS(MasterData[Curr Sales],MasterData[Material'#],H1935,MasterData[Material],I1935,MasterData[WWB ID],C1935)</f>
        <v>0</v>
      </c>
      <c r="L1935" s="95">
        <f>SUMIFS(MasterData[Prior Sales],MasterData[Material'#],H1935,MasterData[Material],I1935,MasterData[WWB ID],C1935)</f>
        <v>0</v>
      </c>
      <c r="M1935" s="95">
        <f t="shared" si="61"/>
        <v>0</v>
      </c>
      <c r="N1935" s="95">
        <f>SUMIFS(MasterData[Semi-Annual Base],MasterData[Material'#],H1935,MasterData[Material],I1935,MasterData[WWB ID],C1935)</f>
        <v>0</v>
      </c>
      <c r="O1935" s="95">
        <f>SUMIFS(MasterData[Semi-Annual Focus],MasterData[Material'#],H1935,MasterData[Material],I1935,MasterData[WWB ID],C1935)</f>
        <v>0</v>
      </c>
      <c r="P1935" s="95">
        <f>SUMIFS(MasterData[Base Rebate],MasterData[Material'#],H1935,MasterData[Material],I1935,MasterData[WWB ID],C1935)</f>
        <v>0</v>
      </c>
      <c r="Q1935" s="95">
        <f>SUMIFS(MasterData[Annual Focus],MasterData[Material'#],H1935,MasterData[Material],I1935,MasterData[WWB ID],C1935)</f>
        <v>0</v>
      </c>
      <c r="R1935" s="95">
        <f>SUMIFS(MasterData[Growth Rebate],MasterData[Material'#],H1935,MasterData[Material],I1935,MasterData[WWB ID],C1935)</f>
        <v>0</v>
      </c>
      <c r="S1935" s="95">
        <f t="shared" si="62"/>
        <v>0</v>
      </c>
    </row>
    <row r="1936" spans="11:19" x14ac:dyDescent="0.25">
      <c r="K1936" s="95">
        <f>SUMIFS(MasterData[Curr Sales],MasterData[Material'#],H1936,MasterData[Material],I1936,MasterData[WWB ID],C1936)</f>
        <v>0</v>
      </c>
      <c r="L1936" s="95">
        <f>SUMIFS(MasterData[Prior Sales],MasterData[Material'#],H1936,MasterData[Material],I1936,MasterData[WWB ID],C1936)</f>
        <v>0</v>
      </c>
      <c r="M1936" s="95">
        <f t="shared" si="61"/>
        <v>0</v>
      </c>
      <c r="N1936" s="95">
        <f>SUMIFS(MasterData[Semi-Annual Base],MasterData[Material'#],H1936,MasterData[Material],I1936,MasterData[WWB ID],C1936)</f>
        <v>0</v>
      </c>
      <c r="O1936" s="95">
        <f>SUMIFS(MasterData[Semi-Annual Focus],MasterData[Material'#],H1936,MasterData[Material],I1936,MasterData[WWB ID],C1936)</f>
        <v>0</v>
      </c>
      <c r="P1936" s="95">
        <f>SUMIFS(MasterData[Base Rebate],MasterData[Material'#],H1936,MasterData[Material],I1936,MasterData[WWB ID],C1936)</f>
        <v>0</v>
      </c>
      <c r="Q1936" s="95">
        <f>SUMIFS(MasterData[Annual Focus],MasterData[Material'#],H1936,MasterData[Material],I1936,MasterData[WWB ID],C1936)</f>
        <v>0</v>
      </c>
      <c r="R1936" s="95">
        <f>SUMIFS(MasterData[Growth Rebate],MasterData[Material'#],H1936,MasterData[Material],I1936,MasterData[WWB ID],C1936)</f>
        <v>0</v>
      </c>
      <c r="S1936" s="95">
        <f t="shared" si="62"/>
        <v>0</v>
      </c>
    </row>
    <row r="1937" spans="11:19" x14ac:dyDescent="0.25">
      <c r="K1937" s="95">
        <f>SUMIFS(MasterData[Curr Sales],MasterData[Material'#],H1937,MasterData[Material],I1937,MasterData[WWB ID],C1937)</f>
        <v>0</v>
      </c>
      <c r="L1937" s="95">
        <f>SUMIFS(MasterData[Prior Sales],MasterData[Material'#],H1937,MasterData[Material],I1937,MasterData[WWB ID],C1937)</f>
        <v>0</v>
      </c>
      <c r="M1937" s="95">
        <f t="shared" si="61"/>
        <v>0</v>
      </c>
      <c r="N1937" s="95">
        <f>SUMIFS(MasterData[Semi-Annual Base],MasterData[Material'#],H1937,MasterData[Material],I1937,MasterData[WWB ID],C1937)</f>
        <v>0</v>
      </c>
      <c r="O1937" s="95">
        <f>SUMIFS(MasterData[Semi-Annual Focus],MasterData[Material'#],H1937,MasterData[Material],I1937,MasterData[WWB ID],C1937)</f>
        <v>0</v>
      </c>
      <c r="P1937" s="95">
        <f>SUMIFS(MasterData[Base Rebate],MasterData[Material'#],H1937,MasterData[Material],I1937,MasterData[WWB ID],C1937)</f>
        <v>0</v>
      </c>
      <c r="Q1937" s="95">
        <f>SUMIFS(MasterData[Annual Focus],MasterData[Material'#],H1937,MasterData[Material],I1937,MasterData[WWB ID],C1937)</f>
        <v>0</v>
      </c>
      <c r="R1937" s="95">
        <f>SUMIFS(MasterData[Growth Rebate],MasterData[Material'#],H1937,MasterData[Material],I1937,MasterData[WWB ID],C1937)</f>
        <v>0</v>
      </c>
      <c r="S1937" s="95">
        <f t="shared" si="62"/>
        <v>0</v>
      </c>
    </row>
    <row r="1938" spans="11:19" x14ac:dyDescent="0.25">
      <c r="K1938" s="95">
        <f>SUMIFS(MasterData[Curr Sales],MasterData[Material'#],H1938,MasterData[Material],I1938,MasterData[WWB ID],C1938)</f>
        <v>0</v>
      </c>
      <c r="L1938" s="95">
        <f>SUMIFS(MasterData[Prior Sales],MasterData[Material'#],H1938,MasterData[Material],I1938,MasterData[WWB ID],C1938)</f>
        <v>0</v>
      </c>
      <c r="M1938" s="95">
        <f t="shared" si="61"/>
        <v>0</v>
      </c>
      <c r="N1938" s="95">
        <f>SUMIFS(MasterData[Semi-Annual Base],MasterData[Material'#],H1938,MasterData[Material],I1938,MasterData[WWB ID],C1938)</f>
        <v>0</v>
      </c>
      <c r="O1938" s="95">
        <f>SUMIFS(MasterData[Semi-Annual Focus],MasterData[Material'#],H1938,MasterData[Material],I1938,MasterData[WWB ID],C1938)</f>
        <v>0</v>
      </c>
      <c r="P1938" s="95">
        <f>SUMIFS(MasterData[Base Rebate],MasterData[Material'#],H1938,MasterData[Material],I1938,MasterData[WWB ID],C1938)</f>
        <v>0</v>
      </c>
      <c r="Q1938" s="95">
        <f>SUMIFS(MasterData[Annual Focus],MasterData[Material'#],H1938,MasterData[Material],I1938,MasterData[WWB ID],C1938)</f>
        <v>0</v>
      </c>
      <c r="R1938" s="95">
        <f>SUMIFS(MasterData[Growth Rebate],MasterData[Material'#],H1938,MasterData[Material],I1938,MasterData[WWB ID],C1938)</f>
        <v>0</v>
      </c>
      <c r="S1938" s="95">
        <f t="shared" si="62"/>
        <v>0</v>
      </c>
    </row>
    <row r="1939" spans="11:19" x14ac:dyDescent="0.25">
      <c r="K1939" s="95">
        <f>SUMIFS(MasterData[Curr Sales],MasterData[Material'#],H1939,MasterData[Material],I1939,MasterData[WWB ID],C1939)</f>
        <v>0</v>
      </c>
      <c r="L1939" s="95">
        <f>SUMIFS(MasterData[Prior Sales],MasterData[Material'#],H1939,MasterData[Material],I1939,MasterData[WWB ID],C1939)</f>
        <v>0</v>
      </c>
      <c r="M1939" s="95">
        <f t="shared" si="61"/>
        <v>0</v>
      </c>
      <c r="N1939" s="95">
        <f>SUMIFS(MasterData[Semi-Annual Base],MasterData[Material'#],H1939,MasterData[Material],I1939,MasterData[WWB ID],C1939)</f>
        <v>0</v>
      </c>
      <c r="O1939" s="95">
        <f>SUMIFS(MasterData[Semi-Annual Focus],MasterData[Material'#],H1939,MasterData[Material],I1939,MasterData[WWB ID],C1939)</f>
        <v>0</v>
      </c>
      <c r="P1939" s="95">
        <f>SUMIFS(MasterData[Base Rebate],MasterData[Material'#],H1939,MasterData[Material],I1939,MasterData[WWB ID],C1939)</f>
        <v>0</v>
      </c>
      <c r="Q1939" s="95">
        <f>SUMIFS(MasterData[Annual Focus],MasterData[Material'#],H1939,MasterData[Material],I1939,MasterData[WWB ID],C1939)</f>
        <v>0</v>
      </c>
      <c r="R1939" s="95">
        <f>SUMIFS(MasterData[Growth Rebate],MasterData[Material'#],H1939,MasterData[Material],I1939,MasterData[WWB ID],C1939)</f>
        <v>0</v>
      </c>
      <c r="S1939" s="95">
        <f t="shared" si="62"/>
        <v>0</v>
      </c>
    </row>
    <row r="1940" spans="11:19" x14ac:dyDescent="0.25">
      <c r="K1940" s="95">
        <f>SUMIFS(MasterData[Curr Sales],MasterData[Material'#],H1940,MasterData[Material],I1940,MasterData[WWB ID],C1940)</f>
        <v>0</v>
      </c>
      <c r="L1940" s="95">
        <f>SUMIFS(MasterData[Prior Sales],MasterData[Material'#],H1940,MasterData[Material],I1940,MasterData[WWB ID],C1940)</f>
        <v>0</v>
      </c>
      <c r="M1940" s="95">
        <f t="shared" si="61"/>
        <v>0</v>
      </c>
      <c r="N1940" s="95">
        <f>SUMIFS(MasterData[Semi-Annual Base],MasterData[Material'#],H1940,MasterData[Material],I1940,MasterData[WWB ID],C1940)</f>
        <v>0</v>
      </c>
      <c r="O1940" s="95">
        <f>SUMIFS(MasterData[Semi-Annual Focus],MasterData[Material'#],H1940,MasterData[Material],I1940,MasterData[WWB ID],C1940)</f>
        <v>0</v>
      </c>
      <c r="P1940" s="95">
        <f>SUMIFS(MasterData[Base Rebate],MasterData[Material'#],H1940,MasterData[Material],I1940,MasterData[WWB ID],C1940)</f>
        <v>0</v>
      </c>
      <c r="Q1940" s="95">
        <f>SUMIFS(MasterData[Annual Focus],MasterData[Material'#],H1940,MasterData[Material],I1940,MasterData[WWB ID],C1940)</f>
        <v>0</v>
      </c>
      <c r="R1940" s="95">
        <f>SUMIFS(MasterData[Growth Rebate],MasterData[Material'#],H1940,MasterData[Material],I1940,MasterData[WWB ID],C1940)</f>
        <v>0</v>
      </c>
      <c r="S1940" s="95">
        <f t="shared" si="62"/>
        <v>0</v>
      </c>
    </row>
    <row r="1941" spans="11:19" x14ac:dyDescent="0.25">
      <c r="K1941" s="95">
        <f>SUMIFS(MasterData[Curr Sales],MasterData[Material'#],H1941,MasterData[Material],I1941,MasterData[WWB ID],C1941)</f>
        <v>0</v>
      </c>
      <c r="L1941" s="95">
        <f>SUMIFS(MasterData[Prior Sales],MasterData[Material'#],H1941,MasterData[Material],I1941,MasterData[WWB ID],C1941)</f>
        <v>0</v>
      </c>
      <c r="M1941" s="95">
        <f t="shared" si="61"/>
        <v>0</v>
      </c>
      <c r="N1941" s="95">
        <f>SUMIFS(MasterData[Semi-Annual Base],MasterData[Material'#],H1941,MasterData[Material],I1941,MasterData[WWB ID],C1941)</f>
        <v>0</v>
      </c>
      <c r="O1941" s="95">
        <f>SUMIFS(MasterData[Semi-Annual Focus],MasterData[Material'#],H1941,MasterData[Material],I1941,MasterData[WWB ID],C1941)</f>
        <v>0</v>
      </c>
      <c r="P1941" s="95">
        <f>SUMIFS(MasterData[Base Rebate],MasterData[Material'#],H1941,MasterData[Material],I1941,MasterData[WWB ID],C1941)</f>
        <v>0</v>
      </c>
      <c r="Q1941" s="95">
        <f>SUMIFS(MasterData[Annual Focus],MasterData[Material'#],H1941,MasterData[Material],I1941,MasterData[WWB ID],C1941)</f>
        <v>0</v>
      </c>
      <c r="R1941" s="95">
        <f>SUMIFS(MasterData[Growth Rebate],MasterData[Material'#],H1941,MasterData[Material],I1941,MasterData[WWB ID],C1941)</f>
        <v>0</v>
      </c>
      <c r="S1941" s="95">
        <f t="shared" si="62"/>
        <v>0</v>
      </c>
    </row>
    <row r="1942" spans="11:19" x14ac:dyDescent="0.25">
      <c r="K1942" s="95">
        <f>SUMIFS(MasterData[Curr Sales],MasterData[Material'#],H1942,MasterData[Material],I1942,MasterData[WWB ID],C1942)</f>
        <v>0</v>
      </c>
      <c r="L1942" s="95">
        <f>SUMIFS(MasterData[Prior Sales],MasterData[Material'#],H1942,MasterData[Material],I1942,MasterData[WWB ID],C1942)</f>
        <v>0</v>
      </c>
      <c r="M1942" s="95">
        <f t="shared" si="61"/>
        <v>0</v>
      </c>
      <c r="N1942" s="95">
        <f>SUMIFS(MasterData[Semi-Annual Base],MasterData[Material'#],H1942,MasterData[Material],I1942,MasterData[WWB ID],C1942)</f>
        <v>0</v>
      </c>
      <c r="O1942" s="95">
        <f>SUMIFS(MasterData[Semi-Annual Focus],MasterData[Material'#],H1942,MasterData[Material],I1942,MasterData[WWB ID],C1942)</f>
        <v>0</v>
      </c>
      <c r="P1942" s="95">
        <f>SUMIFS(MasterData[Base Rebate],MasterData[Material'#],H1942,MasterData[Material],I1942,MasterData[WWB ID],C1942)</f>
        <v>0</v>
      </c>
      <c r="Q1942" s="95">
        <f>SUMIFS(MasterData[Annual Focus],MasterData[Material'#],H1942,MasterData[Material],I1942,MasterData[WWB ID],C1942)</f>
        <v>0</v>
      </c>
      <c r="R1942" s="95">
        <f>SUMIFS(MasterData[Growth Rebate],MasterData[Material'#],H1942,MasterData[Material],I1942,MasterData[WWB ID],C1942)</f>
        <v>0</v>
      </c>
      <c r="S1942" s="95">
        <f t="shared" si="62"/>
        <v>0</v>
      </c>
    </row>
    <row r="1943" spans="11:19" x14ac:dyDescent="0.25">
      <c r="K1943" s="95">
        <f>SUMIFS(MasterData[Curr Sales],MasterData[Material'#],H1943,MasterData[Material],I1943,MasterData[WWB ID],C1943)</f>
        <v>0</v>
      </c>
      <c r="L1943" s="95">
        <f>SUMIFS(MasterData[Prior Sales],MasterData[Material'#],H1943,MasterData[Material],I1943,MasterData[WWB ID],C1943)</f>
        <v>0</v>
      </c>
      <c r="M1943" s="95">
        <f t="shared" ref="M1943:M2006" si="63">K1943-L1943</f>
        <v>0</v>
      </c>
      <c r="N1943" s="95">
        <f>SUMIFS(MasterData[Semi-Annual Base],MasterData[Material'#],H1943,MasterData[Material],I1943,MasterData[WWB ID],C1943)</f>
        <v>0</v>
      </c>
      <c r="O1943" s="95">
        <f>SUMIFS(MasterData[Semi-Annual Focus],MasterData[Material'#],H1943,MasterData[Material],I1943,MasterData[WWB ID],C1943)</f>
        <v>0</v>
      </c>
      <c r="P1943" s="95">
        <f>SUMIFS(MasterData[Base Rebate],MasterData[Material'#],H1943,MasterData[Material],I1943,MasterData[WWB ID],C1943)</f>
        <v>0</v>
      </c>
      <c r="Q1943" s="95">
        <f>SUMIFS(MasterData[Annual Focus],MasterData[Material'#],H1943,MasterData[Material],I1943,MasterData[WWB ID],C1943)</f>
        <v>0</v>
      </c>
      <c r="R1943" s="95">
        <f>SUMIFS(MasterData[Growth Rebate],MasterData[Material'#],H1943,MasterData[Material],I1943,MasterData[WWB ID],C1943)</f>
        <v>0</v>
      </c>
      <c r="S1943" s="95">
        <f t="shared" ref="S1943:S2006" si="64">SUM(N1943:R1943)</f>
        <v>0</v>
      </c>
    </row>
    <row r="1944" spans="11:19" x14ac:dyDescent="0.25">
      <c r="K1944" s="95">
        <f>SUMIFS(MasterData[Curr Sales],MasterData[Material'#],H1944,MasterData[Material],I1944,MasterData[WWB ID],C1944)</f>
        <v>0</v>
      </c>
      <c r="L1944" s="95">
        <f>SUMIFS(MasterData[Prior Sales],MasterData[Material'#],H1944,MasterData[Material],I1944,MasterData[WWB ID],C1944)</f>
        <v>0</v>
      </c>
      <c r="M1944" s="95">
        <f t="shared" si="63"/>
        <v>0</v>
      </c>
      <c r="N1944" s="95">
        <f>SUMIFS(MasterData[Semi-Annual Base],MasterData[Material'#],H1944,MasterData[Material],I1944,MasterData[WWB ID],C1944)</f>
        <v>0</v>
      </c>
      <c r="O1944" s="95">
        <f>SUMIFS(MasterData[Semi-Annual Focus],MasterData[Material'#],H1944,MasterData[Material],I1944,MasterData[WWB ID],C1944)</f>
        <v>0</v>
      </c>
      <c r="P1944" s="95">
        <f>SUMIFS(MasterData[Base Rebate],MasterData[Material'#],H1944,MasterData[Material],I1944,MasterData[WWB ID],C1944)</f>
        <v>0</v>
      </c>
      <c r="Q1944" s="95">
        <f>SUMIFS(MasterData[Annual Focus],MasterData[Material'#],H1944,MasterData[Material],I1944,MasterData[WWB ID],C1944)</f>
        <v>0</v>
      </c>
      <c r="R1944" s="95">
        <f>SUMIFS(MasterData[Growth Rebate],MasterData[Material'#],H1944,MasterData[Material],I1944,MasterData[WWB ID],C1944)</f>
        <v>0</v>
      </c>
      <c r="S1944" s="95">
        <f t="shared" si="64"/>
        <v>0</v>
      </c>
    </row>
    <row r="1945" spans="11:19" x14ac:dyDescent="0.25">
      <c r="K1945" s="95">
        <f>SUMIFS(MasterData[Curr Sales],MasterData[Material'#],H1945,MasterData[Material],I1945,MasterData[WWB ID],C1945)</f>
        <v>0</v>
      </c>
      <c r="L1945" s="95">
        <f>SUMIFS(MasterData[Prior Sales],MasterData[Material'#],H1945,MasterData[Material],I1945,MasterData[WWB ID],C1945)</f>
        <v>0</v>
      </c>
      <c r="M1945" s="95">
        <f t="shared" si="63"/>
        <v>0</v>
      </c>
      <c r="N1945" s="95">
        <f>SUMIFS(MasterData[Semi-Annual Base],MasterData[Material'#],H1945,MasterData[Material],I1945,MasterData[WWB ID],C1945)</f>
        <v>0</v>
      </c>
      <c r="O1945" s="95">
        <f>SUMIFS(MasterData[Semi-Annual Focus],MasterData[Material'#],H1945,MasterData[Material],I1945,MasterData[WWB ID],C1945)</f>
        <v>0</v>
      </c>
      <c r="P1945" s="95">
        <f>SUMIFS(MasterData[Base Rebate],MasterData[Material'#],H1945,MasterData[Material],I1945,MasterData[WWB ID],C1945)</f>
        <v>0</v>
      </c>
      <c r="Q1945" s="95">
        <f>SUMIFS(MasterData[Annual Focus],MasterData[Material'#],H1945,MasterData[Material],I1945,MasterData[WWB ID],C1945)</f>
        <v>0</v>
      </c>
      <c r="R1945" s="95">
        <f>SUMIFS(MasterData[Growth Rebate],MasterData[Material'#],H1945,MasterData[Material],I1945,MasterData[WWB ID],C1945)</f>
        <v>0</v>
      </c>
      <c r="S1945" s="95">
        <f t="shared" si="64"/>
        <v>0</v>
      </c>
    </row>
    <row r="1946" spans="11:19" x14ac:dyDescent="0.25">
      <c r="K1946" s="95">
        <f>SUMIFS(MasterData[Curr Sales],MasterData[Material'#],H1946,MasterData[Material],I1946,MasterData[WWB ID],C1946)</f>
        <v>0</v>
      </c>
      <c r="L1946" s="95">
        <f>SUMIFS(MasterData[Prior Sales],MasterData[Material'#],H1946,MasterData[Material],I1946,MasterData[WWB ID],C1946)</f>
        <v>0</v>
      </c>
      <c r="M1946" s="95">
        <f t="shared" si="63"/>
        <v>0</v>
      </c>
      <c r="N1946" s="95">
        <f>SUMIFS(MasterData[Semi-Annual Base],MasterData[Material'#],H1946,MasterData[Material],I1946,MasterData[WWB ID],C1946)</f>
        <v>0</v>
      </c>
      <c r="O1946" s="95">
        <f>SUMIFS(MasterData[Semi-Annual Focus],MasterData[Material'#],H1946,MasterData[Material],I1946,MasterData[WWB ID],C1946)</f>
        <v>0</v>
      </c>
      <c r="P1946" s="95">
        <f>SUMIFS(MasterData[Base Rebate],MasterData[Material'#],H1946,MasterData[Material],I1946,MasterData[WWB ID],C1946)</f>
        <v>0</v>
      </c>
      <c r="Q1946" s="95">
        <f>SUMIFS(MasterData[Annual Focus],MasterData[Material'#],H1946,MasterData[Material],I1946,MasterData[WWB ID],C1946)</f>
        <v>0</v>
      </c>
      <c r="R1946" s="95">
        <f>SUMIFS(MasterData[Growth Rebate],MasterData[Material'#],H1946,MasterData[Material],I1946,MasterData[WWB ID],C1946)</f>
        <v>0</v>
      </c>
      <c r="S1946" s="95">
        <f t="shared" si="64"/>
        <v>0</v>
      </c>
    </row>
    <row r="1947" spans="11:19" x14ac:dyDescent="0.25">
      <c r="K1947" s="95">
        <f>SUMIFS(MasterData[Curr Sales],MasterData[Material'#],H1947,MasterData[Material],I1947,MasterData[WWB ID],C1947)</f>
        <v>0</v>
      </c>
      <c r="L1947" s="95">
        <f>SUMIFS(MasterData[Prior Sales],MasterData[Material'#],H1947,MasterData[Material],I1947,MasterData[WWB ID],C1947)</f>
        <v>0</v>
      </c>
      <c r="M1947" s="95">
        <f t="shared" si="63"/>
        <v>0</v>
      </c>
      <c r="N1947" s="95">
        <f>SUMIFS(MasterData[Semi-Annual Base],MasterData[Material'#],H1947,MasterData[Material],I1947,MasterData[WWB ID],C1947)</f>
        <v>0</v>
      </c>
      <c r="O1947" s="95">
        <f>SUMIFS(MasterData[Semi-Annual Focus],MasterData[Material'#],H1947,MasterData[Material],I1947,MasterData[WWB ID],C1947)</f>
        <v>0</v>
      </c>
      <c r="P1947" s="95">
        <f>SUMIFS(MasterData[Base Rebate],MasterData[Material'#],H1947,MasterData[Material],I1947,MasterData[WWB ID],C1947)</f>
        <v>0</v>
      </c>
      <c r="Q1947" s="95">
        <f>SUMIFS(MasterData[Annual Focus],MasterData[Material'#],H1947,MasterData[Material],I1947,MasterData[WWB ID],C1947)</f>
        <v>0</v>
      </c>
      <c r="R1947" s="95">
        <f>SUMIFS(MasterData[Growth Rebate],MasterData[Material'#],H1947,MasterData[Material],I1947,MasterData[WWB ID],C1947)</f>
        <v>0</v>
      </c>
      <c r="S1947" s="95">
        <f t="shared" si="64"/>
        <v>0</v>
      </c>
    </row>
    <row r="1948" spans="11:19" x14ac:dyDescent="0.25">
      <c r="K1948" s="95">
        <f>SUMIFS(MasterData[Curr Sales],MasterData[Material'#],H1948,MasterData[Material],I1948,MasterData[WWB ID],C1948)</f>
        <v>0</v>
      </c>
      <c r="L1948" s="95">
        <f>SUMIFS(MasterData[Prior Sales],MasterData[Material'#],H1948,MasterData[Material],I1948,MasterData[WWB ID],C1948)</f>
        <v>0</v>
      </c>
      <c r="M1948" s="95">
        <f t="shared" si="63"/>
        <v>0</v>
      </c>
      <c r="N1948" s="95">
        <f>SUMIFS(MasterData[Semi-Annual Base],MasterData[Material'#],H1948,MasterData[Material],I1948,MasterData[WWB ID],C1948)</f>
        <v>0</v>
      </c>
      <c r="O1948" s="95">
        <f>SUMIFS(MasterData[Semi-Annual Focus],MasterData[Material'#],H1948,MasterData[Material],I1948,MasterData[WWB ID],C1948)</f>
        <v>0</v>
      </c>
      <c r="P1948" s="95">
        <f>SUMIFS(MasterData[Base Rebate],MasterData[Material'#],H1948,MasterData[Material],I1948,MasterData[WWB ID],C1948)</f>
        <v>0</v>
      </c>
      <c r="Q1948" s="95">
        <f>SUMIFS(MasterData[Annual Focus],MasterData[Material'#],H1948,MasterData[Material],I1948,MasterData[WWB ID],C1948)</f>
        <v>0</v>
      </c>
      <c r="R1948" s="95">
        <f>SUMIFS(MasterData[Growth Rebate],MasterData[Material'#],H1948,MasterData[Material],I1948,MasterData[WWB ID],C1948)</f>
        <v>0</v>
      </c>
      <c r="S1948" s="95">
        <f t="shared" si="64"/>
        <v>0</v>
      </c>
    </row>
    <row r="1949" spans="11:19" x14ac:dyDescent="0.25">
      <c r="K1949" s="95">
        <f>SUMIFS(MasterData[Curr Sales],MasterData[Material'#],H1949,MasterData[Material],I1949,MasterData[WWB ID],C1949)</f>
        <v>0</v>
      </c>
      <c r="L1949" s="95">
        <f>SUMIFS(MasterData[Prior Sales],MasterData[Material'#],H1949,MasterData[Material],I1949,MasterData[WWB ID],C1949)</f>
        <v>0</v>
      </c>
      <c r="M1949" s="95">
        <f t="shared" si="63"/>
        <v>0</v>
      </c>
      <c r="N1949" s="95">
        <f>SUMIFS(MasterData[Semi-Annual Base],MasterData[Material'#],H1949,MasterData[Material],I1949,MasterData[WWB ID],C1949)</f>
        <v>0</v>
      </c>
      <c r="O1949" s="95">
        <f>SUMIFS(MasterData[Semi-Annual Focus],MasterData[Material'#],H1949,MasterData[Material],I1949,MasterData[WWB ID],C1949)</f>
        <v>0</v>
      </c>
      <c r="P1949" s="95">
        <f>SUMIFS(MasterData[Base Rebate],MasterData[Material'#],H1949,MasterData[Material],I1949,MasterData[WWB ID],C1949)</f>
        <v>0</v>
      </c>
      <c r="Q1949" s="95">
        <f>SUMIFS(MasterData[Annual Focus],MasterData[Material'#],H1949,MasterData[Material],I1949,MasterData[WWB ID],C1949)</f>
        <v>0</v>
      </c>
      <c r="R1949" s="95">
        <f>SUMIFS(MasterData[Growth Rebate],MasterData[Material'#],H1949,MasterData[Material],I1949,MasterData[WWB ID],C1949)</f>
        <v>0</v>
      </c>
      <c r="S1949" s="95">
        <f t="shared" si="64"/>
        <v>0</v>
      </c>
    </row>
    <row r="1950" spans="11:19" x14ac:dyDescent="0.25">
      <c r="K1950" s="95">
        <f>SUMIFS(MasterData[Curr Sales],MasterData[Material'#],H1950,MasterData[Material],I1950,MasterData[WWB ID],C1950)</f>
        <v>0</v>
      </c>
      <c r="L1950" s="95">
        <f>SUMIFS(MasterData[Prior Sales],MasterData[Material'#],H1950,MasterData[Material],I1950,MasterData[WWB ID],C1950)</f>
        <v>0</v>
      </c>
      <c r="M1950" s="95">
        <f t="shared" si="63"/>
        <v>0</v>
      </c>
      <c r="N1950" s="95">
        <f>SUMIFS(MasterData[Semi-Annual Base],MasterData[Material'#],H1950,MasterData[Material],I1950,MasterData[WWB ID],C1950)</f>
        <v>0</v>
      </c>
      <c r="O1950" s="95">
        <f>SUMIFS(MasterData[Semi-Annual Focus],MasterData[Material'#],H1950,MasterData[Material],I1950,MasterData[WWB ID],C1950)</f>
        <v>0</v>
      </c>
      <c r="P1950" s="95">
        <f>SUMIFS(MasterData[Base Rebate],MasterData[Material'#],H1950,MasterData[Material],I1950,MasterData[WWB ID],C1950)</f>
        <v>0</v>
      </c>
      <c r="Q1950" s="95">
        <f>SUMIFS(MasterData[Annual Focus],MasterData[Material'#],H1950,MasterData[Material],I1950,MasterData[WWB ID],C1950)</f>
        <v>0</v>
      </c>
      <c r="R1950" s="95">
        <f>SUMIFS(MasterData[Growth Rebate],MasterData[Material'#],H1950,MasterData[Material],I1950,MasterData[WWB ID],C1950)</f>
        <v>0</v>
      </c>
      <c r="S1950" s="95">
        <f t="shared" si="64"/>
        <v>0</v>
      </c>
    </row>
    <row r="1951" spans="11:19" x14ac:dyDescent="0.25">
      <c r="K1951" s="95">
        <f>SUMIFS(MasterData[Curr Sales],MasterData[Material'#],H1951,MasterData[Material],I1951,MasterData[WWB ID],C1951)</f>
        <v>0</v>
      </c>
      <c r="L1951" s="95">
        <f>SUMIFS(MasterData[Prior Sales],MasterData[Material'#],H1951,MasterData[Material],I1951,MasterData[WWB ID],C1951)</f>
        <v>0</v>
      </c>
      <c r="M1951" s="95">
        <f t="shared" si="63"/>
        <v>0</v>
      </c>
      <c r="N1951" s="95">
        <f>SUMIFS(MasterData[Semi-Annual Base],MasterData[Material'#],H1951,MasterData[Material],I1951,MasterData[WWB ID],C1951)</f>
        <v>0</v>
      </c>
      <c r="O1951" s="95">
        <f>SUMIFS(MasterData[Semi-Annual Focus],MasterData[Material'#],H1951,MasterData[Material],I1951,MasterData[WWB ID],C1951)</f>
        <v>0</v>
      </c>
      <c r="P1951" s="95">
        <f>SUMIFS(MasterData[Base Rebate],MasterData[Material'#],H1951,MasterData[Material],I1951,MasterData[WWB ID],C1951)</f>
        <v>0</v>
      </c>
      <c r="Q1951" s="95">
        <f>SUMIFS(MasterData[Annual Focus],MasterData[Material'#],H1951,MasterData[Material],I1951,MasterData[WWB ID],C1951)</f>
        <v>0</v>
      </c>
      <c r="R1951" s="95">
        <f>SUMIFS(MasterData[Growth Rebate],MasterData[Material'#],H1951,MasterData[Material],I1951,MasterData[WWB ID],C1951)</f>
        <v>0</v>
      </c>
      <c r="S1951" s="95">
        <f t="shared" si="64"/>
        <v>0</v>
      </c>
    </row>
    <row r="1952" spans="11:19" x14ac:dyDescent="0.25">
      <c r="K1952" s="95">
        <f>SUMIFS(MasterData[Curr Sales],MasterData[Material'#],H1952,MasterData[Material],I1952,MasterData[WWB ID],C1952)</f>
        <v>0</v>
      </c>
      <c r="L1952" s="95">
        <f>SUMIFS(MasterData[Prior Sales],MasterData[Material'#],H1952,MasterData[Material],I1952,MasterData[WWB ID],C1952)</f>
        <v>0</v>
      </c>
      <c r="M1952" s="95">
        <f t="shared" si="63"/>
        <v>0</v>
      </c>
      <c r="N1952" s="95">
        <f>SUMIFS(MasterData[Semi-Annual Base],MasterData[Material'#],H1952,MasterData[Material],I1952,MasterData[WWB ID],C1952)</f>
        <v>0</v>
      </c>
      <c r="O1952" s="95">
        <f>SUMIFS(MasterData[Semi-Annual Focus],MasterData[Material'#],H1952,MasterData[Material],I1952,MasterData[WWB ID],C1952)</f>
        <v>0</v>
      </c>
      <c r="P1952" s="95">
        <f>SUMIFS(MasterData[Base Rebate],MasterData[Material'#],H1952,MasterData[Material],I1952,MasterData[WWB ID],C1952)</f>
        <v>0</v>
      </c>
      <c r="Q1952" s="95">
        <f>SUMIFS(MasterData[Annual Focus],MasterData[Material'#],H1952,MasterData[Material],I1952,MasterData[WWB ID],C1952)</f>
        <v>0</v>
      </c>
      <c r="R1952" s="95">
        <f>SUMIFS(MasterData[Growth Rebate],MasterData[Material'#],H1952,MasterData[Material],I1952,MasterData[WWB ID],C1952)</f>
        <v>0</v>
      </c>
      <c r="S1952" s="95">
        <f t="shared" si="64"/>
        <v>0</v>
      </c>
    </row>
    <row r="1953" spans="11:19" x14ac:dyDescent="0.25">
      <c r="K1953" s="95">
        <f>SUMIFS(MasterData[Curr Sales],MasterData[Material'#],H1953,MasterData[Material],I1953,MasterData[WWB ID],C1953)</f>
        <v>0</v>
      </c>
      <c r="L1953" s="95">
        <f>SUMIFS(MasterData[Prior Sales],MasterData[Material'#],H1953,MasterData[Material],I1953,MasterData[WWB ID],C1953)</f>
        <v>0</v>
      </c>
      <c r="M1953" s="95">
        <f t="shared" si="63"/>
        <v>0</v>
      </c>
      <c r="N1953" s="95">
        <f>SUMIFS(MasterData[Semi-Annual Base],MasterData[Material'#],H1953,MasterData[Material],I1953,MasterData[WWB ID],C1953)</f>
        <v>0</v>
      </c>
      <c r="O1953" s="95">
        <f>SUMIFS(MasterData[Semi-Annual Focus],MasterData[Material'#],H1953,MasterData[Material],I1953,MasterData[WWB ID],C1953)</f>
        <v>0</v>
      </c>
      <c r="P1953" s="95">
        <f>SUMIFS(MasterData[Base Rebate],MasterData[Material'#],H1953,MasterData[Material],I1953,MasterData[WWB ID],C1953)</f>
        <v>0</v>
      </c>
      <c r="Q1953" s="95">
        <f>SUMIFS(MasterData[Annual Focus],MasterData[Material'#],H1953,MasterData[Material],I1953,MasterData[WWB ID],C1953)</f>
        <v>0</v>
      </c>
      <c r="R1953" s="95">
        <f>SUMIFS(MasterData[Growth Rebate],MasterData[Material'#],H1953,MasterData[Material],I1953,MasterData[WWB ID],C1953)</f>
        <v>0</v>
      </c>
      <c r="S1953" s="95">
        <f t="shared" si="64"/>
        <v>0</v>
      </c>
    </row>
    <row r="1954" spans="11:19" x14ac:dyDescent="0.25">
      <c r="K1954" s="95">
        <f>SUMIFS(MasterData[Curr Sales],MasterData[Material'#],H1954,MasterData[Material],I1954,MasterData[WWB ID],C1954)</f>
        <v>0</v>
      </c>
      <c r="L1954" s="95">
        <f>SUMIFS(MasterData[Prior Sales],MasterData[Material'#],H1954,MasterData[Material],I1954,MasterData[WWB ID],C1954)</f>
        <v>0</v>
      </c>
      <c r="M1954" s="95">
        <f t="shared" si="63"/>
        <v>0</v>
      </c>
      <c r="N1954" s="95">
        <f>SUMIFS(MasterData[Semi-Annual Base],MasterData[Material'#],H1954,MasterData[Material],I1954,MasterData[WWB ID],C1954)</f>
        <v>0</v>
      </c>
      <c r="O1954" s="95">
        <f>SUMIFS(MasterData[Semi-Annual Focus],MasterData[Material'#],H1954,MasterData[Material],I1954,MasterData[WWB ID],C1954)</f>
        <v>0</v>
      </c>
      <c r="P1954" s="95">
        <f>SUMIFS(MasterData[Base Rebate],MasterData[Material'#],H1954,MasterData[Material],I1954,MasterData[WWB ID],C1954)</f>
        <v>0</v>
      </c>
      <c r="Q1954" s="95">
        <f>SUMIFS(MasterData[Annual Focus],MasterData[Material'#],H1954,MasterData[Material],I1954,MasterData[WWB ID],C1954)</f>
        <v>0</v>
      </c>
      <c r="R1954" s="95">
        <f>SUMIFS(MasterData[Growth Rebate],MasterData[Material'#],H1954,MasterData[Material],I1954,MasterData[WWB ID],C1954)</f>
        <v>0</v>
      </c>
      <c r="S1954" s="95">
        <f t="shared" si="64"/>
        <v>0</v>
      </c>
    </row>
    <row r="1955" spans="11:19" x14ac:dyDescent="0.25">
      <c r="K1955" s="95">
        <f>SUMIFS(MasterData[Curr Sales],MasterData[Material'#],H1955,MasterData[Material],I1955,MasterData[WWB ID],C1955)</f>
        <v>0</v>
      </c>
      <c r="L1955" s="95">
        <f>SUMIFS(MasterData[Prior Sales],MasterData[Material'#],H1955,MasterData[Material],I1955,MasterData[WWB ID],C1955)</f>
        <v>0</v>
      </c>
      <c r="M1955" s="95">
        <f t="shared" si="63"/>
        <v>0</v>
      </c>
      <c r="N1955" s="95">
        <f>SUMIFS(MasterData[Semi-Annual Base],MasterData[Material'#],H1955,MasterData[Material],I1955,MasterData[WWB ID],C1955)</f>
        <v>0</v>
      </c>
      <c r="O1955" s="95">
        <f>SUMIFS(MasterData[Semi-Annual Focus],MasterData[Material'#],H1955,MasterData[Material],I1955,MasterData[WWB ID],C1955)</f>
        <v>0</v>
      </c>
      <c r="P1955" s="95">
        <f>SUMIFS(MasterData[Base Rebate],MasterData[Material'#],H1955,MasterData[Material],I1955,MasterData[WWB ID],C1955)</f>
        <v>0</v>
      </c>
      <c r="Q1955" s="95">
        <f>SUMIFS(MasterData[Annual Focus],MasterData[Material'#],H1955,MasterData[Material],I1955,MasterData[WWB ID],C1955)</f>
        <v>0</v>
      </c>
      <c r="R1955" s="95">
        <f>SUMIFS(MasterData[Growth Rebate],MasterData[Material'#],H1955,MasterData[Material],I1955,MasterData[WWB ID],C1955)</f>
        <v>0</v>
      </c>
      <c r="S1955" s="95">
        <f t="shared" si="64"/>
        <v>0</v>
      </c>
    </row>
    <row r="1956" spans="11:19" x14ac:dyDescent="0.25">
      <c r="K1956" s="95">
        <f>SUMIFS(MasterData[Curr Sales],MasterData[Material'#],H1956,MasterData[Material],I1956,MasterData[WWB ID],C1956)</f>
        <v>0</v>
      </c>
      <c r="L1956" s="95">
        <f>SUMIFS(MasterData[Prior Sales],MasterData[Material'#],H1956,MasterData[Material],I1956,MasterData[WWB ID],C1956)</f>
        <v>0</v>
      </c>
      <c r="M1956" s="95">
        <f t="shared" si="63"/>
        <v>0</v>
      </c>
      <c r="N1956" s="95">
        <f>SUMIFS(MasterData[Semi-Annual Base],MasterData[Material'#],H1956,MasterData[Material],I1956,MasterData[WWB ID],C1956)</f>
        <v>0</v>
      </c>
      <c r="O1956" s="95">
        <f>SUMIFS(MasterData[Semi-Annual Focus],MasterData[Material'#],H1956,MasterData[Material],I1956,MasterData[WWB ID],C1956)</f>
        <v>0</v>
      </c>
      <c r="P1956" s="95">
        <f>SUMIFS(MasterData[Base Rebate],MasterData[Material'#],H1956,MasterData[Material],I1956,MasterData[WWB ID],C1956)</f>
        <v>0</v>
      </c>
      <c r="Q1956" s="95">
        <f>SUMIFS(MasterData[Annual Focus],MasterData[Material'#],H1956,MasterData[Material],I1956,MasterData[WWB ID],C1956)</f>
        <v>0</v>
      </c>
      <c r="R1956" s="95">
        <f>SUMIFS(MasterData[Growth Rebate],MasterData[Material'#],H1956,MasterData[Material],I1956,MasterData[WWB ID],C1956)</f>
        <v>0</v>
      </c>
      <c r="S1956" s="95">
        <f t="shared" si="64"/>
        <v>0</v>
      </c>
    </row>
    <row r="1957" spans="11:19" x14ac:dyDescent="0.25">
      <c r="K1957" s="95">
        <f>SUMIFS(MasterData[Curr Sales],MasterData[Material'#],H1957,MasterData[Material],I1957,MasterData[WWB ID],C1957)</f>
        <v>0</v>
      </c>
      <c r="L1957" s="95">
        <f>SUMIFS(MasterData[Prior Sales],MasterData[Material'#],H1957,MasterData[Material],I1957,MasterData[WWB ID],C1957)</f>
        <v>0</v>
      </c>
      <c r="M1957" s="95">
        <f t="shared" si="63"/>
        <v>0</v>
      </c>
      <c r="N1957" s="95">
        <f>SUMIFS(MasterData[Semi-Annual Base],MasterData[Material'#],H1957,MasterData[Material],I1957,MasterData[WWB ID],C1957)</f>
        <v>0</v>
      </c>
      <c r="O1957" s="95">
        <f>SUMIFS(MasterData[Semi-Annual Focus],MasterData[Material'#],H1957,MasterData[Material],I1957,MasterData[WWB ID],C1957)</f>
        <v>0</v>
      </c>
      <c r="P1957" s="95">
        <f>SUMIFS(MasterData[Base Rebate],MasterData[Material'#],H1957,MasterData[Material],I1957,MasterData[WWB ID],C1957)</f>
        <v>0</v>
      </c>
      <c r="Q1957" s="95">
        <f>SUMIFS(MasterData[Annual Focus],MasterData[Material'#],H1957,MasterData[Material],I1957,MasterData[WWB ID],C1957)</f>
        <v>0</v>
      </c>
      <c r="R1957" s="95">
        <f>SUMIFS(MasterData[Growth Rebate],MasterData[Material'#],H1957,MasterData[Material],I1957,MasterData[WWB ID],C1957)</f>
        <v>0</v>
      </c>
      <c r="S1957" s="95">
        <f t="shared" si="64"/>
        <v>0</v>
      </c>
    </row>
    <row r="1958" spans="11:19" x14ac:dyDescent="0.25">
      <c r="K1958" s="95">
        <f>SUMIFS(MasterData[Curr Sales],MasterData[Material'#],H1958,MasterData[Material],I1958,MasterData[WWB ID],C1958)</f>
        <v>0</v>
      </c>
      <c r="L1958" s="95">
        <f>SUMIFS(MasterData[Prior Sales],MasterData[Material'#],H1958,MasterData[Material],I1958,MasterData[WWB ID],C1958)</f>
        <v>0</v>
      </c>
      <c r="M1958" s="95">
        <f t="shared" si="63"/>
        <v>0</v>
      </c>
      <c r="N1958" s="95">
        <f>SUMIFS(MasterData[Semi-Annual Base],MasterData[Material'#],H1958,MasterData[Material],I1958,MasterData[WWB ID],C1958)</f>
        <v>0</v>
      </c>
      <c r="O1958" s="95">
        <f>SUMIFS(MasterData[Semi-Annual Focus],MasterData[Material'#],H1958,MasterData[Material],I1958,MasterData[WWB ID],C1958)</f>
        <v>0</v>
      </c>
      <c r="P1958" s="95">
        <f>SUMIFS(MasterData[Base Rebate],MasterData[Material'#],H1958,MasterData[Material],I1958,MasterData[WWB ID],C1958)</f>
        <v>0</v>
      </c>
      <c r="Q1958" s="95">
        <f>SUMIFS(MasterData[Annual Focus],MasterData[Material'#],H1958,MasterData[Material],I1958,MasterData[WWB ID],C1958)</f>
        <v>0</v>
      </c>
      <c r="R1958" s="95">
        <f>SUMIFS(MasterData[Growth Rebate],MasterData[Material'#],H1958,MasterData[Material],I1958,MasterData[WWB ID],C1958)</f>
        <v>0</v>
      </c>
      <c r="S1958" s="95">
        <f t="shared" si="64"/>
        <v>0</v>
      </c>
    </row>
    <row r="1959" spans="11:19" x14ac:dyDescent="0.25">
      <c r="K1959" s="95">
        <f>SUMIFS(MasterData[Curr Sales],MasterData[Material'#],H1959,MasterData[Material],I1959,MasterData[WWB ID],C1959)</f>
        <v>0</v>
      </c>
      <c r="L1959" s="95">
        <f>SUMIFS(MasterData[Prior Sales],MasterData[Material'#],H1959,MasterData[Material],I1959,MasterData[WWB ID],C1959)</f>
        <v>0</v>
      </c>
      <c r="M1959" s="95">
        <f t="shared" si="63"/>
        <v>0</v>
      </c>
      <c r="N1959" s="95">
        <f>SUMIFS(MasterData[Semi-Annual Base],MasterData[Material'#],H1959,MasterData[Material],I1959,MasterData[WWB ID],C1959)</f>
        <v>0</v>
      </c>
      <c r="O1959" s="95">
        <f>SUMIFS(MasterData[Semi-Annual Focus],MasterData[Material'#],H1959,MasterData[Material],I1959,MasterData[WWB ID],C1959)</f>
        <v>0</v>
      </c>
      <c r="P1959" s="95">
        <f>SUMIFS(MasterData[Base Rebate],MasterData[Material'#],H1959,MasterData[Material],I1959,MasterData[WWB ID],C1959)</f>
        <v>0</v>
      </c>
      <c r="Q1959" s="95">
        <f>SUMIFS(MasterData[Annual Focus],MasterData[Material'#],H1959,MasterData[Material],I1959,MasterData[WWB ID],C1959)</f>
        <v>0</v>
      </c>
      <c r="R1959" s="95">
        <f>SUMIFS(MasterData[Growth Rebate],MasterData[Material'#],H1959,MasterData[Material],I1959,MasterData[WWB ID],C1959)</f>
        <v>0</v>
      </c>
      <c r="S1959" s="95">
        <f t="shared" si="64"/>
        <v>0</v>
      </c>
    </row>
    <row r="1960" spans="11:19" x14ac:dyDescent="0.25">
      <c r="K1960" s="95">
        <f>SUMIFS(MasterData[Curr Sales],MasterData[Material'#],H1960,MasterData[Material],I1960,MasterData[WWB ID],C1960)</f>
        <v>0</v>
      </c>
      <c r="L1960" s="95">
        <f>SUMIFS(MasterData[Prior Sales],MasterData[Material'#],H1960,MasterData[Material],I1960,MasterData[WWB ID],C1960)</f>
        <v>0</v>
      </c>
      <c r="M1960" s="95">
        <f t="shared" si="63"/>
        <v>0</v>
      </c>
      <c r="N1960" s="95">
        <f>SUMIFS(MasterData[Semi-Annual Base],MasterData[Material'#],H1960,MasterData[Material],I1960,MasterData[WWB ID],C1960)</f>
        <v>0</v>
      </c>
      <c r="O1960" s="95">
        <f>SUMIFS(MasterData[Semi-Annual Focus],MasterData[Material'#],H1960,MasterData[Material],I1960,MasterData[WWB ID],C1960)</f>
        <v>0</v>
      </c>
      <c r="P1960" s="95">
        <f>SUMIFS(MasterData[Base Rebate],MasterData[Material'#],H1960,MasterData[Material],I1960,MasterData[WWB ID],C1960)</f>
        <v>0</v>
      </c>
      <c r="Q1960" s="95">
        <f>SUMIFS(MasterData[Annual Focus],MasterData[Material'#],H1960,MasterData[Material],I1960,MasterData[WWB ID],C1960)</f>
        <v>0</v>
      </c>
      <c r="R1960" s="95">
        <f>SUMIFS(MasterData[Growth Rebate],MasterData[Material'#],H1960,MasterData[Material],I1960,MasterData[WWB ID],C1960)</f>
        <v>0</v>
      </c>
      <c r="S1960" s="95">
        <f t="shared" si="64"/>
        <v>0</v>
      </c>
    </row>
    <row r="1961" spans="11:19" x14ac:dyDescent="0.25">
      <c r="K1961" s="95">
        <f>SUMIFS(MasterData[Curr Sales],MasterData[Material'#],H1961,MasterData[Material],I1961,MasterData[WWB ID],C1961)</f>
        <v>0</v>
      </c>
      <c r="L1961" s="95">
        <f>SUMIFS(MasterData[Prior Sales],MasterData[Material'#],H1961,MasterData[Material],I1961,MasterData[WWB ID],C1961)</f>
        <v>0</v>
      </c>
      <c r="M1961" s="95">
        <f t="shared" si="63"/>
        <v>0</v>
      </c>
      <c r="N1961" s="95">
        <f>SUMIFS(MasterData[Semi-Annual Base],MasterData[Material'#],H1961,MasterData[Material],I1961,MasterData[WWB ID],C1961)</f>
        <v>0</v>
      </c>
      <c r="O1961" s="95">
        <f>SUMIFS(MasterData[Semi-Annual Focus],MasterData[Material'#],H1961,MasterData[Material],I1961,MasterData[WWB ID],C1961)</f>
        <v>0</v>
      </c>
      <c r="P1961" s="95">
        <f>SUMIFS(MasterData[Base Rebate],MasterData[Material'#],H1961,MasterData[Material],I1961,MasterData[WWB ID],C1961)</f>
        <v>0</v>
      </c>
      <c r="Q1961" s="95">
        <f>SUMIFS(MasterData[Annual Focus],MasterData[Material'#],H1961,MasterData[Material],I1961,MasterData[WWB ID],C1961)</f>
        <v>0</v>
      </c>
      <c r="R1961" s="95">
        <f>SUMIFS(MasterData[Growth Rebate],MasterData[Material'#],H1961,MasterData[Material],I1961,MasterData[WWB ID],C1961)</f>
        <v>0</v>
      </c>
      <c r="S1961" s="95">
        <f t="shared" si="64"/>
        <v>0</v>
      </c>
    </row>
    <row r="1962" spans="11:19" x14ac:dyDescent="0.25">
      <c r="K1962" s="95">
        <f>SUMIFS(MasterData[Curr Sales],MasterData[Material'#],H1962,MasterData[Material],I1962,MasterData[WWB ID],C1962)</f>
        <v>0</v>
      </c>
      <c r="L1962" s="95">
        <f>SUMIFS(MasterData[Prior Sales],MasterData[Material'#],H1962,MasterData[Material],I1962,MasterData[WWB ID],C1962)</f>
        <v>0</v>
      </c>
      <c r="M1962" s="95">
        <f t="shared" si="63"/>
        <v>0</v>
      </c>
      <c r="N1962" s="95">
        <f>SUMIFS(MasterData[Semi-Annual Base],MasterData[Material'#],H1962,MasterData[Material],I1962,MasterData[WWB ID],C1962)</f>
        <v>0</v>
      </c>
      <c r="O1962" s="95">
        <f>SUMIFS(MasterData[Semi-Annual Focus],MasterData[Material'#],H1962,MasterData[Material],I1962,MasterData[WWB ID],C1962)</f>
        <v>0</v>
      </c>
      <c r="P1962" s="95">
        <f>SUMIFS(MasterData[Base Rebate],MasterData[Material'#],H1962,MasterData[Material],I1962,MasterData[WWB ID],C1962)</f>
        <v>0</v>
      </c>
      <c r="Q1962" s="95">
        <f>SUMIFS(MasterData[Annual Focus],MasterData[Material'#],H1962,MasterData[Material],I1962,MasterData[WWB ID],C1962)</f>
        <v>0</v>
      </c>
      <c r="R1962" s="95">
        <f>SUMIFS(MasterData[Growth Rebate],MasterData[Material'#],H1962,MasterData[Material],I1962,MasterData[WWB ID],C1962)</f>
        <v>0</v>
      </c>
      <c r="S1962" s="95">
        <f t="shared" si="64"/>
        <v>0</v>
      </c>
    </row>
    <row r="1963" spans="11:19" x14ac:dyDescent="0.25">
      <c r="K1963" s="95">
        <f>SUMIFS(MasterData[Curr Sales],MasterData[Material'#],H1963,MasterData[Material],I1963,MasterData[WWB ID],C1963)</f>
        <v>0</v>
      </c>
      <c r="L1963" s="95">
        <f>SUMIFS(MasterData[Prior Sales],MasterData[Material'#],H1963,MasterData[Material],I1963,MasterData[WWB ID],C1963)</f>
        <v>0</v>
      </c>
      <c r="M1963" s="95">
        <f t="shared" si="63"/>
        <v>0</v>
      </c>
      <c r="N1963" s="95">
        <f>SUMIFS(MasterData[Semi-Annual Base],MasterData[Material'#],H1963,MasterData[Material],I1963,MasterData[WWB ID],C1963)</f>
        <v>0</v>
      </c>
      <c r="O1963" s="95">
        <f>SUMIFS(MasterData[Semi-Annual Focus],MasterData[Material'#],H1963,MasterData[Material],I1963,MasterData[WWB ID],C1963)</f>
        <v>0</v>
      </c>
      <c r="P1963" s="95">
        <f>SUMIFS(MasterData[Base Rebate],MasterData[Material'#],H1963,MasterData[Material],I1963,MasterData[WWB ID],C1963)</f>
        <v>0</v>
      </c>
      <c r="Q1963" s="95">
        <f>SUMIFS(MasterData[Annual Focus],MasterData[Material'#],H1963,MasterData[Material],I1963,MasterData[WWB ID],C1963)</f>
        <v>0</v>
      </c>
      <c r="R1963" s="95">
        <f>SUMIFS(MasterData[Growth Rebate],MasterData[Material'#],H1963,MasterData[Material],I1963,MasterData[WWB ID],C1963)</f>
        <v>0</v>
      </c>
      <c r="S1963" s="95">
        <f t="shared" si="64"/>
        <v>0</v>
      </c>
    </row>
    <row r="1964" spans="11:19" x14ac:dyDescent="0.25">
      <c r="K1964" s="95">
        <f>SUMIFS(MasterData[Curr Sales],MasterData[Material'#],H1964,MasterData[Material],I1964,MasterData[WWB ID],C1964)</f>
        <v>0</v>
      </c>
      <c r="L1964" s="95">
        <f>SUMIFS(MasterData[Prior Sales],MasterData[Material'#],H1964,MasterData[Material],I1964,MasterData[WWB ID],C1964)</f>
        <v>0</v>
      </c>
      <c r="M1964" s="95">
        <f t="shared" si="63"/>
        <v>0</v>
      </c>
      <c r="N1964" s="95">
        <f>SUMIFS(MasterData[Semi-Annual Base],MasterData[Material'#],H1964,MasterData[Material],I1964,MasterData[WWB ID],C1964)</f>
        <v>0</v>
      </c>
      <c r="O1964" s="95">
        <f>SUMIFS(MasterData[Semi-Annual Focus],MasterData[Material'#],H1964,MasterData[Material],I1964,MasterData[WWB ID],C1964)</f>
        <v>0</v>
      </c>
      <c r="P1964" s="95">
        <f>SUMIFS(MasterData[Base Rebate],MasterData[Material'#],H1964,MasterData[Material],I1964,MasterData[WWB ID],C1964)</f>
        <v>0</v>
      </c>
      <c r="Q1964" s="95">
        <f>SUMIFS(MasterData[Annual Focus],MasterData[Material'#],H1964,MasterData[Material],I1964,MasterData[WWB ID],C1964)</f>
        <v>0</v>
      </c>
      <c r="R1964" s="95">
        <f>SUMIFS(MasterData[Growth Rebate],MasterData[Material'#],H1964,MasterData[Material],I1964,MasterData[WWB ID],C1964)</f>
        <v>0</v>
      </c>
      <c r="S1964" s="95">
        <f t="shared" si="64"/>
        <v>0</v>
      </c>
    </row>
    <row r="1965" spans="11:19" x14ac:dyDescent="0.25">
      <c r="K1965" s="95">
        <f>SUMIFS(MasterData[Curr Sales],MasterData[Material'#],H1965,MasterData[Material],I1965,MasterData[WWB ID],C1965)</f>
        <v>0</v>
      </c>
      <c r="L1965" s="95">
        <f>SUMIFS(MasterData[Prior Sales],MasterData[Material'#],H1965,MasterData[Material],I1965,MasterData[WWB ID],C1965)</f>
        <v>0</v>
      </c>
      <c r="M1965" s="95">
        <f t="shared" si="63"/>
        <v>0</v>
      </c>
      <c r="N1965" s="95">
        <f>SUMIFS(MasterData[Semi-Annual Base],MasterData[Material'#],H1965,MasterData[Material],I1965,MasterData[WWB ID],C1965)</f>
        <v>0</v>
      </c>
      <c r="O1965" s="95">
        <f>SUMIFS(MasterData[Semi-Annual Focus],MasterData[Material'#],H1965,MasterData[Material],I1965,MasterData[WWB ID],C1965)</f>
        <v>0</v>
      </c>
      <c r="P1965" s="95">
        <f>SUMIFS(MasterData[Base Rebate],MasterData[Material'#],H1965,MasterData[Material],I1965,MasterData[WWB ID],C1965)</f>
        <v>0</v>
      </c>
      <c r="Q1965" s="95">
        <f>SUMIFS(MasterData[Annual Focus],MasterData[Material'#],H1965,MasterData[Material],I1965,MasterData[WWB ID],C1965)</f>
        <v>0</v>
      </c>
      <c r="R1965" s="95">
        <f>SUMIFS(MasterData[Growth Rebate],MasterData[Material'#],H1965,MasterData[Material],I1965,MasterData[WWB ID],C1965)</f>
        <v>0</v>
      </c>
      <c r="S1965" s="95">
        <f t="shared" si="64"/>
        <v>0</v>
      </c>
    </row>
    <row r="1966" spans="11:19" x14ac:dyDescent="0.25">
      <c r="K1966" s="95">
        <f>SUMIFS(MasterData[Curr Sales],MasterData[Material'#],H1966,MasterData[Material],I1966,MasterData[WWB ID],C1966)</f>
        <v>0</v>
      </c>
      <c r="L1966" s="95">
        <f>SUMIFS(MasterData[Prior Sales],MasterData[Material'#],H1966,MasterData[Material],I1966,MasterData[WWB ID],C1966)</f>
        <v>0</v>
      </c>
      <c r="M1966" s="95">
        <f t="shared" si="63"/>
        <v>0</v>
      </c>
      <c r="N1966" s="95">
        <f>SUMIFS(MasterData[Semi-Annual Base],MasterData[Material'#],H1966,MasterData[Material],I1966,MasterData[WWB ID],C1966)</f>
        <v>0</v>
      </c>
      <c r="O1966" s="95">
        <f>SUMIFS(MasterData[Semi-Annual Focus],MasterData[Material'#],H1966,MasterData[Material],I1966,MasterData[WWB ID],C1966)</f>
        <v>0</v>
      </c>
      <c r="P1966" s="95">
        <f>SUMIFS(MasterData[Base Rebate],MasterData[Material'#],H1966,MasterData[Material],I1966,MasterData[WWB ID],C1966)</f>
        <v>0</v>
      </c>
      <c r="Q1966" s="95">
        <f>SUMIFS(MasterData[Annual Focus],MasterData[Material'#],H1966,MasterData[Material],I1966,MasterData[WWB ID],C1966)</f>
        <v>0</v>
      </c>
      <c r="R1966" s="95">
        <f>SUMIFS(MasterData[Growth Rebate],MasterData[Material'#],H1966,MasterData[Material],I1966,MasterData[WWB ID],C1966)</f>
        <v>0</v>
      </c>
      <c r="S1966" s="95">
        <f t="shared" si="64"/>
        <v>0</v>
      </c>
    </row>
    <row r="1967" spans="11:19" x14ac:dyDescent="0.25">
      <c r="K1967" s="95">
        <f>SUMIFS(MasterData[Curr Sales],MasterData[Material'#],H1967,MasterData[Material],I1967,MasterData[WWB ID],C1967)</f>
        <v>0</v>
      </c>
      <c r="L1967" s="95">
        <f>SUMIFS(MasterData[Prior Sales],MasterData[Material'#],H1967,MasterData[Material],I1967,MasterData[WWB ID],C1967)</f>
        <v>0</v>
      </c>
      <c r="M1967" s="95">
        <f t="shared" si="63"/>
        <v>0</v>
      </c>
      <c r="N1967" s="95">
        <f>SUMIFS(MasterData[Semi-Annual Base],MasterData[Material'#],H1967,MasterData[Material],I1967,MasterData[WWB ID],C1967)</f>
        <v>0</v>
      </c>
      <c r="O1967" s="95">
        <f>SUMIFS(MasterData[Semi-Annual Focus],MasterData[Material'#],H1967,MasterData[Material],I1967,MasterData[WWB ID],C1967)</f>
        <v>0</v>
      </c>
      <c r="P1967" s="95">
        <f>SUMIFS(MasterData[Base Rebate],MasterData[Material'#],H1967,MasterData[Material],I1967,MasterData[WWB ID],C1967)</f>
        <v>0</v>
      </c>
      <c r="Q1967" s="95">
        <f>SUMIFS(MasterData[Annual Focus],MasterData[Material'#],H1967,MasterData[Material],I1967,MasterData[WWB ID],C1967)</f>
        <v>0</v>
      </c>
      <c r="R1967" s="95">
        <f>SUMIFS(MasterData[Growth Rebate],MasterData[Material'#],H1967,MasterData[Material],I1967,MasterData[WWB ID],C1967)</f>
        <v>0</v>
      </c>
      <c r="S1967" s="95">
        <f t="shared" si="64"/>
        <v>0</v>
      </c>
    </row>
    <row r="1968" spans="11:19" x14ac:dyDescent="0.25">
      <c r="K1968" s="95">
        <f>SUMIFS(MasterData[Curr Sales],MasterData[Material'#],H1968,MasterData[Material],I1968,MasterData[WWB ID],C1968)</f>
        <v>0</v>
      </c>
      <c r="L1968" s="95">
        <f>SUMIFS(MasterData[Prior Sales],MasterData[Material'#],H1968,MasterData[Material],I1968,MasterData[WWB ID],C1968)</f>
        <v>0</v>
      </c>
      <c r="M1968" s="95">
        <f t="shared" si="63"/>
        <v>0</v>
      </c>
      <c r="N1968" s="95">
        <f>SUMIFS(MasterData[Semi-Annual Base],MasterData[Material'#],H1968,MasterData[Material],I1968,MasterData[WWB ID],C1968)</f>
        <v>0</v>
      </c>
      <c r="O1968" s="95">
        <f>SUMIFS(MasterData[Semi-Annual Focus],MasterData[Material'#],H1968,MasterData[Material],I1968,MasterData[WWB ID],C1968)</f>
        <v>0</v>
      </c>
      <c r="P1968" s="95">
        <f>SUMIFS(MasterData[Base Rebate],MasterData[Material'#],H1968,MasterData[Material],I1968,MasterData[WWB ID],C1968)</f>
        <v>0</v>
      </c>
      <c r="Q1968" s="95">
        <f>SUMIFS(MasterData[Annual Focus],MasterData[Material'#],H1968,MasterData[Material],I1968,MasterData[WWB ID],C1968)</f>
        <v>0</v>
      </c>
      <c r="R1968" s="95">
        <f>SUMIFS(MasterData[Growth Rebate],MasterData[Material'#],H1968,MasterData[Material],I1968,MasterData[WWB ID],C1968)</f>
        <v>0</v>
      </c>
      <c r="S1968" s="95">
        <f t="shared" si="64"/>
        <v>0</v>
      </c>
    </row>
    <row r="1969" spans="11:19" x14ac:dyDescent="0.25">
      <c r="K1969" s="95">
        <f>SUMIFS(MasterData[Curr Sales],MasterData[Material'#],H1969,MasterData[Material],I1969,MasterData[WWB ID],C1969)</f>
        <v>0</v>
      </c>
      <c r="L1969" s="95">
        <f>SUMIFS(MasterData[Prior Sales],MasterData[Material'#],H1969,MasterData[Material],I1969,MasterData[WWB ID],C1969)</f>
        <v>0</v>
      </c>
      <c r="M1969" s="95">
        <f t="shared" si="63"/>
        <v>0</v>
      </c>
      <c r="N1969" s="95">
        <f>SUMIFS(MasterData[Semi-Annual Base],MasterData[Material'#],H1969,MasterData[Material],I1969,MasterData[WWB ID],C1969)</f>
        <v>0</v>
      </c>
      <c r="O1969" s="95">
        <f>SUMIFS(MasterData[Semi-Annual Focus],MasterData[Material'#],H1969,MasterData[Material],I1969,MasterData[WWB ID],C1969)</f>
        <v>0</v>
      </c>
      <c r="P1969" s="95">
        <f>SUMIFS(MasterData[Base Rebate],MasterData[Material'#],H1969,MasterData[Material],I1969,MasterData[WWB ID],C1969)</f>
        <v>0</v>
      </c>
      <c r="Q1969" s="95">
        <f>SUMIFS(MasterData[Annual Focus],MasterData[Material'#],H1969,MasterData[Material],I1969,MasterData[WWB ID],C1969)</f>
        <v>0</v>
      </c>
      <c r="R1969" s="95">
        <f>SUMIFS(MasterData[Growth Rebate],MasterData[Material'#],H1969,MasterData[Material],I1969,MasterData[WWB ID],C1969)</f>
        <v>0</v>
      </c>
      <c r="S1969" s="95">
        <f t="shared" si="64"/>
        <v>0</v>
      </c>
    </row>
    <row r="1970" spans="11:19" x14ac:dyDescent="0.25">
      <c r="K1970" s="95">
        <f>SUMIFS(MasterData[Curr Sales],MasterData[Material'#],H1970,MasterData[Material],I1970,MasterData[WWB ID],C1970)</f>
        <v>0</v>
      </c>
      <c r="L1970" s="95">
        <f>SUMIFS(MasterData[Prior Sales],MasterData[Material'#],H1970,MasterData[Material],I1970,MasterData[WWB ID],C1970)</f>
        <v>0</v>
      </c>
      <c r="M1970" s="95">
        <f t="shared" si="63"/>
        <v>0</v>
      </c>
      <c r="N1970" s="95">
        <f>SUMIFS(MasterData[Semi-Annual Base],MasterData[Material'#],H1970,MasterData[Material],I1970,MasterData[WWB ID],C1970)</f>
        <v>0</v>
      </c>
      <c r="O1970" s="95">
        <f>SUMIFS(MasterData[Semi-Annual Focus],MasterData[Material'#],H1970,MasterData[Material],I1970,MasterData[WWB ID],C1970)</f>
        <v>0</v>
      </c>
      <c r="P1970" s="95">
        <f>SUMIFS(MasterData[Base Rebate],MasterData[Material'#],H1970,MasterData[Material],I1970,MasterData[WWB ID],C1970)</f>
        <v>0</v>
      </c>
      <c r="Q1970" s="95">
        <f>SUMIFS(MasterData[Annual Focus],MasterData[Material'#],H1970,MasterData[Material],I1970,MasterData[WWB ID],C1970)</f>
        <v>0</v>
      </c>
      <c r="R1970" s="95">
        <f>SUMIFS(MasterData[Growth Rebate],MasterData[Material'#],H1970,MasterData[Material],I1970,MasterData[WWB ID],C1970)</f>
        <v>0</v>
      </c>
      <c r="S1970" s="95">
        <f t="shared" si="64"/>
        <v>0</v>
      </c>
    </row>
    <row r="1971" spans="11:19" x14ac:dyDescent="0.25">
      <c r="K1971" s="95">
        <f>SUMIFS(MasterData[Curr Sales],MasterData[Material'#],H1971,MasterData[Material],I1971,MasterData[WWB ID],C1971)</f>
        <v>0</v>
      </c>
      <c r="L1971" s="95">
        <f>SUMIFS(MasterData[Prior Sales],MasterData[Material'#],H1971,MasterData[Material],I1971,MasterData[WWB ID],C1971)</f>
        <v>0</v>
      </c>
      <c r="M1971" s="95">
        <f t="shared" si="63"/>
        <v>0</v>
      </c>
      <c r="N1971" s="95">
        <f>SUMIFS(MasterData[Semi-Annual Base],MasterData[Material'#],H1971,MasterData[Material],I1971,MasterData[WWB ID],C1971)</f>
        <v>0</v>
      </c>
      <c r="O1971" s="95">
        <f>SUMIFS(MasterData[Semi-Annual Focus],MasterData[Material'#],H1971,MasterData[Material],I1971,MasterData[WWB ID],C1971)</f>
        <v>0</v>
      </c>
      <c r="P1971" s="95">
        <f>SUMIFS(MasterData[Base Rebate],MasterData[Material'#],H1971,MasterData[Material],I1971,MasterData[WWB ID],C1971)</f>
        <v>0</v>
      </c>
      <c r="Q1971" s="95">
        <f>SUMIFS(MasterData[Annual Focus],MasterData[Material'#],H1971,MasterData[Material],I1971,MasterData[WWB ID],C1971)</f>
        <v>0</v>
      </c>
      <c r="R1971" s="95">
        <f>SUMIFS(MasterData[Growth Rebate],MasterData[Material'#],H1971,MasterData[Material],I1971,MasterData[WWB ID],C1971)</f>
        <v>0</v>
      </c>
      <c r="S1971" s="95">
        <f t="shared" si="64"/>
        <v>0</v>
      </c>
    </row>
    <row r="1972" spans="11:19" x14ac:dyDescent="0.25">
      <c r="K1972" s="95">
        <f>SUMIFS(MasterData[Curr Sales],MasterData[Material'#],H1972,MasterData[Material],I1972,MasterData[WWB ID],C1972)</f>
        <v>0</v>
      </c>
      <c r="L1972" s="95">
        <f>SUMIFS(MasterData[Prior Sales],MasterData[Material'#],H1972,MasterData[Material],I1972,MasterData[WWB ID],C1972)</f>
        <v>0</v>
      </c>
      <c r="M1972" s="95">
        <f t="shared" si="63"/>
        <v>0</v>
      </c>
      <c r="N1972" s="95">
        <f>SUMIFS(MasterData[Semi-Annual Base],MasterData[Material'#],H1972,MasterData[Material],I1972,MasterData[WWB ID],C1972)</f>
        <v>0</v>
      </c>
      <c r="O1972" s="95">
        <f>SUMIFS(MasterData[Semi-Annual Focus],MasterData[Material'#],H1972,MasterData[Material],I1972,MasterData[WWB ID],C1972)</f>
        <v>0</v>
      </c>
      <c r="P1972" s="95">
        <f>SUMIFS(MasterData[Base Rebate],MasterData[Material'#],H1972,MasterData[Material],I1972,MasterData[WWB ID],C1972)</f>
        <v>0</v>
      </c>
      <c r="Q1972" s="95">
        <f>SUMIFS(MasterData[Annual Focus],MasterData[Material'#],H1972,MasterData[Material],I1972,MasterData[WWB ID],C1972)</f>
        <v>0</v>
      </c>
      <c r="R1972" s="95">
        <f>SUMIFS(MasterData[Growth Rebate],MasterData[Material'#],H1972,MasterData[Material],I1972,MasterData[WWB ID],C1972)</f>
        <v>0</v>
      </c>
      <c r="S1972" s="95">
        <f t="shared" si="64"/>
        <v>0</v>
      </c>
    </row>
    <row r="1973" spans="11:19" x14ac:dyDescent="0.25">
      <c r="K1973" s="95">
        <f>SUMIFS(MasterData[Curr Sales],MasterData[Material'#],H1973,MasterData[Material],I1973,MasterData[WWB ID],C1973)</f>
        <v>0</v>
      </c>
      <c r="L1973" s="95">
        <f>SUMIFS(MasterData[Prior Sales],MasterData[Material'#],H1973,MasterData[Material],I1973,MasterData[WWB ID],C1973)</f>
        <v>0</v>
      </c>
      <c r="M1973" s="95">
        <f t="shared" si="63"/>
        <v>0</v>
      </c>
      <c r="N1973" s="95">
        <f>SUMIFS(MasterData[Semi-Annual Base],MasterData[Material'#],H1973,MasterData[Material],I1973,MasterData[WWB ID],C1973)</f>
        <v>0</v>
      </c>
      <c r="O1973" s="95">
        <f>SUMIFS(MasterData[Semi-Annual Focus],MasterData[Material'#],H1973,MasterData[Material],I1973,MasterData[WWB ID],C1973)</f>
        <v>0</v>
      </c>
      <c r="P1973" s="95">
        <f>SUMIFS(MasterData[Base Rebate],MasterData[Material'#],H1973,MasterData[Material],I1973,MasterData[WWB ID],C1973)</f>
        <v>0</v>
      </c>
      <c r="Q1973" s="95">
        <f>SUMIFS(MasterData[Annual Focus],MasterData[Material'#],H1973,MasterData[Material],I1973,MasterData[WWB ID],C1973)</f>
        <v>0</v>
      </c>
      <c r="R1973" s="95">
        <f>SUMIFS(MasterData[Growth Rebate],MasterData[Material'#],H1973,MasterData[Material],I1973,MasterData[WWB ID],C1973)</f>
        <v>0</v>
      </c>
      <c r="S1973" s="95">
        <f t="shared" si="64"/>
        <v>0</v>
      </c>
    </row>
    <row r="1974" spans="11:19" x14ac:dyDescent="0.25">
      <c r="K1974" s="95">
        <f>SUMIFS(MasterData[Curr Sales],MasterData[Material'#],H1974,MasterData[Material],I1974,MasterData[WWB ID],C1974)</f>
        <v>0</v>
      </c>
      <c r="L1974" s="95">
        <f>SUMIFS(MasterData[Prior Sales],MasterData[Material'#],H1974,MasterData[Material],I1974,MasterData[WWB ID],C1974)</f>
        <v>0</v>
      </c>
      <c r="M1974" s="95">
        <f t="shared" si="63"/>
        <v>0</v>
      </c>
      <c r="N1974" s="95">
        <f>SUMIFS(MasterData[Semi-Annual Base],MasterData[Material'#],H1974,MasterData[Material],I1974,MasterData[WWB ID],C1974)</f>
        <v>0</v>
      </c>
      <c r="O1974" s="95">
        <f>SUMIFS(MasterData[Semi-Annual Focus],MasterData[Material'#],H1974,MasterData[Material],I1974,MasterData[WWB ID],C1974)</f>
        <v>0</v>
      </c>
      <c r="P1974" s="95">
        <f>SUMIFS(MasterData[Base Rebate],MasterData[Material'#],H1974,MasterData[Material],I1974,MasterData[WWB ID],C1974)</f>
        <v>0</v>
      </c>
      <c r="Q1974" s="95">
        <f>SUMIFS(MasterData[Annual Focus],MasterData[Material'#],H1974,MasterData[Material],I1974,MasterData[WWB ID],C1974)</f>
        <v>0</v>
      </c>
      <c r="R1974" s="95">
        <f>SUMIFS(MasterData[Growth Rebate],MasterData[Material'#],H1974,MasterData[Material],I1974,MasterData[WWB ID],C1974)</f>
        <v>0</v>
      </c>
      <c r="S1974" s="95">
        <f t="shared" si="64"/>
        <v>0</v>
      </c>
    </row>
    <row r="1975" spans="11:19" x14ac:dyDescent="0.25">
      <c r="K1975" s="95">
        <f>SUMIFS(MasterData[Curr Sales],MasterData[Material'#],H1975,MasterData[Material],I1975,MasterData[WWB ID],C1975)</f>
        <v>0</v>
      </c>
      <c r="L1975" s="95">
        <f>SUMIFS(MasterData[Prior Sales],MasterData[Material'#],H1975,MasterData[Material],I1975,MasterData[WWB ID],C1975)</f>
        <v>0</v>
      </c>
      <c r="M1975" s="95">
        <f t="shared" si="63"/>
        <v>0</v>
      </c>
      <c r="N1975" s="95">
        <f>SUMIFS(MasterData[Semi-Annual Base],MasterData[Material'#],H1975,MasterData[Material],I1975,MasterData[WWB ID],C1975)</f>
        <v>0</v>
      </c>
      <c r="O1975" s="95">
        <f>SUMIFS(MasterData[Semi-Annual Focus],MasterData[Material'#],H1975,MasterData[Material],I1975,MasterData[WWB ID],C1975)</f>
        <v>0</v>
      </c>
      <c r="P1975" s="95">
        <f>SUMIFS(MasterData[Base Rebate],MasterData[Material'#],H1975,MasterData[Material],I1975,MasterData[WWB ID],C1975)</f>
        <v>0</v>
      </c>
      <c r="Q1975" s="95">
        <f>SUMIFS(MasterData[Annual Focus],MasterData[Material'#],H1975,MasterData[Material],I1975,MasterData[WWB ID],C1975)</f>
        <v>0</v>
      </c>
      <c r="R1975" s="95">
        <f>SUMIFS(MasterData[Growth Rebate],MasterData[Material'#],H1975,MasterData[Material],I1975,MasterData[WWB ID],C1975)</f>
        <v>0</v>
      </c>
      <c r="S1975" s="95">
        <f t="shared" si="64"/>
        <v>0</v>
      </c>
    </row>
    <row r="1976" spans="11:19" x14ac:dyDescent="0.25">
      <c r="K1976" s="95">
        <f>SUMIFS(MasterData[Curr Sales],MasterData[Material'#],H1976,MasterData[Material],I1976,MasterData[WWB ID],C1976)</f>
        <v>0</v>
      </c>
      <c r="L1976" s="95">
        <f>SUMIFS(MasterData[Prior Sales],MasterData[Material'#],H1976,MasterData[Material],I1976,MasterData[WWB ID],C1976)</f>
        <v>0</v>
      </c>
      <c r="M1976" s="95">
        <f t="shared" si="63"/>
        <v>0</v>
      </c>
      <c r="N1976" s="95">
        <f>SUMIFS(MasterData[Semi-Annual Base],MasterData[Material'#],H1976,MasterData[Material],I1976,MasterData[WWB ID],C1976)</f>
        <v>0</v>
      </c>
      <c r="O1976" s="95">
        <f>SUMIFS(MasterData[Semi-Annual Focus],MasterData[Material'#],H1976,MasterData[Material],I1976,MasterData[WWB ID],C1976)</f>
        <v>0</v>
      </c>
      <c r="P1976" s="95">
        <f>SUMIFS(MasterData[Base Rebate],MasterData[Material'#],H1976,MasterData[Material],I1976,MasterData[WWB ID],C1976)</f>
        <v>0</v>
      </c>
      <c r="Q1976" s="95">
        <f>SUMIFS(MasterData[Annual Focus],MasterData[Material'#],H1976,MasterData[Material],I1976,MasterData[WWB ID],C1976)</f>
        <v>0</v>
      </c>
      <c r="R1976" s="95">
        <f>SUMIFS(MasterData[Growth Rebate],MasterData[Material'#],H1976,MasterData[Material],I1976,MasterData[WWB ID],C1976)</f>
        <v>0</v>
      </c>
      <c r="S1976" s="95">
        <f t="shared" si="64"/>
        <v>0</v>
      </c>
    </row>
    <row r="1977" spans="11:19" x14ac:dyDescent="0.25">
      <c r="K1977" s="95">
        <f>SUMIFS(MasterData[Curr Sales],MasterData[Material'#],H1977,MasterData[Material],I1977,MasterData[WWB ID],C1977)</f>
        <v>0</v>
      </c>
      <c r="L1977" s="95">
        <f>SUMIFS(MasterData[Prior Sales],MasterData[Material'#],H1977,MasterData[Material],I1977,MasterData[WWB ID],C1977)</f>
        <v>0</v>
      </c>
      <c r="M1977" s="95">
        <f t="shared" si="63"/>
        <v>0</v>
      </c>
      <c r="N1977" s="95">
        <f>SUMIFS(MasterData[Semi-Annual Base],MasterData[Material'#],H1977,MasterData[Material],I1977,MasterData[WWB ID],C1977)</f>
        <v>0</v>
      </c>
      <c r="O1977" s="95">
        <f>SUMIFS(MasterData[Semi-Annual Focus],MasterData[Material'#],H1977,MasterData[Material],I1977,MasterData[WWB ID],C1977)</f>
        <v>0</v>
      </c>
      <c r="P1977" s="95">
        <f>SUMIFS(MasterData[Base Rebate],MasterData[Material'#],H1977,MasterData[Material],I1977,MasterData[WWB ID],C1977)</f>
        <v>0</v>
      </c>
      <c r="Q1977" s="95">
        <f>SUMIFS(MasterData[Annual Focus],MasterData[Material'#],H1977,MasterData[Material],I1977,MasterData[WWB ID],C1977)</f>
        <v>0</v>
      </c>
      <c r="R1977" s="95">
        <f>SUMIFS(MasterData[Growth Rebate],MasterData[Material'#],H1977,MasterData[Material],I1977,MasterData[WWB ID],C1977)</f>
        <v>0</v>
      </c>
      <c r="S1977" s="95">
        <f t="shared" si="64"/>
        <v>0</v>
      </c>
    </row>
    <row r="1978" spans="11:19" x14ac:dyDescent="0.25">
      <c r="K1978" s="95">
        <f>SUMIFS(MasterData[Curr Sales],MasterData[Material'#],H1978,MasterData[Material],I1978,MasterData[WWB ID],C1978)</f>
        <v>0</v>
      </c>
      <c r="L1978" s="95">
        <f>SUMIFS(MasterData[Prior Sales],MasterData[Material'#],H1978,MasterData[Material],I1978,MasterData[WWB ID],C1978)</f>
        <v>0</v>
      </c>
      <c r="M1978" s="95">
        <f t="shared" si="63"/>
        <v>0</v>
      </c>
      <c r="N1978" s="95">
        <f>SUMIFS(MasterData[Semi-Annual Base],MasterData[Material'#],H1978,MasterData[Material],I1978,MasterData[WWB ID],C1978)</f>
        <v>0</v>
      </c>
      <c r="O1978" s="95">
        <f>SUMIFS(MasterData[Semi-Annual Focus],MasterData[Material'#],H1978,MasterData[Material],I1978,MasterData[WWB ID],C1978)</f>
        <v>0</v>
      </c>
      <c r="P1978" s="95">
        <f>SUMIFS(MasterData[Base Rebate],MasterData[Material'#],H1978,MasterData[Material],I1978,MasterData[WWB ID],C1978)</f>
        <v>0</v>
      </c>
      <c r="Q1978" s="95">
        <f>SUMIFS(MasterData[Annual Focus],MasterData[Material'#],H1978,MasterData[Material],I1978,MasterData[WWB ID],C1978)</f>
        <v>0</v>
      </c>
      <c r="R1978" s="95">
        <f>SUMIFS(MasterData[Growth Rebate],MasterData[Material'#],H1978,MasterData[Material],I1978,MasterData[WWB ID],C1978)</f>
        <v>0</v>
      </c>
      <c r="S1978" s="95">
        <f t="shared" si="64"/>
        <v>0</v>
      </c>
    </row>
    <row r="1979" spans="11:19" x14ac:dyDescent="0.25">
      <c r="K1979" s="95">
        <f>SUMIFS(MasterData[Curr Sales],MasterData[Material'#],H1979,MasterData[Material],I1979,MasterData[WWB ID],C1979)</f>
        <v>0</v>
      </c>
      <c r="L1979" s="95">
        <f>SUMIFS(MasterData[Prior Sales],MasterData[Material'#],H1979,MasterData[Material],I1979,MasterData[WWB ID],C1979)</f>
        <v>0</v>
      </c>
      <c r="M1979" s="95">
        <f t="shared" si="63"/>
        <v>0</v>
      </c>
      <c r="N1979" s="95">
        <f>SUMIFS(MasterData[Semi-Annual Base],MasterData[Material'#],H1979,MasterData[Material],I1979,MasterData[WWB ID],C1979)</f>
        <v>0</v>
      </c>
      <c r="O1979" s="95">
        <f>SUMIFS(MasterData[Semi-Annual Focus],MasterData[Material'#],H1979,MasterData[Material],I1979,MasterData[WWB ID],C1979)</f>
        <v>0</v>
      </c>
      <c r="P1979" s="95">
        <f>SUMIFS(MasterData[Base Rebate],MasterData[Material'#],H1979,MasterData[Material],I1979,MasterData[WWB ID],C1979)</f>
        <v>0</v>
      </c>
      <c r="Q1979" s="95">
        <f>SUMIFS(MasterData[Annual Focus],MasterData[Material'#],H1979,MasterData[Material],I1979,MasterData[WWB ID],C1979)</f>
        <v>0</v>
      </c>
      <c r="R1979" s="95">
        <f>SUMIFS(MasterData[Growth Rebate],MasterData[Material'#],H1979,MasterData[Material],I1979,MasterData[WWB ID],C1979)</f>
        <v>0</v>
      </c>
      <c r="S1979" s="95">
        <f t="shared" si="64"/>
        <v>0</v>
      </c>
    </row>
    <row r="1980" spans="11:19" x14ac:dyDescent="0.25">
      <c r="K1980" s="95">
        <f>SUMIFS(MasterData[Curr Sales],MasterData[Material'#],H1980,MasterData[Material],I1980,MasterData[WWB ID],C1980)</f>
        <v>0</v>
      </c>
      <c r="L1980" s="95">
        <f>SUMIFS(MasterData[Prior Sales],MasterData[Material'#],H1980,MasterData[Material],I1980,MasterData[WWB ID],C1980)</f>
        <v>0</v>
      </c>
      <c r="M1980" s="95">
        <f t="shared" si="63"/>
        <v>0</v>
      </c>
      <c r="N1980" s="95">
        <f>SUMIFS(MasterData[Semi-Annual Base],MasterData[Material'#],H1980,MasterData[Material],I1980,MasterData[WWB ID],C1980)</f>
        <v>0</v>
      </c>
      <c r="O1980" s="95">
        <f>SUMIFS(MasterData[Semi-Annual Focus],MasterData[Material'#],H1980,MasterData[Material],I1980,MasterData[WWB ID],C1980)</f>
        <v>0</v>
      </c>
      <c r="P1980" s="95">
        <f>SUMIFS(MasterData[Base Rebate],MasterData[Material'#],H1980,MasterData[Material],I1980,MasterData[WWB ID],C1980)</f>
        <v>0</v>
      </c>
      <c r="Q1980" s="95">
        <f>SUMIFS(MasterData[Annual Focus],MasterData[Material'#],H1980,MasterData[Material],I1980,MasterData[WWB ID],C1980)</f>
        <v>0</v>
      </c>
      <c r="R1980" s="95">
        <f>SUMIFS(MasterData[Growth Rebate],MasterData[Material'#],H1980,MasterData[Material],I1980,MasterData[WWB ID],C1980)</f>
        <v>0</v>
      </c>
      <c r="S1980" s="95">
        <f t="shared" si="64"/>
        <v>0</v>
      </c>
    </row>
    <row r="1981" spans="11:19" x14ac:dyDescent="0.25">
      <c r="K1981" s="95">
        <f>SUMIFS(MasterData[Curr Sales],MasterData[Material'#],H1981,MasterData[Material],I1981,MasterData[WWB ID],C1981)</f>
        <v>0</v>
      </c>
      <c r="L1981" s="95">
        <f>SUMIFS(MasterData[Prior Sales],MasterData[Material'#],H1981,MasterData[Material],I1981,MasterData[WWB ID],C1981)</f>
        <v>0</v>
      </c>
      <c r="M1981" s="95">
        <f t="shared" si="63"/>
        <v>0</v>
      </c>
      <c r="N1981" s="95">
        <f>SUMIFS(MasterData[Semi-Annual Base],MasterData[Material'#],H1981,MasterData[Material],I1981,MasterData[WWB ID],C1981)</f>
        <v>0</v>
      </c>
      <c r="O1981" s="95">
        <f>SUMIFS(MasterData[Semi-Annual Focus],MasterData[Material'#],H1981,MasterData[Material],I1981,MasterData[WWB ID],C1981)</f>
        <v>0</v>
      </c>
      <c r="P1981" s="95">
        <f>SUMIFS(MasterData[Base Rebate],MasterData[Material'#],H1981,MasterData[Material],I1981,MasterData[WWB ID],C1981)</f>
        <v>0</v>
      </c>
      <c r="Q1981" s="95">
        <f>SUMIFS(MasterData[Annual Focus],MasterData[Material'#],H1981,MasterData[Material],I1981,MasterData[WWB ID],C1981)</f>
        <v>0</v>
      </c>
      <c r="R1981" s="95">
        <f>SUMIFS(MasterData[Growth Rebate],MasterData[Material'#],H1981,MasterData[Material],I1981,MasterData[WWB ID],C1981)</f>
        <v>0</v>
      </c>
      <c r="S1981" s="95">
        <f t="shared" si="64"/>
        <v>0</v>
      </c>
    </row>
    <row r="1982" spans="11:19" x14ac:dyDescent="0.25">
      <c r="K1982" s="95">
        <f>SUMIFS(MasterData[Curr Sales],MasterData[Material'#],H1982,MasterData[Material],I1982,MasterData[WWB ID],C1982)</f>
        <v>0</v>
      </c>
      <c r="L1982" s="95">
        <f>SUMIFS(MasterData[Prior Sales],MasterData[Material'#],H1982,MasterData[Material],I1982,MasterData[WWB ID],C1982)</f>
        <v>0</v>
      </c>
      <c r="M1982" s="95">
        <f t="shared" si="63"/>
        <v>0</v>
      </c>
      <c r="N1982" s="95">
        <f>SUMIFS(MasterData[Semi-Annual Base],MasterData[Material'#],H1982,MasterData[Material],I1982,MasterData[WWB ID],C1982)</f>
        <v>0</v>
      </c>
      <c r="O1982" s="95">
        <f>SUMIFS(MasterData[Semi-Annual Focus],MasterData[Material'#],H1982,MasterData[Material],I1982,MasterData[WWB ID],C1982)</f>
        <v>0</v>
      </c>
      <c r="P1982" s="95">
        <f>SUMIFS(MasterData[Base Rebate],MasterData[Material'#],H1982,MasterData[Material],I1982,MasterData[WWB ID],C1982)</f>
        <v>0</v>
      </c>
      <c r="Q1982" s="95">
        <f>SUMIFS(MasterData[Annual Focus],MasterData[Material'#],H1982,MasterData[Material],I1982,MasterData[WWB ID],C1982)</f>
        <v>0</v>
      </c>
      <c r="R1982" s="95">
        <f>SUMIFS(MasterData[Growth Rebate],MasterData[Material'#],H1982,MasterData[Material],I1982,MasterData[WWB ID],C1982)</f>
        <v>0</v>
      </c>
      <c r="S1982" s="95">
        <f t="shared" si="64"/>
        <v>0</v>
      </c>
    </row>
    <row r="1983" spans="11:19" x14ac:dyDescent="0.25">
      <c r="K1983" s="95">
        <f>SUMIFS(MasterData[Curr Sales],MasterData[Material'#],H1983,MasterData[Material],I1983,MasterData[WWB ID],C1983)</f>
        <v>0</v>
      </c>
      <c r="L1983" s="95">
        <f>SUMIFS(MasterData[Prior Sales],MasterData[Material'#],H1983,MasterData[Material],I1983,MasterData[WWB ID],C1983)</f>
        <v>0</v>
      </c>
      <c r="M1983" s="95">
        <f t="shared" si="63"/>
        <v>0</v>
      </c>
      <c r="N1983" s="95">
        <f>SUMIFS(MasterData[Semi-Annual Base],MasterData[Material'#],H1983,MasterData[Material],I1983,MasterData[WWB ID],C1983)</f>
        <v>0</v>
      </c>
      <c r="O1983" s="95">
        <f>SUMIFS(MasterData[Semi-Annual Focus],MasterData[Material'#],H1983,MasterData[Material],I1983,MasterData[WWB ID],C1983)</f>
        <v>0</v>
      </c>
      <c r="P1983" s="95">
        <f>SUMIFS(MasterData[Base Rebate],MasterData[Material'#],H1983,MasterData[Material],I1983,MasterData[WWB ID],C1983)</f>
        <v>0</v>
      </c>
      <c r="Q1983" s="95">
        <f>SUMIFS(MasterData[Annual Focus],MasterData[Material'#],H1983,MasterData[Material],I1983,MasterData[WWB ID],C1983)</f>
        <v>0</v>
      </c>
      <c r="R1983" s="95">
        <f>SUMIFS(MasterData[Growth Rebate],MasterData[Material'#],H1983,MasterData[Material],I1983,MasterData[WWB ID],C1983)</f>
        <v>0</v>
      </c>
      <c r="S1983" s="95">
        <f t="shared" si="64"/>
        <v>0</v>
      </c>
    </row>
    <row r="1984" spans="11:19" x14ac:dyDescent="0.25">
      <c r="K1984" s="95">
        <f>SUMIFS(MasterData[Curr Sales],MasterData[Material'#],H1984,MasterData[Material],I1984,MasterData[WWB ID],C1984)</f>
        <v>0</v>
      </c>
      <c r="L1984" s="95">
        <f>SUMIFS(MasterData[Prior Sales],MasterData[Material'#],H1984,MasterData[Material],I1984,MasterData[WWB ID],C1984)</f>
        <v>0</v>
      </c>
      <c r="M1984" s="95">
        <f t="shared" si="63"/>
        <v>0</v>
      </c>
      <c r="N1984" s="95">
        <f>SUMIFS(MasterData[Semi-Annual Base],MasterData[Material'#],H1984,MasterData[Material],I1984,MasterData[WWB ID],C1984)</f>
        <v>0</v>
      </c>
      <c r="O1984" s="95">
        <f>SUMIFS(MasterData[Semi-Annual Focus],MasterData[Material'#],H1984,MasterData[Material],I1984,MasterData[WWB ID],C1984)</f>
        <v>0</v>
      </c>
      <c r="P1984" s="95">
        <f>SUMIFS(MasterData[Base Rebate],MasterData[Material'#],H1984,MasterData[Material],I1984,MasterData[WWB ID],C1984)</f>
        <v>0</v>
      </c>
      <c r="Q1984" s="95">
        <f>SUMIFS(MasterData[Annual Focus],MasterData[Material'#],H1984,MasterData[Material],I1984,MasterData[WWB ID],C1984)</f>
        <v>0</v>
      </c>
      <c r="R1984" s="95">
        <f>SUMIFS(MasterData[Growth Rebate],MasterData[Material'#],H1984,MasterData[Material],I1984,MasterData[WWB ID],C1984)</f>
        <v>0</v>
      </c>
      <c r="S1984" s="95">
        <f t="shared" si="64"/>
        <v>0</v>
      </c>
    </row>
    <row r="1985" spans="11:19" x14ac:dyDescent="0.25">
      <c r="K1985" s="95">
        <f>SUMIFS(MasterData[Curr Sales],MasterData[Material'#],H1985,MasterData[Material],I1985,MasterData[WWB ID],C1985)</f>
        <v>0</v>
      </c>
      <c r="L1985" s="95">
        <f>SUMIFS(MasterData[Prior Sales],MasterData[Material'#],H1985,MasterData[Material],I1985,MasterData[WWB ID],C1985)</f>
        <v>0</v>
      </c>
      <c r="M1985" s="95">
        <f t="shared" si="63"/>
        <v>0</v>
      </c>
      <c r="N1985" s="95">
        <f>SUMIFS(MasterData[Semi-Annual Base],MasterData[Material'#],H1985,MasterData[Material],I1985,MasterData[WWB ID],C1985)</f>
        <v>0</v>
      </c>
      <c r="O1985" s="95">
        <f>SUMIFS(MasterData[Semi-Annual Focus],MasterData[Material'#],H1985,MasterData[Material],I1985,MasterData[WWB ID],C1985)</f>
        <v>0</v>
      </c>
      <c r="P1985" s="95">
        <f>SUMIFS(MasterData[Base Rebate],MasterData[Material'#],H1985,MasterData[Material],I1985,MasterData[WWB ID],C1985)</f>
        <v>0</v>
      </c>
      <c r="Q1985" s="95">
        <f>SUMIFS(MasterData[Annual Focus],MasterData[Material'#],H1985,MasterData[Material],I1985,MasterData[WWB ID],C1985)</f>
        <v>0</v>
      </c>
      <c r="R1985" s="95">
        <f>SUMIFS(MasterData[Growth Rebate],MasterData[Material'#],H1985,MasterData[Material],I1985,MasterData[WWB ID],C1985)</f>
        <v>0</v>
      </c>
      <c r="S1985" s="95">
        <f t="shared" si="64"/>
        <v>0</v>
      </c>
    </row>
    <row r="1986" spans="11:19" x14ac:dyDescent="0.25">
      <c r="K1986" s="95">
        <f>SUMIFS(MasterData[Curr Sales],MasterData[Material'#],H1986,MasterData[Material],I1986,MasterData[WWB ID],C1986)</f>
        <v>0</v>
      </c>
      <c r="L1986" s="95">
        <f>SUMIFS(MasterData[Prior Sales],MasterData[Material'#],H1986,MasterData[Material],I1986,MasterData[WWB ID],C1986)</f>
        <v>0</v>
      </c>
      <c r="M1986" s="95">
        <f t="shared" si="63"/>
        <v>0</v>
      </c>
      <c r="N1986" s="95">
        <f>SUMIFS(MasterData[Semi-Annual Base],MasterData[Material'#],H1986,MasterData[Material],I1986,MasterData[WWB ID],C1986)</f>
        <v>0</v>
      </c>
      <c r="O1986" s="95">
        <f>SUMIFS(MasterData[Semi-Annual Focus],MasterData[Material'#],H1986,MasterData[Material],I1986,MasterData[WWB ID],C1986)</f>
        <v>0</v>
      </c>
      <c r="P1986" s="95">
        <f>SUMIFS(MasterData[Base Rebate],MasterData[Material'#],H1986,MasterData[Material],I1986,MasterData[WWB ID],C1986)</f>
        <v>0</v>
      </c>
      <c r="Q1986" s="95">
        <f>SUMIFS(MasterData[Annual Focus],MasterData[Material'#],H1986,MasterData[Material],I1986,MasterData[WWB ID],C1986)</f>
        <v>0</v>
      </c>
      <c r="R1986" s="95">
        <f>SUMIFS(MasterData[Growth Rebate],MasterData[Material'#],H1986,MasterData[Material],I1986,MasterData[WWB ID],C1986)</f>
        <v>0</v>
      </c>
      <c r="S1986" s="95">
        <f t="shared" si="64"/>
        <v>0</v>
      </c>
    </row>
    <row r="1987" spans="11:19" x14ac:dyDescent="0.25">
      <c r="K1987" s="95">
        <f>SUMIFS(MasterData[Curr Sales],MasterData[Material'#],H1987,MasterData[Material],I1987,MasterData[WWB ID],C1987)</f>
        <v>0</v>
      </c>
      <c r="L1987" s="95">
        <f>SUMIFS(MasterData[Prior Sales],MasterData[Material'#],H1987,MasterData[Material],I1987,MasterData[WWB ID],C1987)</f>
        <v>0</v>
      </c>
      <c r="M1987" s="95">
        <f t="shared" si="63"/>
        <v>0</v>
      </c>
      <c r="N1987" s="95">
        <f>SUMIFS(MasterData[Semi-Annual Base],MasterData[Material'#],H1987,MasterData[Material],I1987,MasterData[WWB ID],C1987)</f>
        <v>0</v>
      </c>
      <c r="O1987" s="95">
        <f>SUMIFS(MasterData[Semi-Annual Focus],MasterData[Material'#],H1987,MasterData[Material],I1987,MasterData[WWB ID],C1987)</f>
        <v>0</v>
      </c>
      <c r="P1987" s="95">
        <f>SUMIFS(MasterData[Base Rebate],MasterData[Material'#],H1987,MasterData[Material],I1987,MasterData[WWB ID],C1987)</f>
        <v>0</v>
      </c>
      <c r="Q1987" s="95">
        <f>SUMIFS(MasterData[Annual Focus],MasterData[Material'#],H1987,MasterData[Material],I1987,MasterData[WWB ID],C1987)</f>
        <v>0</v>
      </c>
      <c r="R1987" s="95">
        <f>SUMIFS(MasterData[Growth Rebate],MasterData[Material'#],H1987,MasterData[Material],I1987,MasterData[WWB ID],C1987)</f>
        <v>0</v>
      </c>
      <c r="S1987" s="95">
        <f t="shared" si="64"/>
        <v>0</v>
      </c>
    </row>
    <row r="1988" spans="11:19" x14ac:dyDescent="0.25">
      <c r="K1988" s="95">
        <f>SUMIFS(MasterData[Curr Sales],MasterData[Material'#],H1988,MasterData[Material],I1988,MasterData[WWB ID],C1988)</f>
        <v>0</v>
      </c>
      <c r="L1988" s="95">
        <f>SUMIFS(MasterData[Prior Sales],MasterData[Material'#],H1988,MasterData[Material],I1988,MasterData[WWB ID],C1988)</f>
        <v>0</v>
      </c>
      <c r="M1988" s="95">
        <f t="shared" si="63"/>
        <v>0</v>
      </c>
      <c r="N1988" s="95">
        <f>SUMIFS(MasterData[Semi-Annual Base],MasterData[Material'#],H1988,MasterData[Material],I1988,MasterData[WWB ID],C1988)</f>
        <v>0</v>
      </c>
      <c r="O1988" s="95">
        <f>SUMIFS(MasterData[Semi-Annual Focus],MasterData[Material'#],H1988,MasterData[Material],I1988,MasterData[WWB ID],C1988)</f>
        <v>0</v>
      </c>
      <c r="P1988" s="95">
        <f>SUMIFS(MasterData[Base Rebate],MasterData[Material'#],H1988,MasterData[Material],I1988,MasterData[WWB ID],C1988)</f>
        <v>0</v>
      </c>
      <c r="Q1988" s="95">
        <f>SUMIFS(MasterData[Annual Focus],MasterData[Material'#],H1988,MasterData[Material],I1988,MasterData[WWB ID],C1988)</f>
        <v>0</v>
      </c>
      <c r="R1988" s="95">
        <f>SUMIFS(MasterData[Growth Rebate],MasterData[Material'#],H1988,MasterData[Material],I1988,MasterData[WWB ID],C1988)</f>
        <v>0</v>
      </c>
      <c r="S1988" s="95">
        <f t="shared" si="64"/>
        <v>0</v>
      </c>
    </row>
    <row r="1989" spans="11:19" x14ac:dyDescent="0.25">
      <c r="K1989" s="95">
        <f>SUMIFS(MasterData[Curr Sales],MasterData[Material'#],H1989,MasterData[Material],I1989,MasterData[WWB ID],C1989)</f>
        <v>0</v>
      </c>
      <c r="L1989" s="95">
        <f>SUMIFS(MasterData[Prior Sales],MasterData[Material'#],H1989,MasterData[Material],I1989,MasterData[WWB ID],C1989)</f>
        <v>0</v>
      </c>
      <c r="M1989" s="95">
        <f t="shared" si="63"/>
        <v>0</v>
      </c>
      <c r="N1989" s="95">
        <f>SUMIFS(MasterData[Semi-Annual Base],MasterData[Material'#],H1989,MasterData[Material],I1989,MasterData[WWB ID],C1989)</f>
        <v>0</v>
      </c>
      <c r="O1989" s="95">
        <f>SUMIFS(MasterData[Semi-Annual Focus],MasterData[Material'#],H1989,MasterData[Material],I1989,MasterData[WWB ID],C1989)</f>
        <v>0</v>
      </c>
      <c r="P1989" s="95">
        <f>SUMIFS(MasterData[Base Rebate],MasterData[Material'#],H1989,MasterData[Material],I1989,MasterData[WWB ID],C1989)</f>
        <v>0</v>
      </c>
      <c r="Q1989" s="95">
        <f>SUMIFS(MasterData[Annual Focus],MasterData[Material'#],H1989,MasterData[Material],I1989,MasterData[WWB ID],C1989)</f>
        <v>0</v>
      </c>
      <c r="R1989" s="95">
        <f>SUMIFS(MasterData[Growth Rebate],MasterData[Material'#],H1989,MasterData[Material],I1989,MasterData[WWB ID],C1989)</f>
        <v>0</v>
      </c>
      <c r="S1989" s="95">
        <f t="shared" si="64"/>
        <v>0</v>
      </c>
    </row>
    <row r="1990" spans="11:19" x14ac:dyDescent="0.25">
      <c r="K1990" s="95">
        <f>SUMIFS(MasterData[Curr Sales],MasterData[Material'#],H1990,MasterData[Material],I1990,MasterData[WWB ID],C1990)</f>
        <v>0</v>
      </c>
      <c r="L1990" s="95">
        <f>SUMIFS(MasterData[Prior Sales],MasterData[Material'#],H1990,MasterData[Material],I1990,MasterData[WWB ID],C1990)</f>
        <v>0</v>
      </c>
      <c r="M1990" s="95">
        <f t="shared" si="63"/>
        <v>0</v>
      </c>
      <c r="N1990" s="95">
        <f>SUMIFS(MasterData[Semi-Annual Base],MasterData[Material'#],H1990,MasterData[Material],I1990,MasterData[WWB ID],C1990)</f>
        <v>0</v>
      </c>
      <c r="O1990" s="95">
        <f>SUMIFS(MasterData[Semi-Annual Focus],MasterData[Material'#],H1990,MasterData[Material],I1990,MasterData[WWB ID],C1990)</f>
        <v>0</v>
      </c>
      <c r="P1990" s="95">
        <f>SUMIFS(MasterData[Base Rebate],MasterData[Material'#],H1990,MasterData[Material],I1990,MasterData[WWB ID],C1990)</f>
        <v>0</v>
      </c>
      <c r="Q1990" s="95">
        <f>SUMIFS(MasterData[Annual Focus],MasterData[Material'#],H1990,MasterData[Material],I1990,MasterData[WWB ID],C1990)</f>
        <v>0</v>
      </c>
      <c r="R1990" s="95">
        <f>SUMIFS(MasterData[Growth Rebate],MasterData[Material'#],H1990,MasterData[Material],I1990,MasterData[WWB ID],C1990)</f>
        <v>0</v>
      </c>
      <c r="S1990" s="95">
        <f t="shared" si="64"/>
        <v>0</v>
      </c>
    </row>
    <row r="1991" spans="11:19" x14ac:dyDescent="0.25">
      <c r="K1991" s="95">
        <f>SUMIFS(MasterData[Curr Sales],MasterData[Material'#],H1991,MasterData[Material],I1991,MasterData[WWB ID],C1991)</f>
        <v>0</v>
      </c>
      <c r="L1991" s="95">
        <f>SUMIFS(MasterData[Prior Sales],MasterData[Material'#],H1991,MasterData[Material],I1991,MasterData[WWB ID],C1991)</f>
        <v>0</v>
      </c>
      <c r="M1991" s="95">
        <f t="shared" si="63"/>
        <v>0</v>
      </c>
      <c r="N1991" s="95">
        <f>SUMIFS(MasterData[Semi-Annual Base],MasterData[Material'#],H1991,MasterData[Material],I1991,MasterData[WWB ID],C1991)</f>
        <v>0</v>
      </c>
      <c r="O1991" s="95">
        <f>SUMIFS(MasterData[Semi-Annual Focus],MasterData[Material'#],H1991,MasterData[Material],I1991,MasterData[WWB ID],C1991)</f>
        <v>0</v>
      </c>
      <c r="P1991" s="95">
        <f>SUMIFS(MasterData[Base Rebate],MasterData[Material'#],H1991,MasterData[Material],I1991,MasterData[WWB ID],C1991)</f>
        <v>0</v>
      </c>
      <c r="Q1991" s="95">
        <f>SUMIFS(MasterData[Annual Focus],MasterData[Material'#],H1991,MasterData[Material],I1991,MasterData[WWB ID],C1991)</f>
        <v>0</v>
      </c>
      <c r="R1991" s="95">
        <f>SUMIFS(MasterData[Growth Rebate],MasterData[Material'#],H1991,MasterData[Material],I1991,MasterData[WWB ID],C1991)</f>
        <v>0</v>
      </c>
      <c r="S1991" s="95">
        <f t="shared" si="64"/>
        <v>0</v>
      </c>
    </row>
    <row r="1992" spans="11:19" x14ac:dyDescent="0.25">
      <c r="K1992" s="95">
        <f>SUMIFS(MasterData[Curr Sales],MasterData[Material'#],H1992,MasterData[Material],I1992,MasterData[WWB ID],C1992)</f>
        <v>0</v>
      </c>
      <c r="L1992" s="95">
        <f>SUMIFS(MasterData[Prior Sales],MasterData[Material'#],H1992,MasterData[Material],I1992,MasterData[WWB ID],C1992)</f>
        <v>0</v>
      </c>
      <c r="M1992" s="95">
        <f t="shared" si="63"/>
        <v>0</v>
      </c>
      <c r="N1992" s="95">
        <f>SUMIFS(MasterData[Semi-Annual Base],MasterData[Material'#],H1992,MasterData[Material],I1992,MasterData[WWB ID],C1992)</f>
        <v>0</v>
      </c>
      <c r="O1992" s="95">
        <f>SUMIFS(MasterData[Semi-Annual Focus],MasterData[Material'#],H1992,MasterData[Material],I1992,MasterData[WWB ID],C1992)</f>
        <v>0</v>
      </c>
      <c r="P1992" s="95">
        <f>SUMIFS(MasterData[Base Rebate],MasterData[Material'#],H1992,MasterData[Material],I1992,MasterData[WWB ID],C1992)</f>
        <v>0</v>
      </c>
      <c r="Q1992" s="95">
        <f>SUMIFS(MasterData[Annual Focus],MasterData[Material'#],H1992,MasterData[Material],I1992,MasterData[WWB ID],C1992)</f>
        <v>0</v>
      </c>
      <c r="R1992" s="95">
        <f>SUMIFS(MasterData[Growth Rebate],MasterData[Material'#],H1992,MasterData[Material],I1992,MasterData[WWB ID],C1992)</f>
        <v>0</v>
      </c>
      <c r="S1992" s="95">
        <f t="shared" si="64"/>
        <v>0</v>
      </c>
    </row>
    <row r="1993" spans="11:19" x14ac:dyDescent="0.25">
      <c r="K1993" s="95">
        <f>SUMIFS(MasterData[Curr Sales],MasterData[Material'#],H1993,MasterData[Material],I1993,MasterData[WWB ID],C1993)</f>
        <v>0</v>
      </c>
      <c r="L1993" s="95">
        <f>SUMIFS(MasterData[Prior Sales],MasterData[Material'#],H1993,MasterData[Material],I1993,MasterData[WWB ID],C1993)</f>
        <v>0</v>
      </c>
      <c r="M1993" s="95">
        <f t="shared" si="63"/>
        <v>0</v>
      </c>
      <c r="N1993" s="95">
        <f>SUMIFS(MasterData[Semi-Annual Base],MasterData[Material'#],H1993,MasterData[Material],I1993,MasterData[WWB ID],C1993)</f>
        <v>0</v>
      </c>
      <c r="O1993" s="95">
        <f>SUMIFS(MasterData[Semi-Annual Focus],MasterData[Material'#],H1993,MasterData[Material],I1993,MasterData[WWB ID],C1993)</f>
        <v>0</v>
      </c>
      <c r="P1993" s="95">
        <f>SUMIFS(MasterData[Base Rebate],MasterData[Material'#],H1993,MasterData[Material],I1993,MasterData[WWB ID],C1993)</f>
        <v>0</v>
      </c>
      <c r="Q1993" s="95">
        <f>SUMIFS(MasterData[Annual Focus],MasterData[Material'#],H1993,MasterData[Material],I1993,MasterData[WWB ID],C1993)</f>
        <v>0</v>
      </c>
      <c r="R1993" s="95">
        <f>SUMIFS(MasterData[Growth Rebate],MasterData[Material'#],H1993,MasterData[Material],I1993,MasterData[WWB ID],C1993)</f>
        <v>0</v>
      </c>
      <c r="S1993" s="95">
        <f t="shared" si="64"/>
        <v>0</v>
      </c>
    </row>
    <row r="1994" spans="11:19" x14ac:dyDescent="0.25">
      <c r="K1994" s="95">
        <f>SUMIFS(MasterData[Curr Sales],MasterData[Material'#],H1994,MasterData[Material],I1994,MasterData[WWB ID],C1994)</f>
        <v>0</v>
      </c>
      <c r="L1994" s="95">
        <f>SUMIFS(MasterData[Prior Sales],MasterData[Material'#],H1994,MasterData[Material],I1994,MasterData[WWB ID],C1994)</f>
        <v>0</v>
      </c>
      <c r="M1994" s="95">
        <f t="shared" si="63"/>
        <v>0</v>
      </c>
      <c r="N1994" s="95">
        <f>SUMIFS(MasterData[Semi-Annual Base],MasterData[Material'#],H1994,MasterData[Material],I1994,MasterData[WWB ID],C1994)</f>
        <v>0</v>
      </c>
      <c r="O1994" s="95">
        <f>SUMIFS(MasterData[Semi-Annual Focus],MasterData[Material'#],H1994,MasterData[Material],I1994,MasterData[WWB ID],C1994)</f>
        <v>0</v>
      </c>
      <c r="P1994" s="95">
        <f>SUMIFS(MasterData[Base Rebate],MasterData[Material'#],H1994,MasterData[Material],I1994,MasterData[WWB ID],C1994)</f>
        <v>0</v>
      </c>
      <c r="Q1994" s="95">
        <f>SUMIFS(MasterData[Annual Focus],MasterData[Material'#],H1994,MasterData[Material],I1994,MasterData[WWB ID],C1994)</f>
        <v>0</v>
      </c>
      <c r="R1994" s="95">
        <f>SUMIFS(MasterData[Growth Rebate],MasterData[Material'#],H1994,MasterData[Material],I1994,MasterData[WWB ID],C1994)</f>
        <v>0</v>
      </c>
      <c r="S1994" s="95">
        <f t="shared" si="64"/>
        <v>0</v>
      </c>
    </row>
    <row r="1995" spans="11:19" x14ac:dyDescent="0.25">
      <c r="K1995" s="95">
        <f>SUMIFS(MasterData[Curr Sales],MasterData[Material'#],H1995,MasterData[Material],I1995,MasterData[WWB ID],C1995)</f>
        <v>0</v>
      </c>
      <c r="L1995" s="95">
        <f>SUMIFS(MasterData[Prior Sales],MasterData[Material'#],H1995,MasterData[Material],I1995,MasterData[WWB ID],C1995)</f>
        <v>0</v>
      </c>
      <c r="M1995" s="95">
        <f t="shared" si="63"/>
        <v>0</v>
      </c>
      <c r="N1995" s="95">
        <f>SUMIFS(MasterData[Semi-Annual Base],MasterData[Material'#],H1995,MasterData[Material],I1995,MasterData[WWB ID],C1995)</f>
        <v>0</v>
      </c>
      <c r="O1995" s="95">
        <f>SUMIFS(MasterData[Semi-Annual Focus],MasterData[Material'#],H1995,MasterData[Material],I1995,MasterData[WWB ID],C1995)</f>
        <v>0</v>
      </c>
      <c r="P1995" s="95">
        <f>SUMIFS(MasterData[Base Rebate],MasterData[Material'#],H1995,MasterData[Material],I1995,MasterData[WWB ID],C1995)</f>
        <v>0</v>
      </c>
      <c r="Q1995" s="95">
        <f>SUMIFS(MasterData[Annual Focus],MasterData[Material'#],H1995,MasterData[Material],I1995,MasterData[WWB ID],C1995)</f>
        <v>0</v>
      </c>
      <c r="R1995" s="95">
        <f>SUMIFS(MasterData[Growth Rebate],MasterData[Material'#],H1995,MasterData[Material],I1995,MasterData[WWB ID],C1995)</f>
        <v>0</v>
      </c>
      <c r="S1995" s="95">
        <f t="shared" si="64"/>
        <v>0</v>
      </c>
    </row>
    <row r="1996" spans="11:19" x14ac:dyDescent="0.25">
      <c r="K1996" s="95">
        <f>SUMIFS(MasterData[Curr Sales],MasterData[Material'#],H1996,MasterData[Material],I1996,MasterData[WWB ID],C1996)</f>
        <v>0</v>
      </c>
      <c r="L1996" s="95">
        <f>SUMIFS(MasterData[Prior Sales],MasterData[Material'#],H1996,MasterData[Material],I1996,MasterData[WWB ID],C1996)</f>
        <v>0</v>
      </c>
      <c r="M1996" s="95">
        <f t="shared" si="63"/>
        <v>0</v>
      </c>
      <c r="N1996" s="95">
        <f>SUMIFS(MasterData[Semi-Annual Base],MasterData[Material'#],H1996,MasterData[Material],I1996,MasterData[WWB ID],C1996)</f>
        <v>0</v>
      </c>
      <c r="O1996" s="95">
        <f>SUMIFS(MasterData[Semi-Annual Focus],MasterData[Material'#],H1996,MasterData[Material],I1996,MasterData[WWB ID],C1996)</f>
        <v>0</v>
      </c>
      <c r="P1996" s="95">
        <f>SUMIFS(MasterData[Base Rebate],MasterData[Material'#],H1996,MasterData[Material],I1996,MasterData[WWB ID],C1996)</f>
        <v>0</v>
      </c>
      <c r="Q1996" s="95">
        <f>SUMIFS(MasterData[Annual Focus],MasterData[Material'#],H1996,MasterData[Material],I1996,MasterData[WWB ID],C1996)</f>
        <v>0</v>
      </c>
      <c r="R1996" s="95">
        <f>SUMIFS(MasterData[Growth Rebate],MasterData[Material'#],H1996,MasterData[Material],I1996,MasterData[WWB ID],C1996)</f>
        <v>0</v>
      </c>
      <c r="S1996" s="95">
        <f t="shared" si="64"/>
        <v>0</v>
      </c>
    </row>
    <row r="1997" spans="11:19" x14ac:dyDescent="0.25">
      <c r="K1997" s="95">
        <f>SUMIFS(MasterData[Curr Sales],MasterData[Material'#],H1997,MasterData[Material],I1997,MasterData[WWB ID],C1997)</f>
        <v>0</v>
      </c>
      <c r="L1997" s="95">
        <f>SUMIFS(MasterData[Prior Sales],MasterData[Material'#],H1997,MasterData[Material],I1997,MasterData[WWB ID],C1997)</f>
        <v>0</v>
      </c>
      <c r="M1997" s="95">
        <f t="shared" si="63"/>
        <v>0</v>
      </c>
      <c r="N1997" s="95">
        <f>SUMIFS(MasterData[Semi-Annual Base],MasterData[Material'#],H1997,MasterData[Material],I1997,MasterData[WWB ID],C1997)</f>
        <v>0</v>
      </c>
      <c r="O1997" s="95">
        <f>SUMIFS(MasterData[Semi-Annual Focus],MasterData[Material'#],H1997,MasterData[Material],I1997,MasterData[WWB ID],C1997)</f>
        <v>0</v>
      </c>
      <c r="P1997" s="95">
        <f>SUMIFS(MasterData[Base Rebate],MasterData[Material'#],H1997,MasterData[Material],I1997,MasterData[WWB ID],C1997)</f>
        <v>0</v>
      </c>
      <c r="Q1997" s="95">
        <f>SUMIFS(MasterData[Annual Focus],MasterData[Material'#],H1997,MasterData[Material],I1997,MasterData[WWB ID],C1997)</f>
        <v>0</v>
      </c>
      <c r="R1997" s="95">
        <f>SUMIFS(MasterData[Growth Rebate],MasterData[Material'#],H1997,MasterData[Material],I1997,MasterData[WWB ID],C1997)</f>
        <v>0</v>
      </c>
      <c r="S1997" s="95">
        <f t="shared" si="64"/>
        <v>0</v>
      </c>
    </row>
    <row r="1998" spans="11:19" x14ac:dyDescent="0.25">
      <c r="K1998" s="95">
        <f>SUMIFS(MasterData[Curr Sales],MasterData[Material'#],H1998,MasterData[Material],I1998,MasterData[WWB ID],C1998)</f>
        <v>0</v>
      </c>
      <c r="L1998" s="95">
        <f>SUMIFS(MasterData[Prior Sales],MasterData[Material'#],H1998,MasterData[Material],I1998,MasterData[WWB ID],C1998)</f>
        <v>0</v>
      </c>
      <c r="M1998" s="95">
        <f t="shared" si="63"/>
        <v>0</v>
      </c>
      <c r="N1998" s="95">
        <f>SUMIFS(MasterData[Semi-Annual Base],MasterData[Material'#],H1998,MasterData[Material],I1998,MasterData[WWB ID],C1998)</f>
        <v>0</v>
      </c>
      <c r="O1998" s="95">
        <f>SUMIFS(MasterData[Semi-Annual Focus],MasterData[Material'#],H1998,MasterData[Material],I1998,MasterData[WWB ID],C1998)</f>
        <v>0</v>
      </c>
      <c r="P1998" s="95">
        <f>SUMIFS(MasterData[Base Rebate],MasterData[Material'#],H1998,MasterData[Material],I1998,MasterData[WWB ID],C1998)</f>
        <v>0</v>
      </c>
      <c r="Q1998" s="95">
        <f>SUMIFS(MasterData[Annual Focus],MasterData[Material'#],H1998,MasterData[Material],I1998,MasterData[WWB ID],C1998)</f>
        <v>0</v>
      </c>
      <c r="R1998" s="95">
        <f>SUMIFS(MasterData[Growth Rebate],MasterData[Material'#],H1998,MasterData[Material],I1998,MasterData[WWB ID],C1998)</f>
        <v>0</v>
      </c>
      <c r="S1998" s="95">
        <f t="shared" si="64"/>
        <v>0</v>
      </c>
    </row>
    <row r="1999" spans="11:19" x14ac:dyDescent="0.25">
      <c r="K1999" s="95">
        <f>SUMIFS(MasterData[Curr Sales],MasterData[Material'#],H1999,MasterData[Material],I1999,MasterData[WWB ID],C1999)</f>
        <v>0</v>
      </c>
      <c r="L1999" s="95">
        <f>SUMIFS(MasterData[Prior Sales],MasterData[Material'#],H1999,MasterData[Material],I1999,MasterData[WWB ID],C1999)</f>
        <v>0</v>
      </c>
      <c r="M1999" s="95">
        <f t="shared" si="63"/>
        <v>0</v>
      </c>
      <c r="N1999" s="95">
        <f>SUMIFS(MasterData[Semi-Annual Base],MasterData[Material'#],H1999,MasterData[Material],I1999,MasterData[WWB ID],C1999)</f>
        <v>0</v>
      </c>
      <c r="O1999" s="95">
        <f>SUMIFS(MasterData[Semi-Annual Focus],MasterData[Material'#],H1999,MasterData[Material],I1999,MasterData[WWB ID],C1999)</f>
        <v>0</v>
      </c>
      <c r="P1999" s="95">
        <f>SUMIFS(MasterData[Base Rebate],MasterData[Material'#],H1999,MasterData[Material],I1999,MasterData[WWB ID],C1999)</f>
        <v>0</v>
      </c>
      <c r="Q1999" s="95">
        <f>SUMIFS(MasterData[Annual Focus],MasterData[Material'#],H1999,MasterData[Material],I1999,MasterData[WWB ID],C1999)</f>
        <v>0</v>
      </c>
      <c r="R1999" s="95">
        <f>SUMIFS(MasterData[Growth Rebate],MasterData[Material'#],H1999,MasterData[Material],I1999,MasterData[WWB ID],C1999)</f>
        <v>0</v>
      </c>
      <c r="S1999" s="95">
        <f t="shared" si="64"/>
        <v>0</v>
      </c>
    </row>
    <row r="2000" spans="11:19" x14ac:dyDescent="0.25">
      <c r="K2000" s="95">
        <f>SUMIFS(MasterData[Curr Sales],MasterData[Material'#],H2000,MasterData[Material],I2000,MasterData[WWB ID],C2000)</f>
        <v>0</v>
      </c>
      <c r="L2000" s="95">
        <f>SUMIFS(MasterData[Prior Sales],MasterData[Material'#],H2000,MasterData[Material],I2000,MasterData[WWB ID],C2000)</f>
        <v>0</v>
      </c>
      <c r="M2000" s="95">
        <f t="shared" si="63"/>
        <v>0</v>
      </c>
      <c r="N2000" s="95">
        <f>SUMIFS(MasterData[Semi-Annual Base],MasterData[Material'#],H2000,MasterData[Material],I2000,MasterData[WWB ID],C2000)</f>
        <v>0</v>
      </c>
      <c r="O2000" s="95">
        <f>SUMIFS(MasterData[Semi-Annual Focus],MasterData[Material'#],H2000,MasterData[Material],I2000,MasterData[WWB ID],C2000)</f>
        <v>0</v>
      </c>
      <c r="P2000" s="95">
        <f>SUMIFS(MasterData[Base Rebate],MasterData[Material'#],H2000,MasterData[Material],I2000,MasterData[WWB ID],C2000)</f>
        <v>0</v>
      </c>
      <c r="Q2000" s="95">
        <f>SUMIFS(MasterData[Annual Focus],MasterData[Material'#],H2000,MasterData[Material],I2000,MasterData[WWB ID],C2000)</f>
        <v>0</v>
      </c>
      <c r="R2000" s="95">
        <f>SUMIFS(MasterData[Growth Rebate],MasterData[Material'#],H2000,MasterData[Material],I2000,MasterData[WWB ID],C2000)</f>
        <v>0</v>
      </c>
      <c r="S2000" s="95">
        <f t="shared" si="64"/>
        <v>0</v>
      </c>
    </row>
    <row r="2001" spans="11:19" x14ac:dyDescent="0.25">
      <c r="K2001" s="95">
        <f>SUMIFS(MasterData[Curr Sales],MasterData[Material'#],H2001,MasterData[Material],I2001,MasterData[WWB ID],C2001)</f>
        <v>0</v>
      </c>
      <c r="L2001" s="95">
        <f>SUMIFS(MasterData[Prior Sales],MasterData[Material'#],H2001,MasterData[Material],I2001,MasterData[WWB ID],C2001)</f>
        <v>0</v>
      </c>
      <c r="M2001" s="95">
        <f t="shared" si="63"/>
        <v>0</v>
      </c>
      <c r="N2001" s="95">
        <f>SUMIFS(MasterData[Semi-Annual Base],MasterData[Material'#],H2001,MasterData[Material],I2001,MasterData[WWB ID],C2001)</f>
        <v>0</v>
      </c>
      <c r="O2001" s="95">
        <f>SUMIFS(MasterData[Semi-Annual Focus],MasterData[Material'#],H2001,MasterData[Material],I2001,MasterData[WWB ID],C2001)</f>
        <v>0</v>
      </c>
      <c r="P2001" s="95">
        <f>SUMIFS(MasterData[Base Rebate],MasterData[Material'#],H2001,MasterData[Material],I2001,MasterData[WWB ID],C2001)</f>
        <v>0</v>
      </c>
      <c r="Q2001" s="95">
        <f>SUMIFS(MasterData[Annual Focus],MasterData[Material'#],H2001,MasterData[Material],I2001,MasterData[WWB ID],C2001)</f>
        <v>0</v>
      </c>
      <c r="R2001" s="95">
        <f>SUMIFS(MasterData[Growth Rebate],MasterData[Material'#],H2001,MasterData[Material],I2001,MasterData[WWB ID],C2001)</f>
        <v>0</v>
      </c>
      <c r="S2001" s="95">
        <f t="shared" si="64"/>
        <v>0</v>
      </c>
    </row>
    <row r="2002" spans="11:19" x14ac:dyDescent="0.25">
      <c r="K2002" s="95">
        <f>SUMIFS(MasterData[Curr Sales],MasterData[Material'#],H2002,MasterData[Material],I2002,MasterData[WWB ID],C2002)</f>
        <v>0</v>
      </c>
      <c r="L2002" s="95">
        <f>SUMIFS(MasterData[Prior Sales],MasterData[Material'#],H2002,MasterData[Material],I2002,MasterData[WWB ID],C2002)</f>
        <v>0</v>
      </c>
      <c r="M2002" s="95">
        <f t="shared" si="63"/>
        <v>0</v>
      </c>
      <c r="N2002" s="95">
        <f>SUMIFS(MasterData[Semi-Annual Base],MasterData[Material'#],H2002,MasterData[Material],I2002,MasterData[WWB ID],C2002)</f>
        <v>0</v>
      </c>
      <c r="O2002" s="95">
        <f>SUMIFS(MasterData[Semi-Annual Focus],MasterData[Material'#],H2002,MasterData[Material],I2002,MasterData[WWB ID],C2002)</f>
        <v>0</v>
      </c>
      <c r="P2002" s="95">
        <f>SUMIFS(MasterData[Base Rebate],MasterData[Material'#],H2002,MasterData[Material],I2002,MasterData[WWB ID],C2002)</f>
        <v>0</v>
      </c>
      <c r="Q2002" s="95">
        <f>SUMIFS(MasterData[Annual Focus],MasterData[Material'#],H2002,MasterData[Material],I2002,MasterData[WWB ID],C2002)</f>
        <v>0</v>
      </c>
      <c r="R2002" s="95">
        <f>SUMIFS(MasterData[Growth Rebate],MasterData[Material'#],H2002,MasterData[Material],I2002,MasterData[WWB ID],C2002)</f>
        <v>0</v>
      </c>
      <c r="S2002" s="95">
        <f t="shared" si="64"/>
        <v>0</v>
      </c>
    </row>
    <row r="2003" spans="11:19" x14ac:dyDescent="0.25">
      <c r="K2003" s="95">
        <f>SUMIFS(MasterData[Curr Sales],MasterData[Material'#],H2003,MasterData[Material],I2003,MasterData[WWB ID],C2003)</f>
        <v>0</v>
      </c>
      <c r="L2003" s="95">
        <f>SUMIFS(MasterData[Prior Sales],MasterData[Material'#],H2003,MasterData[Material],I2003,MasterData[WWB ID],C2003)</f>
        <v>0</v>
      </c>
      <c r="M2003" s="95">
        <f t="shared" si="63"/>
        <v>0</v>
      </c>
      <c r="N2003" s="95">
        <f>SUMIFS(MasterData[Semi-Annual Base],MasterData[Material'#],H2003,MasterData[Material],I2003,MasterData[WWB ID],C2003)</f>
        <v>0</v>
      </c>
      <c r="O2003" s="95">
        <f>SUMIFS(MasterData[Semi-Annual Focus],MasterData[Material'#],H2003,MasterData[Material],I2003,MasterData[WWB ID],C2003)</f>
        <v>0</v>
      </c>
      <c r="P2003" s="95">
        <f>SUMIFS(MasterData[Base Rebate],MasterData[Material'#],H2003,MasterData[Material],I2003,MasterData[WWB ID],C2003)</f>
        <v>0</v>
      </c>
      <c r="Q2003" s="95">
        <f>SUMIFS(MasterData[Annual Focus],MasterData[Material'#],H2003,MasterData[Material],I2003,MasterData[WWB ID],C2003)</f>
        <v>0</v>
      </c>
      <c r="R2003" s="95">
        <f>SUMIFS(MasterData[Growth Rebate],MasterData[Material'#],H2003,MasterData[Material],I2003,MasterData[WWB ID],C2003)</f>
        <v>0</v>
      </c>
      <c r="S2003" s="95">
        <f t="shared" si="64"/>
        <v>0</v>
      </c>
    </row>
    <row r="2004" spans="11:19" x14ac:dyDescent="0.25">
      <c r="K2004" s="95">
        <f>SUMIFS(MasterData[Curr Sales],MasterData[Material'#],H2004,MasterData[Material],I2004,MasterData[WWB ID],C2004)</f>
        <v>0</v>
      </c>
      <c r="L2004" s="95">
        <f>SUMIFS(MasterData[Prior Sales],MasterData[Material'#],H2004,MasterData[Material],I2004,MasterData[WWB ID],C2004)</f>
        <v>0</v>
      </c>
      <c r="M2004" s="95">
        <f t="shared" si="63"/>
        <v>0</v>
      </c>
      <c r="N2004" s="95">
        <f>SUMIFS(MasterData[Semi-Annual Base],MasterData[Material'#],H2004,MasterData[Material],I2004,MasterData[WWB ID],C2004)</f>
        <v>0</v>
      </c>
      <c r="O2004" s="95">
        <f>SUMIFS(MasterData[Semi-Annual Focus],MasterData[Material'#],H2004,MasterData[Material],I2004,MasterData[WWB ID],C2004)</f>
        <v>0</v>
      </c>
      <c r="P2004" s="95">
        <f>SUMIFS(MasterData[Base Rebate],MasterData[Material'#],H2004,MasterData[Material],I2004,MasterData[WWB ID],C2004)</f>
        <v>0</v>
      </c>
      <c r="Q2004" s="95">
        <f>SUMIFS(MasterData[Annual Focus],MasterData[Material'#],H2004,MasterData[Material],I2004,MasterData[WWB ID],C2004)</f>
        <v>0</v>
      </c>
      <c r="R2004" s="95">
        <f>SUMIFS(MasterData[Growth Rebate],MasterData[Material'#],H2004,MasterData[Material],I2004,MasterData[WWB ID],C2004)</f>
        <v>0</v>
      </c>
      <c r="S2004" s="95">
        <f t="shared" si="64"/>
        <v>0</v>
      </c>
    </row>
    <row r="2005" spans="11:19" x14ac:dyDescent="0.25">
      <c r="K2005" s="95">
        <f>SUMIFS(MasterData[Curr Sales],MasterData[Material'#],H2005,MasterData[Material],I2005,MasterData[WWB ID],C2005)</f>
        <v>0</v>
      </c>
      <c r="L2005" s="95">
        <f>SUMIFS(MasterData[Prior Sales],MasterData[Material'#],H2005,MasterData[Material],I2005,MasterData[WWB ID],C2005)</f>
        <v>0</v>
      </c>
      <c r="M2005" s="95">
        <f t="shared" si="63"/>
        <v>0</v>
      </c>
      <c r="N2005" s="95">
        <f>SUMIFS(MasterData[Semi-Annual Base],MasterData[Material'#],H2005,MasterData[Material],I2005,MasterData[WWB ID],C2005)</f>
        <v>0</v>
      </c>
      <c r="O2005" s="95">
        <f>SUMIFS(MasterData[Semi-Annual Focus],MasterData[Material'#],H2005,MasterData[Material],I2005,MasterData[WWB ID],C2005)</f>
        <v>0</v>
      </c>
      <c r="P2005" s="95">
        <f>SUMIFS(MasterData[Base Rebate],MasterData[Material'#],H2005,MasterData[Material],I2005,MasterData[WWB ID],C2005)</f>
        <v>0</v>
      </c>
      <c r="Q2005" s="95">
        <f>SUMIFS(MasterData[Annual Focus],MasterData[Material'#],H2005,MasterData[Material],I2005,MasterData[WWB ID],C2005)</f>
        <v>0</v>
      </c>
      <c r="R2005" s="95">
        <f>SUMIFS(MasterData[Growth Rebate],MasterData[Material'#],H2005,MasterData[Material],I2005,MasterData[WWB ID],C2005)</f>
        <v>0</v>
      </c>
      <c r="S2005" s="95">
        <f t="shared" si="64"/>
        <v>0</v>
      </c>
    </row>
    <row r="2006" spans="11:19" x14ac:dyDescent="0.25">
      <c r="K2006" s="95">
        <f>SUMIFS(MasterData[Curr Sales],MasterData[Material'#],H2006,MasterData[Material],I2006,MasterData[WWB ID],C2006)</f>
        <v>0</v>
      </c>
      <c r="L2006" s="95">
        <f>SUMIFS(MasterData[Prior Sales],MasterData[Material'#],H2006,MasterData[Material],I2006,MasterData[WWB ID],C2006)</f>
        <v>0</v>
      </c>
      <c r="M2006" s="95">
        <f t="shared" si="63"/>
        <v>0</v>
      </c>
      <c r="N2006" s="95">
        <f>SUMIFS(MasterData[Semi-Annual Base],MasterData[Material'#],H2006,MasterData[Material],I2006,MasterData[WWB ID],C2006)</f>
        <v>0</v>
      </c>
      <c r="O2006" s="95">
        <f>SUMIFS(MasterData[Semi-Annual Focus],MasterData[Material'#],H2006,MasterData[Material],I2006,MasterData[WWB ID],C2006)</f>
        <v>0</v>
      </c>
      <c r="P2006" s="95">
        <f>SUMIFS(MasterData[Base Rebate],MasterData[Material'#],H2006,MasterData[Material],I2006,MasterData[WWB ID],C2006)</f>
        <v>0</v>
      </c>
      <c r="Q2006" s="95">
        <f>SUMIFS(MasterData[Annual Focus],MasterData[Material'#],H2006,MasterData[Material],I2006,MasterData[WWB ID],C2006)</f>
        <v>0</v>
      </c>
      <c r="R2006" s="95">
        <f>SUMIFS(MasterData[Growth Rebate],MasterData[Material'#],H2006,MasterData[Material],I2006,MasterData[WWB ID],C2006)</f>
        <v>0</v>
      </c>
      <c r="S2006" s="95">
        <f t="shared" si="64"/>
        <v>0</v>
      </c>
    </row>
    <row r="2007" spans="11:19" x14ac:dyDescent="0.25">
      <c r="K2007" s="95">
        <f>SUMIFS(MasterData[Curr Sales],MasterData[Material'#],H2007,MasterData[Material],I2007,MasterData[WWB ID],C2007)</f>
        <v>0</v>
      </c>
      <c r="L2007" s="95">
        <f>SUMIFS(MasterData[Prior Sales],MasterData[Material'#],H2007,MasterData[Material],I2007,MasterData[WWB ID],C2007)</f>
        <v>0</v>
      </c>
      <c r="M2007" s="95">
        <f t="shared" ref="M2007:M2070" si="65">K2007-L2007</f>
        <v>0</v>
      </c>
      <c r="N2007" s="95">
        <f>SUMIFS(MasterData[Semi-Annual Base],MasterData[Material'#],H2007,MasterData[Material],I2007,MasterData[WWB ID],C2007)</f>
        <v>0</v>
      </c>
      <c r="O2007" s="95">
        <f>SUMIFS(MasterData[Semi-Annual Focus],MasterData[Material'#],H2007,MasterData[Material],I2007,MasterData[WWB ID],C2007)</f>
        <v>0</v>
      </c>
      <c r="P2007" s="95">
        <f>SUMIFS(MasterData[Base Rebate],MasterData[Material'#],H2007,MasterData[Material],I2007,MasterData[WWB ID],C2007)</f>
        <v>0</v>
      </c>
      <c r="Q2007" s="95">
        <f>SUMIFS(MasterData[Annual Focus],MasterData[Material'#],H2007,MasterData[Material],I2007,MasterData[WWB ID],C2007)</f>
        <v>0</v>
      </c>
      <c r="R2007" s="95">
        <f>SUMIFS(MasterData[Growth Rebate],MasterData[Material'#],H2007,MasterData[Material],I2007,MasterData[WWB ID],C2007)</f>
        <v>0</v>
      </c>
      <c r="S2007" s="95">
        <f t="shared" ref="S2007:S2070" si="66">SUM(N2007:R2007)</f>
        <v>0</v>
      </c>
    </row>
    <row r="2008" spans="11:19" x14ac:dyDescent="0.25">
      <c r="K2008" s="95">
        <f>SUMIFS(MasterData[Curr Sales],MasterData[Material'#],H2008,MasterData[Material],I2008,MasterData[WWB ID],C2008)</f>
        <v>0</v>
      </c>
      <c r="L2008" s="95">
        <f>SUMIFS(MasterData[Prior Sales],MasterData[Material'#],H2008,MasterData[Material],I2008,MasterData[WWB ID],C2008)</f>
        <v>0</v>
      </c>
      <c r="M2008" s="95">
        <f t="shared" si="65"/>
        <v>0</v>
      </c>
      <c r="N2008" s="95">
        <f>SUMIFS(MasterData[Semi-Annual Base],MasterData[Material'#],H2008,MasterData[Material],I2008,MasterData[WWB ID],C2008)</f>
        <v>0</v>
      </c>
      <c r="O2008" s="95">
        <f>SUMIFS(MasterData[Semi-Annual Focus],MasterData[Material'#],H2008,MasterData[Material],I2008,MasterData[WWB ID],C2008)</f>
        <v>0</v>
      </c>
      <c r="P2008" s="95">
        <f>SUMIFS(MasterData[Base Rebate],MasterData[Material'#],H2008,MasterData[Material],I2008,MasterData[WWB ID],C2008)</f>
        <v>0</v>
      </c>
      <c r="Q2008" s="95">
        <f>SUMIFS(MasterData[Annual Focus],MasterData[Material'#],H2008,MasterData[Material],I2008,MasterData[WWB ID],C2008)</f>
        <v>0</v>
      </c>
      <c r="R2008" s="95">
        <f>SUMIFS(MasterData[Growth Rebate],MasterData[Material'#],H2008,MasterData[Material],I2008,MasterData[WWB ID],C2008)</f>
        <v>0</v>
      </c>
      <c r="S2008" s="95">
        <f t="shared" si="66"/>
        <v>0</v>
      </c>
    </row>
    <row r="2009" spans="11:19" x14ac:dyDescent="0.25">
      <c r="K2009" s="95">
        <f>SUMIFS(MasterData[Curr Sales],MasterData[Material'#],H2009,MasterData[Material],I2009,MasterData[WWB ID],C2009)</f>
        <v>0</v>
      </c>
      <c r="L2009" s="95">
        <f>SUMIFS(MasterData[Prior Sales],MasterData[Material'#],H2009,MasterData[Material],I2009,MasterData[WWB ID],C2009)</f>
        <v>0</v>
      </c>
      <c r="M2009" s="95">
        <f t="shared" si="65"/>
        <v>0</v>
      </c>
      <c r="N2009" s="95">
        <f>SUMIFS(MasterData[Semi-Annual Base],MasterData[Material'#],H2009,MasterData[Material],I2009,MasterData[WWB ID],C2009)</f>
        <v>0</v>
      </c>
      <c r="O2009" s="95">
        <f>SUMIFS(MasterData[Semi-Annual Focus],MasterData[Material'#],H2009,MasterData[Material],I2009,MasterData[WWB ID],C2009)</f>
        <v>0</v>
      </c>
      <c r="P2009" s="95">
        <f>SUMIFS(MasterData[Base Rebate],MasterData[Material'#],H2009,MasterData[Material],I2009,MasterData[WWB ID],C2009)</f>
        <v>0</v>
      </c>
      <c r="Q2009" s="95">
        <f>SUMIFS(MasterData[Annual Focus],MasterData[Material'#],H2009,MasterData[Material],I2009,MasterData[WWB ID],C2009)</f>
        <v>0</v>
      </c>
      <c r="R2009" s="95">
        <f>SUMIFS(MasterData[Growth Rebate],MasterData[Material'#],H2009,MasterData[Material],I2009,MasterData[WWB ID],C2009)</f>
        <v>0</v>
      </c>
      <c r="S2009" s="95">
        <f t="shared" si="66"/>
        <v>0</v>
      </c>
    </row>
    <row r="2010" spans="11:19" x14ac:dyDescent="0.25">
      <c r="K2010" s="95">
        <f>SUMIFS(MasterData[Curr Sales],MasterData[Material'#],H2010,MasterData[Material],I2010,MasterData[WWB ID],C2010)</f>
        <v>0</v>
      </c>
      <c r="L2010" s="95">
        <f>SUMIFS(MasterData[Prior Sales],MasterData[Material'#],H2010,MasterData[Material],I2010,MasterData[WWB ID],C2010)</f>
        <v>0</v>
      </c>
      <c r="M2010" s="95">
        <f t="shared" si="65"/>
        <v>0</v>
      </c>
      <c r="N2010" s="95">
        <f>SUMIFS(MasterData[Semi-Annual Base],MasterData[Material'#],H2010,MasterData[Material],I2010,MasterData[WWB ID],C2010)</f>
        <v>0</v>
      </c>
      <c r="O2010" s="95">
        <f>SUMIFS(MasterData[Semi-Annual Focus],MasterData[Material'#],H2010,MasterData[Material],I2010,MasterData[WWB ID],C2010)</f>
        <v>0</v>
      </c>
      <c r="P2010" s="95">
        <f>SUMIFS(MasterData[Base Rebate],MasterData[Material'#],H2010,MasterData[Material],I2010,MasterData[WWB ID],C2010)</f>
        <v>0</v>
      </c>
      <c r="Q2010" s="95">
        <f>SUMIFS(MasterData[Annual Focus],MasterData[Material'#],H2010,MasterData[Material],I2010,MasterData[WWB ID],C2010)</f>
        <v>0</v>
      </c>
      <c r="R2010" s="95">
        <f>SUMIFS(MasterData[Growth Rebate],MasterData[Material'#],H2010,MasterData[Material],I2010,MasterData[WWB ID],C2010)</f>
        <v>0</v>
      </c>
      <c r="S2010" s="95">
        <f t="shared" si="66"/>
        <v>0</v>
      </c>
    </row>
    <row r="2011" spans="11:19" x14ac:dyDescent="0.25">
      <c r="K2011" s="95">
        <f>SUMIFS(MasterData[Curr Sales],MasterData[Material'#],H2011,MasterData[Material],I2011,MasterData[WWB ID],C2011)</f>
        <v>0</v>
      </c>
      <c r="L2011" s="95">
        <f>SUMIFS(MasterData[Prior Sales],MasterData[Material'#],H2011,MasterData[Material],I2011,MasterData[WWB ID],C2011)</f>
        <v>0</v>
      </c>
      <c r="M2011" s="95">
        <f t="shared" si="65"/>
        <v>0</v>
      </c>
      <c r="N2011" s="95">
        <f>SUMIFS(MasterData[Semi-Annual Base],MasterData[Material'#],H2011,MasterData[Material],I2011,MasterData[WWB ID],C2011)</f>
        <v>0</v>
      </c>
      <c r="O2011" s="95">
        <f>SUMIFS(MasterData[Semi-Annual Focus],MasterData[Material'#],H2011,MasterData[Material],I2011,MasterData[WWB ID],C2011)</f>
        <v>0</v>
      </c>
      <c r="P2011" s="95">
        <f>SUMIFS(MasterData[Base Rebate],MasterData[Material'#],H2011,MasterData[Material],I2011,MasterData[WWB ID],C2011)</f>
        <v>0</v>
      </c>
      <c r="Q2011" s="95">
        <f>SUMIFS(MasterData[Annual Focus],MasterData[Material'#],H2011,MasterData[Material],I2011,MasterData[WWB ID],C2011)</f>
        <v>0</v>
      </c>
      <c r="R2011" s="95">
        <f>SUMIFS(MasterData[Growth Rebate],MasterData[Material'#],H2011,MasterData[Material],I2011,MasterData[WWB ID],C2011)</f>
        <v>0</v>
      </c>
      <c r="S2011" s="95">
        <f t="shared" si="66"/>
        <v>0</v>
      </c>
    </row>
    <row r="2012" spans="11:19" x14ac:dyDescent="0.25">
      <c r="K2012" s="95">
        <f>SUMIFS(MasterData[Curr Sales],MasterData[Material'#],H2012,MasterData[Material],I2012,MasterData[WWB ID],C2012)</f>
        <v>0</v>
      </c>
      <c r="L2012" s="95">
        <f>SUMIFS(MasterData[Prior Sales],MasterData[Material'#],H2012,MasterData[Material],I2012,MasterData[WWB ID],C2012)</f>
        <v>0</v>
      </c>
      <c r="M2012" s="95">
        <f t="shared" si="65"/>
        <v>0</v>
      </c>
      <c r="N2012" s="95">
        <f>SUMIFS(MasterData[Semi-Annual Base],MasterData[Material'#],H2012,MasterData[Material],I2012,MasterData[WWB ID],C2012)</f>
        <v>0</v>
      </c>
      <c r="O2012" s="95">
        <f>SUMIFS(MasterData[Semi-Annual Focus],MasterData[Material'#],H2012,MasterData[Material],I2012,MasterData[WWB ID],C2012)</f>
        <v>0</v>
      </c>
      <c r="P2012" s="95">
        <f>SUMIFS(MasterData[Base Rebate],MasterData[Material'#],H2012,MasterData[Material],I2012,MasterData[WWB ID],C2012)</f>
        <v>0</v>
      </c>
      <c r="Q2012" s="95">
        <f>SUMIFS(MasterData[Annual Focus],MasterData[Material'#],H2012,MasterData[Material],I2012,MasterData[WWB ID],C2012)</f>
        <v>0</v>
      </c>
      <c r="R2012" s="95">
        <f>SUMIFS(MasterData[Growth Rebate],MasterData[Material'#],H2012,MasterData[Material],I2012,MasterData[WWB ID],C2012)</f>
        <v>0</v>
      </c>
      <c r="S2012" s="95">
        <f t="shared" si="66"/>
        <v>0</v>
      </c>
    </row>
    <row r="2013" spans="11:19" x14ac:dyDescent="0.25">
      <c r="K2013" s="95">
        <f>SUMIFS(MasterData[Curr Sales],MasterData[Material'#],H2013,MasterData[Material],I2013,MasterData[WWB ID],C2013)</f>
        <v>0</v>
      </c>
      <c r="L2013" s="95">
        <f>SUMIFS(MasterData[Prior Sales],MasterData[Material'#],H2013,MasterData[Material],I2013,MasterData[WWB ID],C2013)</f>
        <v>0</v>
      </c>
      <c r="M2013" s="95">
        <f t="shared" si="65"/>
        <v>0</v>
      </c>
      <c r="N2013" s="95">
        <f>SUMIFS(MasterData[Semi-Annual Base],MasterData[Material'#],H2013,MasterData[Material],I2013,MasterData[WWB ID],C2013)</f>
        <v>0</v>
      </c>
      <c r="O2013" s="95">
        <f>SUMIFS(MasterData[Semi-Annual Focus],MasterData[Material'#],H2013,MasterData[Material],I2013,MasterData[WWB ID],C2013)</f>
        <v>0</v>
      </c>
      <c r="P2013" s="95">
        <f>SUMIFS(MasterData[Base Rebate],MasterData[Material'#],H2013,MasterData[Material],I2013,MasterData[WWB ID],C2013)</f>
        <v>0</v>
      </c>
      <c r="Q2013" s="95">
        <f>SUMIFS(MasterData[Annual Focus],MasterData[Material'#],H2013,MasterData[Material],I2013,MasterData[WWB ID],C2013)</f>
        <v>0</v>
      </c>
      <c r="R2013" s="95">
        <f>SUMIFS(MasterData[Growth Rebate],MasterData[Material'#],H2013,MasterData[Material],I2013,MasterData[WWB ID],C2013)</f>
        <v>0</v>
      </c>
      <c r="S2013" s="95">
        <f t="shared" si="66"/>
        <v>0</v>
      </c>
    </row>
    <row r="2014" spans="11:19" x14ac:dyDescent="0.25">
      <c r="K2014" s="95">
        <f>SUMIFS(MasterData[Curr Sales],MasterData[Material'#],H2014,MasterData[Material],I2014,MasterData[WWB ID],C2014)</f>
        <v>0</v>
      </c>
      <c r="L2014" s="95">
        <f>SUMIFS(MasterData[Prior Sales],MasterData[Material'#],H2014,MasterData[Material],I2014,MasterData[WWB ID],C2014)</f>
        <v>0</v>
      </c>
      <c r="M2014" s="95">
        <f t="shared" si="65"/>
        <v>0</v>
      </c>
      <c r="N2014" s="95">
        <f>SUMIFS(MasterData[Semi-Annual Base],MasterData[Material'#],H2014,MasterData[Material],I2014,MasterData[WWB ID],C2014)</f>
        <v>0</v>
      </c>
      <c r="O2014" s="95">
        <f>SUMIFS(MasterData[Semi-Annual Focus],MasterData[Material'#],H2014,MasterData[Material],I2014,MasterData[WWB ID],C2014)</f>
        <v>0</v>
      </c>
      <c r="P2014" s="95">
        <f>SUMIFS(MasterData[Base Rebate],MasterData[Material'#],H2014,MasterData[Material],I2014,MasterData[WWB ID],C2014)</f>
        <v>0</v>
      </c>
      <c r="Q2014" s="95">
        <f>SUMIFS(MasterData[Annual Focus],MasterData[Material'#],H2014,MasterData[Material],I2014,MasterData[WWB ID],C2014)</f>
        <v>0</v>
      </c>
      <c r="R2014" s="95">
        <f>SUMIFS(MasterData[Growth Rebate],MasterData[Material'#],H2014,MasterData[Material],I2014,MasterData[WWB ID],C2014)</f>
        <v>0</v>
      </c>
      <c r="S2014" s="95">
        <f t="shared" si="66"/>
        <v>0</v>
      </c>
    </row>
    <row r="2015" spans="11:19" x14ac:dyDescent="0.25">
      <c r="K2015" s="95">
        <f>SUMIFS(MasterData[Curr Sales],MasterData[Material'#],H2015,MasterData[Material],I2015,MasterData[WWB ID],C2015)</f>
        <v>0</v>
      </c>
      <c r="L2015" s="95">
        <f>SUMIFS(MasterData[Prior Sales],MasterData[Material'#],H2015,MasterData[Material],I2015,MasterData[WWB ID],C2015)</f>
        <v>0</v>
      </c>
      <c r="M2015" s="95">
        <f t="shared" si="65"/>
        <v>0</v>
      </c>
      <c r="N2015" s="95">
        <f>SUMIFS(MasterData[Semi-Annual Base],MasterData[Material'#],H2015,MasterData[Material],I2015,MasterData[WWB ID],C2015)</f>
        <v>0</v>
      </c>
      <c r="O2015" s="95">
        <f>SUMIFS(MasterData[Semi-Annual Focus],MasterData[Material'#],H2015,MasterData[Material],I2015,MasterData[WWB ID],C2015)</f>
        <v>0</v>
      </c>
      <c r="P2015" s="95">
        <f>SUMIFS(MasterData[Base Rebate],MasterData[Material'#],H2015,MasterData[Material],I2015,MasterData[WWB ID],C2015)</f>
        <v>0</v>
      </c>
      <c r="Q2015" s="95">
        <f>SUMIFS(MasterData[Annual Focus],MasterData[Material'#],H2015,MasterData[Material],I2015,MasterData[WWB ID],C2015)</f>
        <v>0</v>
      </c>
      <c r="R2015" s="95">
        <f>SUMIFS(MasterData[Growth Rebate],MasterData[Material'#],H2015,MasterData[Material],I2015,MasterData[WWB ID],C2015)</f>
        <v>0</v>
      </c>
      <c r="S2015" s="95">
        <f t="shared" si="66"/>
        <v>0</v>
      </c>
    </row>
    <row r="2016" spans="11:19" x14ac:dyDescent="0.25">
      <c r="K2016" s="95">
        <f>SUMIFS(MasterData[Curr Sales],MasterData[Material'#],H2016,MasterData[Material],I2016,MasterData[WWB ID],C2016)</f>
        <v>0</v>
      </c>
      <c r="L2016" s="95">
        <f>SUMIFS(MasterData[Prior Sales],MasterData[Material'#],H2016,MasterData[Material],I2016,MasterData[WWB ID],C2016)</f>
        <v>0</v>
      </c>
      <c r="M2016" s="95">
        <f t="shared" si="65"/>
        <v>0</v>
      </c>
      <c r="N2016" s="95">
        <f>SUMIFS(MasterData[Semi-Annual Base],MasterData[Material'#],H2016,MasterData[Material],I2016,MasterData[WWB ID],C2016)</f>
        <v>0</v>
      </c>
      <c r="O2016" s="95">
        <f>SUMIFS(MasterData[Semi-Annual Focus],MasterData[Material'#],H2016,MasterData[Material],I2016,MasterData[WWB ID],C2016)</f>
        <v>0</v>
      </c>
      <c r="P2016" s="95">
        <f>SUMIFS(MasterData[Base Rebate],MasterData[Material'#],H2016,MasterData[Material],I2016,MasterData[WWB ID],C2016)</f>
        <v>0</v>
      </c>
      <c r="Q2016" s="95">
        <f>SUMIFS(MasterData[Annual Focus],MasterData[Material'#],H2016,MasterData[Material],I2016,MasterData[WWB ID],C2016)</f>
        <v>0</v>
      </c>
      <c r="R2016" s="95">
        <f>SUMIFS(MasterData[Growth Rebate],MasterData[Material'#],H2016,MasterData[Material],I2016,MasterData[WWB ID],C2016)</f>
        <v>0</v>
      </c>
      <c r="S2016" s="95">
        <f t="shared" si="66"/>
        <v>0</v>
      </c>
    </row>
    <row r="2017" spans="11:19" x14ac:dyDescent="0.25">
      <c r="K2017" s="95">
        <f>SUMIFS(MasterData[Curr Sales],MasterData[Material'#],H2017,MasterData[Material],I2017,MasterData[WWB ID],C2017)</f>
        <v>0</v>
      </c>
      <c r="L2017" s="95">
        <f>SUMIFS(MasterData[Prior Sales],MasterData[Material'#],H2017,MasterData[Material],I2017,MasterData[WWB ID],C2017)</f>
        <v>0</v>
      </c>
      <c r="M2017" s="95">
        <f t="shared" si="65"/>
        <v>0</v>
      </c>
      <c r="N2017" s="95">
        <f>SUMIFS(MasterData[Semi-Annual Base],MasterData[Material'#],H2017,MasterData[Material],I2017,MasterData[WWB ID],C2017)</f>
        <v>0</v>
      </c>
      <c r="O2017" s="95">
        <f>SUMIFS(MasterData[Semi-Annual Focus],MasterData[Material'#],H2017,MasterData[Material],I2017,MasterData[WWB ID],C2017)</f>
        <v>0</v>
      </c>
      <c r="P2017" s="95">
        <f>SUMIFS(MasterData[Base Rebate],MasterData[Material'#],H2017,MasterData[Material],I2017,MasterData[WWB ID],C2017)</f>
        <v>0</v>
      </c>
      <c r="Q2017" s="95">
        <f>SUMIFS(MasterData[Annual Focus],MasterData[Material'#],H2017,MasterData[Material],I2017,MasterData[WWB ID],C2017)</f>
        <v>0</v>
      </c>
      <c r="R2017" s="95">
        <f>SUMIFS(MasterData[Growth Rebate],MasterData[Material'#],H2017,MasterData[Material],I2017,MasterData[WWB ID],C2017)</f>
        <v>0</v>
      </c>
      <c r="S2017" s="95">
        <f t="shared" si="66"/>
        <v>0</v>
      </c>
    </row>
    <row r="2018" spans="11:19" x14ac:dyDescent="0.25">
      <c r="K2018" s="95">
        <f>SUMIFS(MasterData[Curr Sales],MasterData[Material'#],H2018,MasterData[Material],I2018,MasterData[WWB ID],C2018)</f>
        <v>0</v>
      </c>
      <c r="L2018" s="95">
        <f>SUMIFS(MasterData[Prior Sales],MasterData[Material'#],H2018,MasterData[Material],I2018,MasterData[WWB ID],C2018)</f>
        <v>0</v>
      </c>
      <c r="M2018" s="95">
        <f t="shared" si="65"/>
        <v>0</v>
      </c>
      <c r="N2018" s="95">
        <f>SUMIFS(MasterData[Semi-Annual Base],MasterData[Material'#],H2018,MasterData[Material],I2018,MasterData[WWB ID],C2018)</f>
        <v>0</v>
      </c>
      <c r="O2018" s="95">
        <f>SUMIFS(MasterData[Semi-Annual Focus],MasterData[Material'#],H2018,MasterData[Material],I2018,MasterData[WWB ID],C2018)</f>
        <v>0</v>
      </c>
      <c r="P2018" s="95">
        <f>SUMIFS(MasterData[Base Rebate],MasterData[Material'#],H2018,MasterData[Material],I2018,MasterData[WWB ID],C2018)</f>
        <v>0</v>
      </c>
      <c r="Q2018" s="95">
        <f>SUMIFS(MasterData[Annual Focus],MasterData[Material'#],H2018,MasterData[Material],I2018,MasterData[WWB ID],C2018)</f>
        <v>0</v>
      </c>
      <c r="R2018" s="95">
        <f>SUMIFS(MasterData[Growth Rebate],MasterData[Material'#],H2018,MasterData[Material],I2018,MasterData[WWB ID],C2018)</f>
        <v>0</v>
      </c>
      <c r="S2018" s="95">
        <f t="shared" si="66"/>
        <v>0</v>
      </c>
    </row>
    <row r="2019" spans="11:19" x14ac:dyDescent="0.25">
      <c r="K2019" s="95">
        <f>SUMIFS(MasterData[Curr Sales],MasterData[Material'#],H2019,MasterData[Material],I2019,MasterData[WWB ID],C2019)</f>
        <v>0</v>
      </c>
      <c r="L2019" s="95">
        <f>SUMIFS(MasterData[Prior Sales],MasterData[Material'#],H2019,MasterData[Material],I2019,MasterData[WWB ID],C2019)</f>
        <v>0</v>
      </c>
      <c r="M2019" s="95">
        <f t="shared" si="65"/>
        <v>0</v>
      </c>
      <c r="N2019" s="95">
        <f>SUMIFS(MasterData[Semi-Annual Base],MasterData[Material'#],H2019,MasterData[Material],I2019,MasterData[WWB ID],C2019)</f>
        <v>0</v>
      </c>
      <c r="O2019" s="95">
        <f>SUMIFS(MasterData[Semi-Annual Focus],MasterData[Material'#],H2019,MasterData[Material],I2019,MasterData[WWB ID],C2019)</f>
        <v>0</v>
      </c>
      <c r="P2019" s="95">
        <f>SUMIFS(MasterData[Base Rebate],MasterData[Material'#],H2019,MasterData[Material],I2019,MasterData[WWB ID],C2019)</f>
        <v>0</v>
      </c>
      <c r="Q2019" s="95">
        <f>SUMIFS(MasterData[Annual Focus],MasterData[Material'#],H2019,MasterData[Material],I2019,MasterData[WWB ID],C2019)</f>
        <v>0</v>
      </c>
      <c r="R2019" s="95">
        <f>SUMIFS(MasterData[Growth Rebate],MasterData[Material'#],H2019,MasterData[Material],I2019,MasterData[WWB ID],C2019)</f>
        <v>0</v>
      </c>
      <c r="S2019" s="95">
        <f t="shared" si="66"/>
        <v>0</v>
      </c>
    </row>
    <row r="2020" spans="11:19" x14ac:dyDescent="0.25">
      <c r="K2020" s="95">
        <f>SUMIFS(MasterData[Curr Sales],MasterData[Material'#],H2020,MasterData[Material],I2020,MasterData[WWB ID],C2020)</f>
        <v>0</v>
      </c>
      <c r="L2020" s="95">
        <f>SUMIFS(MasterData[Prior Sales],MasterData[Material'#],H2020,MasterData[Material],I2020,MasterData[WWB ID],C2020)</f>
        <v>0</v>
      </c>
      <c r="M2020" s="95">
        <f t="shared" si="65"/>
        <v>0</v>
      </c>
      <c r="N2020" s="95">
        <f>SUMIFS(MasterData[Semi-Annual Base],MasterData[Material'#],H2020,MasterData[Material],I2020,MasterData[WWB ID],C2020)</f>
        <v>0</v>
      </c>
      <c r="O2020" s="95">
        <f>SUMIFS(MasterData[Semi-Annual Focus],MasterData[Material'#],H2020,MasterData[Material],I2020,MasterData[WWB ID],C2020)</f>
        <v>0</v>
      </c>
      <c r="P2020" s="95">
        <f>SUMIFS(MasterData[Base Rebate],MasterData[Material'#],H2020,MasterData[Material],I2020,MasterData[WWB ID],C2020)</f>
        <v>0</v>
      </c>
      <c r="Q2020" s="95">
        <f>SUMIFS(MasterData[Annual Focus],MasterData[Material'#],H2020,MasterData[Material],I2020,MasterData[WWB ID],C2020)</f>
        <v>0</v>
      </c>
      <c r="R2020" s="95">
        <f>SUMIFS(MasterData[Growth Rebate],MasterData[Material'#],H2020,MasterData[Material],I2020,MasterData[WWB ID],C2020)</f>
        <v>0</v>
      </c>
      <c r="S2020" s="95">
        <f t="shared" si="66"/>
        <v>0</v>
      </c>
    </row>
    <row r="2021" spans="11:19" x14ac:dyDescent="0.25">
      <c r="K2021" s="95">
        <f>SUMIFS(MasterData[Curr Sales],MasterData[Material'#],H2021,MasterData[Material],I2021,MasterData[WWB ID],C2021)</f>
        <v>0</v>
      </c>
      <c r="L2021" s="95">
        <f>SUMIFS(MasterData[Prior Sales],MasterData[Material'#],H2021,MasterData[Material],I2021,MasterData[WWB ID],C2021)</f>
        <v>0</v>
      </c>
      <c r="M2021" s="95">
        <f t="shared" si="65"/>
        <v>0</v>
      </c>
      <c r="N2021" s="95">
        <f>SUMIFS(MasterData[Semi-Annual Base],MasterData[Material'#],H2021,MasterData[Material],I2021,MasterData[WWB ID],C2021)</f>
        <v>0</v>
      </c>
      <c r="O2021" s="95">
        <f>SUMIFS(MasterData[Semi-Annual Focus],MasterData[Material'#],H2021,MasterData[Material],I2021,MasterData[WWB ID],C2021)</f>
        <v>0</v>
      </c>
      <c r="P2021" s="95">
        <f>SUMIFS(MasterData[Base Rebate],MasterData[Material'#],H2021,MasterData[Material],I2021,MasterData[WWB ID],C2021)</f>
        <v>0</v>
      </c>
      <c r="Q2021" s="95">
        <f>SUMIFS(MasterData[Annual Focus],MasterData[Material'#],H2021,MasterData[Material],I2021,MasterData[WWB ID],C2021)</f>
        <v>0</v>
      </c>
      <c r="R2021" s="95">
        <f>SUMIFS(MasterData[Growth Rebate],MasterData[Material'#],H2021,MasterData[Material],I2021,MasterData[WWB ID],C2021)</f>
        <v>0</v>
      </c>
      <c r="S2021" s="95">
        <f t="shared" si="66"/>
        <v>0</v>
      </c>
    </row>
    <row r="2022" spans="11:19" x14ac:dyDescent="0.25">
      <c r="K2022" s="95">
        <f>SUMIFS(MasterData[Curr Sales],MasterData[Material'#],H2022,MasterData[Material],I2022,MasterData[WWB ID],C2022)</f>
        <v>0</v>
      </c>
      <c r="L2022" s="95">
        <f>SUMIFS(MasterData[Prior Sales],MasterData[Material'#],H2022,MasterData[Material],I2022,MasterData[WWB ID],C2022)</f>
        <v>0</v>
      </c>
      <c r="M2022" s="95">
        <f t="shared" si="65"/>
        <v>0</v>
      </c>
      <c r="N2022" s="95">
        <f>SUMIFS(MasterData[Semi-Annual Base],MasterData[Material'#],H2022,MasterData[Material],I2022,MasterData[WWB ID],C2022)</f>
        <v>0</v>
      </c>
      <c r="O2022" s="95">
        <f>SUMIFS(MasterData[Semi-Annual Focus],MasterData[Material'#],H2022,MasterData[Material],I2022,MasterData[WWB ID],C2022)</f>
        <v>0</v>
      </c>
      <c r="P2022" s="95">
        <f>SUMIFS(MasterData[Base Rebate],MasterData[Material'#],H2022,MasterData[Material],I2022,MasterData[WWB ID],C2022)</f>
        <v>0</v>
      </c>
      <c r="Q2022" s="95">
        <f>SUMIFS(MasterData[Annual Focus],MasterData[Material'#],H2022,MasterData[Material],I2022,MasterData[WWB ID],C2022)</f>
        <v>0</v>
      </c>
      <c r="R2022" s="95">
        <f>SUMIFS(MasterData[Growth Rebate],MasterData[Material'#],H2022,MasterData[Material],I2022,MasterData[WWB ID],C2022)</f>
        <v>0</v>
      </c>
      <c r="S2022" s="95">
        <f t="shared" si="66"/>
        <v>0</v>
      </c>
    </row>
    <row r="2023" spans="11:19" x14ac:dyDescent="0.25">
      <c r="K2023" s="95">
        <f>SUMIFS(MasterData[Curr Sales],MasterData[Material'#],H2023,MasterData[Material],I2023,MasterData[WWB ID],C2023)</f>
        <v>0</v>
      </c>
      <c r="L2023" s="95">
        <f>SUMIFS(MasterData[Prior Sales],MasterData[Material'#],H2023,MasterData[Material],I2023,MasterData[WWB ID],C2023)</f>
        <v>0</v>
      </c>
      <c r="M2023" s="95">
        <f t="shared" si="65"/>
        <v>0</v>
      </c>
      <c r="N2023" s="95">
        <f>SUMIFS(MasterData[Semi-Annual Base],MasterData[Material'#],H2023,MasterData[Material],I2023,MasterData[WWB ID],C2023)</f>
        <v>0</v>
      </c>
      <c r="O2023" s="95">
        <f>SUMIFS(MasterData[Semi-Annual Focus],MasterData[Material'#],H2023,MasterData[Material],I2023,MasterData[WWB ID],C2023)</f>
        <v>0</v>
      </c>
      <c r="P2023" s="95">
        <f>SUMIFS(MasterData[Base Rebate],MasterData[Material'#],H2023,MasterData[Material],I2023,MasterData[WWB ID],C2023)</f>
        <v>0</v>
      </c>
      <c r="Q2023" s="95">
        <f>SUMIFS(MasterData[Annual Focus],MasterData[Material'#],H2023,MasterData[Material],I2023,MasterData[WWB ID],C2023)</f>
        <v>0</v>
      </c>
      <c r="R2023" s="95">
        <f>SUMIFS(MasterData[Growth Rebate],MasterData[Material'#],H2023,MasterData[Material],I2023,MasterData[WWB ID],C2023)</f>
        <v>0</v>
      </c>
      <c r="S2023" s="95">
        <f t="shared" si="66"/>
        <v>0</v>
      </c>
    </row>
    <row r="2024" spans="11:19" x14ac:dyDescent="0.25">
      <c r="K2024" s="95">
        <f>SUMIFS(MasterData[Curr Sales],MasterData[Material'#],H2024,MasterData[Material],I2024,MasterData[WWB ID],C2024)</f>
        <v>0</v>
      </c>
      <c r="L2024" s="95">
        <f>SUMIFS(MasterData[Prior Sales],MasterData[Material'#],H2024,MasterData[Material],I2024,MasterData[WWB ID],C2024)</f>
        <v>0</v>
      </c>
      <c r="M2024" s="95">
        <f t="shared" si="65"/>
        <v>0</v>
      </c>
      <c r="N2024" s="95">
        <f>SUMIFS(MasterData[Semi-Annual Base],MasterData[Material'#],H2024,MasterData[Material],I2024,MasterData[WWB ID],C2024)</f>
        <v>0</v>
      </c>
      <c r="O2024" s="95">
        <f>SUMIFS(MasterData[Semi-Annual Focus],MasterData[Material'#],H2024,MasterData[Material],I2024,MasterData[WWB ID],C2024)</f>
        <v>0</v>
      </c>
      <c r="P2024" s="95">
        <f>SUMIFS(MasterData[Base Rebate],MasterData[Material'#],H2024,MasterData[Material],I2024,MasterData[WWB ID],C2024)</f>
        <v>0</v>
      </c>
      <c r="Q2024" s="95">
        <f>SUMIFS(MasterData[Annual Focus],MasterData[Material'#],H2024,MasterData[Material],I2024,MasterData[WWB ID],C2024)</f>
        <v>0</v>
      </c>
      <c r="R2024" s="95">
        <f>SUMIFS(MasterData[Growth Rebate],MasterData[Material'#],H2024,MasterData[Material],I2024,MasterData[WWB ID],C2024)</f>
        <v>0</v>
      </c>
      <c r="S2024" s="95">
        <f t="shared" si="66"/>
        <v>0</v>
      </c>
    </row>
    <row r="2025" spans="11:19" x14ac:dyDescent="0.25">
      <c r="K2025" s="95">
        <f>SUMIFS(MasterData[Curr Sales],MasterData[Material'#],H2025,MasterData[Material],I2025,MasterData[WWB ID],C2025)</f>
        <v>0</v>
      </c>
      <c r="L2025" s="95">
        <f>SUMIFS(MasterData[Prior Sales],MasterData[Material'#],H2025,MasterData[Material],I2025,MasterData[WWB ID],C2025)</f>
        <v>0</v>
      </c>
      <c r="M2025" s="95">
        <f t="shared" si="65"/>
        <v>0</v>
      </c>
      <c r="N2025" s="95">
        <f>SUMIFS(MasterData[Semi-Annual Base],MasterData[Material'#],H2025,MasterData[Material],I2025,MasterData[WWB ID],C2025)</f>
        <v>0</v>
      </c>
      <c r="O2025" s="95">
        <f>SUMIFS(MasterData[Semi-Annual Focus],MasterData[Material'#],H2025,MasterData[Material],I2025,MasterData[WWB ID],C2025)</f>
        <v>0</v>
      </c>
      <c r="P2025" s="95">
        <f>SUMIFS(MasterData[Base Rebate],MasterData[Material'#],H2025,MasterData[Material],I2025,MasterData[WWB ID],C2025)</f>
        <v>0</v>
      </c>
      <c r="Q2025" s="95">
        <f>SUMIFS(MasterData[Annual Focus],MasterData[Material'#],H2025,MasterData[Material],I2025,MasterData[WWB ID],C2025)</f>
        <v>0</v>
      </c>
      <c r="R2025" s="95">
        <f>SUMIFS(MasterData[Growth Rebate],MasterData[Material'#],H2025,MasterData[Material],I2025,MasterData[WWB ID],C2025)</f>
        <v>0</v>
      </c>
      <c r="S2025" s="95">
        <f t="shared" si="66"/>
        <v>0</v>
      </c>
    </row>
    <row r="2026" spans="11:19" x14ac:dyDescent="0.25">
      <c r="K2026" s="95">
        <f>SUMIFS(MasterData[Curr Sales],MasterData[Material'#],H2026,MasterData[Material],I2026,MasterData[WWB ID],C2026)</f>
        <v>0</v>
      </c>
      <c r="L2026" s="95">
        <f>SUMIFS(MasterData[Prior Sales],MasterData[Material'#],H2026,MasterData[Material],I2026,MasterData[WWB ID],C2026)</f>
        <v>0</v>
      </c>
      <c r="M2026" s="95">
        <f t="shared" si="65"/>
        <v>0</v>
      </c>
      <c r="N2026" s="95">
        <f>SUMIFS(MasterData[Semi-Annual Base],MasterData[Material'#],H2026,MasterData[Material],I2026,MasterData[WWB ID],C2026)</f>
        <v>0</v>
      </c>
      <c r="O2026" s="95">
        <f>SUMIFS(MasterData[Semi-Annual Focus],MasterData[Material'#],H2026,MasterData[Material],I2026,MasterData[WWB ID],C2026)</f>
        <v>0</v>
      </c>
      <c r="P2026" s="95">
        <f>SUMIFS(MasterData[Base Rebate],MasterData[Material'#],H2026,MasterData[Material],I2026,MasterData[WWB ID],C2026)</f>
        <v>0</v>
      </c>
      <c r="Q2026" s="95">
        <f>SUMIFS(MasterData[Annual Focus],MasterData[Material'#],H2026,MasterData[Material],I2026,MasterData[WWB ID],C2026)</f>
        <v>0</v>
      </c>
      <c r="R2026" s="95">
        <f>SUMIFS(MasterData[Growth Rebate],MasterData[Material'#],H2026,MasterData[Material],I2026,MasterData[WWB ID],C2026)</f>
        <v>0</v>
      </c>
      <c r="S2026" s="95">
        <f t="shared" si="66"/>
        <v>0</v>
      </c>
    </row>
    <row r="2027" spans="11:19" x14ac:dyDescent="0.25">
      <c r="K2027" s="95">
        <f>SUMIFS(MasterData[Curr Sales],MasterData[Material'#],H2027,MasterData[Material],I2027,MasterData[WWB ID],C2027)</f>
        <v>0</v>
      </c>
      <c r="L2027" s="95">
        <f>SUMIFS(MasterData[Prior Sales],MasterData[Material'#],H2027,MasterData[Material],I2027,MasterData[WWB ID],C2027)</f>
        <v>0</v>
      </c>
      <c r="M2027" s="95">
        <f t="shared" si="65"/>
        <v>0</v>
      </c>
      <c r="N2027" s="95">
        <f>SUMIFS(MasterData[Semi-Annual Base],MasterData[Material'#],H2027,MasterData[Material],I2027,MasterData[WWB ID],C2027)</f>
        <v>0</v>
      </c>
      <c r="O2027" s="95">
        <f>SUMIFS(MasterData[Semi-Annual Focus],MasterData[Material'#],H2027,MasterData[Material],I2027,MasterData[WWB ID],C2027)</f>
        <v>0</v>
      </c>
      <c r="P2027" s="95">
        <f>SUMIFS(MasterData[Base Rebate],MasterData[Material'#],H2027,MasterData[Material],I2027,MasterData[WWB ID],C2027)</f>
        <v>0</v>
      </c>
      <c r="Q2027" s="95">
        <f>SUMIFS(MasterData[Annual Focus],MasterData[Material'#],H2027,MasterData[Material],I2027,MasterData[WWB ID],C2027)</f>
        <v>0</v>
      </c>
      <c r="R2027" s="95">
        <f>SUMIFS(MasterData[Growth Rebate],MasterData[Material'#],H2027,MasterData[Material],I2027,MasterData[WWB ID],C2027)</f>
        <v>0</v>
      </c>
      <c r="S2027" s="95">
        <f t="shared" si="66"/>
        <v>0</v>
      </c>
    </row>
    <row r="2028" spans="11:19" x14ac:dyDescent="0.25">
      <c r="K2028" s="95">
        <f>SUMIFS(MasterData[Curr Sales],MasterData[Material'#],H2028,MasterData[Material],I2028,MasterData[WWB ID],C2028)</f>
        <v>0</v>
      </c>
      <c r="L2028" s="95">
        <f>SUMIFS(MasterData[Prior Sales],MasterData[Material'#],H2028,MasterData[Material],I2028,MasterData[WWB ID],C2028)</f>
        <v>0</v>
      </c>
      <c r="M2028" s="95">
        <f t="shared" si="65"/>
        <v>0</v>
      </c>
      <c r="N2028" s="95">
        <f>SUMIFS(MasterData[Semi-Annual Base],MasterData[Material'#],H2028,MasterData[Material],I2028,MasterData[WWB ID],C2028)</f>
        <v>0</v>
      </c>
      <c r="O2028" s="95">
        <f>SUMIFS(MasterData[Semi-Annual Focus],MasterData[Material'#],H2028,MasterData[Material],I2028,MasterData[WWB ID],C2028)</f>
        <v>0</v>
      </c>
      <c r="P2028" s="95">
        <f>SUMIFS(MasterData[Base Rebate],MasterData[Material'#],H2028,MasterData[Material],I2028,MasterData[WWB ID],C2028)</f>
        <v>0</v>
      </c>
      <c r="Q2028" s="95">
        <f>SUMIFS(MasterData[Annual Focus],MasterData[Material'#],H2028,MasterData[Material],I2028,MasterData[WWB ID],C2028)</f>
        <v>0</v>
      </c>
      <c r="R2028" s="95">
        <f>SUMIFS(MasterData[Growth Rebate],MasterData[Material'#],H2028,MasterData[Material],I2028,MasterData[WWB ID],C2028)</f>
        <v>0</v>
      </c>
      <c r="S2028" s="95">
        <f t="shared" si="66"/>
        <v>0</v>
      </c>
    </row>
    <row r="2029" spans="11:19" x14ac:dyDescent="0.25">
      <c r="K2029" s="95">
        <f>SUMIFS(MasterData[Curr Sales],MasterData[Material'#],H2029,MasterData[Material],I2029,MasterData[WWB ID],C2029)</f>
        <v>0</v>
      </c>
      <c r="L2029" s="95">
        <f>SUMIFS(MasterData[Prior Sales],MasterData[Material'#],H2029,MasterData[Material],I2029,MasterData[WWB ID],C2029)</f>
        <v>0</v>
      </c>
      <c r="M2029" s="95">
        <f t="shared" si="65"/>
        <v>0</v>
      </c>
      <c r="N2029" s="95">
        <f>SUMIFS(MasterData[Semi-Annual Base],MasterData[Material'#],H2029,MasterData[Material],I2029,MasterData[WWB ID],C2029)</f>
        <v>0</v>
      </c>
      <c r="O2029" s="95">
        <f>SUMIFS(MasterData[Semi-Annual Focus],MasterData[Material'#],H2029,MasterData[Material],I2029,MasterData[WWB ID],C2029)</f>
        <v>0</v>
      </c>
      <c r="P2029" s="95">
        <f>SUMIFS(MasterData[Base Rebate],MasterData[Material'#],H2029,MasterData[Material],I2029,MasterData[WWB ID],C2029)</f>
        <v>0</v>
      </c>
      <c r="Q2029" s="95">
        <f>SUMIFS(MasterData[Annual Focus],MasterData[Material'#],H2029,MasterData[Material],I2029,MasterData[WWB ID],C2029)</f>
        <v>0</v>
      </c>
      <c r="R2029" s="95">
        <f>SUMIFS(MasterData[Growth Rebate],MasterData[Material'#],H2029,MasterData[Material],I2029,MasterData[WWB ID],C2029)</f>
        <v>0</v>
      </c>
      <c r="S2029" s="95">
        <f t="shared" si="66"/>
        <v>0</v>
      </c>
    </row>
    <row r="2030" spans="11:19" x14ac:dyDescent="0.25">
      <c r="K2030" s="95">
        <f>SUMIFS(MasterData[Curr Sales],MasterData[Material'#],H2030,MasterData[Material],I2030,MasterData[WWB ID],C2030)</f>
        <v>0</v>
      </c>
      <c r="L2030" s="95">
        <f>SUMIFS(MasterData[Prior Sales],MasterData[Material'#],H2030,MasterData[Material],I2030,MasterData[WWB ID],C2030)</f>
        <v>0</v>
      </c>
      <c r="M2030" s="95">
        <f t="shared" si="65"/>
        <v>0</v>
      </c>
      <c r="N2030" s="95">
        <f>SUMIFS(MasterData[Semi-Annual Base],MasterData[Material'#],H2030,MasterData[Material],I2030,MasterData[WWB ID],C2030)</f>
        <v>0</v>
      </c>
      <c r="O2030" s="95">
        <f>SUMIFS(MasterData[Semi-Annual Focus],MasterData[Material'#],H2030,MasterData[Material],I2030,MasterData[WWB ID],C2030)</f>
        <v>0</v>
      </c>
      <c r="P2030" s="95">
        <f>SUMIFS(MasterData[Base Rebate],MasterData[Material'#],H2030,MasterData[Material],I2030,MasterData[WWB ID],C2030)</f>
        <v>0</v>
      </c>
      <c r="Q2030" s="95">
        <f>SUMIFS(MasterData[Annual Focus],MasterData[Material'#],H2030,MasterData[Material],I2030,MasterData[WWB ID],C2030)</f>
        <v>0</v>
      </c>
      <c r="R2030" s="95">
        <f>SUMIFS(MasterData[Growth Rebate],MasterData[Material'#],H2030,MasterData[Material],I2030,MasterData[WWB ID],C2030)</f>
        <v>0</v>
      </c>
      <c r="S2030" s="95">
        <f t="shared" si="66"/>
        <v>0</v>
      </c>
    </row>
    <row r="2031" spans="11:19" x14ac:dyDescent="0.25">
      <c r="K2031" s="95">
        <f>SUMIFS(MasterData[Curr Sales],MasterData[Material'#],H2031,MasterData[Material],I2031,MasterData[WWB ID],C2031)</f>
        <v>0</v>
      </c>
      <c r="L2031" s="95">
        <f>SUMIFS(MasterData[Prior Sales],MasterData[Material'#],H2031,MasterData[Material],I2031,MasterData[WWB ID],C2031)</f>
        <v>0</v>
      </c>
      <c r="M2031" s="95">
        <f t="shared" si="65"/>
        <v>0</v>
      </c>
      <c r="N2031" s="95">
        <f>SUMIFS(MasterData[Semi-Annual Base],MasterData[Material'#],H2031,MasterData[Material],I2031,MasterData[WWB ID],C2031)</f>
        <v>0</v>
      </c>
      <c r="O2031" s="95">
        <f>SUMIFS(MasterData[Semi-Annual Focus],MasterData[Material'#],H2031,MasterData[Material],I2031,MasterData[WWB ID],C2031)</f>
        <v>0</v>
      </c>
      <c r="P2031" s="95">
        <f>SUMIFS(MasterData[Base Rebate],MasterData[Material'#],H2031,MasterData[Material],I2031,MasterData[WWB ID],C2031)</f>
        <v>0</v>
      </c>
      <c r="Q2031" s="95">
        <f>SUMIFS(MasterData[Annual Focus],MasterData[Material'#],H2031,MasterData[Material],I2031,MasterData[WWB ID],C2031)</f>
        <v>0</v>
      </c>
      <c r="R2031" s="95">
        <f>SUMIFS(MasterData[Growth Rebate],MasterData[Material'#],H2031,MasterData[Material],I2031,MasterData[WWB ID],C2031)</f>
        <v>0</v>
      </c>
      <c r="S2031" s="95">
        <f t="shared" si="66"/>
        <v>0</v>
      </c>
    </row>
    <row r="2032" spans="11:19" x14ac:dyDescent="0.25">
      <c r="K2032" s="95">
        <f>SUMIFS(MasterData[Curr Sales],MasterData[Material'#],H2032,MasterData[Material],I2032,MasterData[WWB ID],C2032)</f>
        <v>0</v>
      </c>
      <c r="L2032" s="95">
        <f>SUMIFS(MasterData[Prior Sales],MasterData[Material'#],H2032,MasterData[Material],I2032,MasterData[WWB ID],C2032)</f>
        <v>0</v>
      </c>
      <c r="M2032" s="95">
        <f t="shared" si="65"/>
        <v>0</v>
      </c>
      <c r="N2032" s="95">
        <f>SUMIFS(MasterData[Semi-Annual Base],MasterData[Material'#],H2032,MasterData[Material],I2032,MasterData[WWB ID],C2032)</f>
        <v>0</v>
      </c>
      <c r="O2032" s="95">
        <f>SUMIFS(MasterData[Semi-Annual Focus],MasterData[Material'#],H2032,MasterData[Material],I2032,MasterData[WWB ID],C2032)</f>
        <v>0</v>
      </c>
      <c r="P2032" s="95">
        <f>SUMIFS(MasterData[Base Rebate],MasterData[Material'#],H2032,MasterData[Material],I2032,MasterData[WWB ID],C2032)</f>
        <v>0</v>
      </c>
      <c r="Q2032" s="95">
        <f>SUMIFS(MasterData[Annual Focus],MasterData[Material'#],H2032,MasterData[Material],I2032,MasterData[WWB ID],C2032)</f>
        <v>0</v>
      </c>
      <c r="R2032" s="95">
        <f>SUMIFS(MasterData[Growth Rebate],MasterData[Material'#],H2032,MasterData[Material],I2032,MasterData[WWB ID],C2032)</f>
        <v>0</v>
      </c>
      <c r="S2032" s="95">
        <f t="shared" si="66"/>
        <v>0</v>
      </c>
    </row>
    <row r="2033" spans="11:19" x14ac:dyDescent="0.25">
      <c r="K2033" s="95">
        <f>SUMIFS(MasterData[Curr Sales],MasterData[Material'#],H2033,MasterData[Material],I2033,MasterData[WWB ID],C2033)</f>
        <v>0</v>
      </c>
      <c r="L2033" s="95">
        <f>SUMIFS(MasterData[Prior Sales],MasterData[Material'#],H2033,MasterData[Material],I2033,MasterData[WWB ID],C2033)</f>
        <v>0</v>
      </c>
      <c r="M2033" s="95">
        <f t="shared" si="65"/>
        <v>0</v>
      </c>
      <c r="N2033" s="95">
        <f>SUMIFS(MasterData[Semi-Annual Base],MasterData[Material'#],H2033,MasterData[Material],I2033,MasterData[WWB ID],C2033)</f>
        <v>0</v>
      </c>
      <c r="O2033" s="95">
        <f>SUMIFS(MasterData[Semi-Annual Focus],MasterData[Material'#],H2033,MasterData[Material],I2033,MasterData[WWB ID],C2033)</f>
        <v>0</v>
      </c>
      <c r="P2033" s="95">
        <f>SUMIFS(MasterData[Base Rebate],MasterData[Material'#],H2033,MasterData[Material],I2033,MasterData[WWB ID],C2033)</f>
        <v>0</v>
      </c>
      <c r="Q2033" s="95">
        <f>SUMIFS(MasterData[Annual Focus],MasterData[Material'#],H2033,MasterData[Material],I2033,MasterData[WWB ID],C2033)</f>
        <v>0</v>
      </c>
      <c r="R2033" s="95">
        <f>SUMIFS(MasterData[Growth Rebate],MasterData[Material'#],H2033,MasterData[Material],I2033,MasterData[WWB ID],C2033)</f>
        <v>0</v>
      </c>
      <c r="S2033" s="95">
        <f t="shared" si="66"/>
        <v>0</v>
      </c>
    </row>
    <row r="2034" spans="11:19" x14ac:dyDescent="0.25">
      <c r="K2034" s="95">
        <f>SUMIFS(MasterData[Curr Sales],MasterData[Material'#],H2034,MasterData[Material],I2034,MasterData[WWB ID],C2034)</f>
        <v>0</v>
      </c>
      <c r="L2034" s="95">
        <f>SUMIFS(MasterData[Prior Sales],MasterData[Material'#],H2034,MasterData[Material],I2034,MasterData[WWB ID],C2034)</f>
        <v>0</v>
      </c>
      <c r="M2034" s="95">
        <f t="shared" si="65"/>
        <v>0</v>
      </c>
      <c r="N2034" s="95">
        <f>SUMIFS(MasterData[Semi-Annual Base],MasterData[Material'#],H2034,MasterData[Material],I2034,MasterData[WWB ID],C2034)</f>
        <v>0</v>
      </c>
      <c r="O2034" s="95">
        <f>SUMIFS(MasterData[Semi-Annual Focus],MasterData[Material'#],H2034,MasterData[Material],I2034,MasterData[WWB ID],C2034)</f>
        <v>0</v>
      </c>
      <c r="P2034" s="95">
        <f>SUMIFS(MasterData[Base Rebate],MasterData[Material'#],H2034,MasterData[Material],I2034,MasterData[WWB ID],C2034)</f>
        <v>0</v>
      </c>
      <c r="Q2034" s="95">
        <f>SUMIFS(MasterData[Annual Focus],MasterData[Material'#],H2034,MasterData[Material],I2034,MasterData[WWB ID],C2034)</f>
        <v>0</v>
      </c>
      <c r="R2034" s="95">
        <f>SUMIFS(MasterData[Growth Rebate],MasterData[Material'#],H2034,MasterData[Material],I2034,MasterData[WWB ID],C2034)</f>
        <v>0</v>
      </c>
      <c r="S2034" s="95">
        <f t="shared" si="66"/>
        <v>0</v>
      </c>
    </row>
    <row r="2035" spans="11:19" x14ac:dyDescent="0.25">
      <c r="K2035" s="95">
        <f>SUMIFS(MasterData[Curr Sales],MasterData[Material'#],H2035,MasterData[Material],I2035,MasterData[WWB ID],C2035)</f>
        <v>0</v>
      </c>
      <c r="L2035" s="95">
        <f>SUMIFS(MasterData[Prior Sales],MasterData[Material'#],H2035,MasterData[Material],I2035,MasterData[WWB ID],C2035)</f>
        <v>0</v>
      </c>
      <c r="M2035" s="95">
        <f t="shared" si="65"/>
        <v>0</v>
      </c>
      <c r="N2035" s="95">
        <f>SUMIFS(MasterData[Semi-Annual Base],MasterData[Material'#],H2035,MasterData[Material],I2035,MasterData[WWB ID],C2035)</f>
        <v>0</v>
      </c>
      <c r="O2035" s="95">
        <f>SUMIFS(MasterData[Semi-Annual Focus],MasterData[Material'#],H2035,MasterData[Material],I2035,MasterData[WWB ID],C2035)</f>
        <v>0</v>
      </c>
      <c r="P2035" s="95">
        <f>SUMIFS(MasterData[Base Rebate],MasterData[Material'#],H2035,MasterData[Material],I2035,MasterData[WWB ID],C2035)</f>
        <v>0</v>
      </c>
      <c r="Q2035" s="95">
        <f>SUMIFS(MasterData[Annual Focus],MasterData[Material'#],H2035,MasterData[Material],I2035,MasterData[WWB ID],C2035)</f>
        <v>0</v>
      </c>
      <c r="R2035" s="95">
        <f>SUMIFS(MasterData[Growth Rebate],MasterData[Material'#],H2035,MasterData[Material],I2035,MasterData[WWB ID],C2035)</f>
        <v>0</v>
      </c>
      <c r="S2035" s="95">
        <f t="shared" si="66"/>
        <v>0</v>
      </c>
    </row>
    <row r="2036" spans="11:19" x14ac:dyDescent="0.25">
      <c r="K2036" s="95">
        <f>SUMIFS(MasterData[Curr Sales],MasterData[Material'#],H2036,MasterData[Material],I2036,MasterData[WWB ID],C2036)</f>
        <v>0</v>
      </c>
      <c r="L2036" s="95">
        <f>SUMIFS(MasterData[Prior Sales],MasterData[Material'#],H2036,MasterData[Material],I2036,MasterData[WWB ID],C2036)</f>
        <v>0</v>
      </c>
      <c r="M2036" s="95">
        <f t="shared" si="65"/>
        <v>0</v>
      </c>
      <c r="N2036" s="95">
        <f>SUMIFS(MasterData[Semi-Annual Base],MasterData[Material'#],H2036,MasterData[Material],I2036,MasterData[WWB ID],C2036)</f>
        <v>0</v>
      </c>
      <c r="O2036" s="95">
        <f>SUMIFS(MasterData[Semi-Annual Focus],MasterData[Material'#],H2036,MasterData[Material],I2036,MasterData[WWB ID],C2036)</f>
        <v>0</v>
      </c>
      <c r="P2036" s="95">
        <f>SUMIFS(MasterData[Base Rebate],MasterData[Material'#],H2036,MasterData[Material],I2036,MasterData[WWB ID],C2036)</f>
        <v>0</v>
      </c>
      <c r="Q2036" s="95">
        <f>SUMIFS(MasterData[Annual Focus],MasterData[Material'#],H2036,MasterData[Material],I2036,MasterData[WWB ID],C2036)</f>
        <v>0</v>
      </c>
      <c r="R2036" s="95">
        <f>SUMIFS(MasterData[Growth Rebate],MasterData[Material'#],H2036,MasterData[Material],I2036,MasterData[WWB ID],C2036)</f>
        <v>0</v>
      </c>
      <c r="S2036" s="95">
        <f t="shared" si="66"/>
        <v>0</v>
      </c>
    </row>
    <row r="2037" spans="11:19" x14ac:dyDescent="0.25">
      <c r="K2037" s="95">
        <f>SUMIFS(MasterData[Curr Sales],MasterData[Material'#],H2037,MasterData[Material],I2037,MasterData[WWB ID],C2037)</f>
        <v>0</v>
      </c>
      <c r="L2037" s="95">
        <f>SUMIFS(MasterData[Prior Sales],MasterData[Material'#],H2037,MasterData[Material],I2037,MasterData[WWB ID],C2037)</f>
        <v>0</v>
      </c>
      <c r="M2037" s="95">
        <f t="shared" si="65"/>
        <v>0</v>
      </c>
      <c r="N2037" s="95">
        <f>SUMIFS(MasterData[Semi-Annual Base],MasterData[Material'#],H2037,MasterData[Material],I2037,MasterData[WWB ID],C2037)</f>
        <v>0</v>
      </c>
      <c r="O2037" s="95">
        <f>SUMIFS(MasterData[Semi-Annual Focus],MasterData[Material'#],H2037,MasterData[Material],I2037,MasterData[WWB ID],C2037)</f>
        <v>0</v>
      </c>
      <c r="P2037" s="95">
        <f>SUMIFS(MasterData[Base Rebate],MasterData[Material'#],H2037,MasterData[Material],I2037,MasterData[WWB ID],C2037)</f>
        <v>0</v>
      </c>
      <c r="Q2037" s="95">
        <f>SUMIFS(MasterData[Annual Focus],MasterData[Material'#],H2037,MasterData[Material],I2037,MasterData[WWB ID],C2037)</f>
        <v>0</v>
      </c>
      <c r="R2037" s="95">
        <f>SUMIFS(MasterData[Growth Rebate],MasterData[Material'#],H2037,MasterData[Material],I2037,MasterData[WWB ID],C2037)</f>
        <v>0</v>
      </c>
      <c r="S2037" s="95">
        <f t="shared" si="66"/>
        <v>0</v>
      </c>
    </row>
    <row r="2038" spans="11:19" x14ac:dyDescent="0.25">
      <c r="K2038" s="95">
        <f>SUMIFS(MasterData[Curr Sales],MasterData[Material'#],H2038,MasterData[Material],I2038,MasterData[WWB ID],C2038)</f>
        <v>0</v>
      </c>
      <c r="L2038" s="95">
        <f>SUMIFS(MasterData[Prior Sales],MasterData[Material'#],H2038,MasterData[Material],I2038,MasterData[WWB ID],C2038)</f>
        <v>0</v>
      </c>
      <c r="M2038" s="95">
        <f t="shared" si="65"/>
        <v>0</v>
      </c>
      <c r="N2038" s="95">
        <f>SUMIFS(MasterData[Semi-Annual Base],MasterData[Material'#],H2038,MasterData[Material],I2038,MasterData[WWB ID],C2038)</f>
        <v>0</v>
      </c>
      <c r="O2038" s="95">
        <f>SUMIFS(MasterData[Semi-Annual Focus],MasterData[Material'#],H2038,MasterData[Material],I2038,MasterData[WWB ID],C2038)</f>
        <v>0</v>
      </c>
      <c r="P2038" s="95">
        <f>SUMIFS(MasterData[Base Rebate],MasterData[Material'#],H2038,MasterData[Material],I2038,MasterData[WWB ID],C2038)</f>
        <v>0</v>
      </c>
      <c r="Q2038" s="95">
        <f>SUMIFS(MasterData[Annual Focus],MasterData[Material'#],H2038,MasterData[Material],I2038,MasterData[WWB ID],C2038)</f>
        <v>0</v>
      </c>
      <c r="R2038" s="95">
        <f>SUMIFS(MasterData[Growth Rebate],MasterData[Material'#],H2038,MasterData[Material],I2038,MasterData[WWB ID],C2038)</f>
        <v>0</v>
      </c>
      <c r="S2038" s="95">
        <f t="shared" si="66"/>
        <v>0</v>
      </c>
    </row>
    <row r="2039" spans="11:19" x14ac:dyDescent="0.25">
      <c r="K2039" s="95">
        <f>SUMIFS(MasterData[Curr Sales],MasterData[Material'#],H2039,MasterData[Material],I2039,MasterData[WWB ID],C2039)</f>
        <v>0</v>
      </c>
      <c r="L2039" s="95">
        <f>SUMIFS(MasterData[Prior Sales],MasterData[Material'#],H2039,MasterData[Material],I2039,MasterData[WWB ID],C2039)</f>
        <v>0</v>
      </c>
      <c r="M2039" s="95">
        <f t="shared" si="65"/>
        <v>0</v>
      </c>
      <c r="N2039" s="95">
        <f>SUMIFS(MasterData[Semi-Annual Base],MasterData[Material'#],H2039,MasterData[Material],I2039,MasterData[WWB ID],C2039)</f>
        <v>0</v>
      </c>
      <c r="O2039" s="95">
        <f>SUMIFS(MasterData[Semi-Annual Focus],MasterData[Material'#],H2039,MasterData[Material],I2039,MasterData[WWB ID],C2039)</f>
        <v>0</v>
      </c>
      <c r="P2039" s="95">
        <f>SUMIFS(MasterData[Base Rebate],MasterData[Material'#],H2039,MasterData[Material],I2039,MasterData[WWB ID],C2039)</f>
        <v>0</v>
      </c>
      <c r="Q2039" s="95">
        <f>SUMIFS(MasterData[Annual Focus],MasterData[Material'#],H2039,MasterData[Material],I2039,MasterData[WWB ID],C2039)</f>
        <v>0</v>
      </c>
      <c r="R2039" s="95">
        <f>SUMIFS(MasterData[Growth Rebate],MasterData[Material'#],H2039,MasterData[Material],I2039,MasterData[WWB ID],C2039)</f>
        <v>0</v>
      </c>
      <c r="S2039" s="95">
        <f t="shared" si="66"/>
        <v>0</v>
      </c>
    </row>
    <row r="2040" spans="11:19" x14ac:dyDescent="0.25">
      <c r="K2040" s="95">
        <f>SUMIFS(MasterData[Curr Sales],MasterData[Material'#],H2040,MasterData[Material],I2040,MasterData[WWB ID],C2040)</f>
        <v>0</v>
      </c>
      <c r="L2040" s="95">
        <f>SUMIFS(MasterData[Prior Sales],MasterData[Material'#],H2040,MasterData[Material],I2040,MasterData[WWB ID],C2040)</f>
        <v>0</v>
      </c>
      <c r="M2040" s="95">
        <f t="shared" si="65"/>
        <v>0</v>
      </c>
      <c r="N2040" s="95">
        <f>SUMIFS(MasterData[Semi-Annual Base],MasterData[Material'#],H2040,MasterData[Material],I2040,MasterData[WWB ID],C2040)</f>
        <v>0</v>
      </c>
      <c r="O2040" s="95">
        <f>SUMIFS(MasterData[Semi-Annual Focus],MasterData[Material'#],H2040,MasterData[Material],I2040,MasterData[WWB ID],C2040)</f>
        <v>0</v>
      </c>
      <c r="P2040" s="95">
        <f>SUMIFS(MasterData[Base Rebate],MasterData[Material'#],H2040,MasterData[Material],I2040,MasterData[WWB ID],C2040)</f>
        <v>0</v>
      </c>
      <c r="Q2040" s="95">
        <f>SUMIFS(MasterData[Annual Focus],MasterData[Material'#],H2040,MasterData[Material],I2040,MasterData[WWB ID],C2040)</f>
        <v>0</v>
      </c>
      <c r="R2040" s="95">
        <f>SUMIFS(MasterData[Growth Rebate],MasterData[Material'#],H2040,MasterData[Material],I2040,MasterData[WWB ID],C2040)</f>
        <v>0</v>
      </c>
      <c r="S2040" s="95">
        <f t="shared" si="66"/>
        <v>0</v>
      </c>
    </row>
    <row r="2041" spans="11:19" x14ac:dyDescent="0.25">
      <c r="K2041" s="95">
        <f>SUMIFS(MasterData[Curr Sales],MasterData[Material'#],H2041,MasterData[Material],I2041,MasterData[WWB ID],C2041)</f>
        <v>0</v>
      </c>
      <c r="L2041" s="95">
        <f>SUMIFS(MasterData[Prior Sales],MasterData[Material'#],H2041,MasterData[Material],I2041,MasterData[WWB ID],C2041)</f>
        <v>0</v>
      </c>
      <c r="M2041" s="95">
        <f t="shared" si="65"/>
        <v>0</v>
      </c>
      <c r="N2041" s="95">
        <f>SUMIFS(MasterData[Semi-Annual Base],MasterData[Material'#],H2041,MasterData[Material],I2041,MasterData[WWB ID],C2041)</f>
        <v>0</v>
      </c>
      <c r="O2041" s="95">
        <f>SUMIFS(MasterData[Semi-Annual Focus],MasterData[Material'#],H2041,MasterData[Material],I2041,MasterData[WWB ID],C2041)</f>
        <v>0</v>
      </c>
      <c r="P2041" s="95">
        <f>SUMIFS(MasterData[Base Rebate],MasterData[Material'#],H2041,MasterData[Material],I2041,MasterData[WWB ID],C2041)</f>
        <v>0</v>
      </c>
      <c r="Q2041" s="95">
        <f>SUMIFS(MasterData[Annual Focus],MasterData[Material'#],H2041,MasterData[Material],I2041,MasterData[WWB ID],C2041)</f>
        <v>0</v>
      </c>
      <c r="R2041" s="95">
        <f>SUMIFS(MasterData[Growth Rebate],MasterData[Material'#],H2041,MasterData[Material],I2041,MasterData[WWB ID],C2041)</f>
        <v>0</v>
      </c>
      <c r="S2041" s="95">
        <f t="shared" si="66"/>
        <v>0</v>
      </c>
    </row>
    <row r="2042" spans="11:19" x14ac:dyDescent="0.25">
      <c r="K2042" s="95">
        <f>SUMIFS(MasterData[Curr Sales],MasterData[Material'#],H2042,MasterData[Material],I2042,MasterData[WWB ID],C2042)</f>
        <v>0</v>
      </c>
      <c r="L2042" s="95">
        <f>SUMIFS(MasterData[Prior Sales],MasterData[Material'#],H2042,MasterData[Material],I2042,MasterData[WWB ID],C2042)</f>
        <v>0</v>
      </c>
      <c r="M2042" s="95">
        <f t="shared" si="65"/>
        <v>0</v>
      </c>
      <c r="N2042" s="95">
        <f>SUMIFS(MasterData[Semi-Annual Base],MasterData[Material'#],H2042,MasterData[Material],I2042,MasterData[WWB ID],C2042)</f>
        <v>0</v>
      </c>
      <c r="O2042" s="95">
        <f>SUMIFS(MasterData[Semi-Annual Focus],MasterData[Material'#],H2042,MasterData[Material],I2042,MasterData[WWB ID],C2042)</f>
        <v>0</v>
      </c>
      <c r="P2042" s="95">
        <f>SUMIFS(MasterData[Base Rebate],MasterData[Material'#],H2042,MasterData[Material],I2042,MasterData[WWB ID],C2042)</f>
        <v>0</v>
      </c>
      <c r="Q2042" s="95">
        <f>SUMIFS(MasterData[Annual Focus],MasterData[Material'#],H2042,MasterData[Material],I2042,MasterData[WWB ID],C2042)</f>
        <v>0</v>
      </c>
      <c r="R2042" s="95">
        <f>SUMIFS(MasterData[Growth Rebate],MasterData[Material'#],H2042,MasterData[Material],I2042,MasterData[WWB ID],C2042)</f>
        <v>0</v>
      </c>
      <c r="S2042" s="95">
        <f t="shared" si="66"/>
        <v>0</v>
      </c>
    </row>
    <row r="2043" spans="11:19" x14ac:dyDescent="0.25">
      <c r="K2043" s="95">
        <f>SUMIFS(MasterData[Curr Sales],MasterData[Material'#],H2043,MasterData[Material],I2043,MasterData[WWB ID],C2043)</f>
        <v>0</v>
      </c>
      <c r="L2043" s="95">
        <f>SUMIFS(MasterData[Prior Sales],MasterData[Material'#],H2043,MasterData[Material],I2043,MasterData[WWB ID],C2043)</f>
        <v>0</v>
      </c>
      <c r="M2043" s="95">
        <f t="shared" si="65"/>
        <v>0</v>
      </c>
      <c r="N2043" s="95">
        <f>SUMIFS(MasterData[Semi-Annual Base],MasterData[Material'#],H2043,MasterData[Material],I2043,MasterData[WWB ID],C2043)</f>
        <v>0</v>
      </c>
      <c r="O2043" s="95">
        <f>SUMIFS(MasterData[Semi-Annual Focus],MasterData[Material'#],H2043,MasterData[Material],I2043,MasterData[WWB ID],C2043)</f>
        <v>0</v>
      </c>
      <c r="P2043" s="95">
        <f>SUMIFS(MasterData[Base Rebate],MasterData[Material'#],H2043,MasterData[Material],I2043,MasterData[WWB ID],C2043)</f>
        <v>0</v>
      </c>
      <c r="Q2043" s="95">
        <f>SUMIFS(MasterData[Annual Focus],MasterData[Material'#],H2043,MasterData[Material],I2043,MasterData[WWB ID],C2043)</f>
        <v>0</v>
      </c>
      <c r="R2043" s="95">
        <f>SUMIFS(MasterData[Growth Rebate],MasterData[Material'#],H2043,MasterData[Material],I2043,MasterData[WWB ID],C2043)</f>
        <v>0</v>
      </c>
      <c r="S2043" s="95">
        <f t="shared" si="66"/>
        <v>0</v>
      </c>
    </row>
    <row r="2044" spans="11:19" x14ac:dyDescent="0.25">
      <c r="K2044" s="95">
        <f>SUMIFS(MasterData[Curr Sales],MasterData[Material'#],H2044,MasterData[Material],I2044,MasterData[WWB ID],C2044)</f>
        <v>0</v>
      </c>
      <c r="L2044" s="95">
        <f>SUMIFS(MasterData[Prior Sales],MasterData[Material'#],H2044,MasterData[Material],I2044,MasterData[WWB ID],C2044)</f>
        <v>0</v>
      </c>
      <c r="M2044" s="95">
        <f t="shared" si="65"/>
        <v>0</v>
      </c>
      <c r="N2044" s="95">
        <f>SUMIFS(MasterData[Semi-Annual Base],MasterData[Material'#],H2044,MasterData[Material],I2044,MasterData[WWB ID],C2044)</f>
        <v>0</v>
      </c>
      <c r="O2044" s="95">
        <f>SUMIFS(MasterData[Semi-Annual Focus],MasterData[Material'#],H2044,MasterData[Material],I2044,MasterData[WWB ID],C2044)</f>
        <v>0</v>
      </c>
      <c r="P2044" s="95">
        <f>SUMIFS(MasterData[Base Rebate],MasterData[Material'#],H2044,MasterData[Material],I2044,MasterData[WWB ID],C2044)</f>
        <v>0</v>
      </c>
      <c r="Q2044" s="95">
        <f>SUMIFS(MasterData[Annual Focus],MasterData[Material'#],H2044,MasterData[Material],I2044,MasterData[WWB ID],C2044)</f>
        <v>0</v>
      </c>
      <c r="R2044" s="95">
        <f>SUMIFS(MasterData[Growth Rebate],MasterData[Material'#],H2044,MasterData[Material],I2044,MasterData[WWB ID],C2044)</f>
        <v>0</v>
      </c>
      <c r="S2044" s="95">
        <f t="shared" si="66"/>
        <v>0</v>
      </c>
    </row>
    <row r="2045" spans="11:19" x14ac:dyDescent="0.25">
      <c r="K2045" s="95">
        <f>SUMIFS(MasterData[Curr Sales],MasterData[Material'#],H2045,MasterData[Material],I2045,MasterData[WWB ID],C2045)</f>
        <v>0</v>
      </c>
      <c r="L2045" s="95">
        <f>SUMIFS(MasterData[Prior Sales],MasterData[Material'#],H2045,MasterData[Material],I2045,MasterData[WWB ID],C2045)</f>
        <v>0</v>
      </c>
      <c r="M2045" s="95">
        <f t="shared" si="65"/>
        <v>0</v>
      </c>
      <c r="N2045" s="95">
        <f>SUMIFS(MasterData[Semi-Annual Base],MasterData[Material'#],H2045,MasterData[Material],I2045,MasterData[WWB ID],C2045)</f>
        <v>0</v>
      </c>
      <c r="O2045" s="95">
        <f>SUMIFS(MasterData[Semi-Annual Focus],MasterData[Material'#],H2045,MasterData[Material],I2045,MasterData[WWB ID],C2045)</f>
        <v>0</v>
      </c>
      <c r="P2045" s="95">
        <f>SUMIFS(MasterData[Base Rebate],MasterData[Material'#],H2045,MasterData[Material],I2045,MasterData[WWB ID],C2045)</f>
        <v>0</v>
      </c>
      <c r="Q2045" s="95">
        <f>SUMIFS(MasterData[Annual Focus],MasterData[Material'#],H2045,MasterData[Material],I2045,MasterData[WWB ID],C2045)</f>
        <v>0</v>
      </c>
      <c r="R2045" s="95">
        <f>SUMIFS(MasterData[Growth Rebate],MasterData[Material'#],H2045,MasterData[Material],I2045,MasterData[WWB ID],C2045)</f>
        <v>0</v>
      </c>
      <c r="S2045" s="95">
        <f t="shared" si="66"/>
        <v>0</v>
      </c>
    </row>
    <row r="2046" spans="11:19" x14ac:dyDescent="0.25">
      <c r="K2046" s="95">
        <f>SUMIFS(MasterData[Curr Sales],MasterData[Material'#],H2046,MasterData[Material],I2046,MasterData[WWB ID],C2046)</f>
        <v>0</v>
      </c>
      <c r="L2046" s="95">
        <f>SUMIFS(MasterData[Prior Sales],MasterData[Material'#],H2046,MasterData[Material],I2046,MasterData[WWB ID],C2046)</f>
        <v>0</v>
      </c>
      <c r="M2046" s="95">
        <f t="shared" si="65"/>
        <v>0</v>
      </c>
      <c r="N2046" s="95">
        <f>SUMIFS(MasterData[Semi-Annual Base],MasterData[Material'#],H2046,MasterData[Material],I2046,MasterData[WWB ID],C2046)</f>
        <v>0</v>
      </c>
      <c r="O2046" s="95">
        <f>SUMIFS(MasterData[Semi-Annual Focus],MasterData[Material'#],H2046,MasterData[Material],I2046,MasterData[WWB ID],C2046)</f>
        <v>0</v>
      </c>
      <c r="P2046" s="95">
        <f>SUMIFS(MasterData[Base Rebate],MasterData[Material'#],H2046,MasterData[Material],I2046,MasterData[WWB ID],C2046)</f>
        <v>0</v>
      </c>
      <c r="Q2046" s="95">
        <f>SUMIFS(MasterData[Annual Focus],MasterData[Material'#],H2046,MasterData[Material],I2046,MasterData[WWB ID],C2046)</f>
        <v>0</v>
      </c>
      <c r="R2046" s="95">
        <f>SUMIFS(MasterData[Growth Rebate],MasterData[Material'#],H2046,MasterData[Material],I2046,MasterData[WWB ID],C2046)</f>
        <v>0</v>
      </c>
      <c r="S2046" s="95">
        <f t="shared" si="66"/>
        <v>0</v>
      </c>
    </row>
    <row r="2047" spans="11:19" x14ac:dyDescent="0.25">
      <c r="K2047" s="95">
        <f>SUMIFS(MasterData[Curr Sales],MasterData[Material'#],H2047,MasterData[Material],I2047,MasterData[WWB ID],C2047)</f>
        <v>0</v>
      </c>
      <c r="L2047" s="95">
        <f>SUMIFS(MasterData[Prior Sales],MasterData[Material'#],H2047,MasterData[Material],I2047,MasterData[WWB ID],C2047)</f>
        <v>0</v>
      </c>
      <c r="M2047" s="95">
        <f t="shared" si="65"/>
        <v>0</v>
      </c>
      <c r="N2047" s="95">
        <f>SUMIFS(MasterData[Semi-Annual Base],MasterData[Material'#],H2047,MasterData[Material],I2047,MasterData[WWB ID],C2047)</f>
        <v>0</v>
      </c>
      <c r="O2047" s="95">
        <f>SUMIFS(MasterData[Semi-Annual Focus],MasterData[Material'#],H2047,MasterData[Material],I2047,MasterData[WWB ID],C2047)</f>
        <v>0</v>
      </c>
      <c r="P2047" s="95">
        <f>SUMIFS(MasterData[Base Rebate],MasterData[Material'#],H2047,MasterData[Material],I2047,MasterData[WWB ID],C2047)</f>
        <v>0</v>
      </c>
      <c r="Q2047" s="95">
        <f>SUMIFS(MasterData[Annual Focus],MasterData[Material'#],H2047,MasterData[Material],I2047,MasterData[WWB ID],C2047)</f>
        <v>0</v>
      </c>
      <c r="R2047" s="95">
        <f>SUMIFS(MasterData[Growth Rebate],MasterData[Material'#],H2047,MasterData[Material],I2047,MasterData[WWB ID],C2047)</f>
        <v>0</v>
      </c>
      <c r="S2047" s="95">
        <f t="shared" si="66"/>
        <v>0</v>
      </c>
    </row>
    <row r="2048" spans="11:19" x14ac:dyDescent="0.25">
      <c r="K2048" s="95">
        <f>SUMIFS(MasterData[Curr Sales],MasterData[Material'#],H2048,MasterData[Material],I2048,MasterData[WWB ID],C2048)</f>
        <v>0</v>
      </c>
      <c r="L2048" s="95">
        <f>SUMIFS(MasterData[Prior Sales],MasterData[Material'#],H2048,MasterData[Material],I2048,MasterData[WWB ID],C2048)</f>
        <v>0</v>
      </c>
      <c r="M2048" s="95">
        <f t="shared" si="65"/>
        <v>0</v>
      </c>
      <c r="N2048" s="95">
        <f>SUMIFS(MasterData[Semi-Annual Base],MasterData[Material'#],H2048,MasterData[Material],I2048,MasterData[WWB ID],C2048)</f>
        <v>0</v>
      </c>
      <c r="O2048" s="95">
        <f>SUMIFS(MasterData[Semi-Annual Focus],MasterData[Material'#],H2048,MasterData[Material],I2048,MasterData[WWB ID],C2048)</f>
        <v>0</v>
      </c>
      <c r="P2048" s="95">
        <f>SUMIFS(MasterData[Base Rebate],MasterData[Material'#],H2048,MasterData[Material],I2048,MasterData[WWB ID],C2048)</f>
        <v>0</v>
      </c>
      <c r="Q2048" s="95">
        <f>SUMIFS(MasterData[Annual Focus],MasterData[Material'#],H2048,MasterData[Material],I2048,MasterData[WWB ID],C2048)</f>
        <v>0</v>
      </c>
      <c r="R2048" s="95">
        <f>SUMIFS(MasterData[Growth Rebate],MasterData[Material'#],H2048,MasterData[Material],I2048,MasterData[WWB ID],C2048)</f>
        <v>0</v>
      </c>
      <c r="S2048" s="95">
        <f t="shared" si="66"/>
        <v>0</v>
      </c>
    </row>
    <row r="2049" spans="11:19" x14ac:dyDescent="0.25">
      <c r="K2049" s="95">
        <f>SUMIFS(MasterData[Curr Sales],MasterData[Material'#],H2049,MasterData[Material],I2049,MasterData[WWB ID],C2049)</f>
        <v>0</v>
      </c>
      <c r="L2049" s="95">
        <f>SUMIFS(MasterData[Prior Sales],MasterData[Material'#],H2049,MasterData[Material],I2049,MasterData[WWB ID],C2049)</f>
        <v>0</v>
      </c>
      <c r="M2049" s="95">
        <f t="shared" si="65"/>
        <v>0</v>
      </c>
      <c r="N2049" s="95">
        <f>SUMIFS(MasterData[Semi-Annual Base],MasterData[Material'#],H2049,MasterData[Material],I2049,MasterData[WWB ID],C2049)</f>
        <v>0</v>
      </c>
      <c r="O2049" s="95">
        <f>SUMIFS(MasterData[Semi-Annual Focus],MasterData[Material'#],H2049,MasterData[Material],I2049,MasterData[WWB ID],C2049)</f>
        <v>0</v>
      </c>
      <c r="P2049" s="95">
        <f>SUMIFS(MasterData[Base Rebate],MasterData[Material'#],H2049,MasterData[Material],I2049,MasterData[WWB ID],C2049)</f>
        <v>0</v>
      </c>
      <c r="Q2049" s="95">
        <f>SUMIFS(MasterData[Annual Focus],MasterData[Material'#],H2049,MasterData[Material],I2049,MasterData[WWB ID],C2049)</f>
        <v>0</v>
      </c>
      <c r="R2049" s="95">
        <f>SUMIFS(MasterData[Growth Rebate],MasterData[Material'#],H2049,MasterData[Material],I2049,MasterData[WWB ID],C2049)</f>
        <v>0</v>
      </c>
      <c r="S2049" s="95">
        <f t="shared" si="66"/>
        <v>0</v>
      </c>
    </row>
    <row r="2050" spans="11:19" x14ac:dyDescent="0.25">
      <c r="K2050" s="95">
        <f>SUMIFS(MasterData[Curr Sales],MasterData[Material'#],H2050,MasterData[Material],I2050,MasterData[WWB ID],C2050)</f>
        <v>0</v>
      </c>
      <c r="L2050" s="95">
        <f>SUMIFS(MasterData[Prior Sales],MasterData[Material'#],H2050,MasterData[Material],I2050,MasterData[WWB ID],C2050)</f>
        <v>0</v>
      </c>
      <c r="M2050" s="95">
        <f t="shared" si="65"/>
        <v>0</v>
      </c>
      <c r="N2050" s="95">
        <f>SUMIFS(MasterData[Semi-Annual Base],MasterData[Material'#],H2050,MasterData[Material],I2050,MasterData[WWB ID],C2050)</f>
        <v>0</v>
      </c>
      <c r="O2050" s="95">
        <f>SUMIFS(MasterData[Semi-Annual Focus],MasterData[Material'#],H2050,MasterData[Material],I2050,MasterData[WWB ID],C2050)</f>
        <v>0</v>
      </c>
      <c r="P2050" s="95">
        <f>SUMIFS(MasterData[Base Rebate],MasterData[Material'#],H2050,MasterData[Material],I2050,MasterData[WWB ID],C2050)</f>
        <v>0</v>
      </c>
      <c r="Q2050" s="95">
        <f>SUMIFS(MasterData[Annual Focus],MasterData[Material'#],H2050,MasterData[Material],I2050,MasterData[WWB ID],C2050)</f>
        <v>0</v>
      </c>
      <c r="R2050" s="95">
        <f>SUMIFS(MasterData[Growth Rebate],MasterData[Material'#],H2050,MasterData[Material],I2050,MasterData[WWB ID],C2050)</f>
        <v>0</v>
      </c>
      <c r="S2050" s="95">
        <f t="shared" si="66"/>
        <v>0</v>
      </c>
    </row>
    <row r="2051" spans="11:19" x14ac:dyDescent="0.25">
      <c r="K2051" s="95">
        <f>SUMIFS(MasterData[Curr Sales],MasterData[Material'#],H2051,MasterData[Material],I2051,MasterData[WWB ID],C2051)</f>
        <v>0</v>
      </c>
      <c r="L2051" s="95">
        <f>SUMIFS(MasterData[Prior Sales],MasterData[Material'#],H2051,MasterData[Material],I2051,MasterData[WWB ID],C2051)</f>
        <v>0</v>
      </c>
      <c r="M2051" s="95">
        <f t="shared" si="65"/>
        <v>0</v>
      </c>
      <c r="N2051" s="95">
        <f>SUMIFS(MasterData[Semi-Annual Base],MasterData[Material'#],H2051,MasterData[Material],I2051,MasterData[WWB ID],C2051)</f>
        <v>0</v>
      </c>
      <c r="O2051" s="95">
        <f>SUMIFS(MasterData[Semi-Annual Focus],MasterData[Material'#],H2051,MasterData[Material],I2051,MasterData[WWB ID],C2051)</f>
        <v>0</v>
      </c>
      <c r="P2051" s="95">
        <f>SUMIFS(MasterData[Base Rebate],MasterData[Material'#],H2051,MasterData[Material],I2051,MasterData[WWB ID],C2051)</f>
        <v>0</v>
      </c>
      <c r="Q2051" s="95">
        <f>SUMIFS(MasterData[Annual Focus],MasterData[Material'#],H2051,MasterData[Material],I2051,MasterData[WWB ID],C2051)</f>
        <v>0</v>
      </c>
      <c r="R2051" s="95">
        <f>SUMIFS(MasterData[Growth Rebate],MasterData[Material'#],H2051,MasterData[Material],I2051,MasterData[WWB ID],C2051)</f>
        <v>0</v>
      </c>
      <c r="S2051" s="95">
        <f t="shared" si="66"/>
        <v>0</v>
      </c>
    </row>
    <row r="2052" spans="11:19" x14ac:dyDescent="0.25">
      <c r="K2052" s="95">
        <f>SUMIFS(MasterData[Curr Sales],MasterData[Material'#],H2052,MasterData[Material],I2052,MasterData[WWB ID],C2052)</f>
        <v>0</v>
      </c>
      <c r="L2052" s="95">
        <f>SUMIFS(MasterData[Prior Sales],MasterData[Material'#],H2052,MasterData[Material],I2052,MasterData[WWB ID],C2052)</f>
        <v>0</v>
      </c>
      <c r="M2052" s="95">
        <f t="shared" si="65"/>
        <v>0</v>
      </c>
      <c r="N2052" s="95">
        <f>SUMIFS(MasterData[Semi-Annual Base],MasterData[Material'#],H2052,MasterData[Material],I2052,MasterData[WWB ID],C2052)</f>
        <v>0</v>
      </c>
      <c r="O2052" s="95">
        <f>SUMIFS(MasterData[Semi-Annual Focus],MasterData[Material'#],H2052,MasterData[Material],I2052,MasterData[WWB ID],C2052)</f>
        <v>0</v>
      </c>
      <c r="P2052" s="95">
        <f>SUMIFS(MasterData[Base Rebate],MasterData[Material'#],H2052,MasterData[Material],I2052,MasterData[WWB ID],C2052)</f>
        <v>0</v>
      </c>
      <c r="Q2052" s="95">
        <f>SUMIFS(MasterData[Annual Focus],MasterData[Material'#],H2052,MasterData[Material],I2052,MasterData[WWB ID],C2052)</f>
        <v>0</v>
      </c>
      <c r="R2052" s="95">
        <f>SUMIFS(MasterData[Growth Rebate],MasterData[Material'#],H2052,MasterData[Material],I2052,MasterData[WWB ID],C2052)</f>
        <v>0</v>
      </c>
      <c r="S2052" s="95">
        <f t="shared" si="66"/>
        <v>0</v>
      </c>
    </row>
    <row r="2053" spans="11:19" x14ac:dyDescent="0.25">
      <c r="K2053" s="95">
        <f>SUMIFS(MasterData[Curr Sales],MasterData[Material'#],H2053,MasterData[Material],I2053,MasterData[WWB ID],C2053)</f>
        <v>0</v>
      </c>
      <c r="L2053" s="95">
        <f>SUMIFS(MasterData[Prior Sales],MasterData[Material'#],H2053,MasterData[Material],I2053,MasterData[WWB ID],C2053)</f>
        <v>0</v>
      </c>
      <c r="M2053" s="95">
        <f t="shared" si="65"/>
        <v>0</v>
      </c>
      <c r="N2053" s="95">
        <f>SUMIFS(MasterData[Semi-Annual Base],MasterData[Material'#],H2053,MasterData[Material],I2053,MasterData[WWB ID],C2053)</f>
        <v>0</v>
      </c>
      <c r="O2053" s="95">
        <f>SUMIFS(MasterData[Semi-Annual Focus],MasterData[Material'#],H2053,MasterData[Material],I2053,MasterData[WWB ID],C2053)</f>
        <v>0</v>
      </c>
      <c r="P2053" s="95">
        <f>SUMIFS(MasterData[Base Rebate],MasterData[Material'#],H2053,MasterData[Material],I2053,MasterData[WWB ID],C2053)</f>
        <v>0</v>
      </c>
      <c r="Q2053" s="95">
        <f>SUMIFS(MasterData[Annual Focus],MasterData[Material'#],H2053,MasterData[Material],I2053,MasterData[WWB ID],C2053)</f>
        <v>0</v>
      </c>
      <c r="R2053" s="95">
        <f>SUMIFS(MasterData[Growth Rebate],MasterData[Material'#],H2053,MasterData[Material],I2053,MasterData[WWB ID],C2053)</f>
        <v>0</v>
      </c>
      <c r="S2053" s="95">
        <f t="shared" si="66"/>
        <v>0</v>
      </c>
    </row>
    <row r="2054" spans="11:19" x14ac:dyDescent="0.25">
      <c r="K2054" s="95">
        <f>SUMIFS(MasterData[Curr Sales],MasterData[Material'#],H2054,MasterData[Material],I2054,MasterData[WWB ID],C2054)</f>
        <v>0</v>
      </c>
      <c r="L2054" s="95">
        <f>SUMIFS(MasterData[Prior Sales],MasterData[Material'#],H2054,MasterData[Material],I2054,MasterData[WWB ID],C2054)</f>
        <v>0</v>
      </c>
      <c r="M2054" s="95">
        <f t="shared" si="65"/>
        <v>0</v>
      </c>
      <c r="N2054" s="95">
        <f>SUMIFS(MasterData[Semi-Annual Base],MasterData[Material'#],H2054,MasterData[Material],I2054,MasterData[WWB ID],C2054)</f>
        <v>0</v>
      </c>
      <c r="O2054" s="95">
        <f>SUMIFS(MasterData[Semi-Annual Focus],MasterData[Material'#],H2054,MasterData[Material],I2054,MasterData[WWB ID],C2054)</f>
        <v>0</v>
      </c>
      <c r="P2054" s="95">
        <f>SUMIFS(MasterData[Base Rebate],MasterData[Material'#],H2054,MasterData[Material],I2054,MasterData[WWB ID],C2054)</f>
        <v>0</v>
      </c>
      <c r="Q2054" s="95">
        <f>SUMIFS(MasterData[Annual Focus],MasterData[Material'#],H2054,MasterData[Material],I2054,MasterData[WWB ID],C2054)</f>
        <v>0</v>
      </c>
      <c r="R2054" s="95">
        <f>SUMIFS(MasterData[Growth Rebate],MasterData[Material'#],H2054,MasterData[Material],I2054,MasterData[WWB ID],C2054)</f>
        <v>0</v>
      </c>
      <c r="S2054" s="95">
        <f t="shared" si="66"/>
        <v>0</v>
      </c>
    </row>
    <row r="2055" spans="11:19" x14ac:dyDescent="0.25">
      <c r="K2055" s="95">
        <f>SUMIFS(MasterData[Curr Sales],MasterData[Material'#],H2055,MasterData[Material],I2055,MasterData[WWB ID],C2055)</f>
        <v>0</v>
      </c>
      <c r="L2055" s="95">
        <f>SUMIFS(MasterData[Prior Sales],MasterData[Material'#],H2055,MasterData[Material],I2055,MasterData[WWB ID],C2055)</f>
        <v>0</v>
      </c>
      <c r="M2055" s="95">
        <f t="shared" si="65"/>
        <v>0</v>
      </c>
      <c r="N2055" s="95">
        <f>SUMIFS(MasterData[Semi-Annual Base],MasterData[Material'#],H2055,MasterData[Material],I2055,MasterData[WWB ID],C2055)</f>
        <v>0</v>
      </c>
      <c r="O2055" s="95">
        <f>SUMIFS(MasterData[Semi-Annual Focus],MasterData[Material'#],H2055,MasterData[Material],I2055,MasterData[WWB ID],C2055)</f>
        <v>0</v>
      </c>
      <c r="P2055" s="95">
        <f>SUMIFS(MasterData[Base Rebate],MasterData[Material'#],H2055,MasterData[Material],I2055,MasterData[WWB ID],C2055)</f>
        <v>0</v>
      </c>
      <c r="Q2055" s="95">
        <f>SUMIFS(MasterData[Annual Focus],MasterData[Material'#],H2055,MasterData[Material],I2055,MasterData[WWB ID],C2055)</f>
        <v>0</v>
      </c>
      <c r="R2055" s="95">
        <f>SUMIFS(MasterData[Growth Rebate],MasterData[Material'#],H2055,MasterData[Material],I2055,MasterData[WWB ID],C2055)</f>
        <v>0</v>
      </c>
      <c r="S2055" s="95">
        <f t="shared" si="66"/>
        <v>0</v>
      </c>
    </row>
    <row r="2056" spans="11:19" x14ac:dyDescent="0.25">
      <c r="K2056" s="95">
        <f>SUMIFS(MasterData[Curr Sales],MasterData[Material'#],H2056,MasterData[Material],I2056,MasterData[WWB ID],C2056)</f>
        <v>0</v>
      </c>
      <c r="L2056" s="95">
        <f>SUMIFS(MasterData[Prior Sales],MasterData[Material'#],H2056,MasterData[Material],I2056,MasterData[WWB ID],C2056)</f>
        <v>0</v>
      </c>
      <c r="M2056" s="95">
        <f t="shared" si="65"/>
        <v>0</v>
      </c>
      <c r="N2056" s="95">
        <f>SUMIFS(MasterData[Semi-Annual Base],MasterData[Material'#],H2056,MasterData[Material],I2056,MasterData[WWB ID],C2056)</f>
        <v>0</v>
      </c>
      <c r="O2056" s="95">
        <f>SUMIFS(MasterData[Semi-Annual Focus],MasterData[Material'#],H2056,MasterData[Material],I2056,MasterData[WWB ID],C2056)</f>
        <v>0</v>
      </c>
      <c r="P2056" s="95">
        <f>SUMIFS(MasterData[Base Rebate],MasterData[Material'#],H2056,MasterData[Material],I2056,MasterData[WWB ID],C2056)</f>
        <v>0</v>
      </c>
      <c r="Q2056" s="95">
        <f>SUMIFS(MasterData[Annual Focus],MasterData[Material'#],H2056,MasterData[Material],I2056,MasterData[WWB ID],C2056)</f>
        <v>0</v>
      </c>
      <c r="R2056" s="95">
        <f>SUMIFS(MasterData[Growth Rebate],MasterData[Material'#],H2056,MasterData[Material],I2056,MasterData[WWB ID],C2056)</f>
        <v>0</v>
      </c>
      <c r="S2056" s="95">
        <f t="shared" si="66"/>
        <v>0</v>
      </c>
    </row>
    <row r="2057" spans="11:19" x14ac:dyDescent="0.25">
      <c r="K2057" s="95">
        <f>SUMIFS(MasterData[Curr Sales],MasterData[Material'#],H2057,MasterData[Material],I2057,MasterData[WWB ID],C2057)</f>
        <v>0</v>
      </c>
      <c r="L2057" s="95">
        <f>SUMIFS(MasterData[Prior Sales],MasterData[Material'#],H2057,MasterData[Material],I2057,MasterData[WWB ID],C2057)</f>
        <v>0</v>
      </c>
      <c r="M2057" s="95">
        <f t="shared" si="65"/>
        <v>0</v>
      </c>
      <c r="N2057" s="95">
        <f>SUMIFS(MasterData[Semi-Annual Base],MasterData[Material'#],H2057,MasterData[Material],I2057,MasterData[WWB ID],C2057)</f>
        <v>0</v>
      </c>
      <c r="O2057" s="95">
        <f>SUMIFS(MasterData[Semi-Annual Focus],MasterData[Material'#],H2057,MasterData[Material],I2057,MasterData[WWB ID],C2057)</f>
        <v>0</v>
      </c>
      <c r="P2057" s="95">
        <f>SUMIFS(MasterData[Base Rebate],MasterData[Material'#],H2057,MasterData[Material],I2057,MasterData[WWB ID],C2057)</f>
        <v>0</v>
      </c>
      <c r="Q2057" s="95">
        <f>SUMIFS(MasterData[Annual Focus],MasterData[Material'#],H2057,MasterData[Material],I2057,MasterData[WWB ID],C2057)</f>
        <v>0</v>
      </c>
      <c r="R2057" s="95">
        <f>SUMIFS(MasterData[Growth Rebate],MasterData[Material'#],H2057,MasterData[Material],I2057,MasterData[WWB ID],C2057)</f>
        <v>0</v>
      </c>
      <c r="S2057" s="95">
        <f t="shared" si="66"/>
        <v>0</v>
      </c>
    </row>
    <row r="2058" spans="11:19" x14ac:dyDescent="0.25">
      <c r="K2058" s="95">
        <f>SUMIFS(MasterData[Curr Sales],MasterData[Material'#],H2058,MasterData[Material],I2058,MasterData[WWB ID],C2058)</f>
        <v>0</v>
      </c>
      <c r="L2058" s="95">
        <f>SUMIFS(MasterData[Prior Sales],MasterData[Material'#],H2058,MasterData[Material],I2058,MasterData[WWB ID],C2058)</f>
        <v>0</v>
      </c>
      <c r="M2058" s="95">
        <f t="shared" si="65"/>
        <v>0</v>
      </c>
      <c r="N2058" s="95">
        <f>SUMIFS(MasterData[Semi-Annual Base],MasterData[Material'#],H2058,MasterData[Material],I2058,MasterData[WWB ID],C2058)</f>
        <v>0</v>
      </c>
      <c r="O2058" s="95">
        <f>SUMIFS(MasterData[Semi-Annual Focus],MasterData[Material'#],H2058,MasterData[Material],I2058,MasterData[WWB ID],C2058)</f>
        <v>0</v>
      </c>
      <c r="P2058" s="95">
        <f>SUMIFS(MasterData[Base Rebate],MasterData[Material'#],H2058,MasterData[Material],I2058,MasterData[WWB ID],C2058)</f>
        <v>0</v>
      </c>
      <c r="Q2058" s="95">
        <f>SUMIFS(MasterData[Annual Focus],MasterData[Material'#],H2058,MasterData[Material],I2058,MasterData[WWB ID],C2058)</f>
        <v>0</v>
      </c>
      <c r="R2058" s="95">
        <f>SUMIFS(MasterData[Growth Rebate],MasterData[Material'#],H2058,MasterData[Material],I2058,MasterData[WWB ID],C2058)</f>
        <v>0</v>
      </c>
      <c r="S2058" s="95">
        <f t="shared" si="66"/>
        <v>0</v>
      </c>
    </row>
    <row r="2059" spans="11:19" x14ac:dyDescent="0.25">
      <c r="K2059" s="95">
        <f>SUMIFS(MasterData[Curr Sales],MasterData[Material'#],H2059,MasterData[Material],I2059,MasterData[WWB ID],C2059)</f>
        <v>0</v>
      </c>
      <c r="L2059" s="95">
        <f>SUMIFS(MasterData[Prior Sales],MasterData[Material'#],H2059,MasterData[Material],I2059,MasterData[WWB ID],C2059)</f>
        <v>0</v>
      </c>
      <c r="M2059" s="95">
        <f t="shared" si="65"/>
        <v>0</v>
      </c>
      <c r="N2059" s="95">
        <f>SUMIFS(MasterData[Semi-Annual Base],MasterData[Material'#],H2059,MasterData[Material],I2059,MasterData[WWB ID],C2059)</f>
        <v>0</v>
      </c>
      <c r="O2059" s="95">
        <f>SUMIFS(MasterData[Semi-Annual Focus],MasterData[Material'#],H2059,MasterData[Material],I2059,MasterData[WWB ID],C2059)</f>
        <v>0</v>
      </c>
      <c r="P2059" s="95">
        <f>SUMIFS(MasterData[Base Rebate],MasterData[Material'#],H2059,MasterData[Material],I2059,MasterData[WWB ID],C2059)</f>
        <v>0</v>
      </c>
      <c r="Q2059" s="95">
        <f>SUMIFS(MasterData[Annual Focus],MasterData[Material'#],H2059,MasterData[Material],I2059,MasterData[WWB ID],C2059)</f>
        <v>0</v>
      </c>
      <c r="R2059" s="95">
        <f>SUMIFS(MasterData[Growth Rebate],MasterData[Material'#],H2059,MasterData[Material],I2059,MasterData[WWB ID],C2059)</f>
        <v>0</v>
      </c>
      <c r="S2059" s="95">
        <f t="shared" si="66"/>
        <v>0</v>
      </c>
    </row>
    <row r="2060" spans="11:19" x14ac:dyDescent="0.25">
      <c r="K2060" s="95">
        <f>SUMIFS(MasterData[Curr Sales],MasterData[Material'#],H2060,MasterData[Material],I2060,MasterData[WWB ID],C2060)</f>
        <v>0</v>
      </c>
      <c r="L2060" s="95">
        <f>SUMIFS(MasterData[Prior Sales],MasterData[Material'#],H2060,MasterData[Material],I2060,MasterData[WWB ID],C2060)</f>
        <v>0</v>
      </c>
      <c r="M2060" s="95">
        <f t="shared" si="65"/>
        <v>0</v>
      </c>
      <c r="N2060" s="95">
        <f>SUMIFS(MasterData[Semi-Annual Base],MasterData[Material'#],H2060,MasterData[Material],I2060,MasterData[WWB ID],C2060)</f>
        <v>0</v>
      </c>
      <c r="O2060" s="95">
        <f>SUMIFS(MasterData[Semi-Annual Focus],MasterData[Material'#],H2060,MasterData[Material],I2060,MasterData[WWB ID],C2060)</f>
        <v>0</v>
      </c>
      <c r="P2060" s="95">
        <f>SUMIFS(MasterData[Base Rebate],MasterData[Material'#],H2060,MasterData[Material],I2060,MasterData[WWB ID],C2060)</f>
        <v>0</v>
      </c>
      <c r="Q2060" s="95">
        <f>SUMIFS(MasterData[Annual Focus],MasterData[Material'#],H2060,MasterData[Material],I2060,MasterData[WWB ID],C2060)</f>
        <v>0</v>
      </c>
      <c r="R2060" s="95">
        <f>SUMIFS(MasterData[Growth Rebate],MasterData[Material'#],H2060,MasterData[Material],I2060,MasterData[WWB ID],C2060)</f>
        <v>0</v>
      </c>
      <c r="S2060" s="95">
        <f t="shared" si="66"/>
        <v>0</v>
      </c>
    </row>
    <row r="2061" spans="11:19" x14ac:dyDescent="0.25">
      <c r="K2061" s="95">
        <f>SUMIFS(MasterData[Curr Sales],MasterData[Material'#],H2061,MasterData[Material],I2061,MasterData[WWB ID],C2061)</f>
        <v>0</v>
      </c>
      <c r="L2061" s="95">
        <f>SUMIFS(MasterData[Prior Sales],MasterData[Material'#],H2061,MasterData[Material],I2061,MasterData[WWB ID],C2061)</f>
        <v>0</v>
      </c>
      <c r="M2061" s="95">
        <f t="shared" si="65"/>
        <v>0</v>
      </c>
      <c r="N2061" s="95">
        <f>SUMIFS(MasterData[Semi-Annual Base],MasterData[Material'#],H2061,MasterData[Material],I2061,MasterData[WWB ID],C2061)</f>
        <v>0</v>
      </c>
      <c r="O2061" s="95">
        <f>SUMIFS(MasterData[Semi-Annual Focus],MasterData[Material'#],H2061,MasterData[Material],I2061,MasterData[WWB ID],C2061)</f>
        <v>0</v>
      </c>
      <c r="P2061" s="95">
        <f>SUMIFS(MasterData[Base Rebate],MasterData[Material'#],H2061,MasterData[Material],I2061,MasterData[WWB ID],C2061)</f>
        <v>0</v>
      </c>
      <c r="Q2061" s="95">
        <f>SUMIFS(MasterData[Annual Focus],MasterData[Material'#],H2061,MasterData[Material],I2061,MasterData[WWB ID],C2061)</f>
        <v>0</v>
      </c>
      <c r="R2061" s="95">
        <f>SUMIFS(MasterData[Growth Rebate],MasterData[Material'#],H2061,MasterData[Material],I2061,MasterData[WWB ID],C2061)</f>
        <v>0</v>
      </c>
      <c r="S2061" s="95">
        <f t="shared" si="66"/>
        <v>0</v>
      </c>
    </row>
    <row r="2062" spans="11:19" x14ac:dyDescent="0.25">
      <c r="K2062" s="95">
        <f>SUMIFS(MasterData[Curr Sales],MasterData[Material'#],H2062,MasterData[Material],I2062,MasterData[WWB ID],C2062)</f>
        <v>0</v>
      </c>
      <c r="L2062" s="95">
        <f>SUMIFS(MasterData[Prior Sales],MasterData[Material'#],H2062,MasterData[Material],I2062,MasterData[WWB ID],C2062)</f>
        <v>0</v>
      </c>
      <c r="M2062" s="95">
        <f t="shared" si="65"/>
        <v>0</v>
      </c>
      <c r="N2062" s="95">
        <f>SUMIFS(MasterData[Semi-Annual Base],MasterData[Material'#],H2062,MasterData[Material],I2062,MasterData[WWB ID],C2062)</f>
        <v>0</v>
      </c>
      <c r="O2062" s="95">
        <f>SUMIFS(MasterData[Semi-Annual Focus],MasterData[Material'#],H2062,MasterData[Material],I2062,MasterData[WWB ID],C2062)</f>
        <v>0</v>
      </c>
      <c r="P2062" s="95">
        <f>SUMIFS(MasterData[Base Rebate],MasterData[Material'#],H2062,MasterData[Material],I2062,MasterData[WWB ID],C2062)</f>
        <v>0</v>
      </c>
      <c r="Q2062" s="95">
        <f>SUMIFS(MasterData[Annual Focus],MasterData[Material'#],H2062,MasterData[Material],I2062,MasterData[WWB ID],C2062)</f>
        <v>0</v>
      </c>
      <c r="R2062" s="95">
        <f>SUMIFS(MasterData[Growth Rebate],MasterData[Material'#],H2062,MasterData[Material],I2062,MasterData[WWB ID],C2062)</f>
        <v>0</v>
      </c>
      <c r="S2062" s="95">
        <f t="shared" si="66"/>
        <v>0</v>
      </c>
    </row>
    <row r="2063" spans="11:19" x14ac:dyDescent="0.25">
      <c r="K2063" s="95">
        <f>SUMIFS(MasterData[Curr Sales],MasterData[Material'#],H2063,MasterData[Material],I2063,MasterData[WWB ID],C2063)</f>
        <v>0</v>
      </c>
      <c r="L2063" s="95">
        <f>SUMIFS(MasterData[Prior Sales],MasterData[Material'#],H2063,MasterData[Material],I2063,MasterData[WWB ID],C2063)</f>
        <v>0</v>
      </c>
      <c r="M2063" s="95">
        <f t="shared" si="65"/>
        <v>0</v>
      </c>
      <c r="N2063" s="95">
        <f>SUMIFS(MasterData[Semi-Annual Base],MasterData[Material'#],H2063,MasterData[Material],I2063,MasterData[WWB ID],C2063)</f>
        <v>0</v>
      </c>
      <c r="O2063" s="95">
        <f>SUMIFS(MasterData[Semi-Annual Focus],MasterData[Material'#],H2063,MasterData[Material],I2063,MasterData[WWB ID],C2063)</f>
        <v>0</v>
      </c>
      <c r="P2063" s="95">
        <f>SUMIFS(MasterData[Base Rebate],MasterData[Material'#],H2063,MasterData[Material],I2063,MasterData[WWB ID],C2063)</f>
        <v>0</v>
      </c>
      <c r="Q2063" s="95">
        <f>SUMIFS(MasterData[Annual Focus],MasterData[Material'#],H2063,MasterData[Material],I2063,MasterData[WWB ID],C2063)</f>
        <v>0</v>
      </c>
      <c r="R2063" s="95">
        <f>SUMIFS(MasterData[Growth Rebate],MasterData[Material'#],H2063,MasterData[Material],I2063,MasterData[WWB ID],C2063)</f>
        <v>0</v>
      </c>
      <c r="S2063" s="95">
        <f t="shared" si="66"/>
        <v>0</v>
      </c>
    </row>
    <row r="2064" spans="11:19" x14ac:dyDescent="0.25">
      <c r="K2064" s="95">
        <f>SUMIFS(MasterData[Curr Sales],MasterData[Material'#],H2064,MasterData[Material],I2064,MasterData[WWB ID],C2064)</f>
        <v>0</v>
      </c>
      <c r="L2064" s="95">
        <f>SUMIFS(MasterData[Prior Sales],MasterData[Material'#],H2064,MasterData[Material],I2064,MasterData[WWB ID],C2064)</f>
        <v>0</v>
      </c>
      <c r="M2064" s="95">
        <f t="shared" si="65"/>
        <v>0</v>
      </c>
      <c r="N2064" s="95">
        <f>SUMIFS(MasterData[Semi-Annual Base],MasterData[Material'#],H2064,MasterData[Material],I2064,MasterData[WWB ID],C2064)</f>
        <v>0</v>
      </c>
      <c r="O2064" s="95">
        <f>SUMIFS(MasterData[Semi-Annual Focus],MasterData[Material'#],H2064,MasterData[Material],I2064,MasterData[WWB ID],C2064)</f>
        <v>0</v>
      </c>
      <c r="P2064" s="95">
        <f>SUMIFS(MasterData[Base Rebate],MasterData[Material'#],H2064,MasterData[Material],I2064,MasterData[WWB ID],C2064)</f>
        <v>0</v>
      </c>
      <c r="Q2064" s="95">
        <f>SUMIFS(MasterData[Annual Focus],MasterData[Material'#],H2064,MasterData[Material],I2064,MasterData[WWB ID],C2064)</f>
        <v>0</v>
      </c>
      <c r="R2064" s="95">
        <f>SUMIFS(MasterData[Growth Rebate],MasterData[Material'#],H2064,MasterData[Material],I2064,MasterData[WWB ID],C2064)</f>
        <v>0</v>
      </c>
      <c r="S2064" s="95">
        <f t="shared" si="66"/>
        <v>0</v>
      </c>
    </row>
    <row r="2065" spans="11:19" x14ac:dyDescent="0.25">
      <c r="K2065" s="95">
        <f>SUMIFS(MasterData[Curr Sales],MasterData[Material'#],H2065,MasterData[Material],I2065,MasterData[WWB ID],C2065)</f>
        <v>0</v>
      </c>
      <c r="L2065" s="95">
        <f>SUMIFS(MasterData[Prior Sales],MasterData[Material'#],H2065,MasterData[Material],I2065,MasterData[WWB ID],C2065)</f>
        <v>0</v>
      </c>
      <c r="M2065" s="95">
        <f t="shared" si="65"/>
        <v>0</v>
      </c>
      <c r="N2065" s="95">
        <f>SUMIFS(MasterData[Semi-Annual Base],MasterData[Material'#],H2065,MasterData[Material],I2065,MasterData[WWB ID],C2065)</f>
        <v>0</v>
      </c>
      <c r="O2065" s="95">
        <f>SUMIFS(MasterData[Semi-Annual Focus],MasterData[Material'#],H2065,MasterData[Material],I2065,MasterData[WWB ID],C2065)</f>
        <v>0</v>
      </c>
      <c r="P2065" s="95">
        <f>SUMIFS(MasterData[Base Rebate],MasterData[Material'#],H2065,MasterData[Material],I2065,MasterData[WWB ID],C2065)</f>
        <v>0</v>
      </c>
      <c r="Q2065" s="95">
        <f>SUMIFS(MasterData[Annual Focus],MasterData[Material'#],H2065,MasterData[Material],I2065,MasterData[WWB ID],C2065)</f>
        <v>0</v>
      </c>
      <c r="R2065" s="95">
        <f>SUMIFS(MasterData[Growth Rebate],MasterData[Material'#],H2065,MasterData[Material],I2065,MasterData[WWB ID],C2065)</f>
        <v>0</v>
      </c>
      <c r="S2065" s="95">
        <f t="shared" si="66"/>
        <v>0</v>
      </c>
    </row>
    <row r="2066" spans="11:19" x14ac:dyDescent="0.25">
      <c r="K2066" s="95">
        <f>SUMIFS(MasterData[Curr Sales],MasterData[Material'#],H2066,MasterData[Material],I2066,MasterData[WWB ID],C2066)</f>
        <v>0</v>
      </c>
      <c r="L2066" s="95">
        <f>SUMIFS(MasterData[Prior Sales],MasterData[Material'#],H2066,MasterData[Material],I2066,MasterData[WWB ID],C2066)</f>
        <v>0</v>
      </c>
      <c r="M2066" s="95">
        <f t="shared" si="65"/>
        <v>0</v>
      </c>
      <c r="N2066" s="95">
        <f>SUMIFS(MasterData[Semi-Annual Base],MasterData[Material'#],H2066,MasterData[Material],I2066,MasterData[WWB ID],C2066)</f>
        <v>0</v>
      </c>
      <c r="O2066" s="95">
        <f>SUMIFS(MasterData[Semi-Annual Focus],MasterData[Material'#],H2066,MasterData[Material],I2066,MasterData[WWB ID],C2066)</f>
        <v>0</v>
      </c>
      <c r="P2066" s="95">
        <f>SUMIFS(MasterData[Base Rebate],MasterData[Material'#],H2066,MasterData[Material],I2066,MasterData[WWB ID],C2066)</f>
        <v>0</v>
      </c>
      <c r="Q2066" s="95">
        <f>SUMIFS(MasterData[Annual Focus],MasterData[Material'#],H2066,MasterData[Material],I2066,MasterData[WWB ID],C2066)</f>
        <v>0</v>
      </c>
      <c r="R2066" s="95">
        <f>SUMIFS(MasterData[Growth Rebate],MasterData[Material'#],H2066,MasterData[Material],I2066,MasterData[WWB ID],C2066)</f>
        <v>0</v>
      </c>
      <c r="S2066" s="95">
        <f t="shared" si="66"/>
        <v>0</v>
      </c>
    </row>
    <row r="2067" spans="11:19" x14ac:dyDescent="0.25">
      <c r="K2067" s="95">
        <f>SUMIFS(MasterData[Curr Sales],MasterData[Material'#],H2067,MasterData[Material],I2067,MasterData[WWB ID],C2067)</f>
        <v>0</v>
      </c>
      <c r="L2067" s="95">
        <f>SUMIFS(MasterData[Prior Sales],MasterData[Material'#],H2067,MasterData[Material],I2067,MasterData[WWB ID],C2067)</f>
        <v>0</v>
      </c>
      <c r="M2067" s="95">
        <f t="shared" si="65"/>
        <v>0</v>
      </c>
      <c r="N2067" s="95">
        <f>SUMIFS(MasterData[Semi-Annual Base],MasterData[Material'#],H2067,MasterData[Material],I2067,MasterData[WWB ID],C2067)</f>
        <v>0</v>
      </c>
      <c r="O2067" s="95">
        <f>SUMIFS(MasterData[Semi-Annual Focus],MasterData[Material'#],H2067,MasterData[Material],I2067,MasterData[WWB ID],C2067)</f>
        <v>0</v>
      </c>
      <c r="P2067" s="95">
        <f>SUMIFS(MasterData[Base Rebate],MasterData[Material'#],H2067,MasterData[Material],I2067,MasterData[WWB ID],C2067)</f>
        <v>0</v>
      </c>
      <c r="Q2067" s="95">
        <f>SUMIFS(MasterData[Annual Focus],MasterData[Material'#],H2067,MasterData[Material],I2067,MasterData[WWB ID],C2067)</f>
        <v>0</v>
      </c>
      <c r="R2067" s="95">
        <f>SUMIFS(MasterData[Growth Rebate],MasterData[Material'#],H2067,MasterData[Material],I2067,MasterData[WWB ID],C2067)</f>
        <v>0</v>
      </c>
      <c r="S2067" s="95">
        <f t="shared" si="66"/>
        <v>0</v>
      </c>
    </row>
    <row r="2068" spans="11:19" x14ac:dyDescent="0.25">
      <c r="K2068" s="95">
        <f>SUMIFS(MasterData[Curr Sales],MasterData[Material'#],H2068,MasterData[Material],I2068,MasterData[WWB ID],C2068)</f>
        <v>0</v>
      </c>
      <c r="L2068" s="95">
        <f>SUMIFS(MasterData[Prior Sales],MasterData[Material'#],H2068,MasterData[Material],I2068,MasterData[WWB ID],C2068)</f>
        <v>0</v>
      </c>
      <c r="M2068" s="95">
        <f t="shared" si="65"/>
        <v>0</v>
      </c>
      <c r="N2068" s="95">
        <f>SUMIFS(MasterData[Semi-Annual Base],MasterData[Material'#],H2068,MasterData[Material],I2068,MasterData[WWB ID],C2068)</f>
        <v>0</v>
      </c>
      <c r="O2068" s="95">
        <f>SUMIFS(MasterData[Semi-Annual Focus],MasterData[Material'#],H2068,MasterData[Material],I2068,MasterData[WWB ID],C2068)</f>
        <v>0</v>
      </c>
      <c r="P2068" s="95">
        <f>SUMIFS(MasterData[Base Rebate],MasterData[Material'#],H2068,MasterData[Material],I2068,MasterData[WWB ID],C2068)</f>
        <v>0</v>
      </c>
      <c r="Q2068" s="95">
        <f>SUMIFS(MasterData[Annual Focus],MasterData[Material'#],H2068,MasterData[Material],I2068,MasterData[WWB ID],C2068)</f>
        <v>0</v>
      </c>
      <c r="R2068" s="95">
        <f>SUMIFS(MasterData[Growth Rebate],MasterData[Material'#],H2068,MasterData[Material],I2068,MasterData[WWB ID],C2068)</f>
        <v>0</v>
      </c>
      <c r="S2068" s="95">
        <f t="shared" si="66"/>
        <v>0</v>
      </c>
    </row>
    <row r="2069" spans="11:19" x14ac:dyDescent="0.25">
      <c r="K2069" s="95">
        <f>SUMIFS(MasterData[Curr Sales],MasterData[Material'#],H2069,MasterData[Material],I2069,MasterData[WWB ID],C2069)</f>
        <v>0</v>
      </c>
      <c r="L2069" s="95">
        <f>SUMIFS(MasterData[Prior Sales],MasterData[Material'#],H2069,MasterData[Material],I2069,MasterData[WWB ID],C2069)</f>
        <v>0</v>
      </c>
      <c r="M2069" s="95">
        <f t="shared" si="65"/>
        <v>0</v>
      </c>
      <c r="N2069" s="95">
        <f>SUMIFS(MasterData[Semi-Annual Base],MasterData[Material'#],H2069,MasterData[Material],I2069,MasterData[WWB ID],C2069)</f>
        <v>0</v>
      </c>
      <c r="O2069" s="95">
        <f>SUMIFS(MasterData[Semi-Annual Focus],MasterData[Material'#],H2069,MasterData[Material],I2069,MasterData[WWB ID],C2069)</f>
        <v>0</v>
      </c>
      <c r="P2069" s="95">
        <f>SUMIFS(MasterData[Base Rebate],MasterData[Material'#],H2069,MasterData[Material],I2069,MasterData[WWB ID],C2069)</f>
        <v>0</v>
      </c>
      <c r="Q2069" s="95">
        <f>SUMIFS(MasterData[Annual Focus],MasterData[Material'#],H2069,MasterData[Material],I2069,MasterData[WWB ID],C2069)</f>
        <v>0</v>
      </c>
      <c r="R2069" s="95">
        <f>SUMIFS(MasterData[Growth Rebate],MasterData[Material'#],H2069,MasterData[Material],I2069,MasterData[WWB ID],C2069)</f>
        <v>0</v>
      </c>
      <c r="S2069" s="95">
        <f t="shared" si="66"/>
        <v>0</v>
      </c>
    </row>
    <row r="2070" spans="11:19" x14ac:dyDescent="0.25">
      <c r="K2070" s="95">
        <f>SUMIFS(MasterData[Curr Sales],MasterData[Material'#],H2070,MasterData[Material],I2070,MasterData[WWB ID],C2070)</f>
        <v>0</v>
      </c>
      <c r="L2070" s="95">
        <f>SUMIFS(MasterData[Prior Sales],MasterData[Material'#],H2070,MasterData[Material],I2070,MasterData[WWB ID],C2070)</f>
        <v>0</v>
      </c>
      <c r="M2070" s="95">
        <f t="shared" si="65"/>
        <v>0</v>
      </c>
      <c r="N2070" s="95">
        <f>SUMIFS(MasterData[Semi-Annual Base],MasterData[Material'#],H2070,MasterData[Material],I2070,MasterData[WWB ID],C2070)</f>
        <v>0</v>
      </c>
      <c r="O2070" s="95">
        <f>SUMIFS(MasterData[Semi-Annual Focus],MasterData[Material'#],H2070,MasterData[Material],I2070,MasterData[WWB ID],C2070)</f>
        <v>0</v>
      </c>
      <c r="P2070" s="95">
        <f>SUMIFS(MasterData[Base Rebate],MasterData[Material'#],H2070,MasterData[Material],I2070,MasterData[WWB ID],C2070)</f>
        <v>0</v>
      </c>
      <c r="Q2070" s="95">
        <f>SUMIFS(MasterData[Annual Focus],MasterData[Material'#],H2070,MasterData[Material],I2070,MasterData[WWB ID],C2070)</f>
        <v>0</v>
      </c>
      <c r="R2070" s="95">
        <f>SUMIFS(MasterData[Growth Rebate],MasterData[Material'#],H2070,MasterData[Material],I2070,MasterData[WWB ID],C2070)</f>
        <v>0</v>
      </c>
      <c r="S2070" s="95">
        <f t="shared" si="66"/>
        <v>0</v>
      </c>
    </row>
    <row r="2071" spans="11:19" x14ac:dyDescent="0.25">
      <c r="K2071" s="95">
        <f>SUMIFS(MasterData[Curr Sales],MasterData[Material'#],H2071,MasterData[Material],I2071,MasterData[WWB ID],C2071)</f>
        <v>0</v>
      </c>
      <c r="L2071" s="95">
        <f>SUMIFS(MasterData[Prior Sales],MasterData[Material'#],H2071,MasterData[Material],I2071,MasterData[WWB ID],C2071)</f>
        <v>0</v>
      </c>
      <c r="M2071" s="95">
        <f t="shared" ref="M2071:M2134" si="67">K2071-L2071</f>
        <v>0</v>
      </c>
      <c r="N2071" s="95">
        <f>SUMIFS(MasterData[Semi-Annual Base],MasterData[Material'#],H2071,MasterData[Material],I2071,MasterData[WWB ID],C2071)</f>
        <v>0</v>
      </c>
      <c r="O2071" s="95">
        <f>SUMIFS(MasterData[Semi-Annual Focus],MasterData[Material'#],H2071,MasterData[Material],I2071,MasterData[WWB ID],C2071)</f>
        <v>0</v>
      </c>
      <c r="P2071" s="95">
        <f>SUMIFS(MasterData[Base Rebate],MasterData[Material'#],H2071,MasterData[Material],I2071,MasterData[WWB ID],C2071)</f>
        <v>0</v>
      </c>
      <c r="Q2071" s="95">
        <f>SUMIFS(MasterData[Annual Focus],MasterData[Material'#],H2071,MasterData[Material],I2071,MasterData[WWB ID],C2071)</f>
        <v>0</v>
      </c>
      <c r="R2071" s="95">
        <f>SUMIFS(MasterData[Growth Rebate],MasterData[Material'#],H2071,MasterData[Material],I2071,MasterData[WWB ID],C2071)</f>
        <v>0</v>
      </c>
      <c r="S2071" s="95">
        <f t="shared" ref="S2071:S2134" si="68">SUM(N2071:R2071)</f>
        <v>0</v>
      </c>
    </row>
    <row r="2072" spans="11:19" x14ac:dyDescent="0.25">
      <c r="K2072" s="95">
        <f>SUMIFS(MasterData[Curr Sales],MasterData[Material'#],H2072,MasterData[Material],I2072,MasterData[WWB ID],C2072)</f>
        <v>0</v>
      </c>
      <c r="L2072" s="95">
        <f>SUMIFS(MasterData[Prior Sales],MasterData[Material'#],H2072,MasterData[Material],I2072,MasterData[WWB ID],C2072)</f>
        <v>0</v>
      </c>
      <c r="M2072" s="95">
        <f t="shared" si="67"/>
        <v>0</v>
      </c>
      <c r="N2072" s="95">
        <f>SUMIFS(MasterData[Semi-Annual Base],MasterData[Material'#],H2072,MasterData[Material],I2072,MasterData[WWB ID],C2072)</f>
        <v>0</v>
      </c>
      <c r="O2072" s="95">
        <f>SUMIFS(MasterData[Semi-Annual Focus],MasterData[Material'#],H2072,MasterData[Material],I2072,MasterData[WWB ID],C2072)</f>
        <v>0</v>
      </c>
      <c r="P2072" s="95">
        <f>SUMIFS(MasterData[Base Rebate],MasterData[Material'#],H2072,MasterData[Material],I2072,MasterData[WWB ID],C2072)</f>
        <v>0</v>
      </c>
      <c r="Q2072" s="95">
        <f>SUMIFS(MasterData[Annual Focus],MasterData[Material'#],H2072,MasterData[Material],I2072,MasterData[WWB ID],C2072)</f>
        <v>0</v>
      </c>
      <c r="R2072" s="95">
        <f>SUMIFS(MasterData[Growth Rebate],MasterData[Material'#],H2072,MasterData[Material],I2072,MasterData[WWB ID],C2072)</f>
        <v>0</v>
      </c>
      <c r="S2072" s="95">
        <f t="shared" si="68"/>
        <v>0</v>
      </c>
    </row>
    <row r="2073" spans="11:19" x14ac:dyDescent="0.25">
      <c r="K2073" s="95">
        <f>SUMIFS(MasterData[Curr Sales],MasterData[Material'#],H2073,MasterData[Material],I2073,MasterData[WWB ID],C2073)</f>
        <v>0</v>
      </c>
      <c r="L2073" s="95">
        <f>SUMIFS(MasterData[Prior Sales],MasterData[Material'#],H2073,MasterData[Material],I2073,MasterData[WWB ID],C2073)</f>
        <v>0</v>
      </c>
      <c r="M2073" s="95">
        <f t="shared" si="67"/>
        <v>0</v>
      </c>
      <c r="N2073" s="95">
        <f>SUMIFS(MasterData[Semi-Annual Base],MasterData[Material'#],H2073,MasterData[Material],I2073,MasterData[WWB ID],C2073)</f>
        <v>0</v>
      </c>
      <c r="O2073" s="95">
        <f>SUMIFS(MasterData[Semi-Annual Focus],MasterData[Material'#],H2073,MasterData[Material],I2073,MasterData[WWB ID],C2073)</f>
        <v>0</v>
      </c>
      <c r="P2073" s="95">
        <f>SUMIFS(MasterData[Base Rebate],MasterData[Material'#],H2073,MasterData[Material],I2073,MasterData[WWB ID],C2073)</f>
        <v>0</v>
      </c>
      <c r="Q2073" s="95">
        <f>SUMIFS(MasterData[Annual Focus],MasterData[Material'#],H2073,MasterData[Material],I2073,MasterData[WWB ID],C2073)</f>
        <v>0</v>
      </c>
      <c r="R2073" s="95">
        <f>SUMIFS(MasterData[Growth Rebate],MasterData[Material'#],H2073,MasterData[Material],I2073,MasterData[WWB ID],C2073)</f>
        <v>0</v>
      </c>
      <c r="S2073" s="95">
        <f t="shared" si="68"/>
        <v>0</v>
      </c>
    </row>
    <row r="2074" spans="11:19" x14ac:dyDescent="0.25">
      <c r="K2074" s="95">
        <f>SUMIFS(MasterData[Curr Sales],MasterData[Material'#],H2074,MasterData[Material],I2074,MasterData[WWB ID],C2074)</f>
        <v>0</v>
      </c>
      <c r="L2074" s="95">
        <f>SUMIFS(MasterData[Prior Sales],MasterData[Material'#],H2074,MasterData[Material],I2074,MasterData[WWB ID],C2074)</f>
        <v>0</v>
      </c>
      <c r="M2074" s="95">
        <f t="shared" si="67"/>
        <v>0</v>
      </c>
      <c r="N2074" s="95">
        <f>SUMIFS(MasterData[Semi-Annual Base],MasterData[Material'#],H2074,MasterData[Material],I2074,MasterData[WWB ID],C2074)</f>
        <v>0</v>
      </c>
      <c r="O2074" s="95">
        <f>SUMIFS(MasterData[Semi-Annual Focus],MasterData[Material'#],H2074,MasterData[Material],I2074,MasterData[WWB ID],C2074)</f>
        <v>0</v>
      </c>
      <c r="P2074" s="95">
        <f>SUMIFS(MasterData[Base Rebate],MasterData[Material'#],H2074,MasterData[Material],I2074,MasterData[WWB ID],C2074)</f>
        <v>0</v>
      </c>
      <c r="Q2074" s="95">
        <f>SUMIFS(MasterData[Annual Focus],MasterData[Material'#],H2074,MasterData[Material],I2074,MasterData[WWB ID],C2074)</f>
        <v>0</v>
      </c>
      <c r="R2074" s="95">
        <f>SUMIFS(MasterData[Growth Rebate],MasterData[Material'#],H2074,MasterData[Material],I2074,MasterData[WWB ID],C2074)</f>
        <v>0</v>
      </c>
      <c r="S2074" s="95">
        <f t="shared" si="68"/>
        <v>0</v>
      </c>
    </row>
    <row r="2075" spans="11:19" x14ac:dyDescent="0.25">
      <c r="K2075" s="95">
        <f>SUMIFS(MasterData[Curr Sales],MasterData[Material'#],H2075,MasterData[Material],I2075,MasterData[WWB ID],C2075)</f>
        <v>0</v>
      </c>
      <c r="L2075" s="95">
        <f>SUMIFS(MasterData[Prior Sales],MasterData[Material'#],H2075,MasterData[Material],I2075,MasterData[WWB ID],C2075)</f>
        <v>0</v>
      </c>
      <c r="M2075" s="95">
        <f t="shared" si="67"/>
        <v>0</v>
      </c>
      <c r="N2075" s="95">
        <f>SUMIFS(MasterData[Semi-Annual Base],MasterData[Material'#],H2075,MasterData[Material],I2075,MasterData[WWB ID],C2075)</f>
        <v>0</v>
      </c>
      <c r="O2075" s="95">
        <f>SUMIFS(MasterData[Semi-Annual Focus],MasterData[Material'#],H2075,MasterData[Material],I2075,MasterData[WWB ID],C2075)</f>
        <v>0</v>
      </c>
      <c r="P2075" s="95">
        <f>SUMIFS(MasterData[Base Rebate],MasterData[Material'#],H2075,MasterData[Material],I2075,MasterData[WWB ID],C2075)</f>
        <v>0</v>
      </c>
      <c r="Q2075" s="95">
        <f>SUMIFS(MasterData[Annual Focus],MasterData[Material'#],H2075,MasterData[Material],I2075,MasterData[WWB ID],C2075)</f>
        <v>0</v>
      </c>
      <c r="R2075" s="95">
        <f>SUMIFS(MasterData[Growth Rebate],MasterData[Material'#],H2075,MasterData[Material],I2075,MasterData[WWB ID],C2075)</f>
        <v>0</v>
      </c>
      <c r="S2075" s="95">
        <f t="shared" si="68"/>
        <v>0</v>
      </c>
    </row>
    <row r="2076" spans="11:19" x14ac:dyDescent="0.25">
      <c r="K2076" s="95">
        <f>SUMIFS(MasterData[Curr Sales],MasterData[Material'#],H2076,MasterData[Material],I2076,MasterData[WWB ID],C2076)</f>
        <v>0</v>
      </c>
      <c r="L2076" s="95">
        <f>SUMIFS(MasterData[Prior Sales],MasterData[Material'#],H2076,MasterData[Material],I2076,MasterData[WWB ID],C2076)</f>
        <v>0</v>
      </c>
      <c r="M2076" s="95">
        <f t="shared" si="67"/>
        <v>0</v>
      </c>
      <c r="N2076" s="95">
        <f>SUMIFS(MasterData[Semi-Annual Base],MasterData[Material'#],H2076,MasterData[Material],I2076,MasterData[WWB ID],C2076)</f>
        <v>0</v>
      </c>
      <c r="O2076" s="95">
        <f>SUMIFS(MasterData[Semi-Annual Focus],MasterData[Material'#],H2076,MasterData[Material],I2076,MasterData[WWB ID],C2076)</f>
        <v>0</v>
      </c>
      <c r="P2076" s="95">
        <f>SUMIFS(MasterData[Base Rebate],MasterData[Material'#],H2076,MasterData[Material],I2076,MasterData[WWB ID],C2076)</f>
        <v>0</v>
      </c>
      <c r="Q2076" s="95">
        <f>SUMIFS(MasterData[Annual Focus],MasterData[Material'#],H2076,MasterData[Material],I2076,MasterData[WWB ID],C2076)</f>
        <v>0</v>
      </c>
      <c r="R2076" s="95">
        <f>SUMIFS(MasterData[Growth Rebate],MasterData[Material'#],H2076,MasterData[Material],I2076,MasterData[WWB ID],C2076)</f>
        <v>0</v>
      </c>
      <c r="S2076" s="95">
        <f t="shared" si="68"/>
        <v>0</v>
      </c>
    </row>
    <row r="2077" spans="11:19" x14ac:dyDescent="0.25">
      <c r="K2077" s="95">
        <f>SUMIFS(MasterData[Curr Sales],MasterData[Material'#],H2077,MasterData[Material],I2077,MasterData[WWB ID],C2077)</f>
        <v>0</v>
      </c>
      <c r="L2077" s="95">
        <f>SUMIFS(MasterData[Prior Sales],MasterData[Material'#],H2077,MasterData[Material],I2077,MasterData[WWB ID],C2077)</f>
        <v>0</v>
      </c>
      <c r="M2077" s="95">
        <f t="shared" si="67"/>
        <v>0</v>
      </c>
      <c r="N2077" s="95">
        <f>SUMIFS(MasterData[Semi-Annual Base],MasterData[Material'#],H2077,MasterData[Material],I2077,MasterData[WWB ID],C2077)</f>
        <v>0</v>
      </c>
      <c r="O2077" s="95">
        <f>SUMIFS(MasterData[Semi-Annual Focus],MasterData[Material'#],H2077,MasterData[Material],I2077,MasterData[WWB ID],C2077)</f>
        <v>0</v>
      </c>
      <c r="P2077" s="95">
        <f>SUMIFS(MasterData[Base Rebate],MasterData[Material'#],H2077,MasterData[Material],I2077,MasterData[WWB ID],C2077)</f>
        <v>0</v>
      </c>
      <c r="Q2077" s="95">
        <f>SUMIFS(MasterData[Annual Focus],MasterData[Material'#],H2077,MasterData[Material],I2077,MasterData[WWB ID],C2077)</f>
        <v>0</v>
      </c>
      <c r="R2077" s="95">
        <f>SUMIFS(MasterData[Growth Rebate],MasterData[Material'#],H2077,MasterData[Material],I2077,MasterData[WWB ID],C2077)</f>
        <v>0</v>
      </c>
      <c r="S2077" s="95">
        <f t="shared" si="68"/>
        <v>0</v>
      </c>
    </row>
    <row r="2078" spans="11:19" x14ac:dyDescent="0.25">
      <c r="K2078" s="95">
        <f>SUMIFS(MasterData[Curr Sales],MasterData[Material'#],H2078,MasterData[Material],I2078,MasterData[WWB ID],C2078)</f>
        <v>0</v>
      </c>
      <c r="L2078" s="95">
        <f>SUMIFS(MasterData[Prior Sales],MasterData[Material'#],H2078,MasterData[Material],I2078,MasterData[WWB ID],C2078)</f>
        <v>0</v>
      </c>
      <c r="M2078" s="95">
        <f t="shared" si="67"/>
        <v>0</v>
      </c>
      <c r="N2078" s="95">
        <f>SUMIFS(MasterData[Semi-Annual Base],MasterData[Material'#],H2078,MasterData[Material],I2078,MasterData[WWB ID],C2078)</f>
        <v>0</v>
      </c>
      <c r="O2078" s="95">
        <f>SUMIFS(MasterData[Semi-Annual Focus],MasterData[Material'#],H2078,MasterData[Material],I2078,MasterData[WWB ID],C2078)</f>
        <v>0</v>
      </c>
      <c r="P2078" s="95">
        <f>SUMIFS(MasterData[Base Rebate],MasterData[Material'#],H2078,MasterData[Material],I2078,MasterData[WWB ID],C2078)</f>
        <v>0</v>
      </c>
      <c r="Q2078" s="95">
        <f>SUMIFS(MasterData[Annual Focus],MasterData[Material'#],H2078,MasterData[Material],I2078,MasterData[WWB ID],C2078)</f>
        <v>0</v>
      </c>
      <c r="R2078" s="95">
        <f>SUMIFS(MasterData[Growth Rebate],MasterData[Material'#],H2078,MasterData[Material],I2078,MasterData[WWB ID],C2078)</f>
        <v>0</v>
      </c>
      <c r="S2078" s="95">
        <f t="shared" si="68"/>
        <v>0</v>
      </c>
    </row>
    <row r="2079" spans="11:19" x14ac:dyDescent="0.25">
      <c r="K2079" s="95">
        <f>SUMIFS(MasterData[Curr Sales],MasterData[Material'#],H2079,MasterData[Material],I2079,MasterData[WWB ID],C2079)</f>
        <v>0</v>
      </c>
      <c r="L2079" s="95">
        <f>SUMIFS(MasterData[Prior Sales],MasterData[Material'#],H2079,MasterData[Material],I2079,MasterData[WWB ID],C2079)</f>
        <v>0</v>
      </c>
      <c r="M2079" s="95">
        <f t="shared" si="67"/>
        <v>0</v>
      </c>
      <c r="N2079" s="95">
        <f>SUMIFS(MasterData[Semi-Annual Base],MasterData[Material'#],H2079,MasterData[Material],I2079,MasterData[WWB ID],C2079)</f>
        <v>0</v>
      </c>
      <c r="O2079" s="95">
        <f>SUMIFS(MasterData[Semi-Annual Focus],MasterData[Material'#],H2079,MasterData[Material],I2079,MasterData[WWB ID],C2079)</f>
        <v>0</v>
      </c>
      <c r="P2079" s="95">
        <f>SUMIFS(MasterData[Base Rebate],MasterData[Material'#],H2079,MasterData[Material],I2079,MasterData[WWB ID],C2079)</f>
        <v>0</v>
      </c>
      <c r="Q2079" s="95">
        <f>SUMIFS(MasterData[Annual Focus],MasterData[Material'#],H2079,MasterData[Material],I2079,MasterData[WWB ID],C2079)</f>
        <v>0</v>
      </c>
      <c r="R2079" s="95">
        <f>SUMIFS(MasterData[Growth Rebate],MasterData[Material'#],H2079,MasterData[Material],I2079,MasterData[WWB ID],C2079)</f>
        <v>0</v>
      </c>
      <c r="S2079" s="95">
        <f t="shared" si="68"/>
        <v>0</v>
      </c>
    </row>
    <row r="2080" spans="11:19" x14ac:dyDescent="0.25">
      <c r="K2080" s="95">
        <f>SUMIFS(MasterData[Curr Sales],MasterData[Material'#],H2080,MasterData[Material],I2080,MasterData[WWB ID],C2080)</f>
        <v>0</v>
      </c>
      <c r="L2080" s="95">
        <f>SUMIFS(MasterData[Prior Sales],MasterData[Material'#],H2080,MasterData[Material],I2080,MasterData[WWB ID],C2080)</f>
        <v>0</v>
      </c>
      <c r="M2080" s="95">
        <f t="shared" si="67"/>
        <v>0</v>
      </c>
      <c r="N2080" s="95">
        <f>SUMIFS(MasterData[Semi-Annual Base],MasterData[Material'#],H2080,MasterData[Material],I2080,MasterData[WWB ID],C2080)</f>
        <v>0</v>
      </c>
      <c r="O2080" s="95">
        <f>SUMIFS(MasterData[Semi-Annual Focus],MasterData[Material'#],H2080,MasterData[Material],I2080,MasterData[WWB ID],C2080)</f>
        <v>0</v>
      </c>
      <c r="P2080" s="95">
        <f>SUMIFS(MasterData[Base Rebate],MasterData[Material'#],H2080,MasterData[Material],I2080,MasterData[WWB ID],C2080)</f>
        <v>0</v>
      </c>
      <c r="Q2080" s="95">
        <f>SUMIFS(MasterData[Annual Focus],MasterData[Material'#],H2080,MasterData[Material],I2080,MasterData[WWB ID],C2080)</f>
        <v>0</v>
      </c>
      <c r="R2080" s="95">
        <f>SUMIFS(MasterData[Growth Rebate],MasterData[Material'#],H2080,MasterData[Material],I2080,MasterData[WWB ID],C2080)</f>
        <v>0</v>
      </c>
      <c r="S2080" s="95">
        <f t="shared" si="68"/>
        <v>0</v>
      </c>
    </row>
    <row r="2081" spans="11:19" x14ac:dyDescent="0.25">
      <c r="K2081" s="95">
        <f>SUMIFS(MasterData[Curr Sales],MasterData[Material'#],H2081,MasterData[Material],I2081,MasterData[WWB ID],C2081)</f>
        <v>0</v>
      </c>
      <c r="L2081" s="95">
        <f>SUMIFS(MasterData[Prior Sales],MasterData[Material'#],H2081,MasterData[Material],I2081,MasterData[WWB ID],C2081)</f>
        <v>0</v>
      </c>
      <c r="M2081" s="95">
        <f t="shared" si="67"/>
        <v>0</v>
      </c>
      <c r="N2081" s="95">
        <f>SUMIFS(MasterData[Semi-Annual Base],MasterData[Material'#],H2081,MasterData[Material],I2081,MasterData[WWB ID],C2081)</f>
        <v>0</v>
      </c>
      <c r="O2081" s="95">
        <f>SUMIFS(MasterData[Semi-Annual Focus],MasterData[Material'#],H2081,MasterData[Material],I2081,MasterData[WWB ID],C2081)</f>
        <v>0</v>
      </c>
      <c r="P2081" s="95">
        <f>SUMIFS(MasterData[Base Rebate],MasterData[Material'#],H2081,MasterData[Material],I2081,MasterData[WWB ID],C2081)</f>
        <v>0</v>
      </c>
      <c r="Q2081" s="95">
        <f>SUMIFS(MasterData[Annual Focus],MasterData[Material'#],H2081,MasterData[Material],I2081,MasterData[WWB ID],C2081)</f>
        <v>0</v>
      </c>
      <c r="R2081" s="95">
        <f>SUMIFS(MasterData[Growth Rebate],MasterData[Material'#],H2081,MasterData[Material],I2081,MasterData[WWB ID],C2081)</f>
        <v>0</v>
      </c>
      <c r="S2081" s="95">
        <f t="shared" si="68"/>
        <v>0</v>
      </c>
    </row>
    <row r="2082" spans="11:19" x14ac:dyDescent="0.25">
      <c r="K2082" s="95">
        <f>SUMIFS(MasterData[Curr Sales],MasterData[Material'#],H2082,MasterData[Material],I2082,MasterData[WWB ID],C2082)</f>
        <v>0</v>
      </c>
      <c r="L2082" s="95">
        <f>SUMIFS(MasterData[Prior Sales],MasterData[Material'#],H2082,MasterData[Material],I2082,MasterData[WWB ID],C2082)</f>
        <v>0</v>
      </c>
      <c r="M2082" s="95">
        <f t="shared" si="67"/>
        <v>0</v>
      </c>
      <c r="N2082" s="95">
        <f>SUMIFS(MasterData[Semi-Annual Base],MasterData[Material'#],H2082,MasterData[Material],I2082,MasterData[WWB ID],C2082)</f>
        <v>0</v>
      </c>
      <c r="O2082" s="95">
        <f>SUMIFS(MasterData[Semi-Annual Focus],MasterData[Material'#],H2082,MasterData[Material],I2082,MasterData[WWB ID],C2082)</f>
        <v>0</v>
      </c>
      <c r="P2082" s="95">
        <f>SUMIFS(MasterData[Base Rebate],MasterData[Material'#],H2082,MasterData[Material],I2082,MasterData[WWB ID],C2082)</f>
        <v>0</v>
      </c>
      <c r="Q2082" s="95">
        <f>SUMIFS(MasterData[Annual Focus],MasterData[Material'#],H2082,MasterData[Material],I2082,MasterData[WWB ID],C2082)</f>
        <v>0</v>
      </c>
      <c r="R2082" s="95">
        <f>SUMIFS(MasterData[Growth Rebate],MasterData[Material'#],H2082,MasterData[Material],I2082,MasterData[WWB ID],C2082)</f>
        <v>0</v>
      </c>
      <c r="S2082" s="95">
        <f t="shared" si="68"/>
        <v>0</v>
      </c>
    </row>
    <row r="2083" spans="11:19" x14ac:dyDescent="0.25">
      <c r="K2083" s="95">
        <f>SUMIFS(MasterData[Curr Sales],MasterData[Material'#],H2083,MasterData[Material],I2083,MasterData[WWB ID],C2083)</f>
        <v>0</v>
      </c>
      <c r="L2083" s="95">
        <f>SUMIFS(MasterData[Prior Sales],MasterData[Material'#],H2083,MasterData[Material],I2083,MasterData[WWB ID],C2083)</f>
        <v>0</v>
      </c>
      <c r="M2083" s="95">
        <f t="shared" si="67"/>
        <v>0</v>
      </c>
      <c r="N2083" s="95">
        <f>SUMIFS(MasterData[Semi-Annual Base],MasterData[Material'#],H2083,MasterData[Material],I2083,MasterData[WWB ID],C2083)</f>
        <v>0</v>
      </c>
      <c r="O2083" s="95">
        <f>SUMIFS(MasterData[Semi-Annual Focus],MasterData[Material'#],H2083,MasterData[Material],I2083,MasterData[WWB ID],C2083)</f>
        <v>0</v>
      </c>
      <c r="P2083" s="95">
        <f>SUMIFS(MasterData[Base Rebate],MasterData[Material'#],H2083,MasterData[Material],I2083,MasterData[WWB ID],C2083)</f>
        <v>0</v>
      </c>
      <c r="Q2083" s="95">
        <f>SUMIFS(MasterData[Annual Focus],MasterData[Material'#],H2083,MasterData[Material],I2083,MasterData[WWB ID],C2083)</f>
        <v>0</v>
      </c>
      <c r="R2083" s="95">
        <f>SUMIFS(MasterData[Growth Rebate],MasterData[Material'#],H2083,MasterData[Material],I2083,MasterData[WWB ID],C2083)</f>
        <v>0</v>
      </c>
      <c r="S2083" s="95">
        <f t="shared" si="68"/>
        <v>0</v>
      </c>
    </row>
    <row r="2084" spans="11:19" x14ac:dyDescent="0.25">
      <c r="K2084" s="95">
        <f>SUMIFS(MasterData[Curr Sales],MasterData[Material'#],H2084,MasterData[Material],I2084,MasterData[WWB ID],C2084)</f>
        <v>0</v>
      </c>
      <c r="L2084" s="95">
        <f>SUMIFS(MasterData[Prior Sales],MasterData[Material'#],H2084,MasterData[Material],I2084,MasterData[WWB ID],C2084)</f>
        <v>0</v>
      </c>
      <c r="M2084" s="95">
        <f t="shared" si="67"/>
        <v>0</v>
      </c>
      <c r="N2084" s="95">
        <f>SUMIFS(MasterData[Semi-Annual Base],MasterData[Material'#],H2084,MasterData[Material],I2084,MasterData[WWB ID],C2084)</f>
        <v>0</v>
      </c>
      <c r="O2084" s="95">
        <f>SUMIFS(MasterData[Semi-Annual Focus],MasterData[Material'#],H2084,MasterData[Material],I2084,MasterData[WWB ID],C2084)</f>
        <v>0</v>
      </c>
      <c r="P2084" s="95">
        <f>SUMIFS(MasterData[Base Rebate],MasterData[Material'#],H2084,MasterData[Material],I2084,MasterData[WWB ID],C2084)</f>
        <v>0</v>
      </c>
      <c r="Q2084" s="95">
        <f>SUMIFS(MasterData[Annual Focus],MasterData[Material'#],H2084,MasterData[Material],I2084,MasterData[WWB ID],C2084)</f>
        <v>0</v>
      </c>
      <c r="R2084" s="95">
        <f>SUMIFS(MasterData[Growth Rebate],MasterData[Material'#],H2084,MasterData[Material],I2084,MasterData[WWB ID],C2084)</f>
        <v>0</v>
      </c>
      <c r="S2084" s="95">
        <f t="shared" si="68"/>
        <v>0</v>
      </c>
    </row>
    <row r="2085" spans="11:19" x14ac:dyDescent="0.25">
      <c r="K2085" s="95">
        <f>SUMIFS(MasterData[Curr Sales],MasterData[Material'#],H2085,MasterData[Material],I2085,MasterData[WWB ID],C2085)</f>
        <v>0</v>
      </c>
      <c r="L2085" s="95">
        <f>SUMIFS(MasterData[Prior Sales],MasterData[Material'#],H2085,MasterData[Material],I2085,MasterData[WWB ID],C2085)</f>
        <v>0</v>
      </c>
      <c r="M2085" s="95">
        <f t="shared" si="67"/>
        <v>0</v>
      </c>
      <c r="N2085" s="95">
        <f>SUMIFS(MasterData[Semi-Annual Base],MasterData[Material'#],H2085,MasterData[Material],I2085,MasterData[WWB ID],C2085)</f>
        <v>0</v>
      </c>
      <c r="O2085" s="95">
        <f>SUMIFS(MasterData[Semi-Annual Focus],MasterData[Material'#],H2085,MasterData[Material],I2085,MasterData[WWB ID],C2085)</f>
        <v>0</v>
      </c>
      <c r="P2085" s="95">
        <f>SUMIFS(MasterData[Base Rebate],MasterData[Material'#],H2085,MasterData[Material],I2085,MasterData[WWB ID],C2085)</f>
        <v>0</v>
      </c>
      <c r="Q2085" s="95">
        <f>SUMIFS(MasterData[Annual Focus],MasterData[Material'#],H2085,MasterData[Material],I2085,MasterData[WWB ID],C2085)</f>
        <v>0</v>
      </c>
      <c r="R2085" s="95">
        <f>SUMIFS(MasterData[Growth Rebate],MasterData[Material'#],H2085,MasterData[Material],I2085,MasterData[WWB ID],C2085)</f>
        <v>0</v>
      </c>
      <c r="S2085" s="95">
        <f t="shared" si="68"/>
        <v>0</v>
      </c>
    </row>
    <row r="2086" spans="11:19" x14ac:dyDescent="0.25">
      <c r="K2086" s="95">
        <f>SUMIFS(MasterData[Curr Sales],MasterData[Material'#],H2086,MasterData[Material],I2086,MasterData[WWB ID],C2086)</f>
        <v>0</v>
      </c>
      <c r="L2086" s="95">
        <f>SUMIFS(MasterData[Prior Sales],MasterData[Material'#],H2086,MasterData[Material],I2086,MasterData[WWB ID],C2086)</f>
        <v>0</v>
      </c>
      <c r="M2086" s="95">
        <f t="shared" si="67"/>
        <v>0</v>
      </c>
      <c r="N2086" s="95">
        <f>SUMIFS(MasterData[Semi-Annual Base],MasterData[Material'#],H2086,MasterData[Material],I2086,MasterData[WWB ID],C2086)</f>
        <v>0</v>
      </c>
      <c r="O2086" s="95">
        <f>SUMIFS(MasterData[Semi-Annual Focus],MasterData[Material'#],H2086,MasterData[Material],I2086,MasterData[WWB ID],C2086)</f>
        <v>0</v>
      </c>
      <c r="P2086" s="95">
        <f>SUMIFS(MasterData[Base Rebate],MasterData[Material'#],H2086,MasterData[Material],I2086,MasterData[WWB ID],C2086)</f>
        <v>0</v>
      </c>
      <c r="Q2086" s="95">
        <f>SUMIFS(MasterData[Annual Focus],MasterData[Material'#],H2086,MasterData[Material],I2086,MasterData[WWB ID],C2086)</f>
        <v>0</v>
      </c>
      <c r="R2086" s="95">
        <f>SUMIFS(MasterData[Growth Rebate],MasterData[Material'#],H2086,MasterData[Material],I2086,MasterData[WWB ID],C2086)</f>
        <v>0</v>
      </c>
      <c r="S2086" s="95">
        <f t="shared" si="68"/>
        <v>0</v>
      </c>
    </row>
    <row r="2087" spans="11:19" x14ac:dyDescent="0.25">
      <c r="K2087" s="95">
        <f>SUMIFS(MasterData[Curr Sales],MasterData[Material'#],H2087,MasterData[Material],I2087,MasterData[WWB ID],C2087)</f>
        <v>0</v>
      </c>
      <c r="L2087" s="95">
        <f>SUMIFS(MasterData[Prior Sales],MasterData[Material'#],H2087,MasterData[Material],I2087,MasterData[WWB ID],C2087)</f>
        <v>0</v>
      </c>
      <c r="M2087" s="95">
        <f t="shared" si="67"/>
        <v>0</v>
      </c>
      <c r="N2087" s="95">
        <f>SUMIFS(MasterData[Semi-Annual Base],MasterData[Material'#],H2087,MasterData[Material],I2087,MasterData[WWB ID],C2087)</f>
        <v>0</v>
      </c>
      <c r="O2087" s="95">
        <f>SUMIFS(MasterData[Semi-Annual Focus],MasterData[Material'#],H2087,MasterData[Material],I2087,MasterData[WWB ID],C2087)</f>
        <v>0</v>
      </c>
      <c r="P2087" s="95">
        <f>SUMIFS(MasterData[Base Rebate],MasterData[Material'#],H2087,MasterData[Material],I2087,MasterData[WWB ID],C2087)</f>
        <v>0</v>
      </c>
      <c r="Q2087" s="95">
        <f>SUMIFS(MasterData[Annual Focus],MasterData[Material'#],H2087,MasterData[Material],I2087,MasterData[WWB ID],C2087)</f>
        <v>0</v>
      </c>
      <c r="R2087" s="95">
        <f>SUMIFS(MasterData[Growth Rebate],MasterData[Material'#],H2087,MasterData[Material],I2087,MasterData[WWB ID],C2087)</f>
        <v>0</v>
      </c>
      <c r="S2087" s="95">
        <f t="shared" si="68"/>
        <v>0</v>
      </c>
    </row>
    <row r="2088" spans="11:19" x14ac:dyDescent="0.25">
      <c r="K2088" s="95">
        <f>SUMIFS(MasterData[Curr Sales],MasterData[Material'#],H2088,MasterData[Material],I2088,MasterData[WWB ID],C2088)</f>
        <v>0</v>
      </c>
      <c r="L2088" s="95">
        <f>SUMIFS(MasterData[Prior Sales],MasterData[Material'#],H2088,MasterData[Material],I2088,MasterData[WWB ID],C2088)</f>
        <v>0</v>
      </c>
      <c r="M2088" s="95">
        <f t="shared" si="67"/>
        <v>0</v>
      </c>
      <c r="N2088" s="95">
        <f>SUMIFS(MasterData[Semi-Annual Base],MasterData[Material'#],H2088,MasterData[Material],I2088,MasterData[WWB ID],C2088)</f>
        <v>0</v>
      </c>
      <c r="O2088" s="95">
        <f>SUMIFS(MasterData[Semi-Annual Focus],MasterData[Material'#],H2088,MasterData[Material],I2088,MasterData[WWB ID],C2088)</f>
        <v>0</v>
      </c>
      <c r="P2088" s="95">
        <f>SUMIFS(MasterData[Base Rebate],MasterData[Material'#],H2088,MasterData[Material],I2088,MasterData[WWB ID],C2088)</f>
        <v>0</v>
      </c>
      <c r="Q2088" s="95">
        <f>SUMIFS(MasterData[Annual Focus],MasterData[Material'#],H2088,MasterData[Material],I2088,MasterData[WWB ID],C2088)</f>
        <v>0</v>
      </c>
      <c r="R2088" s="95">
        <f>SUMIFS(MasterData[Growth Rebate],MasterData[Material'#],H2088,MasterData[Material],I2088,MasterData[WWB ID],C2088)</f>
        <v>0</v>
      </c>
      <c r="S2088" s="95">
        <f t="shared" si="68"/>
        <v>0</v>
      </c>
    </row>
    <row r="2089" spans="11:19" x14ac:dyDescent="0.25">
      <c r="K2089" s="95">
        <f>SUMIFS(MasterData[Curr Sales],MasterData[Material'#],H2089,MasterData[Material],I2089,MasterData[WWB ID],C2089)</f>
        <v>0</v>
      </c>
      <c r="L2089" s="95">
        <f>SUMIFS(MasterData[Prior Sales],MasterData[Material'#],H2089,MasterData[Material],I2089,MasterData[WWB ID],C2089)</f>
        <v>0</v>
      </c>
      <c r="M2089" s="95">
        <f t="shared" si="67"/>
        <v>0</v>
      </c>
      <c r="N2089" s="95">
        <f>SUMIFS(MasterData[Semi-Annual Base],MasterData[Material'#],H2089,MasterData[Material],I2089,MasterData[WWB ID],C2089)</f>
        <v>0</v>
      </c>
      <c r="O2089" s="95">
        <f>SUMIFS(MasterData[Semi-Annual Focus],MasterData[Material'#],H2089,MasterData[Material],I2089,MasterData[WWB ID],C2089)</f>
        <v>0</v>
      </c>
      <c r="P2089" s="95">
        <f>SUMIFS(MasterData[Base Rebate],MasterData[Material'#],H2089,MasterData[Material],I2089,MasterData[WWB ID],C2089)</f>
        <v>0</v>
      </c>
      <c r="Q2089" s="95">
        <f>SUMIFS(MasterData[Annual Focus],MasterData[Material'#],H2089,MasterData[Material],I2089,MasterData[WWB ID],C2089)</f>
        <v>0</v>
      </c>
      <c r="R2089" s="95">
        <f>SUMIFS(MasterData[Growth Rebate],MasterData[Material'#],H2089,MasterData[Material],I2089,MasterData[WWB ID],C2089)</f>
        <v>0</v>
      </c>
      <c r="S2089" s="95">
        <f t="shared" si="68"/>
        <v>0</v>
      </c>
    </row>
    <row r="2090" spans="11:19" x14ac:dyDescent="0.25">
      <c r="K2090" s="95">
        <f>SUMIFS(MasterData[Curr Sales],MasterData[Material'#],H2090,MasterData[Material],I2090,MasterData[WWB ID],C2090)</f>
        <v>0</v>
      </c>
      <c r="L2090" s="95">
        <f>SUMIFS(MasterData[Prior Sales],MasterData[Material'#],H2090,MasterData[Material],I2090,MasterData[WWB ID],C2090)</f>
        <v>0</v>
      </c>
      <c r="M2090" s="95">
        <f t="shared" si="67"/>
        <v>0</v>
      </c>
      <c r="N2090" s="95">
        <f>SUMIFS(MasterData[Semi-Annual Base],MasterData[Material'#],H2090,MasterData[Material],I2090,MasterData[WWB ID],C2090)</f>
        <v>0</v>
      </c>
      <c r="O2090" s="95">
        <f>SUMIFS(MasterData[Semi-Annual Focus],MasterData[Material'#],H2090,MasterData[Material],I2090,MasterData[WWB ID],C2090)</f>
        <v>0</v>
      </c>
      <c r="P2090" s="95">
        <f>SUMIFS(MasterData[Base Rebate],MasterData[Material'#],H2090,MasterData[Material],I2090,MasterData[WWB ID],C2090)</f>
        <v>0</v>
      </c>
      <c r="Q2090" s="95">
        <f>SUMIFS(MasterData[Annual Focus],MasterData[Material'#],H2090,MasterData[Material],I2090,MasterData[WWB ID],C2090)</f>
        <v>0</v>
      </c>
      <c r="R2090" s="95">
        <f>SUMIFS(MasterData[Growth Rebate],MasterData[Material'#],H2090,MasterData[Material],I2090,MasterData[WWB ID],C2090)</f>
        <v>0</v>
      </c>
      <c r="S2090" s="95">
        <f t="shared" si="68"/>
        <v>0</v>
      </c>
    </row>
    <row r="2091" spans="11:19" x14ac:dyDescent="0.25">
      <c r="K2091" s="95">
        <f>SUMIFS(MasterData[Curr Sales],MasterData[Material'#],H2091,MasterData[Material],I2091,MasterData[WWB ID],C2091)</f>
        <v>0</v>
      </c>
      <c r="L2091" s="95">
        <f>SUMIFS(MasterData[Prior Sales],MasterData[Material'#],H2091,MasterData[Material],I2091,MasterData[WWB ID],C2091)</f>
        <v>0</v>
      </c>
      <c r="M2091" s="95">
        <f t="shared" si="67"/>
        <v>0</v>
      </c>
      <c r="N2091" s="95">
        <f>SUMIFS(MasterData[Semi-Annual Base],MasterData[Material'#],H2091,MasterData[Material],I2091,MasterData[WWB ID],C2091)</f>
        <v>0</v>
      </c>
      <c r="O2091" s="95">
        <f>SUMIFS(MasterData[Semi-Annual Focus],MasterData[Material'#],H2091,MasterData[Material],I2091,MasterData[WWB ID],C2091)</f>
        <v>0</v>
      </c>
      <c r="P2091" s="95">
        <f>SUMIFS(MasterData[Base Rebate],MasterData[Material'#],H2091,MasterData[Material],I2091,MasterData[WWB ID],C2091)</f>
        <v>0</v>
      </c>
      <c r="Q2091" s="95">
        <f>SUMIFS(MasterData[Annual Focus],MasterData[Material'#],H2091,MasterData[Material],I2091,MasterData[WWB ID],C2091)</f>
        <v>0</v>
      </c>
      <c r="R2091" s="95">
        <f>SUMIFS(MasterData[Growth Rebate],MasterData[Material'#],H2091,MasterData[Material],I2091,MasterData[WWB ID],C2091)</f>
        <v>0</v>
      </c>
      <c r="S2091" s="95">
        <f t="shared" si="68"/>
        <v>0</v>
      </c>
    </row>
    <row r="2092" spans="11:19" x14ac:dyDescent="0.25">
      <c r="K2092" s="95">
        <f>SUMIFS(MasterData[Curr Sales],MasterData[Material'#],H2092,MasterData[Material],I2092,MasterData[WWB ID],C2092)</f>
        <v>0</v>
      </c>
      <c r="L2092" s="95">
        <f>SUMIFS(MasterData[Prior Sales],MasterData[Material'#],H2092,MasterData[Material],I2092,MasterData[WWB ID],C2092)</f>
        <v>0</v>
      </c>
      <c r="M2092" s="95">
        <f t="shared" si="67"/>
        <v>0</v>
      </c>
      <c r="N2092" s="95">
        <f>SUMIFS(MasterData[Semi-Annual Base],MasterData[Material'#],H2092,MasterData[Material],I2092,MasterData[WWB ID],C2092)</f>
        <v>0</v>
      </c>
      <c r="O2092" s="95">
        <f>SUMIFS(MasterData[Semi-Annual Focus],MasterData[Material'#],H2092,MasterData[Material],I2092,MasterData[WWB ID],C2092)</f>
        <v>0</v>
      </c>
      <c r="P2092" s="95">
        <f>SUMIFS(MasterData[Base Rebate],MasterData[Material'#],H2092,MasterData[Material],I2092,MasterData[WWB ID],C2092)</f>
        <v>0</v>
      </c>
      <c r="Q2092" s="95">
        <f>SUMIFS(MasterData[Annual Focus],MasterData[Material'#],H2092,MasterData[Material],I2092,MasterData[WWB ID],C2092)</f>
        <v>0</v>
      </c>
      <c r="R2092" s="95">
        <f>SUMIFS(MasterData[Growth Rebate],MasterData[Material'#],H2092,MasterData[Material],I2092,MasterData[WWB ID],C2092)</f>
        <v>0</v>
      </c>
      <c r="S2092" s="95">
        <f t="shared" si="68"/>
        <v>0</v>
      </c>
    </row>
    <row r="2093" spans="11:19" x14ac:dyDescent="0.25">
      <c r="K2093" s="95">
        <f>SUMIFS(MasterData[Curr Sales],MasterData[Material'#],H2093,MasterData[Material],I2093,MasterData[WWB ID],C2093)</f>
        <v>0</v>
      </c>
      <c r="L2093" s="95">
        <f>SUMIFS(MasterData[Prior Sales],MasterData[Material'#],H2093,MasterData[Material],I2093,MasterData[WWB ID],C2093)</f>
        <v>0</v>
      </c>
      <c r="M2093" s="95">
        <f t="shared" si="67"/>
        <v>0</v>
      </c>
      <c r="N2093" s="95">
        <f>SUMIFS(MasterData[Semi-Annual Base],MasterData[Material'#],H2093,MasterData[Material],I2093,MasterData[WWB ID],C2093)</f>
        <v>0</v>
      </c>
      <c r="O2093" s="95">
        <f>SUMIFS(MasterData[Semi-Annual Focus],MasterData[Material'#],H2093,MasterData[Material],I2093,MasterData[WWB ID],C2093)</f>
        <v>0</v>
      </c>
      <c r="P2093" s="95">
        <f>SUMIFS(MasterData[Base Rebate],MasterData[Material'#],H2093,MasterData[Material],I2093,MasterData[WWB ID],C2093)</f>
        <v>0</v>
      </c>
      <c r="Q2093" s="95">
        <f>SUMIFS(MasterData[Annual Focus],MasterData[Material'#],H2093,MasterData[Material],I2093,MasterData[WWB ID],C2093)</f>
        <v>0</v>
      </c>
      <c r="R2093" s="95">
        <f>SUMIFS(MasterData[Growth Rebate],MasterData[Material'#],H2093,MasterData[Material],I2093,MasterData[WWB ID],C2093)</f>
        <v>0</v>
      </c>
      <c r="S2093" s="95">
        <f t="shared" si="68"/>
        <v>0</v>
      </c>
    </row>
    <row r="2094" spans="11:19" x14ac:dyDescent="0.25">
      <c r="K2094" s="95">
        <f>SUMIFS(MasterData[Curr Sales],MasterData[Material'#],H2094,MasterData[Material],I2094,MasterData[WWB ID],C2094)</f>
        <v>0</v>
      </c>
      <c r="L2094" s="95">
        <f>SUMIFS(MasterData[Prior Sales],MasterData[Material'#],H2094,MasterData[Material],I2094,MasterData[WWB ID],C2094)</f>
        <v>0</v>
      </c>
      <c r="M2094" s="95">
        <f t="shared" si="67"/>
        <v>0</v>
      </c>
      <c r="N2094" s="95">
        <f>SUMIFS(MasterData[Semi-Annual Base],MasterData[Material'#],H2094,MasterData[Material],I2094,MasterData[WWB ID],C2094)</f>
        <v>0</v>
      </c>
      <c r="O2094" s="95">
        <f>SUMIFS(MasterData[Semi-Annual Focus],MasterData[Material'#],H2094,MasterData[Material],I2094,MasterData[WWB ID],C2094)</f>
        <v>0</v>
      </c>
      <c r="P2094" s="95">
        <f>SUMIFS(MasterData[Base Rebate],MasterData[Material'#],H2094,MasterData[Material],I2094,MasterData[WWB ID],C2094)</f>
        <v>0</v>
      </c>
      <c r="Q2094" s="95">
        <f>SUMIFS(MasterData[Annual Focus],MasterData[Material'#],H2094,MasterData[Material],I2094,MasterData[WWB ID],C2094)</f>
        <v>0</v>
      </c>
      <c r="R2094" s="95">
        <f>SUMIFS(MasterData[Growth Rebate],MasterData[Material'#],H2094,MasterData[Material],I2094,MasterData[WWB ID],C2094)</f>
        <v>0</v>
      </c>
      <c r="S2094" s="95">
        <f t="shared" si="68"/>
        <v>0</v>
      </c>
    </row>
    <row r="2095" spans="11:19" x14ac:dyDescent="0.25">
      <c r="K2095" s="95">
        <f>SUMIFS(MasterData[Curr Sales],MasterData[Material'#],H2095,MasterData[Material],I2095,MasterData[WWB ID],C2095)</f>
        <v>0</v>
      </c>
      <c r="L2095" s="95">
        <f>SUMIFS(MasterData[Prior Sales],MasterData[Material'#],H2095,MasterData[Material],I2095,MasterData[WWB ID],C2095)</f>
        <v>0</v>
      </c>
      <c r="M2095" s="95">
        <f t="shared" si="67"/>
        <v>0</v>
      </c>
      <c r="N2095" s="95">
        <f>SUMIFS(MasterData[Semi-Annual Base],MasterData[Material'#],H2095,MasterData[Material],I2095,MasterData[WWB ID],C2095)</f>
        <v>0</v>
      </c>
      <c r="O2095" s="95">
        <f>SUMIFS(MasterData[Semi-Annual Focus],MasterData[Material'#],H2095,MasterData[Material],I2095,MasterData[WWB ID],C2095)</f>
        <v>0</v>
      </c>
      <c r="P2095" s="95">
        <f>SUMIFS(MasterData[Base Rebate],MasterData[Material'#],H2095,MasterData[Material],I2095,MasterData[WWB ID],C2095)</f>
        <v>0</v>
      </c>
      <c r="Q2095" s="95">
        <f>SUMIFS(MasterData[Annual Focus],MasterData[Material'#],H2095,MasterData[Material],I2095,MasterData[WWB ID],C2095)</f>
        <v>0</v>
      </c>
      <c r="R2095" s="95">
        <f>SUMIFS(MasterData[Growth Rebate],MasterData[Material'#],H2095,MasterData[Material],I2095,MasterData[WWB ID],C2095)</f>
        <v>0</v>
      </c>
      <c r="S2095" s="95">
        <f t="shared" si="68"/>
        <v>0</v>
      </c>
    </row>
    <row r="2096" spans="11:19" x14ac:dyDescent="0.25">
      <c r="K2096" s="95">
        <f>SUMIFS(MasterData[Curr Sales],MasterData[Material'#],H2096,MasterData[Material],I2096,MasterData[WWB ID],C2096)</f>
        <v>0</v>
      </c>
      <c r="L2096" s="95">
        <f>SUMIFS(MasterData[Prior Sales],MasterData[Material'#],H2096,MasterData[Material],I2096,MasterData[WWB ID],C2096)</f>
        <v>0</v>
      </c>
      <c r="M2096" s="95">
        <f t="shared" si="67"/>
        <v>0</v>
      </c>
      <c r="N2096" s="95">
        <f>SUMIFS(MasterData[Semi-Annual Base],MasterData[Material'#],H2096,MasterData[Material],I2096,MasterData[WWB ID],C2096)</f>
        <v>0</v>
      </c>
      <c r="O2096" s="95">
        <f>SUMIFS(MasterData[Semi-Annual Focus],MasterData[Material'#],H2096,MasterData[Material],I2096,MasterData[WWB ID],C2096)</f>
        <v>0</v>
      </c>
      <c r="P2096" s="95">
        <f>SUMIFS(MasterData[Base Rebate],MasterData[Material'#],H2096,MasterData[Material],I2096,MasterData[WWB ID],C2096)</f>
        <v>0</v>
      </c>
      <c r="Q2096" s="95">
        <f>SUMIFS(MasterData[Annual Focus],MasterData[Material'#],H2096,MasterData[Material],I2096,MasterData[WWB ID],C2096)</f>
        <v>0</v>
      </c>
      <c r="R2096" s="95">
        <f>SUMIFS(MasterData[Growth Rebate],MasterData[Material'#],H2096,MasterData[Material],I2096,MasterData[WWB ID],C2096)</f>
        <v>0</v>
      </c>
      <c r="S2096" s="95">
        <f t="shared" si="68"/>
        <v>0</v>
      </c>
    </row>
    <row r="2097" spans="11:19" x14ac:dyDescent="0.25">
      <c r="K2097" s="95">
        <f>SUMIFS(MasterData[Curr Sales],MasterData[Material'#],H2097,MasterData[Material],I2097,MasterData[WWB ID],C2097)</f>
        <v>0</v>
      </c>
      <c r="L2097" s="95">
        <f>SUMIFS(MasterData[Prior Sales],MasterData[Material'#],H2097,MasterData[Material],I2097,MasterData[WWB ID],C2097)</f>
        <v>0</v>
      </c>
      <c r="M2097" s="95">
        <f t="shared" si="67"/>
        <v>0</v>
      </c>
      <c r="N2097" s="95">
        <f>SUMIFS(MasterData[Semi-Annual Base],MasterData[Material'#],H2097,MasterData[Material],I2097,MasterData[WWB ID],C2097)</f>
        <v>0</v>
      </c>
      <c r="O2097" s="95">
        <f>SUMIFS(MasterData[Semi-Annual Focus],MasterData[Material'#],H2097,MasterData[Material],I2097,MasterData[WWB ID],C2097)</f>
        <v>0</v>
      </c>
      <c r="P2097" s="95">
        <f>SUMIFS(MasterData[Base Rebate],MasterData[Material'#],H2097,MasterData[Material],I2097,MasterData[WWB ID],C2097)</f>
        <v>0</v>
      </c>
      <c r="Q2097" s="95">
        <f>SUMIFS(MasterData[Annual Focus],MasterData[Material'#],H2097,MasterData[Material],I2097,MasterData[WWB ID],C2097)</f>
        <v>0</v>
      </c>
      <c r="R2097" s="95">
        <f>SUMIFS(MasterData[Growth Rebate],MasterData[Material'#],H2097,MasterData[Material],I2097,MasterData[WWB ID],C2097)</f>
        <v>0</v>
      </c>
      <c r="S2097" s="95">
        <f t="shared" si="68"/>
        <v>0</v>
      </c>
    </row>
    <row r="2098" spans="11:19" x14ac:dyDescent="0.25">
      <c r="K2098" s="95">
        <f>SUMIFS(MasterData[Curr Sales],MasterData[Material'#],H2098,MasterData[Material],I2098,MasterData[WWB ID],C2098)</f>
        <v>0</v>
      </c>
      <c r="L2098" s="95">
        <f>SUMIFS(MasterData[Prior Sales],MasterData[Material'#],H2098,MasterData[Material],I2098,MasterData[WWB ID],C2098)</f>
        <v>0</v>
      </c>
      <c r="M2098" s="95">
        <f t="shared" si="67"/>
        <v>0</v>
      </c>
      <c r="N2098" s="95">
        <f>SUMIFS(MasterData[Semi-Annual Base],MasterData[Material'#],H2098,MasterData[Material],I2098,MasterData[WWB ID],C2098)</f>
        <v>0</v>
      </c>
      <c r="O2098" s="95">
        <f>SUMIFS(MasterData[Semi-Annual Focus],MasterData[Material'#],H2098,MasterData[Material],I2098,MasterData[WWB ID],C2098)</f>
        <v>0</v>
      </c>
      <c r="P2098" s="95">
        <f>SUMIFS(MasterData[Base Rebate],MasterData[Material'#],H2098,MasterData[Material],I2098,MasterData[WWB ID],C2098)</f>
        <v>0</v>
      </c>
      <c r="Q2098" s="95">
        <f>SUMIFS(MasterData[Annual Focus],MasterData[Material'#],H2098,MasterData[Material],I2098,MasterData[WWB ID],C2098)</f>
        <v>0</v>
      </c>
      <c r="R2098" s="95">
        <f>SUMIFS(MasterData[Growth Rebate],MasterData[Material'#],H2098,MasterData[Material],I2098,MasterData[WWB ID],C2098)</f>
        <v>0</v>
      </c>
      <c r="S2098" s="95">
        <f t="shared" si="68"/>
        <v>0</v>
      </c>
    </row>
    <row r="2099" spans="11:19" x14ac:dyDescent="0.25">
      <c r="K2099" s="95">
        <f>SUMIFS(MasterData[Curr Sales],MasterData[Material'#],H2099,MasterData[Material],I2099,MasterData[WWB ID],C2099)</f>
        <v>0</v>
      </c>
      <c r="L2099" s="95">
        <f>SUMIFS(MasterData[Prior Sales],MasterData[Material'#],H2099,MasterData[Material],I2099,MasterData[WWB ID],C2099)</f>
        <v>0</v>
      </c>
      <c r="M2099" s="95">
        <f t="shared" si="67"/>
        <v>0</v>
      </c>
      <c r="N2099" s="95">
        <f>SUMIFS(MasterData[Semi-Annual Base],MasterData[Material'#],H2099,MasterData[Material],I2099,MasterData[WWB ID],C2099)</f>
        <v>0</v>
      </c>
      <c r="O2099" s="95">
        <f>SUMIFS(MasterData[Semi-Annual Focus],MasterData[Material'#],H2099,MasterData[Material],I2099,MasterData[WWB ID],C2099)</f>
        <v>0</v>
      </c>
      <c r="P2099" s="95">
        <f>SUMIFS(MasterData[Base Rebate],MasterData[Material'#],H2099,MasterData[Material],I2099,MasterData[WWB ID],C2099)</f>
        <v>0</v>
      </c>
      <c r="Q2099" s="95">
        <f>SUMIFS(MasterData[Annual Focus],MasterData[Material'#],H2099,MasterData[Material],I2099,MasterData[WWB ID],C2099)</f>
        <v>0</v>
      </c>
      <c r="R2099" s="95">
        <f>SUMIFS(MasterData[Growth Rebate],MasterData[Material'#],H2099,MasterData[Material],I2099,MasterData[WWB ID],C2099)</f>
        <v>0</v>
      </c>
      <c r="S2099" s="95">
        <f t="shared" si="68"/>
        <v>0</v>
      </c>
    </row>
    <row r="2100" spans="11:19" x14ac:dyDescent="0.25">
      <c r="K2100" s="95">
        <f>SUMIFS(MasterData[Curr Sales],MasterData[Material'#],H2100,MasterData[Material],I2100,MasterData[WWB ID],C2100)</f>
        <v>0</v>
      </c>
      <c r="L2100" s="95">
        <f>SUMIFS(MasterData[Prior Sales],MasterData[Material'#],H2100,MasterData[Material],I2100,MasterData[WWB ID],C2100)</f>
        <v>0</v>
      </c>
      <c r="M2100" s="95">
        <f t="shared" si="67"/>
        <v>0</v>
      </c>
      <c r="N2100" s="95">
        <f>SUMIFS(MasterData[Semi-Annual Base],MasterData[Material'#],H2100,MasterData[Material],I2100,MasterData[WWB ID],C2100)</f>
        <v>0</v>
      </c>
      <c r="O2100" s="95">
        <f>SUMIFS(MasterData[Semi-Annual Focus],MasterData[Material'#],H2100,MasterData[Material],I2100,MasterData[WWB ID],C2100)</f>
        <v>0</v>
      </c>
      <c r="P2100" s="95">
        <f>SUMIFS(MasterData[Base Rebate],MasterData[Material'#],H2100,MasterData[Material],I2100,MasterData[WWB ID],C2100)</f>
        <v>0</v>
      </c>
      <c r="Q2100" s="95">
        <f>SUMIFS(MasterData[Annual Focus],MasterData[Material'#],H2100,MasterData[Material],I2100,MasterData[WWB ID],C2100)</f>
        <v>0</v>
      </c>
      <c r="R2100" s="95">
        <f>SUMIFS(MasterData[Growth Rebate],MasterData[Material'#],H2100,MasterData[Material],I2100,MasterData[WWB ID],C2100)</f>
        <v>0</v>
      </c>
      <c r="S2100" s="95">
        <f t="shared" si="68"/>
        <v>0</v>
      </c>
    </row>
    <row r="2101" spans="11:19" x14ac:dyDescent="0.25">
      <c r="K2101" s="95">
        <f>SUMIFS(MasterData[Curr Sales],MasterData[Material'#],H2101,MasterData[Material],I2101,MasterData[WWB ID],C2101)</f>
        <v>0</v>
      </c>
      <c r="L2101" s="95">
        <f>SUMIFS(MasterData[Prior Sales],MasterData[Material'#],H2101,MasterData[Material],I2101,MasterData[WWB ID],C2101)</f>
        <v>0</v>
      </c>
      <c r="M2101" s="95">
        <f t="shared" si="67"/>
        <v>0</v>
      </c>
      <c r="N2101" s="95">
        <f>SUMIFS(MasterData[Semi-Annual Base],MasterData[Material'#],H2101,MasterData[Material],I2101,MasterData[WWB ID],C2101)</f>
        <v>0</v>
      </c>
      <c r="O2101" s="95">
        <f>SUMIFS(MasterData[Semi-Annual Focus],MasterData[Material'#],H2101,MasterData[Material],I2101,MasterData[WWB ID],C2101)</f>
        <v>0</v>
      </c>
      <c r="P2101" s="95">
        <f>SUMIFS(MasterData[Base Rebate],MasterData[Material'#],H2101,MasterData[Material],I2101,MasterData[WWB ID],C2101)</f>
        <v>0</v>
      </c>
      <c r="Q2101" s="95">
        <f>SUMIFS(MasterData[Annual Focus],MasterData[Material'#],H2101,MasterData[Material],I2101,MasterData[WWB ID],C2101)</f>
        <v>0</v>
      </c>
      <c r="R2101" s="95">
        <f>SUMIFS(MasterData[Growth Rebate],MasterData[Material'#],H2101,MasterData[Material],I2101,MasterData[WWB ID],C2101)</f>
        <v>0</v>
      </c>
      <c r="S2101" s="95">
        <f t="shared" si="68"/>
        <v>0</v>
      </c>
    </row>
    <row r="2102" spans="11:19" x14ac:dyDescent="0.25">
      <c r="K2102" s="95">
        <f>SUMIFS(MasterData[Curr Sales],MasterData[Material'#],H2102,MasterData[Material],I2102,MasterData[WWB ID],C2102)</f>
        <v>0</v>
      </c>
      <c r="L2102" s="95">
        <f>SUMIFS(MasterData[Prior Sales],MasterData[Material'#],H2102,MasterData[Material],I2102,MasterData[WWB ID],C2102)</f>
        <v>0</v>
      </c>
      <c r="M2102" s="95">
        <f t="shared" si="67"/>
        <v>0</v>
      </c>
      <c r="N2102" s="95">
        <f>SUMIFS(MasterData[Semi-Annual Base],MasterData[Material'#],H2102,MasterData[Material],I2102,MasterData[WWB ID],C2102)</f>
        <v>0</v>
      </c>
      <c r="O2102" s="95">
        <f>SUMIFS(MasterData[Semi-Annual Focus],MasterData[Material'#],H2102,MasterData[Material],I2102,MasterData[WWB ID],C2102)</f>
        <v>0</v>
      </c>
      <c r="P2102" s="95">
        <f>SUMIFS(MasterData[Base Rebate],MasterData[Material'#],H2102,MasterData[Material],I2102,MasterData[WWB ID],C2102)</f>
        <v>0</v>
      </c>
      <c r="Q2102" s="95">
        <f>SUMIFS(MasterData[Annual Focus],MasterData[Material'#],H2102,MasterData[Material],I2102,MasterData[WWB ID],C2102)</f>
        <v>0</v>
      </c>
      <c r="R2102" s="95">
        <f>SUMIFS(MasterData[Growth Rebate],MasterData[Material'#],H2102,MasterData[Material],I2102,MasterData[WWB ID],C2102)</f>
        <v>0</v>
      </c>
      <c r="S2102" s="95">
        <f t="shared" si="68"/>
        <v>0</v>
      </c>
    </row>
    <row r="2103" spans="11:19" x14ac:dyDescent="0.25">
      <c r="K2103" s="95">
        <f>SUMIFS(MasterData[Curr Sales],MasterData[Material'#],H2103,MasterData[Material],I2103,MasterData[WWB ID],C2103)</f>
        <v>0</v>
      </c>
      <c r="L2103" s="95">
        <f>SUMIFS(MasterData[Prior Sales],MasterData[Material'#],H2103,MasterData[Material],I2103,MasterData[WWB ID],C2103)</f>
        <v>0</v>
      </c>
      <c r="M2103" s="95">
        <f t="shared" si="67"/>
        <v>0</v>
      </c>
      <c r="N2103" s="95">
        <f>SUMIFS(MasterData[Semi-Annual Base],MasterData[Material'#],H2103,MasterData[Material],I2103,MasterData[WWB ID],C2103)</f>
        <v>0</v>
      </c>
      <c r="O2103" s="95">
        <f>SUMIFS(MasterData[Semi-Annual Focus],MasterData[Material'#],H2103,MasterData[Material],I2103,MasterData[WWB ID],C2103)</f>
        <v>0</v>
      </c>
      <c r="P2103" s="95">
        <f>SUMIFS(MasterData[Base Rebate],MasterData[Material'#],H2103,MasterData[Material],I2103,MasterData[WWB ID],C2103)</f>
        <v>0</v>
      </c>
      <c r="Q2103" s="95">
        <f>SUMIFS(MasterData[Annual Focus],MasterData[Material'#],H2103,MasterData[Material],I2103,MasterData[WWB ID],C2103)</f>
        <v>0</v>
      </c>
      <c r="R2103" s="95">
        <f>SUMIFS(MasterData[Growth Rebate],MasterData[Material'#],H2103,MasterData[Material],I2103,MasterData[WWB ID],C2103)</f>
        <v>0</v>
      </c>
      <c r="S2103" s="95">
        <f t="shared" si="68"/>
        <v>0</v>
      </c>
    </row>
    <row r="2104" spans="11:19" x14ac:dyDescent="0.25">
      <c r="K2104" s="95">
        <f>SUMIFS(MasterData[Curr Sales],MasterData[Material'#],H2104,MasterData[Material],I2104,MasterData[WWB ID],C2104)</f>
        <v>0</v>
      </c>
      <c r="L2104" s="95">
        <f>SUMIFS(MasterData[Prior Sales],MasterData[Material'#],H2104,MasterData[Material],I2104,MasterData[WWB ID],C2104)</f>
        <v>0</v>
      </c>
      <c r="M2104" s="95">
        <f t="shared" si="67"/>
        <v>0</v>
      </c>
      <c r="N2104" s="95">
        <f>SUMIFS(MasterData[Semi-Annual Base],MasterData[Material'#],H2104,MasterData[Material],I2104,MasterData[WWB ID],C2104)</f>
        <v>0</v>
      </c>
      <c r="O2104" s="95">
        <f>SUMIFS(MasterData[Semi-Annual Focus],MasterData[Material'#],H2104,MasterData[Material],I2104,MasterData[WWB ID],C2104)</f>
        <v>0</v>
      </c>
      <c r="P2104" s="95">
        <f>SUMIFS(MasterData[Base Rebate],MasterData[Material'#],H2104,MasterData[Material],I2104,MasterData[WWB ID],C2104)</f>
        <v>0</v>
      </c>
      <c r="Q2104" s="95">
        <f>SUMIFS(MasterData[Annual Focus],MasterData[Material'#],H2104,MasterData[Material],I2104,MasterData[WWB ID],C2104)</f>
        <v>0</v>
      </c>
      <c r="R2104" s="95">
        <f>SUMIFS(MasterData[Growth Rebate],MasterData[Material'#],H2104,MasterData[Material],I2104,MasterData[WWB ID],C2104)</f>
        <v>0</v>
      </c>
      <c r="S2104" s="95">
        <f t="shared" si="68"/>
        <v>0</v>
      </c>
    </row>
    <row r="2105" spans="11:19" x14ac:dyDescent="0.25">
      <c r="K2105" s="95">
        <f>SUMIFS(MasterData[Curr Sales],MasterData[Material'#],H2105,MasterData[Material],I2105,MasterData[WWB ID],C2105)</f>
        <v>0</v>
      </c>
      <c r="L2105" s="95">
        <f>SUMIFS(MasterData[Prior Sales],MasterData[Material'#],H2105,MasterData[Material],I2105,MasterData[WWB ID],C2105)</f>
        <v>0</v>
      </c>
      <c r="M2105" s="95">
        <f t="shared" si="67"/>
        <v>0</v>
      </c>
      <c r="N2105" s="95">
        <f>SUMIFS(MasterData[Semi-Annual Base],MasterData[Material'#],H2105,MasterData[Material],I2105,MasterData[WWB ID],C2105)</f>
        <v>0</v>
      </c>
      <c r="O2105" s="95">
        <f>SUMIFS(MasterData[Semi-Annual Focus],MasterData[Material'#],H2105,MasterData[Material],I2105,MasterData[WWB ID],C2105)</f>
        <v>0</v>
      </c>
      <c r="P2105" s="95">
        <f>SUMIFS(MasterData[Base Rebate],MasterData[Material'#],H2105,MasterData[Material],I2105,MasterData[WWB ID],C2105)</f>
        <v>0</v>
      </c>
      <c r="Q2105" s="95">
        <f>SUMIFS(MasterData[Annual Focus],MasterData[Material'#],H2105,MasterData[Material],I2105,MasterData[WWB ID],C2105)</f>
        <v>0</v>
      </c>
      <c r="R2105" s="95">
        <f>SUMIFS(MasterData[Growth Rebate],MasterData[Material'#],H2105,MasterData[Material],I2105,MasterData[WWB ID],C2105)</f>
        <v>0</v>
      </c>
      <c r="S2105" s="95">
        <f t="shared" si="68"/>
        <v>0</v>
      </c>
    </row>
    <row r="2106" spans="11:19" x14ac:dyDescent="0.25">
      <c r="K2106" s="95">
        <f>SUMIFS(MasterData[Curr Sales],MasterData[Material'#],H2106,MasterData[Material],I2106,MasterData[WWB ID],C2106)</f>
        <v>0</v>
      </c>
      <c r="L2106" s="95">
        <f>SUMIFS(MasterData[Prior Sales],MasterData[Material'#],H2106,MasterData[Material],I2106,MasterData[WWB ID],C2106)</f>
        <v>0</v>
      </c>
      <c r="M2106" s="95">
        <f t="shared" si="67"/>
        <v>0</v>
      </c>
      <c r="N2106" s="95">
        <f>SUMIFS(MasterData[Semi-Annual Base],MasterData[Material'#],H2106,MasterData[Material],I2106,MasterData[WWB ID],C2106)</f>
        <v>0</v>
      </c>
      <c r="O2106" s="95">
        <f>SUMIFS(MasterData[Semi-Annual Focus],MasterData[Material'#],H2106,MasterData[Material],I2106,MasterData[WWB ID],C2106)</f>
        <v>0</v>
      </c>
      <c r="P2106" s="95">
        <f>SUMIFS(MasterData[Base Rebate],MasterData[Material'#],H2106,MasterData[Material],I2106,MasterData[WWB ID],C2106)</f>
        <v>0</v>
      </c>
      <c r="Q2106" s="95">
        <f>SUMIFS(MasterData[Annual Focus],MasterData[Material'#],H2106,MasterData[Material],I2106,MasterData[WWB ID],C2106)</f>
        <v>0</v>
      </c>
      <c r="R2106" s="95">
        <f>SUMIFS(MasterData[Growth Rebate],MasterData[Material'#],H2106,MasterData[Material],I2106,MasterData[WWB ID],C2106)</f>
        <v>0</v>
      </c>
      <c r="S2106" s="95">
        <f t="shared" si="68"/>
        <v>0</v>
      </c>
    </row>
    <row r="2107" spans="11:19" x14ac:dyDescent="0.25">
      <c r="K2107" s="95">
        <f>SUMIFS(MasterData[Curr Sales],MasterData[Material'#],H2107,MasterData[Material],I2107,MasterData[WWB ID],C2107)</f>
        <v>0</v>
      </c>
      <c r="L2107" s="95">
        <f>SUMIFS(MasterData[Prior Sales],MasterData[Material'#],H2107,MasterData[Material],I2107,MasterData[WWB ID],C2107)</f>
        <v>0</v>
      </c>
      <c r="M2107" s="95">
        <f t="shared" si="67"/>
        <v>0</v>
      </c>
      <c r="N2107" s="95">
        <f>SUMIFS(MasterData[Semi-Annual Base],MasterData[Material'#],H2107,MasterData[Material],I2107,MasterData[WWB ID],C2107)</f>
        <v>0</v>
      </c>
      <c r="O2107" s="95">
        <f>SUMIFS(MasterData[Semi-Annual Focus],MasterData[Material'#],H2107,MasterData[Material],I2107,MasterData[WWB ID],C2107)</f>
        <v>0</v>
      </c>
      <c r="P2107" s="95">
        <f>SUMIFS(MasterData[Base Rebate],MasterData[Material'#],H2107,MasterData[Material],I2107,MasterData[WWB ID],C2107)</f>
        <v>0</v>
      </c>
      <c r="Q2107" s="95">
        <f>SUMIFS(MasterData[Annual Focus],MasterData[Material'#],H2107,MasterData[Material],I2107,MasterData[WWB ID],C2107)</f>
        <v>0</v>
      </c>
      <c r="R2107" s="95">
        <f>SUMIFS(MasterData[Growth Rebate],MasterData[Material'#],H2107,MasterData[Material],I2107,MasterData[WWB ID],C2107)</f>
        <v>0</v>
      </c>
      <c r="S2107" s="95">
        <f t="shared" si="68"/>
        <v>0</v>
      </c>
    </row>
    <row r="2108" spans="11:19" x14ac:dyDescent="0.25">
      <c r="K2108" s="95">
        <f>SUMIFS(MasterData[Curr Sales],MasterData[Material'#],H2108,MasterData[Material],I2108,MasterData[WWB ID],C2108)</f>
        <v>0</v>
      </c>
      <c r="L2108" s="95">
        <f>SUMIFS(MasterData[Prior Sales],MasterData[Material'#],H2108,MasterData[Material],I2108,MasterData[WWB ID],C2108)</f>
        <v>0</v>
      </c>
      <c r="M2108" s="95">
        <f t="shared" si="67"/>
        <v>0</v>
      </c>
      <c r="N2108" s="95">
        <f>SUMIFS(MasterData[Semi-Annual Base],MasterData[Material'#],H2108,MasterData[Material],I2108,MasterData[WWB ID],C2108)</f>
        <v>0</v>
      </c>
      <c r="O2108" s="95">
        <f>SUMIFS(MasterData[Semi-Annual Focus],MasterData[Material'#],H2108,MasterData[Material],I2108,MasterData[WWB ID],C2108)</f>
        <v>0</v>
      </c>
      <c r="P2108" s="95">
        <f>SUMIFS(MasterData[Base Rebate],MasterData[Material'#],H2108,MasterData[Material],I2108,MasterData[WWB ID],C2108)</f>
        <v>0</v>
      </c>
      <c r="Q2108" s="95">
        <f>SUMIFS(MasterData[Annual Focus],MasterData[Material'#],H2108,MasterData[Material],I2108,MasterData[WWB ID],C2108)</f>
        <v>0</v>
      </c>
      <c r="R2108" s="95">
        <f>SUMIFS(MasterData[Growth Rebate],MasterData[Material'#],H2108,MasterData[Material],I2108,MasterData[WWB ID],C2108)</f>
        <v>0</v>
      </c>
      <c r="S2108" s="95">
        <f t="shared" si="68"/>
        <v>0</v>
      </c>
    </row>
    <row r="2109" spans="11:19" x14ac:dyDescent="0.25">
      <c r="K2109" s="95">
        <f>SUMIFS(MasterData[Curr Sales],MasterData[Material'#],H2109,MasterData[Material],I2109,MasterData[WWB ID],C2109)</f>
        <v>0</v>
      </c>
      <c r="L2109" s="95">
        <f>SUMIFS(MasterData[Prior Sales],MasterData[Material'#],H2109,MasterData[Material],I2109,MasterData[WWB ID],C2109)</f>
        <v>0</v>
      </c>
      <c r="M2109" s="95">
        <f t="shared" si="67"/>
        <v>0</v>
      </c>
      <c r="N2109" s="95">
        <f>SUMIFS(MasterData[Semi-Annual Base],MasterData[Material'#],H2109,MasterData[Material],I2109,MasterData[WWB ID],C2109)</f>
        <v>0</v>
      </c>
      <c r="O2109" s="95">
        <f>SUMIFS(MasterData[Semi-Annual Focus],MasterData[Material'#],H2109,MasterData[Material],I2109,MasterData[WWB ID],C2109)</f>
        <v>0</v>
      </c>
      <c r="P2109" s="95">
        <f>SUMIFS(MasterData[Base Rebate],MasterData[Material'#],H2109,MasterData[Material],I2109,MasterData[WWB ID],C2109)</f>
        <v>0</v>
      </c>
      <c r="Q2109" s="95">
        <f>SUMIFS(MasterData[Annual Focus],MasterData[Material'#],H2109,MasterData[Material],I2109,MasterData[WWB ID],C2109)</f>
        <v>0</v>
      </c>
      <c r="R2109" s="95">
        <f>SUMIFS(MasterData[Growth Rebate],MasterData[Material'#],H2109,MasterData[Material],I2109,MasterData[WWB ID],C2109)</f>
        <v>0</v>
      </c>
      <c r="S2109" s="95">
        <f t="shared" si="68"/>
        <v>0</v>
      </c>
    </row>
    <row r="2110" spans="11:19" x14ac:dyDescent="0.25">
      <c r="K2110" s="95">
        <f>SUMIFS(MasterData[Curr Sales],MasterData[Material'#],H2110,MasterData[Material],I2110,MasterData[WWB ID],C2110)</f>
        <v>0</v>
      </c>
      <c r="L2110" s="95">
        <f>SUMIFS(MasterData[Prior Sales],MasterData[Material'#],H2110,MasterData[Material],I2110,MasterData[WWB ID],C2110)</f>
        <v>0</v>
      </c>
      <c r="M2110" s="95">
        <f t="shared" si="67"/>
        <v>0</v>
      </c>
      <c r="N2110" s="95">
        <f>SUMIFS(MasterData[Semi-Annual Base],MasterData[Material'#],H2110,MasterData[Material],I2110,MasterData[WWB ID],C2110)</f>
        <v>0</v>
      </c>
      <c r="O2110" s="95">
        <f>SUMIFS(MasterData[Semi-Annual Focus],MasterData[Material'#],H2110,MasterData[Material],I2110,MasterData[WWB ID],C2110)</f>
        <v>0</v>
      </c>
      <c r="P2110" s="95">
        <f>SUMIFS(MasterData[Base Rebate],MasterData[Material'#],H2110,MasterData[Material],I2110,MasterData[WWB ID],C2110)</f>
        <v>0</v>
      </c>
      <c r="Q2110" s="95">
        <f>SUMIFS(MasterData[Annual Focus],MasterData[Material'#],H2110,MasterData[Material],I2110,MasterData[WWB ID],C2110)</f>
        <v>0</v>
      </c>
      <c r="R2110" s="95">
        <f>SUMIFS(MasterData[Growth Rebate],MasterData[Material'#],H2110,MasterData[Material],I2110,MasterData[WWB ID],C2110)</f>
        <v>0</v>
      </c>
      <c r="S2110" s="95">
        <f t="shared" si="68"/>
        <v>0</v>
      </c>
    </row>
    <row r="2111" spans="11:19" x14ac:dyDescent="0.25">
      <c r="K2111" s="95">
        <f>SUMIFS(MasterData[Curr Sales],MasterData[Material'#],H2111,MasterData[Material],I2111,MasterData[WWB ID],C2111)</f>
        <v>0</v>
      </c>
      <c r="L2111" s="95">
        <f>SUMIFS(MasterData[Prior Sales],MasterData[Material'#],H2111,MasterData[Material],I2111,MasterData[WWB ID],C2111)</f>
        <v>0</v>
      </c>
      <c r="M2111" s="95">
        <f t="shared" si="67"/>
        <v>0</v>
      </c>
      <c r="N2111" s="95">
        <f>SUMIFS(MasterData[Semi-Annual Base],MasterData[Material'#],H2111,MasterData[Material],I2111,MasterData[WWB ID],C2111)</f>
        <v>0</v>
      </c>
      <c r="O2111" s="95">
        <f>SUMIFS(MasterData[Semi-Annual Focus],MasterData[Material'#],H2111,MasterData[Material],I2111,MasterData[WWB ID],C2111)</f>
        <v>0</v>
      </c>
      <c r="P2111" s="95">
        <f>SUMIFS(MasterData[Base Rebate],MasterData[Material'#],H2111,MasterData[Material],I2111,MasterData[WWB ID],C2111)</f>
        <v>0</v>
      </c>
      <c r="Q2111" s="95">
        <f>SUMIFS(MasterData[Annual Focus],MasterData[Material'#],H2111,MasterData[Material],I2111,MasterData[WWB ID],C2111)</f>
        <v>0</v>
      </c>
      <c r="R2111" s="95">
        <f>SUMIFS(MasterData[Growth Rebate],MasterData[Material'#],H2111,MasterData[Material],I2111,MasterData[WWB ID],C2111)</f>
        <v>0</v>
      </c>
      <c r="S2111" s="95">
        <f t="shared" si="68"/>
        <v>0</v>
      </c>
    </row>
    <row r="2112" spans="11:19" x14ac:dyDescent="0.25">
      <c r="K2112" s="95">
        <f>SUMIFS(MasterData[Curr Sales],MasterData[Material'#],H2112,MasterData[Material],I2112,MasterData[WWB ID],C2112)</f>
        <v>0</v>
      </c>
      <c r="L2112" s="95">
        <f>SUMIFS(MasterData[Prior Sales],MasterData[Material'#],H2112,MasterData[Material],I2112,MasterData[WWB ID],C2112)</f>
        <v>0</v>
      </c>
      <c r="M2112" s="95">
        <f t="shared" si="67"/>
        <v>0</v>
      </c>
      <c r="N2112" s="95">
        <f>SUMIFS(MasterData[Semi-Annual Base],MasterData[Material'#],H2112,MasterData[Material],I2112,MasterData[WWB ID],C2112)</f>
        <v>0</v>
      </c>
      <c r="O2112" s="95">
        <f>SUMIFS(MasterData[Semi-Annual Focus],MasterData[Material'#],H2112,MasterData[Material],I2112,MasterData[WWB ID],C2112)</f>
        <v>0</v>
      </c>
      <c r="P2112" s="95">
        <f>SUMIFS(MasterData[Base Rebate],MasterData[Material'#],H2112,MasterData[Material],I2112,MasterData[WWB ID],C2112)</f>
        <v>0</v>
      </c>
      <c r="Q2112" s="95">
        <f>SUMIFS(MasterData[Annual Focus],MasterData[Material'#],H2112,MasterData[Material],I2112,MasterData[WWB ID],C2112)</f>
        <v>0</v>
      </c>
      <c r="R2112" s="95">
        <f>SUMIFS(MasterData[Growth Rebate],MasterData[Material'#],H2112,MasterData[Material],I2112,MasterData[WWB ID],C2112)</f>
        <v>0</v>
      </c>
      <c r="S2112" s="95">
        <f t="shared" si="68"/>
        <v>0</v>
      </c>
    </row>
    <row r="2113" spans="11:19" x14ac:dyDescent="0.25">
      <c r="K2113" s="95">
        <f>SUMIFS(MasterData[Curr Sales],MasterData[Material'#],H2113,MasterData[Material],I2113,MasterData[WWB ID],C2113)</f>
        <v>0</v>
      </c>
      <c r="L2113" s="95">
        <f>SUMIFS(MasterData[Prior Sales],MasterData[Material'#],H2113,MasterData[Material],I2113,MasterData[WWB ID],C2113)</f>
        <v>0</v>
      </c>
      <c r="M2113" s="95">
        <f t="shared" si="67"/>
        <v>0</v>
      </c>
      <c r="N2113" s="95">
        <f>SUMIFS(MasterData[Semi-Annual Base],MasterData[Material'#],H2113,MasterData[Material],I2113,MasterData[WWB ID],C2113)</f>
        <v>0</v>
      </c>
      <c r="O2113" s="95">
        <f>SUMIFS(MasterData[Semi-Annual Focus],MasterData[Material'#],H2113,MasterData[Material],I2113,MasterData[WWB ID],C2113)</f>
        <v>0</v>
      </c>
      <c r="P2113" s="95">
        <f>SUMIFS(MasterData[Base Rebate],MasterData[Material'#],H2113,MasterData[Material],I2113,MasterData[WWB ID],C2113)</f>
        <v>0</v>
      </c>
      <c r="Q2113" s="95">
        <f>SUMIFS(MasterData[Annual Focus],MasterData[Material'#],H2113,MasterData[Material],I2113,MasterData[WWB ID],C2113)</f>
        <v>0</v>
      </c>
      <c r="R2113" s="95">
        <f>SUMIFS(MasterData[Growth Rebate],MasterData[Material'#],H2113,MasterData[Material],I2113,MasterData[WWB ID],C2113)</f>
        <v>0</v>
      </c>
      <c r="S2113" s="95">
        <f t="shared" si="68"/>
        <v>0</v>
      </c>
    </row>
    <row r="2114" spans="11:19" x14ac:dyDescent="0.25">
      <c r="K2114" s="95">
        <f>SUMIFS(MasterData[Curr Sales],MasterData[Material'#],H2114,MasterData[Material],I2114,MasterData[WWB ID],C2114)</f>
        <v>0</v>
      </c>
      <c r="L2114" s="95">
        <f>SUMIFS(MasterData[Prior Sales],MasterData[Material'#],H2114,MasterData[Material],I2114,MasterData[WWB ID],C2114)</f>
        <v>0</v>
      </c>
      <c r="M2114" s="95">
        <f t="shared" si="67"/>
        <v>0</v>
      </c>
      <c r="N2114" s="95">
        <f>SUMIFS(MasterData[Semi-Annual Base],MasterData[Material'#],H2114,MasterData[Material],I2114,MasterData[WWB ID],C2114)</f>
        <v>0</v>
      </c>
      <c r="O2114" s="95">
        <f>SUMIFS(MasterData[Semi-Annual Focus],MasterData[Material'#],H2114,MasterData[Material],I2114,MasterData[WWB ID],C2114)</f>
        <v>0</v>
      </c>
      <c r="P2114" s="95">
        <f>SUMIFS(MasterData[Base Rebate],MasterData[Material'#],H2114,MasterData[Material],I2114,MasterData[WWB ID],C2114)</f>
        <v>0</v>
      </c>
      <c r="Q2114" s="95">
        <f>SUMIFS(MasterData[Annual Focus],MasterData[Material'#],H2114,MasterData[Material],I2114,MasterData[WWB ID],C2114)</f>
        <v>0</v>
      </c>
      <c r="R2114" s="95">
        <f>SUMIFS(MasterData[Growth Rebate],MasterData[Material'#],H2114,MasterData[Material],I2114,MasterData[WWB ID],C2114)</f>
        <v>0</v>
      </c>
      <c r="S2114" s="95">
        <f t="shared" si="68"/>
        <v>0</v>
      </c>
    </row>
    <row r="2115" spans="11:19" x14ac:dyDescent="0.25">
      <c r="K2115" s="95">
        <f>SUMIFS(MasterData[Curr Sales],MasterData[Material'#],H2115,MasterData[Material],I2115,MasterData[WWB ID],C2115)</f>
        <v>0</v>
      </c>
      <c r="L2115" s="95">
        <f>SUMIFS(MasterData[Prior Sales],MasterData[Material'#],H2115,MasterData[Material],I2115,MasterData[WWB ID],C2115)</f>
        <v>0</v>
      </c>
      <c r="M2115" s="95">
        <f t="shared" si="67"/>
        <v>0</v>
      </c>
      <c r="N2115" s="95">
        <f>SUMIFS(MasterData[Semi-Annual Base],MasterData[Material'#],H2115,MasterData[Material],I2115,MasterData[WWB ID],C2115)</f>
        <v>0</v>
      </c>
      <c r="O2115" s="95">
        <f>SUMIFS(MasterData[Semi-Annual Focus],MasterData[Material'#],H2115,MasterData[Material],I2115,MasterData[WWB ID],C2115)</f>
        <v>0</v>
      </c>
      <c r="P2115" s="95">
        <f>SUMIFS(MasterData[Base Rebate],MasterData[Material'#],H2115,MasterData[Material],I2115,MasterData[WWB ID],C2115)</f>
        <v>0</v>
      </c>
      <c r="Q2115" s="95">
        <f>SUMIFS(MasterData[Annual Focus],MasterData[Material'#],H2115,MasterData[Material],I2115,MasterData[WWB ID],C2115)</f>
        <v>0</v>
      </c>
      <c r="R2115" s="95">
        <f>SUMIFS(MasterData[Growth Rebate],MasterData[Material'#],H2115,MasterData[Material],I2115,MasterData[WWB ID],C2115)</f>
        <v>0</v>
      </c>
      <c r="S2115" s="95">
        <f t="shared" si="68"/>
        <v>0</v>
      </c>
    </row>
    <row r="2116" spans="11:19" x14ac:dyDescent="0.25">
      <c r="K2116" s="95">
        <f>SUMIFS(MasterData[Curr Sales],MasterData[Material'#],H2116,MasterData[Material],I2116,MasterData[WWB ID],C2116)</f>
        <v>0</v>
      </c>
      <c r="L2116" s="95">
        <f>SUMIFS(MasterData[Prior Sales],MasterData[Material'#],H2116,MasterData[Material],I2116,MasterData[WWB ID],C2116)</f>
        <v>0</v>
      </c>
      <c r="M2116" s="95">
        <f t="shared" si="67"/>
        <v>0</v>
      </c>
      <c r="N2116" s="95">
        <f>SUMIFS(MasterData[Semi-Annual Base],MasterData[Material'#],H2116,MasterData[Material],I2116,MasterData[WWB ID],C2116)</f>
        <v>0</v>
      </c>
      <c r="O2116" s="95">
        <f>SUMIFS(MasterData[Semi-Annual Focus],MasterData[Material'#],H2116,MasterData[Material],I2116,MasterData[WWB ID],C2116)</f>
        <v>0</v>
      </c>
      <c r="P2116" s="95">
        <f>SUMIFS(MasterData[Base Rebate],MasterData[Material'#],H2116,MasterData[Material],I2116,MasterData[WWB ID],C2116)</f>
        <v>0</v>
      </c>
      <c r="Q2116" s="95">
        <f>SUMIFS(MasterData[Annual Focus],MasterData[Material'#],H2116,MasterData[Material],I2116,MasterData[WWB ID],C2116)</f>
        <v>0</v>
      </c>
      <c r="R2116" s="95">
        <f>SUMIFS(MasterData[Growth Rebate],MasterData[Material'#],H2116,MasterData[Material],I2116,MasterData[WWB ID],C2116)</f>
        <v>0</v>
      </c>
      <c r="S2116" s="95">
        <f t="shared" si="68"/>
        <v>0</v>
      </c>
    </row>
    <row r="2117" spans="11:19" x14ac:dyDescent="0.25">
      <c r="K2117" s="95">
        <f>SUMIFS(MasterData[Curr Sales],MasterData[Material'#],H2117,MasterData[Material],I2117,MasterData[WWB ID],C2117)</f>
        <v>0</v>
      </c>
      <c r="L2117" s="95">
        <f>SUMIFS(MasterData[Prior Sales],MasterData[Material'#],H2117,MasterData[Material],I2117,MasterData[WWB ID],C2117)</f>
        <v>0</v>
      </c>
      <c r="M2117" s="95">
        <f t="shared" si="67"/>
        <v>0</v>
      </c>
      <c r="N2117" s="95">
        <f>SUMIFS(MasterData[Semi-Annual Base],MasterData[Material'#],H2117,MasterData[Material],I2117,MasterData[WWB ID],C2117)</f>
        <v>0</v>
      </c>
      <c r="O2117" s="95">
        <f>SUMIFS(MasterData[Semi-Annual Focus],MasterData[Material'#],H2117,MasterData[Material],I2117,MasterData[WWB ID],C2117)</f>
        <v>0</v>
      </c>
      <c r="P2117" s="95">
        <f>SUMIFS(MasterData[Base Rebate],MasterData[Material'#],H2117,MasterData[Material],I2117,MasterData[WWB ID],C2117)</f>
        <v>0</v>
      </c>
      <c r="Q2117" s="95">
        <f>SUMIFS(MasterData[Annual Focus],MasterData[Material'#],H2117,MasterData[Material],I2117,MasterData[WWB ID],C2117)</f>
        <v>0</v>
      </c>
      <c r="R2117" s="95">
        <f>SUMIFS(MasterData[Growth Rebate],MasterData[Material'#],H2117,MasterData[Material],I2117,MasterData[WWB ID],C2117)</f>
        <v>0</v>
      </c>
      <c r="S2117" s="95">
        <f t="shared" si="68"/>
        <v>0</v>
      </c>
    </row>
    <row r="2118" spans="11:19" x14ac:dyDescent="0.25">
      <c r="K2118" s="95">
        <f>SUMIFS(MasterData[Curr Sales],MasterData[Material'#],H2118,MasterData[Material],I2118,MasterData[WWB ID],C2118)</f>
        <v>0</v>
      </c>
      <c r="L2118" s="95">
        <f>SUMIFS(MasterData[Prior Sales],MasterData[Material'#],H2118,MasterData[Material],I2118,MasterData[WWB ID],C2118)</f>
        <v>0</v>
      </c>
      <c r="M2118" s="95">
        <f t="shared" si="67"/>
        <v>0</v>
      </c>
      <c r="N2118" s="95">
        <f>SUMIFS(MasterData[Semi-Annual Base],MasterData[Material'#],H2118,MasterData[Material],I2118,MasterData[WWB ID],C2118)</f>
        <v>0</v>
      </c>
      <c r="O2118" s="95">
        <f>SUMIFS(MasterData[Semi-Annual Focus],MasterData[Material'#],H2118,MasterData[Material],I2118,MasterData[WWB ID],C2118)</f>
        <v>0</v>
      </c>
      <c r="P2118" s="95">
        <f>SUMIFS(MasterData[Base Rebate],MasterData[Material'#],H2118,MasterData[Material],I2118,MasterData[WWB ID],C2118)</f>
        <v>0</v>
      </c>
      <c r="Q2118" s="95">
        <f>SUMIFS(MasterData[Annual Focus],MasterData[Material'#],H2118,MasterData[Material],I2118,MasterData[WWB ID],C2118)</f>
        <v>0</v>
      </c>
      <c r="R2118" s="95">
        <f>SUMIFS(MasterData[Growth Rebate],MasterData[Material'#],H2118,MasterData[Material],I2118,MasterData[WWB ID],C2118)</f>
        <v>0</v>
      </c>
      <c r="S2118" s="95">
        <f t="shared" si="68"/>
        <v>0</v>
      </c>
    </row>
    <row r="2119" spans="11:19" x14ac:dyDescent="0.25">
      <c r="K2119" s="95">
        <f>SUMIFS(MasterData[Curr Sales],MasterData[Material'#],H2119,MasterData[Material],I2119,MasterData[WWB ID],C2119)</f>
        <v>0</v>
      </c>
      <c r="L2119" s="95">
        <f>SUMIFS(MasterData[Prior Sales],MasterData[Material'#],H2119,MasterData[Material],I2119,MasterData[WWB ID],C2119)</f>
        <v>0</v>
      </c>
      <c r="M2119" s="95">
        <f t="shared" si="67"/>
        <v>0</v>
      </c>
      <c r="N2119" s="95">
        <f>SUMIFS(MasterData[Semi-Annual Base],MasterData[Material'#],H2119,MasterData[Material],I2119,MasterData[WWB ID],C2119)</f>
        <v>0</v>
      </c>
      <c r="O2119" s="95">
        <f>SUMIFS(MasterData[Semi-Annual Focus],MasterData[Material'#],H2119,MasterData[Material],I2119,MasterData[WWB ID],C2119)</f>
        <v>0</v>
      </c>
      <c r="P2119" s="95">
        <f>SUMIFS(MasterData[Base Rebate],MasterData[Material'#],H2119,MasterData[Material],I2119,MasterData[WWB ID],C2119)</f>
        <v>0</v>
      </c>
      <c r="Q2119" s="95">
        <f>SUMIFS(MasterData[Annual Focus],MasterData[Material'#],H2119,MasterData[Material],I2119,MasterData[WWB ID],C2119)</f>
        <v>0</v>
      </c>
      <c r="R2119" s="95">
        <f>SUMIFS(MasterData[Growth Rebate],MasterData[Material'#],H2119,MasterData[Material],I2119,MasterData[WWB ID],C2119)</f>
        <v>0</v>
      </c>
      <c r="S2119" s="95">
        <f t="shared" si="68"/>
        <v>0</v>
      </c>
    </row>
    <row r="2120" spans="11:19" x14ac:dyDescent="0.25">
      <c r="K2120" s="95">
        <f>SUMIFS(MasterData[Curr Sales],MasterData[Material'#],H2120,MasterData[Material],I2120,MasterData[WWB ID],C2120)</f>
        <v>0</v>
      </c>
      <c r="L2120" s="95">
        <f>SUMIFS(MasterData[Prior Sales],MasterData[Material'#],H2120,MasterData[Material],I2120,MasterData[WWB ID],C2120)</f>
        <v>0</v>
      </c>
      <c r="M2120" s="95">
        <f t="shared" si="67"/>
        <v>0</v>
      </c>
      <c r="N2120" s="95">
        <f>SUMIFS(MasterData[Semi-Annual Base],MasterData[Material'#],H2120,MasterData[Material],I2120,MasterData[WWB ID],C2120)</f>
        <v>0</v>
      </c>
      <c r="O2120" s="95">
        <f>SUMIFS(MasterData[Semi-Annual Focus],MasterData[Material'#],H2120,MasterData[Material],I2120,MasterData[WWB ID],C2120)</f>
        <v>0</v>
      </c>
      <c r="P2120" s="95">
        <f>SUMIFS(MasterData[Base Rebate],MasterData[Material'#],H2120,MasterData[Material],I2120,MasterData[WWB ID],C2120)</f>
        <v>0</v>
      </c>
      <c r="Q2120" s="95">
        <f>SUMIFS(MasterData[Annual Focus],MasterData[Material'#],H2120,MasterData[Material],I2120,MasterData[WWB ID],C2120)</f>
        <v>0</v>
      </c>
      <c r="R2120" s="95">
        <f>SUMIFS(MasterData[Growth Rebate],MasterData[Material'#],H2120,MasterData[Material],I2120,MasterData[WWB ID],C2120)</f>
        <v>0</v>
      </c>
      <c r="S2120" s="95">
        <f t="shared" si="68"/>
        <v>0</v>
      </c>
    </row>
    <row r="2121" spans="11:19" x14ac:dyDescent="0.25">
      <c r="K2121" s="95">
        <f>SUMIFS(MasterData[Curr Sales],MasterData[Material'#],H2121,MasterData[Material],I2121,MasterData[WWB ID],C2121)</f>
        <v>0</v>
      </c>
      <c r="L2121" s="95">
        <f>SUMIFS(MasterData[Prior Sales],MasterData[Material'#],H2121,MasterData[Material],I2121,MasterData[WWB ID],C2121)</f>
        <v>0</v>
      </c>
      <c r="M2121" s="95">
        <f t="shared" si="67"/>
        <v>0</v>
      </c>
      <c r="N2121" s="95">
        <f>SUMIFS(MasterData[Semi-Annual Base],MasterData[Material'#],H2121,MasterData[Material],I2121,MasterData[WWB ID],C2121)</f>
        <v>0</v>
      </c>
      <c r="O2121" s="95">
        <f>SUMIFS(MasterData[Semi-Annual Focus],MasterData[Material'#],H2121,MasterData[Material],I2121,MasterData[WWB ID],C2121)</f>
        <v>0</v>
      </c>
      <c r="P2121" s="95">
        <f>SUMIFS(MasterData[Base Rebate],MasterData[Material'#],H2121,MasterData[Material],I2121,MasterData[WWB ID],C2121)</f>
        <v>0</v>
      </c>
      <c r="Q2121" s="95">
        <f>SUMIFS(MasterData[Annual Focus],MasterData[Material'#],H2121,MasterData[Material],I2121,MasterData[WWB ID],C2121)</f>
        <v>0</v>
      </c>
      <c r="R2121" s="95">
        <f>SUMIFS(MasterData[Growth Rebate],MasterData[Material'#],H2121,MasterData[Material],I2121,MasterData[WWB ID],C2121)</f>
        <v>0</v>
      </c>
      <c r="S2121" s="95">
        <f t="shared" si="68"/>
        <v>0</v>
      </c>
    </row>
    <row r="2122" spans="11:19" x14ac:dyDescent="0.25">
      <c r="K2122" s="95">
        <f>SUMIFS(MasterData[Curr Sales],MasterData[Material'#],H2122,MasterData[Material],I2122,MasterData[WWB ID],C2122)</f>
        <v>0</v>
      </c>
      <c r="L2122" s="95">
        <f>SUMIFS(MasterData[Prior Sales],MasterData[Material'#],H2122,MasterData[Material],I2122,MasterData[WWB ID],C2122)</f>
        <v>0</v>
      </c>
      <c r="M2122" s="95">
        <f t="shared" si="67"/>
        <v>0</v>
      </c>
      <c r="N2122" s="95">
        <f>SUMIFS(MasterData[Semi-Annual Base],MasterData[Material'#],H2122,MasterData[Material],I2122,MasterData[WWB ID],C2122)</f>
        <v>0</v>
      </c>
      <c r="O2122" s="95">
        <f>SUMIFS(MasterData[Semi-Annual Focus],MasterData[Material'#],H2122,MasterData[Material],I2122,MasterData[WWB ID],C2122)</f>
        <v>0</v>
      </c>
      <c r="P2122" s="95">
        <f>SUMIFS(MasterData[Base Rebate],MasterData[Material'#],H2122,MasterData[Material],I2122,MasterData[WWB ID],C2122)</f>
        <v>0</v>
      </c>
      <c r="Q2122" s="95">
        <f>SUMIFS(MasterData[Annual Focus],MasterData[Material'#],H2122,MasterData[Material],I2122,MasterData[WWB ID],C2122)</f>
        <v>0</v>
      </c>
      <c r="R2122" s="95">
        <f>SUMIFS(MasterData[Growth Rebate],MasterData[Material'#],H2122,MasterData[Material],I2122,MasterData[WWB ID],C2122)</f>
        <v>0</v>
      </c>
      <c r="S2122" s="95">
        <f t="shared" si="68"/>
        <v>0</v>
      </c>
    </row>
    <row r="2123" spans="11:19" x14ac:dyDescent="0.25">
      <c r="K2123" s="95">
        <f>SUMIFS(MasterData[Curr Sales],MasterData[Material'#],H2123,MasterData[Material],I2123,MasterData[WWB ID],C2123)</f>
        <v>0</v>
      </c>
      <c r="L2123" s="95">
        <f>SUMIFS(MasterData[Prior Sales],MasterData[Material'#],H2123,MasterData[Material],I2123,MasterData[WWB ID],C2123)</f>
        <v>0</v>
      </c>
      <c r="M2123" s="95">
        <f t="shared" si="67"/>
        <v>0</v>
      </c>
      <c r="N2123" s="95">
        <f>SUMIFS(MasterData[Semi-Annual Base],MasterData[Material'#],H2123,MasterData[Material],I2123,MasterData[WWB ID],C2123)</f>
        <v>0</v>
      </c>
      <c r="O2123" s="95">
        <f>SUMIFS(MasterData[Semi-Annual Focus],MasterData[Material'#],H2123,MasterData[Material],I2123,MasterData[WWB ID],C2123)</f>
        <v>0</v>
      </c>
      <c r="P2123" s="95">
        <f>SUMIFS(MasterData[Base Rebate],MasterData[Material'#],H2123,MasterData[Material],I2123,MasterData[WWB ID],C2123)</f>
        <v>0</v>
      </c>
      <c r="Q2123" s="95">
        <f>SUMIFS(MasterData[Annual Focus],MasterData[Material'#],H2123,MasterData[Material],I2123,MasterData[WWB ID],C2123)</f>
        <v>0</v>
      </c>
      <c r="R2123" s="95">
        <f>SUMIFS(MasterData[Growth Rebate],MasterData[Material'#],H2123,MasterData[Material],I2123,MasterData[WWB ID],C2123)</f>
        <v>0</v>
      </c>
      <c r="S2123" s="95">
        <f t="shared" si="68"/>
        <v>0</v>
      </c>
    </row>
    <row r="2124" spans="11:19" x14ac:dyDescent="0.25">
      <c r="K2124" s="95">
        <f>SUMIFS(MasterData[Curr Sales],MasterData[Material'#],H2124,MasterData[Material],I2124,MasterData[WWB ID],C2124)</f>
        <v>0</v>
      </c>
      <c r="L2124" s="95">
        <f>SUMIFS(MasterData[Prior Sales],MasterData[Material'#],H2124,MasterData[Material],I2124,MasterData[WWB ID],C2124)</f>
        <v>0</v>
      </c>
      <c r="M2124" s="95">
        <f t="shared" si="67"/>
        <v>0</v>
      </c>
      <c r="N2124" s="95">
        <f>SUMIFS(MasterData[Semi-Annual Base],MasterData[Material'#],H2124,MasterData[Material],I2124,MasterData[WWB ID],C2124)</f>
        <v>0</v>
      </c>
      <c r="O2124" s="95">
        <f>SUMIFS(MasterData[Semi-Annual Focus],MasterData[Material'#],H2124,MasterData[Material],I2124,MasterData[WWB ID],C2124)</f>
        <v>0</v>
      </c>
      <c r="P2124" s="95">
        <f>SUMIFS(MasterData[Base Rebate],MasterData[Material'#],H2124,MasterData[Material],I2124,MasterData[WWB ID],C2124)</f>
        <v>0</v>
      </c>
      <c r="Q2124" s="95">
        <f>SUMIFS(MasterData[Annual Focus],MasterData[Material'#],H2124,MasterData[Material],I2124,MasterData[WWB ID],C2124)</f>
        <v>0</v>
      </c>
      <c r="R2124" s="95">
        <f>SUMIFS(MasterData[Growth Rebate],MasterData[Material'#],H2124,MasterData[Material],I2124,MasterData[WWB ID],C2124)</f>
        <v>0</v>
      </c>
      <c r="S2124" s="95">
        <f t="shared" si="68"/>
        <v>0</v>
      </c>
    </row>
    <row r="2125" spans="11:19" x14ac:dyDescent="0.25">
      <c r="K2125" s="95">
        <f>SUMIFS(MasterData[Curr Sales],MasterData[Material'#],H2125,MasterData[Material],I2125,MasterData[WWB ID],C2125)</f>
        <v>0</v>
      </c>
      <c r="L2125" s="95">
        <f>SUMIFS(MasterData[Prior Sales],MasterData[Material'#],H2125,MasterData[Material],I2125,MasterData[WWB ID],C2125)</f>
        <v>0</v>
      </c>
      <c r="M2125" s="95">
        <f t="shared" si="67"/>
        <v>0</v>
      </c>
      <c r="N2125" s="95">
        <f>SUMIFS(MasterData[Semi-Annual Base],MasterData[Material'#],H2125,MasterData[Material],I2125,MasterData[WWB ID],C2125)</f>
        <v>0</v>
      </c>
      <c r="O2125" s="95">
        <f>SUMIFS(MasterData[Semi-Annual Focus],MasterData[Material'#],H2125,MasterData[Material],I2125,MasterData[WWB ID],C2125)</f>
        <v>0</v>
      </c>
      <c r="P2125" s="95">
        <f>SUMIFS(MasterData[Base Rebate],MasterData[Material'#],H2125,MasterData[Material],I2125,MasterData[WWB ID],C2125)</f>
        <v>0</v>
      </c>
      <c r="Q2125" s="95">
        <f>SUMIFS(MasterData[Annual Focus],MasterData[Material'#],H2125,MasterData[Material],I2125,MasterData[WWB ID],C2125)</f>
        <v>0</v>
      </c>
      <c r="R2125" s="95">
        <f>SUMIFS(MasterData[Growth Rebate],MasterData[Material'#],H2125,MasterData[Material],I2125,MasterData[WWB ID],C2125)</f>
        <v>0</v>
      </c>
      <c r="S2125" s="95">
        <f t="shared" si="68"/>
        <v>0</v>
      </c>
    </row>
    <row r="2126" spans="11:19" x14ac:dyDescent="0.25">
      <c r="K2126" s="95">
        <f>SUMIFS(MasterData[Curr Sales],MasterData[Material'#],H2126,MasterData[Material],I2126,MasterData[WWB ID],C2126)</f>
        <v>0</v>
      </c>
      <c r="L2126" s="95">
        <f>SUMIFS(MasterData[Prior Sales],MasterData[Material'#],H2126,MasterData[Material],I2126,MasterData[WWB ID],C2126)</f>
        <v>0</v>
      </c>
      <c r="M2126" s="95">
        <f t="shared" si="67"/>
        <v>0</v>
      </c>
      <c r="N2126" s="95">
        <f>SUMIFS(MasterData[Semi-Annual Base],MasterData[Material'#],H2126,MasterData[Material],I2126,MasterData[WWB ID],C2126)</f>
        <v>0</v>
      </c>
      <c r="O2126" s="95">
        <f>SUMIFS(MasterData[Semi-Annual Focus],MasterData[Material'#],H2126,MasterData[Material],I2126,MasterData[WWB ID],C2126)</f>
        <v>0</v>
      </c>
      <c r="P2126" s="95">
        <f>SUMIFS(MasterData[Base Rebate],MasterData[Material'#],H2126,MasterData[Material],I2126,MasterData[WWB ID],C2126)</f>
        <v>0</v>
      </c>
      <c r="Q2126" s="95">
        <f>SUMIFS(MasterData[Annual Focus],MasterData[Material'#],H2126,MasterData[Material],I2126,MasterData[WWB ID],C2126)</f>
        <v>0</v>
      </c>
      <c r="R2126" s="95">
        <f>SUMIFS(MasterData[Growth Rebate],MasterData[Material'#],H2126,MasterData[Material],I2126,MasterData[WWB ID],C2126)</f>
        <v>0</v>
      </c>
      <c r="S2126" s="95">
        <f t="shared" si="68"/>
        <v>0</v>
      </c>
    </row>
    <row r="2127" spans="11:19" x14ac:dyDescent="0.25">
      <c r="K2127" s="95">
        <f>SUMIFS(MasterData[Curr Sales],MasterData[Material'#],H2127,MasterData[Material],I2127,MasterData[WWB ID],C2127)</f>
        <v>0</v>
      </c>
      <c r="L2127" s="95">
        <f>SUMIFS(MasterData[Prior Sales],MasterData[Material'#],H2127,MasterData[Material],I2127,MasterData[WWB ID],C2127)</f>
        <v>0</v>
      </c>
      <c r="M2127" s="95">
        <f t="shared" si="67"/>
        <v>0</v>
      </c>
      <c r="N2127" s="95">
        <f>SUMIFS(MasterData[Semi-Annual Base],MasterData[Material'#],H2127,MasterData[Material],I2127,MasterData[WWB ID],C2127)</f>
        <v>0</v>
      </c>
      <c r="O2127" s="95">
        <f>SUMIFS(MasterData[Semi-Annual Focus],MasterData[Material'#],H2127,MasterData[Material],I2127,MasterData[WWB ID],C2127)</f>
        <v>0</v>
      </c>
      <c r="P2127" s="95">
        <f>SUMIFS(MasterData[Base Rebate],MasterData[Material'#],H2127,MasterData[Material],I2127,MasterData[WWB ID],C2127)</f>
        <v>0</v>
      </c>
      <c r="Q2127" s="95">
        <f>SUMIFS(MasterData[Annual Focus],MasterData[Material'#],H2127,MasterData[Material],I2127,MasterData[WWB ID],C2127)</f>
        <v>0</v>
      </c>
      <c r="R2127" s="95">
        <f>SUMIFS(MasterData[Growth Rebate],MasterData[Material'#],H2127,MasterData[Material],I2127,MasterData[WWB ID],C2127)</f>
        <v>0</v>
      </c>
      <c r="S2127" s="95">
        <f t="shared" si="68"/>
        <v>0</v>
      </c>
    </row>
    <row r="2128" spans="11:19" x14ac:dyDescent="0.25">
      <c r="K2128" s="95">
        <f>SUMIFS(MasterData[Curr Sales],MasterData[Material'#],H2128,MasterData[Material],I2128,MasterData[WWB ID],C2128)</f>
        <v>0</v>
      </c>
      <c r="L2128" s="95">
        <f>SUMIFS(MasterData[Prior Sales],MasterData[Material'#],H2128,MasterData[Material],I2128,MasterData[WWB ID],C2128)</f>
        <v>0</v>
      </c>
      <c r="M2128" s="95">
        <f t="shared" si="67"/>
        <v>0</v>
      </c>
      <c r="N2128" s="95">
        <f>SUMIFS(MasterData[Semi-Annual Base],MasterData[Material'#],H2128,MasterData[Material],I2128,MasterData[WWB ID],C2128)</f>
        <v>0</v>
      </c>
      <c r="O2128" s="95">
        <f>SUMIFS(MasterData[Semi-Annual Focus],MasterData[Material'#],H2128,MasterData[Material],I2128,MasterData[WWB ID],C2128)</f>
        <v>0</v>
      </c>
      <c r="P2128" s="95">
        <f>SUMIFS(MasterData[Base Rebate],MasterData[Material'#],H2128,MasterData[Material],I2128,MasterData[WWB ID],C2128)</f>
        <v>0</v>
      </c>
      <c r="Q2128" s="95">
        <f>SUMIFS(MasterData[Annual Focus],MasterData[Material'#],H2128,MasterData[Material],I2128,MasterData[WWB ID],C2128)</f>
        <v>0</v>
      </c>
      <c r="R2128" s="95">
        <f>SUMIFS(MasterData[Growth Rebate],MasterData[Material'#],H2128,MasterData[Material],I2128,MasterData[WWB ID],C2128)</f>
        <v>0</v>
      </c>
      <c r="S2128" s="95">
        <f t="shared" si="68"/>
        <v>0</v>
      </c>
    </row>
    <row r="2129" spans="11:19" x14ac:dyDescent="0.25">
      <c r="K2129" s="95">
        <f>SUMIFS(MasterData[Curr Sales],MasterData[Material'#],H2129,MasterData[Material],I2129,MasterData[WWB ID],C2129)</f>
        <v>0</v>
      </c>
      <c r="L2129" s="95">
        <f>SUMIFS(MasterData[Prior Sales],MasterData[Material'#],H2129,MasterData[Material],I2129,MasterData[WWB ID],C2129)</f>
        <v>0</v>
      </c>
      <c r="M2129" s="95">
        <f t="shared" si="67"/>
        <v>0</v>
      </c>
      <c r="N2129" s="95">
        <f>SUMIFS(MasterData[Semi-Annual Base],MasterData[Material'#],H2129,MasterData[Material],I2129,MasterData[WWB ID],C2129)</f>
        <v>0</v>
      </c>
      <c r="O2129" s="95">
        <f>SUMIFS(MasterData[Semi-Annual Focus],MasterData[Material'#],H2129,MasterData[Material],I2129,MasterData[WWB ID],C2129)</f>
        <v>0</v>
      </c>
      <c r="P2129" s="95">
        <f>SUMIFS(MasterData[Base Rebate],MasterData[Material'#],H2129,MasterData[Material],I2129,MasterData[WWB ID],C2129)</f>
        <v>0</v>
      </c>
      <c r="Q2129" s="95">
        <f>SUMIFS(MasterData[Annual Focus],MasterData[Material'#],H2129,MasterData[Material],I2129,MasterData[WWB ID],C2129)</f>
        <v>0</v>
      </c>
      <c r="R2129" s="95">
        <f>SUMIFS(MasterData[Growth Rebate],MasterData[Material'#],H2129,MasterData[Material],I2129,MasterData[WWB ID],C2129)</f>
        <v>0</v>
      </c>
      <c r="S2129" s="95">
        <f t="shared" si="68"/>
        <v>0</v>
      </c>
    </row>
    <row r="2130" spans="11:19" x14ac:dyDescent="0.25">
      <c r="K2130" s="95">
        <f>SUMIFS(MasterData[Curr Sales],MasterData[Material'#],H2130,MasterData[Material],I2130,MasterData[WWB ID],C2130)</f>
        <v>0</v>
      </c>
      <c r="L2130" s="95">
        <f>SUMIFS(MasterData[Prior Sales],MasterData[Material'#],H2130,MasterData[Material],I2130,MasterData[WWB ID],C2130)</f>
        <v>0</v>
      </c>
      <c r="M2130" s="95">
        <f t="shared" si="67"/>
        <v>0</v>
      </c>
      <c r="N2130" s="95">
        <f>SUMIFS(MasterData[Semi-Annual Base],MasterData[Material'#],H2130,MasterData[Material],I2130,MasterData[WWB ID],C2130)</f>
        <v>0</v>
      </c>
      <c r="O2130" s="95">
        <f>SUMIFS(MasterData[Semi-Annual Focus],MasterData[Material'#],H2130,MasterData[Material],I2130,MasterData[WWB ID],C2130)</f>
        <v>0</v>
      </c>
      <c r="P2130" s="95">
        <f>SUMIFS(MasterData[Base Rebate],MasterData[Material'#],H2130,MasterData[Material],I2130,MasterData[WWB ID],C2130)</f>
        <v>0</v>
      </c>
      <c r="Q2130" s="95">
        <f>SUMIFS(MasterData[Annual Focus],MasterData[Material'#],H2130,MasterData[Material],I2130,MasterData[WWB ID],C2130)</f>
        <v>0</v>
      </c>
      <c r="R2130" s="95">
        <f>SUMIFS(MasterData[Growth Rebate],MasterData[Material'#],H2130,MasterData[Material],I2130,MasterData[WWB ID],C2130)</f>
        <v>0</v>
      </c>
      <c r="S2130" s="95">
        <f t="shared" si="68"/>
        <v>0</v>
      </c>
    </row>
    <row r="2131" spans="11:19" x14ac:dyDescent="0.25">
      <c r="K2131" s="95">
        <f>SUMIFS(MasterData[Curr Sales],MasterData[Material'#],H2131,MasterData[Material],I2131,MasterData[WWB ID],C2131)</f>
        <v>0</v>
      </c>
      <c r="L2131" s="95">
        <f>SUMIFS(MasterData[Prior Sales],MasterData[Material'#],H2131,MasterData[Material],I2131,MasterData[WWB ID],C2131)</f>
        <v>0</v>
      </c>
      <c r="M2131" s="95">
        <f t="shared" si="67"/>
        <v>0</v>
      </c>
      <c r="N2131" s="95">
        <f>SUMIFS(MasterData[Semi-Annual Base],MasterData[Material'#],H2131,MasterData[Material],I2131,MasterData[WWB ID],C2131)</f>
        <v>0</v>
      </c>
      <c r="O2131" s="95">
        <f>SUMIFS(MasterData[Semi-Annual Focus],MasterData[Material'#],H2131,MasterData[Material],I2131,MasterData[WWB ID],C2131)</f>
        <v>0</v>
      </c>
      <c r="P2131" s="95">
        <f>SUMIFS(MasterData[Base Rebate],MasterData[Material'#],H2131,MasterData[Material],I2131,MasterData[WWB ID],C2131)</f>
        <v>0</v>
      </c>
      <c r="Q2131" s="95">
        <f>SUMIFS(MasterData[Annual Focus],MasterData[Material'#],H2131,MasterData[Material],I2131,MasterData[WWB ID],C2131)</f>
        <v>0</v>
      </c>
      <c r="R2131" s="95">
        <f>SUMIFS(MasterData[Growth Rebate],MasterData[Material'#],H2131,MasterData[Material],I2131,MasterData[WWB ID],C2131)</f>
        <v>0</v>
      </c>
      <c r="S2131" s="95">
        <f t="shared" si="68"/>
        <v>0</v>
      </c>
    </row>
    <row r="2132" spans="11:19" x14ac:dyDescent="0.25">
      <c r="K2132" s="95">
        <f>SUMIFS(MasterData[Curr Sales],MasterData[Material'#],H2132,MasterData[Material],I2132,MasterData[WWB ID],C2132)</f>
        <v>0</v>
      </c>
      <c r="L2132" s="95">
        <f>SUMIFS(MasterData[Prior Sales],MasterData[Material'#],H2132,MasterData[Material],I2132,MasterData[WWB ID],C2132)</f>
        <v>0</v>
      </c>
      <c r="M2132" s="95">
        <f t="shared" si="67"/>
        <v>0</v>
      </c>
      <c r="N2132" s="95">
        <f>SUMIFS(MasterData[Semi-Annual Base],MasterData[Material'#],H2132,MasterData[Material],I2132,MasterData[WWB ID],C2132)</f>
        <v>0</v>
      </c>
      <c r="O2132" s="95">
        <f>SUMIFS(MasterData[Semi-Annual Focus],MasterData[Material'#],H2132,MasterData[Material],I2132,MasterData[WWB ID],C2132)</f>
        <v>0</v>
      </c>
      <c r="P2132" s="95">
        <f>SUMIFS(MasterData[Base Rebate],MasterData[Material'#],H2132,MasterData[Material],I2132,MasterData[WWB ID],C2132)</f>
        <v>0</v>
      </c>
      <c r="Q2132" s="95">
        <f>SUMIFS(MasterData[Annual Focus],MasterData[Material'#],H2132,MasterData[Material],I2132,MasterData[WWB ID],C2132)</f>
        <v>0</v>
      </c>
      <c r="R2132" s="95">
        <f>SUMIFS(MasterData[Growth Rebate],MasterData[Material'#],H2132,MasterData[Material],I2132,MasterData[WWB ID],C2132)</f>
        <v>0</v>
      </c>
      <c r="S2132" s="95">
        <f t="shared" si="68"/>
        <v>0</v>
      </c>
    </row>
    <row r="2133" spans="11:19" x14ac:dyDescent="0.25">
      <c r="K2133" s="95">
        <f>SUMIFS(MasterData[Curr Sales],MasterData[Material'#],H2133,MasterData[Material],I2133,MasterData[WWB ID],C2133)</f>
        <v>0</v>
      </c>
      <c r="L2133" s="95">
        <f>SUMIFS(MasterData[Prior Sales],MasterData[Material'#],H2133,MasterData[Material],I2133,MasterData[WWB ID],C2133)</f>
        <v>0</v>
      </c>
      <c r="M2133" s="95">
        <f t="shared" si="67"/>
        <v>0</v>
      </c>
      <c r="N2133" s="95">
        <f>SUMIFS(MasterData[Semi-Annual Base],MasterData[Material'#],H2133,MasterData[Material],I2133,MasterData[WWB ID],C2133)</f>
        <v>0</v>
      </c>
      <c r="O2133" s="95">
        <f>SUMIFS(MasterData[Semi-Annual Focus],MasterData[Material'#],H2133,MasterData[Material],I2133,MasterData[WWB ID],C2133)</f>
        <v>0</v>
      </c>
      <c r="P2133" s="95">
        <f>SUMIFS(MasterData[Base Rebate],MasterData[Material'#],H2133,MasterData[Material],I2133,MasterData[WWB ID],C2133)</f>
        <v>0</v>
      </c>
      <c r="Q2133" s="95">
        <f>SUMIFS(MasterData[Annual Focus],MasterData[Material'#],H2133,MasterData[Material],I2133,MasterData[WWB ID],C2133)</f>
        <v>0</v>
      </c>
      <c r="R2133" s="95">
        <f>SUMIFS(MasterData[Growth Rebate],MasterData[Material'#],H2133,MasterData[Material],I2133,MasterData[WWB ID],C2133)</f>
        <v>0</v>
      </c>
      <c r="S2133" s="95">
        <f t="shared" si="68"/>
        <v>0</v>
      </c>
    </row>
    <row r="2134" spans="11:19" x14ac:dyDescent="0.25">
      <c r="K2134" s="95">
        <f>SUMIFS(MasterData[Curr Sales],MasterData[Material'#],H2134,MasterData[Material],I2134,MasterData[WWB ID],C2134)</f>
        <v>0</v>
      </c>
      <c r="L2134" s="95">
        <f>SUMIFS(MasterData[Prior Sales],MasterData[Material'#],H2134,MasterData[Material],I2134,MasterData[WWB ID],C2134)</f>
        <v>0</v>
      </c>
      <c r="M2134" s="95">
        <f t="shared" si="67"/>
        <v>0</v>
      </c>
      <c r="N2134" s="95">
        <f>SUMIFS(MasterData[Semi-Annual Base],MasterData[Material'#],H2134,MasterData[Material],I2134,MasterData[WWB ID],C2134)</f>
        <v>0</v>
      </c>
      <c r="O2134" s="95">
        <f>SUMIFS(MasterData[Semi-Annual Focus],MasterData[Material'#],H2134,MasterData[Material],I2134,MasterData[WWB ID],C2134)</f>
        <v>0</v>
      </c>
      <c r="P2134" s="95">
        <f>SUMIFS(MasterData[Base Rebate],MasterData[Material'#],H2134,MasterData[Material],I2134,MasterData[WWB ID],C2134)</f>
        <v>0</v>
      </c>
      <c r="Q2134" s="95">
        <f>SUMIFS(MasterData[Annual Focus],MasterData[Material'#],H2134,MasterData[Material],I2134,MasterData[WWB ID],C2134)</f>
        <v>0</v>
      </c>
      <c r="R2134" s="95">
        <f>SUMIFS(MasterData[Growth Rebate],MasterData[Material'#],H2134,MasterData[Material],I2134,MasterData[WWB ID],C2134)</f>
        <v>0</v>
      </c>
      <c r="S2134" s="95">
        <f t="shared" si="68"/>
        <v>0</v>
      </c>
    </row>
    <row r="2135" spans="11:19" x14ac:dyDescent="0.25">
      <c r="K2135" s="95">
        <f>SUMIFS(MasterData[Curr Sales],MasterData[Material'#],H2135,MasterData[Material],I2135,MasterData[WWB ID],C2135)</f>
        <v>0</v>
      </c>
      <c r="L2135" s="95">
        <f>SUMIFS(MasterData[Prior Sales],MasterData[Material'#],H2135,MasterData[Material],I2135,MasterData[WWB ID],C2135)</f>
        <v>0</v>
      </c>
      <c r="M2135" s="95">
        <f t="shared" ref="M2135:M2198" si="69">K2135-L2135</f>
        <v>0</v>
      </c>
      <c r="N2135" s="95">
        <f>SUMIFS(MasterData[Semi-Annual Base],MasterData[Material'#],H2135,MasterData[Material],I2135,MasterData[WWB ID],C2135)</f>
        <v>0</v>
      </c>
      <c r="O2135" s="95">
        <f>SUMIFS(MasterData[Semi-Annual Focus],MasterData[Material'#],H2135,MasterData[Material],I2135,MasterData[WWB ID],C2135)</f>
        <v>0</v>
      </c>
      <c r="P2135" s="95">
        <f>SUMIFS(MasterData[Base Rebate],MasterData[Material'#],H2135,MasterData[Material],I2135,MasterData[WWB ID],C2135)</f>
        <v>0</v>
      </c>
      <c r="Q2135" s="95">
        <f>SUMIFS(MasterData[Annual Focus],MasterData[Material'#],H2135,MasterData[Material],I2135,MasterData[WWB ID],C2135)</f>
        <v>0</v>
      </c>
      <c r="R2135" s="95">
        <f>SUMIFS(MasterData[Growth Rebate],MasterData[Material'#],H2135,MasterData[Material],I2135,MasterData[WWB ID],C2135)</f>
        <v>0</v>
      </c>
      <c r="S2135" s="95">
        <f t="shared" ref="S2135:S2198" si="70">SUM(N2135:R2135)</f>
        <v>0</v>
      </c>
    </row>
    <row r="2136" spans="11:19" x14ac:dyDescent="0.25">
      <c r="K2136" s="95">
        <f>SUMIFS(MasterData[Curr Sales],MasterData[Material'#],H2136,MasterData[Material],I2136,MasterData[WWB ID],C2136)</f>
        <v>0</v>
      </c>
      <c r="L2136" s="95">
        <f>SUMIFS(MasterData[Prior Sales],MasterData[Material'#],H2136,MasterData[Material],I2136,MasterData[WWB ID],C2136)</f>
        <v>0</v>
      </c>
      <c r="M2136" s="95">
        <f t="shared" si="69"/>
        <v>0</v>
      </c>
      <c r="N2136" s="95">
        <f>SUMIFS(MasterData[Semi-Annual Base],MasterData[Material'#],H2136,MasterData[Material],I2136,MasterData[WWB ID],C2136)</f>
        <v>0</v>
      </c>
      <c r="O2136" s="95">
        <f>SUMIFS(MasterData[Semi-Annual Focus],MasterData[Material'#],H2136,MasterData[Material],I2136,MasterData[WWB ID],C2136)</f>
        <v>0</v>
      </c>
      <c r="P2136" s="95">
        <f>SUMIFS(MasterData[Base Rebate],MasterData[Material'#],H2136,MasterData[Material],I2136,MasterData[WWB ID],C2136)</f>
        <v>0</v>
      </c>
      <c r="Q2136" s="95">
        <f>SUMIFS(MasterData[Annual Focus],MasterData[Material'#],H2136,MasterData[Material],I2136,MasterData[WWB ID],C2136)</f>
        <v>0</v>
      </c>
      <c r="R2136" s="95">
        <f>SUMIFS(MasterData[Growth Rebate],MasterData[Material'#],H2136,MasterData[Material],I2136,MasterData[WWB ID],C2136)</f>
        <v>0</v>
      </c>
      <c r="S2136" s="95">
        <f t="shared" si="70"/>
        <v>0</v>
      </c>
    </row>
    <row r="2137" spans="11:19" x14ac:dyDescent="0.25">
      <c r="K2137" s="95">
        <f>SUMIFS(MasterData[Curr Sales],MasterData[Material'#],H2137,MasterData[Material],I2137,MasterData[WWB ID],C2137)</f>
        <v>0</v>
      </c>
      <c r="L2137" s="95">
        <f>SUMIFS(MasterData[Prior Sales],MasterData[Material'#],H2137,MasterData[Material],I2137,MasterData[WWB ID],C2137)</f>
        <v>0</v>
      </c>
      <c r="M2137" s="95">
        <f t="shared" si="69"/>
        <v>0</v>
      </c>
      <c r="N2137" s="95">
        <f>SUMIFS(MasterData[Semi-Annual Base],MasterData[Material'#],H2137,MasterData[Material],I2137,MasterData[WWB ID],C2137)</f>
        <v>0</v>
      </c>
      <c r="O2137" s="95">
        <f>SUMIFS(MasterData[Semi-Annual Focus],MasterData[Material'#],H2137,MasterData[Material],I2137,MasterData[WWB ID],C2137)</f>
        <v>0</v>
      </c>
      <c r="P2137" s="95">
        <f>SUMIFS(MasterData[Base Rebate],MasterData[Material'#],H2137,MasterData[Material],I2137,MasterData[WWB ID],C2137)</f>
        <v>0</v>
      </c>
      <c r="Q2137" s="95">
        <f>SUMIFS(MasterData[Annual Focus],MasterData[Material'#],H2137,MasterData[Material],I2137,MasterData[WWB ID],C2137)</f>
        <v>0</v>
      </c>
      <c r="R2137" s="95">
        <f>SUMIFS(MasterData[Growth Rebate],MasterData[Material'#],H2137,MasterData[Material],I2137,MasterData[WWB ID],C2137)</f>
        <v>0</v>
      </c>
      <c r="S2137" s="95">
        <f t="shared" si="70"/>
        <v>0</v>
      </c>
    </row>
    <row r="2138" spans="11:19" x14ac:dyDescent="0.25">
      <c r="K2138" s="95">
        <f>SUMIFS(MasterData[Curr Sales],MasterData[Material'#],H2138,MasterData[Material],I2138,MasterData[WWB ID],C2138)</f>
        <v>0</v>
      </c>
      <c r="L2138" s="95">
        <f>SUMIFS(MasterData[Prior Sales],MasterData[Material'#],H2138,MasterData[Material],I2138,MasterData[WWB ID],C2138)</f>
        <v>0</v>
      </c>
      <c r="M2138" s="95">
        <f t="shared" si="69"/>
        <v>0</v>
      </c>
      <c r="N2138" s="95">
        <f>SUMIFS(MasterData[Semi-Annual Base],MasterData[Material'#],H2138,MasterData[Material],I2138,MasterData[WWB ID],C2138)</f>
        <v>0</v>
      </c>
      <c r="O2138" s="95">
        <f>SUMIFS(MasterData[Semi-Annual Focus],MasterData[Material'#],H2138,MasterData[Material],I2138,MasterData[WWB ID],C2138)</f>
        <v>0</v>
      </c>
      <c r="P2138" s="95">
        <f>SUMIFS(MasterData[Base Rebate],MasterData[Material'#],H2138,MasterData[Material],I2138,MasterData[WWB ID],C2138)</f>
        <v>0</v>
      </c>
      <c r="Q2138" s="95">
        <f>SUMIFS(MasterData[Annual Focus],MasterData[Material'#],H2138,MasterData[Material],I2138,MasterData[WWB ID],C2138)</f>
        <v>0</v>
      </c>
      <c r="R2138" s="95">
        <f>SUMIFS(MasterData[Growth Rebate],MasterData[Material'#],H2138,MasterData[Material],I2138,MasterData[WWB ID],C2138)</f>
        <v>0</v>
      </c>
      <c r="S2138" s="95">
        <f t="shared" si="70"/>
        <v>0</v>
      </c>
    </row>
    <row r="2139" spans="11:19" x14ac:dyDescent="0.25">
      <c r="K2139" s="95">
        <f>SUMIFS(MasterData[Curr Sales],MasterData[Material'#],H2139,MasterData[Material],I2139,MasterData[WWB ID],C2139)</f>
        <v>0</v>
      </c>
      <c r="L2139" s="95">
        <f>SUMIFS(MasterData[Prior Sales],MasterData[Material'#],H2139,MasterData[Material],I2139,MasterData[WWB ID],C2139)</f>
        <v>0</v>
      </c>
      <c r="M2139" s="95">
        <f t="shared" si="69"/>
        <v>0</v>
      </c>
      <c r="N2139" s="95">
        <f>SUMIFS(MasterData[Semi-Annual Base],MasterData[Material'#],H2139,MasterData[Material],I2139,MasterData[WWB ID],C2139)</f>
        <v>0</v>
      </c>
      <c r="O2139" s="95">
        <f>SUMIFS(MasterData[Semi-Annual Focus],MasterData[Material'#],H2139,MasterData[Material],I2139,MasterData[WWB ID],C2139)</f>
        <v>0</v>
      </c>
      <c r="P2139" s="95">
        <f>SUMIFS(MasterData[Base Rebate],MasterData[Material'#],H2139,MasterData[Material],I2139,MasterData[WWB ID],C2139)</f>
        <v>0</v>
      </c>
      <c r="Q2139" s="95">
        <f>SUMIFS(MasterData[Annual Focus],MasterData[Material'#],H2139,MasterData[Material],I2139,MasterData[WWB ID],C2139)</f>
        <v>0</v>
      </c>
      <c r="R2139" s="95">
        <f>SUMIFS(MasterData[Growth Rebate],MasterData[Material'#],H2139,MasterData[Material],I2139,MasterData[WWB ID],C2139)</f>
        <v>0</v>
      </c>
      <c r="S2139" s="95">
        <f t="shared" si="70"/>
        <v>0</v>
      </c>
    </row>
    <row r="2140" spans="11:19" x14ac:dyDescent="0.25">
      <c r="K2140" s="95">
        <f>SUMIFS(MasterData[Curr Sales],MasterData[Material'#],H2140,MasterData[Material],I2140,MasterData[WWB ID],C2140)</f>
        <v>0</v>
      </c>
      <c r="L2140" s="95">
        <f>SUMIFS(MasterData[Prior Sales],MasterData[Material'#],H2140,MasterData[Material],I2140,MasterData[WWB ID],C2140)</f>
        <v>0</v>
      </c>
      <c r="M2140" s="95">
        <f t="shared" si="69"/>
        <v>0</v>
      </c>
      <c r="N2140" s="95">
        <f>SUMIFS(MasterData[Semi-Annual Base],MasterData[Material'#],H2140,MasterData[Material],I2140,MasterData[WWB ID],C2140)</f>
        <v>0</v>
      </c>
      <c r="O2140" s="95">
        <f>SUMIFS(MasterData[Semi-Annual Focus],MasterData[Material'#],H2140,MasterData[Material],I2140,MasterData[WWB ID],C2140)</f>
        <v>0</v>
      </c>
      <c r="P2140" s="95">
        <f>SUMIFS(MasterData[Base Rebate],MasterData[Material'#],H2140,MasterData[Material],I2140,MasterData[WWB ID],C2140)</f>
        <v>0</v>
      </c>
      <c r="Q2140" s="95">
        <f>SUMIFS(MasterData[Annual Focus],MasterData[Material'#],H2140,MasterData[Material],I2140,MasterData[WWB ID],C2140)</f>
        <v>0</v>
      </c>
      <c r="R2140" s="95">
        <f>SUMIFS(MasterData[Growth Rebate],MasterData[Material'#],H2140,MasterData[Material],I2140,MasterData[WWB ID],C2140)</f>
        <v>0</v>
      </c>
      <c r="S2140" s="95">
        <f t="shared" si="70"/>
        <v>0</v>
      </c>
    </row>
    <row r="2141" spans="11:19" x14ac:dyDescent="0.25">
      <c r="K2141" s="95">
        <f>SUMIFS(MasterData[Curr Sales],MasterData[Material'#],H2141,MasterData[Material],I2141,MasterData[WWB ID],C2141)</f>
        <v>0</v>
      </c>
      <c r="L2141" s="95">
        <f>SUMIFS(MasterData[Prior Sales],MasterData[Material'#],H2141,MasterData[Material],I2141,MasterData[WWB ID],C2141)</f>
        <v>0</v>
      </c>
      <c r="M2141" s="95">
        <f t="shared" si="69"/>
        <v>0</v>
      </c>
      <c r="N2141" s="95">
        <f>SUMIFS(MasterData[Semi-Annual Base],MasterData[Material'#],H2141,MasterData[Material],I2141,MasterData[WWB ID],C2141)</f>
        <v>0</v>
      </c>
      <c r="O2141" s="95">
        <f>SUMIFS(MasterData[Semi-Annual Focus],MasterData[Material'#],H2141,MasterData[Material],I2141,MasterData[WWB ID],C2141)</f>
        <v>0</v>
      </c>
      <c r="P2141" s="95">
        <f>SUMIFS(MasterData[Base Rebate],MasterData[Material'#],H2141,MasterData[Material],I2141,MasterData[WWB ID],C2141)</f>
        <v>0</v>
      </c>
      <c r="Q2141" s="95">
        <f>SUMIFS(MasterData[Annual Focus],MasterData[Material'#],H2141,MasterData[Material],I2141,MasterData[WWB ID],C2141)</f>
        <v>0</v>
      </c>
      <c r="R2141" s="95">
        <f>SUMIFS(MasterData[Growth Rebate],MasterData[Material'#],H2141,MasterData[Material],I2141,MasterData[WWB ID],C2141)</f>
        <v>0</v>
      </c>
      <c r="S2141" s="95">
        <f t="shared" si="70"/>
        <v>0</v>
      </c>
    </row>
    <row r="2142" spans="11:19" x14ac:dyDescent="0.25">
      <c r="K2142" s="95">
        <f>SUMIFS(MasterData[Curr Sales],MasterData[Material'#],H2142,MasterData[Material],I2142,MasterData[WWB ID],C2142)</f>
        <v>0</v>
      </c>
      <c r="L2142" s="95">
        <f>SUMIFS(MasterData[Prior Sales],MasterData[Material'#],H2142,MasterData[Material],I2142,MasterData[WWB ID],C2142)</f>
        <v>0</v>
      </c>
      <c r="M2142" s="95">
        <f t="shared" si="69"/>
        <v>0</v>
      </c>
      <c r="N2142" s="95">
        <f>SUMIFS(MasterData[Semi-Annual Base],MasterData[Material'#],H2142,MasterData[Material],I2142,MasterData[WWB ID],C2142)</f>
        <v>0</v>
      </c>
      <c r="O2142" s="95">
        <f>SUMIFS(MasterData[Semi-Annual Focus],MasterData[Material'#],H2142,MasterData[Material],I2142,MasterData[WWB ID],C2142)</f>
        <v>0</v>
      </c>
      <c r="P2142" s="95">
        <f>SUMIFS(MasterData[Base Rebate],MasterData[Material'#],H2142,MasterData[Material],I2142,MasterData[WWB ID],C2142)</f>
        <v>0</v>
      </c>
      <c r="Q2142" s="95">
        <f>SUMIFS(MasterData[Annual Focus],MasterData[Material'#],H2142,MasterData[Material],I2142,MasterData[WWB ID],C2142)</f>
        <v>0</v>
      </c>
      <c r="R2142" s="95">
        <f>SUMIFS(MasterData[Growth Rebate],MasterData[Material'#],H2142,MasterData[Material],I2142,MasterData[WWB ID],C2142)</f>
        <v>0</v>
      </c>
      <c r="S2142" s="95">
        <f t="shared" si="70"/>
        <v>0</v>
      </c>
    </row>
    <row r="2143" spans="11:19" x14ac:dyDescent="0.25">
      <c r="K2143" s="95">
        <f>SUMIFS(MasterData[Curr Sales],MasterData[Material'#],H2143,MasterData[Material],I2143,MasterData[WWB ID],C2143)</f>
        <v>0</v>
      </c>
      <c r="L2143" s="95">
        <f>SUMIFS(MasterData[Prior Sales],MasterData[Material'#],H2143,MasterData[Material],I2143,MasterData[WWB ID],C2143)</f>
        <v>0</v>
      </c>
      <c r="M2143" s="95">
        <f t="shared" si="69"/>
        <v>0</v>
      </c>
      <c r="N2143" s="95">
        <f>SUMIFS(MasterData[Semi-Annual Base],MasterData[Material'#],H2143,MasterData[Material],I2143,MasterData[WWB ID],C2143)</f>
        <v>0</v>
      </c>
      <c r="O2143" s="95">
        <f>SUMIFS(MasterData[Semi-Annual Focus],MasterData[Material'#],H2143,MasterData[Material],I2143,MasterData[WWB ID],C2143)</f>
        <v>0</v>
      </c>
      <c r="P2143" s="95">
        <f>SUMIFS(MasterData[Base Rebate],MasterData[Material'#],H2143,MasterData[Material],I2143,MasterData[WWB ID],C2143)</f>
        <v>0</v>
      </c>
      <c r="Q2143" s="95">
        <f>SUMIFS(MasterData[Annual Focus],MasterData[Material'#],H2143,MasterData[Material],I2143,MasterData[WWB ID],C2143)</f>
        <v>0</v>
      </c>
      <c r="R2143" s="95">
        <f>SUMIFS(MasterData[Growth Rebate],MasterData[Material'#],H2143,MasterData[Material],I2143,MasterData[WWB ID],C2143)</f>
        <v>0</v>
      </c>
      <c r="S2143" s="95">
        <f t="shared" si="70"/>
        <v>0</v>
      </c>
    </row>
    <row r="2144" spans="11:19" x14ac:dyDescent="0.25">
      <c r="K2144" s="95">
        <f>SUMIFS(MasterData[Curr Sales],MasterData[Material'#],H2144,MasterData[Material],I2144,MasterData[WWB ID],C2144)</f>
        <v>0</v>
      </c>
      <c r="L2144" s="95">
        <f>SUMIFS(MasterData[Prior Sales],MasterData[Material'#],H2144,MasterData[Material],I2144,MasterData[WWB ID],C2144)</f>
        <v>0</v>
      </c>
      <c r="M2144" s="95">
        <f t="shared" si="69"/>
        <v>0</v>
      </c>
      <c r="N2144" s="95">
        <f>SUMIFS(MasterData[Semi-Annual Base],MasterData[Material'#],H2144,MasterData[Material],I2144,MasterData[WWB ID],C2144)</f>
        <v>0</v>
      </c>
      <c r="O2144" s="95">
        <f>SUMIFS(MasterData[Semi-Annual Focus],MasterData[Material'#],H2144,MasterData[Material],I2144,MasterData[WWB ID],C2144)</f>
        <v>0</v>
      </c>
      <c r="P2144" s="95">
        <f>SUMIFS(MasterData[Base Rebate],MasterData[Material'#],H2144,MasterData[Material],I2144,MasterData[WWB ID],C2144)</f>
        <v>0</v>
      </c>
      <c r="Q2144" s="95">
        <f>SUMIFS(MasterData[Annual Focus],MasterData[Material'#],H2144,MasterData[Material],I2144,MasterData[WWB ID],C2144)</f>
        <v>0</v>
      </c>
      <c r="R2144" s="95">
        <f>SUMIFS(MasterData[Growth Rebate],MasterData[Material'#],H2144,MasterData[Material],I2144,MasterData[WWB ID],C2144)</f>
        <v>0</v>
      </c>
      <c r="S2144" s="95">
        <f t="shared" si="70"/>
        <v>0</v>
      </c>
    </row>
    <row r="2145" spans="11:19" x14ac:dyDescent="0.25">
      <c r="K2145" s="95">
        <f>SUMIFS(MasterData[Curr Sales],MasterData[Material'#],H2145,MasterData[Material],I2145,MasterData[WWB ID],C2145)</f>
        <v>0</v>
      </c>
      <c r="L2145" s="95">
        <f>SUMIFS(MasterData[Prior Sales],MasterData[Material'#],H2145,MasterData[Material],I2145,MasterData[WWB ID],C2145)</f>
        <v>0</v>
      </c>
      <c r="M2145" s="95">
        <f t="shared" si="69"/>
        <v>0</v>
      </c>
      <c r="N2145" s="95">
        <f>SUMIFS(MasterData[Semi-Annual Base],MasterData[Material'#],H2145,MasterData[Material],I2145,MasterData[WWB ID],C2145)</f>
        <v>0</v>
      </c>
      <c r="O2145" s="95">
        <f>SUMIFS(MasterData[Semi-Annual Focus],MasterData[Material'#],H2145,MasterData[Material],I2145,MasterData[WWB ID],C2145)</f>
        <v>0</v>
      </c>
      <c r="P2145" s="95">
        <f>SUMIFS(MasterData[Base Rebate],MasterData[Material'#],H2145,MasterData[Material],I2145,MasterData[WWB ID],C2145)</f>
        <v>0</v>
      </c>
      <c r="Q2145" s="95">
        <f>SUMIFS(MasterData[Annual Focus],MasterData[Material'#],H2145,MasterData[Material],I2145,MasterData[WWB ID],C2145)</f>
        <v>0</v>
      </c>
      <c r="R2145" s="95">
        <f>SUMIFS(MasterData[Growth Rebate],MasterData[Material'#],H2145,MasterData[Material],I2145,MasterData[WWB ID],C2145)</f>
        <v>0</v>
      </c>
      <c r="S2145" s="95">
        <f t="shared" si="70"/>
        <v>0</v>
      </c>
    </row>
    <row r="2146" spans="11:19" x14ac:dyDescent="0.25">
      <c r="K2146" s="95">
        <f>SUMIFS(MasterData[Curr Sales],MasterData[Material'#],H2146,MasterData[Material],I2146,MasterData[WWB ID],C2146)</f>
        <v>0</v>
      </c>
      <c r="L2146" s="95">
        <f>SUMIFS(MasterData[Prior Sales],MasterData[Material'#],H2146,MasterData[Material],I2146,MasterData[WWB ID],C2146)</f>
        <v>0</v>
      </c>
      <c r="M2146" s="95">
        <f t="shared" si="69"/>
        <v>0</v>
      </c>
      <c r="N2146" s="95">
        <f>SUMIFS(MasterData[Semi-Annual Base],MasterData[Material'#],H2146,MasterData[Material],I2146,MasterData[WWB ID],C2146)</f>
        <v>0</v>
      </c>
      <c r="O2146" s="95">
        <f>SUMIFS(MasterData[Semi-Annual Focus],MasterData[Material'#],H2146,MasterData[Material],I2146,MasterData[WWB ID],C2146)</f>
        <v>0</v>
      </c>
      <c r="P2146" s="95">
        <f>SUMIFS(MasterData[Base Rebate],MasterData[Material'#],H2146,MasterData[Material],I2146,MasterData[WWB ID],C2146)</f>
        <v>0</v>
      </c>
      <c r="Q2146" s="95">
        <f>SUMIFS(MasterData[Annual Focus],MasterData[Material'#],H2146,MasterData[Material],I2146,MasterData[WWB ID],C2146)</f>
        <v>0</v>
      </c>
      <c r="R2146" s="95">
        <f>SUMIFS(MasterData[Growth Rebate],MasterData[Material'#],H2146,MasterData[Material],I2146,MasterData[WWB ID],C2146)</f>
        <v>0</v>
      </c>
      <c r="S2146" s="95">
        <f t="shared" si="70"/>
        <v>0</v>
      </c>
    </row>
    <row r="2147" spans="11:19" x14ac:dyDescent="0.25">
      <c r="K2147" s="95">
        <f>SUMIFS(MasterData[Curr Sales],MasterData[Material'#],H2147,MasterData[Material],I2147,MasterData[WWB ID],C2147)</f>
        <v>0</v>
      </c>
      <c r="L2147" s="95">
        <f>SUMIFS(MasterData[Prior Sales],MasterData[Material'#],H2147,MasterData[Material],I2147,MasterData[WWB ID],C2147)</f>
        <v>0</v>
      </c>
      <c r="M2147" s="95">
        <f t="shared" si="69"/>
        <v>0</v>
      </c>
      <c r="N2147" s="95">
        <f>SUMIFS(MasterData[Semi-Annual Base],MasterData[Material'#],H2147,MasterData[Material],I2147,MasterData[WWB ID],C2147)</f>
        <v>0</v>
      </c>
      <c r="O2147" s="95">
        <f>SUMIFS(MasterData[Semi-Annual Focus],MasterData[Material'#],H2147,MasterData[Material],I2147,MasterData[WWB ID],C2147)</f>
        <v>0</v>
      </c>
      <c r="P2147" s="95">
        <f>SUMIFS(MasterData[Base Rebate],MasterData[Material'#],H2147,MasterData[Material],I2147,MasterData[WWB ID],C2147)</f>
        <v>0</v>
      </c>
      <c r="Q2147" s="95">
        <f>SUMIFS(MasterData[Annual Focus],MasterData[Material'#],H2147,MasterData[Material],I2147,MasterData[WWB ID],C2147)</f>
        <v>0</v>
      </c>
      <c r="R2147" s="95">
        <f>SUMIFS(MasterData[Growth Rebate],MasterData[Material'#],H2147,MasterData[Material],I2147,MasterData[WWB ID],C2147)</f>
        <v>0</v>
      </c>
      <c r="S2147" s="95">
        <f t="shared" si="70"/>
        <v>0</v>
      </c>
    </row>
    <row r="2148" spans="11:19" x14ac:dyDescent="0.25">
      <c r="K2148" s="95">
        <f>SUMIFS(MasterData[Curr Sales],MasterData[Material'#],H2148,MasterData[Material],I2148,MasterData[WWB ID],C2148)</f>
        <v>0</v>
      </c>
      <c r="L2148" s="95">
        <f>SUMIFS(MasterData[Prior Sales],MasterData[Material'#],H2148,MasterData[Material],I2148,MasterData[WWB ID],C2148)</f>
        <v>0</v>
      </c>
      <c r="M2148" s="95">
        <f t="shared" si="69"/>
        <v>0</v>
      </c>
      <c r="N2148" s="95">
        <f>SUMIFS(MasterData[Semi-Annual Base],MasterData[Material'#],H2148,MasterData[Material],I2148,MasterData[WWB ID],C2148)</f>
        <v>0</v>
      </c>
      <c r="O2148" s="95">
        <f>SUMIFS(MasterData[Semi-Annual Focus],MasterData[Material'#],H2148,MasterData[Material],I2148,MasterData[WWB ID],C2148)</f>
        <v>0</v>
      </c>
      <c r="P2148" s="95">
        <f>SUMIFS(MasterData[Base Rebate],MasterData[Material'#],H2148,MasterData[Material],I2148,MasterData[WWB ID],C2148)</f>
        <v>0</v>
      </c>
      <c r="Q2148" s="95">
        <f>SUMIFS(MasterData[Annual Focus],MasterData[Material'#],H2148,MasterData[Material],I2148,MasterData[WWB ID],C2148)</f>
        <v>0</v>
      </c>
      <c r="R2148" s="95">
        <f>SUMIFS(MasterData[Growth Rebate],MasterData[Material'#],H2148,MasterData[Material],I2148,MasterData[WWB ID],C2148)</f>
        <v>0</v>
      </c>
      <c r="S2148" s="95">
        <f t="shared" si="70"/>
        <v>0</v>
      </c>
    </row>
    <row r="2149" spans="11:19" x14ac:dyDescent="0.25">
      <c r="K2149" s="95">
        <f>SUMIFS(MasterData[Curr Sales],MasterData[Material'#],H2149,MasterData[Material],I2149,MasterData[WWB ID],C2149)</f>
        <v>0</v>
      </c>
      <c r="L2149" s="95">
        <f>SUMIFS(MasterData[Prior Sales],MasterData[Material'#],H2149,MasterData[Material],I2149,MasterData[WWB ID],C2149)</f>
        <v>0</v>
      </c>
      <c r="M2149" s="95">
        <f t="shared" si="69"/>
        <v>0</v>
      </c>
      <c r="N2149" s="95">
        <f>SUMIFS(MasterData[Semi-Annual Base],MasterData[Material'#],H2149,MasterData[Material],I2149,MasterData[WWB ID],C2149)</f>
        <v>0</v>
      </c>
      <c r="O2149" s="95">
        <f>SUMIFS(MasterData[Semi-Annual Focus],MasterData[Material'#],H2149,MasterData[Material],I2149,MasterData[WWB ID],C2149)</f>
        <v>0</v>
      </c>
      <c r="P2149" s="95">
        <f>SUMIFS(MasterData[Base Rebate],MasterData[Material'#],H2149,MasterData[Material],I2149,MasterData[WWB ID],C2149)</f>
        <v>0</v>
      </c>
      <c r="Q2149" s="95">
        <f>SUMIFS(MasterData[Annual Focus],MasterData[Material'#],H2149,MasterData[Material],I2149,MasterData[WWB ID],C2149)</f>
        <v>0</v>
      </c>
      <c r="R2149" s="95">
        <f>SUMIFS(MasterData[Growth Rebate],MasterData[Material'#],H2149,MasterData[Material],I2149,MasterData[WWB ID],C2149)</f>
        <v>0</v>
      </c>
      <c r="S2149" s="95">
        <f t="shared" si="70"/>
        <v>0</v>
      </c>
    </row>
    <row r="2150" spans="11:19" x14ac:dyDescent="0.25">
      <c r="K2150" s="95">
        <f>SUMIFS(MasterData[Curr Sales],MasterData[Material'#],H2150,MasterData[Material],I2150,MasterData[WWB ID],C2150)</f>
        <v>0</v>
      </c>
      <c r="L2150" s="95">
        <f>SUMIFS(MasterData[Prior Sales],MasterData[Material'#],H2150,MasterData[Material],I2150,MasterData[WWB ID],C2150)</f>
        <v>0</v>
      </c>
      <c r="M2150" s="95">
        <f t="shared" si="69"/>
        <v>0</v>
      </c>
      <c r="N2150" s="95">
        <f>SUMIFS(MasterData[Semi-Annual Base],MasterData[Material'#],H2150,MasterData[Material],I2150,MasterData[WWB ID],C2150)</f>
        <v>0</v>
      </c>
      <c r="O2150" s="95">
        <f>SUMIFS(MasterData[Semi-Annual Focus],MasterData[Material'#],H2150,MasterData[Material],I2150,MasterData[WWB ID],C2150)</f>
        <v>0</v>
      </c>
      <c r="P2150" s="95">
        <f>SUMIFS(MasterData[Base Rebate],MasterData[Material'#],H2150,MasterData[Material],I2150,MasterData[WWB ID],C2150)</f>
        <v>0</v>
      </c>
      <c r="Q2150" s="95">
        <f>SUMIFS(MasterData[Annual Focus],MasterData[Material'#],H2150,MasterData[Material],I2150,MasterData[WWB ID],C2150)</f>
        <v>0</v>
      </c>
      <c r="R2150" s="95">
        <f>SUMIFS(MasterData[Growth Rebate],MasterData[Material'#],H2150,MasterData[Material],I2150,MasterData[WWB ID],C2150)</f>
        <v>0</v>
      </c>
      <c r="S2150" s="95">
        <f t="shared" si="70"/>
        <v>0</v>
      </c>
    </row>
    <row r="2151" spans="11:19" x14ac:dyDescent="0.25">
      <c r="K2151" s="95">
        <f>SUMIFS(MasterData[Curr Sales],MasterData[Material'#],H2151,MasterData[Material],I2151,MasterData[WWB ID],C2151)</f>
        <v>0</v>
      </c>
      <c r="L2151" s="95">
        <f>SUMIFS(MasterData[Prior Sales],MasterData[Material'#],H2151,MasterData[Material],I2151,MasterData[WWB ID],C2151)</f>
        <v>0</v>
      </c>
      <c r="M2151" s="95">
        <f t="shared" si="69"/>
        <v>0</v>
      </c>
      <c r="N2151" s="95">
        <f>SUMIFS(MasterData[Semi-Annual Base],MasterData[Material'#],H2151,MasterData[Material],I2151,MasterData[WWB ID],C2151)</f>
        <v>0</v>
      </c>
      <c r="O2151" s="95">
        <f>SUMIFS(MasterData[Semi-Annual Focus],MasterData[Material'#],H2151,MasterData[Material],I2151,MasterData[WWB ID],C2151)</f>
        <v>0</v>
      </c>
      <c r="P2151" s="95">
        <f>SUMIFS(MasterData[Base Rebate],MasterData[Material'#],H2151,MasterData[Material],I2151,MasterData[WWB ID],C2151)</f>
        <v>0</v>
      </c>
      <c r="Q2151" s="95">
        <f>SUMIFS(MasterData[Annual Focus],MasterData[Material'#],H2151,MasterData[Material],I2151,MasterData[WWB ID],C2151)</f>
        <v>0</v>
      </c>
      <c r="R2151" s="95">
        <f>SUMIFS(MasterData[Growth Rebate],MasterData[Material'#],H2151,MasterData[Material],I2151,MasterData[WWB ID],C2151)</f>
        <v>0</v>
      </c>
      <c r="S2151" s="95">
        <f t="shared" si="70"/>
        <v>0</v>
      </c>
    </row>
    <row r="2152" spans="11:19" x14ac:dyDescent="0.25">
      <c r="K2152" s="95">
        <f>SUMIFS(MasterData[Curr Sales],MasterData[Material'#],H2152,MasterData[Material],I2152,MasterData[WWB ID],C2152)</f>
        <v>0</v>
      </c>
      <c r="L2152" s="95">
        <f>SUMIFS(MasterData[Prior Sales],MasterData[Material'#],H2152,MasterData[Material],I2152,MasterData[WWB ID],C2152)</f>
        <v>0</v>
      </c>
      <c r="M2152" s="95">
        <f t="shared" si="69"/>
        <v>0</v>
      </c>
      <c r="N2152" s="95">
        <f>SUMIFS(MasterData[Semi-Annual Base],MasterData[Material'#],H2152,MasterData[Material],I2152,MasterData[WWB ID],C2152)</f>
        <v>0</v>
      </c>
      <c r="O2152" s="95">
        <f>SUMIFS(MasterData[Semi-Annual Focus],MasterData[Material'#],H2152,MasterData[Material],I2152,MasterData[WWB ID],C2152)</f>
        <v>0</v>
      </c>
      <c r="P2152" s="95">
        <f>SUMIFS(MasterData[Base Rebate],MasterData[Material'#],H2152,MasterData[Material],I2152,MasterData[WWB ID],C2152)</f>
        <v>0</v>
      </c>
      <c r="Q2152" s="95">
        <f>SUMIFS(MasterData[Annual Focus],MasterData[Material'#],H2152,MasterData[Material],I2152,MasterData[WWB ID],C2152)</f>
        <v>0</v>
      </c>
      <c r="R2152" s="95">
        <f>SUMIFS(MasterData[Growth Rebate],MasterData[Material'#],H2152,MasterData[Material],I2152,MasterData[WWB ID],C2152)</f>
        <v>0</v>
      </c>
      <c r="S2152" s="95">
        <f t="shared" si="70"/>
        <v>0</v>
      </c>
    </row>
    <row r="2153" spans="11:19" x14ac:dyDescent="0.25">
      <c r="K2153" s="95">
        <f>SUMIFS(MasterData[Curr Sales],MasterData[Material'#],H2153,MasterData[Material],I2153,MasterData[WWB ID],C2153)</f>
        <v>0</v>
      </c>
      <c r="L2153" s="95">
        <f>SUMIFS(MasterData[Prior Sales],MasterData[Material'#],H2153,MasterData[Material],I2153,MasterData[WWB ID],C2153)</f>
        <v>0</v>
      </c>
      <c r="M2153" s="95">
        <f t="shared" si="69"/>
        <v>0</v>
      </c>
      <c r="N2153" s="95">
        <f>SUMIFS(MasterData[Semi-Annual Base],MasterData[Material'#],H2153,MasterData[Material],I2153,MasterData[WWB ID],C2153)</f>
        <v>0</v>
      </c>
      <c r="O2153" s="95">
        <f>SUMIFS(MasterData[Semi-Annual Focus],MasterData[Material'#],H2153,MasterData[Material],I2153,MasterData[WWB ID],C2153)</f>
        <v>0</v>
      </c>
      <c r="P2153" s="95">
        <f>SUMIFS(MasterData[Base Rebate],MasterData[Material'#],H2153,MasterData[Material],I2153,MasterData[WWB ID],C2153)</f>
        <v>0</v>
      </c>
      <c r="Q2153" s="95">
        <f>SUMIFS(MasterData[Annual Focus],MasterData[Material'#],H2153,MasterData[Material],I2153,MasterData[WWB ID],C2153)</f>
        <v>0</v>
      </c>
      <c r="R2153" s="95">
        <f>SUMIFS(MasterData[Growth Rebate],MasterData[Material'#],H2153,MasterData[Material],I2153,MasterData[WWB ID],C2153)</f>
        <v>0</v>
      </c>
      <c r="S2153" s="95">
        <f t="shared" si="70"/>
        <v>0</v>
      </c>
    </row>
    <row r="2154" spans="11:19" x14ac:dyDescent="0.25">
      <c r="K2154" s="95">
        <f>SUMIFS(MasterData[Curr Sales],MasterData[Material'#],H2154,MasterData[Material],I2154,MasterData[WWB ID],C2154)</f>
        <v>0</v>
      </c>
      <c r="L2154" s="95">
        <f>SUMIFS(MasterData[Prior Sales],MasterData[Material'#],H2154,MasterData[Material],I2154,MasterData[WWB ID],C2154)</f>
        <v>0</v>
      </c>
      <c r="M2154" s="95">
        <f t="shared" si="69"/>
        <v>0</v>
      </c>
      <c r="N2154" s="95">
        <f>SUMIFS(MasterData[Semi-Annual Base],MasterData[Material'#],H2154,MasterData[Material],I2154,MasterData[WWB ID],C2154)</f>
        <v>0</v>
      </c>
      <c r="O2154" s="95">
        <f>SUMIFS(MasterData[Semi-Annual Focus],MasterData[Material'#],H2154,MasterData[Material],I2154,MasterData[WWB ID],C2154)</f>
        <v>0</v>
      </c>
      <c r="P2154" s="95">
        <f>SUMIFS(MasterData[Base Rebate],MasterData[Material'#],H2154,MasterData[Material],I2154,MasterData[WWB ID],C2154)</f>
        <v>0</v>
      </c>
      <c r="Q2154" s="95">
        <f>SUMIFS(MasterData[Annual Focus],MasterData[Material'#],H2154,MasterData[Material],I2154,MasterData[WWB ID],C2154)</f>
        <v>0</v>
      </c>
      <c r="R2154" s="95">
        <f>SUMIFS(MasterData[Growth Rebate],MasterData[Material'#],H2154,MasterData[Material],I2154,MasterData[WWB ID],C2154)</f>
        <v>0</v>
      </c>
      <c r="S2154" s="95">
        <f t="shared" si="70"/>
        <v>0</v>
      </c>
    </row>
    <row r="2155" spans="11:19" x14ac:dyDescent="0.25">
      <c r="K2155" s="95">
        <f>SUMIFS(MasterData[Curr Sales],MasterData[Material'#],H2155,MasterData[Material],I2155,MasterData[WWB ID],C2155)</f>
        <v>0</v>
      </c>
      <c r="L2155" s="95">
        <f>SUMIFS(MasterData[Prior Sales],MasterData[Material'#],H2155,MasterData[Material],I2155,MasterData[WWB ID],C2155)</f>
        <v>0</v>
      </c>
      <c r="M2155" s="95">
        <f t="shared" si="69"/>
        <v>0</v>
      </c>
      <c r="N2155" s="95">
        <f>SUMIFS(MasterData[Semi-Annual Base],MasterData[Material'#],H2155,MasterData[Material],I2155,MasterData[WWB ID],C2155)</f>
        <v>0</v>
      </c>
      <c r="O2155" s="95">
        <f>SUMIFS(MasterData[Semi-Annual Focus],MasterData[Material'#],H2155,MasterData[Material],I2155,MasterData[WWB ID],C2155)</f>
        <v>0</v>
      </c>
      <c r="P2155" s="95">
        <f>SUMIFS(MasterData[Base Rebate],MasterData[Material'#],H2155,MasterData[Material],I2155,MasterData[WWB ID],C2155)</f>
        <v>0</v>
      </c>
      <c r="Q2155" s="95">
        <f>SUMIFS(MasterData[Annual Focus],MasterData[Material'#],H2155,MasterData[Material],I2155,MasterData[WWB ID],C2155)</f>
        <v>0</v>
      </c>
      <c r="R2155" s="95">
        <f>SUMIFS(MasterData[Growth Rebate],MasterData[Material'#],H2155,MasterData[Material],I2155,MasterData[WWB ID],C2155)</f>
        <v>0</v>
      </c>
      <c r="S2155" s="95">
        <f t="shared" si="70"/>
        <v>0</v>
      </c>
    </row>
    <row r="2156" spans="11:19" x14ac:dyDescent="0.25">
      <c r="K2156" s="95">
        <f>SUMIFS(MasterData[Curr Sales],MasterData[Material'#],H2156,MasterData[Material],I2156,MasterData[WWB ID],C2156)</f>
        <v>0</v>
      </c>
      <c r="L2156" s="95">
        <f>SUMIFS(MasterData[Prior Sales],MasterData[Material'#],H2156,MasterData[Material],I2156,MasterData[WWB ID],C2156)</f>
        <v>0</v>
      </c>
      <c r="M2156" s="95">
        <f t="shared" si="69"/>
        <v>0</v>
      </c>
      <c r="N2156" s="95">
        <f>SUMIFS(MasterData[Semi-Annual Base],MasterData[Material'#],H2156,MasterData[Material],I2156,MasterData[WWB ID],C2156)</f>
        <v>0</v>
      </c>
      <c r="O2156" s="95">
        <f>SUMIFS(MasterData[Semi-Annual Focus],MasterData[Material'#],H2156,MasterData[Material],I2156,MasterData[WWB ID],C2156)</f>
        <v>0</v>
      </c>
      <c r="P2156" s="95">
        <f>SUMIFS(MasterData[Base Rebate],MasterData[Material'#],H2156,MasterData[Material],I2156,MasterData[WWB ID],C2156)</f>
        <v>0</v>
      </c>
      <c r="Q2156" s="95">
        <f>SUMIFS(MasterData[Annual Focus],MasterData[Material'#],H2156,MasterData[Material],I2156,MasterData[WWB ID],C2156)</f>
        <v>0</v>
      </c>
      <c r="R2156" s="95">
        <f>SUMIFS(MasterData[Growth Rebate],MasterData[Material'#],H2156,MasterData[Material],I2156,MasterData[WWB ID],C2156)</f>
        <v>0</v>
      </c>
      <c r="S2156" s="95">
        <f t="shared" si="70"/>
        <v>0</v>
      </c>
    </row>
    <row r="2157" spans="11:19" x14ac:dyDescent="0.25">
      <c r="K2157" s="95">
        <f>SUMIFS(MasterData[Curr Sales],MasterData[Material'#],H2157,MasterData[Material],I2157,MasterData[WWB ID],C2157)</f>
        <v>0</v>
      </c>
      <c r="L2157" s="95">
        <f>SUMIFS(MasterData[Prior Sales],MasterData[Material'#],H2157,MasterData[Material],I2157,MasterData[WWB ID],C2157)</f>
        <v>0</v>
      </c>
      <c r="M2157" s="95">
        <f t="shared" si="69"/>
        <v>0</v>
      </c>
      <c r="N2157" s="95">
        <f>SUMIFS(MasterData[Semi-Annual Base],MasterData[Material'#],H2157,MasterData[Material],I2157,MasterData[WWB ID],C2157)</f>
        <v>0</v>
      </c>
      <c r="O2157" s="95">
        <f>SUMIFS(MasterData[Semi-Annual Focus],MasterData[Material'#],H2157,MasterData[Material],I2157,MasterData[WWB ID],C2157)</f>
        <v>0</v>
      </c>
      <c r="P2157" s="95">
        <f>SUMIFS(MasterData[Base Rebate],MasterData[Material'#],H2157,MasterData[Material],I2157,MasterData[WWB ID],C2157)</f>
        <v>0</v>
      </c>
      <c r="Q2157" s="95">
        <f>SUMIFS(MasterData[Annual Focus],MasterData[Material'#],H2157,MasterData[Material],I2157,MasterData[WWB ID],C2157)</f>
        <v>0</v>
      </c>
      <c r="R2157" s="95">
        <f>SUMIFS(MasterData[Growth Rebate],MasterData[Material'#],H2157,MasterData[Material],I2157,MasterData[WWB ID],C2157)</f>
        <v>0</v>
      </c>
      <c r="S2157" s="95">
        <f t="shared" si="70"/>
        <v>0</v>
      </c>
    </row>
    <row r="2158" spans="11:19" x14ac:dyDescent="0.25">
      <c r="K2158" s="95">
        <f>SUMIFS(MasterData[Curr Sales],MasterData[Material'#],H2158,MasterData[Material],I2158,MasterData[WWB ID],C2158)</f>
        <v>0</v>
      </c>
      <c r="L2158" s="95">
        <f>SUMIFS(MasterData[Prior Sales],MasterData[Material'#],H2158,MasterData[Material],I2158,MasterData[WWB ID],C2158)</f>
        <v>0</v>
      </c>
      <c r="M2158" s="95">
        <f t="shared" si="69"/>
        <v>0</v>
      </c>
      <c r="N2158" s="95">
        <f>SUMIFS(MasterData[Semi-Annual Base],MasterData[Material'#],H2158,MasterData[Material],I2158,MasterData[WWB ID],C2158)</f>
        <v>0</v>
      </c>
      <c r="O2158" s="95">
        <f>SUMIFS(MasterData[Semi-Annual Focus],MasterData[Material'#],H2158,MasterData[Material],I2158,MasterData[WWB ID],C2158)</f>
        <v>0</v>
      </c>
      <c r="P2158" s="95">
        <f>SUMIFS(MasterData[Base Rebate],MasterData[Material'#],H2158,MasterData[Material],I2158,MasterData[WWB ID],C2158)</f>
        <v>0</v>
      </c>
      <c r="Q2158" s="95">
        <f>SUMIFS(MasterData[Annual Focus],MasterData[Material'#],H2158,MasterData[Material],I2158,MasterData[WWB ID],C2158)</f>
        <v>0</v>
      </c>
      <c r="R2158" s="95">
        <f>SUMIFS(MasterData[Growth Rebate],MasterData[Material'#],H2158,MasterData[Material],I2158,MasterData[WWB ID],C2158)</f>
        <v>0</v>
      </c>
      <c r="S2158" s="95">
        <f t="shared" si="70"/>
        <v>0</v>
      </c>
    </row>
    <row r="2159" spans="11:19" x14ac:dyDescent="0.25">
      <c r="K2159" s="95">
        <f>SUMIFS(MasterData[Curr Sales],MasterData[Material'#],H2159,MasterData[Material],I2159,MasterData[WWB ID],C2159)</f>
        <v>0</v>
      </c>
      <c r="L2159" s="95">
        <f>SUMIFS(MasterData[Prior Sales],MasterData[Material'#],H2159,MasterData[Material],I2159,MasterData[WWB ID],C2159)</f>
        <v>0</v>
      </c>
      <c r="M2159" s="95">
        <f t="shared" si="69"/>
        <v>0</v>
      </c>
      <c r="N2159" s="95">
        <f>SUMIFS(MasterData[Semi-Annual Base],MasterData[Material'#],H2159,MasterData[Material],I2159,MasterData[WWB ID],C2159)</f>
        <v>0</v>
      </c>
      <c r="O2159" s="95">
        <f>SUMIFS(MasterData[Semi-Annual Focus],MasterData[Material'#],H2159,MasterData[Material],I2159,MasterData[WWB ID],C2159)</f>
        <v>0</v>
      </c>
      <c r="P2159" s="95">
        <f>SUMIFS(MasterData[Base Rebate],MasterData[Material'#],H2159,MasterData[Material],I2159,MasterData[WWB ID],C2159)</f>
        <v>0</v>
      </c>
      <c r="Q2159" s="95">
        <f>SUMIFS(MasterData[Annual Focus],MasterData[Material'#],H2159,MasterData[Material],I2159,MasterData[WWB ID],C2159)</f>
        <v>0</v>
      </c>
      <c r="R2159" s="95">
        <f>SUMIFS(MasterData[Growth Rebate],MasterData[Material'#],H2159,MasterData[Material],I2159,MasterData[WWB ID],C2159)</f>
        <v>0</v>
      </c>
      <c r="S2159" s="95">
        <f t="shared" si="70"/>
        <v>0</v>
      </c>
    </row>
    <row r="2160" spans="11:19" x14ac:dyDescent="0.25">
      <c r="K2160" s="95">
        <f>SUMIFS(MasterData[Curr Sales],MasterData[Material'#],H2160,MasterData[Material],I2160,MasterData[WWB ID],C2160)</f>
        <v>0</v>
      </c>
      <c r="L2160" s="95">
        <f>SUMIFS(MasterData[Prior Sales],MasterData[Material'#],H2160,MasterData[Material],I2160,MasterData[WWB ID],C2160)</f>
        <v>0</v>
      </c>
      <c r="M2160" s="95">
        <f t="shared" si="69"/>
        <v>0</v>
      </c>
      <c r="N2160" s="95">
        <f>SUMIFS(MasterData[Semi-Annual Base],MasterData[Material'#],H2160,MasterData[Material],I2160,MasterData[WWB ID],C2160)</f>
        <v>0</v>
      </c>
      <c r="O2160" s="95">
        <f>SUMIFS(MasterData[Semi-Annual Focus],MasterData[Material'#],H2160,MasterData[Material],I2160,MasterData[WWB ID],C2160)</f>
        <v>0</v>
      </c>
      <c r="P2160" s="95">
        <f>SUMIFS(MasterData[Base Rebate],MasterData[Material'#],H2160,MasterData[Material],I2160,MasterData[WWB ID],C2160)</f>
        <v>0</v>
      </c>
      <c r="Q2160" s="95">
        <f>SUMIFS(MasterData[Annual Focus],MasterData[Material'#],H2160,MasterData[Material],I2160,MasterData[WWB ID],C2160)</f>
        <v>0</v>
      </c>
      <c r="R2160" s="95">
        <f>SUMIFS(MasterData[Growth Rebate],MasterData[Material'#],H2160,MasterData[Material],I2160,MasterData[WWB ID],C2160)</f>
        <v>0</v>
      </c>
      <c r="S2160" s="95">
        <f t="shared" si="70"/>
        <v>0</v>
      </c>
    </row>
    <row r="2161" spans="11:19" x14ac:dyDescent="0.25">
      <c r="K2161" s="95">
        <f>SUMIFS(MasterData[Curr Sales],MasterData[Material'#],H2161,MasterData[Material],I2161,MasterData[WWB ID],C2161)</f>
        <v>0</v>
      </c>
      <c r="L2161" s="95">
        <f>SUMIFS(MasterData[Prior Sales],MasterData[Material'#],H2161,MasterData[Material],I2161,MasterData[WWB ID],C2161)</f>
        <v>0</v>
      </c>
      <c r="M2161" s="95">
        <f t="shared" si="69"/>
        <v>0</v>
      </c>
      <c r="N2161" s="95">
        <f>SUMIFS(MasterData[Semi-Annual Base],MasterData[Material'#],H2161,MasterData[Material],I2161,MasterData[WWB ID],C2161)</f>
        <v>0</v>
      </c>
      <c r="O2161" s="95">
        <f>SUMIFS(MasterData[Semi-Annual Focus],MasterData[Material'#],H2161,MasterData[Material],I2161,MasterData[WWB ID],C2161)</f>
        <v>0</v>
      </c>
      <c r="P2161" s="95">
        <f>SUMIFS(MasterData[Base Rebate],MasterData[Material'#],H2161,MasterData[Material],I2161,MasterData[WWB ID],C2161)</f>
        <v>0</v>
      </c>
      <c r="Q2161" s="95">
        <f>SUMIFS(MasterData[Annual Focus],MasterData[Material'#],H2161,MasterData[Material],I2161,MasterData[WWB ID],C2161)</f>
        <v>0</v>
      </c>
      <c r="R2161" s="95">
        <f>SUMIFS(MasterData[Growth Rebate],MasterData[Material'#],H2161,MasterData[Material],I2161,MasterData[WWB ID],C2161)</f>
        <v>0</v>
      </c>
      <c r="S2161" s="95">
        <f t="shared" si="70"/>
        <v>0</v>
      </c>
    </row>
    <row r="2162" spans="11:19" x14ac:dyDescent="0.25">
      <c r="K2162" s="95">
        <f>SUMIFS(MasterData[Curr Sales],MasterData[Material'#],H2162,MasterData[Material],I2162,MasterData[WWB ID],C2162)</f>
        <v>0</v>
      </c>
      <c r="L2162" s="95">
        <f>SUMIFS(MasterData[Prior Sales],MasterData[Material'#],H2162,MasterData[Material],I2162,MasterData[WWB ID],C2162)</f>
        <v>0</v>
      </c>
      <c r="M2162" s="95">
        <f t="shared" si="69"/>
        <v>0</v>
      </c>
      <c r="N2162" s="95">
        <f>SUMIFS(MasterData[Semi-Annual Base],MasterData[Material'#],H2162,MasterData[Material],I2162,MasterData[WWB ID],C2162)</f>
        <v>0</v>
      </c>
      <c r="O2162" s="95">
        <f>SUMIFS(MasterData[Semi-Annual Focus],MasterData[Material'#],H2162,MasterData[Material],I2162,MasterData[WWB ID],C2162)</f>
        <v>0</v>
      </c>
      <c r="P2162" s="95">
        <f>SUMIFS(MasterData[Base Rebate],MasterData[Material'#],H2162,MasterData[Material],I2162,MasterData[WWB ID],C2162)</f>
        <v>0</v>
      </c>
      <c r="Q2162" s="95">
        <f>SUMIFS(MasterData[Annual Focus],MasterData[Material'#],H2162,MasterData[Material],I2162,MasterData[WWB ID],C2162)</f>
        <v>0</v>
      </c>
      <c r="R2162" s="95">
        <f>SUMIFS(MasterData[Growth Rebate],MasterData[Material'#],H2162,MasterData[Material],I2162,MasterData[WWB ID],C2162)</f>
        <v>0</v>
      </c>
      <c r="S2162" s="95">
        <f t="shared" si="70"/>
        <v>0</v>
      </c>
    </row>
    <row r="2163" spans="11:19" x14ac:dyDescent="0.25">
      <c r="K2163" s="95">
        <f>SUMIFS(MasterData[Curr Sales],MasterData[Material'#],H2163,MasterData[Material],I2163,MasterData[WWB ID],C2163)</f>
        <v>0</v>
      </c>
      <c r="L2163" s="95">
        <f>SUMIFS(MasterData[Prior Sales],MasterData[Material'#],H2163,MasterData[Material],I2163,MasterData[WWB ID],C2163)</f>
        <v>0</v>
      </c>
      <c r="M2163" s="95">
        <f t="shared" si="69"/>
        <v>0</v>
      </c>
      <c r="N2163" s="95">
        <f>SUMIFS(MasterData[Semi-Annual Base],MasterData[Material'#],H2163,MasterData[Material],I2163,MasterData[WWB ID],C2163)</f>
        <v>0</v>
      </c>
      <c r="O2163" s="95">
        <f>SUMIFS(MasterData[Semi-Annual Focus],MasterData[Material'#],H2163,MasterData[Material],I2163,MasterData[WWB ID],C2163)</f>
        <v>0</v>
      </c>
      <c r="P2163" s="95">
        <f>SUMIFS(MasterData[Base Rebate],MasterData[Material'#],H2163,MasterData[Material],I2163,MasterData[WWB ID],C2163)</f>
        <v>0</v>
      </c>
      <c r="Q2163" s="95">
        <f>SUMIFS(MasterData[Annual Focus],MasterData[Material'#],H2163,MasterData[Material],I2163,MasterData[WWB ID],C2163)</f>
        <v>0</v>
      </c>
      <c r="R2163" s="95">
        <f>SUMIFS(MasterData[Growth Rebate],MasterData[Material'#],H2163,MasterData[Material],I2163,MasterData[WWB ID],C2163)</f>
        <v>0</v>
      </c>
      <c r="S2163" s="95">
        <f t="shared" si="70"/>
        <v>0</v>
      </c>
    </row>
    <row r="2164" spans="11:19" x14ac:dyDescent="0.25">
      <c r="K2164" s="95">
        <f>SUMIFS(MasterData[Curr Sales],MasterData[Material'#],H2164,MasterData[Material],I2164,MasterData[WWB ID],C2164)</f>
        <v>0</v>
      </c>
      <c r="L2164" s="95">
        <f>SUMIFS(MasterData[Prior Sales],MasterData[Material'#],H2164,MasterData[Material],I2164,MasterData[WWB ID],C2164)</f>
        <v>0</v>
      </c>
      <c r="M2164" s="95">
        <f t="shared" si="69"/>
        <v>0</v>
      </c>
      <c r="N2164" s="95">
        <f>SUMIFS(MasterData[Semi-Annual Base],MasterData[Material'#],H2164,MasterData[Material],I2164,MasterData[WWB ID],C2164)</f>
        <v>0</v>
      </c>
      <c r="O2164" s="95">
        <f>SUMIFS(MasterData[Semi-Annual Focus],MasterData[Material'#],H2164,MasterData[Material],I2164,MasterData[WWB ID],C2164)</f>
        <v>0</v>
      </c>
      <c r="P2164" s="95">
        <f>SUMIFS(MasterData[Base Rebate],MasterData[Material'#],H2164,MasterData[Material],I2164,MasterData[WWB ID],C2164)</f>
        <v>0</v>
      </c>
      <c r="Q2164" s="95">
        <f>SUMIFS(MasterData[Annual Focus],MasterData[Material'#],H2164,MasterData[Material],I2164,MasterData[WWB ID],C2164)</f>
        <v>0</v>
      </c>
      <c r="R2164" s="95">
        <f>SUMIFS(MasterData[Growth Rebate],MasterData[Material'#],H2164,MasterData[Material],I2164,MasterData[WWB ID],C2164)</f>
        <v>0</v>
      </c>
      <c r="S2164" s="95">
        <f t="shared" si="70"/>
        <v>0</v>
      </c>
    </row>
    <row r="2165" spans="11:19" x14ac:dyDescent="0.25">
      <c r="K2165" s="95">
        <f>SUMIFS(MasterData[Curr Sales],MasterData[Material'#],H2165,MasterData[Material],I2165,MasterData[WWB ID],C2165)</f>
        <v>0</v>
      </c>
      <c r="L2165" s="95">
        <f>SUMIFS(MasterData[Prior Sales],MasterData[Material'#],H2165,MasterData[Material],I2165,MasterData[WWB ID],C2165)</f>
        <v>0</v>
      </c>
      <c r="M2165" s="95">
        <f t="shared" si="69"/>
        <v>0</v>
      </c>
      <c r="N2165" s="95">
        <f>SUMIFS(MasterData[Semi-Annual Base],MasterData[Material'#],H2165,MasterData[Material],I2165,MasterData[WWB ID],C2165)</f>
        <v>0</v>
      </c>
      <c r="O2165" s="95">
        <f>SUMIFS(MasterData[Semi-Annual Focus],MasterData[Material'#],H2165,MasterData[Material],I2165,MasterData[WWB ID],C2165)</f>
        <v>0</v>
      </c>
      <c r="P2165" s="95">
        <f>SUMIFS(MasterData[Base Rebate],MasterData[Material'#],H2165,MasterData[Material],I2165,MasterData[WWB ID],C2165)</f>
        <v>0</v>
      </c>
      <c r="Q2165" s="95">
        <f>SUMIFS(MasterData[Annual Focus],MasterData[Material'#],H2165,MasterData[Material],I2165,MasterData[WWB ID],C2165)</f>
        <v>0</v>
      </c>
      <c r="R2165" s="95">
        <f>SUMIFS(MasterData[Growth Rebate],MasterData[Material'#],H2165,MasterData[Material],I2165,MasterData[WWB ID],C2165)</f>
        <v>0</v>
      </c>
      <c r="S2165" s="95">
        <f t="shared" si="70"/>
        <v>0</v>
      </c>
    </row>
    <row r="2166" spans="11:19" x14ac:dyDescent="0.25">
      <c r="K2166" s="95">
        <f>SUMIFS(MasterData[Curr Sales],MasterData[Material'#],H2166,MasterData[Material],I2166,MasterData[WWB ID],C2166)</f>
        <v>0</v>
      </c>
      <c r="L2166" s="95">
        <f>SUMIFS(MasterData[Prior Sales],MasterData[Material'#],H2166,MasterData[Material],I2166,MasterData[WWB ID],C2166)</f>
        <v>0</v>
      </c>
      <c r="M2166" s="95">
        <f t="shared" si="69"/>
        <v>0</v>
      </c>
      <c r="N2166" s="95">
        <f>SUMIFS(MasterData[Semi-Annual Base],MasterData[Material'#],H2166,MasterData[Material],I2166,MasterData[WWB ID],C2166)</f>
        <v>0</v>
      </c>
      <c r="O2166" s="95">
        <f>SUMIFS(MasterData[Semi-Annual Focus],MasterData[Material'#],H2166,MasterData[Material],I2166,MasterData[WWB ID],C2166)</f>
        <v>0</v>
      </c>
      <c r="P2166" s="95">
        <f>SUMIFS(MasterData[Base Rebate],MasterData[Material'#],H2166,MasterData[Material],I2166,MasterData[WWB ID],C2166)</f>
        <v>0</v>
      </c>
      <c r="Q2166" s="95">
        <f>SUMIFS(MasterData[Annual Focus],MasterData[Material'#],H2166,MasterData[Material],I2166,MasterData[WWB ID],C2166)</f>
        <v>0</v>
      </c>
      <c r="R2166" s="95">
        <f>SUMIFS(MasterData[Growth Rebate],MasterData[Material'#],H2166,MasterData[Material],I2166,MasterData[WWB ID],C2166)</f>
        <v>0</v>
      </c>
      <c r="S2166" s="95">
        <f t="shared" si="70"/>
        <v>0</v>
      </c>
    </row>
    <row r="2167" spans="11:19" x14ac:dyDescent="0.25">
      <c r="K2167" s="95">
        <f>SUMIFS(MasterData[Curr Sales],MasterData[Material'#],H2167,MasterData[Material],I2167,MasterData[WWB ID],C2167)</f>
        <v>0</v>
      </c>
      <c r="L2167" s="95">
        <f>SUMIFS(MasterData[Prior Sales],MasterData[Material'#],H2167,MasterData[Material],I2167,MasterData[WWB ID],C2167)</f>
        <v>0</v>
      </c>
      <c r="M2167" s="95">
        <f t="shared" si="69"/>
        <v>0</v>
      </c>
      <c r="N2167" s="95">
        <f>SUMIFS(MasterData[Semi-Annual Base],MasterData[Material'#],H2167,MasterData[Material],I2167,MasterData[WWB ID],C2167)</f>
        <v>0</v>
      </c>
      <c r="O2167" s="95">
        <f>SUMIFS(MasterData[Semi-Annual Focus],MasterData[Material'#],H2167,MasterData[Material],I2167,MasterData[WWB ID],C2167)</f>
        <v>0</v>
      </c>
      <c r="P2167" s="95">
        <f>SUMIFS(MasterData[Base Rebate],MasterData[Material'#],H2167,MasterData[Material],I2167,MasterData[WWB ID],C2167)</f>
        <v>0</v>
      </c>
      <c r="Q2167" s="95">
        <f>SUMIFS(MasterData[Annual Focus],MasterData[Material'#],H2167,MasterData[Material],I2167,MasterData[WWB ID],C2167)</f>
        <v>0</v>
      </c>
      <c r="R2167" s="95">
        <f>SUMIFS(MasterData[Growth Rebate],MasterData[Material'#],H2167,MasterData[Material],I2167,MasterData[WWB ID],C2167)</f>
        <v>0</v>
      </c>
      <c r="S2167" s="95">
        <f t="shared" si="70"/>
        <v>0</v>
      </c>
    </row>
    <row r="2168" spans="11:19" x14ac:dyDescent="0.25">
      <c r="K2168" s="95">
        <f>SUMIFS(MasterData[Curr Sales],MasterData[Material'#],H2168,MasterData[Material],I2168,MasterData[WWB ID],C2168)</f>
        <v>0</v>
      </c>
      <c r="L2168" s="95">
        <f>SUMIFS(MasterData[Prior Sales],MasterData[Material'#],H2168,MasterData[Material],I2168,MasterData[WWB ID],C2168)</f>
        <v>0</v>
      </c>
      <c r="M2168" s="95">
        <f t="shared" si="69"/>
        <v>0</v>
      </c>
      <c r="N2168" s="95">
        <f>SUMIFS(MasterData[Semi-Annual Base],MasterData[Material'#],H2168,MasterData[Material],I2168,MasterData[WWB ID],C2168)</f>
        <v>0</v>
      </c>
      <c r="O2168" s="95">
        <f>SUMIFS(MasterData[Semi-Annual Focus],MasterData[Material'#],H2168,MasterData[Material],I2168,MasterData[WWB ID],C2168)</f>
        <v>0</v>
      </c>
      <c r="P2168" s="95">
        <f>SUMIFS(MasterData[Base Rebate],MasterData[Material'#],H2168,MasterData[Material],I2168,MasterData[WWB ID],C2168)</f>
        <v>0</v>
      </c>
      <c r="Q2168" s="95">
        <f>SUMIFS(MasterData[Annual Focus],MasterData[Material'#],H2168,MasterData[Material],I2168,MasterData[WWB ID],C2168)</f>
        <v>0</v>
      </c>
      <c r="R2168" s="95">
        <f>SUMIFS(MasterData[Growth Rebate],MasterData[Material'#],H2168,MasterData[Material],I2168,MasterData[WWB ID],C2168)</f>
        <v>0</v>
      </c>
      <c r="S2168" s="95">
        <f t="shared" si="70"/>
        <v>0</v>
      </c>
    </row>
    <row r="2169" spans="11:19" x14ac:dyDescent="0.25">
      <c r="K2169" s="95">
        <f>SUMIFS(MasterData[Curr Sales],MasterData[Material'#],H2169,MasterData[Material],I2169,MasterData[WWB ID],C2169)</f>
        <v>0</v>
      </c>
      <c r="L2169" s="95">
        <f>SUMIFS(MasterData[Prior Sales],MasterData[Material'#],H2169,MasterData[Material],I2169,MasterData[WWB ID],C2169)</f>
        <v>0</v>
      </c>
      <c r="M2169" s="95">
        <f t="shared" si="69"/>
        <v>0</v>
      </c>
      <c r="N2169" s="95">
        <f>SUMIFS(MasterData[Semi-Annual Base],MasterData[Material'#],H2169,MasterData[Material],I2169,MasterData[WWB ID],C2169)</f>
        <v>0</v>
      </c>
      <c r="O2169" s="95">
        <f>SUMIFS(MasterData[Semi-Annual Focus],MasterData[Material'#],H2169,MasterData[Material],I2169,MasterData[WWB ID],C2169)</f>
        <v>0</v>
      </c>
      <c r="P2169" s="95">
        <f>SUMIFS(MasterData[Base Rebate],MasterData[Material'#],H2169,MasterData[Material],I2169,MasterData[WWB ID],C2169)</f>
        <v>0</v>
      </c>
      <c r="Q2169" s="95">
        <f>SUMIFS(MasterData[Annual Focus],MasterData[Material'#],H2169,MasterData[Material],I2169,MasterData[WWB ID],C2169)</f>
        <v>0</v>
      </c>
      <c r="R2169" s="95">
        <f>SUMIFS(MasterData[Growth Rebate],MasterData[Material'#],H2169,MasterData[Material],I2169,MasterData[WWB ID],C2169)</f>
        <v>0</v>
      </c>
      <c r="S2169" s="95">
        <f t="shared" si="70"/>
        <v>0</v>
      </c>
    </row>
    <row r="2170" spans="11:19" x14ac:dyDescent="0.25">
      <c r="K2170" s="95">
        <f>SUMIFS(MasterData[Curr Sales],MasterData[Material'#],H2170,MasterData[Material],I2170,MasterData[WWB ID],C2170)</f>
        <v>0</v>
      </c>
      <c r="L2170" s="95">
        <f>SUMIFS(MasterData[Prior Sales],MasterData[Material'#],H2170,MasterData[Material],I2170,MasterData[WWB ID],C2170)</f>
        <v>0</v>
      </c>
      <c r="M2170" s="95">
        <f t="shared" si="69"/>
        <v>0</v>
      </c>
      <c r="N2170" s="95">
        <f>SUMIFS(MasterData[Semi-Annual Base],MasterData[Material'#],H2170,MasterData[Material],I2170,MasterData[WWB ID],C2170)</f>
        <v>0</v>
      </c>
      <c r="O2170" s="95">
        <f>SUMIFS(MasterData[Semi-Annual Focus],MasterData[Material'#],H2170,MasterData[Material],I2170,MasterData[WWB ID],C2170)</f>
        <v>0</v>
      </c>
      <c r="P2170" s="95">
        <f>SUMIFS(MasterData[Base Rebate],MasterData[Material'#],H2170,MasterData[Material],I2170,MasterData[WWB ID],C2170)</f>
        <v>0</v>
      </c>
      <c r="Q2170" s="95">
        <f>SUMIFS(MasterData[Annual Focus],MasterData[Material'#],H2170,MasterData[Material],I2170,MasterData[WWB ID],C2170)</f>
        <v>0</v>
      </c>
      <c r="R2170" s="95">
        <f>SUMIFS(MasterData[Growth Rebate],MasterData[Material'#],H2170,MasterData[Material],I2170,MasterData[WWB ID],C2170)</f>
        <v>0</v>
      </c>
      <c r="S2170" s="95">
        <f t="shared" si="70"/>
        <v>0</v>
      </c>
    </row>
    <row r="2171" spans="11:19" x14ac:dyDescent="0.25">
      <c r="K2171" s="95">
        <f>SUMIFS(MasterData[Curr Sales],MasterData[Material'#],H2171,MasterData[Material],I2171,MasterData[WWB ID],C2171)</f>
        <v>0</v>
      </c>
      <c r="L2171" s="95">
        <f>SUMIFS(MasterData[Prior Sales],MasterData[Material'#],H2171,MasterData[Material],I2171,MasterData[WWB ID],C2171)</f>
        <v>0</v>
      </c>
      <c r="M2171" s="95">
        <f t="shared" si="69"/>
        <v>0</v>
      </c>
      <c r="N2171" s="95">
        <f>SUMIFS(MasterData[Semi-Annual Base],MasterData[Material'#],H2171,MasterData[Material],I2171,MasterData[WWB ID],C2171)</f>
        <v>0</v>
      </c>
      <c r="O2171" s="95">
        <f>SUMIFS(MasterData[Semi-Annual Focus],MasterData[Material'#],H2171,MasterData[Material],I2171,MasterData[WWB ID],C2171)</f>
        <v>0</v>
      </c>
      <c r="P2171" s="95">
        <f>SUMIFS(MasterData[Base Rebate],MasterData[Material'#],H2171,MasterData[Material],I2171,MasterData[WWB ID],C2171)</f>
        <v>0</v>
      </c>
      <c r="Q2171" s="95">
        <f>SUMIFS(MasterData[Annual Focus],MasterData[Material'#],H2171,MasterData[Material],I2171,MasterData[WWB ID],C2171)</f>
        <v>0</v>
      </c>
      <c r="R2171" s="95">
        <f>SUMIFS(MasterData[Growth Rebate],MasterData[Material'#],H2171,MasterData[Material],I2171,MasterData[WWB ID],C2171)</f>
        <v>0</v>
      </c>
      <c r="S2171" s="95">
        <f t="shared" si="70"/>
        <v>0</v>
      </c>
    </row>
    <row r="2172" spans="11:19" x14ac:dyDescent="0.25">
      <c r="K2172" s="95">
        <f>SUMIFS(MasterData[Curr Sales],MasterData[Material'#],H2172,MasterData[Material],I2172,MasterData[WWB ID],C2172)</f>
        <v>0</v>
      </c>
      <c r="L2172" s="95">
        <f>SUMIFS(MasterData[Prior Sales],MasterData[Material'#],H2172,MasterData[Material],I2172,MasterData[WWB ID],C2172)</f>
        <v>0</v>
      </c>
      <c r="M2172" s="95">
        <f t="shared" si="69"/>
        <v>0</v>
      </c>
      <c r="N2172" s="95">
        <f>SUMIFS(MasterData[Semi-Annual Base],MasterData[Material'#],H2172,MasterData[Material],I2172,MasterData[WWB ID],C2172)</f>
        <v>0</v>
      </c>
      <c r="O2172" s="95">
        <f>SUMIFS(MasterData[Semi-Annual Focus],MasterData[Material'#],H2172,MasterData[Material],I2172,MasterData[WWB ID],C2172)</f>
        <v>0</v>
      </c>
      <c r="P2172" s="95">
        <f>SUMIFS(MasterData[Base Rebate],MasterData[Material'#],H2172,MasterData[Material],I2172,MasterData[WWB ID],C2172)</f>
        <v>0</v>
      </c>
      <c r="Q2172" s="95">
        <f>SUMIFS(MasterData[Annual Focus],MasterData[Material'#],H2172,MasterData[Material],I2172,MasterData[WWB ID],C2172)</f>
        <v>0</v>
      </c>
      <c r="R2172" s="95">
        <f>SUMIFS(MasterData[Growth Rebate],MasterData[Material'#],H2172,MasterData[Material],I2172,MasterData[WWB ID],C2172)</f>
        <v>0</v>
      </c>
      <c r="S2172" s="95">
        <f t="shared" si="70"/>
        <v>0</v>
      </c>
    </row>
    <row r="2173" spans="11:19" x14ac:dyDescent="0.25">
      <c r="K2173" s="95">
        <f>SUMIFS(MasterData[Curr Sales],MasterData[Material'#],H2173,MasterData[Material],I2173,MasterData[WWB ID],C2173)</f>
        <v>0</v>
      </c>
      <c r="L2173" s="95">
        <f>SUMIFS(MasterData[Prior Sales],MasterData[Material'#],H2173,MasterData[Material],I2173,MasterData[WWB ID],C2173)</f>
        <v>0</v>
      </c>
      <c r="M2173" s="95">
        <f t="shared" si="69"/>
        <v>0</v>
      </c>
      <c r="N2173" s="95">
        <f>SUMIFS(MasterData[Semi-Annual Base],MasterData[Material'#],H2173,MasterData[Material],I2173,MasterData[WWB ID],C2173)</f>
        <v>0</v>
      </c>
      <c r="O2173" s="95">
        <f>SUMIFS(MasterData[Semi-Annual Focus],MasterData[Material'#],H2173,MasterData[Material],I2173,MasterData[WWB ID],C2173)</f>
        <v>0</v>
      </c>
      <c r="P2173" s="95">
        <f>SUMIFS(MasterData[Base Rebate],MasterData[Material'#],H2173,MasterData[Material],I2173,MasterData[WWB ID],C2173)</f>
        <v>0</v>
      </c>
      <c r="Q2173" s="95">
        <f>SUMIFS(MasterData[Annual Focus],MasterData[Material'#],H2173,MasterData[Material],I2173,MasterData[WWB ID],C2173)</f>
        <v>0</v>
      </c>
      <c r="R2173" s="95">
        <f>SUMIFS(MasterData[Growth Rebate],MasterData[Material'#],H2173,MasterData[Material],I2173,MasterData[WWB ID],C2173)</f>
        <v>0</v>
      </c>
      <c r="S2173" s="95">
        <f t="shared" si="70"/>
        <v>0</v>
      </c>
    </row>
    <row r="2174" spans="11:19" x14ac:dyDescent="0.25">
      <c r="K2174" s="95">
        <f>SUMIFS(MasterData[Curr Sales],MasterData[Material'#],H2174,MasterData[Material],I2174,MasterData[WWB ID],C2174)</f>
        <v>0</v>
      </c>
      <c r="L2174" s="95">
        <f>SUMIFS(MasterData[Prior Sales],MasterData[Material'#],H2174,MasterData[Material],I2174,MasterData[WWB ID],C2174)</f>
        <v>0</v>
      </c>
      <c r="M2174" s="95">
        <f t="shared" si="69"/>
        <v>0</v>
      </c>
      <c r="N2174" s="95">
        <f>SUMIFS(MasterData[Semi-Annual Base],MasterData[Material'#],H2174,MasterData[Material],I2174,MasterData[WWB ID],C2174)</f>
        <v>0</v>
      </c>
      <c r="O2174" s="95">
        <f>SUMIFS(MasterData[Semi-Annual Focus],MasterData[Material'#],H2174,MasterData[Material],I2174,MasterData[WWB ID],C2174)</f>
        <v>0</v>
      </c>
      <c r="P2174" s="95">
        <f>SUMIFS(MasterData[Base Rebate],MasterData[Material'#],H2174,MasterData[Material],I2174,MasterData[WWB ID],C2174)</f>
        <v>0</v>
      </c>
      <c r="Q2174" s="95">
        <f>SUMIFS(MasterData[Annual Focus],MasterData[Material'#],H2174,MasterData[Material],I2174,MasterData[WWB ID],C2174)</f>
        <v>0</v>
      </c>
      <c r="R2174" s="95">
        <f>SUMIFS(MasterData[Growth Rebate],MasterData[Material'#],H2174,MasterData[Material],I2174,MasterData[WWB ID],C2174)</f>
        <v>0</v>
      </c>
      <c r="S2174" s="95">
        <f t="shared" si="70"/>
        <v>0</v>
      </c>
    </row>
    <row r="2175" spans="11:19" x14ac:dyDescent="0.25">
      <c r="K2175" s="95">
        <f>SUMIFS(MasterData[Curr Sales],MasterData[Material'#],H2175,MasterData[Material],I2175,MasterData[WWB ID],C2175)</f>
        <v>0</v>
      </c>
      <c r="L2175" s="95">
        <f>SUMIFS(MasterData[Prior Sales],MasterData[Material'#],H2175,MasterData[Material],I2175,MasterData[WWB ID],C2175)</f>
        <v>0</v>
      </c>
      <c r="M2175" s="95">
        <f t="shared" si="69"/>
        <v>0</v>
      </c>
      <c r="N2175" s="95">
        <f>SUMIFS(MasterData[Semi-Annual Base],MasterData[Material'#],H2175,MasterData[Material],I2175,MasterData[WWB ID],C2175)</f>
        <v>0</v>
      </c>
      <c r="O2175" s="95">
        <f>SUMIFS(MasterData[Semi-Annual Focus],MasterData[Material'#],H2175,MasterData[Material],I2175,MasterData[WWB ID],C2175)</f>
        <v>0</v>
      </c>
      <c r="P2175" s="95">
        <f>SUMIFS(MasterData[Base Rebate],MasterData[Material'#],H2175,MasterData[Material],I2175,MasterData[WWB ID],C2175)</f>
        <v>0</v>
      </c>
      <c r="Q2175" s="95">
        <f>SUMIFS(MasterData[Annual Focus],MasterData[Material'#],H2175,MasterData[Material],I2175,MasterData[WWB ID],C2175)</f>
        <v>0</v>
      </c>
      <c r="R2175" s="95">
        <f>SUMIFS(MasterData[Growth Rebate],MasterData[Material'#],H2175,MasterData[Material],I2175,MasterData[WWB ID],C2175)</f>
        <v>0</v>
      </c>
      <c r="S2175" s="95">
        <f t="shared" si="70"/>
        <v>0</v>
      </c>
    </row>
    <row r="2176" spans="11:19" x14ac:dyDescent="0.25">
      <c r="K2176" s="95">
        <f>SUMIFS(MasterData[Curr Sales],MasterData[Material'#],H2176,MasterData[Material],I2176,MasterData[WWB ID],C2176)</f>
        <v>0</v>
      </c>
      <c r="L2176" s="95">
        <f>SUMIFS(MasterData[Prior Sales],MasterData[Material'#],H2176,MasterData[Material],I2176,MasterData[WWB ID],C2176)</f>
        <v>0</v>
      </c>
      <c r="M2176" s="95">
        <f t="shared" si="69"/>
        <v>0</v>
      </c>
      <c r="N2176" s="95">
        <f>SUMIFS(MasterData[Semi-Annual Base],MasterData[Material'#],H2176,MasterData[Material],I2176,MasterData[WWB ID],C2176)</f>
        <v>0</v>
      </c>
      <c r="O2176" s="95">
        <f>SUMIFS(MasterData[Semi-Annual Focus],MasterData[Material'#],H2176,MasterData[Material],I2176,MasterData[WWB ID],C2176)</f>
        <v>0</v>
      </c>
      <c r="P2176" s="95">
        <f>SUMIFS(MasterData[Base Rebate],MasterData[Material'#],H2176,MasterData[Material],I2176,MasterData[WWB ID],C2176)</f>
        <v>0</v>
      </c>
      <c r="Q2176" s="95">
        <f>SUMIFS(MasterData[Annual Focus],MasterData[Material'#],H2176,MasterData[Material],I2176,MasterData[WWB ID],C2176)</f>
        <v>0</v>
      </c>
      <c r="R2176" s="95">
        <f>SUMIFS(MasterData[Growth Rebate],MasterData[Material'#],H2176,MasterData[Material],I2176,MasterData[WWB ID],C2176)</f>
        <v>0</v>
      </c>
      <c r="S2176" s="95">
        <f t="shared" si="70"/>
        <v>0</v>
      </c>
    </row>
    <row r="2177" spans="11:19" x14ac:dyDescent="0.25">
      <c r="K2177" s="95">
        <f>SUMIFS(MasterData[Curr Sales],MasterData[Material'#],H2177,MasterData[Material],I2177,MasterData[WWB ID],C2177)</f>
        <v>0</v>
      </c>
      <c r="L2177" s="95">
        <f>SUMIFS(MasterData[Prior Sales],MasterData[Material'#],H2177,MasterData[Material],I2177,MasterData[WWB ID],C2177)</f>
        <v>0</v>
      </c>
      <c r="M2177" s="95">
        <f t="shared" si="69"/>
        <v>0</v>
      </c>
      <c r="N2177" s="95">
        <f>SUMIFS(MasterData[Semi-Annual Base],MasterData[Material'#],H2177,MasterData[Material],I2177,MasterData[WWB ID],C2177)</f>
        <v>0</v>
      </c>
      <c r="O2177" s="95">
        <f>SUMIFS(MasterData[Semi-Annual Focus],MasterData[Material'#],H2177,MasterData[Material],I2177,MasterData[WWB ID],C2177)</f>
        <v>0</v>
      </c>
      <c r="P2177" s="95">
        <f>SUMIFS(MasterData[Base Rebate],MasterData[Material'#],H2177,MasterData[Material],I2177,MasterData[WWB ID],C2177)</f>
        <v>0</v>
      </c>
      <c r="Q2177" s="95">
        <f>SUMIFS(MasterData[Annual Focus],MasterData[Material'#],H2177,MasterData[Material],I2177,MasterData[WWB ID],C2177)</f>
        <v>0</v>
      </c>
      <c r="R2177" s="95">
        <f>SUMIFS(MasterData[Growth Rebate],MasterData[Material'#],H2177,MasterData[Material],I2177,MasterData[WWB ID],C2177)</f>
        <v>0</v>
      </c>
      <c r="S2177" s="95">
        <f t="shared" si="70"/>
        <v>0</v>
      </c>
    </row>
    <row r="2178" spans="11:19" x14ac:dyDescent="0.25">
      <c r="K2178" s="95">
        <f>SUMIFS(MasterData[Curr Sales],MasterData[Material'#],H2178,MasterData[Material],I2178,MasterData[WWB ID],C2178)</f>
        <v>0</v>
      </c>
      <c r="L2178" s="95">
        <f>SUMIFS(MasterData[Prior Sales],MasterData[Material'#],H2178,MasterData[Material],I2178,MasterData[WWB ID],C2178)</f>
        <v>0</v>
      </c>
      <c r="M2178" s="95">
        <f t="shared" si="69"/>
        <v>0</v>
      </c>
      <c r="N2178" s="95">
        <f>SUMIFS(MasterData[Semi-Annual Base],MasterData[Material'#],H2178,MasterData[Material],I2178,MasterData[WWB ID],C2178)</f>
        <v>0</v>
      </c>
      <c r="O2178" s="95">
        <f>SUMIFS(MasterData[Semi-Annual Focus],MasterData[Material'#],H2178,MasterData[Material],I2178,MasterData[WWB ID],C2178)</f>
        <v>0</v>
      </c>
      <c r="P2178" s="95">
        <f>SUMIFS(MasterData[Base Rebate],MasterData[Material'#],H2178,MasterData[Material],I2178,MasterData[WWB ID],C2178)</f>
        <v>0</v>
      </c>
      <c r="Q2178" s="95">
        <f>SUMIFS(MasterData[Annual Focus],MasterData[Material'#],H2178,MasterData[Material],I2178,MasterData[WWB ID],C2178)</f>
        <v>0</v>
      </c>
      <c r="R2178" s="95">
        <f>SUMIFS(MasterData[Growth Rebate],MasterData[Material'#],H2178,MasterData[Material],I2178,MasterData[WWB ID],C2178)</f>
        <v>0</v>
      </c>
      <c r="S2178" s="95">
        <f t="shared" si="70"/>
        <v>0</v>
      </c>
    </row>
    <row r="2179" spans="11:19" x14ac:dyDescent="0.25">
      <c r="K2179" s="95">
        <f>SUMIFS(MasterData[Curr Sales],MasterData[Material'#],H2179,MasterData[Material],I2179,MasterData[WWB ID],C2179)</f>
        <v>0</v>
      </c>
      <c r="L2179" s="95">
        <f>SUMIFS(MasterData[Prior Sales],MasterData[Material'#],H2179,MasterData[Material],I2179,MasterData[WWB ID],C2179)</f>
        <v>0</v>
      </c>
      <c r="M2179" s="95">
        <f t="shared" si="69"/>
        <v>0</v>
      </c>
      <c r="N2179" s="95">
        <f>SUMIFS(MasterData[Semi-Annual Base],MasterData[Material'#],H2179,MasterData[Material],I2179,MasterData[WWB ID],C2179)</f>
        <v>0</v>
      </c>
      <c r="O2179" s="95">
        <f>SUMIFS(MasterData[Semi-Annual Focus],MasterData[Material'#],H2179,MasterData[Material],I2179,MasterData[WWB ID],C2179)</f>
        <v>0</v>
      </c>
      <c r="P2179" s="95">
        <f>SUMIFS(MasterData[Base Rebate],MasterData[Material'#],H2179,MasterData[Material],I2179,MasterData[WWB ID],C2179)</f>
        <v>0</v>
      </c>
      <c r="Q2179" s="95">
        <f>SUMIFS(MasterData[Annual Focus],MasterData[Material'#],H2179,MasterData[Material],I2179,MasterData[WWB ID],C2179)</f>
        <v>0</v>
      </c>
      <c r="R2179" s="95">
        <f>SUMIFS(MasterData[Growth Rebate],MasterData[Material'#],H2179,MasterData[Material],I2179,MasterData[WWB ID],C2179)</f>
        <v>0</v>
      </c>
      <c r="S2179" s="95">
        <f t="shared" si="70"/>
        <v>0</v>
      </c>
    </row>
    <row r="2180" spans="11:19" x14ac:dyDescent="0.25">
      <c r="K2180" s="95">
        <f>SUMIFS(MasterData[Curr Sales],MasterData[Material'#],H2180,MasterData[Material],I2180,MasterData[WWB ID],C2180)</f>
        <v>0</v>
      </c>
      <c r="L2180" s="95">
        <f>SUMIFS(MasterData[Prior Sales],MasterData[Material'#],H2180,MasterData[Material],I2180,MasterData[WWB ID],C2180)</f>
        <v>0</v>
      </c>
      <c r="M2180" s="95">
        <f t="shared" si="69"/>
        <v>0</v>
      </c>
      <c r="N2180" s="95">
        <f>SUMIFS(MasterData[Semi-Annual Base],MasterData[Material'#],H2180,MasterData[Material],I2180,MasterData[WWB ID],C2180)</f>
        <v>0</v>
      </c>
      <c r="O2180" s="95">
        <f>SUMIFS(MasterData[Semi-Annual Focus],MasterData[Material'#],H2180,MasterData[Material],I2180,MasterData[WWB ID],C2180)</f>
        <v>0</v>
      </c>
      <c r="P2180" s="95">
        <f>SUMIFS(MasterData[Base Rebate],MasterData[Material'#],H2180,MasterData[Material],I2180,MasterData[WWB ID],C2180)</f>
        <v>0</v>
      </c>
      <c r="Q2180" s="95">
        <f>SUMIFS(MasterData[Annual Focus],MasterData[Material'#],H2180,MasterData[Material],I2180,MasterData[WWB ID],C2180)</f>
        <v>0</v>
      </c>
      <c r="R2180" s="95">
        <f>SUMIFS(MasterData[Growth Rebate],MasterData[Material'#],H2180,MasterData[Material],I2180,MasterData[WWB ID],C2180)</f>
        <v>0</v>
      </c>
      <c r="S2180" s="95">
        <f t="shared" si="70"/>
        <v>0</v>
      </c>
    </row>
    <row r="2181" spans="11:19" x14ac:dyDescent="0.25">
      <c r="K2181" s="95">
        <f>SUMIFS(MasterData[Curr Sales],MasterData[Material'#],H2181,MasterData[Material],I2181,MasterData[WWB ID],C2181)</f>
        <v>0</v>
      </c>
      <c r="L2181" s="95">
        <f>SUMIFS(MasterData[Prior Sales],MasterData[Material'#],H2181,MasterData[Material],I2181,MasterData[WWB ID],C2181)</f>
        <v>0</v>
      </c>
      <c r="M2181" s="95">
        <f t="shared" si="69"/>
        <v>0</v>
      </c>
      <c r="N2181" s="95">
        <f>SUMIFS(MasterData[Semi-Annual Base],MasterData[Material'#],H2181,MasterData[Material],I2181,MasterData[WWB ID],C2181)</f>
        <v>0</v>
      </c>
      <c r="O2181" s="95">
        <f>SUMIFS(MasterData[Semi-Annual Focus],MasterData[Material'#],H2181,MasterData[Material],I2181,MasterData[WWB ID],C2181)</f>
        <v>0</v>
      </c>
      <c r="P2181" s="95">
        <f>SUMIFS(MasterData[Base Rebate],MasterData[Material'#],H2181,MasterData[Material],I2181,MasterData[WWB ID],C2181)</f>
        <v>0</v>
      </c>
      <c r="Q2181" s="95">
        <f>SUMIFS(MasterData[Annual Focus],MasterData[Material'#],H2181,MasterData[Material],I2181,MasterData[WWB ID],C2181)</f>
        <v>0</v>
      </c>
      <c r="R2181" s="95">
        <f>SUMIFS(MasterData[Growth Rebate],MasterData[Material'#],H2181,MasterData[Material],I2181,MasterData[WWB ID],C2181)</f>
        <v>0</v>
      </c>
      <c r="S2181" s="95">
        <f t="shared" si="70"/>
        <v>0</v>
      </c>
    </row>
    <row r="2182" spans="11:19" x14ac:dyDescent="0.25">
      <c r="K2182" s="95">
        <f>SUMIFS(MasterData[Curr Sales],MasterData[Material'#],H2182,MasterData[Material],I2182,MasterData[WWB ID],C2182)</f>
        <v>0</v>
      </c>
      <c r="L2182" s="95">
        <f>SUMIFS(MasterData[Prior Sales],MasterData[Material'#],H2182,MasterData[Material],I2182,MasterData[WWB ID],C2182)</f>
        <v>0</v>
      </c>
      <c r="M2182" s="95">
        <f t="shared" si="69"/>
        <v>0</v>
      </c>
      <c r="N2182" s="95">
        <f>SUMIFS(MasterData[Semi-Annual Base],MasterData[Material'#],H2182,MasterData[Material],I2182,MasterData[WWB ID],C2182)</f>
        <v>0</v>
      </c>
      <c r="O2182" s="95">
        <f>SUMIFS(MasterData[Semi-Annual Focus],MasterData[Material'#],H2182,MasterData[Material],I2182,MasterData[WWB ID],C2182)</f>
        <v>0</v>
      </c>
      <c r="P2182" s="95">
        <f>SUMIFS(MasterData[Base Rebate],MasterData[Material'#],H2182,MasterData[Material],I2182,MasterData[WWB ID],C2182)</f>
        <v>0</v>
      </c>
      <c r="Q2182" s="95">
        <f>SUMIFS(MasterData[Annual Focus],MasterData[Material'#],H2182,MasterData[Material],I2182,MasterData[WWB ID],C2182)</f>
        <v>0</v>
      </c>
      <c r="R2182" s="95">
        <f>SUMIFS(MasterData[Growth Rebate],MasterData[Material'#],H2182,MasterData[Material],I2182,MasterData[WWB ID],C2182)</f>
        <v>0</v>
      </c>
      <c r="S2182" s="95">
        <f t="shared" si="70"/>
        <v>0</v>
      </c>
    </row>
    <row r="2183" spans="11:19" x14ac:dyDescent="0.25">
      <c r="K2183" s="95">
        <f>SUMIFS(MasterData[Curr Sales],MasterData[Material'#],H2183,MasterData[Material],I2183,MasterData[WWB ID],C2183)</f>
        <v>0</v>
      </c>
      <c r="L2183" s="95">
        <f>SUMIFS(MasterData[Prior Sales],MasterData[Material'#],H2183,MasterData[Material],I2183,MasterData[WWB ID],C2183)</f>
        <v>0</v>
      </c>
      <c r="M2183" s="95">
        <f t="shared" si="69"/>
        <v>0</v>
      </c>
      <c r="N2183" s="95">
        <f>SUMIFS(MasterData[Semi-Annual Base],MasterData[Material'#],H2183,MasterData[Material],I2183,MasterData[WWB ID],C2183)</f>
        <v>0</v>
      </c>
      <c r="O2183" s="95">
        <f>SUMIFS(MasterData[Semi-Annual Focus],MasterData[Material'#],H2183,MasterData[Material],I2183,MasterData[WWB ID],C2183)</f>
        <v>0</v>
      </c>
      <c r="P2183" s="95">
        <f>SUMIFS(MasterData[Base Rebate],MasterData[Material'#],H2183,MasterData[Material],I2183,MasterData[WWB ID],C2183)</f>
        <v>0</v>
      </c>
      <c r="Q2183" s="95">
        <f>SUMIFS(MasterData[Annual Focus],MasterData[Material'#],H2183,MasterData[Material],I2183,MasterData[WWB ID],C2183)</f>
        <v>0</v>
      </c>
      <c r="R2183" s="95">
        <f>SUMIFS(MasterData[Growth Rebate],MasterData[Material'#],H2183,MasterData[Material],I2183,MasterData[WWB ID],C2183)</f>
        <v>0</v>
      </c>
      <c r="S2183" s="95">
        <f t="shared" si="70"/>
        <v>0</v>
      </c>
    </row>
    <row r="2184" spans="11:19" x14ac:dyDescent="0.25">
      <c r="K2184" s="95">
        <f>SUMIFS(MasterData[Curr Sales],MasterData[Material'#],H2184,MasterData[Material],I2184,MasterData[WWB ID],C2184)</f>
        <v>0</v>
      </c>
      <c r="L2184" s="95">
        <f>SUMIFS(MasterData[Prior Sales],MasterData[Material'#],H2184,MasterData[Material],I2184,MasterData[WWB ID],C2184)</f>
        <v>0</v>
      </c>
      <c r="M2184" s="95">
        <f t="shared" si="69"/>
        <v>0</v>
      </c>
      <c r="N2184" s="95">
        <f>SUMIFS(MasterData[Semi-Annual Base],MasterData[Material'#],H2184,MasterData[Material],I2184,MasterData[WWB ID],C2184)</f>
        <v>0</v>
      </c>
      <c r="O2184" s="95">
        <f>SUMIFS(MasterData[Semi-Annual Focus],MasterData[Material'#],H2184,MasterData[Material],I2184,MasterData[WWB ID],C2184)</f>
        <v>0</v>
      </c>
      <c r="P2184" s="95">
        <f>SUMIFS(MasterData[Base Rebate],MasterData[Material'#],H2184,MasterData[Material],I2184,MasterData[WWB ID],C2184)</f>
        <v>0</v>
      </c>
      <c r="Q2184" s="95">
        <f>SUMIFS(MasterData[Annual Focus],MasterData[Material'#],H2184,MasterData[Material],I2184,MasterData[WWB ID],C2184)</f>
        <v>0</v>
      </c>
      <c r="R2184" s="95">
        <f>SUMIFS(MasterData[Growth Rebate],MasterData[Material'#],H2184,MasterData[Material],I2184,MasterData[WWB ID],C2184)</f>
        <v>0</v>
      </c>
      <c r="S2184" s="95">
        <f t="shared" si="70"/>
        <v>0</v>
      </c>
    </row>
    <row r="2185" spans="11:19" x14ac:dyDescent="0.25">
      <c r="K2185" s="95">
        <f>SUMIFS(MasterData[Curr Sales],MasterData[Material'#],H2185,MasterData[Material],I2185,MasterData[WWB ID],C2185)</f>
        <v>0</v>
      </c>
      <c r="L2185" s="95">
        <f>SUMIFS(MasterData[Prior Sales],MasterData[Material'#],H2185,MasterData[Material],I2185,MasterData[WWB ID],C2185)</f>
        <v>0</v>
      </c>
      <c r="M2185" s="95">
        <f t="shared" si="69"/>
        <v>0</v>
      </c>
      <c r="N2185" s="95">
        <f>SUMIFS(MasterData[Semi-Annual Base],MasterData[Material'#],H2185,MasterData[Material],I2185,MasterData[WWB ID],C2185)</f>
        <v>0</v>
      </c>
      <c r="O2185" s="95">
        <f>SUMIFS(MasterData[Semi-Annual Focus],MasterData[Material'#],H2185,MasterData[Material],I2185,MasterData[WWB ID],C2185)</f>
        <v>0</v>
      </c>
      <c r="P2185" s="95">
        <f>SUMIFS(MasterData[Base Rebate],MasterData[Material'#],H2185,MasterData[Material],I2185,MasterData[WWB ID],C2185)</f>
        <v>0</v>
      </c>
      <c r="Q2185" s="95">
        <f>SUMIFS(MasterData[Annual Focus],MasterData[Material'#],H2185,MasterData[Material],I2185,MasterData[WWB ID],C2185)</f>
        <v>0</v>
      </c>
      <c r="R2185" s="95">
        <f>SUMIFS(MasterData[Growth Rebate],MasterData[Material'#],H2185,MasterData[Material],I2185,MasterData[WWB ID],C2185)</f>
        <v>0</v>
      </c>
      <c r="S2185" s="95">
        <f t="shared" si="70"/>
        <v>0</v>
      </c>
    </row>
    <row r="2186" spans="11:19" x14ac:dyDescent="0.25">
      <c r="K2186" s="95">
        <f>SUMIFS(MasterData[Curr Sales],MasterData[Material'#],H2186,MasterData[Material],I2186,MasterData[WWB ID],C2186)</f>
        <v>0</v>
      </c>
      <c r="L2186" s="95">
        <f>SUMIFS(MasterData[Prior Sales],MasterData[Material'#],H2186,MasterData[Material],I2186,MasterData[WWB ID],C2186)</f>
        <v>0</v>
      </c>
      <c r="M2186" s="95">
        <f t="shared" si="69"/>
        <v>0</v>
      </c>
      <c r="N2186" s="95">
        <f>SUMIFS(MasterData[Semi-Annual Base],MasterData[Material'#],H2186,MasterData[Material],I2186,MasterData[WWB ID],C2186)</f>
        <v>0</v>
      </c>
      <c r="O2186" s="95">
        <f>SUMIFS(MasterData[Semi-Annual Focus],MasterData[Material'#],H2186,MasterData[Material],I2186,MasterData[WWB ID],C2186)</f>
        <v>0</v>
      </c>
      <c r="P2186" s="95">
        <f>SUMIFS(MasterData[Base Rebate],MasterData[Material'#],H2186,MasterData[Material],I2186,MasterData[WWB ID],C2186)</f>
        <v>0</v>
      </c>
      <c r="Q2186" s="95">
        <f>SUMIFS(MasterData[Annual Focus],MasterData[Material'#],H2186,MasterData[Material],I2186,MasterData[WWB ID],C2186)</f>
        <v>0</v>
      </c>
      <c r="R2186" s="95">
        <f>SUMIFS(MasterData[Growth Rebate],MasterData[Material'#],H2186,MasterData[Material],I2186,MasterData[WWB ID],C2186)</f>
        <v>0</v>
      </c>
      <c r="S2186" s="95">
        <f t="shared" si="70"/>
        <v>0</v>
      </c>
    </row>
    <row r="2187" spans="11:19" x14ac:dyDescent="0.25">
      <c r="K2187" s="95">
        <f>SUMIFS(MasterData[Curr Sales],MasterData[Material'#],H2187,MasterData[Material],I2187,MasterData[WWB ID],C2187)</f>
        <v>0</v>
      </c>
      <c r="L2187" s="95">
        <f>SUMIFS(MasterData[Prior Sales],MasterData[Material'#],H2187,MasterData[Material],I2187,MasterData[WWB ID],C2187)</f>
        <v>0</v>
      </c>
      <c r="M2187" s="95">
        <f t="shared" si="69"/>
        <v>0</v>
      </c>
      <c r="N2187" s="95">
        <f>SUMIFS(MasterData[Semi-Annual Base],MasterData[Material'#],H2187,MasterData[Material],I2187,MasterData[WWB ID],C2187)</f>
        <v>0</v>
      </c>
      <c r="O2187" s="95">
        <f>SUMIFS(MasterData[Semi-Annual Focus],MasterData[Material'#],H2187,MasterData[Material],I2187,MasterData[WWB ID],C2187)</f>
        <v>0</v>
      </c>
      <c r="P2187" s="95">
        <f>SUMIFS(MasterData[Base Rebate],MasterData[Material'#],H2187,MasterData[Material],I2187,MasterData[WWB ID],C2187)</f>
        <v>0</v>
      </c>
      <c r="Q2187" s="95">
        <f>SUMIFS(MasterData[Annual Focus],MasterData[Material'#],H2187,MasterData[Material],I2187,MasterData[WWB ID],C2187)</f>
        <v>0</v>
      </c>
      <c r="R2187" s="95">
        <f>SUMIFS(MasterData[Growth Rebate],MasterData[Material'#],H2187,MasterData[Material],I2187,MasterData[WWB ID],C2187)</f>
        <v>0</v>
      </c>
      <c r="S2187" s="95">
        <f t="shared" si="70"/>
        <v>0</v>
      </c>
    </row>
    <row r="2188" spans="11:19" x14ac:dyDescent="0.25">
      <c r="K2188" s="95">
        <f>SUMIFS(MasterData[Curr Sales],MasterData[Material'#],H2188,MasterData[Material],I2188,MasterData[WWB ID],C2188)</f>
        <v>0</v>
      </c>
      <c r="L2188" s="95">
        <f>SUMIFS(MasterData[Prior Sales],MasterData[Material'#],H2188,MasterData[Material],I2188,MasterData[WWB ID],C2188)</f>
        <v>0</v>
      </c>
      <c r="M2188" s="95">
        <f t="shared" si="69"/>
        <v>0</v>
      </c>
      <c r="N2188" s="95">
        <f>SUMIFS(MasterData[Semi-Annual Base],MasterData[Material'#],H2188,MasterData[Material],I2188,MasterData[WWB ID],C2188)</f>
        <v>0</v>
      </c>
      <c r="O2188" s="95">
        <f>SUMIFS(MasterData[Semi-Annual Focus],MasterData[Material'#],H2188,MasterData[Material],I2188,MasterData[WWB ID],C2188)</f>
        <v>0</v>
      </c>
      <c r="P2188" s="95">
        <f>SUMIFS(MasterData[Base Rebate],MasterData[Material'#],H2188,MasterData[Material],I2188,MasterData[WWB ID],C2188)</f>
        <v>0</v>
      </c>
      <c r="Q2188" s="95">
        <f>SUMIFS(MasterData[Annual Focus],MasterData[Material'#],H2188,MasterData[Material],I2188,MasterData[WWB ID],C2188)</f>
        <v>0</v>
      </c>
      <c r="R2188" s="95">
        <f>SUMIFS(MasterData[Growth Rebate],MasterData[Material'#],H2188,MasterData[Material],I2188,MasterData[WWB ID],C2188)</f>
        <v>0</v>
      </c>
      <c r="S2188" s="95">
        <f t="shared" si="70"/>
        <v>0</v>
      </c>
    </row>
    <row r="2189" spans="11:19" x14ac:dyDescent="0.25">
      <c r="K2189" s="95">
        <f>SUMIFS(MasterData[Curr Sales],MasterData[Material'#],H2189,MasterData[Material],I2189,MasterData[WWB ID],C2189)</f>
        <v>0</v>
      </c>
      <c r="L2189" s="95">
        <f>SUMIFS(MasterData[Prior Sales],MasterData[Material'#],H2189,MasterData[Material],I2189,MasterData[WWB ID],C2189)</f>
        <v>0</v>
      </c>
      <c r="M2189" s="95">
        <f t="shared" si="69"/>
        <v>0</v>
      </c>
      <c r="N2189" s="95">
        <f>SUMIFS(MasterData[Semi-Annual Base],MasterData[Material'#],H2189,MasterData[Material],I2189,MasterData[WWB ID],C2189)</f>
        <v>0</v>
      </c>
      <c r="O2189" s="95">
        <f>SUMIFS(MasterData[Semi-Annual Focus],MasterData[Material'#],H2189,MasterData[Material],I2189,MasterData[WWB ID],C2189)</f>
        <v>0</v>
      </c>
      <c r="P2189" s="95">
        <f>SUMIFS(MasterData[Base Rebate],MasterData[Material'#],H2189,MasterData[Material],I2189,MasterData[WWB ID],C2189)</f>
        <v>0</v>
      </c>
      <c r="Q2189" s="95">
        <f>SUMIFS(MasterData[Annual Focus],MasterData[Material'#],H2189,MasterData[Material],I2189,MasterData[WWB ID],C2189)</f>
        <v>0</v>
      </c>
      <c r="R2189" s="95">
        <f>SUMIFS(MasterData[Growth Rebate],MasterData[Material'#],H2189,MasterData[Material],I2189,MasterData[WWB ID],C2189)</f>
        <v>0</v>
      </c>
      <c r="S2189" s="95">
        <f t="shared" si="70"/>
        <v>0</v>
      </c>
    </row>
    <row r="2190" spans="11:19" x14ac:dyDescent="0.25">
      <c r="K2190" s="95">
        <f>SUMIFS(MasterData[Curr Sales],MasterData[Material'#],H2190,MasterData[Material],I2190,MasterData[WWB ID],C2190)</f>
        <v>0</v>
      </c>
      <c r="L2190" s="95">
        <f>SUMIFS(MasterData[Prior Sales],MasterData[Material'#],H2190,MasterData[Material],I2190,MasterData[WWB ID],C2190)</f>
        <v>0</v>
      </c>
      <c r="M2190" s="95">
        <f t="shared" si="69"/>
        <v>0</v>
      </c>
      <c r="N2190" s="95">
        <f>SUMIFS(MasterData[Semi-Annual Base],MasterData[Material'#],H2190,MasterData[Material],I2190,MasterData[WWB ID],C2190)</f>
        <v>0</v>
      </c>
      <c r="O2190" s="95">
        <f>SUMIFS(MasterData[Semi-Annual Focus],MasterData[Material'#],H2190,MasterData[Material],I2190,MasterData[WWB ID],C2190)</f>
        <v>0</v>
      </c>
      <c r="P2190" s="95">
        <f>SUMIFS(MasterData[Base Rebate],MasterData[Material'#],H2190,MasterData[Material],I2190,MasterData[WWB ID],C2190)</f>
        <v>0</v>
      </c>
      <c r="Q2190" s="95">
        <f>SUMIFS(MasterData[Annual Focus],MasterData[Material'#],H2190,MasterData[Material],I2190,MasterData[WWB ID],C2190)</f>
        <v>0</v>
      </c>
      <c r="R2190" s="95">
        <f>SUMIFS(MasterData[Growth Rebate],MasterData[Material'#],H2190,MasterData[Material],I2190,MasterData[WWB ID],C2190)</f>
        <v>0</v>
      </c>
      <c r="S2190" s="95">
        <f t="shared" si="70"/>
        <v>0</v>
      </c>
    </row>
    <row r="2191" spans="11:19" x14ac:dyDescent="0.25">
      <c r="K2191" s="95">
        <f>SUMIFS(MasterData[Curr Sales],MasterData[Material'#],H2191,MasterData[Material],I2191,MasterData[WWB ID],C2191)</f>
        <v>0</v>
      </c>
      <c r="L2191" s="95">
        <f>SUMIFS(MasterData[Prior Sales],MasterData[Material'#],H2191,MasterData[Material],I2191,MasterData[WWB ID],C2191)</f>
        <v>0</v>
      </c>
      <c r="M2191" s="95">
        <f t="shared" si="69"/>
        <v>0</v>
      </c>
      <c r="N2191" s="95">
        <f>SUMIFS(MasterData[Semi-Annual Base],MasterData[Material'#],H2191,MasterData[Material],I2191,MasterData[WWB ID],C2191)</f>
        <v>0</v>
      </c>
      <c r="O2191" s="95">
        <f>SUMIFS(MasterData[Semi-Annual Focus],MasterData[Material'#],H2191,MasterData[Material],I2191,MasterData[WWB ID],C2191)</f>
        <v>0</v>
      </c>
      <c r="P2191" s="95">
        <f>SUMIFS(MasterData[Base Rebate],MasterData[Material'#],H2191,MasterData[Material],I2191,MasterData[WWB ID],C2191)</f>
        <v>0</v>
      </c>
      <c r="Q2191" s="95">
        <f>SUMIFS(MasterData[Annual Focus],MasterData[Material'#],H2191,MasterData[Material],I2191,MasterData[WWB ID],C2191)</f>
        <v>0</v>
      </c>
      <c r="R2191" s="95">
        <f>SUMIFS(MasterData[Growth Rebate],MasterData[Material'#],H2191,MasterData[Material],I2191,MasterData[WWB ID],C2191)</f>
        <v>0</v>
      </c>
      <c r="S2191" s="95">
        <f t="shared" si="70"/>
        <v>0</v>
      </c>
    </row>
    <row r="2192" spans="11:19" x14ac:dyDescent="0.25">
      <c r="K2192" s="95">
        <f>SUMIFS(MasterData[Curr Sales],MasterData[Material'#],H2192,MasterData[Material],I2192,MasterData[WWB ID],C2192)</f>
        <v>0</v>
      </c>
      <c r="L2192" s="95">
        <f>SUMIFS(MasterData[Prior Sales],MasterData[Material'#],H2192,MasterData[Material],I2192,MasterData[WWB ID],C2192)</f>
        <v>0</v>
      </c>
      <c r="M2192" s="95">
        <f t="shared" si="69"/>
        <v>0</v>
      </c>
      <c r="N2192" s="95">
        <f>SUMIFS(MasterData[Semi-Annual Base],MasterData[Material'#],H2192,MasterData[Material],I2192,MasterData[WWB ID],C2192)</f>
        <v>0</v>
      </c>
      <c r="O2192" s="95">
        <f>SUMIFS(MasterData[Semi-Annual Focus],MasterData[Material'#],H2192,MasterData[Material],I2192,MasterData[WWB ID],C2192)</f>
        <v>0</v>
      </c>
      <c r="P2192" s="95">
        <f>SUMIFS(MasterData[Base Rebate],MasterData[Material'#],H2192,MasterData[Material],I2192,MasterData[WWB ID],C2192)</f>
        <v>0</v>
      </c>
      <c r="Q2192" s="95">
        <f>SUMIFS(MasterData[Annual Focus],MasterData[Material'#],H2192,MasterData[Material],I2192,MasterData[WWB ID],C2192)</f>
        <v>0</v>
      </c>
      <c r="R2192" s="95">
        <f>SUMIFS(MasterData[Growth Rebate],MasterData[Material'#],H2192,MasterData[Material],I2192,MasterData[WWB ID],C2192)</f>
        <v>0</v>
      </c>
      <c r="S2192" s="95">
        <f t="shared" si="70"/>
        <v>0</v>
      </c>
    </row>
    <row r="2193" spans="11:19" x14ac:dyDescent="0.25">
      <c r="K2193" s="95">
        <f>SUMIFS(MasterData[Curr Sales],MasterData[Material'#],H2193,MasterData[Material],I2193,MasterData[WWB ID],C2193)</f>
        <v>0</v>
      </c>
      <c r="L2193" s="95">
        <f>SUMIFS(MasterData[Prior Sales],MasterData[Material'#],H2193,MasterData[Material],I2193,MasterData[WWB ID],C2193)</f>
        <v>0</v>
      </c>
      <c r="M2193" s="95">
        <f t="shared" si="69"/>
        <v>0</v>
      </c>
      <c r="N2193" s="95">
        <f>SUMIFS(MasterData[Semi-Annual Base],MasterData[Material'#],H2193,MasterData[Material],I2193,MasterData[WWB ID],C2193)</f>
        <v>0</v>
      </c>
      <c r="O2193" s="95">
        <f>SUMIFS(MasterData[Semi-Annual Focus],MasterData[Material'#],H2193,MasterData[Material],I2193,MasterData[WWB ID],C2193)</f>
        <v>0</v>
      </c>
      <c r="P2193" s="95">
        <f>SUMIFS(MasterData[Base Rebate],MasterData[Material'#],H2193,MasterData[Material],I2193,MasterData[WWB ID],C2193)</f>
        <v>0</v>
      </c>
      <c r="Q2193" s="95">
        <f>SUMIFS(MasterData[Annual Focus],MasterData[Material'#],H2193,MasterData[Material],I2193,MasterData[WWB ID],C2193)</f>
        <v>0</v>
      </c>
      <c r="R2193" s="95">
        <f>SUMIFS(MasterData[Growth Rebate],MasterData[Material'#],H2193,MasterData[Material],I2193,MasterData[WWB ID],C2193)</f>
        <v>0</v>
      </c>
      <c r="S2193" s="95">
        <f t="shared" si="70"/>
        <v>0</v>
      </c>
    </row>
    <row r="2194" spans="11:19" x14ac:dyDescent="0.25">
      <c r="K2194" s="95">
        <f>SUMIFS(MasterData[Curr Sales],MasterData[Material'#],H2194,MasterData[Material],I2194,MasterData[WWB ID],C2194)</f>
        <v>0</v>
      </c>
      <c r="L2194" s="95">
        <f>SUMIFS(MasterData[Prior Sales],MasterData[Material'#],H2194,MasterData[Material],I2194,MasterData[WWB ID],C2194)</f>
        <v>0</v>
      </c>
      <c r="M2194" s="95">
        <f t="shared" si="69"/>
        <v>0</v>
      </c>
      <c r="N2194" s="95">
        <f>SUMIFS(MasterData[Semi-Annual Base],MasterData[Material'#],H2194,MasterData[Material],I2194,MasterData[WWB ID],C2194)</f>
        <v>0</v>
      </c>
      <c r="O2194" s="95">
        <f>SUMIFS(MasterData[Semi-Annual Focus],MasterData[Material'#],H2194,MasterData[Material],I2194,MasterData[WWB ID],C2194)</f>
        <v>0</v>
      </c>
      <c r="P2194" s="95">
        <f>SUMIFS(MasterData[Base Rebate],MasterData[Material'#],H2194,MasterData[Material],I2194,MasterData[WWB ID],C2194)</f>
        <v>0</v>
      </c>
      <c r="Q2194" s="95">
        <f>SUMIFS(MasterData[Annual Focus],MasterData[Material'#],H2194,MasterData[Material],I2194,MasterData[WWB ID],C2194)</f>
        <v>0</v>
      </c>
      <c r="R2194" s="95">
        <f>SUMIFS(MasterData[Growth Rebate],MasterData[Material'#],H2194,MasterData[Material],I2194,MasterData[WWB ID],C2194)</f>
        <v>0</v>
      </c>
      <c r="S2194" s="95">
        <f t="shared" si="70"/>
        <v>0</v>
      </c>
    </row>
    <row r="2195" spans="11:19" x14ac:dyDescent="0.25">
      <c r="K2195" s="95">
        <f>SUMIFS(MasterData[Curr Sales],MasterData[Material'#],H2195,MasterData[Material],I2195,MasterData[WWB ID],C2195)</f>
        <v>0</v>
      </c>
      <c r="L2195" s="95">
        <f>SUMIFS(MasterData[Prior Sales],MasterData[Material'#],H2195,MasterData[Material],I2195,MasterData[WWB ID],C2195)</f>
        <v>0</v>
      </c>
      <c r="M2195" s="95">
        <f t="shared" si="69"/>
        <v>0</v>
      </c>
      <c r="N2195" s="95">
        <f>SUMIFS(MasterData[Semi-Annual Base],MasterData[Material'#],H2195,MasterData[Material],I2195,MasterData[WWB ID],C2195)</f>
        <v>0</v>
      </c>
      <c r="O2195" s="95">
        <f>SUMIFS(MasterData[Semi-Annual Focus],MasterData[Material'#],H2195,MasterData[Material],I2195,MasterData[WWB ID],C2195)</f>
        <v>0</v>
      </c>
      <c r="P2195" s="95">
        <f>SUMIFS(MasterData[Base Rebate],MasterData[Material'#],H2195,MasterData[Material],I2195,MasterData[WWB ID],C2195)</f>
        <v>0</v>
      </c>
      <c r="Q2195" s="95">
        <f>SUMIFS(MasterData[Annual Focus],MasterData[Material'#],H2195,MasterData[Material],I2195,MasterData[WWB ID],C2195)</f>
        <v>0</v>
      </c>
      <c r="R2195" s="95">
        <f>SUMIFS(MasterData[Growth Rebate],MasterData[Material'#],H2195,MasterData[Material],I2195,MasterData[WWB ID],C2195)</f>
        <v>0</v>
      </c>
      <c r="S2195" s="95">
        <f t="shared" si="70"/>
        <v>0</v>
      </c>
    </row>
    <row r="2196" spans="11:19" x14ac:dyDescent="0.25">
      <c r="K2196" s="95">
        <f>SUMIFS(MasterData[Curr Sales],MasterData[Material'#],H2196,MasterData[Material],I2196,MasterData[WWB ID],C2196)</f>
        <v>0</v>
      </c>
      <c r="L2196" s="95">
        <f>SUMIFS(MasterData[Prior Sales],MasterData[Material'#],H2196,MasterData[Material],I2196,MasterData[WWB ID],C2196)</f>
        <v>0</v>
      </c>
      <c r="M2196" s="95">
        <f t="shared" si="69"/>
        <v>0</v>
      </c>
      <c r="N2196" s="95">
        <f>SUMIFS(MasterData[Semi-Annual Base],MasterData[Material'#],H2196,MasterData[Material],I2196,MasterData[WWB ID],C2196)</f>
        <v>0</v>
      </c>
      <c r="O2196" s="95">
        <f>SUMIFS(MasterData[Semi-Annual Focus],MasterData[Material'#],H2196,MasterData[Material],I2196,MasterData[WWB ID],C2196)</f>
        <v>0</v>
      </c>
      <c r="P2196" s="95">
        <f>SUMIFS(MasterData[Base Rebate],MasterData[Material'#],H2196,MasterData[Material],I2196,MasterData[WWB ID],C2196)</f>
        <v>0</v>
      </c>
      <c r="Q2196" s="95">
        <f>SUMIFS(MasterData[Annual Focus],MasterData[Material'#],H2196,MasterData[Material],I2196,MasterData[WWB ID],C2196)</f>
        <v>0</v>
      </c>
      <c r="R2196" s="95">
        <f>SUMIFS(MasterData[Growth Rebate],MasterData[Material'#],H2196,MasterData[Material],I2196,MasterData[WWB ID],C2196)</f>
        <v>0</v>
      </c>
      <c r="S2196" s="95">
        <f t="shared" si="70"/>
        <v>0</v>
      </c>
    </row>
    <row r="2197" spans="11:19" x14ac:dyDescent="0.25">
      <c r="K2197" s="95">
        <f>SUMIFS(MasterData[Curr Sales],MasterData[Material'#],H2197,MasterData[Material],I2197,MasterData[WWB ID],C2197)</f>
        <v>0</v>
      </c>
      <c r="L2197" s="95">
        <f>SUMIFS(MasterData[Prior Sales],MasterData[Material'#],H2197,MasterData[Material],I2197,MasterData[WWB ID],C2197)</f>
        <v>0</v>
      </c>
      <c r="M2197" s="95">
        <f t="shared" si="69"/>
        <v>0</v>
      </c>
      <c r="N2197" s="95">
        <f>SUMIFS(MasterData[Semi-Annual Base],MasterData[Material'#],H2197,MasterData[Material],I2197,MasterData[WWB ID],C2197)</f>
        <v>0</v>
      </c>
      <c r="O2197" s="95">
        <f>SUMIFS(MasterData[Semi-Annual Focus],MasterData[Material'#],H2197,MasterData[Material],I2197,MasterData[WWB ID],C2197)</f>
        <v>0</v>
      </c>
      <c r="P2197" s="95">
        <f>SUMIFS(MasterData[Base Rebate],MasterData[Material'#],H2197,MasterData[Material],I2197,MasterData[WWB ID],C2197)</f>
        <v>0</v>
      </c>
      <c r="Q2197" s="95">
        <f>SUMIFS(MasterData[Annual Focus],MasterData[Material'#],H2197,MasterData[Material],I2197,MasterData[WWB ID],C2197)</f>
        <v>0</v>
      </c>
      <c r="R2197" s="95">
        <f>SUMIFS(MasterData[Growth Rebate],MasterData[Material'#],H2197,MasterData[Material],I2197,MasterData[WWB ID],C2197)</f>
        <v>0</v>
      </c>
      <c r="S2197" s="95">
        <f t="shared" si="70"/>
        <v>0</v>
      </c>
    </row>
    <row r="2198" spans="11:19" x14ac:dyDescent="0.25">
      <c r="K2198" s="95">
        <f>SUMIFS(MasterData[Curr Sales],MasterData[Material'#],H2198,MasterData[Material],I2198,MasterData[WWB ID],C2198)</f>
        <v>0</v>
      </c>
      <c r="L2198" s="95">
        <f>SUMIFS(MasterData[Prior Sales],MasterData[Material'#],H2198,MasterData[Material],I2198,MasterData[WWB ID],C2198)</f>
        <v>0</v>
      </c>
      <c r="M2198" s="95">
        <f t="shared" si="69"/>
        <v>0</v>
      </c>
      <c r="N2198" s="95">
        <f>SUMIFS(MasterData[Semi-Annual Base],MasterData[Material'#],H2198,MasterData[Material],I2198,MasterData[WWB ID],C2198)</f>
        <v>0</v>
      </c>
      <c r="O2198" s="95">
        <f>SUMIFS(MasterData[Semi-Annual Focus],MasterData[Material'#],H2198,MasterData[Material],I2198,MasterData[WWB ID],C2198)</f>
        <v>0</v>
      </c>
      <c r="P2198" s="95">
        <f>SUMIFS(MasterData[Base Rebate],MasterData[Material'#],H2198,MasterData[Material],I2198,MasterData[WWB ID],C2198)</f>
        <v>0</v>
      </c>
      <c r="Q2198" s="95">
        <f>SUMIFS(MasterData[Annual Focus],MasterData[Material'#],H2198,MasterData[Material],I2198,MasterData[WWB ID],C2198)</f>
        <v>0</v>
      </c>
      <c r="R2198" s="95">
        <f>SUMIFS(MasterData[Growth Rebate],MasterData[Material'#],H2198,MasterData[Material],I2198,MasterData[WWB ID],C2198)</f>
        <v>0</v>
      </c>
      <c r="S2198" s="95">
        <f t="shared" si="70"/>
        <v>0</v>
      </c>
    </row>
    <row r="2199" spans="11:19" x14ac:dyDescent="0.25">
      <c r="K2199" s="95">
        <f>SUMIFS(MasterData[Curr Sales],MasterData[Material'#],H2199,MasterData[Material],I2199,MasterData[WWB ID],C2199)</f>
        <v>0</v>
      </c>
      <c r="L2199" s="95">
        <f>SUMIFS(MasterData[Prior Sales],MasterData[Material'#],H2199,MasterData[Material],I2199,MasterData[WWB ID],C2199)</f>
        <v>0</v>
      </c>
      <c r="M2199" s="95">
        <f t="shared" ref="M2199:M2250" si="71">K2199-L2199</f>
        <v>0</v>
      </c>
      <c r="N2199" s="95">
        <f>SUMIFS(MasterData[Semi-Annual Base],MasterData[Material'#],H2199,MasterData[Material],I2199,MasterData[WWB ID],C2199)</f>
        <v>0</v>
      </c>
      <c r="O2199" s="95">
        <f>SUMIFS(MasterData[Semi-Annual Focus],MasterData[Material'#],H2199,MasterData[Material],I2199,MasterData[WWB ID],C2199)</f>
        <v>0</v>
      </c>
      <c r="P2199" s="95">
        <f>SUMIFS(MasterData[Base Rebate],MasterData[Material'#],H2199,MasterData[Material],I2199,MasterData[WWB ID],C2199)</f>
        <v>0</v>
      </c>
      <c r="Q2199" s="95">
        <f>SUMIFS(MasterData[Annual Focus],MasterData[Material'#],H2199,MasterData[Material],I2199,MasterData[WWB ID],C2199)</f>
        <v>0</v>
      </c>
      <c r="R2199" s="95">
        <f>SUMIFS(MasterData[Growth Rebate],MasterData[Material'#],H2199,MasterData[Material],I2199,MasterData[WWB ID],C2199)</f>
        <v>0</v>
      </c>
      <c r="S2199" s="95">
        <f t="shared" ref="S2199:S2250" si="72">SUM(N2199:R2199)</f>
        <v>0</v>
      </c>
    </row>
    <row r="2200" spans="11:19" x14ac:dyDescent="0.25">
      <c r="K2200" s="95">
        <f>SUMIFS(MasterData[Curr Sales],MasterData[Material'#],H2200,MasterData[Material],I2200,MasterData[WWB ID],C2200)</f>
        <v>0</v>
      </c>
      <c r="L2200" s="95">
        <f>SUMIFS(MasterData[Prior Sales],MasterData[Material'#],H2200,MasterData[Material],I2200,MasterData[WWB ID],C2200)</f>
        <v>0</v>
      </c>
      <c r="M2200" s="95">
        <f t="shared" si="71"/>
        <v>0</v>
      </c>
      <c r="N2200" s="95">
        <f>SUMIFS(MasterData[Semi-Annual Base],MasterData[Material'#],H2200,MasterData[Material],I2200,MasterData[WWB ID],C2200)</f>
        <v>0</v>
      </c>
      <c r="O2200" s="95">
        <f>SUMIFS(MasterData[Semi-Annual Focus],MasterData[Material'#],H2200,MasterData[Material],I2200,MasterData[WWB ID],C2200)</f>
        <v>0</v>
      </c>
      <c r="P2200" s="95">
        <f>SUMIFS(MasterData[Base Rebate],MasterData[Material'#],H2200,MasterData[Material],I2200,MasterData[WWB ID],C2200)</f>
        <v>0</v>
      </c>
      <c r="Q2200" s="95">
        <f>SUMIFS(MasterData[Annual Focus],MasterData[Material'#],H2200,MasterData[Material],I2200,MasterData[WWB ID],C2200)</f>
        <v>0</v>
      </c>
      <c r="R2200" s="95">
        <f>SUMIFS(MasterData[Growth Rebate],MasterData[Material'#],H2200,MasterData[Material],I2200,MasterData[WWB ID],C2200)</f>
        <v>0</v>
      </c>
      <c r="S2200" s="95">
        <f t="shared" si="72"/>
        <v>0</v>
      </c>
    </row>
    <row r="2201" spans="11:19" x14ac:dyDescent="0.25">
      <c r="K2201" s="95">
        <f>SUMIFS(MasterData[Curr Sales],MasterData[Material'#],H2201,MasterData[Material],I2201,MasterData[WWB ID],C2201)</f>
        <v>0</v>
      </c>
      <c r="L2201" s="95">
        <f>SUMIFS(MasterData[Prior Sales],MasterData[Material'#],H2201,MasterData[Material],I2201,MasterData[WWB ID],C2201)</f>
        <v>0</v>
      </c>
      <c r="M2201" s="95">
        <f t="shared" si="71"/>
        <v>0</v>
      </c>
      <c r="N2201" s="95">
        <f>SUMIFS(MasterData[Semi-Annual Base],MasterData[Material'#],H2201,MasterData[Material],I2201,MasterData[WWB ID],C2201)</f>
        <v>0</v>
      </c>
      <c r="O2201" s="95">
        <f>SUMIFS(MasterData[Semi-Annual Focus],MasterData[Material'#],H2201,MasterData[Material],I2201,MasterData[WWB ID],C2201)</f>
        <v>0</v>
      </c>
      <c r="P2201" s="95">
        <f>SUMIFS(MasterData[Base Rebate],MasterData[Material'#],H2201,MasterData[Material],I2201,MasterData[WWB ID],C2201)</f>
        <v>0</v>
      </c>
      <c r="Q2201" s="95">
        <f>SUMIFS(MasterData[Annual Focus],MasterData[Material'#],H2201,MasterData[Material],I2201,MasterData[WWB ID],C2201)</f>
        <v>0</v>
      </c>
      <c r="R2201" s="95">
        <f>SUMIFS(MasterData[Growth Rebate],MasterData[Material'#],H2201,MasterData[Material],I2201,MasterData[WWB ID],C2201)</f>
        <v>0</v>
      </c>
      <c r="S2201" s="95">
        <f t="shared" si="72"/>
        <v>0</v>
      </c>
    </row>
    <row r="2202" spans="11:19" x14ac:dyDescent="0.25">
      <c r="K2202" s="95">
        <f>SUMIFS(MasterData[Curr Sales],MasterData[Material'#],H2202,MasterData[Material],I2202,MasterData[WWB ID],C2202)</f>
        <v>0</v>
      </c>
      <c r="L2202" s="95">
        <f>SUMIFS(MasterData[Prior Sales],MasterData[Material'#],H2202,MasterData[Material],I2202,MasterData[WWB ID],C2202)</f>
        <v>0</v>
      </c>
      <c r="M2202" s="95">
        <f t="shared" si="71"/>
        <v>0</v>
      </c>
      <c r="N2202" s="95">
        <f>SUMIFS(MasterData[Semi-Annual Base],MasterData[Material'#],H2202,MasterData[Material],I2202,MasterData[WWB ID],C2202)</f>
        <v>0</v>
      </c>
      <c r="O2202" s="95">
        <f>SUMIFS(MasterData[Semi-Annual Focus],MasterData[Material'#],H2202,MasterData[Material],I2202,MasterData[WWB ID],C2202)</f>
        <v>0</v>
      </c>
      <c r="P2202" s="95">
        <f>SUMIFS(MasterData[Base Rebate],MasterData[Material'#],H2202,MasterData[Material],I2202,MasterData[WWB ID],C2202)</f>
        <v>0</v>
      </c>
      <c r="Q2202" s="95">
        <f>SUMIFS(MasterData[Annual Focus],MasterData[Material'#],H2202,MasterData[Material],I2202,MasterData[WWB ID],C2202)</f>
        <v>0</v>
      </c>
      <c r="R2202" s="95">
        <f>SUMIFS(MasterData[Growth Rebate],MasterData[Material'#],H2202,MasterData[Material],I2202,MasterData[WWB ID],C2202)</f>
        <v>0</v>
      </c>
      <c r="S2202" s="95">
        <f t="shared" si="72"/>
        <v>0</v>
      </c>
    </row>
    <row r="2203" spans="11:19" x14ac:dyDescent="0.25">
      <c r="K2203" s="95">
        <f>SUMIFS(MasterData[Curr Sales],MasterData[Material'#],H2203,MasterData[Material],I2203,MasterData[WWB ID],C2203)</f>
        <v>0</v>
      </c>
      <c r="L2203" s="95">
        <f>SUMIFS(MasterData[Prior Sales],MasterData[Material'#],H2203,MasterData[Material],I2203,MasterData[WWB ID],C2203)</f>
        <v>0</v>
      </c>
      <c r="M2203" s="95">
        <f t="shared" si="71"/>
        <v>0</v>
      </c>
      <c r="N2203" s="95">
        <f>SUMIFS(MasterData[Semi-Annual Base],MasterData[Material'#],H2203,MasterData[Material],I2203,MasterData[WWB ID],C2203)</f>
        <v>0</v>
      </c>
      <c r="O2203" s="95">
        <f>SUMIFS(MasterData[Semi-Annual Focus],MasterData[Material'#],H2203,MasterData[Material],I2203,MasterData[WWB ID],C2203)</f>
        <v>0</v>
      </c>
      <c r="P2203" s="95">
        <f>SUMIFS(MasterData[Base Rebate],MasterData[Material'#],H2203,MasterData[Material],I2203,MasterData[WWB ID],C2203)</f>
        <v>0</v>
      </c>
      <c r="Q2203" s="95">
        <f>SUMIFS(MasterData[Annual Focus],MasterData[Material'#],H2203,MasterData[Material],I2203,MasterData[WWB ID],C2203)</f>
        <v>0</v>
      </c>
      <c r="R2203" s="95">
        <f>SUMIFS(MasterData[Growth Rebate],MasterData[Material'#],H2203,MasterData[Material],I2203,MasterData[WWB ID],C2203)</f>
        <v>0</v>
      </c>
      <c r="S2203" s="95">
        <f t="shared" si="72"/>
        <v>0</v>
      </c>
    </row>
    <row r="2204" spans="11:19" x14ac:dyDescent="0.25">
      <c r="K2204" s="95">
        <f>SUMIFS(MasterData[Curr Sales],MasterData[Material'#],H2204,MasterData[Material],I2204,MasterData[WWB ID],C2204)</f>
        <v>0</v>
      </c>
      <c r="L2204" s="95">
        <f>SUMIFS(MasterData[Prior Sales],MasterData[Material'#],H2204,MasterData[Material],I2204,MasterData[WWB ID],C2204)</f>
        <v>0</v>
      </c>
      <c r="M2204" s="95">
        <f t="shared" si="71"/>
        <v>0</v>
      </c>
      <c r="N2204" s="95">
        <f>SUMIFS(MasterData[Semi-Annual Base],MasterData[Material'#],H2204,MasterData[Material],I2204,MasterData[WWB ID],C2204)</f>
        <v>0</v>
      </c>
      <c r="O2204" s="95">
        <f>SUMIFS(MasterData[Semi-Annual Focus],MasterData[Material'#],H2204,MasterData[Material],I2204,MasterData[WWB ID],C2204)</f>
        <v>0</v>
      </c>
      <c r="P2204" s="95">
        <f>SUMIFS(MasterData[Base Rebate],MasterData[Material'#],H2204,MasterData[Material],I2204,MasterData[WWB ID],C2204)</f>
        <v>0</v>
      </c>
      <c r="Q2204" s="95">
        <f>SUMIFS(MasterData[Annual Focus],MasterData[Material'#],H2204,MasterData[Material],I2204,MasterData[WWB ID],C2204)</f>
        <v>0</v>
      </c>
      <c r="R2204" s="95">
        <f>SUMIFS(MasterData[Growth Rebate],MasterData[Material'#],H2204,MasterData[Material],I2204,MasterData[WWB ID],C2204)</f>
        <v>0</v>
      </c>
      <c r="S2204" s="95">
        <f t="shared" si="72"/>
        <v>0</v>
      </c>
    </row>
    <row r="2205" spans="11:19" x14ac:dyDescent="0.25">
      <c r="K2205" s="95">
        <f>SUMIFS(MasterData[Curr Sales],MasterData[Material'#],H2205,MasterData[Material],I2205,MasterData[WWB ID],C2205)</f>
        <v>0</v>
      </c>
      <c r="L2205" s="95">
        <f>SUMIFS(MasterData[Prior Sales],MasterData[Material'#],H2205,MasterData[Material],I2205,MasterData[WWB ID],C2205)</f>
        <v>0</v>
      </c>
      <c r="M2205" s="95">
        <f t="shared" si="71"/>
        <v>0</v>
      </c>
      <c r="N2205" s="95">
        <f>SUMIFS(MasterData[Semi-Annual Base],MasterData[Material'#],H2205,MasterData[Material],I2205,MasterData[WWB ID],C2205)</f>
        <v>0</v>
      </c>
      <c r="O2205" s="95">
        <f>SUMIFS(MasterData[Semi-Annual Focus],MasterData[Material'#],H2205,MasterData[Material],I2205,MasterData[WWB ID],C2205)</f>
        <v>0</v>
      </c>
      <c r="P2205" s="95">
        <f>SUMIFS(MasterData[Base Rebate],MasterData[Material'#],H2205,MasterData[Material],I2205,MasterData[WWB ID],C2205)</f>
        <v>0</v>
      </c>
      <c r="Q2205" s="95">
        <f>SUMIFS(MasterData[Annual Focus],MasterData[Material'#],H2205,MasterData[Material],I2205,MasterData[WWB ID],C2205)</f>
        <v>0</v>
      </c>
      <c r="R2205" s="95">
        <f>SUMIFS(MasterData[Growth Rebate],MasterData[Material'#],H2205,MasterData[Material],I2205,MasterData[WWB ID],C2205)</f>
        <v>0</v>
      </c>
      <c r="S2205" s="95">
        <f t="shared" si="72"/>
        <v>0</v>
      </c>
    </row>
    <row r="2206" spans="11:19" x14ac:dyDescent="0.25">
      <c r="K2206" s="95">
        <f>SUMIFS(MasterData[Curr Sales],MasterData[Material'#],H2206,MasterData[Material],I2206,MasterData[WWB ID],C2206)</f>
        <v>0</v>
      </c>
      <c r="L2206" s="95">
        <f>SUMIFS(MasterData[Prior Sales],MasterData[Material'#],H2206,MasterData[Material],I2206,MasterData[WWB ID],C2206)</f>
        <v>0</v>
      </c>
      <c r="M2206" s="95">
        <f t="shared" si="71"/>
        <v>0</v>
      </c>
      <c r="N2206" s="95">
        <f>SUMIFS(MasterData[Semi-Annual Base],MasterData[Material'#],H2206,MasterData[Material],I2206,MasterData[WWB ID],C2206)</f>
        <v>0</v>
      </c>
      <c r="O2206" s="95">
        <f>SUMIFS(MasterData[Semi-Annual Focus],MasterData[Material'#],H2206,MasterData[Material],I2206,MasterData[WWB ID],C2206)</f>
        <v>0</v>
      </c>
      <c r="P2206" s="95">
        <f>SUMIFS(MasterData[Base Rebate],MasterData[Material'#],H2206,MasterData[Material],I2206,MasterData[WWB ID],C2206)</f>
        <v>0</v>
      </c>
      <c r="Q2206" s="95">
        <f>SUMIFS(MasterData[Annual Focus],MasterData[Material'#],H2206,MasterData[Material],I2206,MasterData[WWB ID],C2206)</f>
        <v>0</v>
      </c>
      <c r="R2206" s="95">
        <f>SUMIFS(MasterData[Growth Rebate],MasterData[Material'#],H2206,MasterData[Material],I2206,MasterData[WWB ID],C2206)</f>
        <v>0</v>
      </c>
      <c r="S2206" s="95">
        <f t="shared" si="72"/>
        <v>0</v>
      </c>
    </row>
    <row r="2207" spans="11:19" x14ac:dyDescent="0.25">
      <c r="K2207" s="95">
        <f>SUMIFS(MasterData[Curr Sales],MasterData[Material'#],H2207,MasterData[Material],I2207,MasterData[WWB ID],C2207)</f>
        <v>0</v>
      </c>
      <c r="L2207" s="95">
        <f>SUMIFS(MasterData[Prior Sales],MasterData[Material'#],H2207,MasterData[Material],I2207,MasterData[WWB ID],C2207)</f>
        <v>0</v>
      </c>
      <c r="M2207" s="95">
        <f t="shared" si="71"/>
        <v>0</v>
      </c>
      <c r="N2207" s="95">
        <f>SUMIFS(MasterData[Semi-Annual Base],MasterData[Material'#],H2207,MasterData[Material],I2207,MasterData[WWB ID],C2207)</f>
        <v>0</v>
      </c>
      <c r="O2207" s="95">
        <f>SUMIFS(MasterData[Semi-Annual Focus],MasterData[Material'#],H2207,MasterData[Material],I2207,MasterData[WWB ID],C2207)</f>
        <v>0</v>
      </c>
      <c r="P2207" s="95">
        <f>SUMIFS(MasterData[Base Rebate],MasterData[Material'#],H2207,MasterData[Material],I2207,MasterData[WWB ID],C2207)</f>
        <v>0</v>
      </c>
      <c r="Q2207" s="95">
        <f>SUMIFS(MasterData[Annual Focus],MasterData[Material'#],H2207,MasterData[Material],I2207,MasterData[WWB ID],C2207)</f>
        <v>0</v>
      </c>
      <c r="R2207" s="95">
        <f>SUMIFS(MasterData[Growth Rebate],MasterData[Material'#],H2207,MasterData[Material],I2207,MasterData[WWB ID],C2207)</f>
        <v>0</v>
      </c>
      <c r="S2207" s="95">
        <f t="shared" si="72"/>
        <v>0</v>
      </c>
    </row>
    <row r="2208" spans="11:19" x14ac:dyDescent="0.25">
      <c r="K2208" s="95">
        <f>SUMIFS(MasterData[Curr Sales],MasterData[Material'#],H2208,MasterData[Material],I2208,MasterData[WWB ID],C2208)</f>
        <v>0</v>
      </c>
      <c r="L2208" s="95">
        <f>SUMIFS(MasterData[Prior Sales],MasterData[Material'#],H2208,MasterData[Material],I2208,MasterData[WWB ID],C2208)</f>
        <v>0</v>
      </c>
      <c r="M2208" s="95">
        <f t="shared" si="71"/>
        <v>0</v>
      </c>
      <c r="N2208" s="95">
        <f>SUMIFS(MasterData[Semi-Annual Base],MasterData[Material'#],H2208,MasterData[Material],I2208,MasterData[WWB ID],C2208)</f>
        <v>0</v>
      </c>
      <c r="O2208" s="95">
        <f>SUMIFS(MasterData[Semi-Annual Focus],MasterData[Material'#],H2208,MasterData[Material],I2208,MasterData[WWB ID],C2208)</f>
        <v>0</v>
      </c>
      <c r="P2208" s="95">
        <f>SUMIFS(MasterData[Base Rebate],MasterData[Material'#],H2208,MasterData[Material],I2208,MasterData[WWB ID],C2208)</f>
        <v>0</v>
      </c>
      <c r="Q2208" s="95">
        <f>SUMIFS(MasterData[Annual Focus],MasterData[Material'#],H2208,MasterData[Material],I2208,MasterData[WWB ID],C2208)</f>
        <v>0</v>
      </c>
      <c r="R2208" s="95">
        <f>SUMIFS(MasterData[Growth Rebate],MasterData[Material'#],H2208,MasterData[Material],I2208,MasterData[WWB ID],C2208)</f>
        <v>0</v>
      </c>
      <c r="S2208" s="95">
        <f t="shared" si="72"/>
        <v>0</v>
      </c>
    </row>
    <row r="2209" spans="11:19" x14ac:dyDescent="0.25">
      <c r="K2209" s="95">
        <f>SUMIFS(MasterData[Curr Sales],MasterData[Material'#],H2209,MasterData[Material],I2209,MasterData[WWB ID],C2209)</f>
        <v>0</v>
      </c>
      <c r="L2209" s="95">
        <f>SUMIFS(MasterData[Prior Sales],MasterData[Material'#],H2209,MasterData[Material],I2209,MasterData[WWB ID],C2209)</f>
        <v>0</v>
      </c>
      <c r="M2209" s="95">
        <f t="shared" si="71"/>
        <v>0</v>
      </c>
      <c r="N2209" s="95">
        <f>SUMIFS(MasterData[Semi-Annual Base],MasterData[Material'#],H2209,MasterData[Material],I2209,MasterData[WWB ID],C2209)</f>
        <v>0</v>
      </c>
      <c r="O2209" s="95">
        <f>SUMIFS(MasterData[Semi-Annual Focus],MasterData[Material'#],H2209,MasterData[Material],I2209,MasterData[WWB ID],C2209)</f>
        <v>0</v>
      </c>
      <c r="P2209" s="95">
        <f>SUMIFS(MasterData[Base Rebate],MasterData[Material'#],H2209,MasterData[Material],I2209,MasterData[WWB ID],C2209)</f>
        <v>0</v>
      </c>
      <c r="Q2209" s="95">
        <f>SUMIFS(MasterData[Annual Focus],MasterData[Material'#],H2209,MasterData[Material],I2209,MasterData[WWB ID],C2209)</f>
        <v>0</v>
      </c>
      <c r="R2209" s="95">
        <f>SUMIFS(MasterData[Growth Rebate],MasterData[Material'#],H2209,MasterData[Material],I2209,MasterData[WWB ID],C2209)</f>
        <v>0</v>
      </c>
      <c r="S2209" s="95">
        <f t="shared" si="72"/>
        <v>0</v>
      </c>
    </row>
    <row r="2210" spans="11:19" x14ac:dyDescent="0.25">
      <c r="K2210" s="95">
        <f>SUMIFS(MasterData[Curr Sales],MasterData[Material'#],H2210,MasterData[Material],I2210,MasterData[WWB ID],C2210)</f>
        <v>0</v>
      </c>
      <c r="L2210" s="95">
        <f>SUMIFS(MasterData[Prior Sales],MasterData[Material'#],H2210,MasterData[Material],I2210,MasterData[WWB ID],C2210)</f>
        <v>0</v>
      </c>
      <c r="M2210" s="95">
        <f t="shared" si="71"/>
        <v>0</v>
      </c>
      <c r="N2210" s="95">
        <f>SUMIFS(MasterData[Semi-Annual Base],MasterData[Material'#],H2210,MasterData[Material],I2210,MasterData[WWB ID],C2210)</f>
        <v>0</v>
      </c>
      <c r="O2210" s="95">
        <f>SUMIFS(MasterData[Semi-Annual Focus],MasterData[Material'#],H2210,MasterData[Material],I2210,MasterData[WWB ID],C2210)</f>
        <v>0</v>
      </c>
      <c r="P2210" s="95">
        <f>SUMIFS(MasterData[Base Rebate],MasterData[Material'#],H2210,MasterData[Material],I2210,MasterData[WWB ID],C2210)</f>
        <v>0</v>
      </c>
      <c r="Q2210" s="95">
        <f>SUMIFS(MasterData[Annual Focus],MasterData[Material'#],H2210,MasterData[Material],I2210,MasterData[WWB ID],C2210)</f>
        <v>0</v>
      </c>
      <c r="R2210" s="95">
        <f>SUMIFS(MasterData[Growth Rebate],MasterData[Material'#],H2210,MasterData[Material],I2210,MasterData[WWB ID],C2210)</f>
        <v>0</v>
      </c>
      <c r="S2210" s="95">
        <f t="shared" si="72"/>
        <v>0</v>
      </c>
    </row>
    <row r="2211" spans="11:19" x14ac:dyDescent="0.25">
      <c r="K2211" s="95">
        <f>SUMIFS(MasterData[Curr Sales],MasterData[Material'#],H2211,MasterData[Material],I2211,MasterData[WWB ID],C2211)</f>
        <v>0</v>
      </c>
      <c r="L2211" s="95">
        <f>SUMIFS(MasterData[Prior Sales],MasterData[Material'#],H2211,MasterData[Material],I2211,MasterData[WWB ID],C2211)</f>
        <v>0</v>
      </c>
      <c r="M2211" s="95">
        <f t="shared" si="71"/>
        <v>0</v>
      </c>
      <c r="N2211" s="95">
        <f>SUMIFS(MasterData[Semi-Annual Base],MasterData[Material'#],H2211,MasterData[Material],I2211,MasterData[WWB ID],C2211)</f>
        <v>0</v>
      </c>
      <c r="O2211" s="95">
        <f>SUMIFS(MasterData[Semi-Annual Focus],MasterData[Material'#],H2211,MasterData[Material],I2211,MasterData[WWB ID],C2211)</f>
        <v>0</v>
      </c>
      <c r="P2211" s="95">
        <f>SUMIFS(MasterData[Base Rebate],MasterData[Material'#],H2211,MasterData[Material],I2211,MasterData[WWB ID],C2211)</f>
        <v>0</v>
      </c>
      <c r="Q2211" s="95">
        <f>SUMIFS(MasterData[Annual Focus],MasterData[Material'#],H2211,MasterData[Material],I2211,MasterData[WWB ID],C2211)</f>
        <v>0</v>
      </c>
      <c r="R2211" s="95">
        <f>SUMIFS(MasterData[Growth Rebate],MasterData[Material'#],H2211,MasterData[Material],I2211,MasterData[WWB ID],C2211)</f>
        <v>0</v>
      </c>
      <c r="S2211" s="95">
        <f t="shared" si="72"/>
        <v>0</v>
      </c>
    </row>
    <row r="2212" spans="11:19" x14ac:dyDescent="0.25">
      <c r="K2212" s="95">
        <f>SUMIFS(MasterData[Curr Sales],MasterData[Material'#],H2212,MasterData[Material],I2212,MasterData[WWB ID],C2212)</f>
        <v>0</v>
      </c>
      <c r="L2212" s="95">
        <f>SUMIFS(MasterData[Prior Sales],MasterData[Material'#],H2212,MasterData[Material],I2212,MasterData[WWB ID],C2212)</f>
        <v>0</v>
      </c>
      <c r="M2212" s="95">
        <f t="shared" si="71"/>
        <v>0</v>
      </c>
      <c r="N2212" s="95">
        <f>SUMIFS(MasterData[Semi-Annual Base],MasterData[Material'#],H2212,MasterData[Material],I2212,MasterData[WWB ID],C2212)</f>
        <v>0</v>
      </c>
      <c r="O2212" s="95">
        <f>SUMIFS(MasterData[Semi-Annual Focus],MasterData[Material'#],H2212,MasterData[Material],I2212,MasterData[WWB ID],C2212)</f>
        <v>0</v>
      </c>
      <c r="P2212" s="95">
        <f>SUMIFS(MasterData[Base Rebate],MasterData[Material'#],H2212,MasterData[Material],I2212,MasterData[WWB ID],C2212)</f>
        <v>0</v>
      </c>
      <c r="Q2212" s="95">
        <f>SUMIFS(MasterData[Annual Focus],MasterData[Material'#],H2212,MasterData[Material],I2212,MasterData[WWB ID],C2212)</f>
        <v>0</v>
      </c>
      <c r="R2212" s="95">
        <f>SUMIFS(MasterData[Growth Rebate],MasterData[Material'#],H2212,MasterData[Material],I2212,MasterData[WWB ID],C2212)</f>
        <v>0</v>
      </c>
      <c r="S2212" s="95">
        <f t="shared" si="72"/>
        <v>0</v>
      </c>
    </row>
    <row r="2213" spans="11:19" x14ac:dyDescent="0.25">
      <c r="K2213" s="95">
        <f>SUMIFS(MasterData[Curr Sales],MasterData[Material'#],H2213,MasterData[Material],I2213,MasterData[WWB ID],C2213)</f>
        <v>0</v>
      </c>
      <c r="L2213" s="95">
        <f>SUMIFS(MasterData[Prior Sales],MasterData[Material'#],H2213,MasterData[Material],I2213,MasterData[WWB ID],C2213)</f>
        <v>0</v>
      </c>
      <c r="M2213" s="95">
        <f t="shared" si="71"/>
        <v>0</v>
      </c>
      <c r="N2213" s="95">
        <f>SUMIFS(MasterData[Semi-Annual Base],MasterData[Material'#],H2213,MasterData[Material],I2213,MasterData[WWB ID],C2213)</f>
        <v>0</v>
      </c>
      <c r="O2213" s="95">
        <f>SUMIFS(MasterData[Semi-Annual Focus],MasterData[Material'#],H2213,MasterData[Material],I2213,MasterData[WWB ID],C2213)</f>
        <v>0</v>
      </c>
      <c r="P2213" s="95">
        <f>SUMIFS(MasterData[Base Rebate],MasterData[Material'#],H2213,MasterData[Material],I2213,MasterData[WWB ID],C2213)</f>
        <v>0</v>
      </c>
      <c r="Q2213" s="95">
        <f>SUMIFS(MasterData[Annual Focus],MasterData[Material'#],H2213,MasterData[Material],I2213,MasterData[WWB ID],C2213)</f>
        <v>0</v>
      </c>
      <c r="R2213" s="95">
        <f>SUMIFS(MasterData[Growth Rebate],MasterData[Material'#],H2213,MasterData[Material],I2213,MasterData[WWB ID],C2213)</f>
        <v>0</v>
      </c>
      <c r="S2213" s="95">
        <f t="shared" si="72"/>
        <v>0</v>
      </c>
    </row>
    <row r="2214" spans="11:19" x14ac:dyDescent="0.25">
      <c r="K2214" s="95">
        <f>SUMIFS(MasterData[Curr Sales],MasterData[Material'#],H2214,MasterData[Material],I2214,MasterData[WWB ID],C2214)</f>
        <v>0</v>
      </c>
      <c r="L2214" s="95">
        <f>SUMIFS(MasterData[Prior Sales],MasterData[Material'#],H2214,MasterData[Material],I2214,MasterData[WWB ID],C2214)</f>
        <v>0</v>
      </c>
      <c r="M2214" s="95">
        <f t="shared" si="71"/>
        <v>0</v>
      </c>
      <c r="N2214" s="95">
        <f>SUMIFS(MasterData[Semi-Annual Base],MasterData[Material'#],H2214,MasterData[Material],I2214,MasterData[WWB ID],C2214)</f>
        <v>0</v>
      </c>
      <c r="O2214" s="95">
        <f>SUMIFS(MasterData[Semi-Annual Focus],MasterData[Material'#],H2214,MasterData[Material],I2214,MasterData[WWB ID],C2214)</f>
        <v>0</v>
      </c>
      <c r="P2214" s="95">
        <f>SUMIFS(MasterData[Base Rebate],MasterData[Material'#],H2214,MasterData[Material],I2214,MasterData[WWB ID],C2214)</f>
        <v>0</v>
      </c>
      <c r="Q2214" s="95">
        <f>SUMIFS(MasterData[Annual Focus],MasterData[Material'#],H2214,MasterData[Material],I2214,MasterData[WWB ID],C2214)</f>
        <v>0</v>
      </c>
      <c r="R2214" s="95">
        <f>SUMIFS(MasterData[Growth Rebate],MasterData[Material'#],H2214,MasterData[Material],I2214,MasterData[WWB ID],C2214)</f>
        <v>0</v>
      </c>
      <c r="S2214" s="95">
        <f t="shared" si="72"/>
        <v>0</v>
      </c>
    </row>
    <row r="2215" spans="11:19" x14ac:dyDescent="0.25">
      <c r="K2215" s="95">
        <f>SUMIFS(MasterData[Curr Sales],MasterData[Material'#],H2215,MasterData[Material],I2215,MasterData[WWB ID],C2215)</f>
        <v>0</v>
      </c>
      <c r="L2215" s="95">
        <f>SUMIFS(MasterData[Prior Sales],MasterData[Material'#],H2215,MasterData[Material],I2215,MasterData[WWB ID],C2215)</f>
        <v>0</v>
      </c>
      <c r="M2215" s="95">
        <f t="shared" si="71"/>
        <v>0</v>
      </c>
      <c r="N2215" s="95">
        <f>SUMIFS(MasterData[Semi-Annual Base],MasterData[Material'#],H2215,MasterData[Material],I2215,MasterData[WWB ID],C2215)</f>
        <v>0</v>
      </c>
      <c r="O2215" s="95">
        <f>SUMIFS(MasterData[Semi-Annual Focus],MasterData[Material'#],H2215,MasterData[Material],I2215,MasterData[WWB ID],C2215)</f>
        <v>0</v>
      </c>
      <c r="P2215" s="95">
        <f>SUMIFS(MasterData[Base Rebate],MasterData[Material'#],H2215,MasterData[Material],I2215,MasterData[WWB ID],C2215)</f>
        <v>0</v>
      </c>
      <c r="Q2215" s="95">
        <f>SUMIFS(MasterData[Annual Focus],MasterData[Material'#],H2215,MasterData[Material],I2215,MasterData[WWB ID],C2215)</f>
        <v>0</v>
      </c>
      <c r="R2215" s="95">
        <f>SUMIFS(MasterData[Growth Rebate],MasterData[Material'#],H2215,MasterData[Material],I2215,MasterData[WWB ID],C2215)</f>
        <v>0</v>
      </c>
      <c r="S2215" s="95">
        <f t="shared" si="72"/>
        <v>0</v>
      </c>
    </row>
    <row r="2216" spans="11:19" x14ac:dyDescent="0.25">
      <c r="K2216" s="95">
        <f>SUMIFS(MasterData[Curr Sales],MasterData[Material'#],H2216,MasterData[Material],I2216,MasterData[WWB ID],C2216)</f>
        <v>0</v>
      </c>
      <c r="L2216" s="95">
        <f>SUMIFS(MasterData[Prior Sales],MasterData[Material'#],H2216,MasterData[Material],I2216,MasterData[WWB ID],C2216)</f>
        <v>0</v>
      </c>
      <c r="M2216" s="95">
        <f t="shared" si="71"/>
        <v>0</v>
      </c>
      <c r="N2216" s="95">
        <f>SUMIFS(MasterData[Semi-Annual Base],MasterData[Material'#],H2216,MasterData[Material],I2216,MasterData[WWB ID],C2216)</f>
        <v>0</v>
      </c>
      <c r="O2216" s="95">
        <f>SUMIFS(MasterData[Semi-Annual Focus],MasterData[Material'#],H2216,MasterData[Material],I2216,MasterData[WWB ID],C2216)</f>
        <v>0</v>
      </c>
      <c r="P2216" s="95">
        <f>SUMIFS(MasterData[Base Rebate],MasterData[Material'#],H2216,MasterData[Material],I2216,MasterData[WWB ID],C2216)</f>
        <v>0</v>
      </c>
      <c r="Q2216" s="95">
        <f>SUMIFS(MasterData[Annual Focus],MasterData[Material'#],H2216,MasterData[Material],I2216,MasterData[WWB ID],C2216)</f>
        <v>0</v>
      </c>
      <c r="R2216" s="95">
        <f>SUMIFS(MasterData[Growth Rebate],MasterData[Material'#],H2216,MasterData[Material],I2216,MasterData[WWB ID],C2216)</f>
        <v>0</v>
      </c>
      <c r="S2216" s="95">
        <f t="shared" si="72"/>
        <v>0</v>
      </c>
    </row>
    <row r="2217" spans="11:19" x14ac:dyDescent="0.25">
      <c r="K2217" s="95">
        <f>SUMIFS(MasterData[Curr Sales],MasterData[Material'#],H2217,MasterData[Material],I2217,MasterData[WWB ID],C2217)</f>
        <v>0</v>
      </c>
      <c r="L2217" s="95">
        <f>SUMIFS(MasterData[Prior Sales],MasterData[Material'#],H2217,MasterData[Material],I2217,MasterData[WWB ID],C2217)</f>
        <v>0</v>
      </c>
      <c r="M2217" s="95">
        <f t="shared" si="71"/>
        <v>0</v>
      </c>
      <c r="N2217" s="95">
        <f>SUMIFS(MasterData[Semi-Annual Base],MasterData[Material'#],H2217,MasterData[Material],I2217,MasterData[WWB ID],C2217)</f>
        <v>0</v>
      </c>
      <c r="O2217" s="95">
        <f>SUMIFS(MasterData[Semi-Annual Focus],MasterData[Material'#],H2217,MasterData[Material],I2217,MasterData[WWB ID],C2217)</f>
        <v>0</v>
      </c>
      <c r="P2217" s="95">
        <f>SUMIFS(MasterData[Base Rebate],MasterData[Material'#],H2217,MasterData[Material],I2217,MasterData[WWB ID],C2217)</f>
        <v>0</v>
      </c>
      <c r="Q2217" s="95">
        <f>SUMIFS(MasterData[Annual Focus],MasterData[Material'#],H2217,MasterData[Material],I2217,MasterData[WWB ID],C2217)</f>
        <v>0</v>
      </c>
      <c r="R2217" s="95">
        <f>SUMIFS(MasterData[Growth Rebate],MasterData[Material'#],H2217,MasterData[Material],I2217,MasterData[WWB ID],C2217)</f>
        <v>0</v>
      </c>
      <c r="S2217" s="95">
        <f t="shared" si="72"/>
        <v>0</v>
      </c>
    </row>
    <row r="2218" spans="11:19" x14ac:dyDescent="0.25">
      <c r="K2218" s="95">
        <f>SUMIFS(MasterData[Curr Sales],MasterData[Material'#],H2218,MasterData[Material],I2218,MasterData[WWB ID],C2218)</f>
        <v>0</v>
      </c>
      <c r="L2218" s="95">
        <f>SUMIFS(MasterData[Prior Sales],MasterData[Material'#],H2218,MasterData[Material],I2218,MasterData[WWB ID],C2218)</f>
        <v>0</v>
      </c>
      <c r="M2218" s="95">
        <f t="shared" si="71"/>
        <v>0</v>
      </c>
      <c r="N2218" s="95">
        <f>SUMIFS(MasterData[Semi-Annual Base],MasterData[Material'#],H2218,MasterData[Material],I2218,MasterData[WWB ID],C2218)</f>
        <v>0</v>
      </c>
      <c r="O2218" s="95">
        <f>SUMIFS(MasterData[Semi-Annual Focus],MasterData[Material'#],H2218,MasterData[Material],I2218,MasterData[WWB ID],C2218)</f>
        <v>0</v>
      </c>
      <c r="P2218" s="95">
        <f>SUMIFS(MasterData[Base Rebate],MasterData[Material'#],H2218,MasterData[Material],I2218,MasterData[WWB ID],C2218)</f>
        <v>0</v>
      </c>
      <c r="Q2218" s="95">
        <f>SUMIFS(MasterData[Annual Focus],MasterData[Material'#],H2218,MasterData[Material],I2218,MasterData[WWB ID],C2218)</f>
        <v>0</v>
      </c>
      <c r="R2218" s="95">
        <f>SUMIFS(MasterData[Growth Rebate],MasterData[Material'#],H2218,MasterData[Material],I2218,MasterData[WWB ID],C2218)</f>
        <v>0</v>
      </c>
      <c r="S2218" s="95">
        <f t="shared" si="72"/>
        <v>0</v>
      </c>
    </row>
    <row r="2219" spans="11:19" x14ac:dyDescent="0.25">
      <c r="K2219" s="95">
        <f>SUMIFS(MasterData[Curr Sales],MasterData[Material'#],H2219,MasterData[Material],I2219,MasterData[WWB ID],C2219)</f>
        <v>0</v>
      </c>
      <c r="L2219" s="95">
        <f>SUMIFS(MasterData[Prior Sales],MasterData[Material'#],H2219,MasterData[Material],I2219,MasterData[WWB ID],C2219)</f>
        <v>0</v>
      </c>
      <c r="M2219" s="95">
        <f t="shared" si="71"/>
        <v>0</v>
      </c>
      <c r="N2219" s="95">
        <f>SUMIFS(MasterData[Semi-Annual Base],MasterData[Material'#],H2219,MasterData[Material],I2219,MasterData[WWB ID],C2219)</f>
        <v>0</v>
      </c>
      <c r="O2219" s="95">
        <f>SUMIFS(MasterData[Semi-Annual Focus],MasterData[Material'#],H2219,MasterData[Material],I2219,MasterData[WWB ID],C2219)</f>
        <v>0</v>
      </c>
      <c r="P2219" s="95">
        <f>SUMIFS(MasterData[Base Rebate],MasterData[Material'#],H2219,MasterData[Material],I2219,MasterData[WWB ID],C2219)</f>
        <v>0</v>
      </c>
      <c r="Q2219" s="95">
        <f>SUMIFS(MasterData[Annual Focus],MasterData[Material'#],H2219,MasterData[Material],I2219,MasterData[WWB ID],C2219)</f>
        <v>0</v>
      </c>
      <c r="R2219" s="95">
        <f>SUMIFS(MasterData[Growth Rebate],MasterData[Material'#],H2219,MasterData[Material],I2219,MasterData[WWB ID],C2219)</f>
        <v>0</v>
      </c>
      <c r="S2219" s="95">
        <f t="shared" si="72"/>
        <v>0</v>
      </c>
    </row>
    <row r="2220" spans="11:19" x14ac:dyDescent="0.25">
      <c r="K2220" s="95">
        <f>SUMIFS(MasterData[Curr Sales],MasterData[Material'#],H2220,MasterData[Material],I2220,MasterData[WWB ID],C2220)</f>
        <v>0</v>
      </c>
      <c r="L2220" s="95">
        <f>SUMIFS(MasterData[Prior Sales],MasterData[Material'#],H2220,MasterData[Material],I2220,MasterData[WWB ID],C2220)</f>
        <v>0</v>
      </c>
      <c r="M2220" s="95">
        <f t="shared" si="71"/>
        <v>0</v>
      </c>
      <c r="N2220" s="95">
        <f>SUMIFS(MasterData[Semi-Annual Base],MasterData[Material'#],H2220,MasterData[Material],I2220,MasterData[WWB ID],C2220)</f>
        <v>0</v>
      </c>
      <c r="O2220" s="95">
        <f>SUMIFS(MasterData[Semi-Annual Focus],MasterData[Material'#],H2220,MasterData[Material],I2220,MasterData[WWB ID],C2220)</f>
        <v>0</v>
      </c>
      <c r="P2220" s="95">
        <f>SUMIFS(MasterData[Base Rebate],MasterData[Material'#],H2220,MasterData[Material],I2220,MasterData[WWB ID],C2220)</f>
        <v>0</v>
      </c>
      <c r="Q2220" s="95">
        <f>SUMIFS(MasterData[Annual Focus],MasterData[Material'#],H2220,MasterData[Material],I2220,MasterData[WWB ID],C2220)</f>
        <v>0</v>
      </c>
      <c r="R2220" s="95">
        <f>SUMIFS(MasterData[Growth Rebate],MasterData[Material'#],H2220,MasterData[Material],I2220,MasterData[WWB ID],C2220)</f>
        <v>0</v>
      </c>
      <c r="S2220" s="95">
        <f t="shared" si="72"/>
        <v>0</v>
      </c>
    </row>
    <row r="2221" spans="11:19" x14ac:dyDescent="0.25">
      <c r="K2221" s="95">
        <f>SUMIFS(MasterData[Curr Sales],MasterData[Material'#],H2221,MasterData[Material],I2221,MasterData[WWB ID],C2221)</f>
        <v>0</v>
      </c>
      <c r="L2221" s="95">
        <f>SUMIFS(MasterData[Prior Sales],MasterData[Material'#],H2221,MasterData[Material],I2221,MasterData[WWB ID],C2221)</f>
        <v>0</v>
      </c>
      <c r="M2221" s="95">
        <f t="shared" si="71"/>
        <v>0</v>
      </c>
      <c r="N2221" s="95">
        <f>SUMIFS(MasterData[Semi-Annual Base],MasterData[Material'#],H2221,MasterData[Material],I2221,MasterData[WWB ID],C2221)</f>
        <v>0</v>
      </c>
      <c r="O2221" s="95">
        <f>SUMIFS(MasterData[Semi-Annual Focus],MasterData[Material'#],H2221,MasterData[Material],I2221,MasterData[WWB ID],C2221)</f>
        <v>0</v>
      </c>
      <c r="P2221" s="95">
        <f>SUMIFS(MasterData[Base Rebate],MasterData[Material'#],H2221,MasterData[Material],I2221,MasterData[WWB ID],C2221)</f>
        <v>0</v>
      </c>
      <c r="Q2221" s="95">
        <f>SUMIFS(MasterData[Annual Focus],MasterData[Material'#],H2221,MasterData[Material],I2221,MasterData[WWB ID],C2221)</f>
        <v>0</v>
      </c>
      <c r="R2221" s="95">
        <f>SUMIFS(MasterData[Growth Rebate],MasterData[Material'#],H2221,MasterData[Material],I2221,MasterData[WWB ID],C2221)</f>
        <v>0</v>
      </c>
      <c r="S2221" s="95">
        <f t="shared" si="72"/>
        <v>0</v>
      </c>
    </row>
    <row r="2222" spans="11:19" x14ac:dyDescent="0.25">
      <c r="K2222" s="95">
        <f>SUMIFS(MasterData[Curr Sales],MasterData[Material'#],H2222,MasterData[Material],I2222,MasterData[WWB ID],C2222)</f>
        <v>0</v>
      </c>
      <c r="L2222" s="95">
        <f>SUMIFS(MasterData[Prior Sales],MasterData[Material'#],H2222,MasterData[Material],I2222,MasterData[WWB ID],C2222)</f>
        <v>0</v>
      </c>
      <c r="M2222" s="95">
        <f t="shared" si="71"/>
        <v>0</v>
      </c>
      <c r="N2222" s="95">
        <f>SUMIFS(MasterData[Semi-Annual Base],MasterData[Material'#],H2222,MasterData[Material],I2222,MasterData[WWB ID],C2222)</f>
        <v>0</v>
      </c>
      <c r="O2222" s="95">
        <f>SUMIFS(MasterData[Semi-Annual Focus],MasterData[Material'#],H2222,MasterData[Material],I2222,MasterData[WWB ID],C2222)</f>
        <v>0</v>
      </c>
      <c r="P2222" s="95">
        <f>SUMIFS(MasterData[Base Rebate],MasterData[Material'#],H2222,MasterData[Material],I2222,MasterData[WWB ID],C2222)</f>
        <v>0</v>
      </c>
      <c r="Q2222" s="95">
        <f>SUMIFS(MasterData[Annual Focus],MasterData[Material'#],H2222,MasterData[Material],I2222,MasterData[WWB ID],C2222)</f>
        <v>0</v>
      </c>
      <c r="R2222" s="95">
        <f>SUMIFS(MasterData[Growth Rebate],MasterData[Material'#],H2222,MasterData[Material],I2222,MasterData[WWB ID],C2222)</f>
        <v>0</v>
      </c>
      <c r="S2222" s="95">
        <f t="shared" si="72"/>
        <v>0</v>
      </c>
    </row>
    <row r="2223" spans="11:19" x14ac:dyDescent="0.25">
      <c r="K2223" s="95">
        <f>SUMIFS(MasterData[Curr Sales],MasterData[Material'#],H2223,MasterData[Material],I2223,MasterData[WWB ID],C2223)</f>
        <v>0</v>
      </c>
      <c r="L2223" s="95">
        <f>SUMIFS(MasterData[Prior Sales],MasterData[Material'#],H2223,MasterData[Material],I2223,MasterData[WWB ID],C2223)</f>
        <v>0</v>
      </c>
      <c r="M2223" s="95">
        <f t="shared" si="71"/>
        <v>0</v>
      </c>
      <c r="N2223" s="95">
        <f>SUMIFS(MasterData[Semi-Annual Base],MasterData[Material'#],H2223,MasterData[Material],I2223,MasterData[WWB ID],C2223)</f>
        <v>0</v>
      </c>
      <c r="O2223" s="95">
        <f>SUMIFS(MasterData[Semi-Annual Focus],MasterData[Material'#],H2223,MasterData[Material],I2223,MasterData[WWB ID],C2223)</f>
        <v>0</v>
      </c>
      <c r="P2223" s="95">
        <f>SUMIFS(MasterData[Base Rebate],MasterData[Material'#],H2223,MasterData[Material],I2223,MasterData[WWB ID],C2223)</f>
        <v>0</v>
      </c>
      <c r="Q2223" s="95">
        <f>SUMIFS(MasterData[Annual Focus],MasterData[Material'#],H2223,MasterData[Material],I2223,MasterData[WWB ID],C2223)</f>
        <v>0</v>
      </c>
      <c r="R2223" s="95">
        <f>SUMIFS(MasterData[Growth Rebate],MasterData[Material'#],H2223,MasterData[Material],I2223,MasterData[WWB ID],C2223)</f>
        <v>0</v>
      </c>
      <c r="S2223" s="95">
        <f t="shared" si="72"/>
        <v>0</v>
      </c>
    </row>
    <row r="2224" spans="11:19" x14ac:dyDescent="0.25">
      <c r="K2224" s="95">
        <f>SUMIFS(MasterData[Curr Sales],MasterData[Material'#],H2224,MasterData[Material],I2224,MasterData[WWB ID],C2224)</f>
        <v>0</v>
      </c>
      <c r="L2224" s="95">
        <f>SUMIFS(MasterData[Prior Sales],MasterData[Material'#],H2224,MasterData[Material],I2224,MasterData[WWB ID],C2224)</f>
        <v>0</v>
      </c>
      <c r="M2224" s="95">
        <f t="shared" si="71"/>
        <v>0</v>
      </c>
      <c r="N2224" s="95">
        <f>SUMIFS(MasterData[Semi-Annual Base],MasterData[Material'#],H2224,MasterData[Material],I2224,MasterData[WWB ID],C2224)</f>
        <v>0</v>
      </c>
      <c r="O2224" s="95">
        <f>SUMIFS(MasterData[Semi-Annual Focus],MasterData[Material'#],H2224,MasterData[Material],I2224,MasterData[WWB ID],C2224)</f>
        <v>0</v>
      </c>
      <c r="P2224" s="95">
        <f>SUMIFS(MasterData[Base Rebate],MasterData[Material'#],H2224,MasterData[Material],I2224,MasterData[WWB ID],C2224)</f>
        <v>0</v>
      </c>
      <c r="Q2224" s="95">
        <f>SUMIFS(MasterData[Annual Focus],MasterData[Material'#],H2224,MasterData[Material],I2224,MasterData[WWB ID],C2224)</f>
        <v>0</v>
      </c>
      <c r="R2224" s="95">
        <f>SUMIFS(MasterData[Growth Rebate],MasterData[Material'#],H2224,MasterData[Material],I2224,MasterData[WWB ID],C2224)</f>
        <v>0</v>
      </c>
      <c r="S2224" s="95">
        <f t="shared" si="72"/>
        <v>0</v>
      </c>
    </row>
    <row r="2225" spans="11:19" x14ac:dyDescent="0.25">
      <c r="K2225" s="95">
        <f>SUMIFS(MasterData[Curr Sales],MasterData[Material'#],H2225,MasterData[Material],I2225,MasterData[WWB ID],C2225)</f>
        <v>0</v>
      </c>
      <c r="L2225" s="95">
        <f>SUMIFS(MasterData[Prior Sales],MasterData[Material'#],H2225,MasterData[Material],I2225,MasterData[WWB ID],C2225)</f>
        <v>0</v>
      </c>
      <c r="M2225" s="95">
        <f t="shared" si="71"/>
        <v>0</v>
      </c>
      <c r="N2225" s="95">
        <f>SUMIFS(MasterData[Semi-Annual Base],MasterData[Material'#],H2225,MasterData[Material],I2225,MasterData[WWB ID],C2225)</f>
        <v>0</v>
      </c>
      <c r="O2225" s="95">
        <f>SUMIFS(MasterData[Semi-Annual Focus],MasterData[Material'#],H2225,MasterData[Material],I2225,MasterData[WWB ID],C2225)</f>
        <v>0</v>
      </c>
      <c r="P2225" s="95">
        <f>SUMIFS(MasterData[Base Rebate],MasterData[Material'#],H2225,MasterData[Material],I2225,MasterData[WWB ID],C2225)</f>
        <v>0</v>
      </c>
      <c r="Q2225" s="95">
        <f>SUMIFS(MasterData[Annual Focus],MasterData[Material'#],H2225,MasterData[Material],I2225,MasterData[WWB ID],C2225)</f>
        <v>0</v>
      </c>
      <c r="R2225" s="95">
        <f>SUMIFS(MasterData[Growth Rebate],MasterData[Material'#],H2225,MasterData[Material],I2225,MasterData[WWB ID],C2225)</f>
        <v>0</v>
      </c>
      <c r="S2225" s="95">
        <f t="shared" si="72"/>
        <v>0</v>
      </c>
    </row>
    <row r="2226" spans="11:19" x14ac:dyDescent="0.25">
      <c r="K2226" s="95">
        <f>SUMIFS(MasterData[Curr Sales],MasterData[Material'#],H2226,MasterData[Material],I2226,MasterData[WWB ID],C2226)</f>
        <v>0</v>
      </c>
      <c r="L2226" s="95">
        <f>SUMIFS(MasterData[Prior Sales],MasterData[Material'#],H2226,MasterData[Material],I2226,MasterData[WWB ID],C2226)</f>
        <v>0</v>
      </c>
      <c r="M2226" s="95">
        <f t="shared" si="71"/>
        <v>0</v>
      </c>
      <c r="N2226" s="95">
        <f>SUMIFS(MasterData[Semi-Annual Base],MasterData[Material'#],H2226,MasterData[Material],I2226,MasterData[WWB ID],C2226)</f>
        <v>0</v>
      </c>
      <c r="O2226" s="95">
        <f>SUMIFS(MasterData[Semi-Annual Focus],MasterData[Material'#],H2226,MasterData[Material],I2226,MasterData[WWB ID],C2226)</f>
        <v>0</v>
      </c>
      <c r="P2226" s="95">
        <f>SUMIFS(MasterData[Base Rebate],MasterData[Material'#],H2226,MasterData[Material],I2226,MasterData[WWB ID],C2226)</f>
        <v>0</v>
      </c>
      <c r="Q2226" s="95">
        <f>SUMIFS(MasterData[Annual Focus],MasterData[Material'#],H2226,MasterData[Material],I2226,MasterData[WWB ID],C2226)</f>
        <v>0</v>
      </c>
      <c r="R2226" s="95">
        <f>SUMIFS(MasterData[Growth Rebate],MasterData[Material'#],H2226,MasterData[Material],I2226,MasterData[WWB ID],C2226)</f>
        <v>0</v>
      </c>
      <c r="S2226" s="95">
        <f t="shared" si="72"/>
        <v>0</v>
      </c>
    </row>
    <row r="2227" spans="11:19" x14ac:dyDescent="0.25">
      <c r="K2227" s="95">
        <f>SUMIFS(MasterData[Curr Sales],MasterData[Material'#],H2227,MasterData[Material],I2227,MasterData[WWB ID],C2227)</f>
        <v>0</v>
      </c>
      <c r="L2227" s="95">
        <f>SUMIFS(MasterData[Prior Sales],MasterData[Material'#],H2227,MasterData[Material],I2227,MasterData[WWB ID],C2227)</f>
        <v>0</v>
      </c>
      <c r="M2227" s="95">
        <f t="shared" si="71"/>
        <v>0</v>
      </c>
      <c r="N2227" s="95">
        <f>SUMIFS(MasterData[Semi-Annual Base],MasterData[Material'#],H2227,MasterData[Material],I2227,MasterData[WWB ID],C2227)</f>
        <v>0</v>
      </c>
      <c r="O2227" s="95">
        <f>SUMIFS(MasterData[Semi-Annual Focus],MasterData[Material'#],H2227,MasterData[Material],I2227,MasterData[WWB ID],C2227)</f>
        <v>0</v>
      </c>
      <c r="P2227" s="95">
        <f>SUMIFS(MasterData[Base Rebate],MasterData[Material'#],H2227,MasterData[Material],I2227,MasterData[WWB ID],C2227)</f>
        <v>0</v>
      </c>
      <c r="Q2227" s="95">
        <f>SUMIFS(MasterData[Annual Focus],MasterData[Material'#],H2227,MasterData[Material],I2227,MasterData[WWB ID],C2227)</f>
        <v>0</v>
      </c>
      <c r="R2227" s="95">
        <f>SUMIFS(MasterData[Growth Rebate],MasterData[Material'#],H2227,MasterData[Material],I2227,MasterData[WWB ID],C2227)</f>
        <v>0</v>
      </c>
      <c r="S2227" s="95">
        <f t="shared" si="72"/>
        <v>0</v>
      </c>
    </row>
    <row r="2228" spans="11:19" x14ac:dyDescent="0.25">
      <c r="K2228" s="95">
        <f>SUMIFS(MasterData[Curr Sales],MasterData[Material'#],H2228,MasterData[Material],I2228,MasterData[WWB ID],C2228)</f>
        <v>0</v>
      </c>
      <c r="L2228" s="95">
        <f>SUMIFS(MasterData[Prior Sales],MasterData[Material'#],H2228,MasterData[Material],I2228,MasterData[WWB ID],C2228)</f>
        <v>0</v>
      </c>
      <c r="M2228" s="95">
        <f t="shared" si="71"/>
        <v>0</v>
      </c>
      <c r="N2228" s="95">
        <f>SUMIFS(MasterData[Semi-Annual Base],MasterData[Material'#],H2228,MasterData[Material],I2228,MasterData[WWB ID],C2228)</f>
        <v>0</v>
      </c>
      <c r="O2228" s="95">
        <f>SUMIFS(MasterData[Semi-Annual Focus],MasterData[Material'#],H2228,MasterData[Material],I2228,MasterData[WWB ID],C2228)</f>
        <v>0</v>
      </c>
      <c r="P2228" s="95">
        <f>SUMIFS(MasterData[Base Rebate],MasterData[Material'#],H2228,MasterData[Material],I2228,MasterData[WWB ID],C2228)</f>
        <v>0</v>
      </c>
      <c r="Q2228" s="95">
        <f>SUMIFS(MasterData[Annual Focus],MasterData[Material'#],H2228,MasterData[Material],I2228,MasterData[WWB ID],C2228)</f>
        <v>0</v>
      </c>
      <c r="R2228" s="95">
        <f>SUMIFS(MasterData[Growth Rebate],MasterData[Material'#],H2228,MasterData[Material],I2228,MasterData[WWB ID],C2228)</f>
        <v>0</v>
      </c>
      <c r="S2228" s="95">
        <f t="shared" si="72"/>
        <v>0</v>
      </c>
    </row>
    <row r="2229" spans="11:19" x14ac:dyDescent="0.25">
      <c r="K2229" s="95">
        <f>SUMIFS(MasterData[Curr Sales],MasterData[Material'#],H2229,MasterData[Material],I2229,MasterData[WWB ID],C2229)</f>
        <v>0</v>
      </c>
      <c r="L2229" s="95">
        <f>SUMIFS(MasterData[Prior Sales],MasterData[Material'#],H2229,MasterData[Material],I2229,MasterData[WWB ID],C2229)</f>
        <v>0</v>
      </c>
      <c r="M2229" s="95">
        <f t="shared" si="71"/>
        <v>0</v>
      </c>
      <c r="N2229" s="95">
        <f>SUMIFS(MasterData[Semi-Annual Base],MasterData[Material'#],H2229,MasterData[Material],I2229,MasterData[WWB ID],C2229)</f>
        <v>0</v>
      </c>
      <c r="O2229" s="95">
        <f>SUMIFS(MasterData[Semi-Annual Focus],MasterData[Material'#],H2229,MasterData[Material],I2229,MasterData[WWB ID],C2229)</f>
        <v>0</v>
      </c>
      <c r="P2229" s="95">
        <f>SUMIFS(MasterData[Base Rebate],MasterData[Material'#],H2229,MasterData[Material],I2229,MasterData[WWB ID],C2229)</f>
        <v>0</v>
      </c>
      <c r="Q2229" s="95">
        <f>SUMIFS(MasterData[Annual Focus],MasterData[Material'#],H2229,MasterData[Material],I2229,MasterData[WWB ID],C2229)</f>
        <v>0</v>
      </c>
      <c r="R2229" s="95">
        <f>SUMIFS(MasterData[Growth Rebate],MasterData[Material'#],H2229,MasterData[Material],I2229,MasterData[WWB ID],C2229)</f>
        <v>0</v>
      </c>
      <c r="S2229" s="95">
        <f t="shared" si="72"/>
        <v>0</v>
      </c>
    </row>
    <row r="2230" spans="11:19" x14ac:dyDescent="0.25">
      <c r="K2230" s="95">
        <f>SUMIFS(MasterData[Curr Sales],MasterData[Material'#],H2230,MasterData[Material],I2230,MasterData[WWB ID],C2230)</f>
        <v>0</v>
      </c>
      <c r="L2230" s="95">
        <f>SUMIFS(MasterData[Prior Sales],MasterData[Material'#],H2230,MasterData[Material],I2230,MasterData[WWB ID],C2230)</f>
        <v>0</v>
      </c>
      <c r="M2230" s="95">
        <f t="shared" si="71"/>
        <v>0</v>
      </c>
      <c r="N2230" s="95">
        <f>SUMIFS(MasterData[Semi-Annual Base],MasterData[Material'#],H2230,MasterData[Material],I2230,MasterData[WWB ID],C2230)</f>
        <v>0</v>
      </c>
      <c r="O2230" s="95">
        <f>SUMIFS(MasterData[Semi-Annual Focus],MasterData[Material'#],H2230,MasterData[Material],I2230,MasterData[WWB ID],C2230)</f>
        <v>0</v>
      </c>
      <c r="P2230" s="95">
        <f>SUMIFS(MasterData[Base Rebate],MasterData[Material'#],H2230,MasterData[Material],I2230,MasterData[WWB ID],C2230)</f>
        <v>0</v>
      </c>
      <c r="Q2230" s="95">
        <f>SUMIFS(MasterData[Annual Focus],MasterData[Material'#],H2230,MasterData[Material],I2230,MasterData[WWB ID],C2230)</f>
        <v>0</v>
      </c>
      <c r="R2230" s="95">
        <f>SUMIFS(MasterData[Growth Rebate],MasterData[Material'#],H2230,MasterData[Material],I2230,MasterData[WWB ID],C2230)</f>
        <v>0</v>
      </c>
      <c r="S2230" s="95">
        <f t="shared" si="72"/>
        <v>0</v>
      </c>
    </row>
    <row r="2231" spans="11:19" x14ac:dyDescent="0.25">
      <c r="K2231" s="95">
        <f>SUMIFS(MasterData[Curr Sales],MasterData[Material'#],H2231,MasterData[Material],I2231,MasterData[WWB ID],C2231)</f>
        <v>0</v>
      </c>
      <c r="L2231" s="95">
        <f>SUMIFS(MasterData[Prior Sales],MasterData[Material'#],H2231,MasterData[Material],I2231,MasterData[WWB ID],C2231)</f>
        <v>0</v>
      </c>
      <c r="M2231" s="95">
        <f t="shared" si="71"/>
        <v>0</v>
      </c>
      <c r="N2231" s="95">
        <f>SUMIFS(MasterData[Semi-Annual Base],MasterData[Material'#],H2231,MasterData[Material],I2231,MasterData[WWB ID],C2231)</f>
        <v>0</v>
      </c>
      <c r="O2231" s="95">
        <f>SUMIFS(MasterData[Semi-Annual Focus],MasterData[Material'#],H2231,MasterData[Material],I2231,MasterData[WWB ID],C2231)</f>
        <v>0</v>
      </c>
      <c r="P2231" s="95">
        <f>SUMIFS(MasterData[Base Rebate],MasterData[Material'#],H2231,MasterData[Material],I2231,MasterData[WWB ID],C2231)</f>
        <v>0</v>
      </c>
      <c r="Q2231" s="95">
        <f>SUMIFS(MasterData[Annual Focus],MasterData[Material'#],H2231,MasterData[Material],I2231,MasterData[WWB ID],C2231)</f>
        <v>0</v>
      </c>
      <c r="R2231" s="95">
        <f>SUMIFS(MasterData[Growth Rebate],MasterData[Material'#],H2231,MasterData[Material],I2231,MasterData[WWB ID],C2231)</f>
        <v>0</v>
      </c>
      <c r="S2231" s="95">
        <f t="shared" si="72"/>
        <v>0</v>
      </c>
    </row>
    <row r="2232" spans="11:19" x14ac:dyDescent="0.25">
      <c r="K2232" s="95">
        <f>SUMIFS(MasterData[Curr Sales],MasterData[Material'#],H2232,MasterData[Material],I2232,MasterData[WWB ID],C2232)</f>
        <v>0</v>
      </c>
      <c r="L2232" s="95">
        <f>SUMIFS(MasterData[Prior Sales],MasterData[Material'#],H2232,MasterData[Material],I2232,MasterData[WWB ID],C2232)</f>
        <v>0</v>
      </c>
      <c r="M2232" s="95">
        <f t="shared" si="71"/>
        <v>0</v>
      </c>
      <c r="N2232" s="95">
        <f>SUMIFS(MasterData[Semi-Annual Base],MasterData[Material'#],H2232,MasterData[Material],I2232,MasterData[WWB ID],C2232)</f>
        <v>0</v>
      </c>
      <c r="O2232" s="95">
        <f>SUMIFS(MasterData[Semi-Annual Focus],MasterData[Material'#],H2232,MasterData[Material],I2232,MasterData[WWB ID],C2232)</f>
        <v>0</v>
      </c>
      <c r="P2232" s="95">
        <f>SUMIFS(MasterData[Base Rebate],MasterData[Material'#],H2232,MasterData[Material],I2232,MasterData[WWB ID],C2232)</f>
        <v>0</v>
      </c>
      <c r="Q2232" s="95">
        <f>SUMIFS(MasterData[Annual Focus],MasterData[Material'#],H2232,MasterData[Material],I2232,MasterData[WWB ID],C2232)</f>
        <v>0</v>
      </c>
      <c r="R2232" s="95">
        <f>SUMIFS(MasterData[Growth Rebate],MasterData[Material'#],H2232,MasterData[Material],I2232,MasterData[WWB ID],C2232)</f>
        <v>0</v>
      </c>
      <c r="S2232" s="95">
        <f t="shared" si="72"/>
        <v>0</v>
      </c>
    </row>
    <row r="2233" spans="11:19" x14ac:dyDescent="0.25">
      <c r="K2233" s="95">
        <f>SUMIFS(MasterData[Curr Sales],MasterData[Material'#],H2233,MasterData[Material],I2233,MasterData[WWB ID],C2233)</f>
        <v>0</v>
      </c>
      <c r="L2233" s="95">
        <f>SUMIFS(MasterData[Prior Sales],MasterData[Material'#],H2233,MasterData[Material],I2233,MasterData[WWB ID],C2233)</f>
        <v>0</v>
      </c>
      <c r="M2233" s="95">
        <f t="shared" si="71"/>
        <v>0</v>
      </c>
      <c r="N2233" s="95">
        <f>SUMIFS(MasterData[Semi-Annual Base],MasterData[Material'#],H2233,MasterData[Material],I2233,MasterData[WWB ID],C2233)</f>
        <v>0</v>
      </c>
      <c r="O2233" s="95">
        <f>SUMIFS(MasterData[Semi-Annual Focus],MasterData[Material'#],H2233,MasterData[Material],I2233,MasterData[WWB ID],C2233)</f>
        <v>0</v>
      </c>
      <c r="P2233" s="95">
        <f>SUMIFS(MasterData[Base Rebate],MasterData[Material'#],H2233,MasterData[Material],I2233,MasterData[WWB ID],C2233)</f>
        <v>0</v>
      </c>
      <c r="Q2233" s="95">
        <f>SUMIFS(MasterData[Annual Focus],MasterData[Material'#],H2233,MasterData[Material],I2233,MasterData[WWB ID],C2233)</f>
        <v>0</v>
      </c>
      <c r="R2233" s="95">
        <f>SUMIFS(MasterData[Growth Rebate],MasterData[Material'#],H2233,MasterData[Material],I2233,MasterData[WWB ID],C2233)</f>
        <v>0</v>
      </c>
      <c r="S2233" s="95">
        <f t="shared" si="72"/>
        <v>0</v>
      </c>
    </row>
    <row r="2234" spans="11:19" x14ac:dyDescent="0.25">
      <c r="K2234" s="95">
        <f>SUMIFS(MasterData[Curr Sales],MasterData[Material'#],H2234,MasterData[Material],I2234,MasterData[WWB ID],C2234)</f>
        <v>0</v>
      </c>
      <c r="L2234" s="95">
        <f>SUMIFS(MasterData[Prior Sales],MasterData[Material'#],H2234,MasterData[Material],I2234,MasterData[WWB ID],C2234)</f>
        <v>0</v>
      </c>
      <c r="M2234" s="95">
        <f t="shared" si="71"/>
        <v>0</v>
      </c>
      <c r="N2234" s="95">
        <f>SUMIFS(MasterData[Semi-Annual Base],MasterData[Material'#],H2234,MasterData[Material],I2234,MasterData[WWB ID],C2234)</f>
        <v>0</v>
      </c>
      <c r="O2234" s="95">
        <f>SUMIFS(MasterData[Semi-Annual Focus],MasterData[Material'#],H2234,MasterData[Material],I2234,MasterData[WWB ID],C2234)</f>
        <v>0</v>
      </c>
      <c r="P2234" s="95">
        <f>SUMIFS(MasterData[Base Rebate],MasterData[Material'#],H2234,MasterData[Material],I2234,MasterData[WWB ID],C2234)</f>
        <v>0</v>
      </c>
      <c r="Q2234" s="95">
        <f>SUMIFS(MasterData[Annual Focus],MasterData[Material'#],H2234,MasterData[Material],I2234,MasterData[WWB ID],C2234)</f>
        <v>0</v>
      </c>
      <c r="R2234" s="95">
        <f>SUMIFS(MasterData[Growth Rebate],MasterData[Material'#],H2234,MasterData[Material],I2234,MasterData[WWB ID],C2234)</f>
        <v>0</v>
      </c>
      <c r="S2234" s="95">
        <f t="shared" si="72"/>
        <v>0</v>
      </c>
    </row>
    <row r="2235" spans="11:19" x14ac:dyDescent="0.25">
      <c r="K2235" s="95">
        <f>SUMIFS(MasterData[Curr Sales],MasterData[Material'#],H2235,MasterData[Material],I2235,MasterData[WWB ID],C2235)</f>
        <v>0</v>
      </c>
      <c r="L2235" s="95">
        <f>SUMIFS(MasterData[Prior Sales],MasterData[Material'#],H2235,MasterData[Material],I2235,MasterData[WWB ID],C2235)</f>
        <v>0</v>
      </c>
      <c r="M2235" s="95">
        <f t="shared" si="71"/>
        <v>0</v>
      </c>
      <c r="N2235" s="95">
        <f>SUMIFS(MasterData[Semi-Annual Base],MasterData[Material'#],H2235,MasterData[Material],I2235,MasterData[WWB ID],C2235)</f>
        <v>0</v>
      </c>
      <c r="O2235" s="95">
        <f>SUMIFS(MasterData[Semi-Annual Focus],MasterData[Material'#],H2235,MasterData[Material],I2235,MasterData[WWB ID],C2235)</f>
        <v>0</v>
      </c>
      <c r="P2235" s="95">
        <f>SUMIFS(MasterData[Base Rebate],MasterData[Material'#],H2235,MasterData[Material],I2235,MasterData[WWB ID],C2235)</f>
        <v>0</v>
      </c>
      <c r="Q2235" s="95">
        <f>SUMIFS(MasterData[Annual Focus],MasterData[Material'#],H2235,MasterData[Material],I2235,MasterData[WWB ID],C2235)</f>
        <v>0</v>
      </c>
      <c r="R2235" s="95">
        <f>SUMIFS(MasterData[Growth Rebate],MasterData[Material'#],H2235,MasterData[Material],I2235,MasterData[WWB ID],C2235)</f>
        <v>0</v>
      </c>
      <c r="S2235" s="95">
        <f t="shared" si="72"/>
        <v>0</v>
      </c>
    </row>
    <row r="2236" spans="11:19" x14ac:dyDescent="0.25">
      <c r="K2236" s="95">
        <f>SUMIFS(MasterData[Curr Sales],MasterData[Material'#],H2236,MasterData[Material],I2236,MasterData[WWB ID],C2236)</f>
        <v>0</v>
      </c>
      <c r="L2236" s="95">
        <f>SUMIFS(MasterData[Prior Sales],MasterData[Material'#],H2236,MasterData[Material],I2236,MasterData[WWB ID],C2236)</f>
        <v>0</v>
      </c>
      <c r="M2236" s="95">
        <f t="shared" si="71"/>
        <v>0</v>
      </c>
      <c r="N2236" s="95">
        <f>SUMIFS(MasterData[Semi-Annual Base],MasterData[Material'#],H2236,MasterData[Material],I2236,MasterData[WWB ID],C2236)</f>
        <v>0</v>
      </c>
      <c r="O2236" s="95">
        <f>SUMIFS(MasterData[Semi-Annual Focus],MasterData[Material'#],H2236,MasterData[Material],I2236,MasterData[WWB ID],C2236)</f>
        <v>0</v>
      </c>
      <c r="P2236" s="95">
        <f>SUMIFS(MasterData[Base Rebate],MasterData[Material'#],H2236,MasterData[Material],I2236,MasterData[WWB ID],C2236)</f>
        <v>0</v>
      </c>
      <c r="Q2236" s="95">
        <f>SUMIFS(MasterData[Annual Focus],MasterData[Material'#],H2236,MasterData[Material],I2236,MasterData[WWB ID],C2236)</f>
        <v>0</v>
      </c>
      <c r="R2236" s="95">
        <f>SUMIFS(MasterData[Growth Rebate],MasterData[Material'#],H2236,MasterData[Material],I2236,MasterData[WWB ID],C2236)</f>
        <v>0</v>
      </c>
      <c r="S2236" s="95">
        <f t="shared" si="72"/>
        <v>0</v>
      </c>
    </row>
    <row r="2237" spans="11:19" x14ac:dyDescent="0.25">
      <c r="K2237" s="95">
        <f>SUMIFS(MasterData[Curr Sales],MasterData[Material'#],H2237,MasterData[Material],I2237,MasterData[WWB ID],C2237)</f>
        <v>0</v>
      </c>
      <c r="L2237" s="95">
        <f>SUMIFS(MasterData[Prior Sales],MasterData[Material'#],H2237,MasterData[Material],I2237,MasterData[WWB ID],C2237)</f>
        <v>0</v>
      </c>
      <c r="M2237" s="95">
        <f t="shared" si="71"/>
        <v>0</v>
      </c>
      <c r="N2237" s="95">
        <f>SUMIFS(MasterData[Semi-Annual Base],MasterData[Material'#],H2237,MasterData[Material],I2237,MasterData[WWB ID],C2237)</f>
        <v>0</v>
      </c>
      <c r="O2237" s="95">
        <f>SUMIFS(MasterData[Semi-Annual Focus],MasterData[Material'#],H2237,MasterData[Material],I2237,MasterData[WWB ID],C2237)</f>
        <v>0</v>
      </c>
      <c r="P2237" s="95">
        <f>SUMIFS(MasterData[Base Rebate],MasterData[Material'#],H2237,MasterData[Material],I2237,MasterData[WWB ID],C2237)</f>
        <v>0</v>
      </c>
      <c r="Q2237" s="95">
        <f>SUMIFS(MasterData[Annual Focus],MasterData[Material'#],H2237,MasterData[Material],I2237,MasterData[WWB ID],C2237)</f>
        <v>0</v>
      </c>
      <c r="R2237" s="95">
        <f>SUMIFS(MasterData[Growth Rebate],MasterData[Material'#],H2237,MasterData[Material],I2237,MasterData[WWB ID],C2237)</f>
        <v>0</v>
      </c>
      <c r="S2237" s="95">
        <f t="shared" si="72"/>
        <v>0</v>
      </c>
    </row>
    <row r="2238" spans="11:19" x14ac:dyDescent="0.25">
      <c r="K2238" s="95">
        <f>SUMIFS(MasterData[Curr Sales],MasterData[Material'#],H2238,MasterData[Material],I2238,MasterData[WWB ID],C2238)</f>
        <v>0</v>
      </c>
      <c r="L2238" s="95">
        <f>SUMIFS(MasterData[Prior Sales],MasterData[Material'#],H2238,MasterData[Material],I2238,MasterData[WWB ID],C2238)</f>
        <v>0</v>
      </c>
      <c r="M2238" s="95">
        <f t="shared" si="71"/>
        <v>0</v>
      </c>
      <c r="N2238" s="95">
        <f>SUMIFS(MasterData[Semi-Annual Base],MasterData[Material'#],H2238,MasterData[Material],I2238,MasterData[WWB ID],C2238)</f>
        <v>0</v>
      </c>
      <c r="O2238" s="95">
        <f>SUMIFS(MasterData[Semi-Annual Focus],MasterData[Material'#],H2238,MasterData[Material],I2238,MasterData[WWB ID],C2238)</f>
        <v>0</v>
      </c>
      <c r="P2238" s="95">
        <f>SUMIFS(MasterData[Base Rebate],MasterData[Material'#],H2238,MasterData[Material],I2238,MasterData[WWB ID],C2238)</f>
        <v>0</v>
      </c>
      <c r="Q2238" s="95">
        <f>SUMIFS(MasterData[Annual Focus],MasterData[Material'#],H2238,MasterData[Material],I2238,MasterData[WWB ID],C2238)</f>
        <v>0</v>
      </c>
      <c r="R2238" s="95">
        <f>SUMIFS(MasterData[Growth Rebate],MasterData[Material'#],H2238,MasterData[Material],I2238,MasterData[WWB ID],C2238)</f>
        <v>0</v>
      </c>
      <c r="S2238" s="95">
        <f t="shared" si="72"/>
        <v>0</v>
      </c>
    </row>
    <row r="2239" spans="11:19" x14ac:dyDescent="0.25">
      <c r="K2239" s="95">
        <f>SUMIFS(MasterData[Curr Sales],MasterData[Material'#],H2239,MasterData[Material],I2239,MasterData[WWB ID],C2239)</f>
        <v>0</v>
      </c>
      <c r="L2239" s="95">
        <f>SUMIFS(MasterData[Prior Sales],MasterData[Material'#],H2239,MasterData[Material],I2239,MasterData[WWB ID],C2239)</f>
        <v>0</v>
      </c>
      <c r="M2239" s="95">
        <f t="shared" si="71"/>
        <v>0</v>
      </c>
      <c r="N2239" s="95">
        <f>SUMIFS(MasterData[Semi-Annual Base],MasterData[Material'#],H2239,MasterData[Material],I2239,MasterData[WWB ID],C2239)</f>
        <v>0</v>
      </c>
      <c r="O2239" s="95">
        <f>SUMIFS(MasterData[Semi-Annual Focus],MasterData[Material'#],H2239,MasterData[Material],I2239,MasterData[WWB ID],C2239)</f>
        <v>0</v>
      </c>
      <c r="P2239" s="95">
        <f>SUMIFS(MasterData[Base Rebate],MasterData[Material'#],H2239,MasterData[Material],I2239,MasterData[WWB ID],C2239)</f>
        <v>0</v>
      </c>
      <c r="Q2239" s="95">
        <f>SUMIFS(MasterData[Annual Focus],MasterData[Material'#],H2239,MasterData[Material],I2239,MasterData[WWB ID],C2239)</f>
        <v>0</v>
      </c>
      <c r="R2239" s="95">
        <f>SUMIFS(MasterData[Growth Rebate],MasterData[Material'#],H2239,MasterData[Material],I2239,MasterData[WWB ID],C2239)</f>
        <v>0</v>
      </c>
      <c r="S2239" s="95">
        <f t="shared" si="72"/>
        <v>0</v>
      </c>
    </row>
    <row r="2240" spans="11:19" x14ac:dyDescent="0.25">
      <c r="K2240" s="95">
        <f>SUMIFS(MasterData[Curr Sales],MasterData[Material'#],H2240,MasterData[Material],I2240,MasterData[WWB ID],C2240)</f>
        <v>0</v>
      </c>
      <c r="L2240" s="95">
        <f>SUMIFS(MasterData[Prior Sales],MasterData[Material'#],H2240,MasterData[Material],I2240,MasterData[WWB ID],C2240)</f>
        <v>0</v>
      </c>
      <c r="M2240" s="95">
        <f t="shared" si="71"/>
        <v>0</v>
      </c>
      <c r="N2240" s="95">
        <f>SUMIFS(MasterData[Semi-Annual Base],MasterData[Material'#],H2240,MasterData[Material],I2240,MasterData[WWB ID],C2240)</f>
        <v>0</v>
      </c>
      <c r="O2240" s="95">
        <f>SUMIFS(MasterData[Semi-Annual Focus],MasterData[Material'#],H2240,MasterData[Material],I2240,MasterData[WWB ID],C2240)</f>
        <v>0</v>
      </c>
      <c r="P2240" s="95">
        <f>SUMIFS(MasterData[Base Rebate],MasterData[Material'#],H2240,MasterData[Material],I2240,MasterData[WWB ID],C2240)</f>
        <v>0</v>
      </c>
      <c r="Q2240" s="95">
        <f>SUMIFS(MasterData[Annual Focus],MasterData[Material'#],H2240,MasterData[Material],I2240,MasterData[WWB ID],C2240)</f>
        <v>0</v>
      </c>
      <c r="R2240" s="95">
        <f>SUMIFS(MasterData[Growth Rebate],MasterData[Material'#],H2240,MasterData[Material],I2240,MasterData[WWB ID],C2240)</f>
        <v>0</v>
      </c>
      <c r="S2240" s="95">
        <f t="shared" si="72"/>
        <v>0</v>
      </c>
    </row>
    <row r="2241" spans="11:19" x14ac:dyDescent="0.25">
      <c r="K2241" s="95">
        <f>SUMIFS(MasterData[Curr Sales],MasterData[Material'#],H2241,MasterData[Material],I2241,MasterData[WWB ID],C2241)</f>
        <v>0</v>
      </c>
      <c r="L2241" s="95">
        <f>SUMIFS(MasterData[Prior Sales],MasterData[Material'#],H2241,MasterData[Material],I2241,MasterData[WWB ID],C2241)</f>
        <v>0</v>
      </c>
      <c r="M2241" s="95">
        <f t="shared" si="71"/>
        <v>0</v>
      </c>
      <c r="N2241" s="95">
        <f>SUMIFS(MasterData[Semi-Annual Base],MasterData[Material'#],H2241,MasterData[Material],I2241,MasterData[WWB ID],C2241)</f>
        <v>0</v>
      </c>
      <c r="O2241" s="95">
        <f>SUMIFS(MasterData[Semi-Annual Focus],MasterData[Material'#],H2241,MasterData[Material],I2241,MasterData[WWB ID],C2241)</f>
        <v>0</v>
      </c>
      <c r="P2241" s="95">
        <f>SUMIFS(MasterData[Base Rebate],MasterData[Material'#],H2241,MasterData[Material],I2241,MasterData[WWB ID],C2241)</f>
        <v>0</v>
      </c>
      <c r="Q2241" s="95">
        <f>SUMIFS(MasterData[Annual Focus],MasterData[Material'#],H2241,MasterData[Material],I2241,MasterData[WWB ID],C2241)</f>
        <v>0</v>
      </c>
      <c r="R2241" s="95">
        <f>SUMIFS(MasterData[Growth Rebate],MasterData[Material'#],H2241,MasterData[Material],I2241,MasterData[WWB ID],C2241)</f>
        <v>0</v>
      </c>
      <c r="S2241" s="95">
        <f t="shared" si="72"/>
        <v>0</v>
      </c>
    </row>
    <row r="2242" spans="11:19" x14ac:dyDescent="0.25">
      <c r="K2242" s="95">
        <f>SUMIFS(MasterData[Curr Sales],MasterData[Material'#],H2242,MasterData[Material],I2242,MasterData[WWB ID],C2242)</f>
        <v>0</v>
      </c>
      <c r="L2242" s="95">
        <f>SUMIFS(MasterData[Prior Sales],MasterData[Material'#],H2242,MasterData[Material],I2242,MasterData[WWB ID],C2242)</f>
        <v>0</v>
      </c>
      <c r="M2242" s="95">
        <f t="shared" si="71"/>
        <v>0</v>
      </c>
      <c r="N2242" s="95">
        <f>SUMIFS(MasterData[Semi-Annual Base],MasterData[Material'#],H2242,MasterData[Material],I2242,MasterData[WWB ID],C2242)</f>
        <v>0</v>
      </c>
      <c r="O2242" s="95">
        <f>SUMIFS(MasterData[Semi-Annual Focus],MasterData[Material'#],H2242,MasterData[Material],I2242,MasterData[WWB ID],C2242)</f>
        <v>0</v>
      </c>
      <c r="P2242" s="95">
        <f>SUMIFS(MasterData[Base Rebate],MasterData[Material'#],H2242,MasterData[Material],I2242,MasterData[WWB ID],C2242)</f>
        <v>0</v>
      </c>
      <c r="Q2242" s="95">
        <f>SUMIFS(MasterData[Annual Focus],MasterData[Material'#],H2242,MasterData[Material],I2242,MasterData[WWB ID],C2242)</f>
        <v>0</v>
      </c>
      <c r="R2242" s="95">
        <f>SUMIFS(MasterData[Growth Rebate],MasterData[Material'#],H2242,MasterData[Material],I2242,MasterData[WWB ID],C2242)</f>
        <v>0</v>
      </c>
      <c r="S2242" s="95">
        <f t="shared" si="72"/>
        <v>0</v>
      </c>
    </row>
    <row r="2243" spans="11:19" x14ac:dyDescent="0.25">
      <c r="K2243" s="95">
        <f>SUMIFS(MasterData[Curr Sales],MasterData[Material'#],H2243,MasterData[Material],I2243,MasterData[WWB ID],C2243)</f>
        <v>0</v>
      </c>
      <c r="L2243" s="95">
        <f>SUMIFS(MasterData[Prior Sales],MasterData[Material'#],H2243,MasterData[Material],I2243,MasterData[WWB ID],C2243)</f>
        <v>0</v>
      </c>
      <c r="M2243" s="95">
        <f t="shared" si="71"/>
        <v>0</v>
      </c>
      <c r="N2243" s="95">
        <f>SUMIFS(MasterData[Semi-Annual Base],MasterData[Material'#],H2243,MasterData[Material],I2243,MasterData[WWB ID],C2243)</f>
        <v>0</v>
      </c>
      <c r="O2243" s="95">
        <f>SUMIFS(MasterData[Semi-Annual Focus],MasterData[Material'#],H2243,MasterData[Material],I2243,MasterData[WWB ID],C2243)</f>
        <v>0</v>
      </c>
      <c r="P2243" s="95">
        <f>SUMIFS(MasterData[Base Rebate],MasterData[Material'#],H2243,MasterData[Material],I2243,MasterData[WWB ID],C2243)</f>
        <v>0</v>
      </c>
      <c r="Q2243" s="95">
        <f>SUMIFS(MasterData[Annual Focus],MasterData[Material'#],H2243,MasterData[Material],I2243,MasterData[WWB ID],C2243)</f>
        <v>0</v>
      </c>
      <c r="R2243" s="95">
        <f>SUMIFS(MasterData[Growth Rebate],MasterData[Material'#],H2243,MasterData[Material],I2243,MasterData[WWB ID],C2243)</f>
        <v>0</v>
      </c>
      <c r="S2243" s="95">
        <f t="shared" si="72"/>
        <v>0</v>
      </c>
    </row>
    <row r="2244" spans="11:19" x14ac:dyDescent="0.25">
      <c r="K2244" s="95">
        <f>SUMIFS(MasterData[Curr Sales],MasterData[Material'#],H2244,MasterData[Material],I2244,MasterData[WWB ID],C2244)</f>
        <v>0</v>
      </c>
      <c r="L2244" s="95">
        <f>SUMIFS(MasterData[Prior Sales],MasterData[Material'#],H2244,MasterData[Material],I2244,MasterData[WWB ID],C2244)</f>
        <v>0</v>
      </c>
      <c r="M2244" s="95">
        <f t="shared" si="71"/>
        <v>0</v>
      </c>
      <c r="N2244" s="95">
        <f>SUMIFS(MasterData[Semi-Annual Base],MasterData[Material'#],H2244,MasterData[Material],I2244,MasterData[WWB ID],C2244)</f>
        <v>0</v>
      </c>
      <c r="O2244" s="95">
        <f>SUMIFS(MasterData[Semi-Annual Focus],MasterData[Material'#],H2244,MasterData[Material],I2244,MasterData[WWB ID],C2244)</f>
        <v>0</v>
      </c>
      <c r="P2244" s="95">
        <f>SUMIFS(MasterData[Base Rebate],MasterData[Material'#],H2244,MasterData[Material],I2244,MasterData[WWB ID],C2244)</f>
        <v>0</v>
      </c>
      <c r="Q2244" s="95">
        <f>SUMIFS(MasterData[Annual Focus],MasterData[Material'#],H2244,MasterData[Material],I2244,MasterData[WWB ID],C2244)</f>
        <v>0</v>
      </c>
      <c r="R2244" s="95">
        <f>SUMIFS(MasterData[Growth Rebate],MasterData[Material'#],H2244,MasterData[Material],I2244,MasterData[WWB ID],C2244)</f>
        <v>0</v>
      </c>
      <c r="S2244" s="95">
        <f t="shared" si="72"/>
        <v>0</v>
      </c>
    </row>
    <row r="2245" spans="11:19" x14ac:dyDescent="0.25">
      <c r="K2245" s="95">
        <f>SUMIFS(MasterData[Curr Sales],MasterData[Material'#],H2245,MasterData[Material],I2245,MasterData[WWB ID],C2245)</f>
        <v>0</v>
      </c>
      <c r="L2245" s="95">
        <f>SUMIFS(MasterData[Prior Sales],MasterData[Material'#],H2245,MasterData[Material],I2245,MasterData[WWB ID],C2245)</f>
        <v>0</v>
      </c>
      <c r="M2245" s="95">
        <f t="shared" si="71"/>
        <v>0</v>
      </c>
      <c r="N2245" s="95">
        <f>SUMIFS(MasterData[Semi-Annual Base],MasterData[Material'#],H2245,MasterData[Material],I2245,MasterData[WWB ID],C2245)</f>
        <v>0</v>
      </c>
      <c r="O2245" s="95">
        <f>SUMIFS(MasterData[Semi-Annual Focus],MasterData[Material'#],H2245,MasterData[Material],I2245,MasterData[WWB ID],C2245)</f>
        <v>0</v>
      </c>
      <c r="P2245" s="95">
        <f>SUMIFS(MasterData[Base Rebate],MasterData[Material'#],H2245,MasterData[Material],I2245,MasterData[WWB ID],C2245)</f>
        <v>0</v>
      </c>
      <c r="Q2245" s="95">
        <f>SUMIFS(MasterData[Annual Focus],MasterData[Material'#],H2245,MasterData[Material],I2245,MasterData[WWB ID],C2245)</f>
        <v>0</v>
      </c>
      <c r="R2245" s="95">
        <f>SUMIFS(MasterData[Growth Rebate],MasterData[Material'#],H2245,MasterData[Material],I2245,MasterData[WWB ID],C2245)</f>
        <v>0</v>
      </c>
      <c r="S2245" s="95">
        <f t="shared" si="72"/>
        <v>0</v>
      </c>
    </row>
    <row r="2246" spans="11:19" x14ac:dyDescent="0.25">
      <c r="K2246" s="95">
        <f>SUMIFS(MasterData[Curr Sales],MasterData[Material'#],H2246,MasterData[Material],I2246,MasterData[WWB ID],C2246)</f>
        <v>0</v>
      </c>
      <c r="L2246" s="95">
        <f>SUMIFS(MasterData[Prior Sales],MasterData[Material'#],H2246,MasterData[Material],I2246,MasterData[WWB ID],C2246)</f>
        <v>0</v>
      </c>
      <c r="M2246" s="95">
        <f t="shared" si="71"/>
        <v>0</v>
      </c>
      <c r="N2246" s="95">
        <f>SUMIFS(MasterData[Semi-Annual Base],MasterData[Material'#],H2246,MasterData[Material],I2246,MasterData[WWB ID],C2246)</f>
        <v>0</v>
      </c>
      <c r="O2246" s="95">
        <f>SUMIFS(MasterData[Semi-Annual Focus],MasterData[Material'#],H2246,MasterData[Material],I2246,MasterData[WWB ID],C2246)</f>
        <v>0</v>
      </c>
      <c r="P2246" s="95">
        <f>SUMIFS(MasterData[Base Rebate],MasterData[Material'#],H2246,MasterData[Material],I2246,MasterData[WWB ID],C2246)</f>
        <v>0</v>
      </c>
      <c r="Q2246" s="95">
        <f>SUMIFS(MasterData[Annual Focus],MasterData[Material'#],H2246,MasterData[Material],I2246,MasterData[WWB ID],C2246)</f>
        <v>0</v>
      </c>
      <c r="R2246" s="95">
        <f>SUMIFS(MasterData[Growth Rebate],MasterData[Material'#],H2246,MasterData[Material],I2246,MasterData[WWB ID],C2246)</f>
        <v>0</v>
      </c>
      <c r="S2246" s="95">
        <f t="shared" si="72"/>
        <v>0</v>
      </c>
    </row>
    <row r="2247" spans="11:19" x14ac:dyDescent="0.25">
      <c r="K2247" s="95">
        <f>SUMIFS(MasterData[Curr Sales],MasterData[Material'#],H2247,MasterData[Material],I2247,MasterData[WWB ID],C2247)</f>
        <v>0</v>
      </c>
      <c r="L2247" s="95">
        <f>SUMIFS(MasterData[Prior Sales],MasterData[Material'#],H2247,MasterData[Material],I2247,MasterData[WWB ID],C2247)</f>
        <v>0</v>
      </c>
      <c r="M2247" s="95">
        <f t="shared" si="71"/>
        <v>0</v>
      </c>
      <c r="N2247" s="95">
        <f>SUMIFS(MasterData[Semi-Annual Base],MasterData[Material'#],H2247,MasterData[Material],I2247,MasterData[WWB ID],C2247)</f>
        <v>0</v>
      </c>
      <c r="O2247" s="95">
        <f>SUMIFS(MasterData[Semi-Annual Focus],MasterData[Material'#],H2247,MasterData[Material],I2247,MasterData[WWB ID],C2247)</f>
        <v>0</v>
      </c>
      <c r="P2247" s="95">
        <f>SUMIFS(MasterData[Base Rebate],MasterData[Material'#],H2247,MasterData[Material],I2247,MasterData[WWB ID],C2247)</f>
        <v>0</v>
      </c>
      <c r="Q2247" s="95">
        <f>SUMIFS(MasterData[Annual Focus],MasterData[Material'#],H2247,MasterData[Material],I2247,MasterData[WWB ID],C2247)</f>
        <v>0</v>
      </c>
      <c r="R2247" s="95">
        <f>SUMIFS(MasterData[Growth Rebate],MasterData[Material'#],H2247,MasterData[Material],I2247,MasterData[WWB ID],C2247)</f>
        <v>0</v>
      </c>
      <c r="S2247" s="95">
        <f t="shared" si="72"/>
        <v>0</v>
      </c>
    </row>
    <row r="2248" spans="11:19" x14ac:dyDescent="0.25">
      <c r="K2248" s="95">
        <f>SUMIFS(MasterData[Curr Sales],MasterData[Material'#],H2248,MasterData[Material],I2248,MasterData[WWB ID],C2248)</f>
        <v>0</v>
      </c>
      <c r="L2248" s="95">
        <f>SUMIFS(MasterData[Prior Sales],MasterData[Material'#],H2248,MasterData[Material],I2248,MasterData[WWB ID],C2248)</f>
        <v>0</v>
      </c>
      <c r="M2248" s="95">
        <f t="shared" si="71"/>
        <v>0</v>
      </c>
      <c r="N2248" s="95">
        <f>SUMIFS(MasterData[Semi-Annual Base],MasterData[Material'#],H2248,MasterData[Material],I2248,MasterData[WWB ID],C2248)</f>
        <v>0</v>
      </c>
      <c r="O2248" s="95">
        <f>SUMIFS(MasterData[Semi-Annual Focus],MasterData[Material'#],H2248,MasterData[Material],I2248,MasterData[WWB ID],C2248)</f>
        <v>0</v>
      </c>
      <c r="P2248" s="95">
        <f>SUMIFS(MasterData[Base Rebate],MasterData[Material'#],H2248,MasterData[Material],I2248,MasterData[WWB ID],C2248)</f>
        <v>0</v>
      </c>
      <c r="Q2248" s="95">
        <f>SUMIFS(MasterData[Annual Focus],MasterData[Material'#],H2248,MasterData[Material],I2248,MasterData[WWB ID],C2248)</f>
        <v>0</v>
      </c>
      <c r="R2248" s="95">
        <f>SUMIFS(MasterData[Growth Rebate],MasterData[Material'#],H2248,MasterData[Material],I2248,MasterData[WWB ID],C2248)</f>
        <v>0</v>
      </c>
      <c r="S2248" s="95">
        <f t="shared" si="72"/>
        <v>0</v>
      </c>
    </row>
    <row r="2249" spans="11:19" x14ac:dyDescent="0.25">
      <c r="K2249" s="95">
        <f>SUMIFS(MasterData[Curr Sales],MasterData[Material'#],H2249,MasterData[Material],I2249,MasterData[WWB ID],C2249)</f>
        <v>0</v>
      </c>
      <c r="L2249" s="95">
        <f>SUMIFS(MasterData[Prior Sales],MasterData[Material'#],H2249,MasterData[Material],I2249,MasterData[WWB ID],C2249)</f>
        <v>0</v>
      </c>
      <c r="M2249" s="95">
        <f t="shared" si="71"/>
        <v>0</v>
      </c>
      <c r="N2249" s="95">
        <f>SUMIFS(MasterData[Semi-Annual Base],MasterData[Material'#],H2249,MasterData[Material],I2249,MasterData[WWB ID],C2249)</f>
        <v>0</v>
      </c>
      <c r="O2249" s="95">
        <f>SUMIFS(MasterData[Semi-Annual Focus],MasterData[Material'#],H2249,MasterData[Material],I2249,MasterData[WWB ID],C2249)</f>
        <v>0</v>
      </c>
      <c r="P2249" s="95">
        <f>SUMIFS(MasterData[Base Rebate],MasterData[Material'#],H2249,MasterData[Material],I2249,MasterData[WWB ID],C2249)</f>
        <v>0</v>
      </c>
      <c r="Q2249" s="95">
        <f>SUMIFS(MasterData[Annual Focus],MasterData[Material'#],H2249,MasterData[Material],I2249,MasterData[WWB ID],C2249)</f>
        <v>0</v>
      </c>
      <c r="R2249" s="95">
        <f>SUMIFS(MasterData[Growth Rebate],MasterData[Material'#],H2249,MasterData[Material],I2249,MasterData[WWB ID],C2249)</f>
        <v>0</v>
      </c>
      <c r="S2249" s="95">
        <f t="shared" si="72"/>
        <v>0</v>
      </c>
    </row>
    <row r="2250" spans="11:19" x14ac:dyDescent="0.25">
      <c r="K2250" s="95">
        <f>SUMIFS(MasterData[Curr Sales],MasterData[Material'#],H2250,MasterData[Material],I2250,MasterData[WWB ID],C2250)</f>
        <v>0</v>
      </c>
      <c r="L2250" s="95">
        <f>SUMIFS(MasterData[Prior Sales],MasterData[Material'#],H2250,MasterData[Material],I2250,MasterData[WWB ID],C2250)</f>
        <v>0</v>
      </c>
      <c r="M2250" s="95">
        <f t="shared" si="71"/>
        <v>0</v>
      </c>
      <c r="N2250" s="95">
        <f>SUMIFS(MasterData[Semi-Annual Base],MasterData[Material'#],H2250,MasterData[Material],I2250,MasterData[WWB ID],C2250)</f>
        <v>0</v>
      </c>
      <c r="O2250" s="95">
        <f>SUMIFS(MasterData[Semi-Annual Focus],MasterData[Material'#],H2250,MasterData[Material],I2250,MasterData[WWB ID],C2250)</f>
        <v>0</v>
      </c>
      <c r="P2250" s="95">
        <f>SUMIFS(MasterData[Base Rebate],MasterData[Material'#],H2250,MasterData[Material],I2250,MasterData[WWB ID],C2250)</f>
        <v>0</v>
      </c>
      <c r="Q2250" s="95">
        <f>SUMIFS(MasterData[Annual Focus],MasterData[Material'#],H2250,MasterData[Material],I2250,MasterData[WWB ID],C2250)</f>
        <v>0</v>
      </c>
      <c r="R2250" s="95">
        <f>SUMIFS(MasterData[Growth Rebate],MasterData[Material'#],H2250,MasterData[Material],I2250,MasterData[WWB ID],C2250)</f>
        <v>0</v>
      </c>
      <c r="S2250" s="95">
        <f t="shared" si="72"/>
        <v>0</v>
      </c>
    </row>
  </sheetData>
  <autoFilter ref="A7:S2250" xr:uid="{D4DE2164-5A16-4BB7-A4BB-14A605CF49D2}"/>
  <conditionalFormatting sqref="H1:H1048576">
    <cfRule type="duplicateValues" dxfId="5" priority="3"/>
  </conditionalFormatting>
  <conditionalFormatting sqref="H7">
    <cfRule type="duplicateValues" dxfId="4" priority="2"/>
  </conditionalFormatting>
  <conditionalFormatting sqref="S5:S6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D877-8A2A-4FA5-8639-8F73F276C7C6}">
  <sheetPr>
    <tabColor rgb="FF00B0F0"/>
  </sheetPr>
  <dimension ref="A1:AA6118"/>
  <sheetViews>
    <sheetView showGridLines="0" topLeftCell="L1" workbookViewId="0">
      <selection activeCell="A8" sqref="A8:AA6118"/>
    </sheetView>
  </sheetViews>
  <sheetFormatPr defaultColWidth="8.33203125" defaultRowHeight="13.2" x14ac:dyDescent="0.25"/>
  <cols>
    <col min="1" max="1" width="12" customWidth="1"/>
    <col min="2" max="4" width="9.88671875" customWidth="1"/>
    <col min="5" max="8" width="5.33203125" customWidth="1"/>
    <col min="9" max="9" width="6" customWidth="1"/>
    <col min="10" max="10" width="5.33203125" customWidth="1"/>
    <col min="11" max="11" width="7.44140625" customWidth="1"/>
    <col min="12" max="12" width="9.88671875" customWidth="1"/>
    <col min="13" max="15" width="8.33203125" customWidth="1"/>
    <col min="16" max="16" width="22.44140625" customWidth="1"/>
    <col min="17" max="17" width="10.109375" customWidth="1"/>
    <col min="18" max="18" width="8.6640625" customWidth="1"/>
    <col min="19" max="19" width="14.5546875" customWidth="1"/>
    <col min="20" max="21" width="14.33203125" customWidth="1"/>
    <col min="22" max="23" width="12.109375" customWidth="1"/>
    <col min="24" max="25" width="11.6640625" customWidth="1"/>
    <col min="26" max="26" width="15.77734375" customWidth="1"/>
    <col min="27" max="27" width="14.6640625" customWidth="1"/>
  </cols>
  <sheetData>
    <row r="1" spans="1:27" x14ac:dyDescent="0.25">
      <c r="A1" s="1"/>
    </row>
    <row r="2" spans="1:27" x14ac:dyDescent="0.25">
      <c r="A2" s="1"/>
    </row>
    <row r="3" spans="1:27" x14ac:dyDescent="0.25">
      <c r="A3" s="1"/>
    </row>
    <row r="4" spans="1:27" x14ac:dyDescent="0.25">
      <c r="A4" s="1"/>
    </row>
    <row r="5" spans="1:27" x14ac:dyDescent="0.25">
      <c r="A5" s="1"/>
      <c r="S5" s="94" cm="1">
        <f t="array" ref="S5:U5">'Executive Summary'!D36:F36</f>
        <v>29583190.060000032</v>
      </c>
      <c r="T5" s="94">
        <v>26526170.189999994</v>
      </c>
      <c r="U5" s="94">
        <v>3057019.8700000383</v>
      </c>
      <c r="V5" s="94" cm="1">
        <f t="array" ref="V5:Z5">'Executive Summary'!H36:L36</f>
        <v>193567.06169999987</v>
      </c>
      <c r="W5" s="94">
        <v>0</v>
      </c>
      <c r="X5" s="94">
        <v>204325.4911499999</v>
      </c>
      <c r="Y5" s="94">
        <v>0</v>
      </c>
      <c r="Z5" s="94">
        <v>305701.98700000386</v>
      </c>
      <c r="AA5" s="94">
        <f>ROUND(Payment,2)</f>
        <v>510027.48</v>
      </c>
    </row>
    <row r="6" spans="1:27" x14ac:dyDescent="0.25">
      <c r="A6" s="143"/>
      <c r="S6" s="94">
        <f>SUM(MasterData[Curr Sales])</f>
        <v>29583190.060000021</v>
      </c>
      <c r="T6" s="94">
        <f>SUM(MasterData[Prior Sales])</f>
        <v>26526170.189999972</v>
      </c>
      <c r="U6" s="94">
        <f>SUM(MasterData[Variance])</f>
        <v>3057019.8700000136</v>
      </c>
      <c r="V6" s="94">
        <f>SUM(MasterData[Semi-Annual Base])</f>
        <v>0</v>
      </c>
      <c r="W6" s="94">
        <f>SUM(MasterData[Semi-Annual Focus])</f>
        <v>0</v>
      </c>
      <c r="X6" s="94">
        <f>SUM(MasterData[Base Rebate])</f>
        <v>204325.49114999984</v>
      </c>
      <c r="Y6" s="94">
        <f>SUM(MasterData[Annual Focus])</f>
        <v>0</v>
      </c>
      <c r="Z6" s="94">
        <f>SUM(MasterData[Growth Rebate])</f>
        <v>305701.98700000084</v>
      </c>
      <c r="AA6" s="94">
        <f>ROUND(SUM(MasterData[Rebate]),2)</f>
        <v>510027.48</v>
      </c>
    </row>
    <row r="7" spans="1:27" s="60" customFormat="1" ht="38.25" customHeight="1" x14ac:dyDescent="0.25">
      <c r="A7" s="89" t="s">
        <v>54</v>
      </c>
      <c r="B7" s="89" t="s">
        <v>55</v>
      </c>
      <c r="C7" s="89" t="s">
        <v>1431</v>
      </c>
      <c r="D7" s="106" t="s">
        <v>32</v>
      </c>
      <c r="E7" s="89" t="s">
        <v>33</v>
      </c>
      <c r="F7" s="89" t="s">
        <v>34</v>
      </c>
      <c r="G7" s="89" t="s">
        <v>35</v>
      </c>
      <c r="H7" s="89" t="s">
        <v>117</v>
      </c>
      <c r="I7" s="89" t="s">
        <v>36</v>
      </c>
      <c r="J7" s="89" t="s">
        <v>13</v>
      </c>
      <c r="K7" s="89" t="s">
        <v>1528</v>
      </c>
      <c r="L7" s="106" t="s">
        <v>37</v>
      </c>
      <c r="M7" s="89" t="s">
        <v>38</v>
      </c>
      <c r="N7" s="89" t="s">
        <v>39</v>
      </c>
      <c r="O7" s="106" t="s">
        <v>40</v>
      </c>
      <c r="P7" s="89" t="s">
        <v>41</v>
      </c>
      <c r="Q7" s="89" t="s">
        <v>42</v>
      </c>
      <c r="R7" s="89" t="s">
        <v>43</v>
      </c>
      <c r="S7" s="90" t="s">
        <v>30</v>
      </c>
      <c r="T7" s="90" t="s">
        <v>19</v>
      </c>
      <c r="U7" s="90" t="s">
        <v>49</v>
      </c>
      <c r="V7" s="90" t="s">
        <v>1518</v>
      </c>
      <c r="W7" s="90" t="s">
        <v>1543</v>
      </c>
      <c r="X7" s="90" t="s">
        <v>48</v>
      </c>
      <c r="Y7" s="90" t="s">
        <v>1544</v>
      </c>
      <c r="Z7" s="90" t="s">
        <v>26</v>
      </c>
      <c r="AA7" s="90" t="s">
        <v>23</v>
      </c>
    </row>
    <row r="8" spans="1:27" x14ac:dyDescent="0.25">
      <c r="A8" s="145" t="s">
        <v>1529</v>
      </c>
      <c r="B8" t="s">
        <v>1529</v>
      </c>
      <c r="C8" t="s">
        <v>2724</v>
      </c>
      <c r="D8" t="s">
        <v>2725</v>
      </c>
      <c r="E8" t="s">
        <v>2726</v>
      </c>
      <c r="F8" t="s">
        <v>2727</v>
      </c>
      <c r="G8" t="s">
        <v>2310</v>
      </c>
      <c r="H8" t="s">
        <v>2728</v>
      </c>
      <c r="I8" t="s">
        <v>59</v>
      </c>
      <c r="J8" t="s">
        <v>127</v>
      </c>
      <c r="K8" t="s">
        <v>75</v>
      </c>
      <c r="L8" t="s">
        <v>76</v>
      </c>
      <c r="M8" t="s">
        <v>133</v>
      </c>
      <c r="N8" t="s">
        <v>149</v>
      </c>
      <c r="O8" t="s">
        <v>150</v>
      </c>
      <c r="P8" t="s">
        <v>1006</v>
      </c>
      <c r="Q8" t="s">
        <v>1007</v>
      </c>
      <c r="R8" t="s">
        <v>131</v>
      </c>
      <c r="S8" s="83">
        <v>77.72999999999999</v>
      </c>
      <c r="T8" s="83">
        <v>72.599999999999994</v>
      </c>
      <c r="U8" s="83">
        <v>5.1300000000000026</v>
      </c>
      <c r="V8" s="83">
        <v>0</v>
      </c>
      <c r="W8" s="83">
        <v>0</v>
      </c>
      <c r="X8" s="83">
        <v>0.55922247920592194</v>
      </c>
      <c r="Y8">
        <v>0</v>
      </c>
      <c r="Z8" s="83">
        <v>0.51300000000000079</v>
      </c>
      <c r="AA8" s="83">
        <v>1.072222479205923</v>
      </c>
    </row>
    <row r="9" spans="1:27" x14ac:dyDescent="0.25">
      <c r="A9" t="s">
        <v>1529</v>
      </c>
      <c r="B9" t="s">
        <v>1529</v>
      </c>
      <c r="C9" t="s">
        <v>2724</v>
      </c>
      <c r="D9" t="s">
        <v>2725</v>
      </c>
      <c r="E9" t="s">
        <v>2726</v>
      </c>
      <c r="F9" t="s">
        <v>2727</v>
      </c>
      <c r="G9" t="s">
        <v>2310</v>
      </c>
      <c r="H9" t="s">
        <v>2728</v>
      </c>
      <c r="I9" t="s">
        <v>59</v>
      </c>
      <c r="J9" t="s">
        <v>193</v>
      </c>
      <c r="K9" t="s">
        <v>60</v>
      </c>
      <c r="L9" t="s">
        <v>61</v>
      </c>
      <c r="M9" t="s">
        <v>194</v>
      </c>
      <c r="N9" t="s">
        <v>750</v>
      </c>
      <c r="O9" t="s">
        <v>751</v>
      </c>
      <c r="P9" t="s">
        <v>1152</v>
      </c>
      <c r="Q9" t="s">
        <v>1153</v>
      </c>
      <c r="R9" t="s">
        <v>131</v>
      </c>
      <c r="S9" s="83">
        <v>100.23999999999998</v>
      </c>
      <c r="T9" s="83">
        <v>36.150000000000006</v>
      </c>
      <c r="U9" s="83">
        <v>64.089999999999975</v>
      </c>
      <c r="V9" s="83">
        <v>0</v>
      </c>
      <c r="W9" s="83">
        <v>0</v>
      </c>
      <c r="X9" s="83">
        <v>0.27845582125749424</v>
      </c>
      <c r="Y9">
        <v>0</v>
      </c>
      <c r="Z9" s="83">
        <v>6.4089999999999989</v>
      </c>
      <c r="AA9" s="83">
        <v>6.6874558212574922</v>
      </c>
    </row>
    <row r="10" spans="1:27" x14ac:dyDescent="0.25">
      <c r="A10" t="s">
        <v>1529</v>
      </c>
      <c r="B10" t="s">
        <v>1529</v>
      </c>
      <c r="C10" t="s">
        <v>2724</v>
      </c>
      <c r="D10" t="s">
        <v>2725</v>
      </c>
      <c r="E10" t="s">
        <v>2726</v>
      </c>
      <c r="F10" t="s">
        <v>2727</v>
      </c>
      <c r="G10" t="s">
        <v>2310</v>
      </c>
      <c r="H10" t="s">
        <v>2728</v>
      </c>
      <c r="I10" t="s">
        <v>59</v>
      </c>
      <c r="J10" t="s">
        <v>193</v>
      </c>
      <c r="K10" t="s">
        <v>60</v>
      </c>
      <c r="L10" t="s">
        <v>61</v>
      </c>
      <c r="M10" t="s">
        <v>194</v>
      </c>
      <c r="N10" t="s">
        <v>897</v>
      </c>
      <c r="O10" t="s">
        <v>898</v>
      </c>
      <c r="P10" t="s">
        <v>1162</v>
      </c>
      <c r="Q10" t="s">
        <v>1163</v>
      </c>
      <c r="R10" t="s">
        <v>131</v>
      </c>
      <c r="S10" s="83">
        <v>271.03999999999996</v>
      </c>
      <c r="T10" s="83">
        <v>78.2</v>
      </c>
      <c r="U10" s="83">
        <v>192.83999999999997</v>
      </c>
      <c r="V10" s="83">
        <v>0</v>
      </c>
      <c r="W10" s="83">
        <v>0</v>
      </c>
      <c r="X10" s="83">
        <v>0.60235809743668189</v>
      </c>
      <c r="Y10">
        <v>0</v>
      </c>
      <c r="Z10" s="83">
        <v>19.283999999999999</v>
      </c>
      <c r="AA10" s="83">
        <v>19.88635809743668</v>
      </c>
    </row>
    <row r="11" spans="1:27" x14ac:dyDescent="0.25">
      <c r="A11" t="s">
        <v>1529</v>
      </c>
      <c r="B11" t="s">
        <v>1529</v>
      </c>
      <c r="C11" t="s">
        <v>2724</v>
      </c>
      <c r="D11" t="s">
        <v>2725</v>
      </c>
      <c r="E11" t="s">
        <v>2726</v>
      </c>
      <c r="F11" t="s">
        <v>2727</v>
      </c>
      <c r="G11" t="s">
        <v>2310</v>
      </c>
      <c r="H11" t="s">
        <v>2728</v>
      </c>
      <c r="I11" t="s">
        <v>59</v>
      </c>
      <c r="J11" t="s">
        <v>193</v>
      </c>
      <c r="K11" t="s">
        <v>60</v>
      </c>
      <c r="L11" t="s">
        <v>61</v>
      </c>
      <c r="M11" t="s">
        <v>194</v>
      </c>
      <c r="N11" t="s">
        <v>311</v>
      </c>
      <c r="O11" t="s">
        <v>312</v>
      </c>
      <c r="P11" t="s">
        <v>313</v>
      </c>
      <c r="Q11" t="s">
        <v>314</v>
      </c>
      <c r="R11" t="s">
        <v>131</v>
      </c>
      <c r="S11" s="83">
        <v>181.4</v>
      </c>
      <c r="T11" s="83">
        <v>18.32</v>
      </c>
      <c r="U11" s="83">
        <v>163.08000000000001</v>
      </c>
      <c r="V11" s="83">
        <v>0</v>
      </c>
      <c r="W11" s="83">
        <v>0</v>
      </c>
      <c r="X11" s="83">
        <v>0.14111509392634286</v>
      </c>
      <c r="Y11">
        <v>0</v>
      </c>
      <c r="Z11" s="83">
        <v>16.308</v>
      </c>
      <c r="AA11" s="83">
        <v>16.449115093926345</v>
      </c>
    </row>
    <row r="12" spans="1:27" x14ac:dyDescent="0.25">
      <c r="A12" t="s">
        <v>1529</v>
      </c>
      <c r="B12" t="s">
        <v>1529</v>
      </c>
      <c r="C12" t="s">
        <v>2724</v>
      </c>
      <c r="D12" t="s">
        <v>2725</v>
      </c>
      <c r="E12" t="s">
        <v>2726</v>
      </c>
      <c r="F12" t="s">
        <v>2727</v>
      </c>
      <c r="G12" t="s">
        <v>2310</v>
      </c>
      <c r="H12" t="s">
        <v>2728</v>
      </c>
      <c r="I12" t="s">
        <v>44</v>
      </c>
      <c r="J12" t="s">
        <v>45</v>
      </c>
      <c r="K12" t="s">
        <v>46</v>
      </c>
      <c r="L12" t="s">
        <v>47</v>
      </c>
      <c r="M12" t="s">
        <v>506</v>
      </c>
      <c r="N12" t="s">
        <v>507</v>
      </c>
      <c r="O12" t="s">
        <v>508</v>
      </c>
      <c r="P12" t="s">
        <v>795</v>
      </c>
      <c r="Q12" t="s">
        <v>796</v>
      </c>
      <c r="R12" t="s">
        <v>131</v>
      </c>
      <c r="S12" s="83">
        <v>99.360000000000014</v>
      </c>
      <c r="T12" s="83">
        <v>0</v>
      </c>
      <c r="U12" s="83">
        <v>99.360000000000014</v>
      </c>
      <c r="V12" s="83">
        <v>0</v>
      </c>
      <c r="W12" s="83">
        <v>0</v>
      </c>
      <c r="X12" s="83">
        <v>0</v>
      </c>
      <c r="Y12">
        <v>0</v>
      </c>
      <c r="Z12" s="83">
        <v>9.9360000000000017</v>
      </c>
      <c r="AA12" s="83">
        <v>9.9360000000000017</v>
      </c>
    </row>
    <row r="13" spans="1:27" x14ac:dyDescent="0.25">
      <c r="A13" t="s">
        <v>1529</v>
      </c>
      <c r="B13" t="s">
        <v>1529</v>
      </c>
      <c r="C13" t="s">
        <v>2724</v>
      </c>
      <c r="D13" t="s">
        <v>2725</v>
      </c>
      <c r="E13" t="s">
        <v>2726</v>
      </c>
      <c r="F13" t="s">
        <v>2727</v>
      </c>
      <c r="G13" t="s">
        <v>2310</v>
      </c>
      <c r="H13" t="s">
        <v>2728</v>
      </c>
      <c r="I13" t="s">
        <v>44</v>
      </c>
      <c r="J13" t="s">
        <v>45</v>
      </c>
      <c r="K13" t="s">
        <v>46</v>
      </c>
      <c r="L13" t="s">
        <v>47</v>
      </c>
      <c r="M13" t="s">
        <v>506</v>
      </c>
      <c r="N13" t="s">
        <v>507</v>
      </c>
      <c r="O13" t="s">
        <v>508</v>
      </c>
      <c r="P13" t="s">
        <v>853</v>
      </c>
      <c r="Q13" t="s">
        <v>854</v>
      </c>
      <c r="R13" t="s">
        <v>131</v>
      </c>
      <c r="S13" s="83">
        <v>57.25</v>
      </c>
      <c r="T13" s="83">
        <v>0</v>
      </c>
      <c r="U13" s="83">
        <v>57.25</v>
      </c>
      <c r="V13" s="83">
        <v>0</v>
      </c>
      <c r="W13" s="83">
        <v>0</v>
      </c>
      <c r="X13" s="83">
        <v>0</v>
      </c>
      <c r="Y13">
        <v>0</v>
      </c>
      <c r="Z13" s="83">
        <v>5.7249999999999996</v>
      </c>
      <c r="AA13" s="83">
        <v>5.7249999999999996</v>
      </c>
    </row>
    <row r="14" spans="1:27" x14ac:dyDescent="0.25">
      <c r="A14" t="s">
        <v>1529</v>
      </c>
      <c r="B14" t="s">
        <v>1529</v>
      </c>
      <c r="C14" t="s">
        <v>2724</v>
      </c>
      <c r="D14" t="s">
        <v>2725</v>
      </c>
      <c r="E14" t="s">
        <v>2726</v>
      </c>
      <c r="F14" t="s">
        <v>2727</v>
      </c>
      <c r="G14" t="s">
        <v>2310</v>
      </c>
      <c r="H14" t="s">
        <v>2728</v>
      </c>
      <c r="I14" t="s">
        <v>44</v>
      </c>
      <c r="J14" t="s">
        <v>45</v>
      </c>
      <c r="K14" t="s">
        <v>46</v>
      </c>
      <c r="L14" t="s">
        <v>47</v>
      </c>
      <c r="M14" t="s">
        <v>506</v>
      </c>
      <c r="N14" t="s">
        <v>507</v>
      </c>
      <c r="O14" t="s">
        <v>508</v>
      </c>
      <c r="P14" t="s">
        <v>768</v>
      </c>
      <c r="Q14" t="s">
        <v>769</v>
      </c>
      <c r="R14" t="s">
        <v>131</v>
      </c>
      <c r="S14" s="83">
        <v>142.08999999999997</v>
      </c>
      <c r="T14" s="83">
        <v>0</v>
      </c>
      <c r="U14" s="83">
        <v>142.08999999999997</v>
      </c>
      <c r="V14" s="83">
        <v>0</v>
      </c>
      <c r="W14" s="83">
        <v>0</v>
      </c>
      <c r="X14" s="83">
        <v>0</v>
      </c>
      <c r="Y14">
        <v>0</v>
      </c>
      <c r="Z14" s="83">
        <v>14.209</v>
      </c>
      <c r="AA14" s="83">
        <v>14.209</v>
      </c>
    </row>
    <row r="15" spans="1:27" x14ac:dyDescent="0.25">
      <c r="A15" t="s">
        <v>1529</v>
      </c>
      <c r="B15" t="s">
        <v>1529</v>
      </c>
      <c r="C15" t="s">
        <v>2724</v>
      </c>
      <c r="D15" t="s">
        <v>2725</v>
      </c>
      <c r="E15" t="s">
        <v>2726</v>
      </c>
      <c r="F15" t="s">
        <v>2727</v>
      </c>
      <c r="G15" t="s">
        <v>2310</v>
      </c>
      <c r="H15" t="s">
        <v>2728</v>
      </c>
      <c r="I15" t="s">
        <v>44</v>
      </c>
      <c r="J15" t="s">
        <v>45</v>
      </c>
      <c r="K15" t="s">
        <v>46</v>
      </c>
      <c r="L15" t="s">
        <v>47</v>
      </c>
      <c r="M15" t="s">
        <v>506</v>
      </c>
      <c r="N15" t="s">
        <v>507</v>
      </c>
      <c r="O15" t="s">
        <v>508</v>
      </c>
      <c r="P15" t="s">
        <v>760</v>
      </c>
      <c r="Q15" t="s">
        <v>761</v>
      </c>
      <c r="R15" t="s">
        <v>131</v>
      </c>
      <c r="S15" s="83">
        <v>67.58</v>
      </c>
      <c r="T15" s="83">
        <v>0.1</v>
      </c>
      <c r="U15" s="83">
        <v>67.48</v>
      </c>
      <c r="V15" s="83">
        <v>0</v>
      </c>
      <c r="W15" s="83">
        <v>0</v>
      </c>
      <c r="X15" s="83">
        <v>7.7027889697785408E-4</v>
      </c>
      <c r="Y15">
        <v>0</v>
      </c>
      <c r="Z15" s="83">
        <v>6.7480000000000002</v>
      </c>
      <c r="AA15" s="83">
        <v>6.7487702788969779</v>
      </c>
    </row>
    <row r="16" spans="1:27" x14ac:dyDescent="0.25">
      <c r="A16" t="s">
        <v>1529</v>
      </c>
      <c r="B16" t="s">
        <v>1529</v>
      </c>
      <c r="C16" t="s">
        <v>2724</v>
      </c>
      <c r="D16" t="s">
        <v>2725</v>
      </c>
      <c r="E16" t="s">
        <v>2726</v>
      </c>
      <c r="F16" t="s">
        <v>2727</v>
      </c>
      <c r="G16" t="s">
        <v>2310</v>
      </c>
      <c r="H16" t="s">
        <v>2728</v>
      </c>
      <c r="I16" t="s">
        <v>44</v>
      </c>
      <c r="J16" t="s">
        <v>45</v>
      </c>
      <c r="K16" t="s">
        <v>46</v>
      </c>
      <c r="L16" t="s">
        <v>47</v>
      </c>
      <c r="M16" t="s">
        <v>506</v>
      </c>
      <c r="N16" t="s">
        <v>507</v>
      </c>
      <c r="O16" t="s">
        <v>508</v>
      </c>
      <c r="P16" t="s">
        <v>774</v>
      </c>
      <c r="Q16" t="s">
        <v>775</v>
      </c>
      <c r="R16" t="s">
        <v>131</v>
      </c>
      <c r="S16" s="83">
        <v>130.4</v>
      </c>
      <c r="T16" s="83">
        <v>16.399999999999999</v>
      </c>
      <c r="U16" s="83">
        <v>114</v>
      </c>
      <c r="V16" s="83">
        <v>0</v>
      </c>
      <c r="W16" s="83">
        <v>0</v>
      </c>
      <c r="X16" s="83">
        <v>0.12632573910436803</v>
      </c>
      <c r="Y16">
        <v>0</v>
      </c>
      <c r="Z16" s="83">
        <v>11.400000000000002</v>
      </c>
      <c r="AA16" s="83">
        <v>11.526325739104371</v>
      </c>
    </row>
    <row r="17" spans="1:27" x14ac:dyDescent="0.25">
      <c r="A17" t="s">
        <v>1529</v>
      </c>
      <c r="B17" t="s">
        <v>1529</v>
      </c>
      <c r="C17" t="s">
        <v>2724</v>
      </c>
      <c r="D17" t="s">
        <v>2725</v>
      </c>
      <c r="E17" t="s">
        <v>2726</v>
      </c>
      <c r="F17" t="s">
        <v>2727</v>
      </c>
      <c r="G17" t="s">
        <v>2310</v>
      </c>
      <c r="H17" t="s">
        <v>2728</v>
      </c>
      <c r="I17" t="s">
        <v>44</v>
      </c>
      <c r="J17" t="s">
        <v>45</v>
      </c>
      <c r="K17" t="s">
        <v>46</v>
      </c>
      <c r="L17" t="s">
        <v>47</v>
      </c>
      <c r="M17" t="s">
        <v>506</v>
      </c>
      <c r="N17" t="s">
        <v>507</v>
      </c>
      <c r="O17" t="s">
        <v>508</v>
      </c>
      <c r="P17" t="s">
        <v>758</v>
      </c>
      <c r="Q17" t="s">
        <v>759</v>
      </c>
      <c r="R17" t="s">
        <v>131</v>
      </c>
      <c r="S17" s="83">
        <v>52.46</v>
      </c>
      <c r="T17" s="83">
        <v>39</v>
      </c>
      <c r="U17" s="83">
        <v>13.46</v>
      </c>
      <c r="V17" s="83">
        <v>0</v>
      </c>
      <c r="W17" s="83">
        <v>0</v>
      </c>
      <c r="X17" s="83">
        <v>0.30040876982136305</v>
      </c>
      <c r="Y17">
        <v>0</v>
      </c>
      <c r="Z17" s="83">
        <v>1.3460000000000001</v>
      </c>
      <c r="AA17" s="83">
        <v>1.6464087698213632</v>
      </c>
    </row>
    <row r="18" spans="1:27" x14ac:dyDescent="0.25">
      <c r="A18" t="s">
        <v>1529</v>
      </c>
      <c r="B18" t="s">
        <v>1529</v>
      </c>
      <c r="C18" t="s">
        <v>2724</v>
      </c>
      <c r="D18" t="s">
        <v>2725</v>
      </c>
      <c r="E18" t="s">
        <v>2726</v>
      </c>
      <c r="F18" t="s">
        <v>2727</v>
      </c>
      <c r="G18" t="s">
        <v>2310</v>
      </c>
      <c r="H18" t="s">
        <v>2728</v>
      </c>
      <c r="I18" t="s">
        <v>44</v>
      </c>
      <c r="J18" t="s">
        <v>45</v>
      </c>
      <c r="K18" t="s">
        <v>46</v>
      </c>
      <c r="L18" t="s">
        <v>47</v>
      </c>
      <c r="M18" t="s">
        <v>506</v>
      </c>
      <c r="N18" t="s">
        <v>762</v>
      </c>
      <c r="O18" t="s">
        <v>797</v>
      </c>
      <c r="P18" t="s">
        <v>798</v>
      </c>
      <c r="Q18" t="s">
        <v>799</v>
      </c>
      <c r="R18" t="s">
        <v>131</v>
      </c>
      <c r="S18" s="83">
        <v>0</v>
      </c>
      <c r="T18" s="83">
        <v>55</v>
      </c>
      <c r="U18" s="83">
        <v>-55</v>
      </c>
      <c r="V18" s="83">
        <v>0</v>
      </c>
      <c r="W18" s="83">
        <v>0</v>
      </c>
      <c r="X18" s="83">
        <v>0.42365339333781971</v>
      </c>
      <c r="Y18">
        <v>0</v>
      </c>
      <c r="Z18" s="83">
        <v>-5.5</v>
      </c>
      <c r="AA18" s="83">
        <v>-5.076346606662181</v>
      </c>
    </row>
    <row r="19" spans="1:27" x14ac:dyDescent="0.25">
      <c r="A19" t="s">
        <v>1529</v>
      </c>
      <c r="B19" t="s">
        <v>1529</v>
      </c>
      <c r="C19" t="s">
        <v>2724</v>
      </c>
      <c r="D19" t="s">
        <v>2725</v>
      </c>
      <c r="E19" t="s">
        <v>2726</v>
      </c>
      <c r="F19" t="s">
        <v>2727</v>
      </c>
      <c r="G19" t="s">
        <v>2310</v>
      </c>
      <c r="H19" t="s">
        <v>2728</v>
      </c>
      <c r="I19" t="s">
        <v>44</v>
      </c>
      <c r="J19" t="s">
        <v>45</v>
      </c>
      <c r="K19" t="s">
        <v>46</v>
      </c>
      <c r="L19" t="s">
        <v>47</v>
      </c>
      <c r="M19" t="s">
        <v>506</v>
      </c>
      <c r="N19" t="s">
        <v>762</v>
      </c>
      <c r="O19" t="s">
        <v>797</v>
      </c>
      <c r="P19" t="s">
        <v>876</v>
      </c>
      <c r="Q19" t="s">
        <v>877</v>
      </c>
      <c r="R19" t="s">
        <v>131</v>
      </c>
      <c r="S19" s="83">
        <v>113.9</v>
      </c>
      <c r="T19" s="83">
        <v>0</v>
      </c>
      <c r="U19" s="83">
        <v>113.9</v>
      </c>
      <c r="V19" s="83">
        <v>0</v>
      </c>
      <c r="W19" s="83">
        <v>0</v>
      </c>
      <c r="X19" s="83">
        <v>0</v>
      </c>
      <c r="Y19">
        <v>0</v>
      </c>
      <c r="Z19" s="83">
        <v>11.39</v>
      </c>
      <c r="AA19" s="83">
        <v>11.39</v>
      </c>
    </row>
    <row r="20" spans="1:27" x14ac:dyDescent="0.25">
      <c r="A20" t="s">
        <v>1529</v>
      </c>
      <c r="B20" t="s">
        <v>1529</v>
      </c>
      <c r="C20" t="s">
        <v>2724</v>
      </c>
      <c r="D20" t="s">
        <v>2725</v>
      </c>
      <c r="E20" t="s">
        <v>2726</v>
      </c>
      <c r="F20" t="s">
        <v>2727</v>
      </c>
      <c r="G20" t="s">
        <v>2310</v>
      </c>
      <c r="H20" t="s">
        <v>2728</v>
      </c>
      <c r="I20" t="s">
        <v>44</v>
      </c>
      <c r="J20" t="s">
        <v>45</v>
      </c>
      <c r="K20" t="s">
        <v>46</v>
      </c>
      <c r="L20" t="s">
        <v>47</v>
      </c>
      <c r="M20" t="s">
        <v>506</v>
      </c>
      <c r="N20" t="s">
        <v>762</v>
      </c>
      <c r="O20" t="s">
        <v>797</v>
      </c>
      <c r="P20" t="s">
        <v>1059</v>
      </c>
      <c r="Q20" t="s">
        <v>1060</v>
      </c>
      <c r="R20" t="s">
        <v>131</v>
      </c>
      <c r="S20" s="83">
        <v>33</v>
      </c>
      <c r="T20" s="83">
        <v>0</v>
      </c>
      <c r="U20" s="83">
        <v>33</v>
      </c>
      <c r="V20" s="83">
        <v>0</v>
      </c>
      <c r="W20" s="83">
        <v>0</v>
      </c>
      <c r="X20" s="83">
        <v>0</v>
      </c>
      <c r="Y20">
        <v>0</v>
      </c>
      <c r="Z20" s="83">
        <v>3.3000000000000003</v>
      </c>
      <c r="AA20" s="83">
        <v>3.3000000000000003</v>
      </c>
    </row>
    <row r="21" spans="1:27" x14ac:dyDescent="0.25">
      <c r="A21" t="s">
        <v>1529</v>
      </c>
      <c r="B21" t="s">
        <v>1529</v>
      </c>
      <c r="C21" t="s">
        <v>2724</v>
      </c>
      <c r="D21" t="s">
        <v>2725</v>
      </c>
      <c r="E21" t="s">
        <v>2726</v>
      </c>
      <c r="F21" t="s">
        <v>2727</v>
      </c>
      <c r="G21" t="s">
        <v>2310</v>
      </c>
      <c r="H21" t="s">
        <v>2728</v>
      </c>
      <c r="I21" t="s">
        <v>44</v>
      </c>
      <c r="J21" t="s">
        <v>45</v>
      </c>
      <c r="K21" t="s">
        <v>98</v>
      </c>
      <c r="L21" t="s">
        <v>99</v>
      </c>
      <c r="M21" t="s">
        <v>396</v>
      </c>
      <c r="N21" t="s">
        <v>947</v>
      </c>
      <c r="O21" t="s">
        <v>1502</v>
      </c>
      <c r="P21" t="s">
        <v>2562</v>
      </c>
      <c r="Q21" t="s">
        <v>2563</v>
      </c>
      <c r="R21" t="s">
        <v>131</v>
      </c>
      <c r="S21" s="83">
        <v>1152</v>
      </c>
      <c r="T21" s="83">
        <v>1228.8000000000002</v>
      </c>
      <c r="U21" s="83">
        <v>-76.800000000000182</v>
      </c>
      <c r="V21" s="83">
        <v>0</v>
      </c>
      <c r="W21" s="83">
        <v>0</v>
      </c>
      <c r="X21" s="83">
        <v>9.4651870860638709</v>
      </c>
      <c r="Y21">
        <v>0</v>
      </c>
      <c r="Z21" s="83">
        <v>-7.680000000000021</v>
      </c>
      <c r="AA21" s="83">
        <v>1.785187086063857</v>
      </c>
    </row>
    <row r="22" spans="1:27" x14ac:dyDescent="0.25">
      <c r="A22" t="s">
        <v>1529</v>
      </c>
      <c r="B22" t="s">
        <v>1529</v>
      </c>
      <c r="C22" t="s">
        <v>2724</v>
      </c>
      <c r="D22" t="s">
        <v>2725</v>
      </c>
      <c r="E22" t="s">
        <v>2726</v>
      </c>
      <c r="F22" t="s">
        <v>2727</v>
      </c>
      <c r="G22" t="s">
        <v>2310</v>
      </c>
      <c r="H22" t="s">
        <v>2728</v>
      </c>
      <c r="I22" t="s">
        <v>44</v>
      </c>
      <c r="J22" t="s">
        <v>45</v>
      </c>
      <c r="K22" t="s">
        <v>98</v>
      </c>
      <c r="L22" t="s">
        <v>99</v>
      </c>
      <c r="M22" t="s">
        <v>396</v>
      </c>
      <c r="N22" t="s">
        <v>947</v>
      </c>
      <c r="O22" t="s">
        <v>1502</v>
      </c>
      <c r="P22" t="s">
        <v>2729</v>
      </c>
      <c r="Q22" t="s">
        <v>2730</v>
      </c>
      <c r="R22" t="s">
        <v>131</v>
      </c>
      <c r="S22" s="83">
        <v>1920</v>
      </c>
      <c r="T22" s="83">
        <v>2457.6</v>
      </c>
      <c r="U22" s="83">
        <v>-537.59999999999991</v>
      </c>
      <c r="V22" s="83">
        <v>0</v>
      </c>
      <c r="W22" s="83">
        <v>0</v>
      </c>
      <c r="X22" s="83">
        <v>18.930374172127742</v>
      </c>
      <c r="Y22">
        <v>0</v>
      </c>
      <c r="Z22" s="83">
        <v>-53.760000000000019</v>
      </c>
      <c r="AA22" s="83">
        <v>-34.829625827872292</v>
      </c>
    </row>
    <row r="23" spans="1:27" x14ac:dyDescent="0.25">
      <c r="A23" t="s">
        <v>1529</v>
      </c>
      <c r="B23" t="s">
        <v>1529</v>
      </c>
      <c r="C23" t="s">
        <v>2724</v>
      </c>
      <c r="D23" t="s">
        <v>2725</v>
      </c>
      <c r="E23" t="s">
        <v>2726</v>
      </c>
      <c r="F23" t="s">
        <v>2727</v>
      </c>
      <c r="G23" t="s">
        <v>2310</v>
      </c>
      <c r="H23" t="s">
        <v>2728</v>
      </c>
      <c r="I23" t="s">
        <v>44</v>
      </c>
      <c r="J23" t="s">
        <v>45</v>
      </c>
      <c r="K23" t="s">
        <v>98</v>
      </c>
      <c r="L23" t="s">
        <v>99</v>
      </c>
      <c r="M23" t="s">
        <v>396</v>
      </c>
      <c r="N23" t="s">
        <v>947</v>
      </c>
      <c r="O23" t="s">
        <v>1502</v>
      </c>
      <c r="P23" t="s">
        <v>2731</v>
      </c>
      <c r="Q23" t="s">
        <v>2732</v>
      </c>
      <c r="R23" t="s">
        <v>131</v>
      </c>
      <c r="S23" s="83">
        <v>384</v>
      </c>
      <c r="T23" s="83">
        <v>409.6</v>
      </c>
      <c r="U23" s="83">
        <v>-25.600000000000023</v>
      </c>
      <c r="V23" s="83">
        <v>0</v>
      </c>
      <c r="W23" s="83">
        <v>0</v>
      </c>
      <c r="X23" s="83">
        <v>3.1550623620212903</v>
      </c>
      <c r="Y23">
        <v>0</v>
      </c>
      <c r="Z23" s="83">
        <v>-2.5600000000000023</v>
      </c>
      <c r="AA23" s="83">
        <v>0.59506236202128804</v>
      </c>
    </row>
    <row r="24" spans="1:27" x14ac:dyDescent="0.25">
      <c r="A24" t="s">
        <v>1529</v>
      </c>
      <c r="B24" t="s">
        <v>1529</v>
      </c>
      <c r="C24" t="s">
        <v>2724</v>
      </c>
      <c r="D24" t="s">
        <v>2725</v>
      </c>
      <c r="E24" t="s">
        <v>2726</v>
      </c>
      <c r="F24" t="s">
        <v>2727</v>
      </c>
      <c r="G24" t="s">
        <v>2310</v>
      </c>
      <c r="H24" t="s">
        <v>2728</v>
      </c>
      <c r="I24" t="s">
        <v>44</v>
      </c>
      <c r="J24" t="s">
        <v>45</v>
      </c>
      <c r="K24" t="s">
        <v>98</v>
      </c>
      <c r="L24" t="s">
        <v>99</v>
      </c>
      <c r="M24" t="s">
        <v>396</v>
      </c>
      <c r="N24" t="s">
        <v>947</v>
      </c>
      <c r="O24" t="s">
        <v>1502</v>
      </c>
      <c r="P24" t="s">
        <v>2733</v>
      </c>
      <c r="Q24" t="s">
        <v>2734</v>
      </c>
      <c r="R24" t="s">
        <v>131</v>
      </c>
      <c r="S24" s="83">
        <v>0</v>
      </c>
      <c r="T24" s="83">
        <v>409.6</v>
      </c>
      <c r="U24" s="83">
        <v>-409.6</v>
      </c>
      <c r="V24" s="83">
        <v>0</v>
      </c>
      <c r="W24" s="83">
        <v>0</v>
      </c>
      <c r="X24" s="83">
        <v>3.1550623620212903</v>
      </c>
      <c r="Y24">
        <v>0</v>
      </c>
      <c r="Z24" s="83">
        <v>-40.960000000000008</v>
      </c>
      <c r="AA24" s="83">
        <v>-37.804937637978718</v>
      </c>
    </row>
    <row r="25" spans="1:27" x14ac:dyDescent="0.25">
      <c r="A25" t="s">
        <v>1529</v>
      </c>
      <c r="B25" t="s">
        <v>1529</v>
      </c>
      <c r="C25" t="s">
        <v>2724</v>
      </c>
      <c r="D25" t="s">
        <v>2725</v>
      </c>
      <c r="E25" t="s">
        <v>2726</v>
      </c>
      <c r="F25" t="s">
        <v>2727</v>
      </c>
      <c r="G25" t="s">
        <v>2310</v>
      </c>
      <c r="H25" t="s">
        <v>2728</v>
      </c>
      <c r="I25" t="s">
        <v>44</v>
      </c>
      <c r="J25" t="s">
        <v>45</v>
      </c>
      <c r="K25" t="s">
        <v>102</v>
      </c>
      <c r="L25" t="s">
        <v>103</v>
      </c>
      <c r="M25" t="s">
        <v>516</v>
      </c>
      <c r="N25" t="s">
        <v>867</v>
      </c>
      <c r="O25" t="s">
        <v>868</v>
      </c>
      <c r="P25" t="s">
        <v>1244</v>
      </c>
      <c r="Q25" t="s">
        <v>1245</v>
      </c>
      <c r="R25" t="s">
        <v>131</v>
      </c>
      <c r="S25" s="83">
        <v>1030.5</v>
      </c>
      <c r="T25" s="83">
        <v>352.8</v>
      </c>
      <c r="U25" s="83">
        <v>677.7</v>
      </c>
      <c r="V25" s="83">
        <v>0</v>
      </c>
      <c r="W25" s="83">
        <v>0</v>
      </c>
      <c r="X25" s="83">
        <v>2.7175439485378687</v>
      </c>
      <c r="Y25">
        <v>0</v>
      </c>
      <c r="Z25" s="83">
        <v>67.77000000000001</v>
      </c>
      <c r="AA25" s="83">
        <v>70.487543948537876</v>
      </c>
    </row>
    <row r="26" spans="1:27" x14ac:dyDescent="0.25">
      <c r="A26" t="s">
        <v>1529</v>
      </c>
      <c r="B26" t="s">
        <v>1529</v>
      </c>
      <c r="C26" t="s">
        <v>2724</v>
      </c>
      <c r="D26" t="s">
        <v>2725</v>
      </c>
      <c r="E26" t="s">
        <v>2726</v>
      </c>
      <c r="F26" t="s">
        <v>2727</v>
      </c>
      <c r="G26" t="s">
        <v>2310</v>
      </c>
      <c r="H26" t="s">
        <v>2728</v>
      </c>
      <c r="I26" t="s">
        <v>44</v>
      </c>
      <c r="J26" t="s">
        <v>45</v>
      </c>
      <c r="K26" t="s">
        <v>102</v>
      </c>
      <c r="L26" t="s">
        <v>103</v>
      </c>
      <c r="M26" t="s">
        <v>516</v>
      </c>
      <c r="N26" t="s">
        <v>867</v>
      </c>
      <c r="O26" t="s">
        <v>868</v>
      </c>
      <c r="P26" t="s">
        <v>869</v>
      </c>
      <c r="Q26" t="s">
        <v>870</v>
      </c>
      <c r="R26" t="s">
        <v>131</v>
      </c>
      <c r="S26" s="83">
        <v>1053.75</v>
      </c>
      <c r="T26" s="83">
        <v>530.09999999999991</v>
      </c>
      <c r="U26" s="83">
        <v>523.6500000000002</v>
      </c>
      <c r="V26" s="83">
        <v>0</v>
      </c>
      <c r="W26" s="83">
        <v>0</v>
      </c>
      <c r="X26" s="83">
        <v>4.0832484328796035</v>
      </c>
      <c r="Y26">
        <v>0</v>
      </c>
      <c r="Z26" s="83">
        <v>52.36500000000003</v>
      </c>
      <c r="AA26" s="83">
        <v>56.44824843287963</v>
      </c>
    </row>
    <row r="27" spans="1:27" x14ac:dyDescent="0.25">
      <c r="A27" t="s">
        <v>1529</v>
      </c>
      <c r="B27" t="s">
        <v>1529</v>
      </c>
      <c r="C27" t="s">
        <v>2724</v>
      </c>
      <c r="D27" t="s">
        <v>2725</v>
      </c>
      <c r="E27" t="s">
        <v>2726</v>
      </c>
      <c r="F27" t="s">
        <v>2727</v>
      </c>
      <c r="G27" t="s">
        <v>2310</v>
      </c>
      <c r="H27" t="s">
        <v>2728</v>
      </c>
      <c r="I27" t="s">
        <v>44</v>
      </c>
      <c r="J27" t="s">
        <v>45</v>
      </c>
      <c r="K27" t="s">
        <v>102</v>
      </c>
      <c r="L27" t="s">
        <v>103</v>
      </c>
      <c r="M27" t="s">
        <v>516</v>
      </c>
      <c r="N27" t="s">
        <v>517</v>
      </c>
      <c r="O27" t="s">
        <v>518</v>
      </c>
      <c r="P27" t="s">
        <v>519</v>
      </c>
      <c r="Q27" t="s">
        <v>520</v>
      </c>
      <c r="R27" t="s">
        <v>131</v>
      </c>
      <c r="S27" s="83">
        <v>318.72000000000003</v>
      </c>
      <c r="T27" s="83">
        <v>216</v>
      </c>
      <c r="U27" s="83">
        <v>102.72</v>
      </c>
      <c r="V27" s="83">
        <v>0</v>
      </c>
      <c r="W27" s="83">
        <v>0</v>
      </c>
      <c r="X27" s="83">
        <v>1.6638024174721646</v>
      </c>
      <c r="Y27">
        <v>0</v>
      </c>
      <c r="Z27" s="83">
        <v>10.271999999999998</v>
      </c>
      <c r="AA27" s="83">
        <v>11.935802417472164</v>
      </c>
    </row>
    <row r="28" spans="1:27" x14ac:dyDescent="0.25">
      <c r="A28" t="s">
        <v>1529</v>
      </c>
      <c r="B28" t="s">
        <v>1529</v>
      </c>
      <c r="C28" t="s">
        <v>2724</v>
      </c>
      <c r="D28" t="s">
        <v>2725</v>
      </c>
      <c r="E28" t="s">
        <v>2726</v>
      </c>
      <c r="F28" t="s">
        <v>2727</v>
      </c>
      <c r="G28" t="s">
        <v>2310</v>
      </c>
      <c r="H28" t="s">
        <v>2728</v>
      </c>
      <c r="I28" t="s">
        <v>44</v>
      </c>
      <c r="J28" t="s">
        <v>45</v>
      </c>
      <c r="K28" t="s">
        <v>104</v>
      </c>
      <c r="L28" t="s">
        <v>105</v>
      </c>
      <c r="M28" t="s">
        <v>203</v>
      </c>
      <c r="N28" t="s">
        <v>2327</v>
      </c>
      <c r="O28" t="s">
        <v>1509</v>
      </c>
      <c r="P28" t="s">
        <v>2328</v>
      </c>
      <c r="Q28" t="s">
        <v>2329</v>
      </c>
      <c r="R28" t="s">
        <v>131</v>
      </c>
      <c r="S28" s="83">
        <v>71</v>
      </c>
      <c r="T28" s="83">
        <v>77</v>
      </c>
      <c r="U28" s="83">
        <v>-6</v>
      </c>
      <c r="V28" s="83">
        <v>0</v>
      </c>
      <c r="W28" s="83">
        <v>0</v>
      </c>
      <c r="X28" s="83">
        <v>0.59311475067294761</v>
      </c>
      <c r="Y28">
        <v>0</v>
      </c>
      <c r="Z28" s="83">
        <v>-0.59999999999999964</v>
      </c>
      <c r="AA28" s="83">
        <v>-6.8852493270519233E-3</v>
      </c>
    </row>
    <row r="29" spans="1:27" x14ac:dyDescent="0.25">
      <c r="A29" t="s">
        <v>1529</v>
      </c>
      <c r="B29" t="s">
        <v>1529</v>
      </c>
      <c r="C29" t="s">
        <v>2724</v>
      </c>
      <c r="D29" t="s">
        <v>2725</v>
      </c>
      <c r="E29" t="s">
        <v>2726</v>
      </c>
      <c r="F29" t="s">
        <v>2727</v>
      </c>
      <c r="G29" t="s">
        <v>2310</v>
      </c>
      <c r="H29" t="s">
        <v>2728</v>
      </c>
      <c r="I29" t="s">
        <v>44</v>
      </c>
      <c r="J29" t="s">
        <v>45</v>
      </c>
      <c r="K29" t="s">
        <v>104</v>
      </c>
      <c r="L29" t="s">
        <v>105</v>
      </c>
      <c r="M29" t="s">
        <v>1956</v>
      </c>
      <c r="N29" t="s">
        <v>2735</v>
      </c>
      <c r="O29" t="s">
        <v>1509</v>
      </c>
      <c r="P29" t="s">
        <v>2736</v>
      </c>
      <c r="Q29" t="s">
        <v>2737</v>
      </c>
      <c r="R29" t="s">
        <v>131</v>
      </c>
      <c r="S29" s="83">
        <v>445</v>
      </c>
      <c r="T29" s="83">
        <v>652.79999999999995</v>
      </c>
      <c r="U29" s="83">
        <v>-207.79999999999995</v>
      </c>
      <c r="V29" s="83">
        <v>0</v>
      </c>
      <c r="W29" s="83">
        <v>0</v>
      </c>
      <c r="X29" s="83">
        <v>5.0283806394714308</v>
      </c>
      <c r="Y29">
        <v>0</v>
      </c>
      <c r="Z29" s="83">
        <v>-20.78</v>
      </c>
      <c r="AA29" s="83">
        <v>-15.751619360528572</v>
      </c>
    </row>
    <row r="30" spans="1:27" x14ac:dyDescent="0.25">
      <c r="A30" t="s">
        <v>1529</v>
      </c>
      <c r="B30" t="s">
        <v>1529</v>
      </c>
      <c r="C30" t="s">
        <v>2724</v>
      </c>
      <c r="D30" t="s">
        <v>2725</v>
      </c>
      <c r="E30" t="s">
        <v>2726</v>
      </c>
      <c r="F30" t="s">
        <v>2727</v>
      </c>
      <c r="G30" t="s">
        <v>2310</v>
      </c>
      <c r="H30" t="s">
        <v>2728</v>
      </c>
      <c r="I30" t="s">
        <v>44</v>
      </c>
      <c r="J30" t="s">
        <v>45</v>
      </c>
      <c r="K30" t="s">
        <v>104</v>
      </c>
      <c r="L30" t="s">
        <v>105</v>
      </c>
      <c r="M30" t="s">
        <v>1956</v>
      </c>
      <c r="N30" t="s">
        <v>2735</v>
      </c>
      <c r="O30" t="s">
        <v>1510</v>
      </c>
      <c r="P30" t="s">
        <v>2883</v>
      </c>
      <c r="Q30" t="s">
        <v>2737</v>
      </c>
      <c r="R30" t="s">
        <v>131</v>
      </c>
      <c r="S30" s="83">
        <v>712</v>
      </c>
      <c r="T30" s="83">
        <v>0</v>
      </c>
      <c r="U30" s="83">
        <v>712</v>
      </c>
      <c r="V30" s="83">
        <v>0</v>
      </c>
      <c r="W30" s="83">
        <v>0</v>
      </c>
      <c r="X30" s="83">
        <v>0</v>
      </c>
      <c r="Y30">
        <v>0</v>
      </c>
      <c r="Z30" s="83">
        <v>71.2</v>
      </c>
      <c r="AA30" s="83">
        <v>71.2</v>
      </c>
    </row>
    <row r="31" spans="1:27" x14ac:dyDescent="0.25">
      <c r="A31" t="s">
        <v>1529</v>
      </c>
      <c r="B31" t="s">
        <v>1529</v>
      </c>
      <c r="C31" t="s">
        <v>2724</v>
      </c>
      <c r="D31" t="s">
        <v>2725</v>
      </c>
      <c r="E31" t="s">
        <v>2726</v>
      </c>
      <c r="F31" t="s">
        <v>2727</v>
      </c>
      <c r="G31" t="s">
        <v>2310</v>
      </c>
      <c r="H31" t="s">
        <v>2728</v>
      </c>
      <c r="I31" t="s">
        <v>44</v>
      </c>
      <c r="J31" t="s">
        <v>106</v>
      </c>
      <c r="K31" t="s">
        <v>107</v>
      </c>
      <c r="L31" t="s">
        <v>108</v>
      </c>
      <c r="M31" t="s">
        <v>1277</v>
      </c>
      <c r="N31" t="s">
        <v>1278</v>
      </c>
      <c r="O31" t="s">
        <v>580</v>
      </c>
      <c r="P31" t="s">
        <v>2486</v>
      </c>
      <c r="Q31" t="s">
        <v>2487</v>
      </c>
      <c r="R31" t="s">
        <v>131</v>
      </c>
      <c r="S31" s="83">
        <v>1886.1200000000003</v>
      </c>
      <c r="T31" s="83">
        <v>667.4</v>
      </c>
      <c r="U31" s="83">
        <v>1218.7200000000003</v>
      </c>
      <c r="V31" s="83">
        <v>0</v>
      </c>
      <c r="W31" s="83">
        <v>0</v>
      </c>
      <c r="X31" s="83">
        <v>5.1408413584301975</v>
      </c>
      <c r="Y31">
        <v>0</v>
      </c>
      <c r="Z31" s="83">
        <v>121.87200000000006</v>
      </c>
      <c r="AA31" s="83">
        <v>127.01284135843025</v>
      </c>
    </row>
    <row r="32" spans="1:27" x14ac:dyDescent="0.25">
      <c r="A32" t="s">
        <v>1529</v>
      </c>
      <c r="B32" t="s">
        <v>1529</v>
      </c>
      <c r="C32" t="s">
        <v>2724</v>
      </c>
      <c r="D32" t="s">
        <v>2725</v>
      </c>
      <c r="E32" t="s">
        <v>2726</v>
      </c>
      <c r="F32" t="s">
        <v>2727</v>
      </c>
      <c r="G32" t="s">
        <v>2310</v>
      </c>
      <c r="H32" t="s">
        <v>2728</v>
      </c>
      <c r="I32" t="s">
        <v>44</v>
      </c>
      <c r="J32" t="s">
        <v>106</v>
      </c>
      <c r="K32" t="s">
        <v>107</v>
      </c>
      <c r="L32" t="s">
        <v>108</v>
      </c>
      <c r="M32" t="s">
        <v>1277</v>
      </c>
      <c r="N32" t="s">
        <v>1278</v>
      </c>
      <c r="O32" t="s">
        <v>580</v>
      </c>
      <c r="P32" t="s">
        <v>1824</v>
      </c>
      <c r="Q32" t="s">
        <v>1825</v>
      </c>
      <c r="R32" t="s">
        <v>131</v>
      </c>
      <c r="S32" s="83">
        <v>138.4</v>
      </c>
      <c r="T32" s="83">
        <v>297</v>
      </c>
      <c r="U32" s="83">
        <v>-158.6</v>
      </c>
      <c r="V32" s="83">
        <v>0</v>
      </c>
      <c r="W32" s="83">
        <v>0</v>
      </c>
      <c r="X32" s="83">
        <v>2.2877283240242265</v>
      </c>
      <c r="Y32">
        <v>0</v>
      </c>
      <c r="Z32" s="83">
        <v>-15.860000000000001</v>
      </c>
      <c r="AA32" s="83">
        <v>-13.572271675975776</v>
      </c>
    </row>
    <row r="33" spans="1:27" x14ac:dyDescent="0.25">
      <c r="A33" t="s">
        <v>1529</v>
      </c>
      <c r="B33" t="s">
        <v>1529</v>
      </c>
      <c r="C33" t="s">
        <v>2724</v>
      </c>
      <c r="D33" t="s">
        <v>2725</v>
      </c>
      <c r="E33" t="s">
        <v>2726</v>
      </c>
      <c r="F33" t="s">
        <v>2727</v>
      </c>
      <c r="G33" t="s">
        <v>2310</v>
      </c>
      <c r="H33" t="s">
        <v>2728</v>
      </c>
      <c r="I33" t="s">
        <v>44</v>
      </c>
      <c r="J33" t="s">
        <v>106</v>
      </c>
      <c r="K33" t="s">
        <v>107</v>
      </c>
      <c r="L33" t="s">
        <v>108</v>
      </c>
      <c r="M33" t="s">
        <v>1277</v>
      </c>
      <c r="N33" t="s">
        <v>1278</v>
      </c>
      <c r="O33" t="s">
        <v>1282</v>
      </c>
      <c r="P33" t="s">
        <v>2581</v>
      </c>
      <c r="Q33" t="s">
        <v>2582</v>
      </c>
      <c r="R33" t="s">
        <v>131</v>
      </c>
      <c r="S33" s="83">
        <v>11170.8</v>
      </c>
      <c r="T33" s="83">
        <v>0</v>
      </c>
      <c r="U33" s="83">
        <v>11170.8</v>
      </c>
      <c r="V33" s="83">
        <v>0</v>
      </c>
      <c r="W33" s="83">
        <v>0</v>
      </c>
      <c r="X33" s="83">
        <v>0</v>
      </c>
      <c r="Y33">
        <v>0</v>
      </c>
      <c r="Z33" s="83">
        <v>1117.08</v>
      </c>
      <c r="AA33" s="83">
        <v>1117.08</v>
      </c>
    </row>
    <row r="34" spans="1:27" x14ac:dyDescent="0.25">
      <c r="A34" t="s">
        <v>1529</v>
      </c>
      <c r="B34" t="s">
        <v>1529</v>
      </c>
      <c r="C34" t="s">
        <v>2724</v>
      </c>
      <c r="D34" t="s">
        <v>2725</v>
      </c>
      <c r="E34" t="s">
        <v>2726</v>
      </c>
      <c r="F34" t="s">
        <v>2727</v>
      </c>
      <c r="G34" t="s">
        <v>2310</v>
      </c>
      <c r="H34" t="s">
        <v>2728</v>
      </c>
      <c r="I34" t="s">
        <v>44</v>
      </c>
      <c r="J34" t="s">
        <v>106</v>
      </c>
      <c r="K34" t="s">
        <v>107</v>
      </c>
      <c r="L34" t="s">
        <v>108</v>
      </c>
      <c r="M34" t="s">
        <v>1277</v>
      </c>
      <c r="N34" t="s">
        <v>1278</v>
      </c>
      <c r="O34" t="s">
        <v>1282</v>
      </c>
      <c r="P34" t="s">
        <v>2740</v>
      </c>
      <c r="Q34" t="s">
        <v>2741</v>
      </c>
      <c r="R34" t="s">
        <v>131</v>
      </c>
      <c r="S34" s="83">
        <v>0</v>
      </c>
      <c r="T34" s="83">
        <v>8493.6</v>
      </c>
      <c r="U34" s="83">
        <v>-8493.6</v>
      </c>
      <c r="V34" s="83">
        <v>0</v>
      </c>
      <c r="W34" s="83">
        <v>0</v>
      </c>
      <c r="X34" s="83">
        <v>65.424408393711005</v>
      </c>
      <c r="Y34">
        <v>0</v>
      </c>
      <c r="Z34" s="83">
        <v>-849.36000000000013</v>
      </c>
      <c r="AA34" s="83">
        <v>-783.93559160628911</v>
      </c>
    </row>
    <row r="35" spans="1:27" x14ac:dyDescent="0.25">
      <c r="A35" t="s">
        <v>1529</v>
      </c>
      <c r="B35" t="s">
        <v>1529</v>
      </c>
      <c r="C35" t="s">
        <v>2724</v>
      </c>
      <c r="D35" t="s">
        <v>2725</v>
      </c>
      <c r="E35" t="s">
        <v>2726</v>
      </c>
      <c r="F35" t="s">
        <v>2727</v>
      </c>
      <c r="G35" t="s">
        <v>2310</v>
      </c>
      <c r="H35" t="s">
        <v>2728</v>
      </c>
      <c r="I35" t="s">
        <v>44</v>
      </c>
      <c r="J35" t="s">
        <v>106</v>
      </c>
      <c r="K35" t="s">
        <v>107</v>
      </c>
      <c r="L35" t="s">
        <v>108</v>
      </c>
      <c r="M35" t="s">
        <v>1277</v>
      </c>
      <c r="N35" t="s">
        <v>1278</v>
      </c>
      <c r="O35" t="s">
        <v>1282</v>
      </c>
      <c r="P35" t="s">
        <v>2488</v>
      </c>
      <c r="Q35" t="s">
        <v>2439</v>
      </c>
      <c r="R35" t="s">
        <v>131</v>
      </c>
      <c r="S35" s="83">
        <v>309.60000000000002</v>
      </c>
      <c r="T35" s="83">
        <v>0</v>
      </c>
      <c r="U35" s="83">
        <v>309.60000000000002</v>
      </c>
      <c r="V35" s="83">
        <v>0</v>
      </c>
      <c r="W35" s="83">
        <v>0</v>
      </c>
      <c r="X35" s="83">
        <v>0</v>
      </c>
      <c r="Y35">
        <v>0</v>
      </c>
      <c r="Z35" s="83">
        <v>30.960000000000004</v>
      </c>
      <c r="AA35" s="83">
        <v>30.960000000000004</v>
      </c>
    </row>
    <row r="36" spans="1:27" x14ac:dyDescent="0.25">
      <c r="A36" t="s">
        <v>1529</v>
      </c>
      <c r="B36" t="s">
        <v>1529</v>
      </c>
      <c r="C36" t="s">
        <v>2724</v>
      </c>
      <c r="D36" t="s">
        <v>2725</v>
      </c>
      <c r="E36" t="s">
        <v>2726</v>
      </c>
      <c r="F36" t="s">
        <v>2727</v>
      </c>
      <c r="G36" t="s">
        <v>2310</v>
      </c>
      <c r="H36" t="s">
        <v>2728</v>
      </c>
      <c r="I36" t="s">
        <v>44</v>
      </c>
      <c r="J36" t="s">
        <v>106</v>
      </c>
      <c r="K36" t="s">
        <v>107</v>
      </c>
      <c r="L36" t="s">
        <v>108</v>
      </c>
      <c r="M36" t="s">
        <v>1277</v>
      </c>
      <c r="N36" t="s">
        <v>1278</v>
      </c>
      <c r="O36" t="s">
        <v>1279</v>
      </c>
      <c r="P36" t="s">
        <v>2738</v>
      </c>
      <c r="Q36" t="s">
        <v>2739</v>
      </c>
      <c r="R36" t="s">
        <v>131</v>
      </c>
      <c r="S36" s="83">
        <v>466.71000000000004</v>
      </c>
      <c r="T36" s="83">
        <v>710</v>
      </c>
      <c r="U36" s="83">
        <v>-243.28999999999996</v>
      </c>
      <c r="V36" s="83">
        <v>0</v>
      </c>
      <c r="W36" s="83">
        <v>0</v>
      </c>
      <c r="X36" s="83">
        <v>5.4689801685427639</v>
      </c>
      <c r="Y36">
        <v>0</v>
      </c>
      <c r="Z36" s="83">
        <v>-24.328999999999994</v>
      </c>
      <c r="AA36" s="83">
        <v>-18.860019831457222</v>
      </c>
    </row>
    <row r="37" spans="1:27" x14ac:dyDescent="0.25">
      <c r="A37" t="s">
        <v>1529</v>
      </c>
      <c r="B37" t="s">
        <v>1529</v>
      </c>
      <c r="C37" t="s">
        <v>2742</v>
      </c>
      <c r="D37" t="s">
        <v>2743</v>
      </c>
      <c r="E37" t="s">
        <v>2744</v>
      </c>
      <c r="F37" t="s">
        <v>2745</v>
      </c>
      <c r="G37" t="s">
        <v>2310</v>
      </c>
      <c r="H37" t="s">
        <v>2746</v>
      </c>
      <c r="I37" t="s">
        <v>68</v>
      </c>
      <c r="J37" t="s">
        <v>80</v>
      </c>
      <c r="K37" t="s">
        <v>81</v>
      </c>
      <c r="L37" t="s">
        <v>82</v>
      </c>
      <c r="M37" t="s">
        <v>848</v>
      </c>
      <c r="N37" t="s">
        <v>3684</v>
      </c>
      <c r="O37" t="s">
        <v>1131</v>
      </c>
      <c r="P37" t="s">
        <v>2524</v>
      </c>
      <c r="Q37" t="s">
        <v>2525</v>
      </c>
      <c r="R37" t="s">
        <v>131</v>
      </c>
      <c r="S37" s="83">
        <v>156223.04000000001</v>
      </c>
      <c r="T37" s="83">
        <v>100808.4</v>
      </c>
      <c r="U37" s="83">
        <v>55414.640000000014</v>
      </c>
      <c r="V37" s="83">
        <v>0</v>
      </c>
      <c r="W37" s="83">
        <v>0</v>
      </c>
      <c r="X37" s="83">
        <v>776.5058315810229</v>
      </c>
      <c r="Y37">
        <v>0</v>
      </c>
      <c r="Z37" s="83">
        <v>5541.4639999999999</v>
      </c>
      <c r="AA37" s="83">
        <v>6317.9698315810238</v>
      </c>
    </row>
    <row r="38" spans="1:27" x14ac:dyDescent="0.25">
      <c r="A38" t="s">
        <v>1529</v>
      </c>
      <c r="B38" t="s">
        <v>1529</v>
      </c>
      <c r="C38" t="s">
        <v>2742</v>
      </c>
      <c r="D38" t="s">
        <v>2743</v>
      </c>
      <c r="E38" t="s">
        <v>2744</v>
      </c>
      <c r="F38" t="s">
        <v>2745</v>
      </c>
      <c r="G38" t="s">
        <v>2310</v>
      </c>
      <c r="H38" t="s">
        <v>2746</v>
      </c>
      <c r="I38" t="s">
        <v>68</v>
      </c>
      <c r="J38" t="s">
        <v>80</v>
      </c>
      <c r="K38" t="s">
        <v>81</v>
      </c>
      <c r="L38" t="s">
        <v>82</v>
      </c>
      <c r="M38" t="s">
        <v>848</v>
      </c>
      <c r="N38" t="s">
        <v>3684</v>
      </c>
      <c r="O38" t="s">
        <v>1131</v>
      </c>
      <c r="P38" t="s">
        <v>1785</v>
      </c>
      <c r="Q38" t="s">
        <v>1786</v>
      </c>
      <c r="R38" t="s">
        <v>131</v>
      </c>
      <c r="S38" s="83">
        <v>900</v>
      </c>
      <c r="T38" s="83">
        <v>3051.65</v>
      </c>
      <c r="U38" s="83">
        <v>-2151.65</v>
      </c>
      <c r="V38" s="83">
        <v>0</v>
      </c>
      <c r="W38" s="83">
        <v>0</v>
      </c>
      <c r="X38" s="83">
        <v>23.506215959624679</v>
      </c>
      <c r="Y38">
        <v>0</v>
      </c>
      <c r="Z38" s="83">
        <v>-215.16500000000002</v>
      </c>
      <c r="AA38" s="83">
        <v>-191.65878404037534</v>
      </c>
    </row>
    <row r="39" spans="1:27" x14ac:dyDescent="0.25">
      <c r="A39" t="s">
        <v>1529</v>
      </c>
      <c r="B39" t="s">
        <v>1529</v>
      </c>
      <c r="C39" t="s">
        <v>2742</v>
      </c>
      <c r="D39" t="s">
        <v>2743</v>
      </c>
      <c r="E39" t="s">
        <v>2744</v>
      </c>
      <c r="F39" t="s">
        <v>2745</v>
      </c>
      <c r="G39" t="s">
        <v>2310</v>
      </c>
      <c r="H39" t="s">
        <v>2746</v>
      </c>
      <c r="I39" t="s">
        <v>68</v>
      </c>
      <c r="J39" t="s">
        <v>80</v>
      </c>
      <c r="K39" t="s">
        <v>81</v>
      </c>
      <c r="L39" t="s">
        <v>82</v>
      </c>
      <c r="M39" t="s">
        <v>848</v>
      </c>
      <c r="N39" t="s">
        <v>849</v>
      </c>
      <c r="O39" t="s">
        <v>850</v>
      </c>
      <c r="P39" t="s">
        <v>1787</v>
      </c>
      <c r="Q39" t="s">
        <v>1788</v>
      </c>
      <c r="R39" t="s">
        <v>131</v>
      </c>
      <c r="S39" s="83">
        <v>5500</v>
      </c>
      <c r="T39" s="83">
        <v>10426.5</v>
      </c>
      <c r="U39" s="83">
        <v>-4926.5</v>
      </c>
      <c r="V39" s="83">
        <v>0</v>
      </c>
      <c r="W39" s="83">
        <v>0</v>
      </c>
      <c r="X39" s="83">
        <v>80.313129193395952</v>
      </c>
      <c r="Y39">
        <v>0</v>
      </c>
      <c r="Z39" s="83">
        <v>-492.65000000000009</v>
      </c>
      <c r="AA39" s="83">
        <v>-412.33687080660411</v>
      </c>
    </row>
    <row r="40" spans="1:27" x14ac:dyDescent="0.25">
      <c r="A40" t="s">
        <v>1529</v>
      </c>
      <c r="B40" t="s">
        <v>1529</v>
      </c>
      <c r="C40" t="s">
        <v>2742</v>
      </c>
      <c r="D40" t="s">
        <v>2743</v>
      </c>
      <c r="E40" t="s">
        <v>2744</v>
      </c>
      <c r="F40" t="s">
        <v>2745</v>
      </c>
      <c r="G40" t="s">
        <v>2310</v>
      </c>
      <c r="H40" t="s">
        <v>2746</v>
      </c>
      <c r="I40" t="s">
        <v>68</v>
      </c>
      <c r="J40" t="s">
        <v>80</v>
      </c>
      <c r="K40" t="s">
        <v>81</v>
      </c>
      <c r="L40" t="s">
        <v>82</v>
      </c>
      <c r="M40" t="s">
        <v>848</v>
      </c>
      <c r="N40" t="s">
        <v>849</v>
      </c>
      <c r="O40" t="s">
        <v>850</v>
      </c>
      <c r="P40" t="s">
        <v>2753</v>
      </c>
      <c r="Q40" t="s">
        <v>2754</v>
      </c>
      <c r="R40" t="s">
        <v>131</v>
      </c>
      <c r="S40" s="83">
        <v>0</v>
      </c>
      <c r="T40" s="83">
        <v>688.8</v>
      </c>
      <c r="U40" s="83">
        <v>-688.8</v>
      </c>
      <c r="V40" s="83">
        <v>0</v>
      </c>
      <c r="W40" s="83">
        <v>0</v>
      </c>
      <c r="X40" s="83">
        <v>5.3056810423834575</v>
      </c>
      <c r="Y40">
        <v>0</v>
      </c>
      <c r="Z40" s="83">
        <v>-68.88</v>
      </c>
      <c r="AA40" s="83">
        <v>-63.574318957616541</v>
      </c>
    </row>
    <row r="41" spans="1:27" x14ac:dyDescent="0.25">
      <c r="A41" t="s">
        <v>1529</v>
      </c>
      <c r="B41" t="s">
        <v>1529</v>
      </c>
      <c r="C41" t="s">
        <v>2742</v>
      </c>
      <c r="D41" t="s">
        <v>2743</v>
      </c>
      <c r="E41" t="s">
        <v>2744</v>
      </c>
      <c r="F41" t="s">
        <v>2745</v>
      </c>
      <c r="G41" t="s">
        <v>2310</v>
      </c>
      <c r="H41" t="s">
        <v>2746</v>
      </c>
      <c r="I41" t="s">
        <v>68</v>
      </c>
      <c r="J41" t="s">
        <v>80</v>
      </c>
      <c r="K41" t="s">
        <v>81</v>
      </c>
      <c r="L41" t="s">
        <v>82</v>
      </c>
      <c r="M41" t="s">
        <v>369</v>
      </c>
      <c r="N41" t="s">
        <v>370</v>
      </c>
      <c r="O41" t="s">
        <v>1128</v>
      </c>
      <c r="P41" t="s">
        <v>2747</v>
      </c>
      <c r="Q41" t="s">
        <v>2748</v>
      </c>
      <c r="R41" t="s">
        <v>131</v>
      </c>
      <c r="S41" s="83">
        <v>277.62</v>
      </c>
      <c r="T41" s="83">
        <v>694.05</v>
      </c>
      <c r="U41" s="83">
        <v>-416.42999999999995</v>
      </c>
      <c r="V41" s="83">
        <v>0</v>
      </c>
      <c r="W41" s="83">
        <v>0</v>
      </c>
      <c r="X41" s="83">
        <v>5.346120684474795</v>
      </c>
      <c r="Y41">
        <v>0</v>
      </c>
      <c r="Z41" s="83">
        <v>-41.643000000000001</v>
      </c>
      <c r="AA41" s="83">
        <v>-36.296879315525203</v>
      </c>
    </row>
    <row r="42" spans="1:27" x14ac:dyDescent="0.25">
      <c r="A42" t="s">
        <v>1529</v>
      </c>
      <c r="B42" t="s">
        <v>1529</v>
      </c>
      <c r="C42" t="s">
        <v>2742</v>
      </c>
      <c r="D42" t="s">
        <v>2743</v>
      </c>
      <c r="E42" t="s">
        <v>2744</v>
      </c>
      <c r="F42" t="s">
        <v>2745</v>
      </c>
      <c r="G42" t="s">
        <v>2310</v>
      </c>
      <c r="H42" t="s">
        <v>2746</v>
      </c>
      <c r="I42" t="s">
        <v>68</v>
      </c>
      <c r="J42" t="s">
        <v>80</v>
      </c>
      <c r="K42" t="s">
        <v>81</v>
      </c>
      <c r="L42" t="s">
        <v>82</v>
      </c>
      <c r="M42" t="s">
        <v>369</v>
      </c>
      <c r="N42" t="s">
        <v>370</v>
      </c>
      <c r="O42" t="s">
        <v>1128</v>
      </c>
      <c r="P42" t="s">
        <v>2749</v>
      </c>
      <c r="Q42" t="s">
        <v>2750</v>
      </c>
      <c r="R42" t="s">
        <v>131</v>
      </c>
      <c r="S42" s="83">
        <v>29900</v>
      </c>
      <c r="T42" s="83">
        <v>0</v>
      </c>
      <c r="U42" s="83">
        <v>29900</v>
      </c>
      <c r="V42" s="83">
        <v>0</v>
      </c>
      <c r="W42" s="83">
        <v>0</v>
      </c>
      <c r="X42" s="83">
        <v>0</v>
      </c>
      <c r="Y42">
        <v>0</v>
      </c>
      <c r="Z42" s="83">
        <v>2990</v>
      </c>
      <c r="AA42" s="83">
        <v>2990</v>
      </c>
    </row>
    <row r="43" spans="1:27" x14ac:dyDescent="0.25">
      <c r="A43" t="s">
        <v>1529</v>
      </c>
      <c r="B43" t="s">
        <v>1529</v>
      </c>
      <c r="C43" t="s">
        <v>2742</v>
      </c>
      <c r="D43" t="s">
        <v>2743</v>
      </c>
      <c r="E43" t="s">
        <v>2744</v>
      </c>
      <c r="F43" t="s">
        <v>2745</v>
      </c>
      <c r="G43" t="s">
        <v>2310</v>
      </c>
      <c r="H43" t="s">
        <v>2746</v>
      </c>
      <c r="I43" t="s">
        <v>68</v>
      </c>
      <c r="J43" t="s">
        <v>80</v>
      </c>
      <c r="K43" t="s">
        <v>81</v>
      </c>
      <c r="L43" t="s">
        <v>82</v>
      </c>
      <c r="M43" t="s">
        <v>369</v>
      </c>
      <c r="N43" t="s">
        <v>370</v>
      </c>
      <c r="O43" t="s">
        <v>1128</v>
      </c>
      <c r="P43" t="s">
        <v>2751</v>
      </c>
      <c r="Q43" t="s">
        <v>2752</v>
      </c>
      <c r="R43" t="s">
        <v>131</v>
      </c>
      <c r="S43" s="83">
        <v>0</v>
      </c>
      <c r="T43" s="83">
        <v>7809.119999999999</v>
      </c>
      <c r="U43" s="83">
        <v>-7809.119999999999</v>
      </c>
      <c r="V43" s="83">
        <v>0</v>
      </c>
      <c r="W43" s="83">
        <v>0</v>
      </c>
      <c r="X43" s="83">
        <v>60.152003399676985</v>
      </c>
      <c r="Y43">
        <v>0</v>
      </c>
      <c r="Z43" s="83">
        <v>-780.91199999999992</v>
      </c>
      <c r="AA43" s="83">
        <v>-720.75999660032289</v>
      </c>
    </row>
    <row r="44" spans="1:27" x14ac:dyDescent="0.25">
      <c r="A44" t="s">
        <v>1529</v>
      </c>
      <c r="B44" t="s">
        <v>1529</v>
      </c>
      <c r="C44" t="s">
        <v>2742</v>
      </c>
      <c r="D44" t="s">
        <v>2743</v>
      </c>
      <c r="E44" t="s">
        <v>2744</v>
      </c>
      <c r="F44" t="s">
        <v>2745</v>
      </c>
      <c r="G44" t="s">
        <v>2310</v>
      </c>
      <c r="H44" t="s">
        <v>2746</v>
      </c>
      <c r="I44" t="s">
        <v>68</v>
      </c>
      <c r="J44" t="s">
        <v>80</v>
      </c>
      <c r="K44" t="s">
        <v>81</v>
      </c>
      <c r="L44" t="s">
        <v>82</v>
      </c>
      <c r="M44" t="s">
        <v>369</v>
      </c>
      <c r="N44" t="s">
        <v>370</v>
      </c>
      <c r="O44" t="s">
        <v>1128</v>
      </c>
      <c r="P44" t="s">
        <v>3674</v>
      </c>
      <c r="Q44" t="s">
        <v>3675</v>
      </c>
      <c r="R44" t="s">
        <v>131</v>
      </c>
      <c r="S44" s="83">
        <v>0</v>
      </c>
      <c r="T44" s="83">
        <v>2144.56</v>
      </c>
      <c r="U44" s="83">
        <v>-2144.56</v>
      </c>
      <c r="V44" s="83">
        <v>0</v>
      </c>
      <c r="W44" s="83">
        <v>0</v>
      </c>
      <c r="X44" s="83">
        <v>16.519093113028266</v>
      </c>
      <c r="Y44">
        <v>0</v>
      </c>
      <c r="Z44" s="83">
        <v>-214.45600000000002</v>
      </c>
      <c r="AA44" s="83">
        <v>-197.93690688697174</v>
      </c>
    </row>
    <row r="45" spans="1:27" x14ac:dyDescent="0.25">
      <c r="A45" t="s">
        <v>1529</v>
      </c>
      <c r="B45" t="s">
        <v>1529</v>
      </c>
      <c r="C45" t="s">
        <v>2742</v>
      </c>
      <c r="D45" t="s">
        <v>2743</v>
      </c>
      <c r="E45" t="s">
        <v>2744</v>
      </c>
      <c r="F45" t="s">
        <v>2745</v>
      </c>
      <c r="G45" t="s">
        <v>2310</v>
      </c>
      <c r="H45" t="s">
        <v>2746</v>
      </c>
      <c r="I45" t="s">
        <v>68</v>
      </c>
      <c r="J45" t="s">
        <v>80</v>
      </c>
      <c r="K45" t="s">
        <v>81</v>
      </c>
      <c r="L45" t="s">
        <v>82</v>
      </c>
      <c r="M45" t="s">
        <v>369</v>
      </c>
      <c r="N45" t="s">
        <v>370</v>
      </c>
      <c r="O45" t="s">
        <v>1128</v>
      </c>
      <c r="P45" t="s">
        <v>3676</v>
      </c>
      <c r="Q45" t="s">
        <v>3677</v>
      </c>
      <c r="R45" t="s">
        <v>131</v>
      </c>
      <c r="S45" s="83">
        <v>0</v>
      </c>
      <c r="T45" s="83">
        <v>987.56</v>
      </c>
      <c r="U45" s="83">
        <v>-987.56</v>
      </c>
      <c r="V45" s="83">
        <v>0</v>
      </c>
      <c r="W45" s="83">
        <v>0</v>
      </c>
      <c r="X45" s="83">
        <v>7.6069662749944937</v>
      </c>
      <c r="Y45">
        <v>0</v>
      </c>
      <c r="Z45" s="83">
        <v>-98.756</v>
      </c>
      <c r="AA45" s="83">
        <v>-91.149033725005509</v>
      </c>
    </row>
    <row r="46" spans="1:27" x14ac:dyDescent="0.25">
      <c r="A46" t="s">
        <v>1529</v>
      </c>
      <c r="B46" t="s">
        <v>1529</v>
      </c>
      <c r="C46" t="s">
        <v>2742</v>
      </c>
      <c r="D46" t="s">
        <v>2743</v>
      </c>
      <c r="E46" t="s">
        <v>2744</v>
      </c>
      <c r="F46" t="s">
        <v>2745</v>
      </c>
      <c r="G46" t="s">
        <v>2310</v>
      </c>
      <c r="H46" t="s">
        <v>2746</v>
      </c>
      <c r="I46" t="s">
        <v>68</v>
      </c>
      <c r="J46" t="s">
        <v>80</v>
      </c>
      <c r="K46" t="s">
        <v>81</v>
      </c>
      <c r="L46" t="s">
        <v>82</v>
      </c>
      <c r="M46" t="s">
        <v>369</v>
      </c>
      <c r="N46" t="s">
        <v>370</v>
      </c>
      <c r="O46" t="s">
        <v>637</v>
      </c>
      <c r="P46" t="s">
        <v>638</v>
      </c>
      <c r="Q46" t="s">
        <v>639</v>
      </c>
      <c r="R46" t="s">
        <v>131</v>
      </c>
      <c r="S46" s="83">
        <v>160</v>
      </c>
      <c r="T46" s="83">
        <v>332.48</v>
      </c>
      <c r="U46" s="83">
        <v>-172.48000000000002</v>
      </c>
      <c r="V46" s="83">
        <v>0</v>
      </c>
      <c r="W46" s="83">
        <v>0</v>
      </c>
      <c r="X46" s="83">
        <v>2.5610232766719694</v>
      </c>
      <c r="Y46">
        <v>0</v>
      </c>
      <c r="Z46" s="83">
        <v>-17.248000000000005</v>
      </c>
      <c r="AA46" s="83">
        <v>-14.686976723328037</v>
      </c>
    </row>
    <row r="47" spans="1:27" x14ac:dyDescent="0.25">
      <c r="A47" t="s">
        <v>1529</v>
      </c>
      <c r="B47" t="s">
        <v>1529</v>
      </c>
      <c r="C47" t="s">
        <v>2742</v>
      </c>
      <c r="D47" t="s">
        <v>2743</v>
      </c>
      <c r="E47" t="s">
        <v>2744</v>
      </c>
      <c r="F47" t="s">
        <v>2745</v>
      </c>
      <c r="G47" t="s">
        <v>2310</v>
      </c>
      <c r="H47" t="s">
        <v>2746</v>
      </c>
      <c r="I47" t="s">
        <v>68</v>
      </c>
      <c r="J47" t="s">
        <v>80</v>
      </c>
      <c r="K47" t="s">
        <v>81</v>
      </c>
      <c r="L47" t="s">
        <v>82</v>
      </c>
      <c r="M47" t="s">
        <v>369</v>
      </c>
      <c r="N47" t="s">
        <v>370</v>
      </c>
      <c r="O47" t="s">
        <v>371</v>
      </c>
      <c r="P47" t="s">
        <v>2428</v>
      </c>
      <c r="Q47" t="s">
        <v>2429</v>
      </c>
      <c r="R47" t="s">
        <v>131</v>
      </c>
      <c r="S47" s="83">
        <v>180</v>
      </c>
      <c r="T47" s="83">
        <v>878.6400000000001</v>
      </c>
      <c r="U47" s="83">
        <v>-698.6400000000001</v>
      </c>
      <c r="V47" s="83">
        <v>0</v>
      </c>
      <c r="W47" s="83">
        <v>0</v>
      </c>
      <c r="X47" s="83">
        <v>6.7679785004062163</v>
      </c>
      <c r="Y47">
        <v>0</v>
      </c>
      <c r="Z47" s="83">
        <v>-69.864000000000019</v>
      </c>
      <c r="AA47" s="83">
        <v>-63.096021499593789</v>
      </c>
    </row>
    <row r="48" spans="1:27" x14ac:dyDescent="0.25">
      <c r="A48" t="s">
        <v>1529</v>
      </c>
      <c r="B48" t="s">
        <v>1529</v>
      </c>
      <c r="C48" t="s">
        <v>2742</v>
      </c>
      <c r="D48" t="s">
        <v>2743</v>
      </c>
      <c r="E48" t="s">
        <v>2744</v>
      </c>
      <c r="F48" t="s">
        <v>2745</v>
      </c>
      <c r="G48" t="s">
        <v>2310</v>
      </c>
      <c r="H48" t="s">
        <v>2746</v>
      </c>
      <c r="I48" t="s">
        <v>68</v>
      </c>
      <c r="J48" t="s">
        <v>80</v>
      </c>
      <c r="K48" t="s">
        <v>81</v>
      </c>
      <c r="L48" t="s">
        <v>82</v>
      </c>
      <c r="M48" t="s">
        <v>369</v>
      </c>
      <c r="N48" t="s">
        <v>370</v>
      </c>
      <c r="O48" t="s">
        <v>371</v>
      </c>
      <c r="P48" t="s">
        <v>1129</v>
      </c>
      <c r="Q48" t="s">
        <v>1130</v>
      </c>
      <c r="R48" t="s">
        <v>131</v>
      </c>
      <c r="S48" s="83">
        <v>0</v>
      </c>
      <c r="T48" s="83">
        <v>677.4</v>
      </c>
      <c r="U48" s="83">
        <v>-677.4</v>
      </c>
      <c r="V48" s="83">
        <v>0</v>
      </c>
      <c r="W48" s="83">
        <v>0</v>
      </c>
      <c r="X48" s="83">
        <v>5.2178692481279825</v>
      </c>
      <c r="Y48">
        <v>0</v>
      </c>
      <c r="Z48" s="83">
        <v>-67.739999999999995</v>
      </c>
      <c r="AA48" s="83">
        <v>-62.522130751872012</v>
      </c>
    </row>
    <row r="49" spans="1:27" x14ac:dyDescent="0.25">
      <c r="A49" t="s">
        <v>1529</v>
      </c>
      <c r="B49" t="s">
        <v>1529</v>
      </c>
      <c r="C49" t="s">
        <v>2742</v>
      </c>
      <c r="D49" t="s">
        <v>2743</v>
      </c>
      <c r="E49" t="s">
        <v>2744</v>
      </c>
      <c r="F49" t="s">
        <v>2745</v>
      </c>
      <c r="G49" t="s">
        <v>2310</v>
      </c>
      <c r="H49" t="s">
        <v>2746</v>
      </c>
      <c r="I49" t="s">
        <v>68</v>
      </c>
      <c r="J49" t="s">
        <v>80</v>
      </c>
      <c r="K49" t="s">
        <v>81</v>
      </c>
      <c r="L49" t="s">
        <v>82</v>
      </c>
      <c r="M49" t="s">
        <v>369</v>
      </c>
      <c r="N49" t="s">
        <v>370</v>
      </c>
      <c r="O49" t="s">
        <v>371</v>
      </c>
      <c r="P49" t="s">
        <v>3678</v>
      </c>
      <c r="Q49" t="s">
        <v>3679</v>
      </c>
      <c r="R49" t="s">
        <v>131</v>
      </c>
      <c r="S49" s="83">
        <v>0</v>
      </c>
      <c r="T49" s="83">
        <v>1770.35</v>
      </c>
      <c r="U49" s="83">
        <v>-1770.35</v>
      </c>
      <c r="V49" s="83">
        <v>0</v>
      </c>
      <c r="W49" s="83">
        <v>0</v>
      </c>
      <c r="X49" s="83">
        <v>13.636632452647437</v>
      </c>
      <c r="Y49">
        <v>0</v>
      </c>
      <c r="Z49" s="83">
        <v>-177.035</v>
      </c>
      <c r="AA49" s="83">
        <v>-163.39836754735256</v>
      </c>
    </row>
    <row r="50" spans="1:27" x14ac:dyDescent="0.25">
      <c r="A50" t="s">
        <v>1529</v>
      </c>
      <c r="B50" t="s">
        <v>1529</v>
      </c>
      <c r="C50" t="s">
        <v>2742</v>
      </c>
      <c r="D50" t="s">
        <v>2743</v>
      </c>
      <c r="E50" t="s">
        <v>2744</v>
      </c>
      <c r="F50" t="s">
        <v>2745</v>
      </c>
      <c r="G50" t="s">
        <v>2310</v>
      </c>
      <c r="H50" t="s">
        <v>2746</v>
      </c>
      <c r="I50" t="s">
        <v>68</v>
      </c>
      <c r="J50" t="s">
        <v>80</v>
      </c>
      <c r="K50" t="s">
        <v>81</v>
      </c>
      <c r="L50" t="s">
        <v>82</v>
      </c>
      <c r="M50" t="s">
        <v>369</v>
      </c>
      <c r="N50" t="s">
        <v>370</v>
      </c>
      <c r="O50" t="s">
        <v>371</v>
      </c>
      <c r="P50" t="s">
        <v>3680</v>
      </c>
      <c r="Q50" t="s">
        <v>3681</v>
      </c>
      <c r="R50" t="s">
        <v>131</v>
      </c>
      <c r="S50" s="83">
        <v>0</v>
      </c>
      <c r="T50" s="83">
        <v>3353.3</v>
      </c>
      <c r="U50" s="83">
        <v>-3353.3</v>
      </c>
      <c r="V50" s="83">
        <v>0</v>
      </c>
      <c r="W50" s="83">
        <v>0</v>
      </c>
      <c r="X50" s="83">
        <v>25.829762252358378</v>
      </c>
      <c r="Y50">
        <v>0</v>
      </c>
      <c r="Z50" s="83">
        <v>-335.33000000000004</v>
      </c>
      <c r="AA50" s="83">
        <v>-309.50023774764168</v>
      </c>
    </row>
    <row r="51" spans="1:27" x14ac:dyDescent="0.25">
      <c r="A51" t="s">
        <v>1529</v>
      </c>
      <c r="B51" t="s">
        <v>1529</v>
      </c>
      <c r="C51" t="s">
        <v>2742</v>
      </c>
      <c r="D51" t="s">
        <v>2743</v>
      </c>
      <c r="E51" t="s">
        <v>2744</v>
      </c>
      <c r="F51" t="s">
        <v>2745</v>
      </c>
      <c r="G51" t="s">
        <v>2310</v>
      </c>
      <c r="H51" t="s">
        <v>2746</v>
      </c>
      <c r="I51" t="s">
        <v>68</v>
      </c>
      <c r="J51" t="s">
        <v>80</v>
      </c>
      <c r="K51" t="s">
        <v>81</v>
      </c>
      <c r="L51" t="s">
        <v>82</v>
      </c>
      <c r="M51" t="s">
        <v>369</v>
      </c>
      <c r="N51" t="s">
        <v>370</v>
      </c>
      <c r="O51" t="s">
        <v>371</v>
      </c>
      <c r="P51" t="s">
        <v>3682</v>
      </c>
      <c r="Q51" t="s">
        <v>3683</v>
      </c>
      <c r="R51" t="s">
        <v>131</v>
      </c>
      <c r="S51" s="83">
        <v>0</v>
      </c>
      <c r="T51" s="83">
        <v>10383.5</v>
      </c>
      <c r="U51" s="83">
        <v>-10383.5</v>
      </c>
      <c r="V51" s="83">
        <v>0</v>
      </c>
      <c r="W51" s="83">
        <v>0</v>
      </c>
      <c r="X51" s="83">
        <v>79.981909267695471</v>
      </c>
      <c r="Y51">
        <v>0</v>
      </c>
      <c r="Z51" s="83">
        <v>-1038.3500000000001</v>
      </c>
      <c r="AA51" s="83">
        <v>-958.36809073230461</v>
      </c>
    </row>
    <row r="52" spans="1:27" x14ac:dyDescent="0.25">
      <c r="A52" t="s">
        <v>1529</v>
      </c>
      <c r="B52" t="s">
        <v>1529</v>
      </c>
      <c r="C52" t="s">
        <v>2742</v>
      </c>
      <c r="D52" t="s">
        <v>2743</v>
      </c>
      <c r="E52" t="s">
        <v>2744</v>
      </c>
      <c r="F52" t="s">
        <v>2745</v>
      </c>
      <c r="G52" t="s">
        <v>2310</v>
      </c>
      <c r="H52" t="s">
        <v>2746</v>
      </c>
      <c r="I52" t="s">
        <v>68</v>
      </c>
      <c r="J52" t="s">
        <v>80</v>
      </c>
      <c r="K52" t="s">
        <v>81</v>
      </c>
      <c r="L52" t="s">
        <v>82</v>
      </c>
      <c r="M52" t="s">
        <v>369</v>
      </c>
      <c r="N52" t="s">
        <v>2356</v>
      </c>
      <c r="O52" t="s">
        <v>2357</v>
      </c>
      <c r="P52" t="s">
        <v>2608</v>
      </c>
      <c r="Q52" t="s">
        <v>2609</v>
      </c>
      <c r="R52" t="s">
        <v>131</v>
      </c>
      <c r="S52" s="83">
        <v>60703.520000000004</v>
      </c>
      <c r="T52" s="83">
        <v>35517.520000000004</v>
      </c>
      <c r="U52" s="83">
        <v>25185.999999999996</v>
      </c>
      <c r="V52" s="83">
        <v>0</v>
      </c>
      <c r="W52" s="83">
        <v>0</v>
      </c>
      <c r="X52" s="83">
        <v>273.58396128988875</v>
      </c>
      <c r="Y52">
        <v>0</v>
      </c>
      <c r="Z52" s="83">
        <v>2518.5999999999995</v>
      </c>
      <c r="AA52" s="83">
        <v>2792.1839612898884</v>
      </c>
    </row>
    <row r="53" spans="1:27" x14ac:dyDescent="0.25">
      <c r="A53" t="s">
        <v>1529</v>
      </c>
      <c r="B53" t="s">
        <v>1529</v>
      </c>
      <c r="C53" t="s">
        <v>2742</v>
      </c>
      <c r="D53" t="s">
        <v>2743</v>
      </c>
      <c r="E53" t="s">
        <v>2744</v>
      </c>
      <c r="F53" t="s">
        <v>2745</v>
      </c>
      <c r="G53" t="s">
        <v>2310</v>
      </c>
      <c r="H53" t="s">
        <v>2746</v>
      </c>
      <c r="I53" t="s">
        <v>68</v>
      </c>
      <c r="J53" t="s">
        <v>80</v>
      </c>
      <c r="K53" t="s">
        <v>81</v>
      </c>
      <c r="L53" t="s">
        <v>82</v>
      </c>
      <c r="M53" t="s">
        <v>984</v>
      </c>
      <c r="N53" t="s">
        <v>998</v>
      </c>
      <c r="O53" t="s">
        <v>999</v>
      </c>
      <c r="P53" t="s">
        <v>1136</v>
      </c>
      <c r="Q53" t="s">
        <v>1137</v>
      </c>
      <c r="R53" t="s">
        <v>131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>
        <v>0</v>
      </c>
      <c r="Z53" s="83">
        <v>0</v>
      </c>
      <c r="AA53" s="83">
        <v>0</v>
      </c>
    </row>
    <row r="54" spans="1:27" x14ac:dyDescent="0.25">
      <c r="A54" t="s">
        <v>1529</v>
      </c>
      <c r="B54" t="s">
        <v>1529</v>
      </c>
      <c r="C54" t="s">
        <v>2742</v>
      </c>
      <c r="D54" t="s">
        <v>2743</v>
      </c>
      <c r="E54" t="s">
        <v>2744</v>
      </c>
      <c r="F54" t="s">
        <v>2745</v>
      </c>
      <c r="G54" t="s">
        <v>2310</v>
      </c>
      <c r="H54" t="s">
        <v>2746</v>
      </c>
      <c r="I54" t="s">
        <v>68</v>
      </c>
      <c r="J54" t="s">
        <v>80</v>
      </c>
      <c r="K54" t="s">
        <v>81</v>
      </c>
      <c r="L54" t="s">
        <v>82</v>
      </c>
      <c r="M54" t="s">
        <v>984</v>
      </c>
      <c r="N54" t="s">
        <v>998</v>
      </c>
      <c r="O54" t="s">
        <v>999</v>
      </c>
      <c r="P54" t="s">
        <v>1134</v>
      </c>
      <c r="Q54" t="s">
        <v>1135</v>
      </c>
      <c r="R54" t="s">
        <v>131</v>
      </c>
      <c r="S54" s="83">
        <v>0</v>
      </c>
      <c r="T54" s="83">
        <v>1427.92</v>
      </c>
      <c r="U54" s="83">
        <v>-1427.92</v>
      </c>
      <c r="V54" s="83">
        <v>0</v>
      </c>
      <c r="W54" s="83">
        <v>0</v>
      </c>
      <c r="X54" s="83">
        <v>10.998966425726174</v>
      </c>
      <c r="Y54">
        <v>0</v>
      </c>
      <c r="Z54" s="83">
        <v>-142.792</v>
      </c>
      <c r="AA54" s="83">
        <v>-131.79303357427384</v>
      </c>
    </row>
    <row r="55" spans="1:27" x14ac:dyDescent="0.25">
      <c r="A55" t="s">
        <v>1529</v>
      </c>
      <c r="B55" t="s">
        <v>1529</v>
      </c>
      <c r="C55" t="s">
        <v>2742</v>
      </c>
      <c r="D55" t="s">
        <v>2743</v>
      </c>
      <c r="E55" t="s">
        <v>2744</v>
      </c>
      <c r="F55" t="s">
        <v>2745</v>
      </c>
      <c r="G55" t="s">
        <v>2310</v>
      </c>
      <c r="H55" t="s">
        <v>2746</v>
      </c>
      <c r="I55" t="s">
        <v>68</v>
      </c>
      <c r="J55" t="s">
        <v>80</v>
      </c>
      <c r="K55" t="s">
        <v>81</v>
      </c>
      <c r="L55" t="s">
        <v>82</v>
      </c>
      <c r="M55" t="s">
        <v>984</v>
      </c>
      <c r="N55" t="s">
        <v>998</v>
      </c>
      <c r="O55" t="s">
        <v>1138</v>
      </c>
      <c r="P55" t="s">
        <v>1139</v>
      </c>
      <c r="Q55" t="s">
        <v>1791</v>
      </c>
      <c r="R55" t="s">
        <v>131</v>
      </c>
      <c r="S55" s="83">
        <v>0</v>
      </c>
      <c r="T55" s="83">
        <v>5426.2199999999993</v>
      </c>
      <c r="U55" s="83">
        <v>-5426.2199999999993</v>
      </c>
      <c r="V55" s="83">
        <v>0</v>
      </c>
      <c r="W55" s="83">
        <v>0</v>
      </c>
      <c r="X55" s="83">
        <v>41.797027563591698</v>
      </c>
      <c r="Y55">
        <v>0</v>
      </c>
      <c r="Z55" s="83">
        <v>-542.62199999999996</v>
      </c>
      <c r="AA55" s="83">
        <v>-500.82497243640825</v>
      </c>
    </row>
    <row r="56" spans="1:27" x14ac:dyDescent="0.25">
      <c r="A56" t="s">
        <v>1529</v>
      </c>
      <c r="B56" t="s">
        <v>1529</v>
      </c>
      <c r="C56" t="s">
        <v>2742</v>
      </c>
      <c r="D56" t="s">
        <v>2743</v>
      </c>
      <c r="E56" t="s">
        <v>2744</v>
      </c>
      <c r="F56" t="s">
        <v>2745</v>
      </c>
      <c r="G56" t="s">
        <v>2310</v>
      </c>
      <c r="H56" t="s">
        <v>2746</v>
      </c>
      <c r="I56" t="s">
        <v>68</v>
      </c>
      <c r="J56" t="s">
        <v>80</v>
      </c>
      <c r="K56" t="s">
        <v>83</v>
      </c>
      <c r="L56" t="s">
        <v>82</v>
      </c>
      <c r="M56" t="s">
        <v>214</v>
      </c>
      <c r="N56" t="s">
        <v>215</v>
      </c>
      <c r="O56" t="s">
        <v>414</v>
      </c>
      <c r="P56" t="s">
        <v>2129</v>
      </c>
      <c r="Q56" t="s">
        <v>416</v>
      </c>
      <c r="R56" t="s">
        <v>72</v>
      </c>
      <c r="S56" s="83">
        <v>1350</v>
      </c>
      <c r="T56" s="83">
        <v>0</v>
      </c>
      <c r="U56" s="83">
        <v>1350</v>
      </c>
      <c r="V56" s="83">
        <v>0</v>
      </c>
      <c r="W56" s="83">
        <v>0</v>
      </c>
      <c r="X56" s="83">
        <v>0</v>
      </c>
      <c r="Y56">
        <v>0</v>
      </c>
      <c r="Z56" s="83">
        <v>135</v>
      </c>
      <c r="AA56" s="83">
        <v>135</v>
      </c>
    </row>
    <row r="57" spans="1:27" x14ac:dyDescent="0.25">
      <c r="A57" t="s">
        <v>1529</v>
      </c>
      <c r="B57" t="s">
        <v>1529</v>
      </c>
      <c r="C57" t="s">
        <v>2742</v>
      </c>
      <c r="D57" t="s">
        <v>2743</v>
      </c>
      <c r="E57" t="s">
        <v>2744</v>
      </c>
      <c r="F57" t="s">
        <v>2745</v>
      </c>
      <c r="G57" t="s">
        <v>2310</v>
      </c>
      <c r="H57" t="s">
        <v>2746</v>
      </c>
      <c r="I57" t="s">
        <v>68</v>
      </c>
      <c r="J57" t="s">
        <v>80</v>
      </c>
      <c r="K57" t="s">
        <v>83</v>
      </c>
      <c r="L57" t="s">
        <v>82</v>
      </c>
      <c r="M57" t="s">
        <v>214</v>
      </c>
      <c r="N57" t="s">
        <v>216</v>
      </c>
      <c r="O57" t="s">
        <v>216</v>
      </c>
      <c r="P57" t="s">
        <v>2130</v>
      </c>
      <c r="Q57" t="s">
        <v>218</v>
      </c>
      <c r="R57" t="s">
        <v>72</v>
      </c>
      <c r="S57" s="83">
        <v>6325</v>
      </c>
      <c r="T57" s="83">
        <v>0</v>
      </c>
      <c r="U57" s="83">
        <v>6325</v>
      </c>
      <c r="V57" s="83">
        <v>0</v>
      </c>
      <c r="W57" s="83">
        <v>0</v>
      </c>
      <c r="X57" s="83">
        <v>0</v>
      </c>
      <c r="Y57">
        <v>0</v>
      </c>
      <c r="Z57" s="83">
        <v>632.5</v>
      </c>
      <c r="AA57" s="83">
        <v>632.5</v>
      </c>
    </row>
    <row r="58" spans="1:27" x14ac:dyDescent="0.25">
      <c r="A58" t="s">
        <v>1529</v>
      </c>
      <c r="B58" t="s">
        <v>1529</v>
      </c>
      <c r="C58" t="s">
        <v>2742</v>
      </c>
      <c r="D58" t="s">
        <v>2743</v>
      </c>
      <c r="E58" t="s">
        <v>2744</v>
      </c>
      <c r="F58" t="s">
        <v>2745</v>
      </c>
      <c r="G58" t="s">
        <v>2310</v>
      </c>
      <c r="H58" t="s">
        <v>2746</v>
      </c>
      <c r="I58" t="s">
        <v>68</v>
      </c>
      <c r="J58" t="s">
        <v>80</v>
      </c>
      <c r="K58" t="s">
        <v>83</v>
      </c>
      <c r="L58" t="s">
        <v>82</v>
      </c>
      <c r="M58" t="s">
        <v>210</v>
      </c>
      <c r="N58" t="s">
        <v>211</v>
      </c>
      <c r="O58" t="s">
        <v>413</v>
      </c>
      <c r="P58" t="s">
        <v>1520</v>
      </c>
      <c r="Q58" t="s">
        <v>1521</v>
      </c>
      <c r="R58" t="s">
        <v>72</v>
      </c>
      <c r="S58" s="83">
        <v>1914</v>
      </c>
      <c r="T58" s="83">
        <v>0</v>
      </c>
      <c r="U58" s="83">
        <v>1914</v>
      </c>
      <c r="V58" s="83">
        <v>0</v>
      </c>
      <c r="W58" s="83">
        <v>0</v>
      </c>
      <c r="X58" s="83">
        <v>0</v>
      </c>
      <c r="Y58">
        <v>0</v>
      </c>
      <c r="Z58" s="83">
        <v>191.4</v>
      </c>
      <c r="AA58" s="83">
        <v>191.4</v>
      </c>
    </row>
    <row r="59" spans="1:27" x14ac:dyDescent="0.25">
      <c r="A59" t="s">
        <v>1529</v>
      </c>
      <c r="B59" t="s">
        <v>1529</v>
      </c>
      <c r="C59" t="s">
        <v>2742</v>
      </c>
      <c r="D59" t="s">
        <v>2743</v>
      </c>
      <c r="E59" t="s">
        <v>2744</v>
      </c>
      <c r="F59" t="s">
        <v>2745</v>
      </c>
      <c r="G59" t="s">
        <v>2310</v>
      </c>
      <c r="H59" t="s">
        <v>2746</v>
      </c>
      <c r="I59" t="s">
        <v>68</v>
      </c>
      <c r="J59" t="s">
        <v>80</v>
      </c>
      <c r="K59" t="s">
        <v>83</v>
      </c>
      <c r="L59" t="s">
        <v>82</v>
      </c>
      <c r="M59" t="s">
        <v>210</v>
      </c>
      <c r="N59" t="s">
        <v>211</v>
      </c>
      <c r="O59" t="s">
        <v>212</v>
      </c>
      <c r="P59" t="s">
        <v>213</v>
      </c>
      <c r="Q59" t="s">
        <v>3705</v>
      </c>
      <c r="R59" t="s">
        <v>72</v>
      </c>
      <c r="S59" s="83">
        <v>0</v>
      </c>
      <c r="T59" s="83">
        <v>1752</v>
      </c>
      <c r="U59" s="83">
        <v>-1752</v>
      </c>
      <c r="V59" s="83">
        <v>0</v>
      </c>
      <c r="W59" s="83">
        <v>0</v>
      </c>
      <c r="X59" s="83">
        <v>13.495286275052001</v>
      </c>
      <c r="Y59">
        <v>0</v>
      </c>
      <c r="Z59" s="83">
        <v>-175.20000000000002</v>
      </c>
      <c r="AA59" s="83">
        <v>-161.70471372494802</v>
      </c>
    </row>
    <row r="60" spans="1:27" x14ac:dyDescent="0.25">
      <c r="A60" t="s">
        <v>1529</v>
      </c>
      <c r="B60" t="s">
        <v>1529</v>
      </c>
      <c r="C60" t="s">
        <v>2742</v>
      </c>
      <c r="D60" t="s">
        <v>2743</v>
      </c>
      <c r="E60" t="s">
        <v>2744</v>
      </c>
      <c r="F60" t="s">
        <v>2745</v>
      </c>
      <c r="G60" t="s">
        <v>2310</v>
      </c>
      <c r="H60" t="s">
        <v>2746</v>
      </c>
      <c r="I60" t="s">
        <v>68</v>
      </c>
      <c r="J60" t="s">
        <v>80</v>
      </c>
      <c r="K60" t="s">
        <v>83</v>
      </c>
      <c r="L60" t="s">
        <v>82</v>
      </c>
      <c r="M60" t="s">
        <v>910</v>
      </c>
      <c r="N60" t="s">
        <v>1982</v>
      </c>
      <c r="O60" t="s">
        <v>1437</v>
      </c>
      <c r="P60" t="s">
        <v>2435</v>
      </c>
      <c r="Q60" t="s">
        <v>2436</v>
      </c>
      <c r="R60" t="s">
        <v>72</v>
      </c>
      <c r="S60" s="83">
        <v>4590</v>
      </c>
      <c r="T60" s="83">
        <v>0</v>
      </c>
      <c r="U60" s="83">
        <v>4590</v>
      </c>
      <c r="V60" s="83">
        <v>0</v>
      </c>
      <c r="W60" s="83">
        <v>0</v>
      </c>
      <c r="X60" s="83">
        <v>0</v>
      </c>
      <c r="Y60">
        <v>0</v>
      </c>
      <c r="Z60" s="83">
        <v>459</v>
      </c>
      <c r="AA60" s="83">
        <v>459</v>
      </c>
    </row>
    <row r="61" spans="1:27" x14ac:dyDescent="0.25">
      <c r="A61" t="s">
        <v>1529</v>
      </c>
      <c r="B61" t="s">
        <v>1529</v>
      </c>
      <c r="C61" t="s">
        <v>2742</v>
      </c>
      <c r="D61" t="s">
        <v>2743</v>
      </c>
      <c r="E61" t="s">
        <v>2744</v>
      </c>
      <c r="F61" t="s">
        <v>2745</v>
      </c>
      <c r="G61" t="s">
        <v>2310</v>
      </c>
      <c r="H61" t="s">
        <v>2746</v>
      </c>
      <c r="I61" t="s">
        <v>68</v>
      </c>
      <c r="J61" t="s">
        <v>80</v>
      </c>
      <c r="K61" t="s">
        <v>83</v>
      </c>
      <c r="L61" t="s">
        <v>82</v>
      </c>
      <c r="M61" t="s">
        <v>910</v>
      </c>
      <c r="N61" t="s">
        <v>1982</v>
      </c>
      <c r="O61" t="s">
        <v>1437</v>
      </c>
      <c r="P61" t="s">
        <v>1985</v>
      </c>
      <c r="Q61" t="s">
        <v>1986</v>
      </c>
      <c r="R61" t="s">
        <v>72</v>
      </c>
      <c r="S61" s="83">
        <v>4590</v>
      </c>
      <c r="T61" s="83">
        <v>3825</v>
      </c>
      <c r="U61" s="83">
        <v>765</v>
      </c>
      <c r="V61" s="83">
        <v>0</v>
      </c>
      <c r="W61" s="83">
        <v>0</v>
      </c>
      <c r="X61" s="83">
        <v>29.463167809402915</v>
      </c>
      <c r="Y61">
        <v>0</v>
      </c>
      <c r="Z61" s="83">
        <v>76.5</v>
      </c>
      <c r="AA61" s="83">
        <v>105.96316780940293</v>
      </c>
    </row>
    <row r="62" spans="1:27" x14ac:dyDescent="0.25">
      <c r="A62" t="s">
        <v>1529</v>
      </c>
      <c r="B62" t="s">
        <v>1529</v>
      </c>
      <c r="C62" t="s">
        <v>2742</v>
      </c>
      <c r="D62" t="s">
        <v>2743</v>
      </c>
      <c r="E62" t="s">
        <v>2744</v>
      </c>
      <c r="F62" t="s">
        <v>2745</v>
      </c>
      <c r="G62" t="s">
        <v>2310</v>
      </c>
      <c r="H62" t="s">
        <v>2746</v>
      </c>
      <c r="I62" t="s">
        <v>68</v>
      </c>
      <c r="J62" t="s">
        <v>80</v>
      </c>
      <c r="K62" t="s">
        <v>83</v>
      </c>
      <c r="L62" t="s">
        <v>82</v>
      </c>
      <c r="M62" t="s">
        <v>910</v>
      </c>
      <c r="N62" t="s">
        <v>1982</v>
      </c>
      <c r="O62" t="s">
        <v>1437</v>
      </c>
      <c r="P62" t="s">
        <v>2809</v>
      </c>
      <c r="Q62" t="s">
        <v>2810</v>
      </c>
      <c r="R62" t="s">
        <v>72</v>
      </c>
      <c r="S62" s="83">
        <v>4590</v>
      </c>
      <c r="T62" s="83">
        <v>0</v>
      </c>
      <c r="U62" s="83">
        <v>4590</v>
      </c>
      <c r="V62" s="83">
        <v>0</v>
      </c>
      <c r="W62" s="83">
        <v>0</v>
      </c>
      <c r="X62" s="83">
        <v>0</v>
      </c>
      <c r="Y62">
        <v>0</v>
      </c>
      <c r="Z62" s="83">
        <v>459</v>
      </c>
      <c r="AA62" s="83">
        <v>459</v>
      </c>
    </row>
    <row r="63" spans="1:27" x14ac:dyDescent="0.25">
      <c r="A63" t="s">
        <v>1529</v>
      </c>
      <c r="B63" t="s">
        <v>1529</v>
      </c>
      <c r="C63" t="s">
        <v>2742</v>
      </c>
      <c r="D63" t="s">
        <v>2743</v>
      </c>
      <c r="E63" t="s">
        <v>2744</v>
      </c>
      <c r="F63" t="s">
        <v>2745</v>
      </c>
      <c r="G63" t="s">
        <v>2310</v>
      </c>
      <c r="H63" t="s">
        <v>2746</v>
      </c>
      <c r="I63" t="s">
        <v>68</v>
      </c>
      <c r="J63" t="s">
        <v>77</v>
      </c>
      <c r="K63" t="s">
        <v>78</v>
      </c>
      <c r="L63" t="s">
        <v>79</v>
      </c>
      <c r="M63" t="s">
        <v>790</v>
      </c>
      <c r="N63" t="s">
        <v>791</v>
      </c>
      <c r="O63" t="s">
        <v>821</v>
      </c>
      <c r="P63" t="s">
        <v>1002</v>
      </c>
      <c r="Q63" t="s">
        <v>1003</v>
      </c>
      <c r="R63" t="s">
        <v>131</v>
      </c>
      <c r="S63" s="83">
        <v>347</v>
      </c>
      <c r="T63" s="83">
        <v>0</v>
      </c>
      <c r="U63" s="83">
        <v>347</v>
      </c>
      <c r="V63" s="83">
        <v>0</v>
      </c>
      <c r="W63" s="83">
        <v>0</v>
      </c>
      <c r="X63" s="83">
        <v>0</v>
      </c>
      <c r="Y63">
        <v>0</v>
      </c>
      <c r="Z63" s="83">
        <v>34.700000000000003</v>
      </c>
      <c r="AA63" s="83">
        <v>34.700000000000003</v>
      </c>
    </row>
    <row r="64" spans="1:27" x14ac:dyDescent="0.25">
      <c r="A64" t="s">
        <v>1529</v>
      </c>
      <c r="B64" t="s">
        <v>1529</v>
      </c>
      <c r="C64" t="s">
        <v>2742</v>
      </c>
      <c r="D64" t="s">
        <v>2743</v>
      </c>
      <c r="E64" t="s">
        <v>2744</v>
      </c>
      <c r="F64" t="s">
        <v>2745</v>
      </c>
      <c r="G64" t="s">
        <v>2310</v>
      </c>
      <c r="H64" t="s">
        <v>2746</v>
      </c>
      <c r="I64" t="s">
        <v>68</v>
      </c>
      <c r="J64" t="s">
        <v>77</v>
      </c>
      <c r="K64" t="s">
        <v>78</v>
      </c>
      <c r="L64" t="s">
        <v>79</v>
      </c>
      <c r="M64" t="s">
        <v>790</v>
      </c>
      <c r="N64" t="s">
        <v>791</v>
      </c>
      <c r="O64" t="s">
        <v>821</v>
      </c>
      <c r="P64" t="s">
        <v>822</v>
      </c>
      <c r="Q64" t="s">
        <v>823</v>
      </c>
      <c r="R64" t="s">
        <v>131</v>
      </c>
      <c r="S64" s="83">
        <v>24570</v>
      </c>
      <c r="T64" s="83">
        <v>32130</v>
      </c>
      <c r="U64" s="83">
        <v>-7560</v>
      </c>
      <c r="V64" s="83">
        <v>0</v>
      </c>
      <c r="W64" s="83">
        <v>0</v>
      </c>
      <c r="X64" s="83">
        <v>247.49060959898452</v>
      </c>
      <c r="Y64">
        <v>0</v>
      </c>
      <c r="Z64" s="83">
        <v>-756.00000000000045</v>
      </c>
      <c r="AA64" s="83">
        <v>-508.50939040101582</v>
      </c>
    </row>
    <row r="65" spans="1:27" x14ac:dyDescent="0.25">
      <c r="A65" t="s">
        <v>1529</v>
      </c>
      <c r="B65" t="s">
        <v>1529</v>
      </c>
      <c r="C65" t="s">
        <v>2742</v>
      </c>
      <c r="D65" t="s">
        <v>2743</v>
      </c>
      <c r="E65" t="s">
        <v>2744</v>
      </c>
      <c r="F65" t="s">
        <v>2745</v>
      </c>
      <c r="G65" t="s">
        <v>2310</v>
      </c>
      <c r="H65" t="s">
        <v>2746</v>
      </c>
      <c r="I65" t="s">
        <v>68</v>
      </c>
      <c r="J65" t="s">
        <v>77</v>
      </c>
      <c r="K65" t="s">
        <v>78</v>
      </c>
      <c r="L65" t="s">
        <v>79</v>
      </c>
      <c r="M65" t="s">
        <v>790</v>
      </c>
      <c r="N65" t="s">
        <v>791</v>
      </c>
      <c r="O65" t="s">
        <v>821</v>
      </c>
      <c r="P65" t="s">
        <v>964</v>
      </c>
      <c r="Q65" t="s">
        <v>965</v>
      </c>
      <c r="R65" t="s">
        <v>131</v>
      </c>
      <c r="S65" s="83">
        <v>378</v>
      </c>
      <c r="T65" s="83">
        <v>0</v>
      </c>
      <c r="U65" s="83">
        <v>378</v>
      </c>
      <c r="V65" s="83">
        <v>0</v>
      </c>
      <c r="W65" s="83">
        <v>0</v>
      </c>
      <c r="X65" s="83">
        <v>0</v>
      </c>
      <c r="Y65">
        <v>0</v>
      </c>
      <c r="Z65" s="83">
        <v>37.800000000000004</v>
      </c>
      <c r="AA65" s="83">
        <v>37.800000000000004</v>
      </c>
    </row>
    <row r="66" spans="1:27" x14ac:dyDescent="0.25">
      <c r="A66" t="s">
        <v>1529</v>
      </c>
      <c r="B66" t="s">
        <v>1529</v>
      </c>
      <c r="C66" t="s">
        <v>2742</v>
      </c>
      <c r="D66" t="s">
        <v>2743</v>
      </c>
      <c r="E66" t="s">
        <v>2744</v>
      </c>
      <c r="F66" t="s">
        <v>2745</v>
      </c>
      <c r="G66" t="s">
        <v>2310</v>
      </c>
      <c r="H66" t="s">
        <v>2746</v>
      </c>
      <c r="I66" t="s">
        <v>68</v>
      </c>
      <c r="J66" t="s">
        <v>77</v>
      </c>
      <c r="K66" t="s">
        <v>78</v>
      </c>
      <c r="L66" t="s">
        <v>79</v>
      </c>
      <c r="M66" t="s">
        <v>790</v>
      </c>
      <c r="N66" t="s">
        <v>791</v>
      </c>
      <c r="O66" t="s">
        <v>792</v>
      </c>
      <c r="P66" t="s">
        <v>793</v>
      </c>
      <c r="Q66" t="s">
        <v>794</v>
      </c>
      <c r="R66" t="s">
        <v>131</v>
      </c>
      <c r="S66" s="83">
        <v>343484</v>
      </c>
      <c r="T66" s="83">
        <v>349676</v>
      </c>
      <c r="U66" s="83">
        <v>-6192</v>
      </c>
      <c r="V66" s="83">
        <v>0</v>
      </c>
      <c r="W66" s="83">
        <v>0</v>
      </c>
      <c r="X66" s="83">
        <v>2693.4804357962807</v>
      </c>
      <c r="Y66">
        <v>0</v>
      </c>
      <c r="Z66" s="83">
        <v>-619.19999999999709</v>
      </c>
      <c r="AA66" s="83">
        <v>2074.2804357962814</v>
      </c>
    </row>
    <row r="67" spans="1:27" x14ac:dyDescent="0.25">
      <c r="A67" t="s">
        <v>1529</v>
      </c>
      <c r="B67" t="s">
        <v>1529</v>
      </c>
      <c r="C67" t="s">
        <v>2742</v>
      </c>
      <c r="D67" t="s">
        <v>2743</v>
      </c>
      <c r="E67" t="s">
        <v>2744</v>
      </c>
      <c r="F67" t="s">
        <v>2745</v>
      </c>
      <c r="G67" t="s">
        <v>2310</v>
      </c>
      <c r="H67" t="s">
        <v>2746</v>
      </c>
      <c r="I67" t="s">
        <v>68</v>
      </c>
      <c r="J67" t="s">
        <v>77</v>
      </c>
      <c r="K67" t="s">
        <v>78</v>
      </c>
      <c r="L67" t="s">
        <v>79</v>
      </c>
      <c r="M67" t="s">
        <v>790</v>
      </c>
      <c r="N67" t="s">
        <v>791</v>
      </c>
      <c r="O67" t="s">
        <v>792</v>
      </c>
      <c r="P67" t="s">
        <v>2680</v>
      </c>
      <c r="Q67" t="s">
        <v>2681</v>
      </c>
      <c r="R67" t="s">
        <v>131</v>
      </c>
      <c r="S67" s="83">
        <v>1204</v>
      </c>
      <c r="T67" s="83">
        <v>0</v>
      </c>
      <c r="U67" s="83">
        <v>1204</v>
      </c>
      <c r="V67" s="83">
        <v>0</v>
      </c>
      <c r="W67" s="83">
        <v>0</v>
      </c>
      <c r="X67" s="83">
        <v>0</v>
      </c>
      <c r="Y67">
        <v>0</v>
      </c>
      <c r="Z67" s="83">
        <v>120.4</v>
      </c>
      <c r="AA67" s="83">
        <v>120.4</v>
      </c>
    </row>
    <row r="68" spans="1:27" x14ac:dyDescent="0.25">
      <c r="A68" t="s">
        <v>1529</v>
      </c>
      <c r="B68" t="s">
        <v>1529</v>
      </c>
      <c r="C68" t="s">
        <v>2742</v>
      </c>
      <c r="D68" t="s">
        <v>2743</v>
      </c>
      <c r="E68" t="s">
        <v>2744</v>
      </c>
      <c r="F68" t="s">
        <v>2745</v>
      </c>
      <c r="G68" t="s">
        <v>2310</v>
      </c>
      <c r="H68" t="s">
        <v>2746</v>
      </c>
      <c r="I68" t="s">
        <v>68</v>
      </c>
      <c r="J68" t="s">
        <v>69</v>
      </c>
      <c r="K68" t="s">
        <v>92</v>
      </c>
      <c r="L68" t="s">
        <v>93</v>
      </c>
      <c r="M68" t="s">
        <v>916</v>
      </c>
      <c r="N68" t="s">
        <v>917</v>
      </c>
      <c r="O68" t="s">
        <v>917</v>
      </c>
      <c r="P68" t="s">
        <v>1289</v>
      </c>
      <c r="Q68" t="s">
        <v>1290</v>
      </c>
      <c r="R68" t="s">
        <v>72</v>
      </c>
      <c r="S68" s="83">
        <v>0</v>
      </c>
      <c r="T68" s="83">
        <v>10626</v>
      </c>
      <c r="U68" s="83">
        <v>-10626</v>
      </c>
      <c r="V68" s="83">
        <v>0</v>
      </c>
      <c r="W68" s="83">
        <v>0</v>
      </c>
      <c r="X68" s="83">
        <v>81.849835592866754</v>
      </c>
      <c r="Y68">
        <v>0</v>
      </c>
      <c r="Z68" s="83">
        <v>-1062.6000000000001</v>
      </c>
      <c r="AA68" s="83">
        <v>-980.75016440713341</v>
      </c>
    </row>
    <row r="69" spans="1:27" x14ac:dyDescent="0.25">
      <c r="A69" t="s">
        <v>1529</v>
      </c>
      <c r="B69" t="s">
        <v>1529</v>
      </c>
      <c r="C69" t="s">
        <v>2742</v>
      </c>
      <c r="D69" t="s">
        <v>2743</v>
      </c>
      <c r="E69" t="s">
        <v>2744</v>
      </c>
      <c r="F69" t="s">
        <v>2745</v>
      </c>
      <c r="G69" t="s">
        <v>2310</v>
      </c>
      <c r="H69" t="s">
        <v>2746</v>
      </c>
      <c r="I69" t="s">
        <v>68</v>
      </c>
      <c r="J69" t="s">
        <v>69</v>
      </c>
      <c r="K69" t="s">
        <v>70</v>
      </c>
      <c r="L69" t="s">
        <v>71</v>
      </c>
      <c r="M69" t="s">
        <v>1291</v>
      </c>
      <c r="N69" t="s">
        <v>1997</v>
      </c>
      <c r="O69" t="s">
        <v>1997</v>
      </c>
      <c r="P69" t="s">
        <v>1998</v>
      </c>
      <c r="Q69" t="s">
        <v>1999</v>
      </c>
      <c r="R69" t="s">
        <v>72</v>
      </c>
      <c r="S69" s="83">
        <v>48840</v>
      </c>
      <c r="T69" s="83">
        <v>1320563.1800000002</v>
      </c>
      <c r="U69" s="83">
        <v>-1271723.1800000002</v>
      </c>
      <c r="V69" s="83">
        <v>0</v>
      </c>
      <c r="W69" s="83">
        <v>0</v>
      </c>
      <c r="X69" s="83">
        <v>10172.01949679967</v>
      </c>
      <c r="Y69">
        <v>0</v>
      </c>
      <c r="Z69" s="83">
        <v>-127172.318</v>
      </c>
      <c r="AA69" s="83">
        <v>-117000.29850320032</v>
      </c>
    </row>
    <row r="70" spans="1:27" x14ac:dyDescent="0.25">
      <c r="A70" t="s">
        <v>1529</v>
      </c>
      <c r="B70" t="s">
        <v>1529</v>
      </c>
      <c r="C70" t="s">
        <v>2742</v>
      </c>
      <c r="D70" t="s">
        <v>2743</v>
      </c>
      <c r="E70" t="s">
        <v>2744</v>
      </c>
      <c r="F70" t="s">
        <v>2745</v>
      </c>
      <c r="G70" t="s">
        <v>2310</v>
      </c>
      <c r="H70" t="s">
        <v>2746</v>
      </c>
      <c r="I70" t="s">
        <v>68</v>
      </c>
      <c r="J70" t="s">
        <v>69</v>
      </c>
      <c r="K70" t="s">
        <v>70</v>
      </c>
      <c r="L70" t="s">
        <v>71</v>
      </c>
      <c r="M70" t="s">
        <v>1291</v>
      </c>
      <c r="N70" t="s">
        <v>1997</v>
      </c>
      <c r="O70" t="s">
        <v>1997</v>
      </c>
      <c r="P70" t="s">
        <v>2528</v>
      </c>
      <c r="Q70" t="s">
        <v>1999</v>
      </c>
      <c r="R70" t="s">
        <v>72</v>
      </c>
      <c r="S70" s="83">
        <v>1496488.1999999997</v>
      </c>
      <c r="T70" s="83">
        <v>9768</v>
      </c>
      <c r="U70" s="83">
        <v>1486720.1999999997</v>
      </c>
      <c r="V70" s="83">
        <v>0</v>
      </c>
      <c r="W70" s="83">
        <v>0</v>
      </c>
      <c r="X70" s="83">
        <v>75.240842656796787</v>
      </c>
      <c r="Y70">
        <v>0</v>
      </c>
      <c r="Z70" s="83">
        <v>148672.02000000002</v>
      </c>
      <c r="AA70" s="83">
        <v>148747.26084265677</v>
      </c>
    </row>
    <row r="71" spans="1:27" x14ac:dyDescent="0.25">
      <c r="A71" t="s">
        <v>1529</v>
      </c>
      <c r="B71" t="s">
        <v>1529</v>
      </c>
      <c r="C71" t="s">
        <v>2742</v>
      </c>
      <c r="D71" t="s">
        <v>2743</v>
      </c>
      <c r="E71" t="s">
        <v>2744</v>
      </c>
      <c r="F71" t="s">
        <v>2745</v>
      </c>
      <c r="G71" t="s">
        <v>2310</v>
      </c>
      <c r="H71" t="s">
        <v>2746</v>
      </c>
      <c r="I71" t="s">
        <v>68</v>
      </c>
      <c r="J71" t="s">
        <v>69</v>
      </c>
      <c r="K71" t="s">
        <v>70</v>
      </c>
      <c r="L71" t="s">
        <v>71</v>
      </c>
      <c r="M71" t="s">
        <v>1291</v>
      </c>
      <c r="N71" t="s">
        <v>1293</v>
      </c>
      <c r="O71" t="s">
        <v>1294</v>
      </c>
      <c r="P71" t="s">
        <v>1295</v>
      </c>
      <c r="Q71" t="s">
        <v>1296</v>
      </c>
      <c r="R71" t="s">
        <v>72</v>
      </c>
      <c r="S71" s="83">
        <v>17331.899999999998</v>
      </c>
      <c r="T71" s="83">
        <v>1550</v>
      </c>
      <c r="U71" s="83">
        <v>15781.899999999998</v>
      </c>
      <c r="V71" s="83">
        <v>0</v>
      </c>
      <c r="W71" s="83">
        <v>0</v>
      </c>
      <c r="X71" s="83">
        <v>11.939322903156738</v>
      </c>
      <c r="Y71">
        <v>0</v>
      </c>
      <c r="Z71" s="83">
        <v>1578.1899999999998</v>
      </c>
      <c r="AA71" s="83">
        <v>1590.1293229031569</v>
      </c>
    </row>
    <row r="72" spans="1:27" x14ac:dyDescent="0.25">
      <c r="A72" t="s">
        <v>1529</v>
      </c>
      <c r="B72" t="s">
        <v>1529</v>
      </c>
      <c r="C72" t="s">
        <v>2742</v>
      </c>
      <c r="D72" t="s">
        <v>2743</v>
      </c>
      <c r="E72" t="s">
        <v>2744</v>
      </c>
      <c r="F72" t="s">
        <v>2745</v>
      </c>
      <c r="G72" t="s">
        <v>2310</v>
      </c>
      <c r="H72" t="s">
        <v>2746</v>
      </c>
      <c r="I72" t="s">
        <v>68</v>
      </c>
      <c r="J72" t="s">
        <v>69</v>
      </c>
      <c r="K72" t="s">
        <v>70</v>
      </c>
      <c r="L72" t="s">
        <v>71</v>
      </c>
      <c r="M72" t="s">
        <v>124</v>
      </c>
      <c r="N72" t="s">
        <v>1714</v>
      </c>
      <c r="O72" t="s">
        <v>1448</v>
      </c>
      <c r="P72" t="s">
        <v>1297</v>
      </c>
      <c r="Q72" t="s">
        <v>1298</v>
      </c>
      <c r="R72" t="s">
        <v>72</v>
      </c>
      <c r="S72" s="83">
        <v>5393.0800000000008</v>
      </c>
      <c r="T72" s="83">
        <v>4753.0399999999991</v>
      </c>
      <c r="U72" s="83">
        <v>640.04000000000042</v>
      </c>
      <c r="V72" s="83">
        <v>0</v>
      </c>
      <c r="W72" s="83">
        <v>0</v>
      </c>
      <c r="X72" s="83">
        <v>36.611664084916193</v>
      </c>
      <c r="Y72">
        <v>0</v>
      </c>
      <c r="Z72" s="83">
        <v>64.004000000000133</v>
      </c>
      <c r="AA72" s="83">
        <v>100.61566408491638</v>
      </c>
    </row>
    <row r="73" spans="1:27" x14ac:dyDescent="0.25">
      <c r="A73" t="s">
        <v>1529</v>
      </c>
      <c r="B73" t="s">
        <v>1529</v>
      </c>
      <c r="C73" t="s">
        <v>2742</v>
      </c>
      <c r="D73" t="s">
        <v>2743</v>
      </c>
      <c r="E73" t="s">
        <v>2744</v>
      </c>
      <c r="F73" t="s">
        <v>2745</v>
      </c>
      <c r="G73" t="s">
        <v>2310</v>
      </c>
      <c r="H73" t="s">
        <v>2746</v>
      </c>
      <c r="I73" t="s">
        <v>68</v>
      </c>
      <c r="J73" t="s">
        <v>69</v>
      </c>
      <c r="K73" t="s">
        <v>70</v>
      </c>
      <c r="L73" t="s">
        <v>71</v>
      </c>
      <c r="M73" t="s">
        <v>124</v>
      </c>
      <c r="N73" t="s">
        <v>1714</v>
      </c>
      <c r="O73" t="s">
        <v>1299</v>
      </c>
      <c r="P73" t="s">
        <v>1300</v>
      </c>
      <c r="Q73" t="s">
        <v>1301</v>
      </c>
      <c r="R73" t="s">
        <v>72</v>
      </c>
      <c r="S73" s="83">
        <v>37809.599999999999</v>
      </c>
      <c r="T73" s="83">
        <v>30200.280000000002</v>
      </c>
      <c r="U73" s="83">
        <v>7609.3199999999961</v>
      </c>
      <c r="V73" s="83">
        <v>0</v>
      </c>
      <c r="W73" s="83">
        <v>0</v>
      </c>
      <c r="X73" s="83">
        <v>232.62638366822344</v>
      </c>
      <c r="Y73">
        <v>0</v>
      </c>
      <c r="Z73" s="83">
        <v>760.93199999999968</v>
      </c>
      <c r="AA73" s="83">
        <v>993.55838366822343</v>
      </c>
    </row>
    <row r="74" spans="1:27" x14ac:dyDescent="0.25">
      <c r="A74" t="s">
        <v>1529</v>
      </c>
      <c r="B74" t="s">
        <v>1529</v>
      </c>
      <c r="C74" t="s">
        <v>2742</v>
      </c>
      <c r="D74" t="s">
        <v>2743</v>
      </c>
      <c r="E74" t="s">
        <v>2744</v>
      </c>
      <c r="F74" t="s">
        <v>2745</v>
      </c>
      <c r="G74" t="s">
        <v>2310</v>
      </c>
      <c r="H74" t="s">
        <v>2746</v>
      </c>
      <c r="I74" t="s">
        <v>68</v>
      </c>
      <c r="J74" t="s">
        <v>69</v>
      </c>
      <c r="K74" t="s">
        <v>70</v>
      </c>
      <c r="L74" t="s">
        <v>71</v>
      </c>
      <c r="M74" t="s">
        <v>124</v>
      </c>
      <c r="N74" t="s">
        <v>816</v>
      </c>
      <c r="O74" t="s">
        <v>1302</v>
      </c>
      <c r="P74" t="s">
        <v>1829</v>
      </c>
      <c r="Q74" t="s">
        <v>1830</v>
      </c>
      <c r="R74" t="s">
        <v>72</v>
      </c>
      <c r="S74" s="83">
        <v>3521.8999999999996</v>
      </c>
      <c r="T74" s="83">
        <v>3046.8999999999996</v>
      </c>
      <c r="U74" s="83">
        <v>474.99999999999977</v>
      </c>
      <c r="V74" s="83">
        <v>0</v>
      </c>
      <c r="W74" s="83">
        <v>0</v>
      </c>
      <c r="X74" s="83">
        <v>23.469627712018237</v>
      </c>
      <c r="Y74">
        <v>0</v>
      </c>
      <c r="Z74" s="83">
        <v>47.499999999999957</v>
      </c>
      <c r="AA74" s="83">
        <v>70.969627712018237</v>
      </c>
    </row>
    <row r="75" spans="1:27" x14ac:dyDescent="0.25">
      <c r="A75" t="s">
        <v>1529</v>
      </c>
      <c r="B75" t="s">
        <v>1529</v>
      </c>
      <c r="C75" t="s">
        <v>2742</v>
      </c>
      <c r="D75" t="s">
        <v>2743</v>
      </c>
      <c r="E75" t="s">
        <v>2744</v>
      </c>
      <c r="F75" t="s">
        <v>2745</v>
      </c>
      <c r="G75" t="s">
        <v>2310</v>
      </c>
      <c r="H75" t="s">
        <v>2746</v>
      </c>
      <c r="I75" t="s">
        <v>68</v>
      </c>
      <c r="J75" t="s">
        <v>69</v>
      </c>
      <c r="K75" t="s">
        <v>70</v>
      </c>
      <c r="L75" t="s">
        <v>71</v>
      </c>
      <c r="M75" t="s">
        <v>124</v>
      </c>
      <c r="N75" t="s">
        <v>3706</v>
      </c>
      <c r="O75" t="s">
        <v>3707</v>
      </c>
      <c r="P75" t="s">
        <v>1305</v>
      </c>
      <c r="Q75" t="s">
        <v>918</v>
      </c>
      <c r="R75" t="s">
        <v>72</v>
      </c>
      <c r="S75" s="83">
        <v>905.04000000000008</v>
      </c>
      <c r="T75" s="83">
        <v>1178.3999999999999</v>
      </c>
      <c r="U75" s="83">
        <v>-273.36</v>
      </c>
      <c r="V75" s="83">
        <v>0</v>
      </c>
      <c r="W75" s="83">
        <v>0</v>
      </c>
      <c r="X75" s="83">
        <v>9.0769665219870301</v>
      </c>
      <c r="Y75">
        <v>0</v>
      </c>
      <c r="Z75" s="83">
        <v>-27.336000000000016</v>
      </c>
      <c r="AA75" s="83">
        <v>-18.25903347801297</v>
      </c>
    </row>
    <row r="76" spans="1:27" x14ac:dyDescent="0.25">
      <c r="A76" t="s">
        <v>1529</v>
      </c>
      <c r="B76" t="s">
        <v>1529</v>
      </c>
      <c r="C76" t="s">
        <v>2742</v>
      </c>
      <c r="D76" t="s">
        <v>2743</v>
      </c>
      <c r="E76" t="s">
        <v>2744</v>
      </c>
      <c r="F76" t="s">
        <v>2745</v>
      </c>
      <c r="G76" t="s">
        <v>2310</v>
      </c>
      <c r="H76" t="s">
        <v>2746</v>
      </c>
      <c r="I76" t="s">
        <v>68</v>
      </c>
      <c r="J76" t="s">
        <v>69</v>
      </c>
      <c r="K76" t="s">
        <v>70</v>
      </c>
      <c r="L76" t="s">
        <v>71</v>
      </c>
      <c r="M76" t="s">
        <v>124</v>
      </c>
      <c r="N76" t="s">
        <v>3706</v>
      </c>
      <c r="O76" t="s">
        <v>3707</v>
      </c>
      <c r="P76" t="s">
        <v>1306</v>
      </c>
      <c r="Q76" t="s">
        <v>918</v>
      </c>
      <c r="R76" t="s">
        <v>72</v>
      </c>
      <c r="S76" s="83">
        <v>1810.0800000000002</v>
      </c>
      <c r="T76" s="83">
        <v>3270.12</v>
      </c>
      <c r="U76" s="83">
        <v>-1460.04</v>
      </c>
      <c r="V76" s="83">
        <v>0</v>
      </c>
      <c r="W76" s="83">
        <v>0</v>
      </c>
      <c r="X76" s="83">
        <v>25.189044265852196</v>
      </c>
      <c r="Y76">
        <v>0</v>
      </c>
      <c r="Z76" s="83">
        <v>-146.00400000000002</v>
      </c>
      <c r="AA76" s="83">
        <v>-120.81495573414782</v>
      </c>
    </row>
    <row r="77" spans="1:27" x14ac:dyDescent="0.25">
      <c r="A77" t="s">
        <v>1529</v>
      </c>
      <c r="B77" t="s">
        <v>1529</v>
      </c>
      <c r="C77" t="s">
        <v>2742</v>
      </c>
      <c r="D77" t="s">
        <v>2743</v>
      </c>
      <c r="E77" t="s">
        <v>2744</v>
      </c>
      <c r="F77" t="s">
        <v>2745</v>
      </c>
      <c r="G77" t="s">
        <v>2310</v>
      </c>
      <c r="H77" t="s">
        <v>2746</v>
      </c>
      <c r="I77" t="s">
        <v>68</v>
      </c>
      <c r="J77" t="s">
        <v>69</v>
      </c>
      <c r="K77" t="s">
        <v>70</v>
      </c>
      <c r="L77" t="s">
        <v>71</v>
      </c>
      <c r="M77" t="s">
        <v>124</v>
      </c>
      <c r="N77" t="s">
        <v>3706</v>
      </c>
      <c r="O77" t="s">
        <v>3707</v>
      </c>
      <c r="P77" t="s">
        <v>1307</v>
      </c>
      <c r="Q77" t="s">
        <v>918</v>
      </c>
      <c r="R77" t="s">
        <v>72</v>
      </c>
      <c r="S77" s="83">
        <v>1771.2</v>
      </c>
      <c r="T77" s="83">
        <v>3586.2200000000003</v>
      </c>
      <c r="U77" s="83">
        <v>-1815.0200000000013</v>
      </c>
      <c r="V77" s="83">
        <v>0</v>
      </c>
      <c r="W77" s="83">
        <v>0</v>
      </c>
      <c r="X77" s="83">
        <v>27.623895859199209</v>
      </c>
      <c r="Y77">
        <v>0</v>
      </c>
      <c r="Z77" s="83">
        <v>-181.50200000000004</v>
      </c>
      <c r="AA77" s="83">
        <v>-153.8781041408009</v>
      </c>
    </row>
    <row r="78" spans="1:27" x14ac:dyDescent="0.25">
      <c r="A78" t="s">
        <v>1529</v>
      </c>
      <c r="B78" t="s">
        <v>1529</v>
      </c>
      <c r="C78" t="s">
        <v>2742</v>
      </c>
      <c r="D78" t="s">
        <v>2743</v>
      </c>
      <c r="E78" t="s">
        <v>2744</v>
      </c>
      <c r="F78" t="s">
        <v>2745</v>
      </c>
      <c r="G78" t="s">
        <v>2310</v>
      </c>
      <c r="H78" t="s">
        <v>2746</v>
      </c>
      <c r="I78" t="s">
        <v>68</v>
      </c>
      <c r="J78" t="s">
        <v>69</v>
      </c>
      <c r="K78" t="s">
        <v>70</v>
      </c>
      <c r="L78" t="s">
        <v>71</v>
      </c>
      <c r="M78" t="s">
        <v>124</v>
      </c>
      <c r="N78" t="s">
        <v>3706</v>
      </c>
      <c r="O78" t="s">
        <v>3707</v>
      </c>
      <c r="P78" t="s">
        <v>1308</v>
      </c>
      <c r="Q78" t="s">
        <v>918</v>
      </c>
      <c r="R78" t="s">
        <v>72</v>
      </c>
      <c r="S78" s="83">
        <v>2011.1999999999998</v>
      </c>
      <c r="T78" s="83">
        <v>939.86000000000013</v>
      </c>
      <c r="U78" s="83">
        <v>1071.3399999999997</v>
      </c>
      <c r="V78" s="83">
        <v>0</v>
      </c>
      <c r="W78" s="83">
        <v>0</v>
      </c>
      <c r="X78" s="83">
        <v>7.2395432411360598</v>
      </c>
      <c r="Y78">
        <v>0</v>
      </c>
      <c r="Z78" s="83">
        <v>107.13399999999999</v>
      </c>
      <c r="AA78" s="83">
        <v>114.37354324113605</v>
      </c>
    </row>
    <row r="79" spans="1:27" x14ac:dyDescent="0.25">
      <c r="A79" t="s">
        <v>1529</v>
      </c>
      <c r="B79" t="s">
        <v>1529</v>
      </c>
      <c r="C79" t="s">
        <v>2742</v>
      </c>
      <c r="D79" t="s">
        <v>2743</v>
      </c>
      <c r="E79" t="s">
        <v>2744</v>
      </c>
      <c r="F79" t="s">
        <v>2745</v>
      </c>
      <c r="G79" t="s">
        <v>2310</v>
      </c>
      <c r="H79" t="s">
        <v>2746</v>
      </c>
      <c r="I79" t="s">
        <v>68</v>
      </c>
      <c r="J79" t="s">
        <v>69</v>
      </c>
      <c r="K79" t="s">
        <v>70</v>
      </c>
      <c r="L79" t="s">
        <v>71</v>
      </c>
      <c r="M79" t="s">
        <v>124</v>
      </c>
      <c r="N79" t="s">
        <v>3706</v>
      </c>
      <c r="O79" t="s">
        <v>3707</v>
      </c>
      <c r="P79" t="s">
        <v>1309</v>
      </c>
      <c r="Q79" t="s">
        <v>918</v>
      </c>
      <c r="R79" t="s">
        <v>72</v>
      </c>
      <c r="S79" s="83">
        <v>699.72</v>
      </c>
      <c r="T79" s="83">
        <v>333.84</v>
      </c>
      <c r="U79" s="83">
        <v>365.88000000000005</v>
      </c>
      <c r="V79" s="83">
        <v>0</v>
      </c>
      <c r="W79" s="83">
        <v>0</v>
      </c>
      <c r="X79" s="83">
        <v>2.5714990696708679</v>
      </c>
      <c r="Y79">
        <v>0</v>
      </c>
      <c r="Z79" s="83">
        <v>36.588000000000008</v>
      </c>
      <c r="AA79" s="83">
        <v>39.159499069670879</v>
      </c>
    </row>
    <row r="80" spans="1:27" x14ac:dyDescent="0.25">
      <c r="A80" t="s">
        <v>1529</v>
      </c>
      <c r="B80" t="s">
        <v>1529</v>
      </c>
      <c r="C80" t="s">
        <v>2742</v>
      </c>
      <c r="D80" t="s">
        <v>2743</v>
      </c>
      <c r="E80" t="s">
        <v>2744</v>
      </c>
      <c r="F80" t="s">
        <v>2745</v>
      </c>
      <c r="G80" t="s">
        <v>2310</v>
      </c>
      <c r="H80" t="s">
        <v>2746</v>
      </c>
      <c r="I80" t="s">
        <v>68</v>
      </c>
      <c r="J80" t="s">
        <v>69</v>
      </c>
      <c r="K80" t="s">
        <v>70</v>
      </c>
      <c r="L80" t="s">
        <v>71</v>
      </c>
      <c r="M80" t="s">
        <v>124</v>
      </c>
      <c r="N80" t="s">
        <v>3706</v>
      </c>
      <c r="O80" t="s">
        <v>3707</v>
      </c>
      <c r="P80" t="s">
        <v>1310</v>
      </c>
      <c r="Q80" t="s">
        <v>918</v>
      </c>
      <c r="R80" t="s">
        <v>72</v>
      </c>
      <c r="S80" s="83">
        <v>99.960000000000008</v>
      </c>
      <c r="T80" s="83">
        <v>181.68</v>
      </c>
      <c r="U80" s="83">
        <v>-81.72</v>
      </c>
      <c r="V80" s="83">
        <v>0</v>
      </c>
      <c r="W80" s="83">
        <v>0</v>
      </c>
      <c r="X80" s="83">
        <v>1.3994427000293652</v>
      </c>
      <c r="Y80">
        <v>0</v>
      </c>
      <c r="Z80" s="83">
        <v>-8.1720000000000006</v>
      </c>
      <c r="AA80" s="83">
        <v>-6.7725572999706349</v>
      </c>
    </row>
    <row r="81" spans="1:27" x14ac:dyDescent="0.25">
      <c r="A81" t="s">
        <v>1529</v>
      </c>
      <c r="B81" t="s">
        <v>1529</v>
      </c>
      <c r="C81" t="s">
        <v>2742</v>
      </c>
      <c r="D81" t="s">
        <v>2743</v>
      </c>
      <c r="E81" t="s">
        <v>2744</v>
      </c>
      <c r="F81" t="s">
        <v>2745</v>
      </c>
      <c r="G81" t="s">
        <v>2310</v>
      </c>
      <c r="H81" t="s">
        <v>2746</v>
      </c>
      <c r="I81" t="s">
        <v>68</v>
      </c>
      <c r="J81" t="s">
        <v>69</v>
      </c>
      <c r="K81" t="s">
        <v>70</v>
      </c>
      <c r="L81" t="s">
        <v>71</v>
      </c>
      <c r="M81" t="s">
        <v>124</v>
      </c>
      <c r="N81" t="s">
        <v>3706</v>
      </c>
      <c r="O81" t="s">
        <v>3707</v>
      </c>
      <c r="P81" t="s">
        <v>1311</v>
      </c>
      <c r="Q81" t="s">
        <v>918</v>
      </c>
      <c r="R81" t="s">
        <v>72</v>
      </c>
      <c r="S81" s="83">
        <v>199.92000000000002</v>
      </c>
      <c r="T81" s="83">
        <v>181.68</v>
      </c>
      <c r="U81" s="83">
        <v>18.240000000000002</v>
      </c>
      <c r="V81" s="83">
        <v>0</v>
      </c>
      <c r="W81" s="83">
        <v>0</v>
      </c>
      <c r="X81" s="83">
        <v>1.3994427000293652</v>
      </c>
      <c r="Y81">
        <v>0</v>
      </c>
      <c r="Z81" s="83">
        <v>1.8240000000000003</v>
      </c>
      <c r="AA81" s="83">
        <v>3.2234427000293659</v>
      </c>
    </row>
    <row r="82" spans="1:27" x14ac:dyDescent="0.25">
      <c r="A82" t="s">
        <v>1529</v>
      </c>
      <c r="B82" t="s">
        <v>1529</v>
      </c>
      <c r="C82" t="s">
        <v>2742</v>
      </c>
      <c r="D82" t="s">
        <v>2743</v>
      </c>
      <c r="E82" t="s">
        <v>2744</v>
      </c>
      <c r="F82" t="s">
        <v>2745</v>
      </c>
      <c r="G82" t="s">
        <v>2310</v>
      </c>
      <c r="H82" t="s">
        <v>2746</v>
      </c>
      <c r="I82" t="s">
        <v>68</v>
      </c>
      <c r="J82" t="s">
        <v>69</v>
      </c>
      <c r="K82" t="s">
        <v>70</v>
      </c>
      <c r="L82" t="s">
        <v>71</v>
      </c>
      <c r="M82" t="s">
        <v>124</v>
      </c>
      <c r="N82" t="s">
        <v>3706</v>
      </c>
      <c r="O82" t="s">
        <v>3707</v>
      </c>
      <c r="P82" t="s">
        <v>1832</v>
      </c>
      <c r="Q82" t="s">
        <v>918</v>
      </c>
      <c r="R82" t="s">
        <v>72</v>
      </c>
      <c r="S82" s="83">
        <v>2262.6000000000004</v>
      </c>
      <c r="T82" s="83">
        <v>1102.2000000000003</v>
      </c>
      <c r="U82" s="83">
        <v>1160.4000000000003</v>
      </c>
      <c r="V82" s="83">
        <v>0</v>
      </c>
      <c r="W82" s="83">
        <v>0</v>
      </c>
      <c r="X82" s="83">
        <v>8.4900140024899056</v>
      </c>
      <c r="Y82">
        <v>0</v>
      </c>
      <c r="Z82" s="83">
        <v>116.04000000000002</v>
      </c>
      <c r="AA82" s="83">
        <v>124.53001400248993</v>
      </c>
    </row>
    <row r="83" spans="1:27" x14ac:dyDescent="0.25">
      <c r="A83" t="s">
        <v>1529</v>
      </c>
      <c r="B83" t="s">
        <v>1529</v>
      </c>
      <c r="C83" t="s">
        <v>2742</v>
      </c>
      <c r="D83" t="s">
        <v>2743</v>
      </c>
      <c r="E83" t="s">
        <v>2744</v>
      </c>
      <c r="F83" t="s">
        <v>2745</v>
      </c>
      <c r="G83" t="s">
        <v>2310</v>
      </c>
      <c r="H83" t="s">
        <v>2746</v>
      </c>
      <c r="I83" t="s">
        <v>68</v>
      </c>
      <c r="J83" t="s">
        <v>69</v>
      </c>
      <c r="K83" t="s">
        <v>70</v>
      </c>
      <c r="L83" t="s">
        <v>71</v>
      </c>
      <c r="M83" t="s">
        <v>124</v>
      </c>
      <c r="N83" t="s">
        <v>3706</v>
      </c>
      <c r="O83" t="s">
        <v>3707</v>
      </c>
      <c r="P83" t="s">
        <v>1754</v>
      </c>
      <c r="Q83" t="s">
        <v>918</v>
      </c>
      <c r="R83" t="s">
        <v>72</v>
      </c>
      <c r="S83" s="83">
        <v>0</v>
      </c>
      <c r="T83" s="83">
        <v>81</v>
      </c>
      <c r="U83" s="83">
        <v>-81</v>
      </c>
      <c r="V83" s="83">
        <v>0</v>
      </c>
      <c r="W83" s="83">
        <v>0</v>
      </c>
      <c r="X83" s="83">
        <v>0.6239259065520617</v>
      </c>
      <c r="Y83">
        <v>0</v>
      </c>
      <c r="Z83" s="83">
        <v>-8.1000000000000014</v>
      </c>
      <c r="AA83" s="83">
        <v>-7.4760740934479388</v>
      </c>
    </row>
    <row r="84" spans="1:27" x14ac:dyDescent="0.25">
      <c r="A84" t="s">
        <v>1529</v>
      </c>
      <c r="B84" t="s">
        <v>1529</v>
      </c>
      <c r="C84" t="s">
        <v>2742</v>
      </c>
      <c r="D84" t="s">
        <v>2743</v>
      </c>
      <c r="E84" t="s">
        <v>2744</v>
      </c>
      <c r="F84" t="s">
        <v>2745</v>
      </c>
      <c r="G84" t="s">
        <v>2310</v>
      </c>
      <c r="H84" t="s">
        <v>2746</v>
      </c>
      <c r="I84" t="s">
        <v>68</v>
      </c>
      <c r="J84" t="s">
        <v>69</v>
      </c>
      <c r="K84" t="s">
        <v>70</v>
      </c>
      <c r="L84" t="s">
        <v>71</v>
      </c>
      <c r="M84" t="s">
        <v>124</v>
      </c>
      <c r="N84" t="s">
        <v>3706</v>
      </c>
      <c r="O84" t="s">
        <v>3707</v>
      </c>
      <c r="P84" t="s">
        <v>1831</v>
      </c>
      <c r="Q84" t="s">
        <v>918</v>
      </c>
      <c r="R84" t="s">
        <v>72</v>
      </c>
      <c r="S84" s="83">
        <v>1099.56</v>
      </c>
      <c r="T84" s="83">
        <v>1180.92</v>
      </c>
      <c r="U84" s="83">
        <v>-81.360000000000014</v>
      </c>
      <c r="V84" s="83">
        <v>0</v>
      </c>
      <c r="W84" s="83">
        <v>0</v>
      </c>
      <c r="X84" s="83">
        <v>9.0963775501908746</v>
      </c>
      <c r="Y84">
        <v>0</v>
      </c>
      <c r="Z84" s="83">
        <v>-8.1359999999999957</v>
      </c>
      <c r="AA84" s="83">
        <v>0.960377550190878</v>
      </c>
    </row>
    <row r="85" spans="1:27" x14ac:dyDescent="0.25">
      <c r="A85" t="s">
        <v>1529</v>
      </c>
      <c r="B85" t="s">
        <v>1529</v>
      </c>
      <c r="C85" t="s">
        <v>2742</v>
      </c>
      <c r="D85" t="s">
        <v>2743</v>
      </c>
      <c r="E85" t="s">
        <v>2744</v>
      </c>
      <c r="F85" t="s">
        <v>2745</v>
      </c>
      <c r="G85" t="s">
        <v>2310</v>
      </c>
      <c r="H85" t="s">
        <v>2746</v>
      </c>
      <c r="I85" t="s">
        <v>68</v>
      </c>
      <c r="J85" t="s">
        <v>69</v>
      </c>
      <c r="K85" t="s">
        <v>70</v>
      </c>
      <c r="L85" t="s">
        <v>71</v>
      </c>
      <c r="M85" t="s">
        <v>124</v>
      </c>
      <c r="N85" t="s">
        <v>3706</v>
      </c>
      <c r="O85" t="s">
        <v>3707</v>
      </c>
      <c r="P85" t="s">
        <v>1304</v>
      </c>
      <c r="Q85" t="s">
        <v>918</v>
      </c>
      <c r="R85" t="s">
        <v>72</v>
      </c>
      <c r="S85" s="83">
        <v>1063.08</v>
      </c>
      <c r="T85" s="83">
        <v>869.04</v>
      </c>
      <c r="U85" s="83">
        <v>194.04000000000002</v>
      </c>
      <c r="V85" s="83">
        <v>0</v>
      </c>
      <c r="W85" s="83">
        <v>0</v>
      </c>
      <c r="X85" s="83">
        <v>6.694031726296342</v>
      </c>
      <c r="Y85">
        <v>0</v>
      </c>
      <c r="Z85" s="83">
        <v>19.403999999999996</v>
      </c>
      <c r="AA85" s="83">
        <v>26.098031726296345</v>
      </c>
    </row>
    <row r="86" spans="1:27" x14ac:dyDescent="0.25">
      <c r="A86" t="s">
        <v>1529</v>
      </c>
      <c r="B86" t="s">
        <v>1529</v>
      </c>
      <c r="C86" t="s">
        <v>2742</v>
      </c>
      <c r="D86" t="s">
        <v>2743</v>
      </c>
      <c r="E86" t="s">
        <v>2744</v>
      </c>
      <c r="F86" t="s">
        <v>2745</v>
      </c>
      <c r="G86" t="s">
        <v>2310</v>
      </c>
      <c r="H86" t="s">
        <v>2746</v>
      </c>
      <c r="I86" t="s">
        <v>68</v>
      </c>
      <c r="J86" t="s">
        <v>69</v>
      </c>
      <c r="K86" t="s">
        <v>70</v>
      </c>
      <c r="L86" t="s">
        <v>71</v>
      </c>
      <c r="M86" t="s">
        <v>124</v>
      </c>
      <c r="N86" t="s">
        <v>3706</v>
      </c>
      <c r="O86" t="s">
        <v>3707</v>
      </c>
      <c r="P86" t="s">
        <v>1833</v>
      </c>
      <c r="Q86" t="s">
        <v>918</v>
      </c>
      <c r="R86" t="s">
        <v>72</v>
      </c>
      <c r="S86" s="83">
        <v>199.92000000000002</v>
      </c>
      <c r="T86" s="83">
        <v>454.20000000000005</v>
      </c>
      <c r="U86" s="83">
        <v>-254.28</v>
      </c>
      <c r="V86" s="83">
        <v>0</v>
      </c>
      <c r="W86" s="83">
        <v>0</v>
      </c>
      <c r="X86" s="83">
        <v>3.4986067500734128</v>
      </c>
      <c r="Y86">
        <v>0</v>
      </c>
      <c r="Z86" s="83">
        <v>-25.428000000000001</v>
      </c>
      <c r="AA86" s="83">
        <v>-21.929393249926587</v>
      </c>
    </row>
    <row r="87" spans="1:27" x14ac:dyDescent="0.25">
      <c r="A87" t="s">
        <v>1529</v>
      </c>
      <c r="B87" t="s">
        <v>1529</v>
      </c>
      <c r="C87" t="s">
        <v>2742</v>
      </c>
      <c r="D87" t="s">
        <v>2743</v>
      </c>
      <c r="E87" t="s">
        <v>2744</v>
      </c>
      <c r="F87" t="s">
        <v>2745</v>
      </c>
      <c r="G87" t="s">
        <v>2310</v>
      </c>
      <c r="H87" t="s">
        <v>2746</v>
      </c>
      <c r="I87" t="s">
        <v>68</v>
      </c>
      <c r="J87" t="s">
        <v>69</v>
      </c>
      <c r="K87" t="s">
        <v>70</v>
      </c>
      <c r="L87" t="s">
        <v>71</v>
      </c>
      <c r="M87" t="s">
        <v>124</v>
      </c>
      <c r="N87" t="s">
        <v>3706</v>
      </c>
      <c r="O87" t="s">
        <v>1834</v>
      </c>
      <c r="P87" t="s">
        <v>1835</v>
      </c>
      <c r="Q87" t="s">
        <v>918</v>
      </c>
      <c r="R87" t="s">
        <v>72</v>
      </c>
      <c r="S87" s="83">
        <v>720</v>
      </c>
      <c r="T87" s="83">
        <v>235.91999999999996</v>
      </c>
      <c r="U87" s="83">
        <v>484.07999999999993</v>
      </c>
      <c r="V87" s="83">
        <v>0</v>
      </c>
      <c r="W87" s="83">
        <v>0</v>
      </c>
      <c r="X87" s="83">
        <v>1.8172419737501528</v>
      </c>
      <c r="Y87">
        <v>0</v>
      </c>
      <c r="Z87" s="83">
        <v>48.407999999999987</v>
      </c>
      <c r="AA87" s="83">
        <v>50.225241973750158</v>
      </c>
    </row>
    <row r="88" spans="1:27" x14ac:dyDescent="0.25">
      <c r="A88" t="s">
        <v>1529</v>
      </c>
      <c r="B88" t="s">
        <v>1529</v>
      </c>
      <c r="C88" t="s">
        <v>2742</v>
      </c>
      <c r="D88" t="s">
        <v>2743</v>
      </c>
      <c r="E88" t="s">
        <v>2744</v>
      </c>
      <c r="F88" t="s">
        <v>2745</v>
      </c>
      <c r="G88" t="s">
        <v>2310</v>
      </c>
      <c r="H88" t="s">
        <v>2746</v>
      </c>
      <c r="I88" t="s">
        <v>68</v>
      </c>
      <c r="J88" t="s">
        <v>69</v>
      </c>
      <c r="K88" t="s">
        <v>70</v>
      </c>
      <c r="L88" t="s">
        <v>71</v>
      </c>
      <c r="M88" t="s">
        <v>124</v>
      </c>
      <c r="N88" t="s">
        <v>3706</v>
      </c>
      <c r="O88" t="s">
        <v>1834</v>
      </c>
      <c r="P88" t="s">
        <v>1836</v>
      </c>
      <c r="Q88" t="s">
        <v>918</v>
      </c>
      <c r="R88" t="s">
        <v>72</v>
      </c>
      <c r="S88" s="83">
        <v>297.59999999999997</v>
      </c>
      <c r="T88" s="83">
        <v>288</v>
      </c>
      <c r="U88" s="83">
        <v>9.6000000000000014</v>
      </c>
      <c r="V88" s="83">
        <v>0</v>
      </c>
      <c r="W88" s="83">
        <v>0</v>
      </c>
      <c r="X88" s="83">
        <v>2.2184032232962192</v>
      </c>
      <c r="Y88">
        <v>0</v>
      </c>
      <c r="Z88" s="83">
        <v>0.95999999999999952</v>
      </c>
      <c r="AA88" s="83">
        <v>3.1784032232962205</v>
      </c>
    </row>
    <row r="89" spans="1:27" x14ac:dyDescent="0.25">
      <c r="A89" t="s">
        <v>1529</v>
      </c>
      <c r="B89" t="s">
        <v>1529</v>
      </c>
      <c r="C89" t="s">
        <v>2742</v>
      </c>
      <c r="D89" t="s">
        <v>2743</v>
      </c>
      <c r="E89" t="s">
        <v>2744</v>
      </c>
      <c r="F89" t="s">
        <v>2745</v>
      </c>
      <c r="G89" t="s">
        <v>2310</v>
      </c>
      <c r="H89" t="s">
        <v>2746</v>
      </c>
      <c r="I89" t="s">
        <v>68</v>
      </c>
      <c r="J89" t="s">
        <v>69</v>
      </c>
      <c r="K89" t="s">
        <v>70</v>
      </c>
      <c r="L89" t="s">
        <v>71</v>
      </c>
      <c r="M89" t="s">
        <v>124</v>
      </c>
      <c r="N89" t="s">
        <v>3706</v>
      </c>
      <c r="O89" t="s">
        <v>1834</v>
      </c>
      <c r="P89" t="s">
        <v>1837</v>
      </c>
      <c r="Q89" t="s">
        <v>918</v>
      </c>
      <c r="R89" t="s">
        <v>72</v>
      </c>
      <c r="S89" s="83">
        <v>316.79999999999995</v>
      </c>
      <c r="T89" s="83">
        <v>479.99999999999994</v>
      </c>
      <c r="U89" s="83">
        <v>-163.19999999999999</v>
      </c>
      <c r="V89" s="83">
        <v>0</v>
      </c>
      <c r="W89" s="83">
        <v>0</v>
      </c>
      <c r="X89" s="83">
        <v>3.6973387054936988</v>
      </c>
      <c r="Y89">
        <v>0</v>
      </c>
      <c r="Z89" s="83">
        <v>-16.320000000000004</v>
      </c>
      <c r="AA89" s="83">
        <v>-12.622661294506299</v>
      </c>
    </row>
    <row r="90" spans="1:27" x14ac:dyDescent="0.25">
      <c r="A90" t="s">
        <v>1529</v>
      </c>
      <c r="B90" t="s">
        <v>1529</v>
      </c>
      <c r="C90" t="s">
        <v>2742</v>
      </c>
      <c r="D90" t="s">
        <v>2743</v>
      </c>
      <c r="E90" t="s">
        <v>2744</v>
      </c>
      <c r="F90" t="s">
        <v>2745</v>
      </c>
      <c r="G90" t="s">
        <v>2310</v>
      </c>
      <c r="H90" t="s">
        <v>2746</v>
      </c>
      <c r="I90" t="s">
        <v>68</v>
      </c>
      <c r="J90" t="s">
        <v>69</v>
      </c>
      <c r="K90" t="s">
        <v>70</v>
      </c>
      <c r="L90" t="s">
        <v>71</v>
      </c>
      <c r="M90" t="s">
        <v>124</v>
      </c>
      <c r="N90" t="s">
        <v>3706</v>
      </c>
      <c r="O90" t="s">
        <v>1834</v>
      </c>
      <c r="P90" t="s">
        <v>1838</v>
      </c>
      <c r="Q90" t="s">
        <v>918</v>
      </c>
      <c r="R90" t="s">
        <v>72</v>
      </c>
      <c r="S90" s="83">
        <v>931.19999999999993</v>
      </c>
      <c r="T90" s="83">
        <v>576</v>
      </c>
      <c r="U90" s="83">
        <v>355.2</v>
      </c>
      <c r="V90" s="83">
        <v>0</v>
      </c>
      <c r="W90" s="83">
        <v>0</v>
      </c>
      <c r="X90" s="83">
        <v>4.4368064465924393</v>
      </c>
      <c r="Y90">
        <v>0</v>
      </c>
      <c r="Z90" s="83">
        <v>35.519999999999996</v>
      </c>
      <c r="AA90" s="83">
        <v>39.956806446592431</v>
      </c>
    </row>
    <row r="91" spans="1:27" x14ac:dyDescent="0.25">
      <c r="A91" t="s">
        <v>1529</v>
      </c>
      <c r="B91" t="s">
        <v>1529</v>
      </c>
      <c r="C91" t="s">
        <v>2742</v>
      </c>
      <c r="D91" t="s">
        <v>2743</v>
      </c>
      <c r="E91" t="s">
        <v>2744</v>
      </c>
      <c r="F91" t="s">
        <v>2745</v>
      </c>
      <c r="G91" t="s">
        <v>2310</v>
      </c>
      <c r="H91" t="s">
        <v>2746</v>
      </c>
      <c r="I91" t="s">
        <v>68</v>
      </c>
      <c r="J91" t="s">
        <v>69</v>
      </c>
      <c r="K91" t="s">
        <v>70</v>
      </c>
      <c r="L91" t="s">
        <v>71</v>
      </c>
      <c r="M91" t="s">
        <v>124</v>
      </c>
      <c r="N91" t="s">
        <v>3706</v>
      </c>
      <c r="O91" t="s">
        <v>1834</v>
      </c>
      <c r="P91" t="s">
        <v>1840</v>
      </c>
      <c r="Q91" t="s">
        <v>918</v>
      </c>
      <c r="R91" t="s">
        <v>72</v>
      </c>
      <c r="S91" s="83">
        <v>527.99999999999989</v>
      </c>
      <c r="T91" s="83">
        <v>1738.0999999999997</v>
      </c>
      <c r="U91" s="83">
        <v>-1210.0999999999999</v>
      </c>
      <c r="V91" s="83">
        <v>0</v>
      </c>
      <c r="W91" s="83">
        <v>0</v>
      </c>
      <c r="X91" s="83">
        <v>13.388217508372078</v>
      </c>
      <c r="Y91">
        <v>0</v>
      </c>
      <c r="Z91" s="83">
        <v>-121.01</v>
      </c>
      <c r="AA91" s="83">
        <v>-107.62178249162793</v>
      </c>
    </row>
    <row r="92" spans="1:27" x14ac:dyDescent="0.25">
      <c r="A92" t="s">
        <v>1529</v>
      </c>
      <c r="B92" t="s">
        <v>1529</v>
      </c>
      <c r="C92" t="s">
        <v>2742</v>
      </c>
      <c r="D92" t="s">
        <v>2743</v>
      </c>
      <c r="E92" t="s">
        <v>2744</v>
      </c>
      <c r="F92" t="s">
        <v>2745</v>
      </c>
      <c r="G92" t="s">
        <v>2310</v>
      </c>
      <c r="H92" t="s">
        <v>2746</v>
      </c>
      <c r="I92" t="s">
        <v>68</v>
      </c>
      <c r="J92" t="s">
        <v>69</v>
      </c>
      <c r="K92" t="s">
        <v>70</v>
      </c>
      <c r="L92" t="s">
        <v>71</v>
      </c>
      <c r="M92" t="s">
        <v>124</v>
      </c>
      <c r="N92" t="s">
        <v>3706</v>
      </c>
      <c r="O92" t="s">
        <v>1834</v>
      </c>
      <c r="P92" t="s">
        <v>1839</v>
      </c>
      <c r="Q92" t="s">
        <v>918</v>
      </c>
      <c r="R92" t="s">
        <v>72</v>
      </c>
      <c r="S92" s="83">
        <v>528</v>
      </c>
      <c r="T92" s="83">
        <v>767.99999999999989</v>
      </c>
      <c r="U92" s="83">
        <v>-239.99999999999994</v>
      </c>
      <c r="V92" s="83">
        <v>0</v>
      </c>
      <c r="W92" s="83">
        <v>0</v>
      </c>
      <c r="X92" s="83">
        <v>5.9157419287899184</v>
      </c>
      <c r="Y92">
        <v>0</v>
      </c>
      <c r="Z92" s="83">
        <v>-23.999999999999996</v>
      </c>
      <c r="AA92" s="83">
        <v>-18.084258071210087</v>
      </c>
    </row>
    <row r="93" spans="1:27" x14ac:dyDescent="0.25">
      <c r="A93" t="s">
        <v>1529</v>
      </c>
      <c r="B93" t="s">
        <v>1529</v>
      </c>
      <c r="C93" t="s">
        <v>2742</v>
      </c>
      <c r="D93" t="s">
        <v>2743</v>
      </c>
      <c r="E93" t="s">
        <v>2744</v>
      </c>
      <c r="F93" t="s">
        <v>2745</v>
      </c>
      <c r="G93" t="s">
        <v>2310</v>
      </c>
      <c r="H93" t="s">
        <v>2746</v>
      </c>
      <c r="I93" t="s">
        <v>68</v>
      </c>
      <c r="J93" t="s">
        <v>69</v>
      </c>
      <c r="K93" t="s">
        <v>70</v>
      </c>
      <c r="L93" t="s">
        <v>71</v>
      </c>
      <c r="M93" t="s">
        <v>124</v>
      </c>
      <c r="N93" t="s">
        <v>3706</v>
      </c>
      <c r="O93" t="s">
        <v>1834</v>
      </c>
      <c r="P93" t="s">
        <v>3708</v>
      </c>
      <c r="Q93" t="s">
        <v>918</v>
      </c>
      <c r="R93" t="s">
        <v>72</v>
      </c>
      <c r="S93" s="83">
        <v>211.2</v>
      </c>
      <c r="T93" s="83">
        <v>96</v>
      </c>
      <c r="U93" s="83">
        <v>115.19999999999999</v>
      </c>
      <c r="V93" s="83">
        <v>0</v>
      </c>
      <c r="W93" s="83">
        <v>0</v>
      </c>
      <c r="X93" s="83">
        <v>0.73946774109873981</v>
      </c>
      <c r="Y93">
        <v>0</v>
      </c>
      <c r="Z93" s="83">
        <v>11.52</v>
      </c>
      <c r="AA93" s="83">
        <v>12.259467741098739</v>
      </c>
    </row>
    <row r="94" spans="1:27" x14ac:dyDescent="0.25">
      <c r="A94" t="s">
        <v>1529</v>
      </c>
      <c r="B94" t="s">
        <v>1529</v>
      </c>
      <c r="C94" t="s">
        <v>2742</v>
      </c>
      <c r="D94" t="s">
        <v>2743</v>
      </c>
      <c r="E94" t="s">
        <v>2744</v>
      </c>
      <c r="F94" t="s">
        <v>2745</v>
      </c>
      <c r="G94" t="s">
        <v>2310</v>
      </c>
      <c r="H94" t="s">
        <v>2746</v>
      </c>
      <c r="I94" t="s">
        <v>68</v>
      </c>
      <c r="J94" t="s">
        <v>69</v>
      </c>
      <c r="K94" t="s">
        <v>70</v>
      </c>
      <c r="L94" t="s">
        <v>71</v>
      </c>
      <c r="M94" t="s">
        <v>124</v>
      </c>
      <c r="N94" t="s">
        <v>723</v>
      </c>
      <c r="O94" t="s">
        <v>3710</v>
      </c>
      <c r="P94" t="s">
        <v>724</v>
      </c>
      <c r="Q94" t="s">
        <v>2000</v>
      </c>
      <c r="R94" t="s">
        <v>72</v>
      </c>
      <c r="S94" s="83">
        <v>1271.0400000000004</v>
      </c>
      <c r="T94" s="83">
        <v>1245.96</v>
      </c>
      <c r="U94" s="83">
        <v>25.079999999999814</v>
      </c>
      <c r="V94" s="83">
        <v>0</v>
      </c>
      <c r="W94" s="83">
        <v>0</v>
      </c>
      <c r="X94" s="83">
        <v>9.5973669447852714</v>
      </c>
      <c r="Y94">
        <v>0</v>
      </c>
      <c r="Z94" s="83">
        <v>2.5080000000000098</v>
      </c>
      <c r="AA94" s="83">
        <v>12.105366944785281</v>
      </c>
    </row>
    <row r="95" spans="1:27" x14ac:dyDescent="0.25">
      <c r="A95" t="s">
        <v>1529</v>
      </c>
      <c r="B95" t="s">
        <v>1529</v>
      </c>
      <c r="C95" t="s">
        <v>2742</v>
      </c>
      <c r="D95" t="s">
        <v>2743</v>
      </c>
      <c r="E95" t="s">
        <v>2744</v>
      </c>
      <c r="F95" t="s">
        <v>2745</v>
      </c>
      <c r="G95" t="s">
        <v>2310</v>
      </c>
      <c r="H95" t="s">
        <v>2746</v>
      </c>
      <c r="I95" t="s">
        <v>68</v>
      </c>
      <c r="J95" t="s">
        <v>69</v>
      </c>
      <c r="K95" t="s">
        <v>70</v>
      </c>
      <c r="L95" t="s">
        <v>71</v>
      </c>
      <c r="M95" t="s">
        <v>124</v>
      </c>
      <c r="N95" t="s">
        <v>723</v>
      </c>
      <c r="O95" t="s">
        <v>3710</v>
      </c>
      <c r="P95" t="s">
        <v>1738</v>
      </c>
      <c r="Q95" t="s">
        <v>2000</v>
      </c>
      <c r="R95" t="s">
        <v>72</v>
      </c>
      <c r="S95" s="83">
        <v>2189.5200000000004</v>
      </c>
      <c r="T95" s="83">
        <v>486.59999999999997</v>
      </c>
      <c r="U95" s="83">
        <v>1702.9200000000005</v>
      </c>
      <c r="V95" s="83">
        <v>0</v>
      </c>
      <c r="W95" s="83">
        <v>0</v>
      </c>
      <c r="X95" s="83">
        <v>3.7481771126942376</v>
      </c>
      <c r="Y95">
        <v>0</v>
      </c>
      <c r="Z95" s="83">
        <v>170.29200000000006</v>
      </c>
      <c r="AA95" s="83">
        <v>174.04017711269432</v>
      </c>
    </row>
    <row r="96" spans="1:27" x14ac:dyDescent="0.25">
      <c r="A96" t="s">
        <v>1529</v>
      </c>
      <c r="B96" t="s">
        <v>1529</v>
      </c>
      <c r="C96" t="s">
        <v>2742</v>
      </c>
      <c r="D96" t="s">
        <v>2743</v>
      </c>
      <c r="E96" t="s">
        <v>2744</v>
      </c>
      <c r="F96" t="s">
        <v>2745</v>
      </c>
      <c r="G96" t="s">
        <v>2310</v>
      </c>
      <c r="H96" t="s">
        <v>2746</v>
      </c>
      <c r="I96" t="s">
        <v>68</v>
      </c>
      <c r="J96" t="s">
        <v>69</v>
      </c>
      <c r="K96" t="s">
        <v>70</v>
      </c>
      <c r="L96" t="s">
        <v>71</v>
      </c>
      <c r="M96" t="s">
        <v>124</v>
      </c>
      <c r="N96" t="s">
        <v>723</v>
      </c>
      <c r="O96" t="s">
        <v>3710</v>
      </c>
      <c r="P96" t="s">
        <v>1851</v>
      </c>
      <c r="Q96" t="s">
        <v>2000</v>
      </c>
      <c r="R96" t="s">
        <v>72</v>
      </c>
      <c r="S96" s="83">
        <v>5278.800000000002</v>
      </c>
      <c r="T96" s="83">
        <v>2760.5999999999995</v>
      </c>
      <c r="U96" s="83">
        <v>2518.2000000000007</v>
      </c>
      <c r="V96" s="83">
        <v>0</v>
      </c>
      <c r="W96" s="83">
        <v>0</v>
      </c>
      <c r="X96" s="83">
        <v>21.264319229970631</v>
      </c>
      <c r="Y96">
        <v>0</v>
      </c>
      <c r="Z96" s="83">
        <v>251.82000000000005</v>
      </c>
      <c r="AA96" s="83">
        <v>273.08431922997056</v>
      </c>
    </row>
    <row r="97" spans="1:27" x14ac:dyDescent="0.25">
      <c r="A97" t="s">
        <v>1529</v>
      </c>
      <c r="B97" t="s">
        <v>1529</v>
      </c>
      <c r="C97" t="s">
        <v>2742</v>
      </c>
      <c r="D97" t="s">
        <v>2743</v>
      </c>
      <c r="E97" t="s">
        <v>2744</v>
      </c>
      <c r="F97" t="s">
        <v>2745</v>
      </c>
      <c r="G97" t="s">
        <v>2310</v>
      </c>
      <c r="H97" t="s">
        <v>2746</v>
      </c>
      <c r="I97" t="s">
        <v>68</v>
      </c>
      <c r="J97" t="s">
        <v>69</v>
      </c>
      <c r="K97" t="s">
        <v>70</v>
      </c>
      <c r="L97" t="s">
        <v>71</v>
      </c>
      <c r="M97" t="s">
        <v>124</v>
      </c>
      <c r="N97" t="s">
        <v>723</v>
      </c>
      <c r="O97" t="s">
        <v>3710</v>
      </c>
      <c r="P97" t="s">
        <v>1852</v>
      </c>
      <c r="Q97" t="s">
        <v>2000</v>
      </c>
      <c r="R97" t="s">
        <v>72</v>
      </c>
      <c r="S97" s="83">
        <v>1498.5600000000002</v>
      </c>
      <c r="T97" s="83">
        <v>1245.96</v>
      </c>
      <c r="U97" s="83">
        <v>252.60000000000016</v>
      </c>
      <c r="V97" s="83">
        <v>0</v>
      </c>
      <c r="W97" s="83">
        <v>0</v>
      </c>
      <c r="X97" s="83">
        <v>9.5973669447852714</v>
      </c>
      <c r="Y97">
        <v>0</v>
      </c>
      <c r="Z97" s="83">
        <v>25.260000000000023</v>
      </c>
      <c r="AA97" s="83">
        <v>34.857366944785312</v>
      </c>
    </row>
    <row r="98" spans="1:27" x14ac:dyDescent="0.25">
      <c r="A98" t="s">
        <v>1529</v>
      </c>
      <c r="B98" t="s">
        <v>1529</v>
      </c>
      <c r="C98" t="s">
        <v>2742</v>
      </c>
      <c r="D98" t="s">
        <v>2743</v>
      </c>
      <c r="E98" t="s">
        <v>2744</v>
      </c>
      <c r="F98" t="s">
        <v>2745</v>
      </c>
      <c r="G98" t="s">
        <v>2310</v>
      </c>
      <c r="H98" t="s">
        <v>2746</v>
      </c>
      <c r="I98" t="s">
        <v>68</v>
      </c>
      <c r="J98" t="s">
        <v>69</v>
      </c>
      <c r="K98" t="s">
        <v>70</v>
      </c>
      <c r="L98" t="s">
        <v>71</v>
      </c>
      <c r="M98" t="s">
        <v>124</v>
      </c>
      <c r="N98" t="s">
        <v>723</v>
      </c>
      <c r="O98" t="s">
        <v>3710</v>
      </c>
      <c r="P98" t="s">
        <v>1853</v>
      </c>
      <c r="Q98" t="s">
        <v>2000</v>
      </c>
      <c r="R98" t="s">
        <v>72</v>
      </c>
      <c r="S98" s="83">
        <v>856.32</v>
      </c>
      <c r="T98" s="83">
        <v>5925.2400000000007</v>
      </c>
      <c r="U98" s="83">
        <v>-5068.9199999999992</v>
      </c>
      <c r="V98" s="83">
        <v>0</v>
      </c>
      <c r="W98" s="83">
        <v>0</v>
      </c>
      <c r="X98" s="83">
        <v>45.640873315290584</v>
      </c>
      <c r="Y98">
        <v>0</v>
      </c>
      <c r="Z98" s="83">
        <v>-506.89200000000022</v>
      </c>
      <c r="AA98" s="83">
        <v>-461.2511266847095</v>
      </c>
    </row>
    <row r="99" spans="1:27" x14ac:dyDescent="0.25">
      <c r="A99" t="s">
        <v>1529</v>
      </c>
      <c r="B99" t="s">
        <v>1529</v>
      </c>
      <c r="C99" t="s">
        <v>2742</v>
      </c>
      <c r="D99" t="s">
        <v>2743</v>
      </c>
      <c r="E99" t="s">
        <v>2744</v>
      </c>
      <c r="F99" t="s">
        <v>2745</v>
      </c>
      <c r="G99" t="s">
        <v>2310</v>
      </c>
      <c r="H99" t="s">
        <v>2746</v>
      </c>
      <c r="I99" t="s">
        <v>68</v>
      </c>
      <c r="J99" t="s">
        <v>69</v>
      </c>
      <c r="K99" t="s">
        <v>70</v>
      </c>
      <c r="L99" t="s">
        <v>71</v>
      </c>
      <c r="M99" t="s">
        <v>124</v>
      </c>
      <c r="N99" t="s">
        <v>723</v>
      </c>
      <c r="O99" t="s">
        <v>3710</v>
      </c>
      <c r="P99" t="s">
        <v>873</v>
      </c>
      <c r="Q99" t="s">
        <v>2000</v>
      </c>
      <c r="R99" t="s">
        <v>72</v>
      </c>
      <c r="S99" s="83">
        <v>1498.5600000000002</v>
      </c>
      <c r="T99" s="83">
        <v>92.180000000000021</v>
      </c>
      <c r="U99" s="83">
        <v>1406.3799999999999</v>
      </c>
      <c r="V99" s="83">
        <v>0</v>
      </c>
      <c r="W99" s="83">
        <v>0</v>
      </c>
      <c r="X99" s="83">
        <v>0.71004308723418608</v>
      </c>
      <c r="Y99">
        <v>0</v>
      </c>
      <c r="Z99" s="83">
        <v>140.63800000000006</v>
      </c>
      <c r="AA99" s="83">
        <v>141.34804308723423</v>
      </c>
    </row>
    <row r="100" spans="1:27" x14ac:dyDescent="0.25">
      <c r="A100" t="s">
        <v>1529</v>
      </c>
      <c r="B100" t="s">
        <v>1529</v>
      </c>
      <c r="C100" t="s">
        <v>2742</v>
      </c>
      <c r="D100" t="s">
        <v>2743</v>
      </c>
      <c r="E100" t="s">
        <v>2744</v>
      </c>
      <c r="F100" t="s">
        <v>2745</v>
      </c>
      <c r="G100" t="s">
        <v>2310</v>
      </c>
      <c r="H100" t="s">
        <v>2746</v>
      </c>
      <c r="I100" t="s">
        <v>68</v>
      </c>
      <c r="J100" t="s">
        <v>69</v>
      </c>
      <c r="K100" t="s">
        <v>70</v>
      </c>
      <c r="L100" t="s">
        <v>71</v>
      </c>
      <c r="M100" t="s">
        <v>124</v>
      </c>
      <c r="N100" t="s">
        <v>723</v>
      </c>
      <c r="O100" t="s">
        <v>3710</v>
      </c>
      <c r="P100" t="s">
        <v>2595</v>
      </c>
      <c r="Q100" t="s">
        <v>2000</v>
      </c>
      <c r="R100" t="s">
        <v>72</v>
      </c>
      <c r="S100" s="83">
        <v>204.36000000000004</v>
      </c>
      <c r="T100" s="83">
        <v>175.44000000000005</v>
      </c>
      <c r="U100" s="83">
        <v>28.92</v>
      </c>
      <c r="V100" s="83">
        <v>0</v>
      </c>
      <c r="W100" s="83">
        <v>0</v>
      </c>
      <c r="X100" s="83">
        <v>1.3513772968579474</v>
      </c>
      <c r="Y100">
        <v>0</v>
      </c>
      <c r="Z100" s="83">
        <v>2.8920000000000003</v>
      </c>
      <c r="AA100" s="83">
        <v>4.2433772968579495</v>
      </c>
    </row>
    <row r="101" spans="1:27" x14ac:dyDescent="0.25">
      <c r="A101" t="s">
        <v>1529</v>
      </c>
      <c r="B101" t="s">
        <v>1529</v>
      </c>
      <c r="C101" t="s">
        <v>2742</v>
      </c>
      <c r="D101" t="s">
        <v>2743</v>
      </c>
      <c r="E101" t="s">
        <v>2744</v>
      </c>
      <c r="F101" t="s">
        <v>2745</v>
      </c>
      <c r="G101" t="s">
        <v>2310</v>
      </c>
      <c r="H101" t="s">
        <v>2746</v>
      </c>
      <c r="I101" t="s">
        <v>68</v>
      </c>
      <c r="J101" t="s">
        <v>69</v>
      </c>
      <c r="K101" t="s">
        <v>70</v>
      </c>
      <c r="L101" t="s">
        <v>71</v>
      </c>
      <c r="M101" t="s">
        <v>124</v>
      </c>
      <c r="N101" t="s">
        <v>2001</v>
      </c>
      <c r="O101" t="s">
        <v>1316</v>
      </c>
      <c r="P101" t="s">
        <v>1317</v>
      </c>
      <c r="Q101" t="s">
        <v>1318</v>
      </c>
      <c r="R101" t="s">
        <v>72</v>
      </c>
      <c r="S101" s="83">
        <v>0</v>
      </c>
      <c r="T101" s="83">
        <v>-7.2</v>
      </c>
      <c r="U101" s="83">
        <v>7.2</v>
      </c>
      <c r="V101" s="83">
        <v>0</v>
      </c>
      <c r="W101" s="83">
        <v>0</v>
      </c>
      <c r="X101" s="83">
        <v>-5.5460080582405487E-2</v>
      </c>
      <c r="Y101">
        <v>0</v>
      </c>
      <c r="Z101" s="83">
        <v>0.72000000000000008</v>
      </c>
      <c r="AA101" s="83">
        <v>0.6645399194175946</v>
      </c>
    </row>
    <row r="102" spans="1:27" x14ac:dyDescent="0.25">
      <c r="A102" t="s">
        <v>1529</v>
      </c>
      <c r="B102" t="s">
        <v>1529</v>
      </c>
      <c r="C102" t="s">
        <v>2742</v>
      </c>
      <c r="D102" t="s">
        <v>2743</v>
      </c>
      <c r="E102" t="s">
        <v>2744</v>
      </c>
      <c r="F102" t="s">
        <v>2745</v>
      </c>
      <c r="G102" t="s">
        <v>2310</v>
      </c>
      <c r="H102" t="s">
        <v>2746</v>
      </c>
      <c r="I102" t="s">
        <v>68</v>
      </c>
      <c r="J102" t="s">
        <v>69</v>
      </c>
      <c r="K102" t="s">
        <v>70</v>
      </c>
      <c r="L102" t="s">
        <v>71</v>
      </c>
      <c r="M102" t="s">
        <v>124</v>
      </c>
      <c r="N102" t="s">
        <v>2001</v>
      </c>
      <c r="O102" t="s">
        <v>1319</v>
      </c>
      <c r="P102" t="s">
        <v>3711</v>
      </c>
      <c r="Q102" t="s">
        <v>1320</v>
      </c>
      <c r="R102" t="s">
        <v>72</v>
      </c>
      <c r="S102" s="83">
        <v>1209</v>
      </c>
      <c r="T102" s="83">
        <v>0</v>
      </c>
      <c r="U102" s="83">
        <v>1209</v>
      </c>
      <c r="V102" s="83">
        <v>0</v>
      </c>
      <c r="W102" s="83">
        <v>0</v>
      </c>
      <c r="X102" s="83">
        <v>0</v>
      </c>
      <c r="Y102">
        <v>0</v>
      </c>
      <c r="Z102" s="83">
        <v>120.90000000000003</v>
      </c>
      <c r="AA102" s="83">
        <v>120.90000000000003</v>
      </c>
    </row>
    <row r="103" spans="1:27" x14ac:dyDescent="0.25">
      <c r="A103" t="s">
        <v>1529</v>
      </c>
      <c r="B103" t="s">
        <v>1529</v>
      </c>
      <c r="C103" t="s">
        <v>2742</v>
      </c>
      <c r="D103" t="s">
        <v>2743</v>
      </c>
      <c r="E103" t="s">
        <v>2744</v>
      </c>
      <c r="F103" t="s">
        <v>2745</v>
      </c>
      <c r="G103" t="s">
        <v>2310</v>
      </c>
      <c r="H103" t="s">
        <v>2746</v>
      </c>
      <c r="I103" t="s">
        <v>68</v>
      </c>
      <c r="J103" t="s">
        <v>69</v>
      </c>
      <c r="K103" t="s">
        <v>70</v>
      </c>
      <c r="L103" t="s">
        <v>71</v>
      </c>
      <c r="M103" t="s">
        <v>124</v>
      </c>
      <c r="N103" t="s">
        <v>749</v>
      </c>
      <c r="O103" t="s">
        <v>3712</v>
      </c>
      <c r="P103" t="s">
        <v>1855</v>
      </c>
      <c r="Q103" t="s">
        <v>1856</v>
      </c>
      <c r="R103" t="s">
        <v>72</v>
      </c>
      <c r="S103" s="83">
        <v>0</v>
      </c>
      <c r="T103" s="83">
        <v>560.76</v>
      </c>
      <c r="U103" s="83">
        <v>-560.76</v>
      </c>
      <c r="V103" s="83">
        <v>0</v>
      </c>
      <c r="W103" s="83">
        <v>0</v>
      </c>
      <c r="X103" s="83">
        <v>4.3194159426930137</v>
      </c>
      <c r="Y103">
        <v>0</v>
      </c>
      <c r="Z103" s="83">
        <v>-56.076000000000001</v>
      </c>
      <c r="AA103" s="83">
        <v>-51.756584057306974</v>
      </c>
    </row>
    <row r="104" spans="1:27" x14ac:dyDescent="0.25">
      <c r="A104" t="s">
        <v>1529</v>
      </c>
      <c r="B104" t="s">
        <v>1529</v>
      </c>
      <c r="C104" t="s">
        <v>2742</v>
      </c>
      <c r="D104" t="s">
        <v>2743</v>
      </c>
      <c r="E104" t="s">
        <v>2744</v>
      </c>
      <c r="F104" t="s">
        <v>2745</v>
      </c>
      <c r="G104" t="s">
        <v>2310</v>
      </c>
      <c r="H104" t="s">
        <v>2746</v>
      </c>
      <c r="I104" t="s">
        <v>68</v>
      </c>
      <c r="J104" t="s">
        <v>69</v>
      </c>
      <c r="K104" t="s">
        <v>70</v>
      </c>
      <c r="L104" t="s">
        <v>71</v>
      </c>
      <c r="M104" t="s">
        <v>124</v>
      </c>
      <c r="N104" t="s">
        <v>749</v>
      </c>
      <c r="O104" t="s">
        <v>3712</v>
      </c>
      <c r="P104" t="s">
        <v>1857</v>
      </c>
      <c r="Q104" t="s">
        <v>1856</v>
      </c>
      <c r="R104" t="s">
        <v>72</v>
      </c>
      <c r="S104" s="83">
        <v>4900.3199999999988</v>
      </c>
      <c r="T104" s="83">
        <v>2360.5100000000016</v>
      </c>
      <c r="U104" s="83">
        <v>2539.8099999999986</v>
      </c>
      <c r="V104" s="83">
        <v>0</v>
      </c>
      <c r="W104" s="83">
        <v>0</v>
      </c>
      <c r="X104" s="83">
        <v>18.182510391051949</v>
      </c>
      <c r="Y104">
        <v>0</v>
      </c>
      <c r="Z104" s="83">
        <v>253.98099999999999</v>
      </c>
      <c r="AA104" s="83">
        <v>272.16351039105189</v>
      </c>
    </row>
    <row r="105" spans="1:27" x14ac:dyDescent="0.25">
      <c r="A105" t="s">
        <v>1529</v>
      </c>
      <c r="B105" t="s">
        <v>1529</v>
      </c>
      <c r="C105" t="s">
        <v>2742</v>
      </c>
      <c r="D105" t="s">
        <v>2743</v>
      </c>
      <c r="E105" t="s">
        <v>2744</v>
      </c>
      <c r="F105" t="s">
        <v>2745</v>
      </c>
      <c r="G105" t="s">
        <v>2310</v>
      </c>
      <c r="H105" t="s">
        <v>2746</v>
      </c>
      <c r="I105" t="s">
        <v>68</v>
      </c>
      <c r="J105" t="s">
        <v>69</v>
      </c>
      <c r="K105" t="s">
        <v>70</v>
      </c>
      <c r="L105" t="s">
        <v>71</v>
      </c>
      <c r="M105" t="s">
        <v>124</v>
      </c>
      <c r="N105" t="s">
        <v>749</v>
      </c>
      <c r="O105" t="s">
        <v>3712</v>
      </c>
      <c r="P105" t="s">
        <v>1858</v>
      </c>
      <c r="Q105" t="s">
        <v>1856</v>
      </c>
      <c r="R105" t="s">
        <v>72</v>
      </c>
      <c r="S105" s="83">
        <v>6827.840000000002</v>
      </c>
      <c r="T105" s="83">
        <v>3744.5399999999991</v>
      </c>
      <c r="U105" s="83">
        <v>3083.2999999999993</v>
      </c>
      <c r="V105" s="83">
        <v>0</v>
      </c>
      <c r="W105" s="83">
        <v>0</v>
      </c>
      <c r="X105" s="83">
        <v>28.843401408894543</v>
      </c>
      <c r="Y105">
        <v>0</v>
      </c>
      <c r="Z105" s="83">
        <v>308.32999999999993</v>
      </c>
      <c r="AA105" s="83">
        <v>337.17340140889451</v>
      </c>
    </row>
    <row r="106" spans="1:27" x14ac:dyDescent="0.25">
      <c r="A106" t="s">
        <v>1529</v>
      </c>
      <c r="B106" t="s">
        <v>1529</v>
      </c>
      <c r="C106" t="s">
        <v>2742</v>
      </c>
      <c r="D106" t="s">
        <v>2743</v>
      </c>
      <c r="E106" t="s">
        <v>2744</v>
      </c>
      <c r="F106" t="s">
        <v>2745</v>
      </c>
      <c r="G106" t="s">
        <v>2310</v>
      </c>
      <c r="H106" t="s">
        <v>2746</v>
      </c>
      <c r="I106" t="s">
        <v>68</v>
      </c>
      <c r="J106" t="s">
        <v>69</v>
      </c>
      <c r="K106" t="s">
        <v>70</v>
      </c>
      <c r="L106" t="s">
        <v>71</v>
      </c>
      <c r="M106" t="s">
        <v>124</v>
      </c>
      <c r="N106" t="s">
        <v>749</v>
      </c>
      <c r="O106" t="s">
        <v>3712</v>
      </c>
      <c r="P106" t="s">
        <v>2561</v>
      </c>
      <c r="Q106" t="s">
        <v>1856</v>
      </c>
      <c r="R106" t="s">
        <v>72</v>
      </c>
      <c r="S106" s="83">
        <v>6406.3399999999992</v>
      </c>
      <c r="T106" s="83">
        <v>4938.0200000000023</v>
      </c>
      <c r="U106" s="83">
        <v>1468.3199999999988</v>
      </c>
      <c r="V106" s="83">
        <v>0</v>
      </c>
      <c r="W106" s="83">
        <v>0</v>
      </c>
      <c r="X106" s="83">
        <v>38.03652598854584</v>
      </c>
      <c r="Y106">
        <v>0</v>
      </c>
      <c r="Z106" s="83">
        <v>146.83199999999982</v>
      </c>
      <c r="AA106" s="83">
        <v>184.86852598854574</v>
      </c>
    </row>
    <row r="107" spans="1:27" x14ac:dyDescent="0.25">
      <c r="A107" t="s">
        <v>1529</v>
      </c>
      <c r="B107" t="s">
        <v>1529</v>
      </c>
      <c r="C107" t="s">
        <v>2742</v>
      </c>
      <c r="D107" t="s">
        <v>2743</v>
      </c>
      <c r="E107" t="s">
        <v>2744</v>
      </c>
      <c r="F107" t="s">
        <v>2745</v>
      </c>
      <c r="G107" t="s">
        <v>2310</v>
      </c>
      <c r="H107" t="s">
        <v>2746</v>
      </c>
      <c r="I107" t="s">
        <v>68</v>
      </c>
      <c r="J107" t="s">
        <v>69</v>
      </c>
      <c r="K107" t="s">
        <v>70</v>
      </c>
      <c r="L107" t="s">
        <v>71</v>
      </c>
      <c r="M107" t="s">
        <v>124</v>
      </c>
      <c r="N107" t="s">
        <v>749</v>
      </c>
      <c r="O107" t="s">
        <v>3712</v>
      </c>
      <c r="P107" t="s">
        <v>1859</v>
      </c>
      <c r="Q107" t="s">
        <v>1856</v>
      </c>
      <c r="R107" t="s">
        <v>72</v>
      </c>
      <c r="S107" s="83">
        <v>2108.4000000000005</v>
      </c>
      <c r="T107" s="83">
        <v>977.54000000000008</v>
      </c>
      <c r="U107" s="83">
        <v>1130.8600000000006</v>
      </c>
      <c r="V107" s="83">
        <v>0</v>
      </c>
      <c r="W107" s="83">
        <v>0</v>
      </c>
      <c r="X107" s="83">
        <v>7.5297843295173132</v>
      </c>
      <c r="Y107">
        <v>0</v>
      </c>
      <c r="Z107" s="83">
        <v>113.08600000000007</v>
      </c>
      <c r="AA107" s="83">
        <v>120.61578432951745</v>
      </c>
    </row>
    <row r="108" spans="1:27" x14ac:dyDescent="0.25">
      <c r="A108" t="s">
        <v>1529</v>
      </c>
      <c r="B108" t="s">
        <v>1529</v>
      </c>
      <c r="C108" t="s">
        <v>2742</v>
      </c>
      <c r="D108" t="s">
        <v>2743</v>
      </c>
      <c r="E108" t="s">
        <v>2744</v>
      </c>
      <c r="F108" t="s">
        <v>2745</v>
      </c>
      <c r="G108" t="s">
        <v>2310</v>
      </c>
      <c r="H108" t="s">
        <v>2746</v>
      </c>
      <c r="I108" t="s">
        <v>68</v>
      </c>
      <c r="J108" t="s">
        <v>69</v>
      </c>
      <c r="K108" t="s">
        <v>70</v>
      </c>
      <c r="L108" t="s">
        <v>71</v>
      </c>
      <c r="M108" t="s">
        <v>124</v>
      </c>
      <c r="N108" t="s">
        <v>749</v>
      </c>
      <c r="O108" t="s">
        <v>3712</v>
      </c>
      <c r="P108" t="s">
        <v>1860</v>
      </c>
      <c r="Q108" t="s">
        <v>1856</v>
      </c>
      <c r="R108" t="s">
        <v>72</v>
      </c>
      <c r="S108" s="83">
        <v>1820.7599999999998</v>
      </c>
      <c r="T108" s="83">
        <v>1118.0600000000002</v>
      </c>
      <c r="U108" s="83">
        <v>702.69999999999982</v>
      </c>
      <c r="V108" s="83">
        <v>0</v>
      </c>
      <c r="W108" s="83">
        <v>0</v>
      </c>
      <c r="X108" s="83">
        <v>8.6121802355505963</v>
      </c>
      <c r="Y108">
        <v>0</v>
      </c>
      <c r="Z108" s="83">
        <v>70.270000000000067</v>
      </c>
      <c r="AA108" s="83">
        <v>78.882180235550635</v>
      </c>
    </row>
    <row r="109" spans="1:27" x14ac:dyDescent="0.25">
      <c r="A109" t="s">
        <v>1529</v>
      </c>
      <c r="B109" t="s">
        <v>1529</v>
      </c>
      <c r="C109" t="s">
        <v>2742</v>
      </c>
      <c r="D109" t="s">
        <v>2743</v>
      </c>
      <c r="E109" t="s">
        <v>2744</v>
      </c>
      <c r="F109" t="s">
        <v>2745</v>
      </c>
      <c r="G109" t="s">
        <v>2310</v>
      </c>
      <c r="H109" t="s">
        <v>2746</v>
      </c>
      <c r="I109" t="s">
        <v>68</v>
      </c>
      <c r="J109" t="s">
        <v>69</v>
      </c>
      <c r="K109" t="s">
        <v>70</v>
      </c>
      <c r="L109" t="s">
        <v>71</v>
      </c>
      <c r="M109" t="s">
        <v>124</v>
      </c>
      <c r="N109" t="s">
        <v>749</v>
      </c>
      <c r="O109" t="s">
        <v>3712</v>
      </c>
      <c r="P109" t="s">
        <v>2647</v>
      </c>
      <c r="Q109" t="s">
        <v>1856</v>
      </c>
      <c r="R109" t="s">
        <v>72</v>
      </c>
      <c r="S109" s="83">
        <v>969.47999999999979</v>
      </c>
      <c r="T109" s="83">
        <v>785.89999999999986</v>
      </c>
      <c r="U109" s="83">
        <v>183.5800000000001</v>
      </c>
      <c r="V109" s="83">
        <v>0</v>
      </c>
      <c r="W109" s="83">
        <v>0</v>
      </c>
      <c r="X109" s="83">
        <v>6.0536218513489537</v>
      </c>
      <c r="Y109">
        <v>0</v>
      </c>
      <c r="Z109" s="83">
        <v>18.358000000000004</v>
      </c>
      <c r="AA109" s="83">
        <v>24.411621851348961</v>
      </c>
    </row>
    <row r="110" spans="1:27" x14ac:dyDescent="0.25">
      <c r="A110" t="s">
        <v>1529</v>
      </c>
      <c r="B110" t="s">
        <v>1529</v>
      </c>
      <c r="C110" t="s">
        <v>2742</v>
      </c>
      <c r="D110" t="s">
        <v>2743</v>
      </c>
      <c r="E110" t="s">
        <v>2744</v>
      </c>
      <c r="F110" t="s">
        <v>2745</v>
      </c>
      <c r="G110" t="s">
        <v>2310</v>
      </c>
      <c r="H110" t="s">
        <v>2746</v>
      </c>
      <c r="I110" t="s">
        <v>68</v>
      </c>
      <c r="J110" t="s">
        <v>69</v>
      </c>
      <c r="K110" t="s">
        <v>70</v>
      </c>
      <c r="L110" t="s">
        <v>71</v>
      </c>
      <c r="M110" t="s">
        <v>124</v>
      </c>
      <c r="N110" t="s">
        <v>749</v>
      </c>
      <c r="O110" t="s">
        <v>3712</v>
      </c>
      <c r="P110" t="s">
        <v>1861</v>
      </c>
      <c r="Q110" t="s">
        <v>1856</v>
      </c>
      <c r="R110" t="s">
        <v>72</v>
      </c>
      <c r="S110" s="83">
        <v>459.12</v>
      </c>
      <c r="T110" s="83">
        <v>0</v>
      </c>
      <c r="U110" s="83">
        <v>459.12</v>
      </c>
      <c r="V110" s="83">
        <v>0</v>
      </c>
      <c r="W110" s="83">
        <v>0</v>
      </c>
      <c r="X110" s="83">
        <v>0</v>
      </c>
      <c r="Y110">
        <v>0</v>
      </c>
      <c r="Z110" s="83">
        <v>45.911999999999999</v>
      </c>
      <c r="AA110" s="83">
        <v>45.911999999999999</v>
      </c>
    </row>
    <row r="111" spans="1:27" x14ac:dyDescent="0.25">
      <c r="A111" t="s">
        <v>1529</v>
      </c>
      <c r="B111" t="s">
        <v>1529</v>
      </c>
      <c r="C111" t="s">
        <v>2742</v>
      </c>
      <c r="D111" t="s">
        <v>2743</v>
      </c>
      <c r="E111" t="s">
        <v>2744</v>
      </c>
      <c r="F111" t="s">
        <v>2745</v>
      </c>
      <c r="G111" t="s">
        <v>2310</v>
      </c>
      <c r="H111" t="s">
        <v>2746</v>
      </c>
      <c r="I111" t="s">
        <v>68</v>
      </c>
      <c r="J111" t="s">
        <v>69</v>
      </c>
      <c r="K111" t="s">
        <v>70</v>
      </c>
      <c r="L111" t="s">
        <v>71</v>
      </c>
      <c r="M111" t="s">
        <v>124</v>
      </c>
      <c r="N111" t="s">
        <v>749</v>
      </c>
      <c r="O111" t="s">
        <v>3712</v>
      </c>
      <c r="P111" t="s">
        <v>1862</v>
      </c>
      <c r="Q111" t="s">
        <v>1856</v>
      </c>
      <c r="R111" t="s">
        <v>72</v>
      </c>
      <c r="S111" s="83">
        <v>417.36</v>
      </c>
      <c r="T111" s="83">
        <v>0</v>
      </c>
      <c r="U111" s="83">
        <v>417.36</v>
      </c>
      <c r="V111" s="83">
        <v>0</v>
      </c>
      <c r="W111" s="83">
        <v>0</v>
      </c>
      <c r="X111" s="83">
        <v>0</v>
      </c>
      <c r="Y111">
        <v>0</v>
      </c>
      <c r="Z111" s="83">
        <v>41.735999999999997</v>
      </c>
      <c r="AA111" s="83">
        <v>41.735999999999997</v>
      </c>
    </row>
    <row r="112" spans="1:27" x14ac:dyDescent="0.25">
      <c r="A112" t="s">
        <v>1529</v>
      </c>
      <c r="B112" t="s">
        <v>1529</v>
      </c>
      <c r="C112" t="s">
        <v>2742</v>
      </c>
      <c r="D112" t="s">
        <v>2743</v>
      </c>
      <c r="E112" t="s">
        <v>2744</v>
      </c>
      <c r="F112" t="s">
        <v>2745</v>
      </c>
      <c r="G112" t="s">
        <v>2310</v>
      </c>
      <c r="H112" t="s">
        <v>2746</v>
      </c>
      <c r="I112" t="s">
        <v>68</v>
      </c>
      <c r="J112" t="s">
        <v>69</v>
      </c>
      <c r="K112" t="s">
        <v>70</v>
      </c>
      <c r="L112" t="s">
        <v>71</v>
      </c>
      <c r="M112" t="s">
        <v>124</v>
      </c>
      <c r="N112" t="s">
        <v>749</v>
      </c>
      <c r="O112" t="s">
        <v>3712</v>
      </c>
      <c r="P112" t="s">
        <v>1864</v>
      </c>
      <c r="Q112" t="s">
        <v>1863</v>
      </c>
      <c r="R112" t="s">
        <v>72</v>
      </c>
      <c r="S112" s="83">
        <v>0</v>
      </c>
      <c r="T112" s="83">
        <v>761.79999999999984</v>
      </c>
      <c r="U112" s="83">
        <v>-761.79999999999984</v>
      </c>
      <c r="V112" s="83">
        <v>0</v>
      </c>
      <c r="W112" s="83">
        <v>0</v>
      </c>
      <c r="X112" s="83">
        <v>5.8679846371772921</v>
      </c>
      <c r="Y112">
        <v>0</v>
      </c>
      <c r="Z112" s="83">
        <v>-76.179999999999993</v>
      </c>
      <c r="AA112" s="83">
        <v>-70.312015362822706</v>
      </c>
    </row>
    <row r="113" spans="1:27" x14ac:dyDescent="0.25">
      <c r="A113" t="s">
        <v>1529</v>
      </c>
      <c r="B113" t="s">
        <v>1529</v>
      </c>
      <c r="C113" t="s">
        <v>2742</v>
      </c>
      <c r="D113" t="s">
        <v>2743</v>
      </c>
      <c r="E113" t="s">
        <v>2744</v>
      </c>
      <c r="F113" t="s">
        <v>2745</v>
      </c>
      <c r="G113" t="s">
        <v>2310</v>
      </c>
      <c r="H113" t="s">
        <v>2746</v>
      </c>
      <c r="I113" t="s">
        <v>68</v>
      </c>
      <c r="J113" t="s">
        <v>69</v>
      </c>
      <c r="K113" t="s">
        <v>70</v>
      </c>
      <c r="L113" t="s">
        <v>71</v>
      </c>
      <c r="M113" t="s">
        <v>124</v>
      </c>
      <c r="N113" t="s">
        <v>749</v>
      </c>
      <c r="O113" t="s">
        <v>3712</v>
      </c>
      <c r="P113" t="s">
        <v>3713</v>
      </c>
      <c r="Q113" t="s">
        <v>1856</v>
      </c>
      <c r="R113" t="s">
        <v>72</v>
      </c>
      <c r="S113" s="83">
        <v>229.56</v>
      </c>
      <c r="T113" s="83">
        <v>417.36</v>
      </c>
      <c r="U113" s="83">
        <v>-187.80000000000004</v>
      </c>
      <c r="V113" s="83">
        <v>0</v>
      </c>
      <c r="W113" s="83">
        <v>0</v>
      </c>
      <c r="X113" s="83">
        <v>3.214836004426771</v>
      </c>
      <c r="Y113">
        <v>0</v>
      </c>
      <c r="Z113" s="83">
        <v>-18.780000000000005</v>
      </c>
      <c r="AA113" s="83">
        <v>-15.565163995573233</v>
      </c>
    </row>
    <row r="114" spans="1:27" x14ac:dyDescent="0.25">
      <c r="A114" t="s">
        <v>1529</v>
      </c>
      <c r="B114" t="s">
        <v>1529</v>
      </c>
      <c r="C114" t="s">
        <v>2742</v>
      </c>
      <c r="D114" t="s">
        <v>2743</v>
      </c>
      <c r="E114" t="s">
        <v>2744</v>
      </c>
      <c r="F114" t="s">
        <v>2745</v>
      </c>
      <c r="G114" t="s">
        <v>2310</v>
      </c>
      <c r="H114" t="s">
        <v>2746</v>
      </c>
      <c r="I114" t="s">
        <v>68</v>
      </c>
      <c r="J114" t="s">
        <v>69</v>
      </c>
      <c r="K114" t="s">
        <v>70</v>
      </c>
      <c r="L114" t="s">
        <v>71</v>
      </c>
      <c r="M114" t="s">
        <v>124</v>
      </c>
      <c r="N114" t="s">
        <v>749</v>
      </c>
      <c r="O114" t="s">
        <v>3712</v>
      </c>
      <c r="P114" t="s">
        <v>3714</v>
      </c>
      <c r="Q114" t="s">
        <v>1863</v>
      </c>
      <c r="R114" t="s">
        <v>72</v>
      </c>
      <c r="S114" s="83">
        <v>178.19999999999996</v>
      </c>
      <c r="T114" s="83">
        <v>0</v>
      </c>
      <c r="U114" s="83">
        <v>178.19999999999996</v>
      </c>
      <c r="V114" s="83">
        <v>0</v>
      </c>
      <c r="W114" s="83">
        <v>0</v>
      </c>
      <c r="X114" s="83">
        <v>0</v>
      </c>
      <c r="Y114">
        <v>0</v>
      </c>
      <c r="Z114" s="83">
        <v>17.819999999999997</v>
      </c>
      <c r="AA114" s="83">
        <v>17.819999999999997</v>
      </c>
    </row>
    <row r="115" spans="1:27" x14ac:dyDescent="0.25">
      <c r="A115" t="s">
        <v>1529</v>
      </c>
      <c r="B115" t="s">
        <v>1529</v>
      </c>
      <c r="C115" t="s">
        <v>2742</v>
      </c>
      <c r="D115" t="s">
        <v>2743</v>
      </c>
      <c r="E115" t="s">
        <v>2744</v>
      </c>
      <c r="F115" t="s">
        <v>2745</v>
      </c>
      <c r="G115" t="s">
        <v>2310</v>
      </c>
      <c r="H115" t="s">
        <v>2746</v>
      </c>
      <c r="I115" t="s">
        <v>68</v>
      </c>
      <c r="J115" t="s">
        <v>69</v>
      </c>
      <c r="K115" t="s">
        <v>70</v>
      </c>
      <c r="L115" t="s">
        <v>71</v>
      </c>
      <c r="M115" t="s">
        <v>124</v>
      </c>
      <c r="N115" t="s">
        <v>749</v>
      </c>
      <c r="O115" t="s">
        <v>1865</v>
      </c>
      <c r="P115" t="s">
        <v>1322</v>
      </c>
      <c r="Q115" t="s">
        <v>1321</v>
      </c>
      <c r="R115" t="s">
        <v>72</v>
      </c>
      <c r="S115" s="83">
        <v>1769.1599999999999</v>
      </c>
      <c r="T115" s="83">
        <v>435.12</v>
      </c>
      <c r="U115" s="83">
        <v>1334.04</v>
      </c>
      <c r="V115" s="83">
        <v>0</v>
      </c>
      <c r="W115" s="83">
        <v>0</v>
      </c>
      <c r="X115" s="83">
        <v>3.3516375365300375</v>
      </c>
      <c r="Y115">
        <v>0</v>
      </c>
      <c r="Z115" s="83">
        <v>133.404</v>
      </c>
      <c r="AA115" s="83">
        <v>136.75563753653003</v>
      </c>
    </row>
    <row r="116" spans="1:27" x14ac:dyDescent="0.25">
      <c r="A116" t="s">
        <v>1529</v>
      </c>
      <c r="B116" t="s">
        <v>1529</v>
      </c>
      <c r="C116" t="s">
        <v>2742</v>
      </c>
      <c r="D116" t="s">
        <v>2743</v>
      </c>
      <c r="E116" t="s">
        <v>2744</v>
      </c>
      <c r="F116" t="s">
        <v>2745</v>
      </c>
      <c r="G116" t="s">
        <v>2310</v>
      </c>
      <c r="H116" t="s">
        <v>2746</v>
      </c>
      <c r="I116" t="s">
        <v>68</v>
      </c>
      <c r="J116" t="s">
        <v>69</v>
      </c>
      <c r="K116" t="s">
        <v>70</v>
      </c>
      <c r="L116" t="s">
        <v>71</v>
      </c>
      <c r="M116" t="s">
        <v>124</v>
      </c>
      <c r="N116" t="s">
        <v>749</v>
      </c>
      <c r="O116" t="s">
        <v>1865</v>
      </c>
      <c r="P116" t="s">
        <v>1867</v>
      </c>
      <c r="Q116" t="s">
        <v>1321</v>
      </c>
      <c r="R116" t="s">
        <v>72</v>
      </c>
      <c r="S116" s="83">
        <v>1120.9200000000003</v>
      </c>
      <c r="T116" s="83">
        <v>0</v>
      </c>
      <c r="U116" s="83">
        <v>1120.9200000000003</v>
      </c>
      <c r="V116" s="83">
        <v>0</v>
      </c>
      <c r="W116" s="83">
        <v>0</v>
      </c>
      <c r="X116" s="83">
        <v>0</v>
      </c>
      <c r="Y116">
        <v>0</v>
      </c>
      <c r="Z116" s="83">
        <v>112.09200000000001</v>
      </c>
      <c r="AA116" s="83">
        <v>112.09200000000001</v>
      </c>
    </row>
    <row r="117" spans="1:27" x14ac:dyDescent="0.25">
      <c r="A117" t="s">
        <v>1529</v>
      </c>
      <c r="B117" t="s">
        <v>1529</v>
      </c>
      <c r="C117" t="s">
        <v>2742</v>
      </c>
      <c r="D117" t="s">
        <v>2743</v>
      </c>
      <c r="E117" t="s">
        <v>2744</v>
      </c>
      <c r="F117" t="s">
        <v>2745</v>
      </c>
      <c r="G117" t="s">
        <v>2310</v>
      </c>
      <c r="H117" t="s">
        <v>2746</v>
      </c>
      <c r="I117" t="s">
        <v>68</v>
      </c>
      <c r="J117" t="s">
        <v>69</v>
      </c>
      <c r="K117" t="s">
        <v>70</v>
      </c>
      <c r="L117" t="s">
        <v>71</v>
      </c>
      <c r="M117" t="s">
        <v>124</v>
      </c>
      <c r="N117" t="s">
        <v>749</v>
      </c>
      <c r="O117" t="s">
        <v>1865</v>
      </c>
      <c r="P117" t="s">
        <v>1868</v>
      </c>
      <c r="Q117" t="s">
        <v>1869</v>
      </c>
      <c r="R117" t="s">
        <v>72</v>
      </c>
      <c r="S117" s="83">
        <v>4371.12</v>
      </c>
      <c r="T117" s="83">
        <v>4533.4000000000005</v>
      </c>
      <c r="U117" s="83">
        <v>-162.28000000000111</v>
      </c>
      <c r="V117" s="83">
        <v>0</v>
      </c>
      <c r="W117" s="83">
        <v>0</v>
      </c>
      <c r="X117" s="83">
        <v>34.919823515594032</v>
      </c>
      <c r="Y117">
        <v>0</v>
      </c>
      <c r="Z117" s="83">
        <v>-16.228000000000151</v>
      </c>
      <c r="AA117" s="83">
        <v>18.69182351559391</v>
      </c>
    </row>
    <row r="118" spans="1:27" x14ac:dyDescent="0.25">
      <c r="A118" t="s">
        <v>1529</v>
      </c>
      <c r="B118" t="s">
        <v>1529</v>
      </c>
      <c r="C118" t="s">
        <v>2742</v>
      </c>
      <c r="D118" t="s">
        <v>2743</v>
      </c>
      <c r="E118" t="s">
        <v>2744</v>
      </c>
      <c r="F118" t="s">
        <v>2745</v>
      </c>
      <c r="G118" t="s">
        <v>2310</v>
      </c>
      <c r="H118" t="s">
        <v>2746</v>
      </c>
      <c r="I118" t="s">
        <v>68</v>
      </c>
      <c r="J118" t="s">
        <v>69</v>
      </c>
      <c r="K118" t="s">
        <v>70</v>
      </c>
      <c r="L118" t="s">
        <v>71</v>
      </c>
      <c r="M118" t="s">
        <v>124</v>
      </c>
      <c r="N118" t="s">
        <v>749</v>
      </c>
      <c r="O118" t="s">
        <v>1865</v>
      </c>
      <c r="P118" t="s">
        <v>1870</v>
      </c>
      <c r="Q118" t="s">
        <v>1321</v>
      </c>
      <c r="R118" t="s">
        <v>72</v>
      </c>
      <c r="S118" s="83">
        <v>808.80000000000018</v>
      </c>
      <c r="T118" s="83">
        <v>802.8</v>
      </c>
      <c r="U118" s="83">
        <v>6</v>
      </c>
      <c r="V118" s="83">
        <v>0</v>
      </c>
      <c r="W118" s="83">
        <v>0</v>
      </c>
      <c r="X118" s="83">
        <v>6.1837989849382105</v>
      </c>
      <c r="Y118">
        <v>0</v>
      </c>
      <c r="Z118" s="83">
        <v>0.60000000000000853</v>
      </c>
      <c r="AA118" s="83">
        <v>6.7837989849382296</v>
      </c>
    </row>
    <row r="119" spans="1:27" x14ac:dyDescent="0.25">
      <c r="A119" t="s">
        <v>1529</v>
      </c>
      <c r="B119" t="s">
        <v>1529</v>
      </c>
      <c r="C119" t="s">
        <v>2742</v>
      </c>
      <c r="D119" t="s">
        <v>2743</v>
      </c>
      <c r="E119" t="s">
        <v>2744</v>
      </c>
      <c r="F119" t="s">
        <v>2745</v>
      </c>
      <c r="G119" t="s">
        <v>2310</v>
      </c>
      <c r="H119" t="s">
        <v>2746</v>
      </c>
      <c r="I119" t="s">
        <v>68</v>
      </c>
      <c r="J119" t="s">
        <v>69</v>
      </c>
      <c r="K119" t="s">
        <v>70</v>
      </c>
      <c r="L119" t="s">
        <v>71</v>
      </c>
      <c r="M119" t="s">
        <v>124</v>
      </c>
      <c r="N119" t="s">
        <v>749</v>
      </c>
      <c r="O119" t="s">
        <v>1865</v>
      </c>
      <c r="P119" t="s">
        <v>1323</v>
      </c>
      <c r="Q119" t="s">
        <v>1321</v>
      </c>
      <c r="R119" t="s">
        <v>72</v>
      </c>
      <c r="S119" s="83">
        <v>0</v>
      </c>
      <c r="T119" s="83">
        <v>149.76</v>
      </c>
      <c r="U119" s="83">
        <v>-149.76</v>
      </c>
      <c r="V119" s="83">
        <v>0</v>
      </c>
      <c r="W119" s="83">
        <v>0</v>
      </c>
      <c r="X119" s="83">
        <v>1.1535696761140339</v>
      </c>
      <c r="Y119">
        <v>0</v>
      </c>
      <c r="Z119" s="83">
        <v>-14.976000000000001</v>
      </c>
      <c r="AA119" s="83">
        <v>-13.822430323885968</v>
      </c>
    </row>
    <row r="120" spans="1:27" x14ac:dyDescent="0.25">
      <c r="A120" t="s">
        <v>1529</v>
      </c>
      <c r="B120" t="s">
        <v>1529</v>
      </c>
      <c r="C120" t="s">
        <v>2742</v>
      </c>
      <c r="D120" t="s">
        <v>2743</v>
      </c>
      <c r="E120" t="s">
        <v>2744</v>
      </c>
      <c r="F120" t="s">
        <v>2745</v>
      </c>
      <c r="G120" t="s">
        <v>2310</v>
      </c>
      <c r="H120" t="s">
        <v>2746</v>
      </c>
      <c r="I120" t="s">
        <v>68</v>
      </c>
      <c r="J120" t="s">
        <v>69</v>
      </c>
      <c r="K120" t="s">
        <v>70</v>
      </c>
      <c r="L120" t="s">
        <v>71</v>
      </c>
      <c r="M120" t="s">
        <v>124</v>
      </c>
      <c r="N120" t="s">
        <v>749</v>
      </c>
      <c r="O120" t="s">
        <v>1865</v>
      </c>
      <c r="P120" t="s">
        <v>1866</v>
      </c>
      <c r="Q120" t="s">
        <v>1321</v>
      </c>
      <c r="R120" t="s">
        <v>72</v>
      </c>
      <c r="S120" s="83">
        <v>329.5200000000001</v>
      </c>
      <c r="T120" s="83">
        <v>-263.52</v>
      </c>
      <c r="U120" s="83">
        <v>593.04000000000008</v>
      </c>
      <c r="V120" s="83">
        <v>0</v>
      </c>
      <c r="W120" s="83">
        <v>0</v>
      </c>
      <c r="X120" s="83">
        <v>-2.0298389493160407</v>
      </c>
      <c r="Y120">
        <v>0</v>
      </c>
      <c r="Z120" s="83">
        <v>59.304000000000009</v>
      </c>
      <c r="AA120" s="83">
        <v>57.274161050683965</v>
      </c>
    </row>
    <row r="121" spans="1:27" x14ac:dyDescent="0.25">
      <c r="A121" t="s">
        <v>1529</v>
      </c>
      <c r="B121" t="s">
        <v>1529</v>
      </c>
      <c r="C121" t="s">
        <v>2742</v>
      </c>
      <c r="D121" t="s">
        <v>2743</v>
      </c>
      <c r="E121" t="s">
        <v>2744</v>
      </c>
      <c r="F121" t="s">
        <v>2745</v>
      </c>
      <c r="G121" t="s">
        <v>2310</v>
      </c>
      <c r="H121" t="s">
        <v>2746</v>
      </c>
      <c r="I121" t="s">
        <v>68</v>
      </c>
      <c r="J121" t="s">
        <v>69</v>
      </c>
      <c r="K121" t="s">
        <v>70</v>
      </c>
      <c r="L121" t="s">
        <v>71</v>
      </c>
      <c r="M121" t="s">
        <v>124</v>
      </c>
      <c r="N121" t="s">
        <v>749</v>
      </c>
      <c r="O121" t="s">
        <v>2002</v>
      </c>
      <c r="P121" t="s">
        <v>1324</v>
      </c>
      <c r="Q121" t="s">
        <v>1325</v>
      </c>
      <c r="R121" t="s">
        <v>72</v>
      </c>
      <c r="S121" s="83">
        <v>3240.7199999999993</v>
      </c>
      <c r="T121" s="83">
        <v>2053.2199999999998</v>
      </c>
      <c r="U121" s="83">
        <v>1187.4999999999991</v>
      </c>
      <c r="V121" s="83">
        <v>0</v>
      </c>
      <c r="W121" s="83">
        <v>0</v>
      </c>
      <c r="X121" s="83">
        <v>15.815520368528693</v>
      </c>
      <c r="Y121">
        <v>0</v>
      </c>
      <c r="Z121" s="83">
        <v>118.74999999999989</v>
      </c>
      <c r="AA121" s="83">
        <v>134.56552036852861</v>
      </c>
    </row>
    <row r="122" spans="1:27" x14ac:dyDescent="0.25">
      <c r="A122" t="s">
        <v>1529</v>
      </c>
      <c r="B122" t="s">
        <v>1529</v>
      </c>
      <c r="C122" t="s">
        <v>2742</v>
      </c>
      <c r="D122" t="s">
        <v>2743</v>
      </c>
      <c r="E122" t="s">
        <v>2744</v>
      </c>
      <c r="F122" t="s">
        <v>2745</v>
      </c>
      <c r="G122" t="s">
        <v>2310</v>
      </c>
      <c r="H122" t="s">
        <v>2746</v>
      </c>
      <c r="I122" t="s">
        <v>68</v>
      </c>
      <c r="J122" t="s">
        <v>69</v>
      </c>
      <c r="K122" t="s">
        <v>70</v>
      </c>
      <c r="L122" t="s">
        <v>71</v>
      </c>
      <c r="M122" t="s">
        <v>124</v>
      </c>
      <c r="N122" t="s">
        <v>749</v>
      </c>
      <c r="O122" t="s">
        <v>2002</v>
      </c>
      <c r="P122" t="s">
        <v>1875</v>
      </c>
      <c r="Q122" t="s">
        <v>1325</v>
      </c>
      <c r="R122" t="s">
        <v>72</v>
      </c>
      <c r="S122" s="83">
        <v>2810.16</v>
      </c>
      <c r="T122" s="83">
        <v>2052.0200000000004</v>
      </c>
      <c r="U122" s="83">
        <v>758.13999999999965</v>
      </c>
      <c r="V122" s="83">
        <v>0</v>
      </c>
      <c r="W122" s="83">
        <v>0</v>
      </c>
      <c r="X122" s="83">
        <v>15.806277021764959</v>
      </c>
      <c r="Y122">
        <v>0</v>
      </c>
      <c r="Z122" s="83">
        <v>75.813999999999965</v>
      </c>
      <c r="AA122" s="83">
        <v>91.620277021764963</v>
      </c>
    </row>
    <row r="123" spans="1:27" x14ac:dyDescent="0.25">
      <c r="A123" t="s">
        <v>1529</v>
      </c>
      <c r="B123" t="s">
        <v>1529</v>
      </c>
      <c r="C123" t="s">
        <v>2742</v>
      </c>
      <c r="D123" t="s">
        <v>2743</v>
      </c>
      <c r="E123" t="s">
        <v>2744</v>
      </c>
      <c r="F123" t="s">
        <v>2745</v>
      </c>
      <c r="G123" t="s">
        <v>2310</v>
      </c>
      <c r="H123" t="s">
        <v>2746</v>
      </c>
      <c r="I123" t="s">
        <v>68</v>
      </c>
      <c r="J123" t="s">
        <v>69</v>
      </c>
      <c r="K123" t="s">
        <v>70</v>
      </c>
      <c r="L123" t="s">
        <v>71</v>
      </c>
      <c r="M123" t="s">
        <v>124</v>
      </c>
      <c r="N123" t="s">
        <v>749</v>
      </c>
      <c r="O123" t="s">
        <v>2002</v>
      </c>
      <c r="P123" t="s">
        <v>1876</v>
      </c>
      <c r="Q123" t="s">
        <v>1325</v>
      </c>
      <c r="R123" t="s">
        <v>72</v>
      </c>
      <c r="S123" s="83">
        <v>1620.3599999999997</v>
      </c>
      <c r="T123" s="83">
        <v>191.04</v>
      </c>
      <c r="U123" s="83">
        <v>1429.3199999999997</v>
      </c>
      <c r="V123" s="83">
        <v>0</v>
      </c>
      <c r="W123" s="83">
        <v>0</v>
      </c>
      <c r="X123" s="83">
        <v>1.4715408047864917</v>
      </c>
      <c r="Y123">
        <v>0</v>
      </c>
      <c r="Z123" s="83">
        <v>142.93199999999993</v>
      </c>
      <c r="AA123" s="83">
        <v>144.40354080478645</v>
      </c>
    </row>
    <row r="124" spans="1:27" x14ac:dyDescent="0.25">
      <c r="A124" t="s">
        <v>1529</v>
      </c>
      <c r="B124" t="s">
        <v>1529</v>
      </c>
      <c r="C124" t="s">
        <v>2742</v>
      </c>
      <c r="D124" t="s">
        <v>2743</v>
      </c>
      <c r="E124" t="s">
        <v>2744</v>
      </c>
      <c r="F124" t="s">
        <v>2745</v>
      </c>
      <c r="G124" t="s">
        <v>2310</v>
      </c>
      <c r="H124" t="s">
        <v>2746</v>
      </c>
      <c r="I124" t="s">
        <v>68</v>
      </c>
      <c r="J124" t="s">
        <v>69</v>
      </c>
      <c r="K124" t="s">
        <v>70</v>
      </c>
      <c r="L124" t="s">
        <v>71</v>
      </c>
      <c r="M124" t="s">
        <v>124</v>
      </c>
      <c r="N124" t="s">
        <v>749</v>
      </c>
      <c r="O124" t="s">
        <v>2002</v>
      </c>
      <c r="P124" t="s">
        <v>1877</v>
      </c>
      <c r="Q124" t="s">
        <v>1325</v>
      </c>
      <c r="R124" t="s">
        <v>72</v>
      </c>
      <c r="S124" s="83">
        <v>1578.36</v>
      </c>
      <c r="T124" s="83">
        <v>603.48</v>
      </c>
      <c r="U124" s="83">
        <v>974.87999999999988</v>
      </c>
      <c r="V124" s="83">
        <v>0</v>
      </c>
      <c r="W124" s="83">
        <v>0</v>
      </c>
      <c r="X124" s="83">
        <v>4.6484790874819542</v>
      </c>
      <c r="Y124">
        <v>0</v>
      </c>
      <c r="Z124" s="83">
        <v>97.487999999999957</v>
      </c>
      <c r="AA124" s="83">
        <v>102.13647908748187</v>
      </c>
    </row>
    <row r="125" spans="1:27" x14ac:dyDescent="0.25">
      <c r="A125" t="s">
        <v>1529</v>
      </c>
      <c r="B125" t="s">
        <v>1529</v>
      </c>
      <c r="C125" t="s">
        <v>2742</v>
      </c>
      <c r="D125" t="s">
        <v>2743</v>
      </c>
      <c r="E125" t="s">
        <v>2744</v>
      </c>
      <c r="F125" t="s">
        <v>2745</v>
      </c>
      <c r="G125" t="s">
        <v>2310</v>
      </c>
      <c r="H125" t="s">
        <v>2746</v>
      </c>
      <c r="I125" t="s">
        <v>68</v>
      </c>
      <c r="J125" t="s">
        <v>69</v>
      </c>
      <c r="K125" t="s">
        <v>70</v>
      </c>
      <c r="L125" t="s">
        <v>71</v>
      </c>
      <c r="M125" t="s">
        <v>124</v>
      </c>
      <c r="N125" t="s">
        <v>749</v>
      </c>
      <c r="O125" t="s">
        <v>919</v>
      </c>
      <c r="P125" t="s">
        <v>1755</v>
      </c>
      <c r="Q125" t="s">
        <v>1756</v>
      </c>
      <c r="R125" t="s">
        <v>72</v>
      </c>
      <c r="S125" s="83">
        <v>2495.1600000000008</v>
      </c>
      <c r="T125" s="83">
        <v>1035.3800000000001</v>
      </c>
      <c r="U125" s="83">
        <v>1459.7799999999995</v>
      </c>
      <c r="V125" s="83">
        <v>0</v>
      </c>
      <c r="W125" s="83">
        <v>0</v>
      </c>
      <c r="X125" s="83">
        <v>7.9753136435293035</v>
      </c>
      <c r="Y125">
        <v>0</v>
      </c>
      <c r="Z125" s="83">
        <v>145.97800000000004</v>
      </c>
      <c r="AA125" s="83">
        <v>153.9533136435293</v>
      </c>
    </row>
    <row r="126" spans="1:27" x14ac:dyDescent="0.25">
      <c r="A126" t="s">
        <v>1529</v>
      </c>
      <c r="B126" t="s">
        <v>1529</v>
      </c>
      <c r="C126" t="s">
        <v>2742</v>
      </c>
      <c r="D126" t="s">
        <v>2743</v>
      </c>
      <c r="E126" t="s">
        <v>2744</v>
      </c>
      <c r="F126" t="s">
        <v>2745</v>
      </c>
      <c r="G126" t="s">
        <v>2310</v>
      </c>
      <c r="H126" t="s">
        <v>2746</v>
      </c>
      <c r="I126" t="s">
        <v>68</v>
      </c>
      <c r="J126" t="s">
        <v>69</v>
      </c>
      <c r="K126" t="s">
        <v>70</v>
      </c>
      <c r="L126" t="s">
        <v>71</v>
      </c>
      <c r="M126" t="s">
        <v>124</v>
      </c>
      <c r="N126" t="s">
        <v>749</v>
      </c>
      <c r="O126" t="s">
        <v>919</v>
      </c>
      <c r="P126" t="s">
        <v>1873</v>
      </c>
      <c r="Q126" t="s">
        <v>1756</v>
      </c>
      <c r="R126" t="s">
        <v>72</v>
      </c>
      <c r="S126" s="83">
        <v>2063.5199999999995</v>
      </c>
      <c r="T126" s="83">
        <v>1898.3999999999996</v>
      </c>
      <c r="U126" s="83">
        <v>165.11999999999898</v>
      </c>
      <c r="V126" s="83">
        <v>0</v>
      </c>
      <c r="W126" s="83">
        <v>0</v>
      </c>
      <c r="X126" s="83">
        <v>14.622974580227581</v>
      </c>
      <c r="Y126">
        <v>0</v>
      </c>
      <c r="Z126" s="83">
        <v>16.511999999999915</v>
      </c>
      <c r="AA126" s="83">
        <v>31.134974580227578</v>
      </c>
    </row>
    <row r="127" spans="1:27" x14ac:dyDescent="0.25">
      <c r="A127" t="s">
        <v>1529</v>
      </c>
      <c r="B127" t="s">
        <v>1529</v>
      </c>
      <c r="C127" t="s">
        <v>2742</v>
      </c>
      <c r="D127" t="s">
        <v>2743</v>
      </c>
      <c r="E127" t="s">
        <v>2744</v>
      </c>
      <c r="F127" t="s">
        <v>2745</v>
      </c>
      <c r="G127" t="s">
        <v>2310</v>
      </c>
      <c r="H127" t="s">
        <v>2746</v>
      </c>
      <c r="I127" t="s">
        <v>68</v>
      </c>
      <c r="J127" t="s">
        <v>69</v>
      </c>
      <c r="K127" t="s">
        <v>70</v>
      </c>
      <c r="L127" t="s">
        <v>71</v>
      </c>
      <c r="M127" t="s">
        <v>124</v>
      </c>
      <c r="N127" t="s">
        <v>749</v>
      </c>
      <c r="O127" t="s">
        <v>919</v>
      </c>
      <c r="P127" t="s">
        <v>1874</v>
      </c>
      <c r="Q127" t="s">
        <v>1756</v>
      </c>
      <c r="R127" t="s">
        <v>72</v>
      </c>
      <c r="S127" s="83">
        <v>1186.5600000000002</v>
      </c>
      <c r="T127" s="83">
        <v>1572.2799999999995</v>
      </c>
      <c r="U127" s="83">
        <v>-385.71999999999969</v>
      </c>
      <c r="V127" s="83">
        <v>0</v>
      </c>
      <c r="W127" s="83">
        <v>0</v>
      </c>
      <c r="X127" s="83">
        <v>12.110941041403402</v>
      </c>
      <c r="Y127">
        <v>0</v>
      </c>
      <c r="Z127" s="83">
        <v>-38.572000000000003</v>
      </c>
      <c r="AA127" s="83">
        <v>-26.461058958596581</v>
      </c>
    </row>
    <row r="128" spans="1:27" x14ac:dyDescent="0.25">
      <c r="A128" t="s">
        <v>1529</v>
      </c>
      <c r="B128" t="s">
        <v>1529</v>
      </c>
      <c r="C128" t="s">
        <v>2742</v>
      </c>
      <c r="D128" t="s">
        <v>2743</v>
      </c>
      <c r="E128" t="s">
        <v>2744</v>
      </c>
      <c r="F128" t="s">
        <v>2745</v>
      </c>
      <c r="G128" t="s">
        <v>2310</v>
      </c>
      <c r="H128" t="s">
        <v>2746</v>
      </c>
      <c r="I128" t="s">
        <v>68</v>
      </c>
      <c r="J128" t="s">
        <v>69</v>
      </c>
      <c r="K128" t="s">
        <v>70</v>
      </c>
      <c r="L128" t="s">
        <v>71</v>
      </c>
      <c r="M128" t="s">
        <v>124</v>
      </c>
      <c r="N128" t="s">
        <v>749</v>
      </c>
      <c r="O128" t="s">
        <v>919</v>
      </c>
      <c r="P128" t="s">
        <v>1871</v>
      </c>
      <c r="Q128" t="s">
        <v>1756</v>
      </c>
      <c r="R128" t="s">
        <v>72</v>
      </c>
      <c r="S128" s="83">
        <v>515.87999999999988</v>
      </c>
      <c r="T128" s="83">
        <v>141.72000000000003</v>
      </c>
      <c r="U128" s="83">
        <v>374.15999999999997</v>
      </c>
      <c r="V128" s="83">
        <v>0</v>
      </c>
      <c r="W128" s="83">
        <v>0</v>
      </c>
      <c r="X128" s="83">
        <v>1.0916392527970149</v>
      </c>
      <c r="Y128">
        <v>0</v>
      </c>
      <c r="Z128" s="83">
        <v>37.415999999999983</v>
      </c>
      <c r="AA128" s="83">
        <v>38.507639252797006</v>
      </c>
    </row>
    <row r="129" spans="1:27" x14ac:dyDescent="0.25">
      <c r="A129" t="s">
        <v>1529</v>
      </c>
      <c r="B129" t="s">
        <v>1529</v>
      </c>
      <c r="C129" t="s">
        <v>2742</v>
      </c>
      <c r="D129" t="s">
        <v>2743</v>
      </c>
      <c r="E129" t="s">
        <v>2744</v>
      </c>
      <c r="F129" t="s">
        <v>2745</v>
      </c>
      <c r="G129" t="s">
        <v>2310</v>
      </c>
      <c r="H129" t="s">
        <v>2746</v>
      </c>
      <c r="I129" t="s">
        <v>68</v>
      </c>
      <c r="J129" t="s">
        <v>69</v>
      </c>
      <c r="K129" t="s">
        <v>70</v>
      </c>
      <c r="L129" t="s">
        <v>71</v>
      </c>
      <c r="M129" t="s">
        <v>124</v>
      </c>
      <c r="N129" t="s">
        <v>749</v>
      </c>
      <c r="O129" t="s">
        <v>919</v>
      </c>
      <c r="P129" t="s">
        <v>1872</v>
      </c>
      <c r="Q129" t="s">
        <v>1756</v>
      </c>
      <c r="R129" t="s">
        <v>72</v>
      </c>
      <c r="S129" s="83">
        <v>1324.1999999999998</v>
      </c>
      <c r="T129" s="83">
        <v>237</v>
      </c>
      <c r="U129" s="83">
        <v>1087.1999999999998</v>
      </c>
      <c r="V129" s="83">
        <v>0</v>
      </c>
      <c r="W129" s="83">
        <v>0</v>
      </c>
      <c r="X129" s="83">
        <v>1.8255609858375139</v>
      </c>
      <c r="Y129">
        <v>0</v>
      </c>
      <c r="Z129" s="83">
        <v>108.72000000000003</v>
      </c>
      <c r="AA129" s="83">
        <v>110.54556098583754</v>
      </c>
    </row>
    <row r="130" spans="1:27" x14ac:dyDescent="0.25">
      <c r="A130" t="s">
        <v>1529</v>
      </c>
      <c r="B130" t="s">
        <v>1529</v>
      </c>
      <c r="C130" t="s">
        <v>2742</v>
      </c>
      <c r="D130" t="s">
        <v>2743</v>
      </c>
      <c r="E130" t="s">
        <v>2744</v>
      </c>
      <c r="F130" t="s">
        <v>2745</v>
      </c>
      <c r="G130" t="s">
        <v>2310</v>
      </c>
      <c r="H130" t="s">
        <v>2746</v>
      </c>
      <c r="I130" t="s">
        <v>68</v>
      </c>
      <c r="J130" t="s">
        <v>69</v>
      </c>
      <c r="K130" t="s">
        <v>70</v>
      </c>
      <c r="L130" t="s">
        <v>71</v>
      </c>
      <c r="M130" t="s">
        <v>124</v>
      </c>
      <c r="N130" t="s">
        <v>304</v>
      </c>
      <c r="O130" t="s">
        <v>1342</v>
      </c>
      <c r="P130" t="s">
        <v>1343</v>
      </c>
      <c r="Q130" t="s">
        <v>1344</v>
      </c>
      <c r="R130" t="s">
        <v>72</v>
      </c>
      <c r="S130" s="83">
        <v>2051.7600000000002</v>
      </c>
      <c r="T130" s="83">
        <v>1802.0799999999992</v>
      </c>
      <c r="U130" s="83">
        <v>249.67999999999984</v>
      </c>
      <c r="V130" s="83">
        <v>0</v>
      </c>
      <c r="W130" s="83">
        <v>0</v>
      </c>
      <c r="X130" s="83">
        <v>13.881041946658511</v>
      </c>
      <c r="Y130">
        <v>0</v>
      </c>
      <c r="Z130" s="83">
        <v>24.968000000000046</v>
      </c>
      <c r="AA130" s="83">
        <v>38.849041946658502</v>
      </c>
    </row>
    <row r="131" spans="1:27" x14ac:dyDescent="0.25">
      <c r="A131" t="s">
        <v>1529</v>
      </c>
      <c r="B131" t="s">
        <v>1529</v>
      </c>
      <c r="C131" t="s">
        <v>2742</v>
      </c>
      <c r="D131" t="s">
        <v>2743</v>
      </c>
      <c r="E131" t="s">
        <v>2744</v>
      </c>
      <c r="F131" t="s">
        <v>2745</v>
      </c>
      <c r="G131" t="s">
        <v>2310</v>
      </c>
      <c r="H131" t="s">
        <v>2746</v>
      </c>
      <c r="I131" t="s">
        <v>68</v>
      </c>
      <c r="J131" t="s">
        <v>69</v>
      </c>
      <c r="K131" t="s">
        <v>70</v>
      </c>
      <c r="L131" t="s">
        <v>71</v>
      </c>
      <c r="M131" t="s">
        <v>124</v>
      </c>
      <c r="N131" t="s">
        <v>304</v>
      </c>
      <c r="O131" t="s">
        <v>1342</v>
      </c>
      <c r="P131" t="s">
        <v>1345</v>
      </c>
      <c r="Q131" t="s">
        <v>1344</v>
      </c>
      <c r="R131" t="s">
        <v>72</v>
      </c>
      <c r="S131" s="83">
        <v>110.64000000000001</v>
      </c>
      <c r="T131" s="83">
        <v>595.13999999999987</v>
      </c>
      <c r="U131" s="83">
        <v>-484.49999999999989</v>
      </c>
      <c r="V131" s="83">
        <v>0</v>
      </c>
      <c r="W131" s="83">
        <v>0</v>
      </c>
      <c r="X131" s="83">
        <v>4.5842378274740003</v>
      </c>
      <c r="Y131">
        <v>0</v>
      </c>
      <c r="Z131" s="83">
        <v>-48.449999999999989</v>
      </c>
      <c r="AA131" s="83">
        <v>-43.86576217252599</v>
      </c>
    </row>
    <row r="132" spans="1:27" x14ac:dyDescent="0.25">
      <c r="A132" t="s">
        <v>1529</v>
      </c>
      <c r="B132" t="s">
        <v>1529</v>
      </c>
      <c r="C132" t="s">
        <v>2742</v>
      </c>
      <c r="D132" t="s">
        <v>2743</v>
      </c>
      <c r="E132" t="s">
        <v>2744</v>
      </c>
      <c r="F132" t="s">
        <v>2745</v>
      </c>
      <c r="G132" t="s">
        <v>2310</v>
      </c>
      <c r="H132" t="s">
        <v>2746</v>
      </c>
      <c r="I132" t="s">
        <v>68</v>
      </c>
      <c r="J132" t="s">
        <v>69</v>
      </c>
      <c r="K132" t="s">
        <v>70</v>
      </c>
      <c r="L132" t="s">
        <v>71</v>
      </c>
      <c r="M132" t="s">
        <v>124</v>
      </c>
      <c r="N132" t="s">
        <v>304</v>
      </c>
      <c r="O132" t="s">
        <v>3716</v>
      </c>
      <c r="P132" t="s">
        <v>2814</v>
      </c>
      <c r="Q132" t="s">
        <v>625</v>
      </c>
      <c r="R132" t="s">
        <v>72</v>
      </c>
      <c r="S132" s="83">
        <v>268.56</v>
      </c>
      <c r="T132" s="83">
        <v>244.07999999999998</v>
      </c>
      <c r="U132" s="83">
        <v>24.479999999999961</v>
      </c>
      <c r="V132" s="83">
        <v>0</v>
      </c>
      <c r="W132" s="83">
        <v>0</v>
      </c>
      <c r="X132" s="83">
        <v>1.8800967317435457</v>
      </c>
      <c r="Y132">
        <v>0</v>
      </c>
      <c r="Z132" s="83">
        <v>2.4479999999999933</v>
      </c>
      <c r="AA132" s="83">
        <v>4.3280967317435426</v>
      </c>
    </row>
    <row r="133" spans="1:27" x14ac:dyDescent="0.25">
      <c r="A133" t="s">
        <v>1529</v>
      </c>
      <c r="B133" t="s">
        <v>1529</v>
      </c>
      <c r="C133" t="s">
        <v>2742</v>
      </c>
      <c r="D133" t="s">
        <v>2743</v>
      </c>
      <c r="E133" t="s">
        <v>2744</v>
      </c>
      <c r="F133" t="s">
        <v>2745</v>
      </c>
      <c r="G133" t="s">
        <v>2310</v>
      </c>
      <c r="H133" t="s">
        <v>2746</v>
      </c>
      <c r="I133" t="s">
        <v>68</v>
      </c>
      <c r="J133" t="s">
        <v>69</v>
      </c>
      <c r="K133" t="s">
        <v>70</v>
      </c>
      <c r="L133" t="s">
        <v>71</v>
      </c>
      <c r="M133" t="s">
        <v>124</v>
      </c>
      <c r="N133" t="s">
        <v>304</v>
      </c>
      <c r="O133" t="s">
        <v>725</v>
      </c>
      <c r="P133" t="s">
        <v>1350</v>
      </c>
      <c r="Q133" t="s">
        <v>727</v>
      </c>
      <c r="R133" t="s">
        <v>72</v>
      </c>
      <c r="S133" s="83">
        <v>103.91999999999999</v>
      </c>
      <c r="T133" s="83">
        <v>0</v>
      </c>
      <c r="U133" s="83">
        <v>103.91999999999999</v>
      </c>
      <c r="V133" s="83">
        <v>0</v>
      </c>
      <c r="W133" s="83">
        <v>0</v>
      </c>
      <c r="X133" s="83">
        <v>0</v>
      </c>
      <c r="Y133">
        <v>0</v>
      </c>
      <c r="Z133" s="83">
        <v>10.391999999999996</v>
      </c>
      <c r="AA133" s="83">
        <v>10.391999999999996</v>
      </c>
    </row>
    <row r="134" spans="1:27" x14ac:dyDescent="0.25">
      <c r="A134" t="s">
        <v>1529</v>
      </c>
      <c r="B134" t="s">
        <v>1529</v>
      </c>
      <c r="C134" t="s">
        <v>2742</v>
      </c>
      <c r="D134" t="s">
        <v>2743</v>
      </c>
      <c r="E134" t="s">
        <v>2744</v>
      </c>
      <c r="F134" t="s">
        <v>2745</v>
      </c>
      <c r="G134" t="s">
        <v>2310</v>
      </c>
      <c r="H134" t="s">
        <v>2746</v>
      </c>
      <c r="I134" t="s">
        <v>68</v>
      </c>
      <c r="J134" t="s">
        <v>69</v>
      </c>
      <c r="K134" t="s">
        <v>70</v>
      </c>
      <c r="L134" t="s">
        <v>71</v>
      </c>
      <c r="M134" t="s">
        <v>124</v>
      </c>
      <c r="N134" t="s">
        <v>304</v>
      </c>
      <c r="O134" t="s">
        <v>1359</v>
      </c>
      <c r="P134" t="s">
        <v>1360</v>
      </c>
      <c r="Q134" t="s">
        <v>1361</v>
      </c>
      <c r="R134" t="s">
        <v>72</v>
      </c>
      <c r="S134" s="83">
        <v>254.76000000000005</v>
      </c>
      <c r="T134" s="83">
        <v>926.4</v>
      </c>
      <c r="U134" s="83">
        <v>-671.63999999999987</v>
      </c>
      <c r="V134" s="83">
        <v>0</v>
      </c>
      <c r="W134" s="83">
        <v>0</v>
      </c>
      <c r="X134" s="83">
        <v>7.1358637016028377</v>
      </c>
      <c r="Y134">
        <v>0</v>
      </c>
      <c r="Z134" s="83">
        <v>-67.164000000000001</v>
      </c>
      <c r="AA134" s="83">
        <v>-60.028136298397158</v>
      </c>
    </row>
    <row r="135" spans="1:27" x14ac:dyDescent="0.25">
      <c r="A135" t="s">
        <v>1529</v>
      </c>
      <c r="B135" t="s">
        <v>1529</v>
      </c>
      <c r="C135" t="s">
        <v>2742</v>
      </c>
      <c r="D135" t="s">
        <v>2743</v>
      </c>
      <c r="E135" t="s">
        <v>2744</v>
      </c>
      <c r="F135" t="s">
        <v>2745</v>
      </c>
      <c r="G135" t="s">
        <v>2310</v>
      </c>
      <c r="H135" t="s">
        <v>2746</v>
      </c>
      <c r="I135" t="s">
        <v>68</v>
      </c>
      <c r="J135" t="s">
        <v>69</v>
      </c>
      <c r="K135" t="s">
        <v>70</v>
      </c>
      <c r="L135" t="s">
        <v>71</v>
      </c>
      <c r="M135" t="s">
        <v>124</v>
      </c>
      <c r="N135" t="s">
        <v>304</v>
      </c>
      <c r="O135" t="s">
        <v>1359</v>
      </c>
      <c r="P135" t="s">
        <v>2007</v>
      </c>
      <c r="Q135" t="s">
        <v>1361</v>
      </c>
      <c r="R135" t="s">
        <v>72</v>
      </c>
      <c r="S135" s="83">
        <v>509.5200000000001</v>
      </c>
      <c r="T135" s="83">
        <v>96.5</v>
      </c>
      <c r="U135" s="83">
        <v>413.0200000000001</v>
      </c>
      <c r="V135" s="83">
        <v>0</v>
      </c>
      <c r="W135" s="83">
        <v>0</v>
      </c>
      <c r="X135" s="83">
        <v>0.74331913558362928</v>
      </c>
      <c r="Y135">
        <v>0</v>
      </c>
      <c r="Z135" s="83">
        <v>41.302000000000021</v>
      </c>
      <c r="AA135" s="83">
        <v>42.04531913558364</v>
      </c>
    </row>
    <row r="136" spans="1:27" x14ac:dyDescent="0.25">
      <c r="A136" t="s">
        <v>1529</v>
      </c>
      <c r="B136" t="s">
        <v>1529</v>
      </c>
      <c r="C136" t="s">
        <v>2742</v>
      </c>
      <c r="D136" t="s">
        <v>2743</v>
      </c>
      <c r="E136" t="s">
        <v>2744</v>
      </c>
      <c r="F136" t="s">
        <v>2745</v>
      </c>
      <c r="G136" t="s">
        <v>2310</v>
      </c>
      <c r="H136" t="s">
        <v>2746</v>
      </c>
      <c r="I136" t="s">
        <v>68</v>
      </c>
      <c r="J136" t="s">
        <v>69</v>
      </c>
      <c r="K136" t="s">
        <v>70</v>
      </c>
      <c r="L136" t="s">
        <v>71</v>
      </c>
      <c r="M136" t="s">
        <v>124</v>
      </c>
      <c r="N136" t="s">
        <v>304</v>
      </c>
      <c r="O136" t="s">
        <v>1359</v>
      </c>
      <c r="P136" t="s">
        <v>3056</v>
      </c>
      <c r="Q136" t="s">
        <v>1361</v>
      </c>
      <c r="R136" t="s">
        <v>72</v>
      </c>
      <c r="S136" s="83">
        <v>0</v>
      </c>
      <c r="T136" s="83">
        <v>694.8</v>
      </c>
      <c r="U136" s="83">
        <v>-694.8</v>
      </c>
      <c r="V136" s="83">
        <v>0</v>
      </c>
      <c r="W136" s="83">
        <v>0</v>
      </c>
      <c r="X136" s="83">
        <v>5.3518977762021294</v>
      </c>
      <c r="Y136">
        <v>0</v>
      </c>
      <c r="Z136" s="83">
        <v>-69.47999999999999</v>
      </c>
      <c r="AA136" s="83">
        <v>-64.128102223797868</v>
      </c>
    </row>
    <row r="137" spans="1:27" x14ac:dyDescent="0.25">
      <c r="A137" t="s">
        <v>1529</v>
      </c>
      <c r="B137" t="s">
        <v>1529</v>
      </c>
      <c r="C137" t="s">
        <v>2742</v>
      </c>
      <c r="D137" t="s">
        <v>2743</v>
      </c>
      <c r="E137" t="s">
        <v>2744</v>
      </c>
      <c r="F137" t="s">
        <v>2745</v>
      </c>
      <c r="G137" t="s">
        <v>2310</v>
      </c>
      <c r="H137" t="s">
        <v>2746</v>
      </c>
      <c r="I137" t="s">
        <v>68</v>
      </c>
      <c r="J137" t="s">
        <v>69</v>
      </c>
      <c r="K137" t="s">
        <v>70</v>
      </c>
      <c r="L137" t="s">
        <v>71</v>
      </c>
      <c r="M137" t="s">
        <v>124</v>
      </c>
      <c r="N137" t="s">
        <v>304</v>
      </c>
      <c r="O137" t="s">
        <v>1353</v>
      </c>
      <c r="P137" t="s">
        <v>1887</v>
      </c>
      <c r="Q137" t="s">
        <v>1888</v>
      </c>
      <c r="R137" t="s">
        <v>72</v>
      </c>
      <c r="S137" s="83">
        <v>2391.8399999999992</v>
      </c>
      <c r="T137" s="83">
        <v>1087.2</v>
      </c>
      <c r="U137" s="83">
        <v>1304.6400000000008</v>
      </c>
      <c r="V137" s="83">
        <v>0</v>
      </c>
      <c r="W137" s="83">
        <v>0</v>
      </c>
      <c r="X137" s="83">
        <v>8.3744721679432281</v>
      </c>
      <c r="Y137">
        <v>0</v>
      </c>
      <c r="Z137" s="83">
        <v>130.464</v>
      </c>
      <c r="AA137" s="83">
        <v>138.83847216794328</v>
      </c>
    </row>
    <row r="138" spans="1:27" x14ac:dyDescent="0.25">
      <c r="A138" t="s">
        <v>1529</v>
      </c>
      <c r="B138" t="s">
        <v>1529</v>
      </c>
      <c r="C138" t="s">
        <v>2742</v>
      </c>
      <c r="D138" t="s">
        <v>2743</v>
      </c>
      <c r="E138" t="s">
        <v>2744</v>
      </c>
      <c r="F138" t="s">
        <v>2745</v>
      </c>
      <c r="G138" t="s">
        <v>2310</v>
      </c>
      <c r="H138" t="s">
        <v>2746</v>
      </c>
      <c r="I138" t="s">
        <v>68</v>
      </c>
      <c r="J138" t="s">
        <v>69</v>
      </c>
      <c r="K138" t="s">
        <v>70</v>
      </c>
      <c r="L138" t="s">
        <v>71</v>
      </c>
      <c r="M138" t="s">
        <v>124</v>
      </c>
      <c r="N138" t="s">
        <v>304</v>
      </c>
      <c r="O138" t="s">
        <v>1353</v>
      </c>
      <c r="P138" t="s">
        <v>1889</v>
      </c>
      <c r="Q138" t="s">
        <v>1888</v>
      </c>
      <c r="R138" t="s">
        <v>72</v>
      </c>
      <c r="S138" s="83">
        <v>1884.48</v>
      </c>
      <c r="T138" s="83">
        <v>0</v>
      </c>
      <c r="U138" s="83">
        <v>1884.48</v>
      </c>
      <c r="V138" s="83">
        <v>0</v>
      </c>
      <c r="W138" s="83">
        <v>0</v>
      </c>
      <c r="X138" s="83">
        <v>0</v>
      </c>
      <c r="Y138">
        <v>0</v>
      </c>
      <c r="Z138" s="83">
        <v>188.44800000000004</v>
      </c>
      <c r="AA138" s="83">
        <v>188.44800000000004</v>
      </c>
    </row>
    <row r="139" spans="1:27" x14ac:dyDescent="0.25">
      <c r="A139" t="s">
        <v>1529</v>
      </c>
      <c r="B139" t="s">
        <v>1529</v>
      </c>
      <c r="C139" t="s">
        <v>2742</v>
      </c>
      <c r="D139" t="s">
        <v>2743</v>
      </c>
      <c r="E139" t="s">
        <v>2744</v>
      </c>
      <c r="F139" t="s">
        <v>2745</v>
      </c>
      <c r="G139" t="s">
        <v>2310</v>
      </c>
      <c r="H139" t="s">
        <v>2746</v>
      </c>
      <c r="I139" t="s">
        <v>68</v>
      </c>
      <c r="J139" t="s">
        <v>69</v>
      </c>
      <c r="K139" t="s">
        <v>70</v>
      </c>
      <c r="L139" t="s">
        <v>71</v>
      </c>
      <c r="M139" t="s">
        <v>124</v>
      </c>
      <c r="N139" t="s">
        <v>1362</v>
      </c>
      <c r="O139" t="s">
        <v>1363</v>
      </c>
      <c r="P139" t="s">
        <v>2143</v>
      </c>
      <c r="Q139" t="s">
        <v>2144</v>
      </c>
      <c r="R139" t="s">
        <v>72</v>
      </c>
      <c r="S139" s="83">
        <v>667.44</v>
      </c>
      <c r="T139" s="83">
        <v>158.19999999999973</v>
      </c>
      <c r="U139" s="83">
        <v>509.24000000000007</v>
      </c>
      <c r="V139" s="83">
        <v>0</v>
      </c>
      <c r="W139" s="83">
        <v>0</v>
      </c>
      <c r="X139" s="83">
        <v>1.2185812150189645</v>
      </c>
      <c r="Y139">
        <v>0</v>
      </c>
      <c r="Z139" s="83">
        <v>50.923999999999978</v>
      </c>
      <c r="AA139" s="83">
        <v>52.142581215018922</v>
      </c>
    </row>
    <row r="140" spans="1:27" x14ac:dyDescent="0.25">
      <c r="A140" t="s">
        <v>1529</v>
      </c>
      <c r="B140" t="s">
        <v>1529</v>
      </c>
      <c r="C140" t="s">
        <v>2742</v>
      </c>
      <c r="D140" t="s">
        <v>2743</v>
      </c>
      <c r="E140" t="s">
        <v>2744</v>
      </c>
      <c r="F140" t="s">
        <v>2745</v>
      </c>
      <c r="G140" t="s">
        <v>2310</v>
      </c>
      <c r="H140" t="s">
        <v>2746</v>
      </c>
      <c r="I140" t="s">
        <v>68</v>
      </c>
      <c r="J140" t="s">
        <v>69</v>
      </c>
      <c r="K140" t="s">
        <v>70</v>
      </c>
      <c r="L140" t="s">
        <v>71</v>
      </c>
      <c r="M140" t="s">
        <v>124</v>
      </c>
      <c r="N140" t="s">
        <v>1362</v>
      </c>
      <c r="O140" t="s">
        <v>1363</v>
      </c>
      <c r="P140" t="s">
        <v>3717</v>
      </c>
      <c r="Q140" t="s">
        <v>2009</v>
      </c>
      <c r="R140" t="s">
        <v>72</v>
      </c>
      <c r="S140" s="83">
        <v>43.800000000000004</v>
      </c>
      <c r="T140" s="83">
        <v>0</v>
      </c>
      <c r="U140" s="83">
        <v>43.800000000000004</v>
      </c>
      <c r="V140" s="83">
        <v>0</v>
      </c>
      <c r="W140" s="83">
        <v>0</v>
      </c>
      <c r="X140" s="83">
        <v>0</v>
      </c>
      <c r="Y140">
        <v>0</v>
      </c>
      <c r="Z140" s="83">
        <v>4.3800000000000008</v>
      </c>
      <c r="AA140" s="83">
        <v>4.3800000000000008</v>
      </c>
    </row>
    <row r="141" spans="1:27" x14ac:dyDescent="0.25">
      <c r="A141" t="s">
        <v>1529</v>
      </c>
      <c r="B141" t="s">
        <v>1529</v>
      </c>
      <c r="C141" t="s">
        <v>2742</v>
      </c>
      <c r="D141" t="s">
        <v>2743</v>
      </c>
      <c r="E141" t="s">
        <v>2744</v>
      </c>
      <c r="F141" t="s">
        <v>2745</v>
      </c>
      <c r="G141" t="s">
        <v>2310</v>
      </c>
      <c r="H141" t="s">
        <v>2746</v>
      </c>
      <c r="I141" t="s">
        <v>68</v>
      </c>
      <c r="J141" t="s">
        <v>69</v>
      </c>
      <c r="K141" t="s">
        <v>70</v>
      </c>
      <c r="L141" t="s">
        <v>71</v>
      </c>
      <c r="M141" t="s">
        <v>124</v>
      </c>
      <c r="N141" t="s">
        <v>3718</v>
      </c>
      <c r="O141" t="s">
        <v>3718</v>
      </c>
      <c r="P141" t="s">
        <v>1372</v>
      </c>
      <c r="Q141" t="s">
        <v>126</v>
      </c>
      <c r="R141" t="s">
        <v>72</v>
      </c>
      <c r="S141" s="83">
        <v>30075.75</v>
      </c>
      <c r="T141" s="83">
        <v>27536.080000000002</v>
      </c>
      <c r="U141" s="83">
        <v>2539.6699999999983</v>
      </c>
      <c r="V141" s="83">
        <v>0</v>
      </c>
      <c r="W141" s="83">
        <v>0</v>
      </c>
      <c r="X141" s="83">
        <v>212.10461329493947</v>
      </c>
      <c r="Y141">
        <v>0</v>
      </c>
      <c r="Z141" s="83">
        <v>253.96699999999987</v>
      </c>
      <c r="AA141" s="83">
        <v>466.07161329493965</v>
      </c>
    </row>
    <row r="142" spans="1:27" x14ac:dyDescent="0.25">
      <c r="A142" t="s">
        <v>1529</v>
      </c>
      <c r="B142" t="s">
        <v>1529</v>
      </c>
      <c r="C142" t="s">
        <v>2742</v>
      </c>
      <c r="D142" t="s">
        <v>2743</v>
      </c>
      <c r="E142" t="s">
        <v>2744</v>
      </c>
      <c r="F142" t="s">
        <v>2745</v>
      </c>
      <c r="G142" t="s">
        <v>2310</v>
      </c>
      <c r="H142" t="s">
        <v>2746</v>
      </c>
      <c r="I142" t="s">
        <v>68</v>
      </c>
      <c r="J142" t="s">
        <v>69</v>
      </c>
      <c r="K142" t="s">
        <v>70</v>
      </c>
      <c r="L142" t="s">
        <v>71</v>
      </c>
      <c r="M142" t="s">
        <v>124</v>
      </c>
      <c r="N142" t="s">
        <v>3718</v>
      </c>
      <c r="O142" t="s">
        <v>3718</v>
      </c>
      <c r="P142" t="s">
        <v>2272</v>
      </c>
      <c r="Q142" t="s">
        <v>2273</v>
      </c>
      <c r="R142" t="s">
        <v>72</v>
      </c>
      <c r="S142" s="83">
        <v>630</v>
      </c>
      <c r="T142" s="83">
        <v>1360.5</v>
      </c>
      <c r="U142" s="83">
        <v>-730.5</v>
      </c>
      <c r="V142" s="83">
        <v>0</v>
      </c>
      <c r="W142" s="83">
        <v>0</v>
      </c>
      <c r="X142" s="83">
        <v>10.479644393383703</v>
      </c>
      <c r="Y142">
        <v>0</v>
      </c>
      <c r="Z142" s="83">
        <v>-73.049999999999983</v>
      </c>
      <c r="AA142" s="83">
        <v>-62.570355606616275</v>
      </c>
    </row>
    <row r="143" spans="1:27" x14ac:dyDescent="0.25">
      <c r="A143" t="s">
        <v>1529</v>
      </c>
      <c r="B143" t="s">
        <v>1529</v>
      </c>
      <c r="C143" t="s">
        <v>2742</v>
      </c>
      <c r="D143" t="s">
        <v>2743</v>
      </c>
      <c r="E143" t="s">
        <v>2744</v>
      </c>
      <c r="F143" t="s">
        <v>2745</v>
      </c>
      <c r="G143" t="s">
        <v>2310</v>
      </c>
      <c r="H143" t="s">
        <v>2746</v>
      </c>
      <c r="I143" t="s">
        <v>68</v>
      </c>
      <c r="J143" t="s">
        <v>69</v>
      </c>
      <c r="K143" t="s">
        <v>70</v>
      </c>
      <c r="L143" t="s">
        <v>71</v>
      </c>
      <c r="M143" t="s">
        <v>124</v>
      </c>
      <c r="N143" t="s">
        <v>3718</v>
      </c>
      <c r="O143" t="s">
        <v>3718</v>
      </c>
      <c r="P143" t="s">
        <v>3719</v>
      </c>
      <c r="Q143" t="s">
        <v>3720</v>
      </c>
      <c r="R143" t="s">
        <v>72</v>
      </c>
      <c r="S143" s="83">
        <v>41.64</v>
      </c>
      <c r="T143" s="83">
        <v>0</v>
      </c>
      <c r="U143" s="83">
        <v>41.64</v>
      </c>
      <c r="V143" s="83">
        <v>0</v>
      </c>
      <c r="W143" s="83">
        <v>0</v>
      </c>
      <c r="X143" s="83">
        <v>0</v>
      </c>
      <c r="Y143">
        <v>0</v>
      </c>
      <c r="Z143" s="83">
        <v>4.1639999999999997</v>
      </c>
      <c r="AA143" s="83">
        <v>4.1639999999999997</v>
      </c>
    </row>
    <row r="144" spans="1:27" x14ac:dyDescent="0.25">
      <c r="A144" t="s">
        <v>1529</v>
      </c>
      <c r="B144" t="s">
        <v>1529</v>
      </c>
      <c r="C144" t="s">
        <v>2742</v>
      </c>
      <c r="D144" t="s">
        <v>2743</v>
      </c>
      <c r="E144" t="s">
        <v>2744</v>
      </c>
      <c r="F144" t="s">
        <v>2745</v>
      </c>
      <c r="G144" t="s">
        <v>2310</v>
      </c>
      <c r="H144" t="s">
        <v>2746</v>
      </c>
      <c r="I144" t="s">
        <v>68</v>
      </c>
      <c r="J144" t="s">
        <v>69</v>
      </c>
      <c r="K144" t="s">
        <v>70</v>
      </c>
      <c r="L144" t="s">
        <v>71</v>
      </c>
      <c r="M144" t="s">
        <v>124</v>
      </c>
      <c r="N144" t="s">
        <v>2011</v>
      </c>
      <c r="O144" t="s">
        <v>1377</v>
      </c>
      <c r="P144" t="s">
        <v>1378</v>
      </c>
      <c r="Q144" t="s">
        <v>1379</v>
      </c>
      <c r="R144" t="s">
        <v>72</v>
      </c>
      <c r="S144" s="83">
        <v>2656.5</v>
      </c>
      <c r="T144" s="83">
        <v>2097.2200000000003</v>
      </c>
      <c r="U144" s="83">
        <v>559.2800000000002</v>
      </c>
      <c r="V144" s="83">
        <v>0</v>
      </c>
      <c r="W144" s="83">
        <v>0</v>
      </c>
      <c r="X144" s="83">
        <v>16.154443083198956</v>
      </c>
      <c r="Y144">
        <v>0</v>
      </c>
      <c r="Z144" s="83">
        <v>55.927999999999997</v>
      </c>
      <c r="AA144" s="83">
        <v>72.082443083198967</v>
      </c>
    </row>
    <row r="145" spans="1:27" x14ac:dyDescent="0.25">
      <c r="A145" t="s">
        <v>1529</v>
      </c>
      <c r="B145" t="s">
        <v>1529</v>
      </c>
      <c r="C145" t="s">
        <v>2742</v>
      </c>
      <c r="D145" t="s">
        <v>2743</v>
      </c>
      <c r="E145" t="s">
        <v>2744</v>
      </c>
      <c r="F145" t="s">
        <v>2745</v>
      </c>
      <c r="G145" t="s">
        <v>2310</v>
      </c>
      <c r="H145" t="s">
        <v>2746</v>
      </c>
      <c r="I145" t="s">
        <v>68</v>
      </c>
      <c r="J145" t="s">
        <v>69</v>
      </c>
      <c r="K145" t="s">
        <v>70</v>
      </c>
      <c r="L145" t="s">
        <v>71</v>
      </c>
      <c r="M145" t="s">
        <v>124</v>
      </c>
      <c r="N145" t="s">
        <v>2011</v>
      </c>
      <c r="O145" t="s">
        <v>1377</v>
      </c>
      <c r="P145" t="s">
        <v>1380</v>
      </c>
      <c r="Q145" t="s">
        <v>1381</v>
      </c>
      <c r="R145" t="s">
        <v>72</v>
      </c>
      <c r="S145" s="83">
        <v>1673.75</v>
      </c>
      <c r="T145" s="83">
        <v>1678.2399999999998</v>
      </c>
      <c r="U145" s="83">
        <v>-4.4900000000000091</v>
      </c>
      <c r="V145" s="83">
        <v>0</v>
      </c>
      <c r="W145" s="83">
        <v>0</v>
      </c>
      <c r="X145" s="83">
        <v>12.92712856064114</v>
      </c>
      <c r="Y145">
        <v>0</v>
      </c>
      <c r="Z145" s="83">
        <v>-0.44900000000002649</v>
      </c>
      <c r="AA145" s="83">
        <v>12.478128560641125</v>
      </c>
    </row>
    <row r="146" spans="1:27" x14ac:dyDescent="0.25">
      <c r="A146" t="s">
        <v>1529</v>
      </c>
      <c r="B146" t="s">
        <v>1529</v>
      </c>
      <c r="C146" t="s">
        <v>2742</v>
      </c>
      <c r="D146" t="s">
        <v>2743</v>
      </c>
      <c r="E146" t="s">
        <v>2744</v>
      </c>
      <c r="F146" t="s">
        <v>2745</v>
      </c>
      <c r="G146" t="s">
        <v>2310</v>
      </c>
      <c r="H146" t="s">
        <v>2746</v>
      </c>
      <c r="I146" t="s">
        <v>68</v>
      </c>
      <c r="J146" t="s">
        <v>69</v>
      </c>
      <c r="K146" t="s">
        <v>70</v>
      </c>
      <c r="L146" t="s">
        <v>71</v>
      </c>
      <c r="M146" t="s">
        <v>124</v>
      </c>
      <c r="N146" t="s">
        <v>2012</v>
      </c>
      <c r="O146" t="s">
        <v>1382</v>
      </c>
      <c r="P146" t="s">
        <v>2013</v>
      </c>
      <c r="Q146" t="s">
        <v>1384</v>
      </c>
      <c r="R146" t="s">
        <v>72</v>
      </c>
      <c r="S146" s="83">
        <v>157522.20000000001</v>
      </c>
      <c r="T146" s="83">
        <v>122980.26000000001</v>
      </c>
      <c r="U146" s="83">
        <v>34541.94000000001</v>
      </c>
      <c r="V146" s="83">
        <v>0</v>
      </c>
      <c r="W146" s="83">
        <v>0</v>
      </c>
      <c r="X146" s="83">
        <v>947.29099022849709</v>
      </c>
      <c r="Y146">
        <v>0</v>
      </c>
      <c r="Z146" s="83">
        <v>3454.1939999999986</v>
      </c>
      <c r="AA146" s="83">
        <v>4401.4849902284959</v>
      </c>
    </row>
    <row r="147" spans="1:27" x14ac:dyDescent="0.25">
      <c r="A147" t="s">
        <v>1529</v>
      </c>
      <c r="B147" t="s">
        <v>1529</v>
      </c>
      <c r="C147" t="s">
        <v>2742</v>
      </c>
      <c r="D147" t="s">
        <v>2743</v>
      </c>
      <c r="E147" t="s">
        <v>2744</v>
      </c>
      <c r="F147" t="s">
        <v>2745</v>
      </c>
      <c r="G147" t="s">
        <v>2310</v>
      </c>
      <c r="H147" t="s">
        <v>2746</v>
      </c>
      <c r="I147" t="s">
        <v>68</v>
      </c>
      <c r="J147" t="s">
        <v>69</v>
      </c>
      <c r="K147" t="s">
        <v>70</v>
      </c>
      <c r="L147" t="s">
        <v>71</v>
      </c>
      <c r="M147" t="s">
        <v>124</v>
      </c>
      <c r="N147" t="s">
        <v>3709</v>
      </c>
      <c r="O147" t="s">
        <v>1313</v>
      </c>
      <c r="P147" t="s">
        <v>1848</v>
      </c>
      <c r="Q147" t="s">
        <v>1847</v>
      </c>
      <c r="R147" t="s">
        <v>72</v>
      </c>
      <c r="S147" s="83">
        <v>303156.3</v>
      </c>
      <c r="T147" s="83">
        <v>274929.5400000001</v>
      </c>
      <c r="U147" s="83">
        <v>28226.759999999951</v>
      </c>
      <c r="V147" s="83">
        <v>0</v>
      </c>
      <c r="W147" s="83">
        <v>0</v>
      </c>
      <c r="X147" s="83">
        <v>2117.7242281782874</v>
      </c>
      <c r="Y147">
        <v>0</v>
      </c>
      <c r="Z147" s="83">
        <v>2822.6759999999995</v>
      </c>
      <c r="AA147" s="83">
        <v>4940.400228178285</v>
      </c>
    </row>
    <row r="148" spans="1:27" x14ac:dyDescent="0.25">
      <c r="A148" t="s">
        <v>1529</v>
      </c>
      <c r="B148" t="s">
        <v>1529</v>
      </c>
      <c r="C148" t="s">
        <v>2742</v>
      </c>
      <c r="D148" t="s">
        <v>2743</v>
      </c>
      <c r="E148" t="s">
        <v>2744</v>
      </c>
      <c r="F148" t="s">
        <v>2745</v>
      </c>
      <c r="G148" t="s">
        <v>2310</v>
      </c>
      <c r="H148" t="s">
        <v>2746</v>
      </c>
      <c r="I148" t="s">
        <v>68</v>
      </c>
      <c r="J148" t="s">
        <v>69</v>
      </c>
      <c r="K148" t="s">
        <v>70</v>
      </c>
      <c r="L148" t="s">
        <v>71</v>
      </c>
      <c r="M148" t="s">
        <v>124</v>
      </c>
      <c r="N148" t="s">
        <v>3709</v>
      </c>
      <c r="O148" t="s">
        <v>1313</v>
      </c>
      <c r="P148" t="s">
        <v>1849</v>
      </c>
      <c r="Q148" t="s">
        <v>1847</v>
      </c>
      <c r="R148" t="s">
        <v>72</v>
      </c>
      <c r="S148" s="83">
        <v>27865.600000000002</v>
      </c>
      <c r="T148" s="83">
        <v>31049.480000000003</v>
      </c>
      <c r="U148" s="83">
        <v>-3183.8800000000019</v>
      </c>
      <c r="V148" s="83">
        <v>0</v>
      </c>
      <c r="W148" s="83">
        <v>0</v>
      </c>
      <c r="X148" s="83">
        <v>239.16759206135933</v>
      </c>
      <c r="Y148">
        <v>0</v>
      </c>
      <c r="Z148" s="83">
        <v>-318.38799999999958</v>
      </c>
      <c r="AA148" s="83">
        <v>-79.220407938640278</v>
      </c>
    </row>
    <row r="149" spans="1:27" x14ac:dyDescent="0.25">
      <c r="A149" t="s">
        <v>1529</v>
      </c>
      <c r="B149" t="s">
        <v>1529</v>
      </c>
      <c r="C149" t="s">
        <v>2742</v>
      </c>
      <c r="D149" t="s">
        <v>2743</v>
      </c>
      <c r="E149" t="s">
        <v>2744</v>
      </c>
      <c r="F149" t="s">
        <v>2745</v>
      </c>
      <c r="G149" t="s">
        <v>2310</v>
      </c>
      <c r="H149" t="s">
        <v>2746</v>
      </c>
      <c r="I149" t="s">
        <v>68</v>
      </c>
      <c r="J149" t="s">
        <v>69</v>
      </c>
      <c r="K149" t="s">
        <v>70</v>
      </c>
      <c r="L149" t="s">
        <v>71</v>
      </c>
      <c r="M149" t="s">
        <v>124</v>
      </c>
      <c r="N149" t="s">
        <v>3709</v>
      </c>
      <c r="O149" t="s">
        <v>1313</v>
      </c>
      <c r="P149" t="s">
        <v>1846</v>
      </c>
      <c r="Q149" t="s">
        <v>1847</v>
      </c>
      <c r="R149" t="s">
        <v>72</v>
      </c>
      <c r="S149" s="83">
        <v>117651</v>
      </c>
      <c r="T149" s="83">
        <v>122970.48</v>
      </c>
      <c r="U149" s="83">
        <v>-5319.4799999999959</v>
      </c>
      <c r="V149" s="83">
        <v>0</v>
      </c>
      <c r="W149" s="83">
        <v>0</v>
      </c>
      <c r="X149" s="83">
        <v>947.2156569523728</v>
      </c>
      <c r="Y149">
        <v>0</v>
      </c>
      <c r="Z149" s="83">
        <v>-531.94799999999759</v>
      </c>
      <c r="AA149" s="83">
        <v>415.26765695236918</v>
      </c>
    </row>
    <row r="150" spans="1:27" x14ac:dyDescent="0.25">
      <c r="A150" t="s">
        <v>1529</v>
      </c>
      <c r="B150" t="s">
        <v>1529</v>
      </c>
      <c r="C150" t="s">
        <v>2742</v>
      </c>
      <c r="D150" t="s">
        <v>2743</v>
      </c>
      <c r="E150" t="s">
        <v>2744</v>
      </c>
      <c r="F150" t="s">
        <v>2745</v>
      </c>
      <c r="G150" t="s">
        <v>2310</v>
      </c>
      <c r="H150" t="s">
        <v>2746</v>
      </c>
      <c r="I150" t="s">
        <v>68</v>
      </c>
      <c r="J150" t="s">
        <v>69</v>
      </c>
      <c r="K150" t="s">
        <v>70</v>
      </c>
      <c r="L150" t="s">
        <v>71</v>
      </c>
      <c r="M150" t="s">
        <v>124</v>
      </c>
      <c r="N150" t="s">
        <v>1540</v>
      </c>
      <c r="O150" t="s">
        <v>1459</v>
      </c>
      <c r="P150" t="s">
        <v>2268</v>
      </c>
      <c r="Q150" t="s">
        <v>1320</v>
      </c>
      <c r="R150" t="s">
        <v>72</v>
      </c>
      <c r="S150" s="83">
        <v>7810.8000000000011</v>
      </c>
      <c r="T150" s="83">
        <v>1789.7000000000003</v>
      </c>
      <c r="U150" s="83">
        <v>6021.1000000000013</v>
      </c>
      <c r="V150" s="83">
        <v>0</v>
      </c>
      <c r="W150" s="83">
        <v>0</v>
      </c>
      <c r="X150" s="83">
        <v>13.785681419212654</v>
      </c>
      <c r="Y150">
        <v>0</v>
      </c>
      <c r="Z150" s="83">
        <v>602.11</v>
      </c>
      <c r="AA150" s="83">
        <v>615.89568141921279</v>
      </c>
    </row>
    <row r="151" spans="1:27" x14ac:dyDescent="0.25">
      <c r="A151" t="s">
        <v>1529</v>
      </c>
      <c r="B151" t="s">
        <v>1529</v>
      </c>
      <c r="C151" t="s">
        <v>2742</v>
      </c>
      <c r="D151" t="s">
        <v>2743</v>
      </c>
      <c r="E151" t="s">
        <v>2744</v>
      </c>
      <c r="F151" t="s">
        <v>2745</v>
      </c>
      <c r="G151" t="s">
        <v>2310</v>
      </c>
      <c r="H151" t="s">
        <v>2746</v>
      </c>
      <c r="I151" t="s">
        <v>68</v>
      </c>
      <c r="J151" t="s">
        <v>69</v>
      </c>
      <c r="K151" t="s">
        <v>70</v>
      </c>
      <c r="L151" t="s">
        <v>71</v>
      </c>
      <c r="M151" t="s">
        <v>124</v>
      </c>
      <c r="N151" t="s">
        <v>1540</v>
      </c>
      <c r="O151" t="s">
        <v>1459</v>
      </c>
      <c r="P151" t="s">
        <v>2270</v>
      </c>
      <c r="Q151" t="s">
        <v>1320</v>
      </c>
      <c r="R151" t="s">
        <v>72</v>
      </c>
      <c r="S151" s="83">
        <v>1400</v>
      </c>
      <c r="T151" s="83">
        <v>254.5</v>
      </c>
      <c r="U151" s="83">
        <v>1145.5</v>
      </c>
      <c r="V151" s="83">
        <v>0</v>
      </c>
      <c r="W151" s="83">
        <v>0</v>
      </c>
      <c r="X151" s="83">
        <v>1.9603597928086383</v>
      </c>
      <c r="Y151">
        <v>0</v>
      </c>
      <c r="Z151" s="83">
        <v>114.55000000000001</v>
      </c>
      <c r="AA151" s="83">
        <v>116.51035979280866</v>
      </c>
    </row>
    <row r="152" spans="1:27" x14ac:dyDescent="0.25">
      <c r="A152" t="s">
        <v>1529</v>
      </c>
      <c r="B152" t="s">
        <v>1529</v>
      </c>
      <c r="C152" t="s">
        <v>2742</v>
      </c>
      <c r="D152" t="s">
        <v>2743</v>
      </c>
      <c r="E152" t="s">
        <v>2744</v>
      </c>
      <c r="F152" t="s">
        <v>2745</v>
      </c>
      <c r="G152" t="s">
        <v>2310</v>
      </c>
      <c r="H152" t="s">
        <v>2746</v>
      </c>
      <c r="I152" t="s">
        <v>68</v>
      </c>
      <c r="J152" t="s">
        <v>69</v>
      </c>
      <c r="K152" t="s">
        <v>70</v>
      </c>
      <c r="L152" t="s">
        <v>71</v>
      </c>
      <c r="M152" t="s">
        <v>124</v>
      </c>
      <c r="N152" t="s">
        <v>1540</v>
      </c>
      <c r="O152" t="s">
        <v>1459</v>
      </c>
      <c r="P152" t="s">
        <v>2269</v>
      </c>
      <c r="Q152" t="s">
        <v>1320</v>
      </c>
      <c r="R152" t="s">
        <v>72</v>
      </c>
      <c r="S152" s="83">
        <v>0</v>
      </c>
      <c r="T152" s="83">
        <v>254.5</v>
      </c>
      <c r="U152" s="83">
        <v>-254.5</v>
      </c>
      <c r="V152" s="83">
        <v>0</v>
      </c>
      <c r="W152" s="83">
        <v>0</v>
      </c>
      <c r="X152" s="83">
        <v>1.9603597928086383</v>
      </c>
      <c r="Y152">
        <v>0</v>
      </c>
      <c r="Z152" s="83">
        <v>-25.450000000000003</v>
      </c>
      <c r="AA152" s="83">
        <v>-23.489640207191368</v>
      </c>
    </row>
    <row r="153" spans="1:27" x14ac:dyDescent="0.25">
      <c r="A153" t="s">
        <v>1529</v>
      </c>
      <c r="B153" t="s">
        <v>1529</v>
      </c>
      <c r="C153" t="s">
        <v>2742</v>
      </c>
      <c r="D153" t="s">
        <v>2743</v>
      </c>
      <c r="E153" t="s">
        <v>2744</v>
      </c>
      <c r="F153" t="s">
        <v>2745</v>
      </c>
      <c r="G153" t="s">
        <v>2310</v>
      </c>
      <c r="H153" t="s">
        <v>2746</v>
      </c>
      <c r="I153" t="s">
        <v>68</v>
      </c>
      <c r="J153" t="s">
        <v>69</v>
      </c>
      <c r="K153" t="s">
        <v>70</v>
      </c>
      <c r="L153" t="s">
        <v>71</v>
      </c>
      <c r="M153" t="s">
        <v>124</v>
      </c>
      <c r="N153" t="s">
        <v>3715</v>
      </c>
      <c r="O153" t="s">
        <v>1451</v>
      </c>
      <c r="P153" t="s">
        <v>2045</v>
      </c>
      <c r="Q153" t="s">
        <v>2046</v>
      </c>
      <c r="R153" t="s">
        <v>72</v>
      </c>
      <c r="S153" s="83">
        <v>128674.8</v>
      </c>
      <c r="T153" s="83">
        <v>67872.399999999994</v>
      </c>
      <c r="U153" s="83">
        <v>60802.400000000009</v>
      </c>
      <c r="V153" s="83">
        <v>0</v>
      </c>
      <c r="W153" s="83">
        <v>0</v>
      </c>
      <c r="X153" s="83">
        <v>522.80677407239693</v>
      </c>
      <c r="Y153">
        <v>0</v>
      </c>
      <c r="Z153" s="83">
        <v>6080.24</v>
      </c>
      <c r="AA153" s="83">
        <v>6603.0467740723961</v>
      </c>
    </row>
    <row r="154" spans="1:27" x14ac:dyDescent="0.25">
      <c r="A154" t="s">
        <v>1529</v>
      </c>
      <c r="B154" t="s">
        <v>1529</v>
      </c>
      <c r="C154" t="s">
        <v>2742</v>
      </c>
      <c r="D154" t="s">
        <v>2743</v>
      </c>
      <c r="E154" t="s">
        <v>2744</v>
      </c>
      <c r="F154" t="s">
        <v>2745</v>
      </c>
      <c r="G154" t="s">
        <v>2310</v>
      </c>
      <c r="H154" t="s">
        <v>2746</v>
      </c>
      <c r="I154" t="s">
        <v>68</v>
      </c>
      <c r="J154" t="s">
        <v>69</v>
      </c>
      <c r="K154" t="s">
        <v>70</v>
      </c>
      <c r="L154" t="s">
        <v>71</v>
      </c>
      <c r="M154" t="s">
        <v>124</v>
      </c>
      <c r="N154" t="s">
        <v>3715</v>
      </c>
      <c r="O154" t="s">
        <v>1450</v>
      </c>
      <c r="P154" t="s">
        <v>2813</v>
      </c>
      <c r="Q154" t="s">
        <v>2424</v>
      </c>
      <c r="R154" t="s">
        <v>72</v>
      </c>
      <c r="S154" s="83">
        <v>836.4</v>
      </c>
      <c r="T154" s="83">
        <v>473.09999999999997</v>
      </c>
      <c r="U154" s="83">
        <v>363.29999999999995</v>
      </c>
      <c r="V154" s="83">
        <v>0</v>
      </c>
      <c r="W154" s="83">
        <v>0</v>
      </c>
      <c r="X154" s="83">
        <v>3.644189461602227</v>
      </c>
      <c r="Y154">
        <v>0</v>
      </c>
      <c r="Z154" s="83">
        <v>36.330000000000005</v>
      </c>
      <c r="AA154" s="83">
        <v>39.974189461602229</v>
      </c>
    </row>
    <row r="155" spans="1:27" x14ac:dyDescent="0.25">
      <c r="A155" t="s">
        <v>1529</v>
      </c>
      <c r="B155" t="s">
        <v>1529</v>
      </c>
      <c r="C155" t="s">
        <v>2742</v>
      </c>
      <c r="D155" t="s">
        <v>2743</v>
      </c>
      <c r="E155" t="s">
        <v>2744</v>
      </c>
      <c r="F155" t="s">
        <v>2745</v>
      </c>
      <c r="G155" t="s">
        <v>2310</v>
      </c>
      <c r="H155" t="s">
        <v>2746</v>
      </c>
      <c r="I155" t="s">
        <v>68</v>
      </c>
      <c r="J155" t="s">
        <v>69</v>
      </c>
      <c r="K155" t="s">
        <v>70</v>
      </c>
      <c r="L155" t="s">
        <v>71</v>
      </c>
      <c r="M155" t="s">
        <v>124</v>
      </c>
      <c r="N155" t="s">
        <v>2042</v>
      </c>
      <c r="O155" t="s">
        <v>1449</v>
      </c>
      <c r="P155" t="s">
        <v>2811</v>
      </c>
      <c r="Q155" t="s">
        <v>2812</v>
      </c>
      <c r="R155" t="s">
        <v>72</v>
      </c>
      <c r="S155" s="83">
        <v>681.84</v>
      </c>
      <c r="T155" s="83">
        <v>2083.1999999999998</v>
      </c>
      <c r="U155" s="83">
        <v>-1401.36</v>
      </c>
      <c r="V155" s="83">
        <v>0</v>
      </c>
      <c r="W155" s="83">
        <v>0</v>
      </c>
      <c r="X155" s="83">
        <v>16.046449981842652</v>
      </c>
      <c r="Y155">
        <v>0</v>
      </c>
      <c r="Z155" s="83">
        <v>-140.13600000000002</v>
      </c>
      <c r="AA155" s="83">
        <v>-124.08955001815735</v>
      </c>
    </row>
    <row r="156" spans="1:27" x14ac:dyDescent="0.25">
      <c r="A156" t="s">
        <v>1529</v>
      </c>
      <c r="B156" t="s">
        <v>1529</v>
      </c>
      <c r="C156" t="s">
        <v>2742</v>
      </c>
      <c r="D156" t="s">
        <v>2743</v>
      </c>
      <c r="E156" t="s">
        <v>2744</v>
      </c>
      <c r="F156" t="s">
        <v>2745</v>
      </c>
      <c r="G156" t="s">
        <v>2310</v>
      </c>
      <c r="H156" t="s">
        <v>2746</v>
      </c>
      <c r="I156" t="s">
        <v>68</v>
      </c>
      <c r="J156" t="s">
        <v>69</v>
      </c>
      <c r="K156" t="s">
        <v>70</v>
      </c>
      <c r="L156" t="s">
        <v>71</v>
      </c>
      <c r="M156" t="s">
        <v>124</v>
      </c>
      <c r="N156" t="s">
        <v>2377</v>
      </c>
      <c r="O156" t="s">
        <v>1461</v>
      </c>
      <c r="P156" t="s">
        <v>2378</v>
      </c>
      <c r="Q156" t="s">
        <v>2379</v>
      </c>
      <c r="R156" t="s">
        <v>72</v>
      </c>
      <c r="S156" s="83">
        <v>60478.8</v>
      </c>
      <c r="T156" s="83">
        <v>68526</v>
      </c>
      <c r="U156" s="83">
        <v>-8047.2000000000044</v>
      </c>
      <c r="V156" s="83">
        <v>0</v>
      </c>
      <c r="W156" s="83">
        <v>0</v>
      </c>
      <c r="X156" s="83">
        <v>527.84131694304426</v>
      </c>
      <c r="Y156">
        <v>0</v>
      </c>
      <c r="Z156" s="83">
        <v>-804.72000000000048</v>
      </c>
      <c r="AA156" s="83">
        <v>-276.87868305695588</v>
      </c>
    </row>
    <row r="157" spans="1:27" x14ac:dyDescent="0.25">
      <c r="A157" t="s">
        <v>1529</v>
      </c>
      <c r="B157" t="s">
        <v>1529</v>
      </c>
      <c r="C157" t="s">
        <v>2742</v>
      </c>
      <c r="D157" t="s">
        <v>2743</v>
      </c>
      <c r="E157" t="s">
        <v>2744</v>
      </c>
      <c r="F157" t="s">
        <v>2745</v>
      </c>
      <c r="G157" t="s">
        <v>2310</v>
      </c>
      <c r="H157" t="s">
        <v>2746</v>
      </c>
      <c r="I157" t="s">
        <v>68</v>
      </c>
      <c r="J157" t="s">
        <v>69</v>
      </c>
      <c r="K157" t="s">
        <v>94</v>
      </c>
      <c r="L157" t="s">
        <v>95</v>
      </c>
      <c r="M157" t="s">
        <v>1385</v>
      </c>
      <c r="N157" t="s">
        <v>1895</v>
      </c>
      <c r="O157" t="s">
        <v>1541</v>
      </c>
      <c r="P157" t="s">
        <v>1390</v>
      </c>
      <c r="Q157" t="s">
        <v>1391</v>
      </c>
      <c r="R157" t="s">
        <v>72</v>
      </c>
      <c r="S157" s="83">
        <v>2652.0000000000005</v>
      </c>
      <c r="T157" s="83">
        <v>4420.0200000000013</v>
      </c>
      <c r="U157" s="83">
        <v>-1768.0200000000004</v>
      </c>
      <c r="V157" s="83">
        <v>0</v>
      </c>
      <c r="W157" s="83">
        <v>0</v>
      </c>
      <c r="X157" s="83">
        <v>34.046481302200547</v>
      </c>
      <c r="Y157">
        <v>0</v>
      </c>
      <c r="Z157" s="83">
        <v>-176.80200000000002</v>
      </c>
      <c r="AA157" s="83">
        <v>-142.75551869779952</v>
      </c>
    </row>
    <row r="158" spans="1:27" x14ac:dyDescent="0.25">
      <c r="A158" t="s">
        <v>1529</v>
      </c>
      <c r="B158" t="s">
        <v>1529</v>
      </c>
      <c r="C158" t="s">
        <v>2742</v>
      </c>
      <c r="D158" t="s">
        <v>2743</v>
      </c>
      <c r="E158" t="s">
        <v>2744</v>
      </c>
      <c r="F158" t="s">
        <v>2745</v>
      </c>
      <c r="G158" t="s">
        <v>2310</v>
      </c>
      <c r="H158" t="s">
        <v>2746</v>
      </c>
      <c r="I158" t="s">
        <v>68</v>
      </c>
      <c r="J158" t="s">
        <v>69</v>
      </c>
      <c r="K158" t="s">
        <v>94</v>
      </c>
      <c r="L158" t="s">
        <v>95</v>
      </c>
      <c r="M158" t="s">
        <v>628</v>
      </c>
      <c r="N158" t="s">
        <v>993</v>
      </c>
      <c r="O158" t="s">
        <v>994</v>
      </c>
      <c r="P158" t="s">
        <v>1896</v>
      </c>
      <c r="Q158" t="s">
        <v>996</v>
      </c>
      <c r="R158" t="s">
        <v>72</v>
      </c>
      <c r="S158" s="83">
        <v>128.87999999999997</v>
      </c>
      <c r="T158" s="83">
        <v>537.85</v>
      </c>
      <c r="U158" s="83">
        <v>-408.97000000000014</v>
      </c>
      <c r="V158" s="83">
        <v>0</v>
      </c>
      <c r="W158" s="83">
        <v>0</v>
      </c>
      <c r="X158" s="83">
        <v>4.1429450473953882</v>
      </c>
      <c r="Y158">
        <v>0</v>
      </c>
      <c r="Z158" s="83">
        <v>-40.897000000000006</v>
      </c>
      <c r="AA158" s="83">
        <v>-36.754054952604577</v>
      </c>
    </row>
    <row r="159" spans="1:27" x14ac:dyDescent="0.25">
      <c r="A159" t="s">
        <v>1529</v>
      </c>
      <c r="B159" t="s">
        <v>1529</v>
      </c>
      <c r="C159" t="s">
        <v>2742</v>
      </c>
      <c r="D159" t="s">
        <v>2743</v>
      </c>
      <c r="E159" t="s">
        <v>2744</v>
      </c>
      <c r="F159" t="s">
        <v>2745</v>
      </c>
      <c r="G159" t="s">
        <v>2310</v>
      </c>
      <c r="H159" t="s">
        <v>2746</v>
      </c>
      <c r="I159" t="s">
        <v>68</v>
      </c>
      <c r="J159" t="s">
        <v>69</v>
      </c>
      <c r="K159" t="s">
        <v>94</v>
      </c>
      <c r="L159" t="s">
        <v>95</v>
      </c>
      <c r="M159" t="s">
        <v>628</v>
      </c>
      <c r="N159" t="s">
        <v>993</v>
      </c>
      <c r="O159" t="s">
        <v>994</v>
      </c>
      <c r="P159" t="s">
        <v>997</v>
      </c>
      <c r="Q159" t="s">
        <v>996</v>
      </c>
      <c r="R159" t="s">
        <v>72</v>
      </c>
      <c r="S159" s="83">
        <v>64.439999999999984</v>
      </c>
      <c r="T159" s="83">
        <v>0</v>
      </c>
      <c r="U159" s="83">
        <v>64.439999999999984</v>
      </c>
      <c r="V159" s="83">
        <v>0</v>
      </c>
      <c r="W159" s="83">
        <v>0</v>
      </c>
      <c r="X159" s="83">
        <v>0</v>
      </c>
      <c r="Y159">
        <v>0</v>
      </c>
      <c r="Z159" s="83">
        <v>6.4439999999999991</v>
      </c>
      <c r="AA159" s="83">
        <v>6.4439999999999991</v>
      </c>
    </row>
    <row r="160" spans="1:27" x14ac:dyDescent="0.25">
      <c r="A160" t="s">
        <v>1529</v>
      </c>
      <c r="B160" t="s">
        <v>1529</v>
      </c>
      <c r="C160" t="s">
        <v>2742</v>
      </c>
      <c r="D160" t="s">
        <v>2743</v>
      </c>
      <c r="E160" t="s">
        <v>2744</v>
      </c>
      <c r="F160" t="s">
        <v>2745</v>
      </c>
      <c r="G160" t="s">
        <v>2310</v>
      </c>
      <c r="H160" t="s">
        <v>2746</v>
      </c>
      <c r="I160" t="s">
        <v>68</v>
      </c>
      <c r="J160" t="s">
        <v>69</v>
      </c>
      <c r="K160" t="s">
        <v>94</v>
      </c>
      <c r="L160" t="s">
        <v>95</v>
      </c>
      <c r="M160" t="s">
        <v>628</v>
      </c>
      <c r="N160" t="s">
        <v>993</v>
      </c>
      <c r="O160" t="s">
        <v>1464</v>
      </c>
      <c r="P160" t="s">
        <v>2815</v>
      </c>
      <c r="Q160" t="s">
        <v>2146</v>
      </c>
      <c r="R160" t="s">
        <v>72</v>
      </c>
      <c r="S160" s="83">
        <v>44.16</v>
      </c>
      <c r="T160" s="83">
        <v>0</v>
      </c>
      <c r="U160" s="83">
        <v>44.16</v>
      </c>
      <c r="V160" s="83">
        <v>0</v>
      </c>
      <c r="W160" s="83">
        <v>0</v>
      </c>
      <c r="X160" s="83">
        <v>0</v>
      </c>
      <c r="Y160">
        <v>0</v>
      </c>
      <c r="Z160" s="83">
        <v>4.4159999999999986</v>
      </c>
      <c r="AA160" s="83">
        <v>4.4159999999999986</v>
      </c>
    </row>
    <row r="161" spans="1:27" x14ac:dyDescent="0.25">
      <c r="A161" t="s">
        <v>1529</v>
      </c>
      <c r="B161" t="s">
        <v>1529</v>
      </c>
      <c r="C161" t="s">
        <v>2742</v>
      </c>
      <c r="D161" t="s">
        <v>2743</v>
      </c>
      <c r="E161" t="s">
        <v>2744</v>
      </c>
      <c r="F161" t="s">
        <v>2745</v>
      </c>
      <c r="G161" t="s">
        <v>2310</v>
      </c>
      <c r="H161" t="s">
        <v>2746</v>
      </c>
      <c r="I161" t="s">
        <v>68</v>
      </c>
      <c r="J161" t="s">
        <v>69</v>
      </c>
      <c r="K161" t="s">
        <v>94</v>
      </c>
      <c r="L161" t="s">
        <v>95</v>
      </c>
      <c r="M161" t="s">
        <v>628</v>
      </c>
      <c r="N161" t="s">
        <v>993</v>
      </c>
      <c r="O161" t="s">
        <v>1464</v>
      </c>
      <c r="P161" t="s">
        <v>3721</v>
      </c>
      <c r="Q161" t="s">
        <v>2146</v>
      </c>
      <c r="R161" t="s">
        <v>72</v>
      </c>
      <c r="S161" s="83">
        <v>0</v>
      </c>
      <c r="T161" s="83">
        <v>88.320000000000022</v>
      </c>
      <c r="U161" s="83">
        <v>-88.320000000000022</v>
      </c>
      <c r="V161" s="83">
        <v>0</v>
      </c>
      <c r="W161" s="83">
        <v>0</v>
      </c>
      <c r="X161" s="83">
        <v>0.68031032181084083</v>
      </c>
      <c r="Y161">
        <v>0</v>
      </c>
      <c r="Z161" s="83">
        <v>-8.8320000000000025</v>
      </c>
      <c r="AA161" s="83">
        <v>-8.151689678189161</v>
      </c>
    </row>
    <row r="162" spans="1:27" x14ac:dyDescent="0.25">
      <c r="A162" t="s">
        <v>1529</v>
      </c>
      <c r="B162" t="s">
        <v>1529</v>
      </c>
      <c r="C162" t="s">
        <v>2742</v>
      </c>
      <c r="D162" t="s">
        <v>2743</v>
      </c>
      <c r="E162" t="s">
        <v>2744</v>
      </c>
      <c r="F162" t="s">
        <v>2745</v>
      </c>
      <c r="G162" t="s">
        <v>2310</v>
      </c>
      <c r="H162" t="s">
        <v>2746</v>
      </c>
      <c r="I162" t="s">
        <v>68</v>
      </c>
      <c r="J162" t="s">
        <v>69</v>
      </c>
      <c r="K162" t="s">
        <v>94</v>
      </c>
      <c r="L162" t="s">
        <v>95</v>
      </c>
      <c r="M162" t="s">
        <v>628</v>
      </c>
      <c r="N162" t="s">
        <v>2050</v>
      </c>
      <c r="O162" t="s">
        <v>3722</v>
      </c>
      <c r="P162" t="s">
        <v>3723</v>
      </c>
      <c r="Q162" t="s">
        <v>2051</v>
      </c>
      <c r="R162" t="s">
        <v>72</v>
      </c>
      <c r="S162" s="83">
        <v>200.00000000000003</v>
      </c>
      <c r="T162" s="83">
        <v>0</v>
      </c>
      <c r="U162" s="83">
        <v>200.00000000000003</v>
      </c>
      <c r="V162" s="83">
        <v>0</v>
      </c>
      <c r="W162" s="83">
        <v>0</v>
      </c>
      <c r="X162" s="83">
        <v>0</v>
      </c>
      <c r="Y162">
        <v>0</v>
      </c>
      <c r="Z162" s="83">
        <v>20.000000000000004</v>
      </c>
      <c r="AA162" s="83">
        <v>20.000000000000004</v>
      </c>
    </row>
    <row r="163" spans="1:27" x14ac:dyDescent="0.25">
      <c r="A163" t="s">
        <v>1529</v>
      </c>
      <c r="B163" t="s">
        <v>1529</v>
      </c>
      <c r="C163" t="s">
        <v>2742</v>
      </c>
      <c r="D163" t="s">
        <v>2743</v>
      </c>
      <c r="E163" t="s">
        <v>2744</v>
      </c>
      <c r="F163" t="s">
        <v>2745</v>
      </c>
      <c r="G163" t="s">
        <v>2310</v>
      </c>
      <c r="H163" t="s">
        <v>2746</v>
      </c>
      <c r="I163" t="s">
        <v>68</v>
      </c>
      <c r="J163" t="s">
        <v>69</v>
      </c>
      <c r="K163" t="s">
        <v>94</v>
      </c>
      <c r="L163" t="s">
        <v>95</v>
      </c>
      <c r="M163" t="s">
        <v>628</v>
      </c>
      <c r="N163" t="s">
        <v>2047</v>
      </c>
      <c r="O163" t="s">
        <v>1463</v>
      </c>
      <c r="P163" t="s">
        <v>2274</v>
      </c>
      <c r="Q163" t="s">
        <v>2049</v>
      </c>
      <c r="R163" t="s">
        <v>72</v>
      </c>
      <c r="S163" s="83">
        <v>4118.08</v>
      </c>
      <c r="T163" s="83">
        <v>1555</v>
      </c>
      <c r="U163" s="83">
        <v>2563.08</v>
      </c>
      <c r="V163" s="83">
        <v>0</v>
      </c>
      <c r="W163" s="83">
        <v>0</v>
      </c>
      <c r="X163" s="83">
        <v>11.97783684800563</v>
      </c>
      <c r="Y163">
        <v>0</v>
      </c>
      <c r="Z163" s="83">
        <v>256.30799999999999</v>
      </c>
      <c r="AA163" s="83">
        <v>268.28583684800566</v>
      </c>
    </row>
    <row r="164" spans="1:27" x14ac:dyDescent="0.25">
      <c r="A164" t="s">
        <v>1529</v>
      </c>
      <c r="B164" t="s">
        <v>1529</v>
      </c>
      <c r="C164" t="s">
        <v>2742</v>
      </c>
      <c r="D164" t="s">
        <v>2743</v>
      </c>
      <c r="E164" t="s">
        <v>2744</v>
      </c>
      <c r="F164" t="s">
        <v>2745</v>
      </c>
      <c r="G164" t="s">
        <v>2310</v>
      </c>
      <c r="H164" t="s">
        <v>2746</v>
      </c>
      <c r="I164" t="s">
        <v>68</v>
      </c>
      <c r="J164" t="s">
        <v>69</v>
      </c>
      <c r="K164" t="s">
        <v>73</v>
      </c>
      <c r="L164" t="s">
        <v>74</v>
      </c>
      <c r="M164" t="s">
        <v>629</v>
      </c>
      <c r="N164" t="s">
        <v>1399</v>
      </c>
      <c r="O164" t="s">
        <v>1399</v>
      </c>
      <c r="P164" t="s">
        <v>1898</v>
      </c>
      <c r="Q164" t="s">
        <v>1400</v>
      </c>
      <c r="R164" t="s">
        <v>72</v>
      </c>
      <c r="S164" s="83">
        <v>-136.07999999999998</v>
      </c>
      <c r="T164" s="83">
        <v>136.07999999999998</v>
      </c>
      <c r="U164" s="83">
        <v>-272.16000000000003</v>
      </c>
      <c r="V164" s="83">
        <v>0</v>
      </c>
      <c r="W164" s="83">
        <v>0</v>
      </c>
      <c r="X164" s="83">
        <v>1.0481955230074638</v>
      </c>
      <c r="Y164">
        <v>0</v>
      </c>
      <c r="Z164" s="83">
        <v>-27.216000000000001</v>
      </c>
      <c r="AA164" s="83">
        <v>-26.167804476992536</v>
      </c>
    </row>
    <row r="165" spans="1:27" x14ac:dyDescent="0.25">
      <c r="A165" t="s">
        <v>1529</v>
      </c>
      <c r="B165" t="s">
        <v>1529</v>
      </c>
      <c r="C165" t="s">
        <v>2742</v>
      </c>
      <c r="D165" t="s">
        <v>2743</v>
      </c>
      <c r="E165" t="s">
        <v>2744</v>
      </c>
      <c r="F165" t="s">
        <v>2745</v>
      </c>
      <c r="G165" t="s">
        <v>2310</v>
      </c>
      <c r="H165" t="s">
        <v>2746</v>
      </c>
      <c r="I165" t="s">
        <v>68</v>
      </c>
      <c r="J165" t="s">
        <v>69</v>
      </c>
      <c r="K165" t="s">
        <v>73</v>
      </c>
      <c r="L165" t="s">
        <v>74</v>
      </c>
      <c r="M165" t="s">
        <v>629</v>
      </c>
      <c r="N165" t="s">
        <v>630</v>
      </c>
      <c r="O165" t="s">
        <v>631</v>
      </c>
      <c r="P165" t="s">
        <v>1402</v>
      </c>
      <c r="Q165" t="s">
        <v>633</v>
      </c>
      <c r="R165" t="s">
        <v>72</v>
      </c>
      <c r="S165" s="83">
        <v>225.72</v>
      </c>
      <c r="T165" s="83">
        <v>166.67999999999998</v>
      </c>
      <c r="U165" s="83">
        <v>59.039999999999985</v>
      </c>
      <c r="V165" s="83">
        <v>0</v>
      </c>
      <c r="W165" s="83">
        <v>0</v>
      </c>
      <c r="X165" s="83">
        <v>1.2839008654826867</v>
      </c>
      <c r="Y165">
        <v>0</v>
      </c>
      <c r="Z165" s="83">
        <v>5.9039999999999981</v>
      </c>
      <c r="AA165" s="83">
        <v>7.1879008654826837</v>
      </c>
    </row>
    <row r="166" spans="1:27" x14ac:dyDescent="0.25">
      <c r="A166" t="s">
        <v>1529</v>
      </c>
      <c r="B166" t="s">
        <v>1529</v>
      </c>
      <c r="C166" t="s">
        <v>2742</v>
      </c>
      <c r="D166" t="s">
        <v>2743</v>
      </c>
      <c r="E166" t="s">
        <v>2744</v>
      </c>
      <c r="F166" t="s">
        <v>2745</v>
      </c>
      <c r="G166" t="s">
        <v>2310</v>
      </c>
      <c r="H166" t="s">
        <v>2746</v>
      </c>
      <c r="I166" t="s">
        <v>68</v>
      </c>
      <c r="J166" t="s">
        <v>69</v>
      </c>
      <c r="K166" t="s">
        <v>73</v>
      </c>
      <c r="L166" t="s">
        <v>74</v>
      </c>
      <c r="M166" t="s">
        <v>629</v>
      </c>
      <c r="N166" t="s">
        <v>630</v>
      </c>
      <c r="O166" t="s">
        <v>631</v>
      </c>
      <c r="P166" t="s">
        <v>632</v>
      </c>
      <c r="Q166" t="s">
        <v>633</v>
      </c>
      <c r="R166" t="s">
        <v>72</v>
      </c>
      <c r="S166" s="83">
        <v>99.600000000000009</v>
      </c>
      <c r="T166" s="83">
        <v>0</v>
      </c>
      <c r="U166" s="83">
        <v>99.600000000000009</v>
      </c>
      <c r="V166" s="83">
        <v>0</v>
      </c>
      <c r="W166" s="83">
        <v>0</v>
      </c>
      <c r="X166" s="83">
        <v>0</v>
      </c>
      <c r="Y166">
        <v>0</v>
      </c>
      <c r="Z166" s="83">
        <v>9.9600000000000009</v>
      </c>
      <c r="AA166" s="83">
        <v>9.9600000000000009</v>
      </c>
    </row>
    <row r="167" spans="1:27" x14ac:dyDescent="0.25">
      <c r="A167" t="s">
        <v>1529</v>
      </c>
      <c r="B167" t="s">
        <v>1529</v>
      </c>
      <c r="C167" t="s">
        <v>2742</v>
      </c>
      <c r="D167" t="s">
        <v>2743</v>
      </c>
      <c r="E167" t="s">
        <v>2744</v>
      </c>
      <c r="F167" t="s">
        <v>2745</v>
      </c>
      <c r="G167" t="s">
        <v>2310</v>
      </c>
      <c r="H167" t="s">
        <v>2746</v>
      </c>
      <c r="I167" t="s">
        <v>68</v>
      </c>
      <c r="J167" t="s">
        <v>69</v>
      </c>
      <c r="K167" t="s">
        <v>73</v>
      </c>
      <c r="L167" t="s">
        <v>74</v>
      </c>
      <c r="M167" t="s">
        <v>629</v>
      </c>
      <c r="N167" t="s">
        <v>630</v>
      </c>
      <c r="O167" t="s">
        <v>631</v>
      </c>
      <c r="P167" t="s">
        <v>1403</v>
      </c>
      <c r="Q167" t="s">
        <v>633</v>
      </c>
      <c r="R167" t="s">
        <v>72</v>
      </c>
      <c r="S167" s="83">
        <v>0</v>
      </c>
      <c r="T167" s="83">
        <v>19.75</v>
      </c>
      <c r="U167" s="83">
        <v>-19.75</v>
      </c>
      <c r="V167" s="83">
        <v>0</v>
      </c>
      <c r="W167" s="83">
        <v>0</v>
      </c>
      <c r="X167" s="83">
        <v>0.15213008215312615</v>
      </c>
      <c r="Y167">
        <v>0</v>
      </c>
      <c r="Z167" s="83">
        <v>-1.9750000000000003</v>
      </c>
      <c r="AA167" s="83">
        <v>-1.8228699178468744</v>
      </c>
    </row>
    <row r="168" spans="1:27" x14ac:dyDescent="0.25">
      <c r="A168" t="s">
        <v>1529</v>
      </c>
      <c r="B168" t="s">
        <v>1529</v>
      </c>
      <c r="C168" t="s">
        <v>2742</v>
      </c>
      <c r="D168" t="s">
        <v>2743</v>
      </c>
      <c r="E168" t="s">
        <v>2744</v>
      </c>
      <c r="F168" t="s">
        <v>2745</v>
      </c>
      <c r="G168" t="s">
        <v>2310</v>
      </c>
      <c r="H168" t="s">
        <v>2746</v>
      </c>
      <c r="I168" t="s">
        <v>68</v>
      </c>
      <c r="J168" t="s">
        <v>69</v>
      </c>
      <c r="K168" t="s">
        <v>73</v>
      </c>
      <c r="L168" t="s">
        <v>74</v>
      </c>
      <c r="M168" t="s">
        <v>629</v>
      </c>
      <c r="N168" t="s">
        <v>630</v>
      </c>
      <c r="O168" t="s">
        <v>631</v>
      </c>
      <c r="P168" t="s">
        <v>847</v>
      </c>
      <c r="Q168" t="s">
        <v>633</v>
      </c>
      <c r="R168" t="s">
        <v>72</v>
      </c>
      <c r="S168" s="83">
        <v>0</v>
      </c>
      <c r="T168" s="83">
        <v>41.71</v>
      </c>
      <c r="U168" s="83">
        <v>-41.71</v>
      </c>
      <c r="V168" s="83">
        <v>0</v>
      </c>
      <c r="W168" s="83">
        <v>0</v>
      </c>
      <c r="X168" s="83">
        <v>0.32128332792946285</v>
      </c>
      <c r="Y168">
        <v>0</v>
      </c>
      <c r="Z168" s="83">
        <v>-4.1710000000000003</v>
      </c>
      <c r="AA168" s="83">
        <v>-3.8497166720705378</v>
      </c>
    </row>
    <row r="169" spans="1:27" x14ac:dyDescent="0.25">
      <c r="A169" t="s">
        <v>1529</v>
      </c>
      <c r="B169" t="s">
        <v>1529</v>
      </c>
      <c r="C169" t="s">
        <v>2742</v>
      </c>
      <c r="D169" t="s">
        <v>2743</v>
      </c>
      <c r="E169" t="s">
        <v>2744</v>
      </c>
      <c r="F169" t="s">
        <v>2745</v>
      </c>
      <c r="G169" t="s">
        <v>2310</v>
      </c>
      <c r="H169" t="s">
        <v>2746</v>
      </c>
      <c r="I169" t="s">
        <v>68</v>
      </c>
      <c r="J169" t="s">
        <v>69</v>
      </c>
      <c r="K169" t="s">
        <v>73</v>
      </c>
      <c r="L169" t="s">
        <v>74</v>
      </c>
      <c r="M169" t="s">
        <v>629</v>
      </c>
      <c r="N169" t="s">
        <v>2017</v>
      </c>
      <c r="O169" t="s">
        <v>1469</v>
      </c>
      <c r="P169" t="s">
        <v>2816</v>
      </c>
      <c r="Q169" t="s">
        <v>2817</v>
      </c>
      <c r="R169" t="s">
        <v>72</v>
      </c>
      <c r="S169" s="83">
        <v>0</v>
      </c>
      <c r="T169" s="83">
        <v>73.02</v>
      </c>
      <c r="U169" s="83">
        <v>-73.02</v>
      </c>
      <c r="V169" s="83">
        <v>0</v>
      </c>
      <c r="W169" s="83">
        <v>0</v>
      </c>
      <c r="X169" s="83">
        <v>0.56245765057322883</v>
      </c>
      <c r="Y169">
        <v>0</v>
      </c>
      <c r="Z169" s="83">
        <v>-7.3020000000000005</v>
      </c>
      <c r="AA169" s="83">
        <v>-6.7395423494267712</v>
      </c>
    </row>
    <row r="170" spans="1:27" x14ac:dyDescent="0.25">
      <c r="A170" t="s">
        <v>1529</v>
      </c>
      <c r="B170" t="s">
        <v>1529</v>
      </c>
      <c r="C170" t="s">
        <v>2742</v>
      </c>
      <c r="D170" t="s">
        <v>2743</v>
      </c>
      <c r="E170" t="s">
        <v>2744</v>
      </c>
      <c r="F170" t="s">
        <v>2745</v>
      </c>
      <c r="G170" t="s">
        <v>2310</v>
      </c>
      <c r="H170" t="s">
        <v>2746</v>
      </c>
      <c r="I170" t="s">
        <v>68</v>
      </c>
      <c r="J170" t="s">
        <v>69</v>
      </c>
      <c r="K170" t="s">
        <v>73</v>
      </c>
      <c r="L170" t="s">
        <v>74</v>
      </c>
      <c r="M170" t="s">
        <v>629</v>
      </c>
      <c r="N170" t="s">
        <v>2183</v>
      </c>
      <c r="O170" t="s">
        <v>1467</v>
      </c>
      <c r="P170" t="s">
        <v>2184</v>
      </c>
      <c r="Q170" t="s">
        <v>2185</v>
      </c>
      <c r="R170" t="s">
        <v>72</v>
      </c>
      <c r="S170" s="83">
        <v>156</v>
      </c>
      <c r="T170" s="83">
        <v>85.200000000000045</v>
      </c>
      <c r="U170" s="83">
        <v>70.799999999999955</v>
      </c>
      <c r="V170" s="83">
        <v>0</v>
      </c>
      <c r="W170" s="83">
        <v>0</v>
      </c>
      <c r="X170" s="83">
        <v>0.65627762022513214</v>
      </c>
      <c r="Y170">
        <v>0</v>
      </c>
      <c r="Z170" s="83">
        <v>7.0799999999999947</v>
      </c>
      <c r="AA170" s="83">
        <v>7.7362776202251204</v>
      </c>
    </row>
    <row r="171" spans="1:27" x14ac:dyDescent="0.25">
      <c r="A171" t="s">
        <v>1529</v>
      </c>
      <c r="B171" t="s">
        <v>1529</v>
      </c>
      <c r="C171" t="s">
        <v>2742</v>
      </c>
      <c r="D171" t="s">
        <v>2743</v>
      </c>
      <c r="E171" t="s">
        <v>2744</v>
      </c>
      <c r="F171" t="s">
        <v>2745</v>
      </c>
      <c r="G171" t="s">
        <v>2310</v>
      </c>
      <c r="H171" t="s">
        <v>2746</v>
      </c>
      <c r="I171" t="s">
        <v>68</v>
      </c>
      <c r="J171" t="s">
        <v>69</v>
      </c>
      <c r="K171" t="s">
        <v>96</v>
      </c>
      <c r="L171" t="s">
        <v>97</v>
      </c>
      <c r="M171" t="s">
        <v>634</v>
      </c>
      <c r="N171" t="s">
        <v>1416</v>
      </c>
      <c r="O171" t="s">
        <v>1479</v>
      </c>
      <c r="P171" t="s">
        <v>1901</v>
      </c>
      <c r="Q171" t="s">
        <v>1417</v>
      </c>
      <c r="R171" t="s">
        <v>72</v>
      </c>
      <c r="S171" s="83">
        <v>909.96</v>
      </c>
      <c r="T171" s="83">
        <v>0</v>
      </c>
      <c r="U171" s="83">
        <v>909.96</v>
      </c>
      <c r="V171" s="83">
        <v>0</v>
      </c>
      <c r="W171" s="83">
        <v>0</v>
      </c>
      <c r="X171" s="83">
        <v>0</v>
      </c>
      <c r="Y171">
        <v>0</v>
      </c>
      <c r="Z171" s="83">
        <v>90.996000000000009</v>
      </c>
      <c r="AA171" s="83">
        <v>90.996000000000009</v>
      </c>
    </row>
    <row r="172" spans="1:27" x14ac:dyDescent="0.25">
      <c r="A172" t="s">
        <v>1529</v>
      </c>
      <c r="B172" t="s">
        <v>1529</v>
      </c>
      <c r="C172" t="s">
        <v>2742</v>
      </c>
      <c r="D172" t="s">
        <v>2743</v>
      </c>
      <c r="E172" t="s">
        <v>2744</v>
      </c>
      <c r="F172" t="s">
        <v>2745</v>
      </c>
      <c r="G172" t="s">
        <v>2310</v>
      </c>
      <c r="H172" t="s">
        <v>2746</v>
      </c>
      <c r="I172" t="s">
        <v>68</v>
      </c>
      <c r="J172" t="s">
        <v>69</v>
      </c>
      <c r="K172" t="s">
        <v>96</v>
      </c>
      <c r="L172" t="s">
        <v>97</v>
      </c>
      <c r="M172" t="s">
        <v>634</v>
      </c>
      <c r="N172" t="s">
        <v>1416</v>
      </c>
      <c r="O172" t="s">
        <v>1479</v>
      </c>
      <c r="P172" t="s">
        <v>2513</v>
      </c>
      <c r="Q172" t="s">
        <v>2514</v>
      </c>
      <c r="R172" t="s">
        <v>72</v>
      </c>
      <c r="S172" s="83">
        <v>16024.68</v>
      </c>
      <c r="T172" s="83">
        <v>15035.46</v>
      </c>
      <c r="U172" s="83">
        <v>989.22000000000128</v>
      </c>
      <c r="V172" s="83">
        <v>0</v>
      </c>
      <c r="W172" s="83">
        <v>0</v>
      </c>
      <c r="X172" s="83">
        <v>115.81497544354644</v>
      </c>
      <c r="Y172">
        <v>0</v>
      </c>
      <c r="Z172" s="83">
        <v>98.922000000000025</v>
      </c>
      <c r="AA172" s="83">
        <v>214.73697544354664</v>
      </c>
    </row>
    <row r="173" spans="1:27" x14ac:dyDescent="0.25">
      <c r="A173" t="s">
        <v>1529</v>
      </c>
      <c r="B173" t="s">
        <v>1529</v>
      </c>
      <c r="C173" t="s">
        <v>2742</v>
      </c>
      <c r="D173" t="s">
        <v>2743</v>
      </c>
      <c r="E173" t="s">
        <v>2744</v>
      </c>
      <c r="F173" t="s">
        <v>2745</v>
      </c>
      <c r="G173" t="s">
        <v>2310</v>
      </c>
      <c r="H173" t="s">
        <v>2746</v>
      </c>
      <c r="I173" t="s">
        <v>68</v>
      </c>
      <c r="J173" t="s">
        <v>69</v>
      </c>
      <c r="K173" t="s">
        <v>96</v>
      </c>
      <c r="L173" t="s">
        <v>97</v>
      </c>
      <c r="M173" t="s">
        <v>3724</v>
      </c>
      <c r="N173" t="s">
        <v>1473</v>
      </c>
      <c r="O173" t="s">
        <v>1473</v>
      </c>
      <c r="P173" t="s">
        <v>1640</v>
      </c>
      <c r="Q173" t="s">
        <v>1641</v>
      </c>
      <c r="R173" t="s">
        <v>72</v>
      </c>
      <c r="S173" s="83">
        <v>3519.5999999999995</v>
      </c>
      <c r="T173" s="83">
        <v>-612.4</v>
      </c>
      <c r="U173" s="83">
        <v>4132</v>
      </c>
      <c r="V173" s="83">
        <v>0</v>
      </c>
      <c r="W173" s="83">
        <v>0</v>
      </c>
      <c r="X173" s="83">
        <v>-4.7171879650923785</v>
      </c>
      <c r="Y173">
        <v>0</v>
      </c>
      <c r="Z173" s="83">
        <v>413.2000000000001</v>
      </c>
      <c r="AA173" s="83">
        <v>408.48281203490768</v>
      </c>
    </row>
    <row r="174" spans="1:27" x14ac:dyDescent="0.25">
      <c r="A174" t="s">
        <v>1529</v>
      </c>
      <c r="B174" t="s">
        <v>1529</v>
      </c>
      <c r="C174" t="s">
        <v>2742</v>
      </c>
      <c r="D174" t="s">
        <v>2743</v>
      </c>
      <c r="E174" t="s">
        <v>2744</v>
      </c>
      <c r="F174" t="s">
        <v>2745</v>
      </c>
      <c r="G174" t="s">
        <v>2310</v>
      </c>
      <c r="H174" t="s">
        <v>2746</v>
      </c>
      <c r="I174" t="s">
        <v>68</v>
      </c>
      <c r="J174" t="s">
        <v>69</v>
      </c>
      <c r="K174" t="s">
        <v>96</v>
      </c>
      <c r="L174" t="s">
        <v>97</v>
      </c>
      <c r="M174" t="s">
        <v>3724</v>
      </c>
      <c r="N174" t="s">
        <v>1473</v>
      </c>
      <c r="O174" t="s">
        <v>1473</v>
      </c>
      <c r="P174" t="s">
        <v>709</v>
      </c>
      <c r="Q174" t="s">
        <v>710</v>
      </c>
      <c r="R174" t="s">
        <v>72</v>
      </c>
      <c r="S174" s="83">
        <v>0</v>
      </c>
      <c r="T174" s="83">
        <v>15417.599999999999</v>
      </c>
      <c r="U174" s="83">
        <v>-15417.599999999999</v>
      </c>
      <c r="V174" s="83">
        <v>0</v>
      </c>
      <c r="W174" s="83">
        <v>0</v>
      </c>
      <c r="X174" s="83">
        <v>118.75851922045764</v>
      </c>
      <c r="Y174">
        <v>0</v>
      </c>
      <c r="Z174" s="83">
        <v>-1541.76</v>
      </c>
      <c r="AA174" s="83">
        <v>-1423.0014807795426</v>
      </c>
    </row>
    <row r="175" spans="1:27" x14ac:dyDescent="0.25">
      <c r="A175" t="s">
        <v>1529</v>
      </c>
      <c r="B175" t="s">
        <v>1529</v>
      </c>
      <c r="C175" t="s">
        <v>2742</v>
      </c>
      <c r="D175" t="s">
        <v>2743</v>
      </c>
      <c r="E175" t="s">
        <v>2744</v>
      </c>
      <c r="F175" t="s">
        <v>2745</v>
      </c>
      <c r="G175" t="s">
        <v>2310</v>
      </c>
      <c r="H175" t="s">
        <v>2746</v>
      </c>
      <c r="I175" t="s">
        <v>68</v>
      </c>
      <c r="J175" t="s">
        <v>69</v>
      </c>
      <c r="K175" t="s">
        <v>96</v>
      </c>
      <c r="L175" t="s">
        <v>97</v>
      </c>
      <c r="M175" t="s">
        <v>3724</v>
      </c>
      <c r="N175" t="s">
        <v>3725</v>
      </c>
      <c r="O175" t="s">
        <v>1474</v>
      </c>
      <c r="P175" t="s">
        <v>1411</v>
      </c>
      <c r="Q175" t="s">
        <v>1410</v>
      </c>
      <c r="R175" t="s">
        <v>72</v>
      </c>
      <c r="S175" s="83">
        <v>57.800000000000011</v>
      </c>
      <c r="T175" s="83">
        <v>0</v>
      </c>
      <c r="U175" s="83">
        <v>57.800000000000011</v>
      </c>
      <c r="V175" s="83">
        <v>0</v>
      </c>
      <c r="W175" s="83">
        <v>0</v>
      </c>
      <c r="X175" s="83">
        <v>0</v>
      </c>
      <c r="Y175">
        <v>0</v>
      </c>
      <c r="Z175" s="83">
        <v>5.7800000000000029</v>
      </c>
      <c r="AA175" s="83">
        <v>5.7800000000000029</v>
      </c>
    </row>
    <row r="176" spans="1:27" x14ac:dyDescent="0.25">
      <c r="A176" t="s">
        <v>1529</v>
      </c>
      <c r="B176" t="s">
        <v>1529</v>
      </c>
      <c r="C176" t="s">
        <v>2742</v>
      </c>
      <c r="D176" t="s">
        <v>2743</v>
      </c>
      <c r="E176" t="s">
        <v>2744</v>
      </c>
      <c r="F176" t="s">
        <v>2745</v>
      </c>
      <c r="G176" t="s">
        <v>2310</v>
      </c>
      <c r="H176" t="s">
        <v>2746</v>
      </c>
      <c r="I176" t="s">
        <v>68</v>
      </c>
      <c r="J176" t="s">
        <v>69</v>
      </c>
      <c r="K176" t="s">
        <v>96</v>
      </c>
      <c r="L176" t="s">
        <v>97</v>
      </c>
      <c r="M176" t="s">
        <v>3724</v>
      </c>
      <c r="N176" t="s">
        <v>2021</v>
      </c>
      <c r="O176" t="s">
        <v>2022</v>
      </c>
      <c r="P176" t="s">
        <v>1412</v>
      </c>
      <c r="Q176" t="s">
        <v>1413</v>
      </c>
      <c r="R176" t="s">
        <v>72</v>
      </c>
      <c r="S176" s="83">
        <v>3445.2</v>
      </c>
      <c r="T176" s="83">
        <v>1672.2000000000003</v>
      </c>
      <c r="U176" s="83">
        <v>1772.9999999999995</v>
      </c>
      <c r="V176" s="83">
        <v>0</v>
      </c>
      <c r="W176" s="83">
        <v>0</v>
      </c>
      <c r="X176" s="83">
        <v>12.880603715263675</v>
      </c>
      <c r="Y176">
        <v>0</v>
      </c>
      <c r="Z176" s="83">
        <v>177.29999999999998</v>
      </c>
      <c r="AA176" s="83">
        <v>190.18060371526363</v>
      </c>
    </row>
    <row r="177" spans="1:27" x14ac:dyDescent="0.25">
      <c r="A177" t="s">
        <v>1529</v>
      </c>
      <c r="B177" t="s">
        <v>1529</v>
      </c>
      <c r="C177" t="s">
        <v>2742</v>
      </c>
      <c r="D177" t="s">
        <v>2743</v>
      </c>
      <c r="E177" t="s">
        <v>2744</v>
      </c>
      <c r="F177" t="s">
        <v>2745</v>
      </c>
      <c r="G177" t="s">
        <v>2310</v>
      </c>
      <c r="H177" t="s">
        <v>2746</v>
      </c>
      <c r="I177" t="s">
        <v>68</v>
      </c>
      <c r="J177" t="s">
        <v>69</v>
      </c>
      <c r="K177" t="s">
        <v>96</v>
      </c>
      <c r="L177" t="s">
        <v>97</v>
      </c>
      <c r="M177" t="s">
        <v>3724</v>
      </c>
      <c r="N177" t="s">
        <v>2021</v>
      </c>
      <c r="O177" t="s">
        <v>1475</v>
      </c>
      <c r="P177" t="s">
        <v>2818</v>
      </c>
      <c r="Q177" t="s">
        <v>2819</v>
      </c>
      <c r="R177" t="s">
        <v>72</v>
      </c>
      <c r="S177" s="83">
        <v>0</v>
      </c>
      <c r="T177" s="83">
        <v>282</v>
      </c>
      <c r="U177" s="83">
        <v>-282</v>
      </c>
      <c r="V177" s="83">
        <v>0</v>
      </c>
      <c r="W177" s="83">
        <v>0</v>
      </c>
      <c r="X177" s="83">
        <v>2.1721864894775482</v>
      </c>
      <c r="Y177">
        <v>0</v>
      </c>
      <c r="Z177" s="83">
        <v>-28.200000000000006</v>
      </c>
      <c r="AA177" s="83">
        <v>-26.027813510522449</v>
      </c>
    </row>
    <row r="178" spans="1:27" x14ac:dyDescent="0.25">
      <c r="A178" t="s">
        <v>1529</v>
      </c>
      <c r="B178" t="s">
        <v>1529</v>
      </c>
      <c r="C178" t="s">
        <v>2742</v>
      </c>
      <c r="D178" t="s">
        <v>2743</v>
      </c>
      <c r="E178" t="s">
        <v>2744</v>
      </c>
      <c r="F178" t="s">
        <v>2745</v>
      </c>
      <c r="G178" t="s">
        <v>2310</v>
      </c>
      <c r="H178" t="s">
        <v>2746</v>
      </c>
      <c r="I178" t="s">
        <v>68</v>
      </c>
      <c r="J178" t="s">
        <v>69</v>
      </c>
      <c r="K178" t="s">
        <v>96</v>
      </c>
      <c r="L178" t="s">
        <v>97</v>
      </c>
      <c r="M178" t="s">
        <v>3724</v>
      </c>
      <c r="N178" t="s">
        <v>3726</v>
      </c>
      <c r="O178" t="s">
        <v>1476</v>
      </c>
      <c r="P178" t="s">
        <v>2023</v>
      </c>
      <c r="Q178" t="s">
        <v>2024</v>
      </c>
      <c r="R178" t="s">
        <v>72</v>
      </c>
      <c r="S178" s="83">
        <v>0</v>
      </c>
      <c r="T178" s="83">
        <v>9.6999999999999993</v>
      </c>
      <c r="U178" s="83">
        <v>-9.6999999999999993</v>
      </c>
      <c r="V178" s="83">
        <v>0</v>
      </c>
      <c r="W178" s="83">
        <v>0</v>
      </c>
      <c r="X178" s="83">
        <v>7.471705300685183E-2</v>
      </c>
      <c r="Y178">
        <v>0</v>
      </c>
      <c r="Z178" s="83">
        <v>-0.97</v>
      </c>
      <c r="AA178" s="83">
        <v>-0.89528294699314814</v>
      </c>
    </row>
    <row r="179" spans="1:27" x14ac:dyDescent="0.25">
      <c r="A179" t="s">
        <v>1529</v>
      </c>
      <c r="B179" t="s">
        <v>1529</v>
      </c>
      <c r="C179" t="s">
        <v>2742</v>
      </c>
      <c r="D179" t="s">
        <v>2743</v>
      </c>
      <c r="E179" t="s">
        <v>2744</v>
      </c>
      <c r="F179" t="s">
        <v>2745</v>
      </c>
      <c r="G179" t="s">
        <v>2310</v>
      </c>
      <c r="H179" t="s">
        <v>2746</v>
      </c>
      <c r="I179" t="s">
        <v>59</v>
      </c>
      <c r="J179" t="s">
        <v>127</v>
      </c>
      <c r="K179" t="s">
        <v>75</v>
      </c>
      <c r="L179" t="s">
        <v>76</v>
      </c>
      <c r="M179" t="s">
        <v>133</v>
      </c>
      <c r="N179" t="s">
        <v>337</v>
      </c>
      <c r="O179" t="s">
        <v>378</v>
      </c>
      <c r="P179" t="s">
        <v>1773</v>
      </c>
      <c r="Q179" t="s">
        <v>1774</v>
      </c>
      <c r="R179" t="s">
        <v>131</v>
      </c>
      <c r="S179" s="83">
        <v>0</v>
      </c>
      <c r="T179" s="83">
        <v>157.4</v>
      </c>
      <c r="U179" s="83">
        <v>-157.4</v>
      </c>
      <c r="V179" s="83">
        <v>0</v>
      </c>
      <c r="W179" s="83">
        <v>0</v>
      </c>
      <c r="X179" s="83">
        <v>1.2124189838431423</v>
      </c>
      <c r="Y179">
        <v>0</v>
      </c>
      <c r="Z179" s="83">
        <v>-15.740000000000002</v>
      </c>
      <c r="AA179" s="83">
        <v>-14.52758101615686</v>
      </c>
    </row>
    <row r="180" spans="1:27" x14ac:dyDescent="0.25">
      <c r="A180" t="s">
        <v>1529</v>
      </c>
      <c r="B180" t="s">
        <v>1529</v>
      </c>
      <c r="C180" t="s">
        <v>2742</v>
      </c>
      <c r="D180" t="s">
        <v>2743</v>
      </c>
      <c r="E180" t="s">
        <v>2744</v>
      </c>
      <c r="F180" t="s">
        <v>2745</v>
      </c>
      <c r="G180" t="s">
        <v>2310</v>
      </c>
      <c r="H180" t="s">
        <v>2746</v>
      </c>
      <c r="I180" t="s">
        <v>59</v>
      </c>
      <c r="J180" t="s">
        <v>127</v>
      </c>
      <c r="K180" t="s">
        <v>75</v>
      </c>
      <c r="L180" t="s">
        <v>76</v>
      </c>
      <c r="M180" t="s">
        <v>133</v>
      </c>
      <c r="N180" t="s">
        <v>337</v>
      </c>
      <c r="O180" t="s">
        <v>338</v>
      </c>
      <c r="P180" t="s">
        <v>1013</v>
      </c>
      <c r="Q180" t="s">
        <v>1014</v>
      </c>
      <c r="R180" t="s">
        <v>131</v>
      </c>
      <c r="S180" s="83">
        <v>0</v>
      </c>
      <c r="T180" s="83">
        <v>943.92</v>
      </c>
      <c r="U180" s="83">
        <v>-943.92</v>
      </c>
      <c r="V180" s="83">
        <v>0</v>
      </c>
      <c r="W180" s="83">
        <v>0</v>
      </c>
      <c r="X180" s="83">
        <v>7.2708165643533587</v>
      </c>
      <c r="Y180">
        <v>0</v>
      </c>
      <c r="Z180" s="83">
        <v>-94.39200000000001</v>
      </c>
      <c r="AA180" s="83">
        <v>-87.121183435646657</v>
      </c>
    </row>
    <row r="181" spans="1:27" x14ac:dyDescent="0.25">
      <c r="A181" t="s">
        <v>1529</v>
      </c>
      <c r="B181" t="s">
        <v>1529</v>
      </c>
      <c r="C181" t="s">
        <v>2742</v>
      </c>
      <c r="D181" t="s">
        <v>2743</v>
      </c>
      <c r="E181" t="s">
        <v>2744</v>
      </c>
      <c r="F181" t="s">
        <v>2745</v>
      </c>
      <c r="G181" t="s">
        <v>2310</v>
      </c>
      <c r="H181" t="s">
        <v>2746</v>
      </c>
      <c r="I181" t="s">
        <v>59</v>
      </c>
      <c r="J181" t="s">
        <v>127</v>
      </c>
      <c r="K181" t="s">
        <v>75</v>
      </c>
      <c r="L181" t="s">
        <v>76</v>
      </c>
      <c r="M181" t="s">
        <v>133</v>
      </c>
      <c r="N181" t="s">
        <v>337</v>
      </c>
      <c r="O181" t="s">
        <v>338</v>
      </c>
      <c r="P181" t="s">
        <v>1607</v>
      </c>
      <c r="Q181" t="s">
        <v>1608</v>
      </c>
      <c r="R181" t="s">
        <v>131</v>
      </c>
      <c r="S181" s="83">
        <v>869</v>
      </c>
      <c r="T181" s="83">
        <v>1600.8</v>
      </c>
      <c r="U181" s="83">
        <v>-731.8</v>
      </c>
      <c r="V181" s="83">
        <v>0</v>
      </c>
      <c r="W181" s="83">
        <v>0</v>
      </c>
      <c r="X181" s="83">
        <v>12.330624582821486</v>
      </c>
      <c r="Y181">
        <v>0</v>
      </c>
      <c r="Z181" s="83">
        <v>-73.180000000000007</v>
      </c>
      <c r="AA181" s="83">
        <v>-60.849375417178493</v>
      </c>
    </row>
    <row r="182" spans="1:27" x14ac:dyDescent="0.25">
      <c r="A182" t="s">
        <v>1529</v>
      </c>
      <c r="B182" t="s">
        <v>1529</v>
      </c>
      <c r="C182" t="s">
        <v>2742</v>
      </c>
      <c r="D182" t="s">
        <v>2743</v>
      </c>
      <c r="E182" t="s">
        <v>2744</v>
      </c>
      <c r="F182" t="s">
        <v>2745</v>
      </c>
      <c r="G182" t="s">
        <v>2310</v>
      </c>
      <c r="H182" t="s">
        <v>2746</v>
      </c>
      <c r="I182" t="s">
        <v>59</v>
      </c>
      <c r="J182" t="s">
        <v>127</v>
      </c>
      <c r="K182" t="s">
        <v>75</v>
      </c>
      <c r="L182" t="s">
        <v>76</v>
      </c>
      <c r="M182" t="s">
        <v>133</v>
      </c>
      <c r="N182" t="s">
        <v>337</v>
      </c>
      <c r="O182" t="s">
        <v>338</v>
      </c>
      <c r="P182" t="s">
        <v>339</v>
      </c>
      <c r="Q182" t="s">
        <v>340</v>
      </c>
      <c r="R182" t="s">
        <v>131</v>
      </c>
      <c r="S182" s="83">
        <v>374.40000000000003</v>
      </c>
      <c r="T182" s="83">
        <v>222.2</v>
      </c>
      <c r="U182" s="83">
        <v>152.20000000000002</v>
      </c>
      <c r="V182" s="83">
        <v>0</v>
      </c>
      <c r="W182" s="83">
        <v>0</v>
      </c>
      <c r="X182" s="83">
        <v>1.7115597090847914</v>
      </c>
      <c r="Y182">
        <v>0</v>
      </c>
      <c r="Z182" s="83">
        <v>15.220000000000002</v>
      </c>
      <c r="AA182" s="83">
        <v>16.931559709084794</v>
      </c>
    </row>
    <row r="183" spans="1:27" x14ac:dyDescent="0.25">
      <c r="A183" t="s">
        <v>1529</v>
      </c>
      <c r="B183" t="s">
        <v>1529</v>
      </c>
      <c r="C183" t="s">
        <v>2742</v>
      </c>
      <c r="D183" t="s">
        <v>2743</v>
      </c>
      <c r="E183" t="s">
        <v>2744</v>
      </c>
      <c r="F183" t="s">
        <v>2745</v>
      </c>
      <c r="G183" t="s">
        <v>2310</v>
      </c>
      <c r="H183" t="s">
        <v>2746</v>
      </c>
      <c r="I183" t="s">
        <v>59</v>
      </c>
      <c r="J183" t="s">
        <v>127</v>
      </c>
      <c r="K183" t="s">
        <v>75</v>
      </c>
      <c r="L183" t="s">
        <v>76</v>
      </c>
      <c r="M183" t="s">
        <v>133</v>
      </c>
      <c r="N183" t="s">
        <v>337</v>
      </c>
      <c r="O183" t="s">
        <v>338</v>
      </c>
      <c r="P183" t="s">
        <v>341</v>
      </c>
      <c r="Q183" t="s">
        <v>342</v>
      </c>
      <c r="R183" t="s">
        <v>131</v>
      </c>
      <c r="S183" s="83">
        <v>386.4</v>
      </c>
      <c r="T183" s="83">
        <v>335.36</v>
      </c>
      <c r="U183" s="83">
        <v>51.039999999999964</v>
      </c>
      <c r="V183" s="83">
        <v>0</v>
      </c>
      <c r="W183" s="83">
        <v>0</v>
      </c>
      <c r="X183" s="83">
        <v>2.5832073089049312</v>
      </c>
      <c r="Y183">
        <v>0</v>
      </c>
      <c r="Z183" s="83">
        <v>5.1039999999999992</v>
      </c>
      <c r="AA183" s="83">
        <v>7.6872073089049309</v>
      </c>
    </row>
    <row r="184" spans="1:27" x14ac:dyDescent="0.25">
      <c r="A184" t="s">
        <v>1529</v>
      </c>
      <c r="B184" t="s">
        <v>1529</v>
      </c>
      <c r="C184" t="s">
        <v>2742</v>
      </c>
      <c r="D184" t="s">
        <v>2743</v>
      </c>
      <c r="E184" t="s">
        <v>2744</v>
      </c>
      <c r="F184" t="s">
        <v>2745</v>
      </c>
      <c r="G184" t="s">
        <v>2310</v>
      </c>
      <c r="H184" t="s">
        <v>2746</v>
      </c>
      <c r="I184" t="s">
        <v>59</v>
      </c>
      <c r="J184" t="s">
        <v>127</v>
      </c>
      <c r="K184" t="s">
        <v>75</v>
      </c>
      <c r="L184" t="s">
        <v>76</v>
      </c>
      <c r="M184" t="s">
        <v>133</v>
      </c>
      <c r="N184" t="s">
        <v>337</v>
      </c>
      <c r="O184" t="s">
        <v>338</v>
      </c>
      <c r="P184" t="s">
        <v>1741</v>
      </c>
      <c r="Q184" t="s">
        <v>1742</v>
      </c>
      <c r="R184" t="s">
        <v>131</v>
      </c>
      <c r="S184" s="83">
        <v>0</v>
      </c>
      <c r="T184" s="83">
        <v>272.64</v>
      </c>
      <c r="U184" s="83">
        <v>-272.64</v>
      </c>
      <c r="V184" s="83">
        <v>0</v>
      </c>
      <c r="W184" s="83">
        <v>0</v>
      </c>
      <c r="X184" s="83">
        <v>2.1000883847204213</v>
      </c>
      <c r="Y184">
        <v>0</v>
      </c>
      <c r="Z184" s="83">
        <v>-27.263999999999999</v>
      </c>
      <c r="AA184" s="83">
        <v>-25.163911615279577</v>
      </c>
    </row>
    <row r="185" spans="1:27" x14ac:dyDescent="0.25">
      <c r="A185" t="s">
        <v>1529</v>
      </c>
      <c r="B185" t="s">
        <v>1529</v>
      </c>
      <c r="C185" t="s">
        <v>2742</v>
      </c>
      <c r="D185" t="s">
        <v>2743</v>
      </c>
      <c r="E185" t="s">
        <v>2744</v>
      </c>
      <c r="F185" t="s">
        <v>2745</v>
      </c>
      <c r="G185" t="s">
        <v>2310</v>
      </c>
      <c r="H185" t="s">
        <v>2746</v>
      </c>
      <c r="I185" t="s">
        <v>59</v>
      </c>
      <c r="J185" t="s">
        <v>127</v>
      </c>
      <c r="K185" t="s">
        <v>75</v>
      </c>
      <c r="L185" t="s">
        <v>76</v>
      </c>
      <c r="M185" t="s">
        <v>133</v>
      </c>
      <c r="N185" t="s">
        <v>337</v>
      </c>
      <c r="O185" t="s">
        <v>338</v>
      </c>
      <c r="P185" t="s">
        <v>2759</v>
      </c>
      <c r="Q185" t="s">
        <v>2760</v>
      </c>
      <c r="R185" t="s">
        <v>131</v>
      </c>
      <c r="S185" s="83">
        <v>0</v>
      </c>
      <c r="T185" s="83">
        <v>102.9</v>
      </c>
      <c r="U185" s="83">
        <v>-102.9</v>
      </c>
      <c r="V185" s="83">
        <v>0</v>
      </c>
      <c r="W185" s="83">
        <v>0</v>
      </c>
      <c r="X185" s="83">
        <v>0.79261698499021183</v>
      </c>
      <c r="Y185">
        <v>0</v>
      </c>
      <c r="Z185" s="83">
        <v>-10.290000000000001</v>
      </c>
      <c r="AA185" s="83">
        <v>-9.4973830150097882</v>
      </c>
    </row>
    <row r="186" spans="1:27" x14ac:dyDescent="0.25">
      <c r="A186" t="s">
        <v>1529</v>
      </c>
      <c r="B186" t="s">
        <v>1529</v>
      </c>
      <c r="C186" t="s">
        <v>2742</v>
      </c>
      <c r="D186" t="s">
        <v>2743</v>
      </c>
      <c r="E186" t="s">
        <v>2744</v>
      </c>
      <c r="F186" t="s">
        <v>2745</v>
      </c>
      <c r="G186" t="s">
        <v>2310</v>
      </c>
      <c r="H186" t="s">
        <v>2746</v>
      </c>
      <c r="I186" t="s">
        <v>59</v>
      </c>
      <c r="J186" t="s">
        <v>127</v>
      </c>
      <c r="K186" t="s">
        <v>75</v>
      </c>
      <c r="L186" t="s">
        <v>76</v>
      </c>
      <c r="M186" t="s">
        <v>133</v>
      </c>
      <c r="N186" t="s">
        <v>149</v>
      </c>
      <c r="O186" t="s">
        <v>150</v>
      </c>
      <c r="P186" t="s">
        <v>151</v>
      </c>
      <c r="Q186" t="s">
        <v>152</v>
      </c>
      <c r="R186" t="s">
        <v>131</v>
      </c>
      <c r="S186" s="83">
        <v>241</v>
      </c>
      <c r="T186" s="83">
        <v>234.64</v>
      </c>
      <c r="U186" s="83">
        <v>6.3600000000000136</v>
      </c>
      <c r="V186" s="83">
        <v>0</v>
      </c>
      <c r="W186" s="83">
        <v>0</v>
      </c>
      <c r="X186" s="83">
        <v>1.8073824038688364</v>
      </c>
      <c r="Y186">
        <v>0</v>
      </c>
      <c r="Z186" s="83">
        <v>0.63600000000000279</v>
      </c>
      <c r="AA186" s="83">
        <v>2.4433824038688385</v>
      </c>
    </row>
    <row r="187" spans="1:27" x14ac:dyDescent="0.25">
      <c r="A187" t="s">
        <v>1529</v>
      </c>
      <c r="B187" t="s">
        <v>1529</v>
      </c>
      <c r="C187" t="s">
        <v>2742</v>
      </c>
      <c r="D187" t="s">
        <v>2743</v>
      </c>
      <c r="E187" t="s">
        <v>2744</v>
      </c>
      <c r="F187" t="s">
        <v>2745</v>
      </c>
      <c r="G187" t="s">
        <v>2310</v>
      </c>
      <c r="H187" t="s">
        <v>2746</v>
      </c>
      <c r="I187" t="s">
        <v>59</v>
      </c>
      <c r="J187" t="s">
        <v>127</v>
      </c>
      <c r="K187" t="s">
        <v>75</v>
      </c>
      <c r="L187" t="s">
        <v>76</v>
      </c>
      <c r="M187" t="s">
        <v>133</v>
      </c>
      <c r="N187" t="s">
        <v>149</v>
      </c>
      <c r="O187" t="s">
        <v>150</v>
      </c>
      <c r="P187" t="s">
        <v>376</v>
      </c>
      <c r="Q187" t="s">
        <v>377</v>
      </c>
      <c r="R187" t="s">
        <v>131</v>
      </c>
      <c r="S187" s="83">
        <v>86520.99000000002</v>
      </c>
      <c r="T187" s="83">
        <v>82535.7</v>
      </c>
      <c r="U187" s="83">
        <v>3985.2900000000227</v>
      </c>
      <c r="V187" s="83">
        <v>0</v>
      </c>
      <c r="W187" s="83">
        <v>0</v>
      </c>
      <c r="X187" s="83">
        <v>635.75507957295065</v>
      </c>
      <c r="Y187">
        <v>0</v>
      </c>
      <c r="Z187" s="83">
        <v>398.52900000000045</v>
      </c>
      <c r="AA187" s="83">
        <v>1034.2840795729517</v>
      </c>
    </row>
    <row r="188" spans="1:27" x14ac:dyDescent="0.25">
      <c r="A188" t="s">
        <v>1529</v>
      </c>
      <c r="B188" t="s">
        <v>1529</v>
      </c>
      <c r="C188" t="s">
        <v>2742</v>
      </c>
      <c r="D188" t="s">
        <v>2743</v>
      </c>
      <c r="E188" t="s">
        <v>2744</v>
      </c>
      <c r="F188" t="s">
        <v>2745</v>
      </c>
      <c r="G188" t="s">
        <v>2310</v>
      </c>
      <c r="H188" t="s">
        <v>2746</v>
      </c>
      <c r="I188" t="s">
        <v>59</v>
      </c>
      <c r="J188" t="s">
        <v>127</v>
      </c>
      <c r="K188" t="s">
        <v>75</v>
      </c>
      <c r="L188" t="s">
        <v>76</v>
      </c>
      <c r="M188" t="s">
        <v>133</v>
      </c>
      <c r="N188" t="s">
        <v>149</v>
      </c>
      <c r="O188" t="s">
        <v>150</v>
      </c>
      <c r="P188" t="s">
        <v>1004</v>
      </c>
      <c r="Q188" t="s">
        <v>1005</v>
      </c>
      <c r="R188" t="s">
        <v>131</v>
      </c>
      <c r="S188" s="83">
        <v>662.44</v>
      </c>
      <c r="T188" s="83">
        <v>1339.9700000000003</v>
      </c>
      <c r="U188" s="83">
        <v>-677.5300000000002</v>
      </c>
      <c r="V188" s="83">
        <v>0</v>
      </c>
      <c r="W188" s="83">
        <v>0</v>
      </c>
      <c r="X188" s="83">
        <v>10.321506135834152</v>
      </c>
      <c r="Y188">
        <v>0</v>
      </c>
      <c r="Z188" s="83">
        <v>-67.753000000000029</v>
      </c>
      <c r="AA188" s="83">
        <v>-57.431493864165887</v>
      </c>
    </row>
    <row r="189" spans="1:27" x14ac:dyDescent="0.25">
      <c r="A189" t="s">
        <v>1529</v>
      </c>
      <c r="B189" t="s">
        <v>1529</v>
      </c>
      <c r="C189" t="s">
        <v>2742</v>
      </c>
      <c r="D189" t="s">
        <v>2743</v>
      </c>
      <c r="E189" t="s">
        <v>2744</v>
      </c>
      <c r="F189" t="s">
        <v>2745</v>
      </c>
      <c r="G189" t="s">
        <v>2310</v>
      </c>
      <c r="H189" t="s">
        <v>2746</v>
      </c>
      <c r="I189" t="s">
        <v>59</v>
      </c>
      <c r="J189" t="s">
        <v>127</v>
      </c>
      <c r="K189" t="s">
        <v>75</v>
      </c>
      <c r="L189" t="s">
        <v>76</v>
      </c>
      <c r="M189" t="s">
        <v>133</v>
      </c>
      <c r="N189" t="s">
        <v>149</v>
      </c>
      <c r="O189" t="s">
        <v>150</v>
      </c>
      <c r="P189" t="s">
        <v>1767</v>
      </c>
      <c r="Q189" t="s">
        <v>1768</v>
      </c>
      <c r="R189" t="s">
        <v>131</v>
      </c>
      <c r="S189" s="83">
        <v>74.260000000000005</v>
      </c>
      <c r="T189" s="83">
        <v>360.5</v>
      </c>
      <c r="U189" s="83">
        <v>-286.24</v>
      </c>
      <c r="V189" s="83">
        <v>0</v>
      </c>
      <c r="W189" s="83">
        <v>0</v>
      </c>
      <c r="X189" s="83">
        <v>2.7768554236051637</v>
      </c>
      <c r="Y189">
        <v>0</v>
      </c>
      <c r="Z189" s="83">
        <v>-28.624000000000002</v>
      </c>
      <c r="AA189" s="83">
        <v>-25.84714457639484</v>
      </c>
    </row>
    <row r="190" spans="1:27" x14ac:dyDescent="0.25">
      <c r="A190" t="s">
        <v>1529</v>
      </c>
      <c r="B190" t="s">
        <v>1529</v>
      </c>
      <c r="C190" t="s">
        <v>2742</v>
      </c>
      <c r="D190" t="s">
        <v>2743</v>
      </c>
      <c r="E190" t="s">
        <v>2744</v>
      </c>
      <c r="F190" t="s">
        <v>2745</v>
      </c>
      <c r="G190" t="s">
        <v>2310</v>
      </c>
      <c r="H190" t="s">
        <v>2746</v>
      </c>
      <c r="I190" t="s">
        <v>59</v>
      </c>
      <c r="J190" t="s">
        <v>127</v>
      </c>
      <c r="K190" t="s">
        <v>75</v>
      </c>
      <c r="L190" t="s">
        <v>76</v>
      </c>
      <c r="M190" t="s">
        <v>133</v>
      </c>
      <c r="N190" t="s">
        <v>149</v>
      </c>
      <c r="O190" t="s">
        <v>150</v>
      </c>
      <c r="P190" t="s">
        <v>740</v>
      </c>
      <c r="Q190" t="s">
        <v>741</v>
      </c>
      <c r="R190" t="s">
        <v>131</v>
      </c>
      <c r="S190" s="83">
        <v>1101.3699999999999</v>
      </c>
      <c r="T190" s="83">
        <v>369.85</v>
      </c>
      <c r="U190" s="83">
        <v>731.52</v>
      </c>
      <c r="V190" s="83">
        <v>0</v>
      </c>
      <c r="W190" s="83">
        <v>0</v>
      </c>
      <c r="X190" s="83">
        <v>2.8488765004725929</v>
      </c>
      <c r="Y190">
        <v>0</v>
      </c>
      <c r="Z190" s="83">
        <v>73.151999999999987</v>
      </c>
      <c r="AA190" s="83">
        <v>76.000876500472586</v>
      </c>
    </row>
    <row r="191" spans="1:27" x14ac:dyDescent="0.25">
      <c r="A191" t="s">
        <v>1529</v>
      </c>
      <c r="B191" t="s">
        <v>1529</v>
      </c>
      <c r="C191" t="s">
        <v>2742</v>
      </c>
      <c r="D191" t="s">
        <v>2743</v>
      </c>
      <c r="E191" t="s">
        <v>2744</v>
      </c>
      <c r="F191" t="s">
        <v>2745</v>
      </c>
      <c r="G191" t="s">
        <v>2310</v>
      </c>
      <c r="H191" t="s">
        <v>2746</v>
      </c>
      <c r="I191" t="s">
        <v>59</v>
      </c>
      <c r="J191" t="s">
        <v>127</v>
      </c>
      <c r="K191" t="s">
        <v>75</v>
      </c>
      <c r="L191" t="s">
        <v>76</v>
      </c>
      <c r="M191" t="s">
        <v>133</v>
      </c>
      <c r="N191" t="s">
        <v>149</v>
      </c>
      <c r="O191" t="s">
        <v>150</v>
      </c>
      <c r="P191" t="s">
        <v>2610</v>
      </c>
      <c r="Q191" t="s">
        <v>2611</v>
      </c>
      <c r="R191" t="s">
        <v>131</v>
      </c>
      <c r="S191" s="83">
        <v>0</v>
      </c>
      <c r="T191" s="83">
        <v>19.2</v>
      </c>
      <c r="U191" s="83">
        <v>-19.2</v>
      </c>
      <c r="V191" s="83">
        <v>0</v>
      </c>
      <c r="W191" s="83">
        <v>0</v>
      </c>
      <c r="X191" s="83">
        <v>0.14789354821974796</v>
      </c>
      <c r="Y191">
        <v>0</v>
      </c>
      <c r="Z191" s="83">
        <v>-1.92</v>
      </c>
      <c r="AA191" s="83">
        <v>-1.7721064517802521</v>
      </c>
    </row>
    <row r="192" spans="1:27" x14ac:dyDescent="0.25">
      <c r="A192" t="s">
        <v>1529</v>
      </c>
      <c r="B192" t="s">
        <v>1529</v>
      </c>
      <c r="C192" t="s">
        <v>2742</v>
      </c>
      <c r="D192" t="s">
        <v>2743</v>
      </c>
      <c r="E192" t="s">
        <v>2744</v>
      </c>
      <c r="F192" t="s">
        <v>2745</v>
      </c>
      <c r="G192" t="s">
        <v>2310</v>
      </c>
      <c r="H192" t="s">
        <v>2746</v>
      </c>
      <c r="I192" t="s">
        <v>59</v>
      </c>
      <c r="J192" t="s">
        <v>127</v>
      </c>
      <c r="K192" t="s">
        <v>75</v>
      </c>
      <c r="L192" t="s">
        <v>76</v>
      </c>
      <c r="M192" t="s">
        <v>133</v>
      </c>
      <c r="N192" t="s">
        <v>149</v>
      </c>
      <c r="O192" t="s">
        <v>150</v>
      </c>
      <c r="P192" t="s">
        <v>2497</v>
      </c>
      <c r="Q192" t="s">
        <v>2498</v>
      </c>
      <c r="R192" t="s">
        <v>131</v>
      </c>
      <c r="S192" s="83">
        <v>175.1</v>
      </c>
      <c r="T192" s="83">
        <v>510</v>
      </c>
      <c r="U192" s="83">
        <v>-334.9</v>
      </c>
      <c r="V192" s="83">
        <v>0</v>
      </c>
      <c r="W192" s="83">
        <v>0</v>
      </c>
      <c r="X192" s="83">
        <v>3.9284223745870555</v>
      </c>
      <c r="Y192">
        <v>0</v>
      </c>
      <c r="Z192" s="83">
        <v>-33.489999999999995</v>
      </c>
      <c r="AA192" s="83">
        <v>-29.561577625412944</v>
      </c>
    </row>
    <row r="193" spans="1:27" x14ac:dyDescent="0.25">
      <c r="A193" t="s">
        <v>1529</v>
      </c>
      <c r="B193" t="s">
        <v>1529</v>
      </c>
      <c r="C193" t="s">
        <v>2742</v>
      </c>
      <c r="D193" t="s">
        <v>2743</v>
      </c>
      <c r="E193" t="s">
        <v>2744</v>
      </c>
      <c r="F193" t="s">
        <v>2745</v>
      </c>
      <c r="G193" t="s">
        <v>2310</v>
      </c>
      <c r="H193" t="s">
        <v>2746</v>
      </c>
      <c r="I193" t="s">
        <v>59</v>
      </c>
      <c r="J193" t="s">
        <v>127</v>
      </c>
      <c r="K193" t="s">
        <v>75</v>
      </c>
      <c r="L193" t="s">
        <v>76</v>
      </c>
      <c r="M193" t="s">
        <v>133</v>
      </c>
      <c r="N193" t="s">
        <v>149</v>
      </c>
      <c r="O193" t="s">
        <v>150</v>
      </c>
      <c r="P193" t="s">
        <v>307</v>
      </c>
      <c r="Q193" t="s">
        <v>308</v>
      </c>
      <c r="R193" t="s">
        <v>131</v>
      </c>
      <c r="S193" s="83">
        <v>35098.120000000003</v>
      </c>
      <c r="T193" s="83">
        <v>27760.739999999998</v>
      </c>
      <c r="U193" s="83">
        <v>7337.380000000001</v>
      </c>
      <c r="V193" s="83">
        <v>0</v>
      </c>
      <c r="W193" s="83">
        <v>0</v>
      </c>
      <c r="X193" s="83">
        <v>213.83512186488989</v>
      </c>
      <c r="Y193">
        <v>0</v>
      </c>
      <c r="Z193" s="83">
        <v>733.73800000000006</v>
      </c>
      <c r="AA193" s="83">
        <v>947.57312186489003</v>
      </c>
    </row>
    <row r="194" spans="1:27" x14ac:dyDescent="0.25">
      <c r="A194" t="s">
        <v>1529</v>
      </c>
      <c r="B194" t="s">
        <v>1529</v>
      </c>
      <c r="C194" t="s">
        <v>2742</v>
      </c>
      <c r="D194" t="s">
        <v>2743</v>
      </c>
      <c r="E194" t="s">
        <v>2744</v>
      </c>
      <c r="F194" t="s">
        <v>2745</v>
      </c>
      <c r="G194" t="s">
        <v>2310</v>
      </c>
      <c r="H194" t="s">
        <v>2746</v>
      </c>
      <c r="I194" t="s">
        <v>59</v>
      </c>
      <c r="J194" t="s">
        <v>127</v>
      </c>
      <c r="K194" t="s">
        <v>75</v>
      </c>
      <c r="L194" t="s">
        <v>76</v>
      </c>
      <c r="M194" t="s">
        <v>133</v>
      </c>
      <c r="N194" t="s">
        <v>149</v>
      </c>
      <c r="O194" t="s">
        <v>150</v>
      </c>
      <c r="P194" t="s">
        <v>2755</v>
      </c>
      <c r="Q194" t="s">
        <v>2756</v>
      </c>
      <c r="R194" t="s">
        <v>131</v>
      </c>
      <c r="S194" s="83">
        <v>0</v>
      </c>
      <c r="T194" s="83">
        <v>216.3</v>
      </c>
      <c r="U194" s="83">
        <v>-216.3</v>
      </c>
      <c r="V194" s="83">
        <v>0</v>
      </c>
      <c r="W194" s="83">
        <v>0</v>
      </c>
      <c r="X194" s="83">
        <v>1.6661132541630983</v>
      </c>
      <c r="Y194">
        <v>0</v>
      </c>
      <c r="Z194" s="83">
        <v>-21.630000000000003</v>
      </c>
      <c r="AA194" s="83">
        <v>-19.963886745836906</v>
      </c>
    </row>
    <row r="195" spans="1:27" x14ac:dyDescent="0.25">
      <c r="A195" t="s">
        <v>1529</v>
      </c>
      <c r="B195" t="s">
        <v>1529</v>
      </c>
      <c r="C195" t="s">
        <v>2742</v>
      </c>
      <c r="D195" t="s">
        <v>2743</v>
      </c>
      <c r="E195" t="s">
        <v>2744</v>
      </c>
      <c r="F195" t="s">
        <v>2745</v>
      </c>
      <c r="G195" t="s">
        <v>2310</v>
      </c>
      <c r="H195" t="s">
        <v>2746</v>
      </c>
      <c r="I195" t="s">
        <v>59</v>
      </c>
      <c r="J195" t="s">
        <v>127</v>
      </c>
      <c r="K195" t="s">
        <v>75</v>
      </c>
      <c r="L195" t="s">
        <v>76</v>
      </c>
      <c r="M195" t="s">
        <v>133</v>
      </c>
      <c r="N195" t="s">
        <v>149</v>
      </c>
      <c r="O195" t="s">
        <v>150</v>
      </c>
      <c r="P195" t="s">
        <v>1008</v>
      </c>
      <c r="Q195" t="s">
        <v>1009</v>
      </c>
      <c r="R195" t="s">
        <v>131</v>
      </c>
      <c r="S195" s="83">
        <v>1326</v>
      </c>
      <c r="T195" s="83">
        <v>98.99</v>
      </c>
      <c r="U195" s="83">
        <v>1227.01</v>
      </c>
      <c r="V195" s="83">
        <v>0</v>
      </c>
      <c r="W195" s="83">
        <v>0</v>
      </c>
      <c r="X195" s="83">
        <v>0.76249908011837753</v>
      </c>
      <c r="Y195">
        <v>0</v>
      </c>
      <c r="Z195" s="83">
        <v>122.70099999999999</v>
      </c>
      <c r="AA195" s="83">
        <v>123.46349908011837</v>
      </c>
    </row>
    <row r="196" spans="1:27" x14ac:dyDescent="0.25">
      <c r="A196" t="s">
        <v>1529</v>
      </c>
      <c r="B196" t="s">
        <v>1529</v>
      </c>
      <c r="C196" t="s">
        <v>2742</v>
      </c>
      <c r="D196" t="s">
        <v>2743</v>
      </c>
      <c r="E196" t="s">
        <v>2744</v>
      </c>
      <c r="F196" t="s">
        <v>2745</v>
      </c>
      <c r="G196" t="s">
        <v>2310</v>
      </c>
      <c r="H196" t="s">
        <v>2746</v>
      </c>
      <c r="I196" t="s">
        <v>59</v>
      </c>
      <c r="J196" t="s">
        <v>127</v>
      </c>
      <c r="K196" t="s">
        <v>75</v>
      </c>
      <c r="L196" t="s">
        <v>76</v>
      </c>
      <c r="M196" t="s">
        <v>133</v>
      </c>
      <c r="N196" t="s">
        <v>149</v>
      </c>
      <c r="O196" t="s">
        <v>150</v>
      </c>
      <c r="P196" t="s">
        <v>2757</v>
      </c>
      <c r="Q196" t="s">
        <v>2758</v>
      </c>
      <c r="R196" t="s">
        <v>131</v>
      </c>
      <c r="S196" s="83">
        <v>0</v>
      </c>
      <c r="T196" s="83">
        <v>393.6</v>
      </c>
      <c r="U196" s="83">
        <v>-393.6</v>
      </c>
      <c r="V196" s="83">
        <v>0</v>
      </c>
      <c r="W196" s="83">
        <v>0</v>
      </c>
      <c r="X196" s="83">
        <v>3.0318177385048335</v>
      </c>
      <c r="Y196">
        <v>0</v>
      </c>
      <c r="Z196" s="83">
        <v>-39.360000000000007</v>
      </c>
      <c r="AA196" s="83">
        <v>-36.328182261495172</v>
      </c>
    </row>
    <row r="197" spans="1:27" x14ac:dyDescent="0.25">
      <c r="A197" t="s">
        <v>1529</v>
      </c>
      <c r="B197" t="s">
        <v>1529</v>
      </c>
      <c r="C197" t="s">
        <v>2742</v>
      </c>
      <c r="D197" t="s">
        <v>2743</v>
      </c>
      <c r="E197" t="s">
        <v>2744</v>
      </c>
      <c r="F197" t="s">
        <v>2745</v>
      </c>
      <c r="G197" t="s">
        <v>2310</v>
      </c>
      <c r="H197" t="s">
        <v>2746</v>
      </c>
      <c r="I197" t="s">
        <v>59</v>
      </c>
      <c r="J197" t="s">
        <v>127</v>
      </c>
      <c r="K197" t="s">
        <v>75</v>
      </c>
      <c r="L197" t="s">
        <v>76</v>
      </c>
      <c r="M197" t="s">
        <v>133</v>
      </c>
      <c r="N197" t="s">
        <v>149</v>
      </c>
      <c r="O197" t="s">
        <v>737</v>
      </c>
      <c r="P197" t="s">
        <v>738</v>
      </c>
      <c r="Q197" t="s">
        <v>739</v>
      </c>
      <c r="R197" t="s">
        <v>131</v>
      </c>
      <c r="S197" s="83">
        <v>0</v>
      </c>
      <c r="T197" s="83">
        <v>38</v>
      </c>
      <c r="U197" s="83">
        <v>-38</v>
      </c>
      <c r="V197" s="83">
        <v>0</v>
      </c>
      <c r="W197" s="83">
        <v>0</v>
      </c>
      <c r="X197" s="83">
        <v>0.2927059808515845</v>
      </c>
      <c r="Y197">
        <v>0</v>
      </c>
      <c r="Z197" s="83">
        <v>-3.8000000000000003</v>
      </c>
      <c r="AA197" s="83">
        <v>-3.5072940191484157</v>
      </c>
    </row>
    <row r="198" spans="1:27" x14ac:dyDescent="0.25">
      <c r="A198" t="s">
        <v>1529</v>
      </c>
      <c r="B198" t="s">
        <v>1529</v>
      </c>
      <c r="C198" t="s">
        <v>2742</v>
      </c>
      <c r="D198" t="s">
        <v>2743</v>
      </c>
      <c r="E198" t="s">
        <v>2744</v>
      </c>
      <c r="F198" t="s">
        <v>2745</v>
      </c>
      <c r="G198" t="s">
        <v>2310</v>
      </c>
      <c r="H198" t="s">
        <v>2746</v>
      </c>
      <c r="I198" t="s">
        <v>59</v>
      </c>
      <c r="J198" t="s">
        <v>127</v>
      </c>
      <c r="K198" t="s">
        <v>75</v>
      </c>
      <c r="L198" t="s">
        <v>76</v>
      </c>
      <c r="M198" t="s">
        <v>648</v>
      </c>
      <c r="N198" t="s">
        <v>649</v>
      </c>
      <c r="O198" t="s">
        <v>1144</v>
      </c>
      <c r="P198" t="s">
        <v>1145</v>
      </c>
      <c r="Q198" t="s">
        <v>1146</v>
      </c>
      <c r="R198" t="s">
        <v>131</v>
      </c>
      <c r="S198" s="83">
        <v>45802.15</v>
      </c>
      <c r="T198" s="83">
        <v>78161.790000000008</v>
      </c>
      <c r="U198" s="83">
        <v>-32359.640000000007</v>
      </c>
      <c r="V198" s="83">
        <v>0</v>
      </c>
      <c r="W198" s="83">
        <v>0</v>
      </c>
      <c r="X198" s="83">
        <v>602.06377387014663</v>
      </c>
      <c r="Y198">
        <v>0</v>
      </c>
      <c r="Z198" s="83">
        <v>-3235.9640000000009</v>
      </c>
      <c r="AA198" s="83">
        <v>-2633.9002261298538</v>
      </c>
    </row>
    <row r="199" spans="1:27" x14ac:dyDescent="0.25">
      <c r="A199" t="s">
        <v>1529</v>
      </c>
      <c r="B199" t="s">
        <v>1529</v>
      </c>
      <c r="C199" t="s">
        <v>2742</v>
      </c>
      <c r="D199" t="s">
        <v>2743</v>
      </c>
      <c r="E199" t="s">
        <v>2744</v>
      </c>
      <c r="F199" t="s">
        <v>2745</v>
      </c>
      <c r="G199" t="s">
        <v>2310</v>
      </c>
      <c r="H199" t="s">
        <v>2746</v>
      </c>
      <c r="I199" t="s">
        <v>59</v>
      </c>
      <c r="J199" t="s">
        <v>127</v>
      </c>
      <c r="K199" t="s">
        <v>75</v>
      </c>
      <c r="L199" t="s">
        <v>76</v>
      </c>
      <c r="M199" t="s">
        <v>648</v>
      </c>
      <c r="N199" t="s">
        <v>649</v>
      </c>
      <c r="O199" t="s">
        <v>650</v>
      </c>
      <c r="P199" t="s">
        <v>651</v>
      </c>
      <c r="Q199" t="s">
        <v>652</v>
      </c>
      <c r="R199" t="s">
        <v>131</v>
      </c>
      <c r="S199" s="83">
        <v>10751.04</v>
      </c>
      <c r="T199" s="83">
        <v>6752.17</v>
      </c>
      <c r="U199" s="83">
        <v>3998.8700000000008</v>
      </c>
      <c r="V199" s="83">
        <v>0</v>
      </c>
      <c r="W199" s="83">
        <v>0</v>
      </c>
      <c r="X199" s="83">
        <v>52.010540598069568</v>
      </c>
      <c r="Y199">
        <v>0</v>
      </c>
      <c r="Z199" s="83">
        <v>399.88699999999994</v>
      </c>
      <c r="AA199" s="83">
        <v>451.89754059806955</v>
      </c>
    </row>
    <row r="200" spans="1:27" x14ac:dyDescent="0.25">
      <c r="A200" t="s">
        <v>1529</v>
      </c>
      <c r="B200" t="s">
        <v>1529</v>
      </c>
      <c r="C200" t="s">
        <v>2742</v>
      </c>
      <c r="D200" t="s">
        <v>2743</v>
      </c>
      <c r="E200" t="s">
        <v>2744</v>
      </c>
      <c r="F200" t="s">
        <v>2745</v>
      </c>
      <c r="G200" t="s">
        <v>2310</v>
      </c>
      <c r="H200" t="s">
        <v>2746</v>
      </c>
      <c r="I200" t="s">
        <v>59</v>
      </c>
      <c r="J200" t="s">
        <v>127</v>
      </c>
      <c r="K200" t="s">
        <v>75</v>
      </c>
      <c r="L200" t="s">
        <v>76</v>
      </c>
      <c r="M200" t="s">
        <v>648</v>
      </c>
      <c r="N200" t="s">
        <v>649</v>
      </c>
      <c r="O200" t="s">
        <v>1147</v>
      </c>
      <c r="P200" t="s">
        <v>1148</v>
      </c>
      <c r="Q200" t="s">
        <v>1149</v>
      </c>
      <c r="R200" t="s">
        <v>131</v>
      </c>
      <c r="S200" s="83">
        <v>43283.28</v>
      </c>
      <c r="T200" s="83">
        <v>17121.64</v>
      </c>
      <c r="U200" s="83">
        <v>26161.64</v>
      </c>
      <c r="V200" s="83">
        <v>0</v>
      </c>
      <c r="W200" s="83">
        <v>0</v>
      </c>
      <c r="X200" s="83">
        <v>131.88437973651904</v>
      </c>
      <c r="Y200">
        <v>0</v>
      </c>
      <c r="Z200" s="83">
        <v>2616.1640000000002</v>
      </c>
      <c r="AA200" s="83">
        <v>2748.0483797365187</v>
      </c>
    </row>
    <row r="201" spans="1:27" x14ac:dyDescent="0.25">
      <c r="A201" t="s">
        <v>1529</v>
      </c>
      <c r="B201" t="s">
        <v>1529</v>
      </c>
      <c r="C201" t="s">
        <v>2742</v>
      </c>
      <c r="D201" t="s">
        <v>2743</v>
      </c>
      <c r="E201" t="s">
        <v>2744</v>
      </c>
      <c r="F201" t="s">
        <v>2745</v>
      </c>
      <c r="G201" t="s">
        <v>2310</v>
      </c>
      <c r="H201" t="s">
        <v>2746</v>
      </c>
      <c r="I201" t="s">
        <v>59</v>
      </c>
      <c r="J201" t="s">
        <v>193</v>
      </c>
      <c r="K201" t="s">
        <v>60</v>
      </c>
      <c r="L201" t="s">
        <v>61</v>
      </c>
      <c r="M201" t="s">
        <v>194</v>
      </c>
      <c r="N201" t="s">
        <v>656</v>
      </c>
      <c r="O201" t="s">
        <v>657</v>
      </c>
      <c r="P201" t="s">
        <v>1150</v>
      </c>
      <c r="Q201" t="s">
        <v>1151</v>
      </c>
      <c r="R201" t="s">
        <v>131</v>
      </c>
      <c r="S201" s="83">
        <v>48568.800000000003</v>
      </c>
      <c r="T201" s="83">
        <v>53812.599999999991</v>
      </c>
      <c r="U201" s="83">
        <v>-5243.7999999999884</v>
      </c>
      <c r="V201" s="83">
        <v>0</v>
      </c>
      <c r="W201" s="83">
        <v>0</v>
      </c>
      <c r="X201" s="83">
        <v>414.50710171510462</v>
      </c>
      <c r="Y201">
        <v>0</v>
      </c>
      <c r="Z201" s="83">
        <v>-524.38000000000011</v>
      </c>
      <c r="AA201" s="83">
        <v>-109.8728982848952</v>
      </c>
    </row>
    <row r="202" spans="1:27" x14ac:dyDescent="0.25">
      <c r="A202" t="s">
        <v>1529</v>
      </c>
      <c r="B202" t="s">
        <v>1529</v>
      </c>
      <c r="C202" t="s">
        <v>2742</v>
      </c>
      <c r="D202" t="s">
        <v>2743</v>
      </c>
      <c r="E202" t="s">
        <v>2744</v>
      </c>
      <c r="F202" t="s">
        <v>2745</v>
      </c>
      <c r="G202" t="s">
        <v>2310</v>
      </c>
      <c r="H202" t="s">
        <v>2746</v>
      </c>
      <c r="I202" t="s">
        <v>59</v>
      </c>
      <c r="J202" t="s">
        <v>193</v>
      </c>
      <c r="K202" t="s">
        <v>60</v>
      </c>
      <c r="L202" t="s">
        <v>61</v>
      </c>
      <c r="M202" t="s">
        <v>194</v>
      </c>
      <c r="N202" t="s">
        <v>656</v>
      </c>
      <c r="O202" t="s">
        <v>657</v>
      </c>
      <c r="P202" t="s">
        <v>1019</v>
      </c>
      <c r="Q202" t="s">
        <v>1020</v>
      </c>
      <c r="R202" t="s">
        <v>131</v>
      </c>
      <c r="S202" s="83">
        <v>175.95</v>
      </c>
      <c r="T202" s="83">
        <v>106.56</v>
      </c>
      <c r="U202" s="83">
        <v>69.389999999999986</v>
      </c>
      <c r="V202" s="83">
        <v>0</v>
      </c>
      <c r="W202" s="83">
        <v>0</v>
      </c>
      <c r="X202" s="83">
        <v>0.82080919261960128</v>
      </c>
      <c r="Y202">
        <v>0</v>
      </c>
      <c r="Z202" s="83">
        <v>6.9389999999999983</v>
      </c>
      <c r="AA202" s="83">
        <v>7.7598091926195991</v>
      </c>
    </row>
    <row r="203" spans="1:27" x14ac:dyDescent="0.25">
      <c r="A203" t="s">
        <v>1529</v>
      </c>
      <c r="B203" t="s">
        <v>1529</v>
      </c>
      <c r="C203" t="s">
        <v>2742</v>
      </c>
      <c r="D203" t="s">
        <v>2743</v>
      </c>
      <c r="E203" t="s">
        <v>2744</v>
      </c>
      <c r="F203" t="s">
        <v>2745</v>
      </c>
      <c r="G203" t="s">
        <v>2310</v>
      </c>
      <c r="H203" t="s">
        <v>2746</v>
      </c>
      <c r="I203" t="s">
        <v>59</v>
      </c>
      <c r="J203" t="s">
        <v>193</v>
      </c>
      <c r="K203" t="s">
        <v>60</v>
      </c>
      <c r="L203" t="s">
        <v>61</v>
      </c>
      <c r="M203" t="s">
        <v>194</v>
      </c>
      <c r="N203" t="s">
        <v>750</v>
      </c>
      <c r="O203" t="s">
        <v>751</v>
      </c>
      <c r="P203" t="s">
        <v>883</v>
      </c>
      <c r="Q203" t="s">
        <v>884</v>
      </c>
      <c r="R203" t="s">
        <v>131</v>
      </c>
      <c r="S203" s="83">
        <v>785.91</v>
      </c>
      <c r="T203" s="83">
        <v>170.41</v>
      </c>
      <c r="U203" s="83">
        <v>615.5</v>
      </c>
      <c r="V203" s="83">
        <v>0</v>
      </c>
      <c r="W203" s="83">
        <v>0</v>
      </c>
      <c r="X203" s="83">
        <v>1.3126322683399607</v>
      </c>
      <c r="Y203">
        <v>0</v>
      </c>
      <c r="Z203" s="83">
        <v>61.550000000000011</v>
      </c>
      <c r="AA203" s="83">
        <v>62.862632268339965</v>
      </c>
    </row>
    <row r="204" spans="1:27" x14ac:dyDescent="0.25">
      <c r="A204" t="s">
        <v>1529</v>
      </c>
      <c r="B204" t="s">
        <v>1529</v>
      </c>
      <c r="C204" t="s">
        <v>2742</v>
      </c>
      <c r="D204" t="s">
        <v>2743</v>
      </c>
      <c r="E204" t="s">
        <v>2744</v>
      </c>
      <c r="F204" t="s">
        <v>2745</v>
      </c>
      <c r="G204" t="s">
        <v>2310</v>
      </c>
      <c r="H204" t="s">
        <v>2746</v>
      </c>
      <c r="I204" t="s">
        <v>59</v>
      </c>
      <c r="J204" t="s">
        <v>193</v>
      </c>
      <c r="K204" t="s">
        <v>60</v>
      </c>
      <c r="L204" t="s">
        <v>61</v>
      </c>
      <c r="M204" t="s">
        <v>194</v>
      </c>
      <c r="N204" t="s">
        <v>750</v>
      </c>
      <c r="O204" t="s">
        <v>751</v>
      </c>
      <c r="P204" t="s">
        <v>892</v>
      </c>
      <c r="Q204" t="s">
        <v>893</v>
      </c>
      <c r="R204" t="s">
        <v>131</v>
      </c>
      <c r="S204" s="83">
        <v>1844</v>
      </c>
      <c r="T204" s="83">
        <v>2402</v>
      </c>
      <c r="U204" s="83">
        <v>-558</v>
      </c>
      <c r="V204" s="83">
        <v>0</v>
      </c>
      <c r="W204" s="83">
        <v>0</v>
      </c>
      <c r="X204" s="83">
        <v>18.50209910540805</v>
      </c>
      <c r="Y204">
        <v>0</v>
      </c>
      <c r="Z204" s="83">
        <v>-55.799999999999983</v>
      </c>
      <c r="AA204" s="83">
        <v>-37.297900894591947</v>
      </c>
    </row>
    <row r="205" spans="1:27" x14ac:dyDescent="0.25">
      <c r="A205" t="s">
        <v>1529</v>
      </c>
      <c r="B205" t="s">
        <v>1529</v>
      </c>
      <c r="C205" t="s">
        <v>2742</v>
      </c>
      <c r="D205" t="s">
        <v>2743</v>
      </c>
      <c r="E205" t="s">
        <v>2744</v>
      </c>
      <c r="F205" t="s">
        <v>2745</v>
      </c>
      <c r="G205" t="s">
        <v>2310</v>
      </c>
      <c r="H205" t="s">
        <v>2746</v>
      </c>
      <c r="I205" t="s">
        <v>59</v>
      </c>
      <c r="J205" t="s">
        <v>193</v>
      </c>
      <c r="K205" t="s">
        <v>60</v>
      </c>
      <c r="L205" t="s">
        <v>61</v>
      </c>
      <c r="M205" t="s">
        <v>194</v>
      </c>
      <c r="N205" t="s">
        <v>750</v>
      </c>
      <c r="O205" t="s">
        <v>751</v>
      </c>
      <c r="P205" t="s">
        <v>1152</v>
      </c>
      <c r="Q205" t="s">
        <v>1153</v>
      </c>
      <c r="R205" t="s">
        <v>131</v>
      </c>
      <c r="S205" s="83">
        <v>81745.72</v>
      </c>
      <c r="T205" s="83">
        <v>72451.829999999987</v>
      </c>
      <c r="U205" s="83">
        <v>9293.890000000014</v>
      </c>
      <c r="V205" s="83">
        <v>0</v>
      </c>
      <c r="W205" s="83">
        <v>0</v>
      </c>
      <c r="X205" s="83">
        <v>558.08115696426978</v>
      </c>
      <c r="Y205">
        <v>0</v>
      </c>
      <c r="Z205" s="83">
        <v>929.38900000000103</v>
      </c>
      <c r="AA205" s="83">
        <v>1487.4701569642712</v>
      </c>
    </row>
    <row r="206" spans="1:27" x14ac:dyDescent="0.25">
      <c r="A206" t="s">
        <v>1529</v>
      </c>
      <c r="B206" t="s">
        <v>1529</v>
      </c>
      <c r="C206" t="s">
        <v>2742</v>
      </c>
      <c r="D206" t="s">
        <v>2743</v>
      </c>
      <c r="E206" t="s">
        <v>2744</v>
      </c>
      <c r="F206" t="s">
        <v>2745</v>
      </c>
      <c r="G206" t="s">
        <v>2310</v>
      </c>
      <c r="H206" t="s">
        <v>2746</v>
      </c>
      <c r="I206" t="s">
        <v>59</v>
      </c>
      <c r="J206" t="s">
        <v>193</v>
      </c>
      <c r="K206" t="s">
        <v>60</v>
      </c>
      <c r="L206" t="s">
        <v>61</v>
      </c>
      <c r="M206" t="s">
        <v>194</v>
      </c>
      <c r="N206" t="s">
        <v>750</v>
      </c>
      <c r="O206" t="s">
        <v>751</v>
      </c>
      <c r="P206" t="s">
        <v>1154</v>
      </c>
      <c r="Q206" t="s">
        <v>1155</v>
      </c>
      <c r="R206" t="s">
        <v>131</v>
      </c>
      <c r="S206" s="83">
        <v>29528.51</v>
      </c>
      <c r="T206" s="83">
        <v>27798</v>
      </c>
      <c r="U206" s="83">
        <v>1730.5099999999984</v>
      </c>
      <c r="V206" s="83">
        <v>0</v>
      </c>
      <c r="W206" s="83">
        <v>0</v>
      </c>
      <c r="X206" s="83">
        <v>214.12212778190386</v>
      </c>
      <c r="Y206">
        <v>0</v>
      </c>
      <c r="Z206" s="83">
        <v>173.05099999999993</v>
      </c>
      <c r="AA206" s="83">
        <v>387.17312778190399</v>
      </c>
    </row>
    <row r="207" spans="1:27" x14ac:dyDescent="0.25">
      <c r="A207" t="s">
        <v>1529</v>
      </c>
      <c r="B207" t="s">
        <v>1529</v>
      </c>
      <c r="C207" t="s">
        <v>2742</v>
      </c>
      <c r="D207" t="s">
        <v>2743</v>
      </c>
      <c r="E207" t="s">
        <v>2744</v>
      </c>
      <c r="F207" t="s">
        <v>2745</v>
      </c>
      <c r="G207" t="s">
        <v>2310</v>
      </c>
      <c r="H207" t="s">
        <v>2746</v>
      </c>
      <c r="I207" t="s">
        <v>59</v>
      </c>
      <c r="J207" t="s">
        <v>193</v>
      </c>
      <c r="K207" t="s">
        <v>60</v>
      </c>
      <c r="L207" t="s">
        <v>61</v>
      </c>
      <c r="M207" t="s">
        <v>194</v>
      </c>
      <c r="N207" t="s">
        <v>195</v>
      </c>
      <c r="O207" t="s">
        <v>196</v>
      </c>
      <c r="P207" t="s">
        <v>345</v>
      </c>
      <c r="Q207" t="s">
        <v>346</v>
      </c>
      <c r="R207" t="s">
        <v>131</v>
      </c>
      <c r="S207" s="83">
        <v>302.5</v>
      </c>
      <c r="T207" s="83">
        <v>462</v>
      </c>
      <c r="U207" s="83">
        <v>-159.5</v>
      </c>
      <c r="V207" s="83">
        <v>0</v>
      </c>
      <c r="W207" s="83">
        <v>0</v>
      </c>
      <c r="X207" s="83">
        <v>3.5586885040376854</v>
      </c>
      <c r="Y207">
        <v>0</v>
      </c>
      <c r="Z207" s="83">
        <v>-15.950000000000003</v>
      </c>
      <c r="AA207" s="83">
        <v>-12.39131149596232</v>
      </c>
    </row>
    <row r="208" spans="1:27" x14ac:dyDescent="0.25">
      <c r="A208" t="s">
        <v>1529</v>
      </c>
      <c r="B208" t="s">
        <v>1529</v>
      </c>
      <c r="C208" t="s">
        <v>2742</v>
      </c>
      <c r="D208" t="s">
        <v>2743</v>
      </c>
      <c r="E208" t="s">
        <v>2744</v>
      </c>
      <c r="F208" t="s">
        <v>2745</v>
      </c>
      <c r="G208" t="s">
        <v>2310</v>
      </c>
      <c r="H208" t="s">
        <v>2746</v>
      </c>
      <c r="I208" t="s">
        <v>59</v>
      </c>
      <c r="J208" t="s">
        <v>193</v>
      </c>
      <c r="K208" t="s">
        <v>60</v>
      </c>
      <c r="L208" t="s">
        <v>61</v>
      </c>
      <c r="M208" t="s">
        <v>194</v>
      </c>
      <c r="N208" t="s">
        <v>195</v>
      </c>
      <c r="O208" t="s">
        <v>196</v>
      </c>
      <c r="P208" t="s">
        <v>1156</v>
      </c>
      <c r="Q208" t="s">
        <v>1157</v>
      </c>
      <c r="R208" t="s">
        <v>131</v>
      </c>
      <c r="S208" s="83">
        <v>1482</v>
      </c>
      <c r="T208" s="83">
        <v>1496.3</v>
      </c>
      <c r="U208" s="83">
        <v>-14.299999999999955</v>
      </c>
      <c r="V208" s="83">
        <v>0</v>
      </c>
      <c r="W208" s="83">
        <v>0</v>
      </c>
      <c r="X208" s="83">
        <v>11.525683135479628</v>
      </c>
      <c r="Y208">
        <v>0</v>
      </c>
      <c r="Z208" s="83">
        <v>-1.4299999999999784</v>
      </c>
      <c r="AA208" s="83">
        <v>10.095683135479646</v>
      </c>
    </row>
    <row r="209" spans="1:27" x14ac:dyDescent="0.25">
      <c r="A209" t="s">
        <v>1529</v>
      </c>
      <c r="B209" t="s">
        <v>1529</v>
      </c>
      <c r="C209" t="s">
        <v>2742</v>
      </c>
      <c r="D209" t="s">
        <v>2743</v>
      </c>
      <c r="E209" t="s">
        <v>2744</v>
      </c>
      <c r="F209" t="s">
        <v>2745</v>
      </c>
      <c r="G209" t="s">
        <v>2310</v>
      </c>
      <c r="H209" t="s">
        <v>2746</v>
      </c>
      <c r="I209" t="s">
        <v>59</v>
      </c>
      <c r="J209" t="s">
        <v>193</v>
      </c>
      <c r="K209" t="s">
        <v>60</v>
      </c>
      <c r="L209" t="s">
        <v>61</v>
      </c>
      <c r="M209" t="s">
        <v>194</v>
      </c>
      <c r="N209" t="s">
        <v>199</v>
      </c>
      <c r="O209" t="s">
        <v>200</v>
      </c>
      <c r="P209" t="s">
        <v>201</v>
      </c>
      <c r="Q209" t="s">
        <v>202</v>
      </c>
      <c r="R209" t="s">
        <v>131</v>
      </c>
      <c r="S209" s="83">
        <v>3863.7</v>
      </c>
      <c r="T209" s="83">
        <v>4452</v>
      </c>
      <c r="U209" s="83">
        <v>-588.30000000000018</v>
      </c>
      <c r="V209" s="83">
        <v>0</v>
      </c>
      <c r="W209" s="83">
        <v>0</v>
      </c>
      <c r="X209" s="83">
        <v>34.292816493454062</v>
      </c>
      <c r="Y209">
        <v>0</v>
      </c>
      <c r="Z209" s="83">
        <v>-58.830000000000041</v>
      </c>
      <c r="AA209" s="83">
        <v>-24.537183506546</v>
      </c>
    </row>
    <row r="210" spans="1:27" x14ac:dyDescent="0.25">
      <c r="A210" t="s">
        <v>1529</v>
      </c>
      <c r="B210" t="s">
        <v>1529</v>
      </c>
      <c r="C210" t="s">
        <v>2742</v>
      </c>
      <c r="D210" t="s">
        <v>2743</v>
      </c>
      <c r="E210" t="s">
        <v>2744</v>
      </c>
      <c r="F210" t="s">
        <v>2745</v>
      </c>
      <c r="G210" t="s">
        <v>2310</v>
      </c>
      <c r="H210" t="s">
        <v>2746</v>
      </c>
      <c r="I210" t="s">
        <v>59</v>
      </c>
      <c r="J210" t="s">
        <v>193</v>
      </c>
      <c r="K210" t="s">
        <v>60</v>
      </c>
      <c r="L210" t="s">
        <v>61</v>
      </c>
      <c r="M210" t="s">
        <v>194</v>
      </c>
      <c r="N210" t="s">
        <v>199</v>
      </c>
      <c r="O210" t="s">
        <v>200</v>
      </c>
      <c r="P210" t="s">
        <v>389</v>
      </c>
      <c r="Q210" t="s">
        <v>390</v>
      </c>
      <c r="R210" t="s">
        <v>131</v>
      </c>
      <c r="S210" s="83">
        <v>387</v>
      </c>
      <c r="T210" s="83">
        <v>1042.4000000000001</v>
      </c>
      <c r="U210" s="83">
        <v>-655.40000000000009</v>
      </c>
      <c r="V210" s="83">
        <v>0</v>
      </c>
      <c r="W210" s="83">
        <v>0</v>
      </c>
      <c r="X210" s="83">
        <v>8.0293872220971512</v>
      </c>
      <c r="Y210">
        <v>0</v>
      </c>
      <c r="Z210" s="83">
        <v>-65.540000000000006</v>
      </c>
      <c r="AA210" s="83">
        <v>-57.51061277790285</v>
      </c>
    </row>
    <row r="211" spans="1:27" x14ac:dyDescent="0.25">
      <c r="A211" t="s">
        <v>1529</v>
      </c>
      <c r="B211" t="s">
        <v>1529</v>
      </c>
      <c r="C211" t="s">
        <v>2742</v>
      </c>
      <c r="D211" t="s">
        <v>2743</v>
      </c>
      <c r="E211" t="s">
        <v>2744</v>
      </c>
      <c r="F211" t="s">
        <v>2745</v>
      </c>
      <c r="G211" t="s">
        <v>2310</v>
      </c>
      <c r="H211" t="s">
        <v>2746</v>
      </c>
      <c r="I211" t="s">
        <v>59</v>
      </c>
      <c r="J211" t="s">
        <v>193</v>
      </c>
      <c r="K211" t="s">
        <v>60</v>
      </c>
      <c r="L211" t="s">
        <v>61</v>
      </c>
      <c r="M211" t="s">
        <v>194</v>
      </c>
      <c r="N211" t="s">
        <v>199</v>
      </c>
      <c r="O211" t="s">
        <v>496</v>
      </c>
      <c r="P211" t="s">
        <v>497</v>
      </c>
      <c r="Q211" t="s">
        <v>498</v>
      </c>
      <c r="R211" t="s">
        <v>131</v>
      </c>
      <c r="S211" s="83">
        <v>301.56</v>
      </c>
      <c r="T211" s="83">
        <v>55.86</v>
      </c>
      <c r="U211" s="83">
        <v>245.7</v>
      </c>
      <c r="V211" s="83">
        <v>0</v>
      </c>
      <c r="W211" s="83">
        <v>0</v>
      </c>
      <c r="X211" s="83">
        <v>0.43027779185182924</v>
      </c>
      <c r="Y211">
        <v>0</v>
      </c>
      <c r="Z211" s="83">
        <v>24.57</v>
      </c>
      <c r="AA211" s="83">
        <v>25.000277791851829</v>
      </c>
    </row>
    <row r="212" spans="1:27" x14ac:dyDescent="0.25">
      <c r="A212" t="s">
        <v>1529</v>
      </c>
      <c r="B212" t="s">
        <v>1529</v>
      </c>
      <c r="C212" t="s">
        <v>2742</v>
      </c>
      <c r="D212" t="s">
        <v>2743</v>
      </c>
      <c r="E212" t="s">
        <v>2744</v>
      </c>
      <c r="F212" t="s">
        <v>2745</v>
      </c>
      <c r="G212" t="s">
        <v>2310</v>
      </c>
      <c r="H212" t="s">
        <v>2746</v>
      </c>
      <c r="I212" t="s">
        <v>59</v>
      </c>
      <c r="J212" t="s">
        <v>193</v>
      </c>
      <c r="K212" t="s">
        <v>60</v>
      </c>
      <c r="L212" t="s">
        <v>61</v>
      </c>
      <c r="M212" t="s">
        <v>194</v>
      </c>
      <c r="N212" t="s">
        <v>199</v>
      </c>
      <c r="O212" t="s">
        <v>496</v>
      </c>
      <c r="P212" t="s">
        <v>2761</v>
      </c>
      <c r="Q212" t="s">
        <v>2762</v>
      </c>
      <c r="R212" t="s">
        <v>131</v>
      </c>
      <c r="S212" s="83">
        <v>795.90000000000009</v>
      </c>
      <c r="T212" s="83">
        <v>268.10000000000002</v>
      </c>
      <c r="U212" s="83">
        <v>527.80000000000007</v>
      </c>
      <c r="V212" s="83">
        <v>0</v>
      </c>
      <c r="W212" s="83">
        <v>0</v>
      </c>
      <c r="X212" s="83">
        <v>2.065117722797627</v>
      </c>
      <c r="Y212">
        <v>0</v>
      </c>
      <c r="Z212" s="83">
        <v>52.780000000000015</v>
      </c>
      <c r="AA212" s="83">
        <v>54.845117722797639</v>
      </c>
    </row>
    <row r="213" spans="1:27" x14ac:dyDescent="0.25">
      <c r="A213" t="s">
        <v>1529</v>
      </c>
      <c r="B213" t="s">
        <v>1529</v>
      </c>
      <c r="C213" t="s">
        <v>2742</v>
      </c>
      <c r="D213" t="s">
        <v>2743</v>
      </c>
      <c r="E213" t="s">
        <v>2744</v>
      </c>
      <c r="F213" t="s">
        <v>2745</v>
      </c>
      <c r="G213" t="s">
        <v>2310</v>
      </c>
      <c r="H213" t="s">
        <v>2746</v>
      </c>
      <c r="I213" t="s">
        <v>59</v>
      </c>
      <c r="J213" t="s">
        <v>193</v>
      </c>
      <c r="K213" t="s">
        <v>60</v>
      </c>
      <c r="L213" t="s">
        <v>61</v>
      </c>
      <c r="M213" t="s">
        <v>194</v>
      </c>
      <c r="N213" t="s">
        <v>897</v>
      </c>
      <c r="O213" t="s">
        <v>898</v>
      </c>
      <c r="P213" t="s">
        <v>899</v>
      </c>
      <c r="Q213" t="s">
        <v>900</v>
      </c>
      <c r="R213" t="s">
        <v>131</v>
      </c>
      <c r="S213" s="83">
        <v>580.79999999999995</v>
      </c>
      <c r="T213" s="83">
        <v>391</v>
      </c>
      <c r="U213" s="83">
        <v>189.79999999999995</v>
      </c>
      <c r="V213" s="83">
        <v>0</v>
      </c>
      <c r="W213" s="83">
        <v>0</v>
      </c>
      <c r="X213" s="83">
        <v>3.0117904871834091</v>
      </c>
      <c r="Y213">
        <v>0</v>
      </c>
      <c r="Z213" s="83">
        <v>18.979999999999997</v>
      </c>
      <c r="AA213" s="83">
        <v>21.991790487183408</v>
      </c>
    </row>
    <row r="214" spans="1:27" x14ac:dyDescent="0.25">
      <c r="A214" t="s">
        <v>1529</v>
      </c>
      <c r="B214" t="s">
        <v>1529</v>
      </c>
      <c r="C214" t="s">
        <v>2742</v>
      </c>
      <c r="D214" t="s">
        <v>2743</v>
      </c>
      <c r="E214" t="s">
        <v>2744</v>
      </c>
      <c r="F214" t="s">
        <v>2745</v>
      </c>
      <c r="G214" t="s">
        <v>2310</v>
      </c>
      <c r="H214" t="s">
        <v>2746</v>
      </c>
      <c r="I214" t="s">
        <v>59</v>
      </c>
      <c r="J214" t="s">
        <v>193</v>
      </c>
      <c r="K214" t="s">
        <v>60</v>
      </c>
      <c r="L214" t="s">
        <v>61</v>
      </c>
      <c r="M214" t="s">
        <v>194</v>
      </c>
      <c r="N214" t="s">
        <v>347</v>
      </c>
      <c r="O214" t="s">
        <v>887</v>
      </c>
      <c r="P214" t="s">
        <v>888</v>
      </c>
      <c r="Q214" t="s">
        <v>889</v>
      </c>
      <c r="R214" t="s">
        <v>131</v>
      </c>
      <c r="S214" s="83">
        <v>104.1</v>
      </c>
      <c r="T214" s="83">
        <v>227.6</v>
      </c>
      <c r="U214" s="83">
        <v>-123.5</v>
      </c>
      <c r="V214" s="83">
        <v>0</v>
      </c>
      <c r="W214" s="83">
        <v>0</v>
      </c>
      <c r="X214" s="83">
        <v>1.7531547695215957</v>
      </c>
      <c r="Y214">
        <v>0</v>
      </c>
      <c r="Z214" s="83">
        <v>-12.350000000000001</v>
      </c>
      <c r="AA214" s="83">
        <v>-10.596845230478404</v>
      </c>
    </row>
    <row r="215" spans="1:27" x14ac:dyDescent="0.25">
      <c r="A215" t="s">
        <v>1529</v>
      </c>
      <c r="B215" t="s">
        <v>1529</v>
      </c>
      <c r="C215" t="s">
        <v>2742</v>
      </c>
      <c r="D215" t="s">
        <v>2743</v>
      </c>
      <c r="E215" t="s">
        <v>2744</v>
      </c>
      <c r="F215" t="s">
        <v>2745</v>
      </c>
      <c r="G215" t="s">
        <v>2310</v>
      </c>
      <c r="H215" t="s">
        <v>2746</v>
      </c>
      <c r="I215" t="s">
        <v>59</v>
      </c>
      <c r="J215" t="s">
        <v>193</v>
      </c>
      <c r="K215" t="s">
        <v>60</v>
      </c>
      <c r="L215" t="s">
        <v>61</v>
      </c>
      <c r="M215" t="s">
        <v>194</v>
      </c>
      <c r="N215" t="s">
        <v>347</v>
      </c>
      <c r="O215" t="s">
        <v>887</v>
      </c>
      <c r="P215" t="s">
        <v>3112</v>
      </c>
      <c r="Q215" t="s">
        <v>3685</v>
      </c>
      <c r="R215" t="s">
        <v>131</v>
      </c>
      <c r="S215" s="83">
        <v>0</v>
      </c>
      <c r="T215" s="83">
        <v>15.19</v>
      </c>
      <c r="U215" s="83">
        <v>-15.19</v>
      </c>
      <c r="V215" s="83">
        <v>0</v>
      </c>
      <c r="W215" s="83">
        <v>0</v>
      </c>
      <c r="X215" s="83">
        <v>0.11700536445093603</v>
      </c>
      <c r="Y215">
        <v>0</v>
      </c>
      <c r="Z215" s="83">
        <v>-1.5190000000000001</v>
      </c>
      <c r="AA215" s="83">
        <v>-1.401994635549064</v>
      </c>
    </row>
    <row r="216" spans="1:27" x14ac:dyDescent="0.25">
      <c r="A216" t="s">
        <v>1529</v>
      </c>
      <c r="B216" t="s">
        <v>1529</v>
      </c>
      <c r="C216" t="s">
        <v>2742</v>
      </c>
      <c r="D216" t="s">
        <v>2743</v>
      </c>
      <c r="E216" t="s">
        <v>2744</v>
      </c>
      <c r="F216" t="s">
        <v>2745</v>
      </c>
      <c r="G216" t="s">
        <v>2310</v>
      </c>
      <c r="H216" t="s">
        <v>2746</v>
      </c>
      <c r="I216" t="s">
        <v>59</v>
      </c>
      <c r="J216" t="s">
        <v>193</v>
      </c>
      <c r="K216" t="s">
        <v>60</v>
      </c>
      <c r="L216" t="s">
        <v>61</v>
      </c>
      <c r="M216" t="s">
        <v>194</v>
      </c>
      <c r="N216" t="s">
        <v>347</v>
      </c>
      <c r="O216" t="s">
        <v>348</v>
      </c>
      <c r="P216" t="s">
        <v>1158</v>
      </c>
      <c r="Q216" t="s">
        <v>1159</v>
      </c>
      <c r="R216" t="s">
        <v>131</v>
      </c>
      <c r="S216" s="83">
        <v>5852.079999999999</v>
      </c>
      <c r="T216" s="83">
        <v>5322.66</v>
      </c>
      <c r="U216" s="83">
        <v>529.41999999999916</v>
      </c>
      <c r="V216" s="83">
        <v>0</v>
      </c>
      <c r="W216" s="83">
        <v>0</v>
      </c>
      <c r="X216" s="83">
        <v>40.999326737881447</v>
      </c>
      <c r="Y216">
        <v>0</v>
      </c>
      <c r="Z216" s="83">
        <v>52.942000000000007</v>
      </c>
      <c r="AA216" s="83">
        <v>93.941326737881468</v>
      </c>
    </row>
    <row r="217" spans="1:27" x14ac:dyDescent="0.25">
      <c r="A217" t="s">
        <v>1529</v>
      </c>
      <c r="B217" t="s">
        <v>1529</v>
      </c>
      <c r="C217" t="s">
        <v>2742</v>
      </c>
      <c r="D217" t="s">
        <v>2743</v>
      </c>
      <c r="E217" t="s">
        <v>2744</v>
      </c>
      <c r="F217" t="s">
        <v>2745</v>
      </c>
      <c r="G217" t="s">
        <v>2310</v>
      </c>
      <c r="H217" t="s">
        <v>2746</v>
      </c>
      <c r="I217" t="s">
        <v>59</v>
      </c>
      <c r="J217" t="s">
        <v>193</v>
      </c>
      <c r="K217" t="s">
        <v>60</v>
      </c>
      <c r="L217" t="s">
        <v>61</v>
      </c>
      <c r="M217" t="s">
        <v>194</v>
      </c>
      <c r="N217" t="s">
        <v>347</v>
      </c>
      <c r="O217" t="s">
        <v>348</v>
      </c>
      <c r="P217" t="s">
        <v>349</v>
      </c>
      <c r="Q217" t="s">
        <v>350</v>
      </c>
      <c r="R217" t="s">
        <v>131</v>
      </c>
      <c r="S217" s="83">
        <v>0</v>
      </c>
      <c r="T217" s="83">
        <v>171.35999999999999</v>
      </c>
      <c r="U217" s="83">
        <v>-171.35999999999999</v>
      </c>
      <c r="V217" s="83">
        <v>0</v>
      </c>
      <c r="W217" s="83">
        <v>0</v>
      </c>
      <c r="X217" s="83">
        <v>1.3199499178612506</v>
      </c>
      <c r="Y217">
        <v>0</v>
      </c>
      <c r="Z217" s="83">
        <v>-17.135999999999999</v>
      </c>
      <c r="AA217" s="83">
        <v>-15.816050082138748</v>
      </c>
    </row>
    <row r="218" spans="1:27" x14ac:dyDescent="0.25">
      <c r="A218" t="s">
        <v>1529</v>
      </c>
      <c r="B218" t="s">
        <v>1529</v>
      </c>
      <c r="C218" t="s">
        <v>2742</v>
      </c>
      <c r="D218" t="s">
        <v>2743</v>
      </c>
      <c r="E218" t="s">
        <v>2744</v>
      </c>
      <c r="F218" t="s">
        <v>2745</v>
      </c>
      <c r="G218" t="s">
        <v>2310</v>
      </c>
      <c r="H218" t="s">
        <v>2746</v>
      </c>
      <c r="I218" t="s">
        <v>59</v>
      </c>
      <c r="J218" t="s">
        <v>193</v>
      </c>
      <c r="K218" t="s">
        <v>60</v>
      </c>
      <c r="L218" t="s">
        <v>61</v>
      </c>
      <c r="M218" t="s">
        <v>194</v>
      </c>
      <c r="N218" t="s">
        <v>311</v>
      </c>
      <c r="O218" t="s">
        <v>894</v>
      </c>
      <c r="P218" t="s">
        <v>895</v>
      </c>
      <c r="Q218" t="s">
        <v>896</v>
      </c>
      <c r="R218" t="s">
        <v>131</v>
      </c>
      <c r="S218" s="83">
        <v>220668</v>
      </c>
      <c r="T218" s="83">
        <v>196241.08</v>
      </c>
      <c r="U218" s="83">
        <v>24426.920000000013</v>
      </c>
      <c r="V218" s="83">
        <v>0</v>
      </c>
      <c r="W218" s="83">
        <v>0</v>
      </c>
      <c r="X218" s="83">
        <v>1511.6036264414279</v>
      </c>
      <c r="Y218">
        <v>0</v>
      </c>
      <c r="Z218" s="83">
        <v>2442.6919999999991</v>
      </c>
      <c r="AA218" s="83">
        <v>3954.2956264414279</v>
      </c>
    </row>
    <row r="219" spans="1:27" x14ac:dyDescent="0.25">
      <c r="A219" t="s">
        <v>1529</v>
      </c>
      <c r="B219" t="s">
        <v>1529</v>
      </c>
      <c r="C219" t="s">
        <v>2742</v>
      </c>
      <c r="D219" t="s">
        <v>2743</v>
      </c>
      <c r="E219" t="s">
        <v>2744</v>
      </c>
      <c r="F219" t="s">
        <v>2745</v>
      </c>
      <c r="G219" t="s">
        <v>2310</v>
      </c>
      <c r="H219" t="s">
        <v>2746</v>
      </c>
      <c r="I219" t="s">
        <v>59</v>
      </c>
      <c r="J219" t="s">
        <v>193</v>
      </c>
      <c r="K219" t="s">
        <v>60</v>
      </c>
      <c r="L219" t="s">
        <v>61</v>
      </c>
      <c r="M219" t="s">
        <v>194</v>
      </c>
      <c r="N219" t="s">
        <v>311</v>
      </c>
      <c r="O219" t="s">
        <v>312</v>
      </c>
      <c r="P219" t="s">
        <v>313</v>
      </c>
      <c r="Q219" t="s">
        <v>314</v>
      </c>
      <c r="R219" t="s">
        <v>131</v>
      </c>
      <c r="S219" s="83">
        <v>181.4</v>
      </c>
      <c r="T219" s="83">
        <v>183.2</v>
      </c>
      <c r="U219" s="83">
        <v>-1.7999999999999829</v>
      </c>
      <c r="V219" s="83">
        <v>0</v>
      </c>
      <c r="W219" s="83">
        <v>0</v>
      </c>
      <c r="X219" s="83">
        <v>1.4111509392634285</v>
      </c>
      <c r="Y219">
        <v>0</v>
      </c>
      <c r="Z219" s="83">
        <v>-0.17999999999999972</v>
      </c>
      <c r="AA219" s="83">
        <v>1.2311509392634292</v>
      </c>
    </row>
    <row r="220" spans="1:27" x14ac:dyDescent="0.25">
      <c r="A220" t="s">
        <v>1529</v>
      </c>
      <c r="B220" t="s">
        <v>1529</v>
      </c>
      <c r="C220" t="s">
        <v>2742</v>
      </c>
      <c r="D220" t="s">
        <v>2743</v>
      </c>
      <c r="E220" t="s">
        <v>2744</v>
      </c>
      <c r="F220" t="s">
        <v>2745</v>
      </c>
      <c r="G220" t="s">
        <v>2310</v>
      </c>
      <c r="H220" t="s">
        <v>2746</v>
      </c>
      <c r="I220" t="s">
        <v>59</v>
      </c>
      <c r="J220" t="s">
        <v>193</v>
      </c>
      <c r="K220" t="s">
        <v>60</v>
      </c>
      <c r="L220" t="s">
        <v>61</v>
      </c>
      <c r="M220" t="s">
        <v>194</v>
      </c>
      <c r="N220" t="s">
        <v>311</v>
      </c>
      <c r="O220" t="s">
        <v>312</v>
      </c>
      <c r="P220" t="s">
        <v>1522</v>
      </c>
      <c r="Q220" t="s">
        <v>1523</v>
      </c>
      <c r="R220" t="s">
        <v>131</v>
      </c>
      <c r="S220" s="83">
        <v>0</v>
      </c>
      <c r="T220" s="83">
        <v>359.1</v>
      </c>
      <c r="U220" s="83">
        <v>-359.1</v>
      </c>
      <c r="V220" s="83">
        <v>0</v>
      </c>
      <c r="W220" s="83">
        <v>0</v>
      </c>
      <c r="X220" s="83">
        <v>2.7660715190474736</v>
      </c>
      <c r="Y220">
        <v>0</v>
      </c>
      <c r="Z220" s="83">
        <v>-35.910000000000004</v>
      </c>
      <c r="AA220" s="83">
        <v>-33.143928480952532</v>
      </c>
    </row>
    <row r="221" spans="1:27" x14ac:dyDescent="0.25">
      <c r="A221" t="s">
        <v>1529</v>
      </c>
      <c r="B221" t="s">
        <v>1529</v>
      </c>
      <c r="C221" t="s">
        <v>2742</v>
      </c>
      <c r="D221" t="s">
        <v>2743</v>
      </c>
      <c r="E221" t="s">
        <v>2744</v>
      </c>
      <c r="F221" t="s">
        <v>2745</v>
      </c>
      <c r="G221" t="s">
        <v>2310</v>
      </c>
      <c r="H221" t="s">
        <v>2746</v>
      </c>
      <c r="I221" t="s">
        <v>59</v>
      </c>
      <c r="J221" t="s">
        <v>193</v>
      </c>
      <c r="K221" t="s">
        <v>60</v>
      </c>
      <c r="L221" t="s">
        <v>61</v>
      </c>
      <c r="M221" t="s">
        <v>194</v>
      </c>
      <c r="N221" t="s">
        <v>1916</v>
      </c>
      <c r="O221" t="s">
        <v>1495</v>
      </c>
      <c r="P221" t="s">
        <v>1923</v>
      </c>
      <c r="Q221" t="s">
        <v>1924</v>
      </c>
      <c r="R221" t="s">
        <v>131</v>
      </c>
      <c r="S221" s="83">
        <v>3338.4</v>
      </c>
      <c r="T221" s="83">
        <v>3178.6800000000003</v>
      </c>
      <c r="U221" s="83">
        <v>159.7199999999998</v>
      </c>
      <c r="V221" s="83">
        <v>0</v>
      </c>
      <c r="W221" s="83">
        <v>0</v>
      </c>
      <c r="X221" s="83">
        <v>24.48470124245565</v>
      </c>
      <c r="Y221">
        <v>0</v>
      </c>
      <c r="Z221" s="83">
        <v>15.97199999999998</v>
      </c>
      <c r="AA221" s="83">
        <v>40.456701242455665</v>
      </c>
    </row>
    <row r="222" spans="1:27" x14ac:dyDescent="0.25">
      <c r="A222" t="s">
        <v>1529</v>
      </c>
      <c r="B222" t="s">
        <v>1529</v>
      </c>
      <c r="C222" t="s">
        <v>2742</v>
      </c>
      <c r="D222" t="s">
        <v>2743</v>
      </c>
      <c r="E222" t="s">
        <v>2744</v>
      </c>
      <c r="F222" t="s">
        <v>2745</v>
      </c>
      <c r="G222" t="s">
        <v>2310</v>
      </c>
      <c r="H222" t="s">
        <v>2746</v>
      </c>
      <c r="I222" t="s">
        <v>59</v>
      </c>
      <c r="J222" t="s">
        <v>193</v>
      </c>
      <c r="K222" t="s">
        <v>60</v>
      </c>
      <c r="L222" t="s">
        <v>61</v>
      </c>
      <c r="M222" t="s">
        <v>194</v>
      </c>
      <c r="N222" t="s">
        <v>1916</v>
      </c>
      <c r="O222" t="s">
        <v>1495</v>
      </c>
      <c r="P222" t="s">
        <v>1921</v>
      </c>
      <c r="Q222" t="s">
        <v>1922</v>
      </c>
      <c r="R222" t="s">
        <v>131</v>
      </c>
      <c r="S222" s="83">
        <v>0</v>
      </c>
      <c r="T222" s="83">
        <v>28.64</v>
      </c>
      <c r="U222" s="83">
        <v>-28.64</v>
      </c>
      <c r="V222" s="83">
        <v>0</v>
      </c>
      <c r="W222" s="83">
        <v>0</v>
      </c>
      <c r="X222" s="83">
        <v>0.22060787609445737</v>
      </c>
      <c r="Y222">
        <v>0</v>
      </c>
      <c r="Z222" s="83">
        <v>-2.8640000000000003</v>
      </c>
      <c r="AA222" s="83">
        <v>-2.6433921239055431</v>
      </c>
    </row>
    <row r="223" spans="1:27" x14ac:dyDescent="0.25">
      <c r="A223" t="s">
        <v>1529</v>
      </c>
      <c r="B223" t="s">
        <v>1529</v>
      </c>
      <c r="C223" t="s">
        <v>2742</v>
      </c>
      <c r="D223" t="s">
        <v>2743</v>
      </c>
      <c r="E223" t="s">
        <v>2744</v>
      </c>
      <c r="F223" t="s">
        <v>2745</v>
      </c>
      <c r="G223" t="s">
        <v>2310</v>
      </c>
      <c r="H223" t="s">
        <v>2746</v>
      </c>
      <c r="I223" t="s">
        <v>59</v>
      </c>
      <c r="J223" t="s">
        <v>193</v>
      </c>
      <c r="K223" t="s">
        <v>60</v>
      </c>
      <c r="L223" t="s">
        <v>61</v>
      </c>
      <c r="M223" t="s">
        <v>194</v>
      </c>
      <c r="N223" t="s">
        <v>1916</v>
      </c>
      <c r="O223" t="s">
        <v>1495</v>
      </c>
      <c r="P223" t="s">
        <v>1919</v>
      </c>
      <c r="Q223" t="s">
        <v>1920</v>
      </c>
      <c r="R223" t="s">
        <v>131</v>
      </c>
      <c r="S223" s="83">
        <v>0</v>
      </c>
      <c r="T223" s="83">
        <v>2604</v>
      </c>
      <c r="U223" s="83">
        <v>-2604</v>
      </c>
      <c r="V223" s="83">
        <v>0</v>
      </c>
      <c r="W223" s="83">
        <v>0</v>
      </c>
      <c r="X223" s="83">
        <v>20.058062477303316</v>
      </c>
      <c r="Y223">
        <v>0</v>
      </c>
      <c r="Z223" s="83">
        <v>-260.40000000000003</v>
      </c>
      <c r="AA223" s="83">
        <v>-240.34193752269672</v>
      </c>
    </row>
    <row r="224" spans="1:27" x14ac:dyDescent="0.25">
      <c r="A224" t="s">
        <v>1529</v>
      </c>
      <c r="B224" t="s">
        <v>1529</v>
      </c>
      <c r="C224" t="s">
        <v>2742</v>
      </c>
      <c r="D224" t="s">
        <v>2743</v>
      </c>
      <c r="E224" t="s">
        <v>2744</v>
      </c>
      <c r="F224" t="s">
        <v>2745</v>
      </c>
      <c r="G224" t="s">
        <v>2310</v>
      </c>
      <c r="H224" t="s">
        <v>2746</v>
      </c>
      <c r="I224" t="s">
        <v>59</v>
      </c>
      <c r="J224" t="s">
        <v>193</v>
      </c>
      <c r="K224" t="s">
        <v>62</v>
      </c>
      <c r="L224" t="s">
        <v>63</v>
      </c>
      <c r="M224" t="s">
        <v>351</v>
      </c>
      <c r="N224" t="s">
        <v>1173</v>
      </c>
      <c r="O224" t="s">
        <v>1174</v>
      </c>
      <c r="P224" t="s">
        <v>1175</v>
      </c>
      <c r="Q224" t="s">
        <v>1932</v>
      </c>
      <c r="R224" t="s">
        <v>131</v>
      </c>
      <c r="S224" s="83">
        <v>6375.6</v>
      </c>
      <c r="T224" s="83">
        <v>16099.380000000001</v>
      </c>
      <c r="U224" s="83">
        <v>-9723.7800000000007</v>
      </c>
      <c r="V224" s="83">
        <v>0</v>
      </c>
      <c r="W224" s="83">
        <v>0</v>
      </c>
      <c r="X224" s="83">
        <v>124.01012668427322</v>
      </c>
      <c r="Y224">
        <v>0</v>
      </c>
      <c r="Z224" s="83">
        <v>-972.37800000000004</v>
      </c>
      <c r="AA224" s="83">
        <v>-848.36787331572702</v>
      </c>
    </row>
    <row r="225" spans="1:27" x14ac:dyDescent="0.25">
      <c r="A225" t="s">
        <v>1529</v>
      </c>
      <c r="B225" t="s">
        <v>1529</v>
      </c>
      <c r="C225" t="s">
        <v>2742</v>
      </c>
      <c r="D225" t="s">
        <v>2743</v>
      </c>
      <c r="E225" t="s">
        <v>2744</v>
      </c>
      <c r="F225" t="s">
        <v>2745</v>
      </c>
      <c r="G225" t="s">
        <v>2310</v>
      </c>
      <c r="H225" t="s">
        <v>2746</v>
      </c>
      <c r="I225" t="s">
        <v>59</v>
      </c>
      <c r="J225" t="s">
        <v>193</v>
      </c>
      <c r="K225" t="s">
        <v>62</v>
      </c>
      <c r="L225" t="s">
        <v>63</v>
      </c>
      <c r="M225" t="s">
        <v>351</v>
      </c>
      <c r="N225" t="s">
        <v>352</v>
      </c>
      <c r="O225" t="s">
        <v>353</v>
      </c>
      <c r="P225" t="s">
        <v>354</v>
      </c>
      <c r="Q225" t="s">
        <v>355</v>
      </c>
      <c r="R225" t="s">
        <v>131</v>
      </c>
      <c r="S225" s="83">
        <v>182706.48</v>
      </c>
      <c r="T225" s="83">
        <v>162756</v>
      </c>
      <c r="U225" s="83">
        <v>19950.48000000001</v>
      </c>
      <c r="V225" s="83">
        <v>0</v>
      </c>
      <c r="W225" s="83">
        <v>0</v>
      </c>
      <c r="X225" s="83">
        <v>1253.6751215652762</v>
      </c>
      <c r="Y225">
        <v>0</v>
      </c>
      <c r="Z225" s="83">
        <v>1995.0479999999989</v>
      </c>
      <c r="AA225" s="83">
        <v>3248.7231215652737</v>
      </c>
    </row>
    <row r="226" spans="1:27" x14ac:dyDescent="0.25">
      <c r="A226" t="s">
        <v>1529</v>
      </c>
      <c r="B226" t="s">
        <v>1529</v>
      </c>
      <c r="C226" t="s">
        <v>2742</v>
      </c>
      <c r="D226" t="s">
        <v>2743</v>
      </c>
      <c r="E226" t="s">
        <v>2744</v>
      </c>
      <c r="F226" t="s">
        <v>2745</v>
      </c>
      <c r="G226" t="s">
        <v>2310</v>
      </c>
      <c r="H226" t="s">
        <v>2746</v>
      </c>
      <c r="I226" t="s">
        <v>59</v>
      </c>
      <c r="J226" t="s">
        <v>193</v>
      </c>
      <c r="K226" t="s">
        <v>62</v>
      </c>
      <c r="L226" t="s">
        <v>63</v>
      </c>
      <c r="M226" t="s">
        <v>1168</v>
      </c>
      <c r="N226" t="s">
        <v>1169</v>
      </c>
      <c r="O226" t="s">
        <v>1170</v>
      </c>
      <c r="P226" t="s">
        <v>1171</v>
      </c>
      <c r="Q226" t="s">
        <v>1172</v>
      </c>
      <c r="R226" t="s">
        <v>131</v>
      </c>
      <c r="S226" s="83">
        <v>31800.9</v>
      </c>
      <c r="T226" s="83">
        <v>41778.209999999992</v>
      </c>
      <c r="U226" s="83">
        <v>-9977.3099999999904</v>
      </c>
      <c r="V226" s="83">
        <v>0</v>
      </c>
      <c r="W226" s="83">
        <v>0</v>
      </c>
      <c r="X226" s="83">
        <v>321.80873516509138</v>
      </c>
      <c r="Y226">
        <v>0</v>
      </c>
      <c r="Z226" s="83">
        <v>-997.73099999999886</v>
      </c>
      <c r="AA226" s="83">
        <v>-675.92226483490776</v>
      </c>
    </row>
    <row r="227" spans="1:27" x14ac:dyDescent="0.25">
      <c r="A227" t="s">
        <v>1529</v>
      </c>
      <c r="B227" t="s">
        <v>1529</v>
      </c>
      <c r="C227" t="s">
        <v>2742</v>
      </c>
      <c r="D227" t="s">
        <v>2743</v>
      </c>
      <c r="E227" t="s">
        <v>2744</v>
      </c>
      <c r="F227" t="s">
        <v>2745</v>
      </c>
      <c r="G227" t="s">
        <v>2310</v>
      </c>
      <c r="H227" t="s">
        <v>2746</v>
      </c>
      <c r="I227" t="s">
        <v>59</v>
      </c>
      <c r="J227" t="s">
        <v>193</v>
      </c>
      <c r="K227" t="s">
        <v>62</v>
      </c>
      <c r="L227" t="s">
        <v>63</v>
      </c>
      <c r="M227" t="s">
        <v>665</v>
      </c>
      <c r="N227" t="s">
        <v>666</v>
      </c>
      <c r="O227" t="s">
        <v>667</v>
      </c>
      <c r="P227" t="s">
        <v>668</v>
      </c>
      <c r="Q227" t="s">
        <v>669</v>
      </c>
      <c r="R227" t="s">
        <v>131</v>
      </c>
      <c r="S227" s="83">
        <v>115.2</v>
      </c>
      <c r="T227" s="83">
        <v>240</v>
      </c>
      <c r="U227" s="83">
        <v>-124.8</v>
      </c>
      <c r="V227" s="83">
        <v>0</v>
      </c>
      <c r="W227" s="83">
        <v>0</v>
      </c>
      <c r="X227" s="83">
        <v>1.8486693527468494</v>
      </c>
      <c r="Y227">
        <v>0</v>
      </c>
      <c r="Z227" s="83">
        <v>-12.479999999999999</v>
      </c>
      <c r="AA227" s="83">
        <v>-10.631330647253149</v>
      </c>
    </row>
    <row r="228" spans="1:27" x14ac:dyDescent="0.25">
      <c r="A228" t="s">
        <v>1529</v>
      </c>
      <c r="B228" t="s">
        <v>1529</v>
      </c>
      <c r="C228" t="s">
        <v>2742</v>
      </c>
      <c r="D228" t="s">
        <v>2743</v>
      </c>
      <c r="E228" t="s">
        <v>2744</v>
      </c>
      <c r="F228" t="s">
        <v>2745</v>
      </c>
      <c r="G228" t="s">
        <v>2310</v>
      </c>
      <c r="H228" t="s">
        <v>2746</v>
      </c>
      <c r="I228" t="s">
        <v>59</v>
      </c>
      <c r="J228" t="s">
        <v>193</v>
      </c>
      <c r="K228" t="s">
        <v>62</v>
      </c>
      <c r="L228" t="s">
        <v>63</v>
      </c>
      <c r="M228" t="s">
        <v>665</v>
      </c>
      <c r="N228" t="s">
        <v>666</v>
      </c>
      <c r="O228" t="s">
        <v>667</v>
      </c>
      <c r="P228" t="s">
        <v>670</v>
      </c>
      <c r="Q228" t="s">
        <v>671</v>
      </c>
      <c r="R228" t="s">
        <v>131</v>
      </c>
      <c r="S228" s="83">
        <v>0</v>
      </c>
      <c r="T228" s="83">
        <v>10320</v>
      </c>
      <c r="U228" s="83">
        <v>-10320</v>
      </c>
      <c r="V228" s="83">
        <v>0</v>
      </c>
      <c r="W228" s="83">
        <v>0</v>
      </c>
      <c r="X228" s="83">
        <v>79.49278216811453</v>
      </c>
      <c r="Y228">
        <v>0</v>
      </c>
      <c r="Z228" s="83">
        <v>-1032</v>
      </c>
      <c r="AA228" s="83">
        <v>-952.50721783188544</v>
      </c>
    </row>
    <row r="229" spans="1:27" x14ac:dyDescent="0.25">
      <c r="A229" t="s">
        <v>1529</v>
      </c>
      <c r="B229" t="s">
        <v>1529</v>
      </c>
      <c r="C229" t="s">
        <v>2742</v>
      </c>
      <c r="D229" t="s">
        <v>2743</v>
      </c>
      <c r="E229" t="s">
        <v>2744</v>
      </c>
      <c r="F229" t="s">
        <v>2745</v>
      </c>
      <c r="G229" t="s">
        <v>2310</v>
      </c>
      <c r="H229" t="s">
        <v>2746</v>
      </c>
      <c r="I229" t="s">
        <v>59</v>
      </c>
      <c r="J229" t="s">
        <v>193</v>
      </c>
      <c r="K229" t="s">
        <v>62</v>
      </c>
      <c r="L229" t="s">
        <v>63</v>
      </c>
      <c r="M229" t="s">
        <v>660</v>
      </c>
      <c r="N229" t="s">
        <v>661</v>
      </c>
      <c r="O229" t="s">
        <v>662</v>
      </c>
      <c r="P229" t="s">
        <v>1037</v>
      </c>
      <c r="Q229" t="s">
        <v>1038</v>
      </c>
      <c r="R229" t="s">
        <v>131</v>
      </c>
      <c r="S229" s="83">
        <v>52595.920000000006</v>
      </c>
      <c r="T229" s="83">
        <v>84985.2</v>
      </c>
      <c r="U229" s="83">
        <v>-32389.279999999999</v>
      </c>
      <c r="V229" s="83">
        <v>0</v>
      </c>
      <c r="W229" s="83">
        <v>0</v>
      </c>
      <c r="X229" s="83">
        <v>654.62306115442323</v>
      </c>
      <c r="Y229">
        <v>0</v>
      </c>
      <c r="Z229" s="83">
        <v>-3238.9279999999999</v>
      </c>
      <c r="AA229" s="83">
        <v>-2584.3049388455765</v>
      </c>
    </row>
    <row r="230" spans="1:27" x14ac:dyDescent="0.25">
      <c r="A230" t="s">
        <v>1529</v>
      </c>
      <c r="B230" t="s">
        <v>1529</v>
      </c>
      <c r="C230" t="s">
        <v>2742</v>
      </c>
      <c r="D230" t="s">
        <v>2743</v>
      </c>
      <c r="E230" t="s">
        <v>2744</v>
      </c>
      <c r="F230" t="s">
        <v>2745</v>
      </c>
      <c r="G230" t="s">
        <v>2310</v>
      </c>
      <c r="H230" t="s">
        <v>2746</v>
      </c>
      <c r="I230" t="s">
        <v>59</v>
      </c>
      <c r="J230" t="s">
        <v>193</v>
      </c>
      <c r="K230" t="s">
        <v>62</v>
      </c>
      <c r="L230" t="s">
        <v>63</v>
      </c>
      <c r="M230" t="s">
        <v>660</v>
      </c>
      <c r="N230" t="s">
        <v>661</v>
      </c>
      <c r="O230" t="s">
        <v>662</v>
      </c>
      <c r="P230" t="s">
        <v>663</v>
      </c>
      <c r="Q230" t="s">
        <v>664</v>
      </c>
      <c r="R230" t="s">
        <v>131</v>
      </c>
      <c r="S230" s="83">
        <v>1183380.49</v>
      </c>
      <c r="T230" s="83">
        <v>938442.78</v>
      </c>
      <c r="U230" s="83">
        <v>244937.71000000002</v>
      </c>
      <c r="V230" s="83">
        <v>0</v>
      </c>
      <c r="W230" s="83">
        <v>0</v>
      </c>
      <c r="X230" s="83">
        <v>7228.6266945523093</v>
      </c>
      <c r="Y230">
        <v>0</v>
      </c>
      <c r="Z230" s="83">
        <v>24493.771000000022</v>
      </c>
      <c r="AA230" s="83">
        <v>31722.397694552317</v>
      </c>
    </row>
    <row r="231" spans="1:27" x14ac:dyDescent="0.25">
      <c r="A231" t="s">
        <v>1529</v>
      </c>
      <c r="B231" t="s">
        <v>1529</v>
      </c>
      <c r="C231" t="s">
        <v>2742</v>
      </c>
      <c r="D231" t="s">
        <v>2743</v>
      </c>
      <c r="E231" t="s">
        <v>2744</v>
      </c>
      <c r="F231" t="s">
        <v>2745</v>
      </c>
      <c r="G231" t="s">
        <v>2310</v>
      </c>
      <c r="H231" t="s">
        <v>2746</v>
      </c>
      <c r="I231" t="s">
        <v>59</v>
      </c>
      <c r="J231" t="s">
        <v>193</v>
      </c>
      <c r="K231" t="s">
        <v>62</v>
      </c>
      <c r="L231" t="s">
        <v>63</v>
      </c>
      <c r="M231" t="s">
        <v>660</v>
      </c>
      <c r="N231" t="s">
        <v>661</v>
      </c>
      <c r="O231" t="s">
        <v>662</v>
      </c>
      <c r="P231" t="s">
        <v>1166</v>
      </c>
      <c r="Q231" t="s">
        <v>1167</v>
      </c>
      <c r="R231" t="s">
        <v>131</v>
      </c>
      <c r="S231" s="83">
        <v>188944.22999999998</v>
      </c>
      <c r="T231" s="83">
        <v>204734.84</v>
      </c>
      <c r="U231" s="83">
        <v>-15790.61</v>
      </c>
      <c r="V231" s="83">
        <v>0</v>
      </c>
      <c r="W231" s="83">
        <v>0</v>
      </c>
      <c r="X231" s="83">
        <v>1577.0292672813741</v>
      </c>
      <c r="Y231">
        <v>0</v>
      </c>
      <c r="Z231" s="83">
        <v>-1579.0609999999988</v>
      </c>
      <c r="AA231" s="83">
        <v>-2.0317327186212424</v>
      </c>
    </row>
    <row r="232" spans="1:27" x14ac:dyDescent="0.25">
      <c r="A232" t="s">
        <v>1529</v>
      </c>
      <c r="B232" t="s">
        <v>1529</v>
      </c>
      <c r="C232" t="s">
        <v>2742</v>
      </c>
      <c r="D232" t="s">
        <v>2743</v>
      </c>
      <c r="E232" t="s">
        <v>2744</v>
      </c>
      <c r="F232" t="s">
        <v>2745</v>
      </c>
      <c r="G232" t="s">
        <v>2310</v>
      </c>
      <c r="H232" t="s">
        <v>2746</v>
      </c>
      <c r="I232" t="s">
        <v>59</v>
      </c>
      <c r="J232" t="s">
        <v>193</v>
      </c>
      <c r="K232" t="s">
        <v>62</v>
      </c>
      <c r="L232" t="s">
        <v>63</v>
      </c>
      <c r="M232" t="s">
        <v>660</v>
      </c>
      <c r="N232" t="s">
        <v>1023</v>
      </c>
      <c r="O232" t="s">
        <v>1024</v>
      </c>
      <c r="P232" t="s">
        <v>1164</v>
      </c>
      <c r="Q232" t="s">
        <v>1165</v>
      </c>
      <c r="R232" t="s">
        <v>131</v>
      </c>
      <c r="S232" s="83">
        <v>0</v>
      </c>
      <c r="T232" s="83">
        <v>164.16</v>
      </c>
      <c r="U232" s="83">
        <v>-164.16</v>
      </c>
      <c r="V232" s="83">
        <v>0</v>
      </c>
      <c r="W232" s="83">
        <v>0</v>
      </c>
      <c r="X232" s="83">
        <v>1.2644898372788449</v>
      </c>
      <c r="Y232">
        <v>0</v>
      </c>
      <c r="Z232" s="83">
        <v>-16.416</v>
      </c>
      <c r="AA232" s="83">
        <v>-15.151510162721156</v>
      </c>
    </row>
    <row r="233" spans="1:27" x14ac:dyDescent="0.25">
      <c r="A233" t="s">
        <v>1529</v>
      </c>
      <c r="B233" t="s">
        <v>1529</v>
      </c>
      <c r="C233" t="s">
        <v>2742</v>
      </c>
      <c r="D233" t="s">
        <v>2743</v>
      </c>
      <c r="E233" t="s">
        <v>2744</v>
      </c>
      <c r="F233" t="s">
        <v>2745</v>
      </c>
      <c r="G233" t="s">
        <v>2310</v>
      </c>
      <c r="H233" t="s">
        <v>2746</v>
      </c>
      <c r="I233" t="s">
        <v>59</v>
      </c>
      <c r="J233" t="s">
        <v>193</v>
      </c>
      <c r="K233" t="s">
        <v>62</v>
      </c>
      <c r="L233" t="s">
        <v>63</v>
      </c>
      <c r="M233" t="s">
        <v>660</v>
      </c>
      <c r="N233" t="s">
        <v>1023</v>
      </c>
      <c r="O233" t="s">
        <v>1024</v>
      </c>
      <c r="P233" t="s">
        <v>1033</v>
      </c>
      <c r="Q233" t="s">
        <v>1034</v>
      </c>
      <c r="R233" t="s">
        <v>131</v>
      </c>
      <c r="S233" s="83">
        <v>0</v>
      </c>
      <c r="T233" s="83">
        <v>68.900000000000006</v>
      </c>
      <c r="U233" s="83">
        <v>-68.900000000000006</v>
      </c>
      <c r="V233" s="83">
        <v>0</v>
      </c>
      <c r="W233" s="83">
        <v>0</v>
      </c>
      <c r="X233" s="83">
        <v>0.53072216001774142</v>
      </c>
      <c r="Y233">
        <v>0</v>
      </c>
      <c r="Z233" s="83">
        <v>-6.8900000000000006</v>
      </c>
      <c r="AA233" s="83">
        <v>-6.3592778399822594</v>
      </c>
    </row>
    <row r="234" spans="1:27" x14ac:dyDescent="0.25">
      <c r="A234" t="s">
        <v>1529</v>
      </c>
      <c r="B234" t="s">
        <v>1529</v>
      </c>
      <c r="C234" t="s">
        <v>2742</v>
      </c>
      <c r="D234" t="s">
        <v>2743</v>
      </c>
      <c r="E234" t="s">
        <v>2744</v>
      </c>
      <c r="F234" t="s">
        <v>2745</v>
      </c>
      <c r="G234" t="s">
        <v>2310</v>
      </c>
      <c r="H234" t="s">
        <v>2746</v>
      </c>
      <c r="I234" t="s">
        <v>59</v>
      </c>
      <c r="J234" t="s">
        <v>193</v>
      </c>
      <c r="K234" t="s">
        <v>62</v>
      </c>
      <c r="L234" t="s">
        <v>63</v>
      </c>
      <c r="M234" t="s">
        <v>660</v>
      </c>
      <c r="N234" t="s">
        <v>1023</v>
      </c>
      <c r="O234" t="s">
        <v>1024</v>
      </c>
      <c r="P234" t="s">
        <v>2305</v>
      </c>
      <c r="Q234" t="s">
        <v>2306</v>
      </c>
      <c r="R234" t="s">
        <v>131</v>
      </c>
      <c r="S234" s="83">
        <v>202.8</v>
      </c>
      <c r="T234" s="83">
        <v>0</v>
      </c>
      <c r="U234" s="83">
        <v>202.8</v>
      </c>
      <c r="V234" s="83">
        <v>0</v>
      </c>
      <c r="W234" s="83">
        <v>0</v>
      </c>
      <c r="X234" s="83">
        <v>0</v>
      </c>
      <c r="Y234">
        <v>0</v>
      </c>
      <c r="Z234" s="83">
        <v>20.28</v>
      </c>
      <c r="AA234" s="83">
        <v>20.28</v>
      </c>
    </row>
    <row r="235" spans="1:27" x14ac:dyDescent="0.25">
      <c r="A235" t="s">
        <v>1529</v>
      </c>
      <c r="B235" t="s">
        <v>1529</v>
      </c>
      <c r="C235" t="s">
        <v>2742</v>
      </c>
      <c r="D235" t="s">
        <v>2743</v>
      </c>
      <c r="E235" t="s">
        <v>2744</v>
      </c>
      <c r="F235" t="s">
        <v>2745</v>
      </c>
      <c r="G235" t="s">
        <v>2310</v>
      </c>
      <c r="H235" t="s">
        <v>2746</v>
      </c>
      <c r="I235" t="s">
        <v>59</v>
      </c>
      <c r="J235" t="s">
        <v>193</v>
      </c>
      <c r="K235" t="s">
        <v>62</v>
      </c>
      <c r="L235" t="s">
        <v>63</v>
      </c>
      <c r="M235" t="s">
        <v>391</v>
      </c>
      <c r="N235" t="s">
        <v>392</v>
      </c>
      <c r="O235" t="s">
        <v>393</v>
      </c>
      <c r="P235" t="s">
        <v>394</v>
      </c>
      <c r="Q235" t="s">
        <v>395</v>
      </c>
      <c r="R235" t="s">
        <v>131</v>
      </c>
      <c r="S235" s="83">
        <v>220</v>
      </c>
      <c r="T235" s="83">
        <v>242</v>
      </c>
      <c r="U235" s="83">
        <v>-22</v>
      </c>
      <c r="V235" s="83">
        <v>0</v>
      </c>
      <c r="W235" s="83">
        <v>0</v>
      </c>
      <c r="X235" s="83">
        <v>1.8640749306864066</v>
      </c>
      <c r="Y235">
        <v>0</v>
      </c>
      <c r="Z235" s="83">
        <v>-2.2000000000000028</v>
      </c>
      <c r="AA235" s="83">
        <v>-0.33592506931359623</v>
      </c>
    </row>
    <row r="236" spans="1:27" x14ac:dyDescent="0.25">
      <c r="A236" t="s">
        <v>1529</v>
      </c>
      <c r="B236" t="s">
        <v>1529</v>
      </c>
      <c r="C236" t="s">
        <v>2742</v>
      </c>
      <c r="D236" t="s">
        <v>2743</v>
      </c>
      <c r="E236" t="s">
        <v>2744</v>
      </c>
      <c r="F236" t="s">
        <v>2745</v>
      </c>
      <c r="G236" t="s">
        <v>2310</v>
      </c>
      <c r="H236" t="s">
        <v>2746</v>
      </c>
      <c r="I236" t="s">
        <v>59</v>
      </c>
      <c r="J236" t="s">
        <v>193</v>
      </c>
      <c r="K236" t="s">
        <v>64</v>
      </c>
      <c r="L236" t="s">
        <v>65</v>
      </c>
      <c r="M236" t="s">
        <v>315</v>
      </c>
      <c r="N236" t="s">
        <v>316</v>
      </c>
      <c r="O236" t="s">
        <v>317</v>
      </c>
      <c r="P236" t="s">
        <v>318</v>
      </c>
      <c r="Q236" t="s">
        <v>319</v>
      </c>
      <c r="R236" t="s">
        <v>131</v>
      </c>
      <c r="S236" s="83">
        <v>720.71999999999991</v>
      </c>
      <c r="T236" s="83">
        <v>676</v>
      </c>
      <c r="U236" s="83">
        <v>44.719999999999914</v>
      </c>
      <c r="V236" s="83">
        <v>0</v>
      </c>
      <c r="W236" s="83">
        <v>0</v>
      </c>
      <c r="X236" s="83">
        <v>5.2070853435702924</v>
      </c>
      <c r="Y236">
        <v>0</v>
      </c>
      <c r="Z236" s="83">
        <v>4.47199999999998</v>
      </c>
      <c r="AA236" s="83">
        <v>9.6790853435702715</v>
      </c>
    </row>
    <row r="237" spans="1:27" x14ac:dyDescent="0.25">
      <c r="A237" t="s">
        <v>1529</v>
      </c>
      <c r="B237" t="s">
        <v>1529</v>
      </c>
      <c r="C237" t="s">
        <v>2742</v>
      </c>
      <c r="D237" t="s">
        <v>2743</v>
      </c>
      <c r="E237" t="s">
        <v>2744</v>
      </c>
      <c r="F237" t="s">
        <v>2745</v>
      </c>
      <c r="G237" t="s">
        <v>2310</v>
      </c>
      <c r="H237" t="s">
        <v>2746</v>
      </c>
      <c r="I237" t="s">
        <v>59</v>
      </c>
      <c r="J237" t="s">
        <v>193</v>
      </c>
      <c r="K237" t="s">
        <v>64</v>
      </c>
      <c r="L237" t="s">
        <v>65</v>
      </c>
      <c r="M237" t="s">
        <v>315</v>
      </c>
      <c r="N237" t="s">
        <v>316</v>
      </c>
      <c r="O237" t="s">
        <v>317</v>
      </c>
      <c r="P237" t="s">
        <v>1043</v>
      </c>
      <c r="Q237" t="s">
        <v>1044</v>
      </c>
      <c r="R237" t="s">
        <v>131</v>
      </c>
      <c r="S237" s="83">
        <v>424.8</v>
      </c>
      <c r="T237" s="83">
        <v>805.2</v>
      </c>
      <c r="U237" s="83">
        <v>-380.40000000000003</v>
      </c>
      <c r="V237" s="83">
        <v>0</v>
      </c>
      <c r="W237" s="83">
        <v>0</v>
      </c>
      <c r="X237" s="83">
        <v>6.2022856784656799</v>
      </c>
      <c r="Y237">
        <v>0</v>
      </c>
      <c r="Z237" s="83">
        <v>-38.040000000000006</v>
      </c>
      <c r="AA237" s="83">
        <v>-31.837714321534321</v>
      </c>
    </row>
    <row r="238" spans="1:27" x14ac:dyDescent="0.25">
      <c r="A238" t="s">
        <v>1529</v>
      </c>
      <c r="B238" t="s">
        <v>1529</v>
      </c>
      <c r="C238" t="s">
        <v>2742</v>
      </c>
      <c r="D238" t="s">
        <v>2743</v>
      </c>
      <c r="E238" t="s">
        <v>2744</v>
      </c>
      <c r="F238" t="s">
        <v>2745</v>
      </c>
      <c r="G238" t="s">
        <v>2310</v>
      </c>
      <c r="H238" t="s">
        <v>2746</v>
      </c>
      <c r="I238" t="s">
        <v>59</v>
      </c>
      <c r="J238" t="s">
        <v>193</v>
      </c>
      <c r="K238" t="s">
        <v>64</v>
      </c>
      <c r="L238" t="s">
        <v>65</v>
      </c>
      <c r="M238" t="s">
        <v>315</v>
      </c>
      <c r="N238" t="s">
        <v>316</v>
      </c>
      <c r="O238" t="s">
        <v>317</v>
      </c>
      <c r="P238" t="s">
        <v>1184</v>
      </c>
      <c r="Q238" t="s">
        <v>1185</v>
      </c>
      <c r="R238" t="s">
        <v>131</v>
      </c>
      <c r="S238" s="83">
        <v>6725.25</v>
      </c>
      <c r="T238" s="83">
        <v>10365.120000000001</v>
      </c>
      <c r="U238" s="83">
        <v>-3639.8700000000008</v>
      </c>
      <c r="V238" s="83">
        <v>0</v>
      </c>
      <c r="W238" s="83">
        <v>0</v>
      </c>
      <c r="X238" s="83">
        <v>79.840332006430941</v>
      </c>
      <c r="Y238">
        <v>0</v>
      </c>
      <c r="Z238" s="83">
        <v>-363.98700000000008</v>
      </c>
      <c r="AA238" s="83">
        <v>-284.14666799356905</v>
      </c>
    </row>
    <row r="239" spans="1:27" x14ac:dyDescent="0.25">
      <c r="A239" t="s">
        <v>1529</v>
      </c>
      <c r="B239" t="s">
        <v>1529</v>
      </c>
      <c r="C239" t="s">
        <v>2742</v>
      </c>
      <c r="D239" t="s">
        <v>2743</v>
      </c>
      <c r="E239" t="s">
        <v>2744</v>
      </c>
      <c r="F239" t="s">
        <v>2745</v>
      </c>
      <c r="G239" t="s">
        <v>2310</v>
      </c>
      <c r="H239" t="s">
        <v>2746</v>
      </c>
      <c r="I239" t="s">
        <v>59</v>
      </c>
      <c r="J239" t="s">
        <v>193</v>
      </c>
      <c r="K239" t="s">
        <v>64</v>
      </c>
      <c r="L239" t="s">
        <v>65</v>
      </c>
      <c r="M239" t="s">
        <v>315</v>
      </c>
      <c r="N239" t="s">
        <v>316</v>
      </c>
      <c r="O239" t="s">
        <v>317</v>
      </c>
      <c r="P239" t="s">
        <v>1186</v>
      </c>
      <c r="Q239" t="s">
        <v>1187</v>
      </c>
      <c r="R239" t="s">
        <v>131</v>
      </c>
      <c r="S239" s="83">
        <v>6417.2000000000007</v>
      </c>
      <c r="T239" s="83">
        <v>2786.56</v>
      </c>
      <c r="U239" s="83">
        <v>3630.6400000000003</v>
      </c>
      <c r="V239" s="83">
        <v>0</v>
      </c>
      <c r="W239" s="83">
        <v>0</v>
      </c>
      <c r="X239" s="83">
        <v>21.464283631626088</v>
      </c>
      <c r="Y239">
        <v>0</v>
      </c>
      <c r="Z239" s="83">
        <v>363.06400000000008</v>
      </c>
      <c r="AA239" s="83">
        <v>384.52828363162615</v>
      </c>
    </row>
    <row r="240" spans="1:27" x14ac:dyDescent="0.25">
      <c r="A240" t="s">
        <v>1529</v>
      </c>
      <c r="B240" t="s">
        <v>1529</v>
      </c>
      <c r="C240" t="s">
        <v>2742</v>
      </c>
      <c r="D240" t="s">
        <v>2743</v>
      </c>
      <c r="E240" t="s">
        <v>2744</v>
      </c>
      <c r="F240" t="s">
        <v>2745</v>
      </c>
      <c r="G240" t="s">
        <v>2310</v>
      </c>
      <c r="H240" t="s">
        <v>2746</v>
      </c>
      <c r="I240" t="s">
        <v>59</v>
      </c>
      <c r="J240" t="s">
        <v>193</v>
      </c>
      <c r="K240" t="s">
        <v>64</v>
      </c>
      <c r="L240" t="s">
        <v>65</v>
      </c>
      <c r="M240" t="s">
        <v>315</v>
      </c>
      <c r="N240" t="s">
        <v>316</v>
      </c>
      <c r="O240" t="s">
        <v>317</v>
      </c>
      <c r="P240" t="s">
        <v>1188</v>
      </c>
      <c r="Q240" t="s">
        <v>1189</v>
      </c>
      <c r="R240" t="s">
        <v>131</v>
      </c>
      <c r="S240" s="83">
        <v>64.239999999999995</v>
      </c>
      <c r="T240" s="83">
        <v>0</v>
      </c>
      <c r="U240" s="83">
        <v>64.239999999999995</v>
      </c>
      <c r="V240" s="83">
        <v>0</v>
      </c>
      <c r="W240" s="83">
        <v>0</v>
      </c>
      <c r="X240" s="83">
        <v>0</v>
      </c>
      <c r="Y240">
        <v>0</v>
      </c>
      <c r="Z240" s="83">
        <v>6.4239999999999995</v>
      </c>
      <c r="AA240" s="83">
        <v>6.4239999999999995</v>
      </c>
    </row>
    <row r="241" spans="1:27" x14ac:dyDescent="0.25">
      <c r="A241" t="s">
        <v>1529</v>
      </c>
      <c r="B241" t="s">
        <v>1529</v>
      </c>
      <c r="C241" t="s">
        <v>2742</v>
      </c>
      <c r="D241" t="s">
        <v>2743</v>
      </c>
      <c r="E241" t="s">
        <v>2744</v>
      </c>
      <c r="F241" t="s">
        <v>2745</v>
      </c>
      <c r="G241" t="s">
        <v>2310</v>
      </c>
      <c r="H241" t="s">
        <v>2746</v>
      </c>
      <c r="I241" t="s">
        <v>59</v>
      </c>
      <c r="J241" t="s">
        <v>193</v>
      </c>
      <c r="K241" t="s">
        <v>64</v>
      </c>
      <c r="L241" t="s">
        <v>65</v>
      </c>
      <c r="M241" t="s">
        <v>315</v>
      </c>
      <c r="N241" t="s">
        <v>316</v>
      </c>
      <c r="O241" t="s">
        <v>317</v>
      </c>
      <c r="P241" t="s">
        <v>1190</v>
      </c>
      <c r="Q241" t="s">
        <v>1191</v>
      </c>
      <c r="R241" t="s">
        <v>131</v>
      </c>
      <c r="S241" s="83">
        <v>4549.8999999999996</v>
      </c>
      <c r="T241" s="83">
        <v>1383.2</v>
      </c>
      <c r="U241" s="83">
        <v>3166.7</v>
      </c>
      <c r="V241" s="83">
        <v>0</v>
      </c>
      <c r="W241" s="83">
        <v>0</v>
      </c>
      <c r="X241" s="83">
        <v>10.654497702997677</v>
      </c>
      <c r="Y241">
        <v>0</v>
      </c>
      <c r="Z241" s="83">
        <v>316.66999999999996</v>
      </c>
      <c r="AA241" s="83">
        <v>327.32449770299763</v>
      </c>
    </row>
    <row r="242" spans="1:27" x14ac:dyDescent="0.25">
      <c r="A242" t="s">
        <v>1529</v>
      </c>
      <c r="B242" t="s">
        <v>1529</v>
      </c>
      <c r="C242" t="s">
        <v>2742</v>
      </c>
      <c r="D242" t="s">
        <v>2743</v>
      </c>
      <c r="E242" t="s">
        <v>2744</v>
      </c>
      <c r="F242" t="s">
        <v>2745</v>
      </c>
      <c r="G242" t="s">
        <v>2310</v>
      </c>
      <c r="H242" t="s">
        <v>2746</v>
      </c>
      <c r="I242" t="s">
        <v>59</v>
      </c>
      <c r="J242" t="s">
        <v>193</v>
      </c>
      <c r="K242" t="s">
        <v>64</v>
      </c>
      <c r="L242" t="s">
        <v>65</v>
      </c>
      <c r="M242" t="s">
        <v>315</v>
      </c>
      <c r="N242" t="s">
        <v>316</v>
      </c>
      <c r="O242" t="s">
        <v>317</v>
      </c>
      <c r="P242" t="s">
        <v>1192</v>
      </c>
      <c r="Q242" t="s">
        <v>1193</v>
      </c>
      <c r="R242" t="s">
        <v>131</v>
      </c>
      <c r="S242" s="83">
        <v>420.8</v>
      </c>
      <c r="T242" s="83">
        <v>212.8</v>
      </c>
      <c r="U242" s="83">
        <v>208</v>
      </c>
      <c r="V242" s="83">
        <v>0</v>
      </c>
      <c r="W242" s="83">
        <v>0</v>
      </c>
      <c r="X242" s="83">
        <v>1.6391534927688733</v>
      </c>
      <c r="Y242">
        <v>0</v>
      </c>
      <c r="Z242" s="83">
        <v>20.800000000000004</v>
      </c>
      <c r="AA242" s="83">
        <v>22.439153492768877</v>
      </c>
    </row>
    <row r="243" spans="1:27" x14ac:dyDescent="0.25">
      <c r="A243" t="s">
        <v>1529</v>
      </c>
      <c r="B243" t="s">
        <v>1529</v>
      </c>
      <c r="C243" t="s">
        <v>2742</v>
      </c>
      <c r="D243" t="s">
        <v>2743</v>
      </c>
      <c r="E243" t="s">
        <v>2744</v>
      </c>
      <c r="F243" t="s">
        <v>2745</v>
      </c>
      <c r="G243" t="s">
        <v>2310</v>
      </c>
      <c r="H243" t="s">
        <v>2746</v>
      </c>
      <c r="I243" t="s">
        <v>59</v>
      </c>
      <c r="J243" t="s">
        <v>193</v>
      </c>
      <c r="K243" t="s">
        <v>64</v>
      </c>
      <c r="L243" t="s">
        <v>65</v>
      </c>
      <c r="M243" t="s">
        <v>315</v>
      </c>
      <c r="N243" t="s">
        <v>316</v>
      </c>
      <c r="O243" t="s">
        <v>317</v>
      </c>
      <c r="P243" t="s">
        <v>1045</v>
      </c>
      <c r="Q243" t="s">
        <v>1046</v>
      </c>
      <c r="R243" t="s">
        <v>131</v>
      </c>
      <c r="S243" s="83">
        <v>315.60000000000002</v>
      </c>
      <c r="T243" s="83">
        <v>106.4</v>
      </c>
      <c r="U243" s="83">
        <v>209.20000000000002</v>
      </c>
      <c r="V243" s="83">
        <v>0</v>
      </c>
      <c r="W243" s="83">
        <v>0</v>
      </c>
      <c r="X243" s="83">
        <v>0.81957674638443667</v>
      </c>
      <c r="Y243">
        <v>0</v>
      </c>
      <c r="Z243" s="83">
        <v>20.92</v>
      </c>
      <c r="AA243" s="83">
        <v>21.739576746384436</v>
      </c>
    </row>
    <row r="244" spans="1:27" x14ac:dyDescent="0.25">
      <c r="A244" t="s">
        <v>1529</v>
      </c>
      <c r="B244" t="s">
        <v>1529</v>
      </c>
      <c r="C244" t="s">
        <v>2742</v>
      </c>
      <c r="D244" t="s">
        <v>2743</v>
      </c>
      <c r="E244" t="s">
        <v>2744</v>
      </c>
      <c r="F244" t="s">
        <v>2745</v>
      </c>
      <c r="G244" t="s">
        <v>2310</v>
      </c>
      <c r="H244" t="s">
        <v>2746</v>
      </c>
      <c r="I244" t="s">
        <v>59</v>
      </c>
      <c r="J244" t="s">
        <v>193</v>
      </c>
      <c r="K244" t="s">
        <v>64</v>
      </c>
      <c r="L244" t="s">
        <v>65</v>
      </c>
      <c r="M244" t="s">
        <v>315</v>
      </c>
      <c r="N244" t="s">
        <v>316</v>
      </c>
      <c r="O244" t="s">
        <v>317</v>
      </c>
      <c r="P244" t="s">
        <v>2763</v>
      </c>
      <c r="Q244" t="s">
        <v>2764</v>
      </c>
      <c r="R244" t="s">
        <v>131</v>
      </c>
      <c r="S244" s="83">
        <v>106.2</v>
      </c>
      <c r="T244" s="83">
        <v>214.72</v>
      </c>
      <c r="U244" s="83">
        <v>-108.52</v>
      </c>
      <c r="V244" s="83">
        <v>0</v>
      </c>
      <c r="W244" s="83">
        <v>0</v>
      </c>
      <c r="X244" s="83">
        <v>1.653942847590848</v>
      </c>
      <c r="Y244">
        <v>0</v>
      </c>
      <c r="Z244" s="83">
        <v>-10.852</v>
      </c>
      <c r="AA244" s="83">
        <v>-9.1980571524091523</v>
      </c>
    </row>
    <row r="245" spans="1:27" x14ac:dyDescent="0.25">
      <c r="A245" t="s">
        <v>1529</v>
      </c>
      <c r="B245" t="s">
        <v>1529</v>
      </c>
      <c r="C245" t="s">
        <v>2742</v>
      </c>
      <c r="D245" t="s">
        <v>2743</v>
      </c>
      <c r="E245" t="s">
        <v>2744</v>
      </c>
      <c r="F245" t="s">
        <v>2745</v>
      </c>
      <c r="G245" t="s">
        <v>2310</v>
      </c>
      <c r="H245" t="s">
        <v>2746</v>
      </c>
      <c r="I245" t="s">
        <v>59</v>
      </c>
      <c r="J245" t="s">
        <v>193</v>
      </c>
      <c r="K245" t="s">
        <v>64</v>
      </c>
      <c r="L245" t="s">
        <v>65</v>
      </c>
      <c r="M245" t="s">
        <v>315</v>
      </c>
      <c r="N245" t="s">
        <v>1194</v>
      </c>
      <c r="O245" t="s">
        <v>1195</v>
      </c>
      <c r="P245" t="s">
        <v>1196</v>
      </c>
      <c r="Q245" t="s">
        <v>1197</v>
      </c>
      <c r="R245" t="s">
        <v>131</v>
      </c>
      <c r="S245" s="83">
        <v>3097.6000000000004</v>
      </c>
      <c r="T245" s="83">
        <v>4617.75</v>
      </c>
      <c r="U245" s="83">
        <v>-1520.1499999999996</v>
      </c>
      <c r="V245" s="83">
        <v>0</v>
      </c>
      <c r="W245" s="83">
        <v>0</v>
      </c>
      <c r="X245" s="83">
        <v>35.569553765194854</v>
      </c>
      <c r="Y245">
        <v>0</v>
      </c>
      <c r="Z245" s="83">
        <v>-152.01499999999999</v>
      </c>
      <c r="AA245" s="83">
        <v>-116.44544623480516</v>
      </c>
    </row>
    <row r="246" spans="1:27" x14ac:dyDescent="0.25">
      <c r="A246" t="s">
        <v>1529</v>
      </c>
      <c r="B246" t="s">
        <v>1529</v>
      </c>
      <c r="C246" t="s">
        <v>2742</v>
      </c>
      <c r="D246" t="s">
        <v>2743</v>
      </c>
      <c r="E246" t="s">
        <v>2744</v>
      </c>
      <c r="F246" t="s">
        <v>2745</v>
      </c>
      <c r="G246" t="s">
        <v>2310</v>
      </c>
      <c r="H246" t="s">
        <v>2746</v>
      </c>
      <c r="I246" t="s">
        <v>59</v>
      </c>
      <c r="J246" t="s">
        <v>193</v>
      </c>
      <c r="K246" t="s">
        <v>64</v>
      </c>
      <c r="L246" t="s">
        <v>65</v>
      </c>
      <c r="M246" t="s">
        <v>742</v>
      </c>
      <c r="N246" t="s">
        <v>743</v>
      </c>
      <c r="O246" t="s">
        <v>744</v>
      </c>
      <c r="P246" t="s">
        <v>745</v>
      </c>
      <c r="Q246" t="s">
        <v>746</v>
      </c>
      <c r="R246" t="s">
        <v>131</v>
      </c>
      <c r="S246" s="83">
        <v>6208.3000000000011</v>
      </c>
      <c r="T246" s="83">
        <v>7356.1</v>
      </c>
      <c r="U246" s="83">
        <v>-1147.7999999999993</v>
      </c>
      <c r="V246" s="83">
        <v>0</v>
      </c>
      <c r="W246" s="83">
        <v>0</v>
      </c>
      <c r="X246" s="83">
        <v>56.662485940587921</v>
      </c>
      <c r="Y246">
        <v>0</v>
      </c>
      <c r="Z246" s="83">
        <v>-114.77999999999986</v>
      </c>
      <c r="AA246" s="83">
        <v>-58.117514059411974</v>
      </c>
    </row>
    <row r="247" spans="1:27" x14ac:dyDescent="0.25">
      <c r="A247" t="s">
        <v>1529</v>
      </c>
      <c r="B247" t="s">
        <v>1529</v>
      </c>
      <c r="C247" t="s">
        <v>2742</v>
      </c>
      <c r="D247" t="s">
        <v>2743</v>
      </c>
      <c r="E247" t="s">
        <v>2744</v>
      </c>
      <c r="F247" t="s">
        <v>2745</v>
      </c>
      <c r="G247" t="s">
        <v>2310</v>
      </c>
      <c r="H247" t="s">
        <v>2746</v>
      </c>
      <c r="I247" t="s">
        <v>59</v>
      </c>
      <c r="J247" t="s">
        <v>193</v>
      </c>
      <c r="K247" t="s">
        <v>64</v>
      </c>
      <c r="L247" t="s">
        <v>65</v>
      </c>
      <c r="M247" t="s">
        <v>742</v>
      </c>
      <c r="N247" t="s">
        <v>743</v>
      </c>
      <c r="O247" t="s">
        <v>744</v>
      </c>
      <c r="P247" t="s">
        <v>1792</v>
      </c>
      <c r="Q247" t="s">
        <v>1793</v>
      </c>
      <c r="R247" t="s">
        <v>131</v>
      </c>
      <c r="S247" s="83">
        <v>396.90000000000003</v>
      </c>
      <c r="T247" s="83">
        <v>267.2</v>
      </c>
      <c r="U247" s="83">
        <v>129.70000000000005</v>
      </c>
      <c r="V247" s="83">
        <v>0</v>
      </c>
      <c r="W247" s="83">
        <v>0</v>
      </c>
      <c r="X247" s="83">
        <v>2.0581852127248261</v>
      </c>
      <c r="Y247">
        <v>0</v>
      </c>
      <c r="Z247" s="83">
        <v>12.970000000000006</v>
      </c>
      <c r="AA247" s="83">
        <v>15.028185212724832</v>
      </c>
    </row>
    <row r="248" spans="1:27" x14ac:dyDescent="0.25">
      <c r="A248" t="s">
        <v>1529</v>
      </c>
      <c r="B248" t="s">
        <v>1529</v>
      </c>
      <c r="C248" t="s">
        <v>2742</v>
      </c>
      <c r="D248" t="s">
        <v>2743</v>
      </c>
      <c r="E248" t="s">
        <v>2744</v>
      </c>
      <c r="F248" t="s">
        <v>2745</v>
      </c>
      <c r="G248" t="s">
        <v>2310</v>
      </c>
      <c r="H248" t="s">
        <v>2746</v>
      </c>
      <c r="I248" t="s">
        <v>59</v>
      </c>
      <c r="J248" t="s">
        <v>193</v>
      </c>
      <c r="K248" t="s">
        <v>64</v>
      </c>
      <c r="L248" t="s">
        <v>65</v>
      </c>
      <c r="M248" t="s">
        <v>742</v>
      </c>
      <c r="N248" t="s">
        <v>1039</v>
      </c>
      <c r="O248" t="s">
        <v>1040</v>
      </c>
      <c r="P248" t="s">
        <v>1182</v>
      </c>
      <c r="Q248" t="s">
        <v>1183</v>
      </c>
      <c r="R248" t="s">
        <v>131</v>
      </c>
      <c r="S248" s="83">
        <v>0</v>
      </c>
      <c r="T248" s="83">
        <v>333.6</v>
      </c>
      <c r="U248" s="83">
        <v>-333.6</v>
      </c>
      <c r="V248" s="83">
        <v>0</v>
      </c>
      <c r="W248" s="83">
        <v>0</v>
      </c>
      <c r="X248" s="83">
        <v>2.5696504003181211</v>
      </c>
      <c r="Y248">
        <v>0</v>
      </c>
      <c r="Z248" s="83">
        <v>-33.360000000000007</v>
      </c>
      <c r="AA248" s="83">
        <v>-30.790349599681885</v>
      </c>
    </row>
    <row r="249" spans="1:27" x14ac:dyDescent="0.25">
      <c r="A249" t="s">
        <v>1529</v>
      </c>
      <c r="B249" t="s">
        <v>1529</v>
      </c>
      <c r="C249" t="s">
        <v>2742</v>
      </c>
      <c r="D249" t="s">
        <v>2743</v>
      </c>
      <c r="E249" t="s">
        <v>2744</v>
      </c>
      <c r="F249" t="s">
        <v>2745</v>
      </c>
      <c r="G249" t="s">
        <v>2310</v>
      </c>
      <c r="H249" t="s">
        <v>2746</v>
      </c>
      <c r="I249" t="s">
        <v>59</v>
      </c>
      <c r="J249" t="s">
        <v>193</v>
      </c>
      <c r="K249" t="s">
        <v>64</v>
      </c>
      <c r="L249" t="s">
        <v>65</v>
      </c>
      <c r="M249" t="s">
        <v>499</v>
      </c>
      <c r="N249" t="s">
        <v>500</v>
      </c>
      <c r="O249" t="s">
        <v>501</v>
      </c>
      <c r="P249" t="s">
        <v>502</v>
      </c>
      <c r="Q249" t="s">
        <v>503</v>
      </c>
      <c r="R249" t="s">
        <v>131</v>
      </c>
      <c r="S249" s="83">
        <v>0</v>
      </c>
      <c r="T249" s="83">
        <v>93.179999999999993</v>
      </c>
      <c r="U249" s="83">
        <v>-93.179999999999993</v>
      </c>
      <c r="V249" s="83">
        <v>0</v>
      </c>
      <c r="W249" s="83">
        <v>0</v>
      </c>
      <c r="X249" s="83">
        <v>0.71774587620396435</v>
      </c>
      <c r="Y249">
        <v>0</v>
      </c>
      <c r="Z249" s="83">
        <v>-9.3179999999999996</v>
      </c>
      <c r="AA249" s="83">
        <v>-8.6002541237960344</v>
      </c>
    </row>
    <row r="250" spans="1:27" x14ac:dyDescent="0.25">
      <c r="A250" t="s">
        <v>1529</v>
      </c>
      <c r="B250" t="s">
        <v>1529</v>
      </c>
      <c r="C250" t="s">
        <v>2742</v>
      </c>
      <c r="D250" t="s">
        <v>2743</v>
      </c>
      <c r="E250" t="s">
        <v>2744</v>
      </c>
      <c r="F250" t="s">
        <v>2745</v>
      </c>
      <c r="G250" t="s">
        <v>2310</v>
      </c>
      <c r="H250" t="s">
        <v>2746</v>
      </c>
      <c r="I250" t="s">
        <v>59</v>
      </c>
      <c r="J250" t="s">
        <v>193</v>
      </c>
      <c r="K250" t="s">
        <v>64</v>
      </c>
      <c r="L250" t="s">
        <v>65</v>
      </c>
      <c r="M250" t="s">
        <v>499</v>
      </c>
      <c r="N250" t="s">
        <v>500</v>
      </c>
      <c r="O250" t="s">
        <v>501</v>
      </c>
      <c r="P250" t="s">
        <v>2650</v>
      </c>
      <c r="Q250" t="s">
        <v>2651</v>
      </c>
      <c r="R250" t="s">
        <v>131</v>
      </c>
      <c r="S250" s="83">
        <v>1593</v>
      </c>
      <c r="T250" s="83">
        <v>4173.3999999999996</v>
      </c>
      <c r="U250" s="83">
        <v>-2580.3999999999996</v>
      </c>
      <c r="V250" s="83">
        <v>0</v>
      </c>
      <c r="W250" s="83">
        <v>0</v>
      </c>
      <c r="X250" s="83">
        <v>32.14681948647376</v>
      </c>
      <c r="Y250">
        <v>0</v>
      </c>
      <c r="Z250" s="83">
        <v>-258.04000000000002</v>
      </c>
      <c r="AA250" s="83">
        <v>-225.8931805135262</v>
      </c>
    </row>
    <row r="251" spans="1:27" x14ac:dyDescent="0.25">
      <c r="A251" t="s">
        <v>1529</v>
      </c>
      <c r="B251" t="s">
        <v>1529</v>
      </c>
      <c r="C251" t="s">
        <v>2742</v>
      </c>
      <c r="D251" t="s">
        <v>2743</v>
      </c>
      <c r="E251" t="s">
        <v>2744</v>
      </c>
      <c r="F251" t="s">
        <v>2745</v>
      </c>
      <c r="G251" t="s">
        <v>2310</v>
      </c>
      <c r="H251" t="s">
        <v>2746</v>
      </c>
      <c r="I251" t="s">
        <v>59</v>
      </c>
      <c r="J251" t="s">
        <v>193</v>
      </c>
      <c r="K251" t="s">
        <v>64</v>
      </c>
      <c r="L251" t="s">
        <v>65</v>
      </c>
      <c r="M251" t="s">
        <v>499</v>
      </c>
      <c r="N251" t="s">
        <v>500</v>
      </c>
      <c r="O251" t="s">
        <v>501</v>
      </c>
      <c r="P251" t="s">
        <v>2765</v>
      </c>
      <c r="Q251" t="s">
        <v>2766</v>
      </c>
      <c r="R251" t="s">
        <v>131</v>
      </c>
      <c r="S251" s="83">
        <v>36901.199999999997</v>
      </c>
      <c r="T251" s="83">
        <v>37261</v>
      </c>
      <c r="U251" s="83">
        <v>-359.80000000000291</v>
      </c>
      <c r="V251" s="83">
        <v>0</v>
      </c>
      <c r="W251" s="83">
        <v>0</v>
      </c>
      <c r="X251" s="83">
        <v>287.01361980291819</v>
      </c>
      <c r="Y251">
        <v>0</v>
      </c>
      <c r="Z251" s="83">
        <v>-35.980000000000018</v>
      </c>
      <c r="AA251" s="83">
        <v>251.03361980291811</v>
      </c>
    </row>
    <row r="252" spans="1:27" x14ac:dyDescent="0.25">
      <c r="A252" t="s">
        <v>1529</v>
      </c>
      <c r="B252" t="s">
        <v>1529</v>
      </c>
      <c r="C252" t="s">
        <v>2742</v>
      </c>
      <c r="D252" t="s">
        <v>2743</v>
      </c>
      <c r="E252" t="s">
        <v>2744</v>
      </c>
      <c r="F252" t="s">
        <v>2745</v>
      </c>
      <c r="G252" t="s">
        <v>2310</v>
      </c>
      <c r="H252" t="s">
        <v>2746</v>
      </c>
      <c r="I252" t="s">
        <v>59</v>
      </c>
      <c r="J252" t="s">
        <v>193</v>
      </c>
      <c r="K252" t="s">
        <v>64</v>
      </c>
      <c r="L252" t="s">
        <v>65</v>
      </c>
      <c r="M252" t="s">
        <v>499</v>
      </c>
      <c r="N252" t="s">
        <v>500</v>
      </c>
      <c r="O252" t="s">
        <v>501</v>
      </c>
      <c r="P252" t="s">
        <v>1524</v>
      </c>
      <c r="Q252" t="s">
        <v>3686</v>
      </c>
      <c r="R252" t="s">
        <v>131</v>
      </c>
      <c r="S252" s="83">
        <v>9889.4</v>
      </c>
      <c r="T252" s="83">
        <v>10697.7</v>
      </c>
      <c r="U252" s="83">
        <v>-808.30000000000109</v>
      </c>
      <c r="V252" s="83">
        <v>0</v>
      </c>
      <c r="W252" s="83">
        <v>0</v>
      </c>
      <c r="X252" s="83">
        <v>82.402125561999895</v>
      </c>
      <c r="Y252">
        <v>0</v>
      </c>
      <c r="Z252" s="83">
        <v>-80.829999999999927</v>
      </c>
      <c r="AA252" s="83">
        <v>1.5721255619998828</v>
      </c>
    </row>
    <row r="253" spans="1:27" x14ac:dyDescent="0.25">
      <c r="A253" t="s">
        <v>1529</v>
      </c>
      <c r="B253" t="s">
        <v>1529</v>
      </c>
      <c r="C253" t="s">
        <v>2742</v>
      </c>
      <c r="D253" t="s">
        <v>2743</v>
      </c>
      <c r="E253" t="s">
        <v>2744</v>
      </c>
      <c r="F253" t="s">
        <v>2745</v>
      </c>
      <c r="G253" t="s">
        <v>2310</v>
      </c>
      <c r="H253" t="s">
        <v>2746</v>
      </c>
      <c r="I253" t="s">
        <v>59</v>
      </c>
      <c r="J253" t="s">
        <v>193</v>
      </c>
      <c r="K253" t="s">
        <v>64</v>
      </c>
      <c r="L253" t="s">
        <v>65</v>
      </c>
      <c r="M253" t="s">
        <v>499</v>
      </c>
      <c r="N253" t="s">
        <v>1420</v>
      </c>
      <c r="O253" t="s">
        <v>1421</v>
      </c>
      <c r="P253" t="s">
        <v>1422</v>
      </c>
      <c r="Q253" t="s">
        <v>1423</v>
      </c>
      <c r="R253" t="s">
        <v>131</v>
      </c>
      <c r="S253" s="83">
        <v>726</v>
      </c>
      <c r="T253" s="83">
        <v>549.9</v>
      </c>
      <c r="U253" s="83">
        <v>176.10000000000002</v>
      </c>
      <c r="V253" s="83">
        <v>0</v>
      </c>
      <c r="W253" s="83">
        <v>0</v>
      </c>
      <c r="X253" s="83">
        <v>4.2357636544812189</v>
      </c>
      <c r="Y253">
        <v>0</v>
      </c>
      <c r="Z253" s="83">
        <v>17.610000000000007</v>
      </c>
      <c r="AA253" s="83">
        <v>21.845763654481225</v>
      </c>
    </row>
    <row r="254" spans="1:27" x14ac:dyDescent="0.25">
      <c r="A254" t="s">
        <v>1529</v>
      </c>
      <c r="B254" t="s">
        <v>1529</v>
      </c>
      <c r="C254" t="s">
        <v>2742</v>
      </c>
      <c r="D254" t="s">
        <v>2743</v>
      </c>
      <c r="E254" t="s">
        <v>2744</v>
      </c>
      <c r="F254" t="s">
        <v>2745</v>
      </c>
      <c r="G254" t="s">
        <v>2310</v>
      </c>
      <c r="H254" t="s">
        <v>2746</v>
      </c>
      <c r="I254" t="s">
        <v>59</v>
      </c>
      <c r="J254" t="s">
        <v>193</v>
      </c>
      <c r="K254" t="s">
        <v>64</v>
      </c>
      <c r="L254" t="s">
        <v>65</v>
      </c>
      <c r="M254" t="s">
        <v>499</v>
      </c>
      <c r="N254" t="s">
        <v>1420</v>
      </c>
      <c r="O254" t="s">
        <v>1421</v>
      </c>
      <c r="P254" t="s">
        <v>1935</v>
      </c>
      <c r="Q254" t="s">
        <v>1936</v>
      </c>
      <c r="R254" t="s">
        <v>131</v>
      </c>
      <c r="S254" s="83">
        <v>107.88</v>
      </c>
      <c r="T254" s="83">
        <v>109</v>
      </c>
      <c r="U254" s="83">
        <v>-1.1200000000000045</v>
      </c>
      <c r="V254" s="83">
        <v>0</v>
      </c>
      <c r="W254" s="83">
        <v>0</v>
      </c>
      <c r="X254" s="83">
        <v>0.83960399770586092</v>
      </c>
      <c r="Y254">
        <v>0</v>
      </c>
      <c r="Z254" s="83">
        <v>-0.1120000000000001</v>
      </c>
      <c r="AA254" s="83">
        <v>0.72760399770586126</v>
      </c>
    </row>
    <row r="255" spans="1:27" x14ac:dyDescent="0.25">
      <c r="A255" t="s">
        <v>1529</v>
      </c>
      <c r="B255" t="s">
        <v>1529</v>
      </c>
      <c r="C255" t="s">
        <v>2742</v>
      </c>
      <c r="D255" t="s">
        <v>2743</v>
      </c>
      <c r="E255" t="s">
        <v>2744</v>
      </c>
      <c r="F255" t="s">
        <v>2745</v>
      </c>
      <c r="G255" t="s">
        <v>2310</v>
      </c>
      <c r="H255" t="s">
        <v>2746</v>
      </c>
      <c r="I255" t="s">
        <v>59</v>
      </c>
      <c r="J255" t="s">
        <v>193</v>
      </c>
      <c r="K255" t="s">
        <v>64</v>
      </c>
      <c r="L255" t="s">
        <v>65</v>
      </c>
      <c r="M255" t="s">
        <v>499</v>
      </c>
      <c r="N255" t="s">
        <v>1047</v>
      </c>
      <c r="O255" t="s">
        <v>1048</v>
      </c>
      <c r="P255" t="s">
        <v>1198</v>
      </c>
      <c r="Q255" t="s">
        <v>1199</v>
      </c>
      <c r="R255" t="s">
        <v>131</v>
      </c>
      <c r="S255" s="83">
        <v>5110.6000000000004</v>
      </c>
      <c r="T255" s="83">
        <v>6334.2000000000007</v>
      </c>
      <c r="U255" s="83">
        <v>-1223.6000000000004</v>
      </c>
      <c r="V255" s="83">
        <v>0</v>
      </c>
      <c r="W255" s="83">
        <v>0</v>
      </c>
      <c r="X255" s="83">
        <v>48.791005892371231</v>
      </c>
      <c r="Y255">
        <v>0</v>
      </c>
      <c r="Z255" s="83">
        <v>-122.36000000000001</v>
      </c>
      <c r="AA255" s="83">
        <v>-73.568994107628896</v>
      </c>
    </row>
    <row r="256" spans="1:27" x14ac:dyDescent="0.25">
      <c r="A256" t="s">
        <v>1529</v>
      </c>
      <c r="B256" t="s">
        <v>1529</v>
      </c>
      <c r="C256" t="s">
        <v>2742</v>
      </c>
      <c r="D256" t="s">
        <v>2743</v>
      </c>
      <c r="E256" t="s">
        <v>2744</v>
      </c>
      <c r="F256" t="s">
        <v>2745</v>
      </c>
      <c r="G256" t="s">
        <v>2310</v>
      </c>
      <c r="H256" t="s">
        <v>2746</v>
      </c>
      <c r="I256" t="s">
        <v>44</v>
      </c>
      <c r="J256" t="s">
        <v>45</v>
      </c>
      <c r="K256" t="s">
        <v>46</v>
      </c>
      <c r="L256" t="s">
        <v>47</v>
      </c>
      <c r="M256" t="s">
        <v>506</v>
      </c>
      <c r="N256" t="s">
        <v>926</v>
      </c>
      <c r="O256" t="s">
        <v>818</v>
      </c>
      <c r="P256" t="s">
        <v>1206</v>
      </c>
      <c r="Q256" t="s">
        <v>1207</v>
      </c>
      <c r="R256" t="s">
        <v>131</v>
      </c>
      <c r="S256" s="83">
        <v>0</v>
      </c>
      <c r="T256" s="83">
        <v>119.36</v>
      </c>
      <c r="U256" s="83">
        <v>-119.36</v>
      </c>
      <c r="V256" s="83">
        <v>0</v>
      </c>
      <c r="W256" s="83">
        <v>0</v>
      </c>
      <c r="X256" s="83">
        <v>0.91940489143276649</v>
      </c>
      <c r="Y256">
        <v>0</v>
      </c>
      <c r="Z256" s="83">
        <v>-11.936</v>
      </c>
      <c r="AA256" s="83">
        <v>-11.016595108567234</v>
      </c>
    </row>
    <row r="257" spans="1:27" x14ac:dyDescent="0.25">
      <c r="A257" t="s">
        <v>1529</v>
      </c>
      <c r="B257" t="s">
        <v>1529</v>
      </c>
      <c r="C257" t="s">
        <v>2742</v>
      </c>
      <c r="D257" t="s">
        <v>2743</v>
      </c>
      <c r="E257" t="s">
        <v>2744</v>
      </c>
      <c r="F257" t="s">
        <v>2745</v>
      </c>
      <c r="G257" t="s">
        <v>2310</v>
      </c>
      <c r="H257" t="s">
        <v>2746</v>
      </c>
      <c r="I257" t="s">
        <v>44</v>
      </c>
      <c r="J257" t="s">
        <v>45</v>
      </c>
      <c r="K257" t="s">
        <v>46</v>
      </c>
      <c r="L257" t="s">
        <v>47</v>
      </c>
      <c r="M257" t="s">
        <v>506</v>
      </c>
      <c r="N257" t="s">
        <v>926</v>
      </c>
      <c r="O257" t="s">
        <v>818</v>
      </c>
      <c r="P257" t="s">
        <v>2654</v>
      </c>
      <c r="Q257" t="s">
        <v>2655</v>
      </c>
      <c r="R257" t="s">
        <v>131</v>
      </c>
      <c r="S257" s="83">
        <v>0</v>
      </c>
      <c r="T257" s="83">
        <v>86.24</v>
      </c>
      <c r="U257" s="83">
        <v>-86.24</v>
      </c>
      <c r="V257" s="83">
        <v>0</v>
      </c>
      <c r="W257" s="83">
        <v>0</v>
      </c>
      <c r="X257" s="83">
        <v>0.66428852075370126</v>
      </c>
      <c r="Y257">
        <v>0</v>
      </c>
      <c r="Z257" s="83">
        <v>-8.6240000000000006</v>
      </c>
      <c r="AA257" s="83">
        <v>-7.9597114792462991</v>
      </c>
    </row>
    <row r="258" spans="1:27" x14ac:dyDescent="0.25">
      <c r="A258" t="s">
        <v>1529</v>
      </c>
      <c r="B258" t="s">
        <v>1529</v>
      </c>
      <c r="C258" t="s">
        <v>2742</v>
      </c>
      <c r="D258" t="s">
        <v>2743</v>
      </c>
      <c r="E258" t="s">
        <v>2744</v>
      </c>
      <c r="F258" t="s">
        <v>2745</v>
      </c>
      <c r="G258" t="s">
        <v>2310</v>
      </c>
      <c r="H258" t="s">
        <v>2746</v>
      </c>
      <c r="I258" t="s">
        <v>44</v>
      </c>
      <c r="J258" t="s">
        <v>45</v>
      </c>
      <c r="K258" t="s">
        <v>46</v>
      </c>
      <c r="L258" t="s">
        <v>47</v>
      </c>
      <c r="M258" t="s">
        <v>506</v>
      </c>
      <c r="N258" t="s">
        <v>926</v>
      </c>
      <c r="O258" t="s">
        <v>818</v>
      </c>
      <c r="P258" t="s">
        <v>2656</v>
      </c>
      <c r="Q258" t="s">
        <v>2657</v>
      </c>
      <c r="R258" t="s">
        <v>131</v>
      </c>
      <c r="S258" s="83">
        <v>0</v>
      </c>
      <c r="T258" s="83">
        <v>96.12</v>
      </c>
      <c r="U258" s="83">
        <v>-96.12</v>
      </c>
      <c r="V258" s="83">
        <v>0</v>
      </c>
      <c r="W258" s="83">
        <v>0</v>
      </c>
      <c r="X258" s="83">
        <v>0.74039207577511323</v>
      </c>
      <c r="Y258">
        <v>0</v>
      </c>
      <c r="Z258" s="83">
        <v>-9.6120000000000019</v>
      </c>
      <c r="AA258" s="83">
        <v>-8.8716079242248895</v>
      </c>
    </row>
    <row r="259" spans="1:27" x14ac:dyDescent="0.25">
      <c r="A259" t="s">
        <v>1529</v>
      </c>
      <c r="B259" t="s">
        <v>1529</v>
      </c>
      <c r="C259" t="s">
        <v>2742</v>
      </c>
      <c r="D259" t="s">
        <v>2743</v>
      </c>
      <c r="E259" t="s">
        <v>2744</v>
      </c>
      <c r="F259" t="s">
        <v>2745</v>
      </c>
      <c r="G259" t="s">
        <v>2310</v>
      </c>
      <c r="H259" t="s">
        <v>2746</v>
      </c>
      <c r="I259" t="s">
        <v>44</v>
      </c>
      <c r="J259" t="s">
        <v>45</v>
      </c>
      <c r="K259" t="s">
        <v>46</v>
      </c>
      <c r="L259" t="s">
        <v>47</v>
      </c>
      <c r="M259" t="s">
        <v>506</v>
      </c>
      <c r="N259" t="s">
        <v>507</v>
      </c>
      <c r="O259" t="s">
        <v>508</v>
      </c>
      <c r="P259" t="s">
        <v>795</v>
      </c>
      <c r="Q259" t="s">
        <v>796</v>
      </c>
      <c r="R259" t="s">
        <v>131</v>
      </c>
      <c r="S259" s="83">
        <v>26821.440000000002</v>
      </c>
      <c r="T259" s="83">
        <v>18360</v>
      </c>
      <c r="U259" s="83">
        <v>8461.44</v>
      </c>
      <c r="V259" s="83">
        <v>0</v>
      </c>
      <c r="W259" s="83">
        <v>0</v>
      </c>
      <c r="X259" s="83">
        <v>141.42320548513399</v>
      </c>
      <c r="Y259">
        <v>0</v>
      </c>
      <c r="Z259" s="83">
        <v>846.14400000000012</v>
      </c>
      <c r="AA259" s="83">
        <v>987.56720548513408</v>
      </c>
    </row>
    <row r="260" spans="1:27" x14ac:dyDescent="0.25">
      <c r="A260" t="s">
        <v>1529</v>
      </c>
      <c r="B260" t="s">
        <v>1529</v>
      </c>
      <c r="C260" t="s">
        <v>2742</v>
      </c>
      <c r="D260" t="s">
        <v>2743</v>
      </c>
      <c r="E260" t="s">
        <v>2744</v>
      </c>
      <c r="F260" t="s">
        <v>2745</v>
      </c>
      <c r="G260" t="s">
        <v>2310</v>
      </c>
      <c r="H260" t="s">
        <v>2746</v>
      </c>
      <c r="I260" t="s">
        <v>44</v>
      </c>
      <c r="J260" t="s">
        <v>45</v>
      </c>
      <c r="K260" t="s">
        <v>46</v>
      </c>
      <c r="L260" t="s">
        <v>47</v>
      </c>
      <c r="M260" t="s">
        <v>506</v>
      </c>
      <c r="N260" t="s">
        <v>507</v>
      </c>
      <c r="O260" t="s">
        <v>508</v>
      </c>
      <c r="P260" t="s">
        <v>1055</v>
      </c>
      <c r="Q260" t="s">
        <v>1056</v>
      </c>
      <c r="R260" t="s">
        <v>131</v>
      </c>
      <c r="S260" s="83">
        <v>576</v>
      </c>
      <c r="T260" s="83">
        <v>0</v>
      </c>
      <c r="U260" s="83">
        <v>576</v>
      </c>
      <c r="V260" s="83">
        <v>0</v>
      </c>
      <c r="W260" s="83">
        <v>0</v>
      </c>
      <c r="X260" s="83">
        <v>0</v>
      </c>
      <c r="Y260">
        <v>0</v>
      </c>
      <c r="Z260" s="83">
        <v>57.6</v>
      </c>
      <c r="AA260" s="83">
        <v>57.6</v>
      </c>
    </row>
    <row r="261" spans="1:27" x14ac:dyDescent="0.25">
      <c r="A261" t="s">
        <v>1529</v>
      </c>
      <c r="B261" t="s">
        <v>1529</v>
      </c>
      <c r="C261" t="s">
        <v>2742</v>
      </c>
      <c r="D261" t="s">
        <v>2743</v>
      </c>
      <c r="E261" t="s">
        <v>2744</v>
      </c>
      <c r="F261" t="s">
        <v>2745</v>
      </c>
      <c r="G261" t="s">
        <v>2310</v>
      </c>
      <c r="H261" t="s">
        <v>2746</v>
      </c>
      <c r="I261" t="s">
        <v>44</v>
      </c>
      <c r="J261" t="s">
        <v>45</v>
      </c>
      <c r="K261" t="s">
        <v>46</v>
      </c>
      <c r="L261" t="s">
        <v>47</v>
      </c>
      <c r="M261" t="s">
        <v>506</v>
      </c>
      <c r="N261" t="s">
        <v>507</v>
      </c>
      <c r="O261" t="s">
        <v>508</v>
      </c>
      <c r="P261" t="s">
        <v>853</v>
      </c>
      <c r="Q261" t="s">
        <v>854</v>
      </c>
      <c r="R261" t="s">
        <v>131</v>
      </c>
      <c r="S261" s="83">
        <v>8853.6</v>
      </c>
      <c r="T261" s="83">
        <v>8439.2000000000007</v>
      </c>
      <c r="U261" s="83">
        <v>414.3999999999993</v>
      </c>
      <c r="V261" s="83">
        <v>0</v>
      </c>
      <c r="W261" s="83">
        <v>0</v>
      </c>
      <c r="X261" s="83">
        <v>65.005376673755066</v>
      </c>
      <c r="Y261">
        <v>0</v>
      </c>
      <c r="Z261" s="83">
        <v>41.439999999999955</v>
      </c>
      <c r="AA261" s="83">
        <v>106.44537667375506</v>
      </c>
    </row>
    <row r="262" spans="1:27" x14ac:dyDescent="0.25">
      <c r="A262" t="s">
        <v>1529</v>
      </c>
      <c r="B262" t="s">
        <v>1529</v>
      </c>
      <c r="C262" t="s">
        <v>2742</v>
      </c>
      <c r="D262" t="s">
        <v>2743</v>
      </c>
      <c r="E262" t="s">
        <v>2744</v>
      </c>
      <c r="F262" t="s">
        <v>2745</v>
      </c>
      <c r="G262" t="s">
        <v>2310</v>
      </c>
      <c r="H262" t="s">
        <v>2746</v>
      </c>
      <c r="I262" t="s">
        <v>44</v>
      </c>
      <c r="J262" t="s">
        <v>45</v>
      </c>
      <c r="K262" t="s">
        <v>46</v>
      </c>
      <c r="L262" t="s">
        <v>47</v>
      </c>
      <c r="M262" t="s">
        <v>506</v>
      </c>
      <c r="N262" t="s">
        <v>507</v>
      </c>
      <c r="O262" t="s">
        <v>508</v>
      </c>
      <c r="P262" t="s">
        <v>768</v>
      </c>
      <c r="Q262" t="s">
        <v>769</v>
      </c>
      <c r="R262" t="s">
        <v>131</v>
      </c>
      <c r="S262" s="83">
        <v>29249.360000000001</v>
      </c>
      <c r="T262" s="83">
        <v>41013</v>
      </c>
      <c r="U262" s="83">
        <v>-11763.64</v>
      </c>
      <c r="V262" s="83">
        <v>0</v>
      </c>
      <c r="W262" s="83">
        <v>0</v>
      </c>
      <c r="X262" s="83">
        <v>315.91448401752723</v>
      </c>
      <c r="Y262">
        <v>0</v>
      </c>
      <c r="Z262" s="83">
        <v>-1176.364</v>
      </c>
      <c r="AA262" s="83">
        <v>-860.44951598247292</v>
      </c>
    </row>
    <row r="263" spans="1:27" x14ac:dyDescent="0.25">
      <c r="A263" t="s">
        <v>1529</v>
      </c>
      <c r="B263" t="s">
        <v>1529</v>
      </c>
      <c r="C263" t="s">
        <v>2742</v>
      </c>
      <c r="D263" t="s">
        <v>2743</v>
      </c>
      <c r="E263" t="s">
        <v>2744</v>
      </c>
      <c r="F263" t="s">
        <v>2745</v>
      </c>
      <c r="G263" t="s">
        <v>2310</v>
      </c>
      <c r="H263" t="s">
        <v>2746</v>
      </c>
      <c r="I263" t="s">
        <v>44</v>
      </c>
      <c r="J263" t="s">
        <v>45</v>
      </c>
      <c r="K263" t="s">
        <v>46</v>
      </c>
      <c r="L263" t="s">
        <v>47</v>
      </c>
      <c r="M263" t="s">
        <v>506</v>
      </c>
      <c r="N263" t="s">
        <v>507</v>
      </c>
      <c r="O263" t="s">
        <v>508</v>
      </c>
      <c r="P263" t="s">
        <v>974</v>
      </c>
      <c r="Q263" t="s">
        <v>975</v>
      </c>
      <c r="R263" t="s">
        <v>131</v>
      </c>
      <c r="S263" s="83">
        <v>329.96000000000004</v>
      </c>
      <c r="T263" s="83">
        <v>65.08</v>
      </c>
      <c r="U263" s="83">
        <v>264.88</v>
      </c>
      <c r="V263" s="83">
        <v>0</v>
      </c>
      <c r="W263" s="83">
        <v>0</v>
      </c>
      <c r="X263" s="83">
        <v>0.50129750615318736</v>
      </c>
      <c r="Y263">
        <v>0</v>
      </c>
      <c r="Z263" s="83">
        <v>26.488000000000003</v>
      </c>
      <c r="AA263" s="83">
        <v>26.989297506153189</v>
      </c>
    </row>
    <row r="264" spans="1:27" x14ac:dyDescent="0.25">
      <c r="A264" t="s">
        <v>1529</v>
      </c>
      <c r="B264" t="s">
        <v>1529</v>
      </c>
      <c r="C264" t="s">
        <v>2742</v>
      </c>
      <c r="D264" t="s">
        <v>2743</v>
      </c>
      <c r="E264" t="s">
        <v>2744</v>
      </c>
      <c r="F264" t="s">
        <v>2745</v>
      </c>
      <c r="G264" t="s">
        <v>2310</v>
      </c>
      <c r="H264" t="s">
        <v>2746</v>
      </c>
      <c r="I264" t="s">
        <v>44</v>
      </c>
      <c r="J264" t="s">
        <v>45</v>
      </c>
      <c r="K264" t="s">
        <v>46</v>
      </c>
      <c r="L264" t="s">
        <v>47</v>
      </c>
      <c r="M264" t="s">
        <v>506</v>
      </c>
      <c r="N264" t="s">
        <v>507</v>
      </c>
      <c r="O264" t="s">
        <v>508</v>
      </c>
      <c r="P264" t="s">
        <v>772</v>
      </c>
      <c r="Q264" t="s">
        <v>773</v>
      </c>
      <c r="R264" t="s">
        <v>131</v>
      </c>
      <c r="S264" s="83">
        <v>29465.200000000001</v>
      </c>
      <c r="T264" s="83">
        <v>22995</v>
      </c>
      <c r="U264" s="83">
        <v>6470.2</v>
      </c>
      <c r="V264" s="83">
        <v>0</v>
      </c>
      <c r="W264" s="83">
        <v>0</v>
      </c>
      <c r="X264" s="83">
        <v>177.12563236005752</v>
      </c>
      <c r="Y264">
        <v>0</v>
      </c>
      <c r="Z264" s="83">
        <v>647.02</v>
      </c>
      <c r="AA264" s="83">
        <v>824.14563236005733</v>
      </c>
    </row>
    <row r="265" spans="1:27" x14ac:dyDescent="0.25">
      <c r="A265" t="s">
        <v>1529</v>
      </c>
      <c r="B265" t="s">
        <v>1529</v>
      </c>
      <c r="C265" t="s">
        <v>2742</v>
      </c>
      <c r="D265" t="s">
        <v>2743</v>
      </c>
      <c r="E265" t="s">
        <v>2744</v>
      </c>
      <c r="F265" t="s">
        <v>2745</v>
      </c>
      <c r="G265" t="s">
        <v>2310</v>
      </c>
      <c r="H265" t="s">
        <v>2746</v>
      </c>
      <c r="I265" t="s">
        <v>44</v>
      </c>
      <c r="J265" t="s">
        <v>45</v>
      </c>
      <c r="K265" t="s">
        <v>46</v>
      </c>
      <c r="L265" t="s">
        <v>47</v>
      </c>
      <c r="M265" t="s">
        <v>506</v>
      </c>
      <c r="N265" t="s">
        <v>507</v>
      </c>
      <c r="O265" t="s">
        <v>508</v>
      </c>
      <c r="P265" t="s">
        <v>929</v>
      </c>
      <c r="Q265" t="s">
        <v>930</v>
      </c>
      <c r="R265" t="s">
        <v>131</v>
      </c>
      <c r="S265" s="83">
        <v>10885.44</v>
      </c>
      <c r="T265" s="83">
        <v>15901.8</v>
      </c>
      <c r="U265" s="83">
        <v>-5016.3599999999988</v>
      </c>
      <c r="V265" s="83">
        <v>0</v>
      </c>
      <c r="W265" s="83">
        <v>0</v>
      </c>
      <c r="X265" s="83">
        <v>122.48820963962439</v>
      </c>
      <c r="Y265">
        <v>0</v>
      </c>
      <c r="Z265" s="83">
        <v>-501.63599999999997</v>
      </c>
      <c r="AA265" s="83">
        <v>-379.14779036037567</v>
      </c>
    </row>
    <row r="266" spans="1:27" x14ac:dyDescent="0.25">
      <c r="A266" t="s">
        <v>1529</v>
      </c>
      <c r="B266" t="s">
        <v>1529</v>
      </c>
      <c r="C266" t="s">
        <v>2742</v>
      </c>
      <c r="D266" t="s">
        <v>2743</v>
      </c>
      <c r="E266" t="s">
        <v>2744</v>
      </c>
      <c r="F266" t="s">
        <v>2745</v>
      </c>
      <c r="G266" t="s">
        <v>2310</v>
      </c>
      <c r="H266" t="s">
        <v>2746</v>
      </c>
      <c r="I266" t="s">
        <v>44</v>
      </c>
      <c r="J266" t="s">
        <v>45</v>
      </c>
      <c r="K266" t="s">
        <v>46</v>
      </c>
      <c r="L266" t="s">
        <v>47</v>
      </c>
      <c r="M266" t="s">
        <v>506</v>
      </c>
      <c r="N266" t="s">
        <v>507</v>
      </c>
      <c r="O266" t="s">
        <v>508</v>
      </c>
      <c r="P266" t="s">
        <v>754</v>
      </c>
      <c r="Q266" t="s">
        <v>755</v>
      </c>
      <c r="R266" t="s">
        <v>131</v>
      </c>
      <c r="S266" s="83">
        <v>3619.84</v>
      </c>
      <c r="T266" s="83">
        <v>21568</v>
      </c>
      <c r="U266" s="83">
        <v>-17948.16</v>
      </c>
      <c r="V266" s="83">
        <v>0</v>
      </c>
      <c r="W266" s="83">
        <v>0</v>
      </c>
      <c r="X266" s="83">
        <v>166.13375250018353</v>
      </c>
      <c r="Y266">
        <v>0</v>
      </c>
      <c r="Z266" s="83">
        <v>-1794.8160000000003</v>
      </c>
      <c r="AA266" s="83">
        <v>-1628.6822474998166</v>
      </c>
    </row>
    <row r="267" spans="1:27" x14ac:dyDescent="0.25">
      <c r="A267" t="s">
        <v>1529</v>
      </c>
      <c r="B267" t="s">
        <v>1529</v>
      </c>
      <c r="C267" t="s">
        <v>2742</v>
      </c>
      <c r="D267" t="s">
        <v>2743</v>
      </c>
      <c r="E267" t="s">
        <v>2744</v>
      </c>
      <c r="F267" t="s">
        <v>2745</v>
      </c>
      <c r="G267" t="s">
        <v>2310</v>
      </c>
      <c r="H267" t="s">
        <v>2746</v>
      </c>
      <c r="I267" t="s">
        <v>44</v>
      </c>
      <c r="J267" t="s">
        <v>45</v>
      </c>
      <c r="K267" t="s">
        <v>46</v>
      </c>
      <c r="L267" t="s">
        <v>47</v>
      </c>
      <c r="M267" t="s">
        <v>506</v>
      </c>
      <c r="N267" t="s">
        <v>507</v>
      </c>
      <c r="O267" t="s">
        <v>508</v>
      </c>
      <c r="P267" t="s">
        <v>760</v>
      </c>
      <c r="Q267" t="s">
        <v>761</v>
      </c>
      <c r="R267" t="s">
        <v>131</v>
      </c>
      <c r="S267" s="83">
        <v>19501.2</v>
      </c>
      <c r="T267" s="83">
        <v>17697</v>
      </c>
      <c r="U267" s="83">
        <v>1804.2000000000007</v>
      </c>
      <c r="V267" s="83">
        <v>0</v>
      </c>
      <c r="W267" s="83">
        <v>0</v>
      </c>
      <c r="X267" s="83">
        <v>136.31625639817082</v>
      </c>
      <c r="Y267">
        <v>0</v>
      </c>
      <c r="Z267" s="83">
        <v>180.4200000000003</v>
      </c>
      <c r="AA267" s="83">
        <v>316.73625639817101</v>
      </c>
    </row>
    <row r="268" spans="1:27" x14ac:dyDescent="0.25">
      <c r="A268" t="s">
        <v>1529</v>
      </c>
      <c r="B268" t="s">
        <v>1529</v>
      </c>
      <c r="C268" t="s">
        <v>2742</v>
      </c>
      <c r="D268" t="s">
        <v>2743</v>
      </c>
      <c r="E268" t="s">
        <v>2744</v>
      </c>
      <c r="F268" t="s">
        <v>2745</v>
      </c>
      <c r="G268" t="s">
        <v>2310</v>
      </c>
      <c r="H268" t="s">
        <v>2746</v>
      </c>
      <c r="I268" t="s">
        <v>44</v>
      </c>
      <c r="J268" t="s">
        <v>45</v>
      </c>
      <c r="K268" t="s">
        <v>46</v>
      </c>
      <c r="L268" t="s">
        <v>47</v>
      </c>
      <c r="M268" t="s">
        <v>506</v>
      </c>
      <c r="N268" t="s">
        <v>507</v>
      </c>
      <c r="O268" t="s">
        <v>508</v>
      </c>
      <c r="P268" t="s">
        <v>774</v>
      </c>
      <c r="Q268" t="s">
        <v>775</v>
      </c>
      <c r="R268" t="s">
        <v>131</v>
      </c>
      <c r="S268" s="83">
        <v>41060.400000000001</v>
      </c>
      <c r="T268" s="83">
        <v>33728</v>
      </c>
      <c r="U268" s="83">
        <v>7332.4000000000015</v>
      </c>
      <c r="V268" s="83">
        <v>0</v>
      </c>
      <c r="W268" s="83">
        <v>0</v>
      </c>
      <c r="X268" s="83">
        <v>259.79966637269058</v>
      </c>
      <c r="Y268">
        <v>0</v>
      </c>
      <c r="Z268" s="83">
        <v>733.24</v>
      </c>
      <c r="AA268" s="83">
        <v>993.03966637269082</v>
      </c>
    </row>
    <row r="269" spans="1:27" x14ac:dyDescent="0.25">
      <c r="A269" t="s">
        <v>1529</v>
      </c>
      <c r="B269" t="s">
        <v>1529</v>
      </c>
      <c r="C269" t="s">
        <v>2742</v>
      </c>
      <c r="D269" t="s">
        <v>2743</v>
      </c>
      <c r="E269" t="s">
        <v>2744</v>
      </c>
      <c r="F269" t="s">
        <v>2745</v>
      </c>
      <c r="G269" t="s">
        <v>2310</v>
      </c>
      <c r="H269" t="s">
        <v>2746</v>
      </c>
      <c r="I269" t="s">
        <v>44</v>
      </c>
      <c r="J269" t="s">
        <v>45</v>
      </c>
      <c r="K269" t="s">
        <v>46</v>
      </c>
      <c r="L269" t="s">
        <v>47</v>
      </c>
      <c r="M269" t="s">
        <v>506</v>
      </c>
      <c r="N269" t="s">
        <v>507</v>
      </c>
      <c r="O269" t="s">
        <v>508</v>
      </c>
      <c r="P269" t="s">
        <v>758</v>
      </c>
      <c r="Q269" t="s">
        <v>759</v>
      </c>
      <c r="R269" t="s">
        <v>131</v>
      </c>
      <c r="S269" s="83">
        <v>29050.880000000001</v>
      </c>
      <c r="T269" s="83">
        <v>24024</v>
      </c>
      <c r="U269" s="83">
        <v>5026.88</v>
      </c>
      <c r="V269" s="83">
        <v>0</v>
      </c>
      <c r="W269" s="83">
        <v>0</v>
      </c>
      <c r="X269" s="83">
        <v>185.05180220995965</v>
      </c>
      <c r="Y269">
        <v>0</v>
      </c>
      <c r="Z269" s="83">
        <v>502.68799999999993</v>
      </c>
      <c r="AA269" s="83">
        <v>687.73980220995941</v>
      </c>
    </row>
    <row r="270" spans="1:27" x14ac:dyDescent="0.25">
      <c r="A270" t="s">
        <v>1529</v>
      </c>
      <c r="B270" t="s">
        <v>1529</v>
      </c>
      <c r="C270" t="s">
        <v>2742</v>
      </c>
      <c r="D270" t="s">
        <v>2743</v>
      </c>
      <c r="E270" t="s">
        <v>2744</v>
      </c>
      <c r="F270" t="s">
        <v>2745</v>
      </c>
      <c r="G270" t="s">
        <v>2310</v>
      </c>
      <c r="H270" t="s">
        <v>2746</v>
      </c>
      <c r="I270" t="s">
        <v>44</v>
      </c>
      <c r="J270" t="s">
        <v>45</v>
      </c>
      <c r="K270" t="s">
        <v>46</v>
      </c>
      <c r="L270" t="s">
        <v>47</v>
      </c>
      <c r="M270" t="s">
        <v>506</v>
      </c>
      <c r="N270" t="s">
        <v>507</v>
      </c>
      <c r="O270" t="s">
        <v>508</v>
      </c>
      <c r="P270" t="s">
        <v>756</v>
      </c>
      <c r="Q270" t="s">
        <v>757</v>
      </c>
      <c r="R270" t="s">
        <v>131</v>
      </c>
      <c r="S270" s="83">
        <v>985.64</v>
      </c>
      <c r="T270" s="83">
        <v>846.08</v>
      </c>
      <c r="U270" s="83">
        <v>139.55999999999995</v>
      </c>
      <c r="V270" s="83">
        <v>0</v>
      </c>
      <c r="W270" s="83">
        <v>0</v>
      </c>
      <c r="X270" s="83">
        <v>6.5171756915502277</v>
      </c>
      <c r="Y270">
        <v>0</v>
      </c>
      <c r="Z270" s="83">
        <v>13.956</v>
      </c>
      <c r="AA270" s="83">
        <v>20.473175691550228</v>
      </c>
    </row>
    <row r="271" spans="1:27" x14ac:dyDescent="0.25">
      <c r="A271" t="s">
        <v>1529</v>
      </c>
      <c r="B271" t="s">
        <v>1529</v>
      </c>
      <c r="C271" t="s">
        <v>2742</v>
      </c>
      <c r="D271" t="s">
        <v>2743</v>
      </c>
      <c r="E271" t="s">
        <v>2744</v>
      </c>
      <c r="F271" t="s">
        <v>2745</v>
      </c>
      <c r="G271" t="s">
        <v>2310</v>
      </c>
      <c r="H271" t="s">
        <v>2746</v>
      </c>
      <c r="I271" t="s">
        <v>44</v>
      </c>
      <c r="J271" t="s">
        <v>45</v>
      </c>
      <c r="K271" t="s">
        <v>46</v>
      </c>
      <c r="L271" t="s">
        <v>47</v>
      </c>
      <c r="M271" t="s">
        <v>506</v>
      </c>
      <c r="N271" t="s">
        <v>507</v>
      </c>
      <c r="O271" t="s">
        <v>508</v>
      </c>
      <c r="P271" t="s">
        <v>1053</v>
      </c>
      <c r="Q271" t="s">
        <v>1054</v>
      </c>
      <c r="R271" t="s">
        <v>131</v>
      </c>
      <c r="S271" s="83">
        <v>0</v>
      </c>
      <c r="T271" s="83">
        <v>0</v>
      </c>
      <c r="U271" s="83">
        <v>0</v>
      </c>
      <c r="V271" s="83">
        <v>0</v>
      </c>
      <c r="W271" s="83">
        <v>0</v>
      </c>
      <c r="X271" s="83">
        <v>0</v>
      </c>
      <c r="Y271">
        <v>0</v>
      </c>
      <c r="Z271" s="83">
        <v>0</v>
      </c>
      <c r="AA271" s="83">
        <v>0</v>
      </c>
    </row>
    <row r="272" spans="1:27" x14ac:dyDescent="0.25">
      <c r="A272" t="s">
        <v>1529</v>
      </c>
      <c r="B272" t="s">
        <v>1529</v>
      </c>
      <c r="C272" t="s">
        <v>2742</v>
      </c>
      <c r="D272" t="s">
        <v>2743</v>
      </c>
      <c r="E272" t="s">
        <v>2744</v>
      </c>
      <c r="F272" t="s">
        <v>2745</v>
      </c>
      <c r="G272" t="s">
        <v>2310</v>
      </c>
      <c r="H272" t="s">
        <v>2746</v>
      </c>
      <c r="I272" t="s">
        <v>44</v>
      </c>
      <c r="J272" t="s">
        <v>45</v>
      </c>
      <c r="K272" t="s">
        <v>46</v>
      </c>
      <c r="L272" t="s">
        <v>47</v>
      </c>
      <c r="M272" t="s">
        <v>506</v>
      </c>
      <c r="N272" t="s">
        <v>507</v>
      </c>
      <c r="O272" t="s">
        <v>508</v>
      </c>
      <c r="P272" t="s">
        <v>3687</v>
      </c>
      <c r="Q272" t="s">
        <v>3688</v>
      </c>
      <c r="R272" t="s">
        <v>131</v>
      </c>
      <c r="S272" s="83">
        <v>155.55000000000001</v>
      </c>
      <c r="T272" s="83">
        <v>0</v>
      </c>
      <c r="U272" s="83">
        <v>155.55000000000001</v>
      </c>
      <c r="V272" s="83">
        <v>0</v>
      </c>
      <c r="W272" s="83">
        <v>0</v>
      </c>
      <c r="X272" s="83">
        <v>0</v>
      </c>
      <c r="Y272">
        <v>0</v>
      </c>
      <c r="Z272" s="83">
        <v>15.555000000000001</v>
      </c>
      <c r="AA272" s="83">
        <v>15.555000000000001</v>
      </c>
    </row>
    <row r="273" spans="1:27" x14ac:dyDescent="0.25">
      <c r="A273" t="s">
        <v>1529</v>
      </c>
      <c r="B273" t="s">
        <v>1529</v>
      </c>
      <c r="C273" t="s">
        <v>2742</v>
      </c>
      <c r="D273" t="s">
        <v>2743</v>
      </c>
      <c r="E273" t="s">
        <v>2744</v>
      </c>
      <c r="F273" t="s">
        <v>2745</v>
      </c>
      <c r="G273" t="s">
        <v>2310</v>
      </c>
      <c r="H273" t="s">
        <v>2746</v>
      </c>
      <c r="I273" t="s">
        <v>44</v>
      </c>
      <c r="J273" t="s">
        <v>45</v>
      </c>
      <c r="K273" t="s">
        <v>46</v>
      </c>
      <c r="L273" t="s">
        <v>47</v>
      </c>
      <c r="M273" t="s">
        <v>506</v>
      </c>
      <c r="N273" t="s">
        <v>762</v>
      </c>
      <c r="O273" t="s">
        <v>797</v>
      </c>
      <c r="P273" t="s">
        <v>874</v>
      </c>
      <c r="Q273" t="s">
        <v>875</v>
      </c>
      <c r="R273" t="s">
        <v>131</v>
      </c>
      <c r="S273" s="83">
        <v>15</v>
      </c>
      <c r="T273" s="83">
        <v>50</v>
      </c>
      <c r="U273" s="83">
        <v>-35</v>
      </c>
      <c r="V273" s="83">
        <v>0</v>
      </c>
      <c r="W273" s="83">
        <v>0</v>
      </c>
      <c r="X273" s="83">
        <v>0.38513944848892701</v>
      </c>
      <c r="Y273">
        <v>0</v>
      </c>
      <c r="Z273" s="83">
        <v>-3.5</v>
      </c>
      <c r="AA273" s="83">
        <v>-3.1148605515110734</v>
      </c>
    </row>
    <row r="274" spans="1:27" x14ac:dyDescent="0.25">
      <c r="A274" t="s">
        <v>1529</v>
      </c>
      <c r="B274" t="s">
        <v>1529</v>
      </c>
      <c r="C274" t="s">
        <v>2742</v>
      </c>
      <c r="D274" t="s">
        <v>2743</v>
      </c>
      <c r="E274" t="s">
        <v>2744</v>
      </c>
      <c r="F274" t="s">
        <v>2745</v>
      </c>
      <c r="G274" t="s">
        <v>2310</v>
      </c>
      <c r="H274" t="s">
        <v>2746</v>
      </c>
      <c r="I274" t="s">
        <v>44</v>
      </c>
      <c r="J274" t="s">
        <v>45</v>
      </c>
      <c r="K274" t="s">
        <v>46</v>
      </c>
      <c r="L274" t="s">
        <v>47</v>
      </c>
      <c r="M274" t="s">
        <v>506</v>
      </c>
      <c r="N274" t="s">
        <v>762</v>
      </c>
      <c r="O274" t="s">
        <v>797</v>
      </c>
      <c r="P274" t="s">
        <v>798</v>
      </c>
      <c r="Q274" t="s">
        <v>799</v>
      </c>
      <c r="R274" t="s">
        <v>131</v>
      </c>
      <c r="S274" s="83">
        <v>795</v>
      </c>
      <c r="T274" s="83">
        <v>645</v>
      </c>
      <c r="U274" s="83">
        <v>150</v>
      </c>
      <c r="V274" s="83">
        <v>0</v>
      </c>
      <c r="W274" s="83">
        <v>0</v>
      </c>
      <c r="X274" s="83">
        <v>4.9682988855071581</v>
      </c>
      <c r="Y274">
        <v>0</v>
      </c>
      <c r="Z274" s="83">
        <v>15</v>
      </c>
      <c r="AA274" s="83">
        <v>19.96829888550716</v>
      </c>
    </row>
    <row r="275" spans="1:27" x14ac:dyDescent="0.25">
      <c r="A275" t="s">
        <v>1529</v>
      </c>
      <c r="B275" t="s">
        <v>1529</v>
      </c>
      <c r="C275" t="s">
        <v>2742</v>
      </c>
      <c r="D275" t="s">
        <v>2743</v>
      </c>
      <c r="E275" t="s">
        <v>2744</v>
      </c>
      <c r="F275" t="s">
        <v>2745</v>
      </c>
      <c r="G275" t="s">
        <v>2310</v>
      </c>
      <c r="H275" t="s">
        <v>2746</v>
      </c>
      <c r="I275" t="s">
        <v>44</v>
      </c>
      <c r="J275" t="s">
        <v>45</v>
      </c>
      <c r="K275" t="s">
        <v>46</v>
      </c>
      <c r="L275" t="s">
        <v>47</v>
      </c>
      <c r="M275" t="s">
        <v>506</v>
      </c>
      <c r="N275" t="s">
        <v>762</v>
      </c>
      <c r="O275" t="s">
        <v>797</v>
      </c>
      <c r="P275" t="s">
        <v>876</v>
      </c>
      <c r="Q275" t="s">
        <v>877</v>
      </c>
      <c r="R275" t="s">
        <v>131</v>
      </c>
      <c r="S275" s="83">
        <v>8007.6</v>
      </c>
      <c r="T275" s="83">
        <v>9900</v>
      </c>
      <c r="U275" s="83">
        <v>-1892.3999999999999</v>
      </c>
      <c r="V275" s="83">
        <v>0</v>
      </c>
      <c r="W275" s="83">
        <v>0</v>
      </c>
      <c r="X275" s="83">
        <v>76.257610800807541</v>
      </c>
      <c r="Y275">
        <v>0</v>
      </c>
      <c r="Z275" s="83">
        <v>-189.2399999999999</v>
      </c>
      <c r="AA275" s="83">
        <v>-112.98238919919231</v>
      </c>
    </row>
    <row r="276" spans="1:27" x14ac:dyDescent="0.25">
      <c r="A276" t="s">
        <v>1529</v>
      </c>
      <c r="B276" t="s">
        <v>1529</v>
      </c>
      <c r="C276" t="s">
        <v>2742</v>
      </c>
      <c r="D276" t="s">
        <v>2743</v>
      </c>
      <c r="E276" t="s">
        <v>2744</v>
      </c>
      <c r="F276" t="s">
        <v>2745</v>
      </c>
      <c r="G276" t="s">
        <v>2310</v>
      </c>
      <c r="H276" t="s">
        <v>2746</v>
      </c>
      <c r="I276" t="s">
        <v>44</v>
      </c>
      <c r="J276" t="s">
        <v>45</v>
      </c>
      <c r="K276" t="s">
        <v>46</v>
      </c>
      <c r="L276" t="s">
        <v>47</v>
      </c>
      <c r="M276" t="s">
        <v>506</v>
      </c>
      <c r="N276" t="s">
        <v>762</v>
      </c>
      <c r="O276" t="s">
        <v>797</v>
      </c>
      <c r="P276" t="s">
        <v>1059</v>
      </c>
      <c r="Q276" t="s">
        <v>1060</v>
      </c>
      <c r="R276" t="s">
        <v>131</v>
      </c>
      <c r="S276" s="83">
        <v>2871</v>
      </c>
      <c r="T276" s="83">
        <v>660</v>
      </c>
      <c r="U276" s="83">
        <v>2211</v>
      </c>
      <c r="V276" s="83">
        <v>0</v>
      </c>
      <c r="W276" s="83">
        <v>0</v>
      </c>
      <c r="X276" s="83">
        <v>5.0838407200538365</v>
      </c>
      <c r="Y276">
        <v>0</v>
      </c>
      <c r="Z276" s="83">
        <v>221.10000000000002</v>
      </c>
      <c r="AA276" s="83">
        <v>226.18384072005387</v>
      </c>
    </row>
    <row r="277" spans="1:27" x14ac:dyDescent="0.25">
      <c r="A277" t="s">
        <v>1529</v>
      </c>
      <c r="B277" t="s">
        <v>1529</v>
      </c>
      <c r="C277" t="s">
        <v>2742</v>
      </c>
      <c r="D277" t="s">
        <v>2743</v>
      </c>
      <c r="E277" t="s">
        <v>2744</v>
      </c>
      <c r="F277" t="s">
        <v>2745</v>
      </c>
      <c r="G277" t="s">
        <v>2310</v>
      </c>
      <c r="H277" t="s">
        <v>2746</v>
      </c>
      <c r="I277" t="s">
        <v>44</v>
      </c>
      <c r="J277" t="s">
        <v>45</v>
      </c>
      <c r="K277" t="s">
        <v>46</v>
      </c>
      <c r="L277" t="s">
        <v>47</v>
      </c>
      <c r="M277" t="s">
        <v>506</v>
      </c>
      <c r="N277" t="s">
        <v>762</v>
      </c>
      <c r="O277" t="s">
        <v>763</v>
      </c>
      <c r="P277" t="s">
        <v>778</v>
      </c>
      <c r="Q277" t="s">
        <v>779</v>
      </c>
      <c r="R277" t="s">
        <v>131</v>
      </c>
      <c r="S277" s="83">
        <v>2028</v>
      </c>
      <c r="T277" s="83">
        <v>4380</v>
      </c>
      <c r="U277" s="83">
        <v>-2352</v>
      </c>
      <c r="V277" s="83">
        <v>0</v>
      </c>
      <c r="W277" s="83">
        <v>0</v>
      </c>
      <c r="X277" s="83">
        <v>33.73821568763001</v>
      </c>
      <c r="Y277">
        <v>0</v>
      </c>
      <c r="Z277" s="83">
        <v>-235.2</v>
      </c>
      <c r="AA277" s="83">
        <v>-201.46178431236996</v>
      </c>
    </row>
    <row r="278" spans="1:27" x14ac:dyDescent="0.25">
      <c r="A278" t="s">
        <v>1529</v>
      </c>
      <c r="B278" t="s">
        <v>1529</v>
      </c>
      <c r="C278" t="s">
        <v>2742</v>
      </c>
      <c r="D278" t="s">
        <v>2743</v>
      </c>
      <c r="E278" t="s">
        <v>2744</v>
      </c>
      <c r="F278" t="s">
        <v>2745</v>
      </c>
      <c r="G278" t="s">
        <v>2310</v>
      </c>
      <c r="H278" t="s">
        <v>2746</v>
      </c>
      <c r="I278" t="s">
        <v>44</v>
      </c>
      <c r="J278" t="s">
        <v>45</v>
      </c>
      <c r="K278" t="s">
        <v>46</v>
      </c>
      <c r="L278" t="s">
        <v>47</v>
      </c>
      <c r="M278" t="s">
        <v>506</v>
      </c>
      <c r="N278" t="s">
        <v>762</v>
      </c>
      <c r="O278" t="s">
        <v>763</v>
      </c>
      <c r="P278" t="s">
        <v>1061</v>
      </c>
      <c r="Q278" t="s">
        <v>1062</v>
      </c>
      <c r="R278" t="s">
        <v>131</v>
      </c>
      <c r="S278" s="83">
        <v>63</v>
      </c>
      <c r="T278" s="83">
        <v>112</v>
      </c>
      <c r="U278" s="83">
        <v>-49</v>
      </c>
      <c r="V278" s="83">
        <v>0</v>
      </c>
      <c r="W278" s="83">
        <v>0</v>
      </c>
      <c r="X278" s="83">
        <v>0.86271236461519651</v>
      </c>
      <c r="Y278">
        <v>0</v>
      </c>
      <c r="Z278" s="83">
        <v>-4.9000000000000004</v>
      </c>
      <c r="AA278" s="83">
        <v>-4.0372876353848035</v>
      </c>
    </row>
    <row r="279" spans="1:27" x14ac:dyDescent="0.25">
      <c r="A279" t="s">
        <v>1529</v>
      </c>
      <c r="B279" t="s">
        <v>1529</v>
      </c>
      <c r="C279" t="s">
        <v>2742</v>
      </c>
      <c r="D279" t="s">
        <v>2743</v>
      </c>
      <c r="E279" t="s">
        <v>2744</v>
      </c>
      <c r="F279" t="s">
        <v>2745</v>
      </c>
      <c r="G279" t="s">
        <v>2310</v>
      </c>
      <c r="H279" t="s">
        <v>2746</v>
      </c>
      <c r="I279" t="s">
        <v>44</v>
      </c>
      <c r="J279" t="s">
        <v>45</v>
      </c>
      <c r="K279" t="s">
        <v>46</v>
      </c>
      <c r="L279" t="s">
        <v>47</v>
      </c>
      <c r="M279" t="s">
        <v>506</v>
      </c>
      <c r="N279" t="s">
        <v>762</v>
      </c>
      <c r="O279" t="s">
        <v>763</v>
      </c>
      <c r="P279" t="s">
        <v>1063</v>
      </c>
      <c r="Q279" t="s">
        <v>1064</v>
      </c>
      <c r="R279" t="s">
        <v>131</v>
      </c>
      <c r="S279" s="83">
        <v>0</v>
      </c>
      <c r="T279" s="83">
        <v>91</v>
      </c>
      <c r="U279" s="83">
        <v>-91</v>
      </c>
      <c r="V279" s="83">
        <v>0</v>
      </c>
      <c r="W279" s="83">
        <v>0</v>
      </c>
      <c r="X279" s="83">
        <v>0.70095379624984711</v>
      </c>
      <c r="Y279">
        <v>0</v>
      </c>
      <c r="Z279" s="83">
        <v>-9.1</v>
      </c>
      <c r="AA279" s="83">
        <v>-8.399046203750153</v>
      </c>
    </row>
    <row r="280" spans="1:27" x14ac:dyDescent="0.25">
      <c r="A280" t="s">
        <v>1529</v>
      </c>
      <c r="B280" t="s">
        <v>1529</v>
      </c>
      <c r="C280" t="s">
        <v>2742</v>
      </c>
      <c r="D280" t="s">
        <v>2743</v>
      </c>
      <c r="E280" t="s">
        <v>2744</v>
      </c>
      <c r="F280" t="s">
        <v>2745</v>
      </c>
      <c r="G280" t="s">
        <v>2310</v>
      </c>
      <c r="H280" t="s">
        <v>2746</v>
      </c>
      <c r="I280" t="s">
        <v>44</v>
      </c>
      <c r="J280" t="s">
        <v>45</v>
      </c>
      <c r="K280" t="s">
        <v>46</v>
      </c>
      <c r="L280" t="s">
        <v>47</v>
      </c>
      <c r="M280" t="s">
        <v>506</v>
      </c>
      <c r="N280" t="s">
        <v>762</v>
      </c>
      <c r="O280" t="s">
        <v>763</v>
      </c>
      <c r="P280" t="s">
        <v>976</v>
      </c>
      <c r="Q280" t="s">
        <v>977</v>
      </c>
      <c r="R280" t="s">
        <v>131</v>
      </c>
      <c r="S280" s="83">
        <v>85</v>
      </c>
      <c r="T280" s="83">
        <v>42</v>
      </c>
      <c r="U280" s="83">
        <v>43</v>
      </c>
      <c r="V280" s="83">
        <v>0</v>
      </c>
      <c r="W280" s="83">
        <v>0</v>
      </c>
      <c r="X280" s="83">
        <v>0.32351713673069871</v>
      </c>
      <c r="Y280">
        <v>0</v>
      </c>
      <c r="Z280" s="83">
        <v>4.3000000000000007</v>
      </c>
      <c r="AA280" s="83">
        <v>4.6235171367306993</v>
      </c>
    </row>
    <row r="281" spans="1:27" x14ac:dyDescent="0.25">
      <c r="A281" t="s">
        <v>1529</v>
      </c>
      <c r="B281" t="s">
        <v>1529</v>
      </c>
      <c r="C281" t="s">
        <v>2742</v>
      </c>
      <c r="D281" t="s">
        <v>2743</v>
      </c>
      <c r="E281" t="s">
        <v>2744</v>
      </c>
      <c r="F281" t="s">
        <v>2745</v>
      </c>
      <c r="G281" t="s">
        <v>2310</v>
      </c>
      <c r="H281" t="s">
        <v>2746</v>
      </c>
      <c r="I281" t="s">
        <v>44</v>
      </c>
      <c r="J281" t="s">
        <v>45</v>
      </c>
      <c r="K281" t="s">
        <v>46</v>
      </c>
      <c r="L281" t="s">
        <v>47</v>
      </c>
      <c r="M281" t="s">
        <v>506</v>
      </c>
      <c r="N281" t="s">
        <v>762</v>
      </c>
      <c r="O281" t="s">
        <v>763</v>
      </c>
      <c r="P281" t="s">
        <v>780</v>
      </c>
      <c r="Q281" t="s">
        <v>781</v>
      </c>
      <c r="R281" t="s">
        <v>131</v>
      </c>
      <c r="S281" s="83">
        <v>852.5</v>
      </c>
      <c r="T281" s="83">
        <v>1267</v>
      </c>
      <c r="U281" s="83">
        <v>-414.5</v>
      </c>
      <c r="V281" s="83">
        <v>0</v>
      </c>
      <c r="W281" s="83">
        <v>0</v>
      </c>
      <c r="X281" s="83">
        <v>9.7594336247094091</v>
      </c>
      <c r="Y281">
        <v>0</v>
      </c>
      <c r="Z281" s="83">
        <v>-41.45</v>
      </c>
      <c r="AA281" s="83">
        <v>-31.690566375290587</v>
      </c>
    </row>
    <row r="282" spans="1:27" x14ac:dyDescent="0.25">
      <c r="A282" t="s">
        <v>1529</v>
      </c>
      <c r="B282" t="s">
        <v>1529</v>
      </c>
      <c r="C282" t="s">
        <v>2742</v>
      </c>
      <c r="D282" t="s">
        <v>2743</v>
      </c>
      <c r="E282" t="s">
        <v>2744</v>
      </c>
      <c r="F282" t="s">
        <v>2745</v>
      </c>
      <c r="G282" t="s">
        <v>2310</v>
      </c>
      <c r="H282" t="s">
        <v>2746</v>
      </c>
      <c r="I282" t="s">
        <v>44</v>
      </c>
      <c r="J282" t="s">
        <v>45</v>
      </c>
      <c r="K282" t="s">
        <v>46</v>
      </c>
      <c r="L282" t="s">
        <v>47</v>
      </c>
      <c r="M282" t="s">
        <v>506</v>
      </c>
      <c r="N282" t="s">
        <v>762</v>
      </c>
      <c r="O282" t="s">
        <v>763</v>
      </c>
      <c r="P282" t="s">
        <v>764</v>
      </c>
      <c r="Q282" t="s">
        <v>765</v>
      </c>
      <c r="R282" t="s">
        <v>131</v>
      </c>
      <c r="S282" s="83">
        <v>400</v>
      </c>
      <c r="T282" s="83">
        <v>360</v>
      </c>
      <c r="U282" s="83">
        <v>40</v>
      </c>
      <c r="V282" s="83">
        <v>0</v>
      </c>
      <c r="W282" s="83">
        <v>0</v>
      </c>
      <c r="X282" s="83">
        <v>2.773004029120274</v>
      </c>
      <c r="Y282">
        <v>0</v>
      </c>
      <c r="Z282" s="83">
        <v>4</v>
      </c>
      <c r="AA282" s="83">
        <v>6.7730040291202727</v>
      </c>
    </row>
    <row r="283" spans="1:27" x14ac:dyDescent="0.25">
      <c r="A283" t="s">
        <v>1529</v>
      </c>
      <c r="B283" t="s">
        <v>1529</v>
      </c>
      <c r="C283" t="s">
        <v>2742</v>
      </c>
      <c r="D283" t="s">
        <v>2743</v>
      </c>
      <c r="E283" t="s">
        <v>2744</v>
      </c>
      <c r="F283" t="s">
        <v>2745</v>
      </c>
      <c r="G283" t="s">
        <v>2310</v>
      </c>
      <c r="H283" t="s">
        <v>2746</v>
      </c>
      <c r="I283" t="s">
        <v>44</v>
      </c>
      <c r="J283" t="s">
        <v>45</v>
      </c>
      <c r="K283" t="s">
        <v>46</v>
      </c>
      <c r="L283" t="s">
        <v>47</v>
      </c>
      <c r="M283" t="s">
        <v>506</v>
      </c>
      <c r="N283" t="s">
        <v>762</v>
      </c>
      <c r="O283" t="s">
        <v>763</v>
      </c>
      <c r="P283" t="s">
        <v>1065</v>
      </c>
      <c r="Q283" t="s">
        <v>1066</v>
      </c>
      <c r="R283" t="s">
        <v>131</v>
      </c>
      <c r="S283" s="83">
        <v>740</v>
      </c>
      <c r="T283" s="83">
        <v>320</v>
      </c>
      <c r="U283" s="83">
        <v>420</v>
      </c>
      <c r="V283" s="83">
        <v>0</v>
      </c>
      <c r="W283" s="83">
        <v>0</v>
      </c>
      <c r="X283" s="83">
        <v>2.4648924703291328</v>
      </c>
      <c r="Y283">
        <v>0</v>
      </c>
      <c r="Z283" s="83">
        <v>42</v>
      </c>
      <c r="AA283" s="83">
        <v>44.464892470329133</v>
      </c>
    </row>
    <row r="284" spans="1:27" x14ac:dyDescent="0.25">
      <c r="A284" t="s">
        <v>1529</v>
      </c>
      <c r="B284" t="s">
        <v>1529</v>
      </c>
      <c r="C284" t="s">
        <v>2742</v>
      </c>
      <c r="D284" t="s">
        <v>2743</v>
      </c>
      <c r="E284" t="s">
        <v>2744</v>
      </c>
      <c r="F284" t="s">
        <v>2745</v>
      </c>
      <c r="G284" t="s">
        <v>2310</v>
      </c>
      <c r="H284" t="s">
        <v>2746</v>
      </c>
      <c r="I284" t="s">
        <v>44</v>
      </c>
      <c r="J284" t="s">
        <v>45</v>
      </c>
      <c r="K284" t="s">
        <v>46</v>
      </c>
      <c r="L284" t="s">
        <v>47</v>
      </c>
      <c r="M284" t="s">
        <v>506</v>
      </c>
      <c r="N284" t="s">
        <v>513</v>
      </c>
      <c r="O284" t="s">
        <v>1538</v>
      </c>
      <c r="P284" t="s">
        <v>3689</v>
      </c>
      <c r="Q284" t="s">
        <v>3690</v>
      </c>
      <c r="R284" t="s">
        <v>131</v>
      </c>
      <c r="S284" s="83">
        <v>537.5</v>
      </c>
      <c r="T284" s="83">
        <v>0</v>
      </c>
      <c r="U284" s="83">
        <v>537.5</v>
      </c>
      <c r="V284" s="83">
        <v>0</v>
      </c>
      <c r="W284" s="83">
        <v>0</v>
      </c>
      <c r="X284" s="83">
        <v>0</v>
      </c>
      <c r="Y284">
        <v>0</v>
      </c>
      <c r="Z284" s="83">
        <v>53.75</v>
      </c>
      <c r="AA284" s="83">
        <v>53.75</v>
      </c>
    </row>
    <row r="285" spans="1:27" x14ac:dyDescent="0.25">
      <c r="A285" t="s">
        <v>1529</v>
      </c>
      <c r="B285" t="s">
        <v>1529</v>
      </c>
      <c r="C285" t="s">
        <v>2742</v>
      </c>
      <c r="D285" t="s">
        <v>2743</v>
      </c>
      <c r="E285" t="s">
        <v>2744</v>
      </c>
      <c r="F285" t="s">
        <v>2745</v>
      </c>
      <c r="G285" t="s">
        <v>2310</v>
      </c>
      <c r="H285" t="s">
        <v>2746</v>
      </c>
      <c r="I285" t="s">
        <v>44</v>
      </c>
      <c r="J285" t="s">
        <v>45</v>
      </c>
      <c r="K285" t="s">
        <v>46</v>
      </c>
      <c r="L285" t="s">
        <v>47</v>
      </c>
      <c r="M285" t="s">
        <v>506</v>
      </c>
      <c r="N285" t="s">
        <v>513</v>
      </c>
      <c r="O285" t="s">
        <v>933</v>
      </c>
      <c r="P285" t="s">
        <v>1069</v>
      </c>
      <c r="Q285" t="s">
        <v>1070</v>
      </c>
      <c r="R285" t="s">
        <v>131</v>
      </c>
      <c r="S285" s="83">
        <v>9320</v>
      </c>
      <c r="T285" s="83">
        <v>8460</v>
      </c>
      <c r="U285" s="83">
        <v>860</v>
      </c>
      <c r="V285" s="83">
        <v>0</v>
      </c>
      <c r="W285" s="83">
        <v>0</v>
      </c>
      <c r="X285" s="83">
        <v>65.16559468432645</v>
      </c>
      <c r="Y285">
        <v>0</v>
      </c>
      <c r="Z285" s="83">
        <v>86</v>
      </c>
      <c r="AA285" s="83">
        <v>151.16559468432649</v>
      </c>
    </row>
    <row r="286" spans="1:27" x14ac:dyDescent="0.25">
      <c r="A286" t="s">
        <v>1529</v>
      </c>
      <c r="B286" t="s">
        <v>1529</v>
      </c>
      <c r="C286" t="s">
        <v>2742</v>
      </c>
      <c r="D286" t="s">
        <v>2743</v>
      </c>
      <c r="E286" t="s">
        <v>2744</v>
      </c>
      <c r="F286" t="s">
        <v>2745</v>
      </c>
      <c r="G286" t="s">
        <v>2310</v>
      </c>
      <c r="H286" t="s">
        <v>2746</v>
      </c>
      <c r="I286" t="s">
        <v>44</v>
      </c>
      <c r="J286" t="s">
        <v>45</v>
      </c>
      <c r="K286" t="s">
        <v>46</v>
      </c>
      <c r="L286" t="s">
        <v>47</v>
      </c>
      <c r="M286" t="s">
        <v>506</v>
      </c>
      <c r="N286" t="s">
        <v>513</v>
      </c>
      <c r="O286" t="s">
        <v>1937</v>
      </c>
      <c r="P286" t="s">
        <v>2052</v>
      </c>
      <c r="Q286" t="s">
        <v>2053</v>
      </c>
      <c r="R286" t="s">
        <v>131</v>
      </c>
      <c r="S286" s="83">
        <v>75</v>
      </c>
      <c r="T286" s="83">
        <v>0</v>
      </c>
      <c r="U286" s="83">
        <v>75</v>
      </c>
      <c r="V286" s="83">
        <v>0</v>
      </c>
      <c r="W286" s="83">
        <v>0</v>
      </c>
      <c r="X286" s="83">
        <v>0</v>
      </c>
      <c r="Y286">
        <v>0</v>
      </c>
      <c r="Z286" s="83">
        <v>7.5</v>
      </c>
      <c r="AA286" s="83">
        <v>7.5</v>
      </c>
    </row>
    <row r="287" spans="1:27" x14ac:dyDescent="0.25">
      <c r="A287" t="s">
        <v>1529</v>
      </c>
      <c r="B287" t="s">
        <v>1529</v>
      </c>
      <c r="C287" t="s">
        <v>2742</v>
      </c>
      <c r="D287" t="s">
        <v>2743</v>
      </c>
      <c r="E287" t="s">
        <v>2744</v>
      </c>
      <c r="F287" t="s">
        <v>2745</v>
      </c>
      <c r="G287" t="s">
        <v>2310</v>
      </c>
      <c r="H287" t="s">
        <v>2746</v>
      </c>
      <c r="I287" t="s">
        <v>44</v>
      </c>
      <c r="J287" t="s">
        <v>45</v>
      </c>
      <c r="K287" t="s">
        <v>46</v>
      </c>
      <c r="L287" t="s">
        <v>47</v>
      </c>
      <c r="M287" t="s">
        <v>506</v>
      </c>
      <c r="N287" t="s">
        <v>513</v>
      </c>
      <c r="O287" t="s">
        <v>1937</v>
      </c>
      <c r="P287" t="s">
        <v>1938</v>
      </c>
      <c r="Q287" t="s">
        <v>1939</v>
      </c>
      <c r="R287" t="s">
        <v>131</v>
      </c>
      <c r="S287" s="83">
        <v>15</v>
      </c>
      <c r="T287" s="83">
        <v>0</v>
      </c>
      <c r="U287" s="83">
        <v>15</v>
      </c>
      <c r="V287" s="83">
        <v>0</v>
      </c>
      <c r="W287" s="83">
        <v>0</v>
      </c>
      <c r="X287" s="83">
        <v>0</v>
      </c>
      <c r="Y287">
        <v>0</v>
      </c>
      <c r="Z287" s="83">
        <v>1.5</v>
      </c>
      <c r="AA287" s="83">
        <v>1.5</v>
      </c>
    </row>
    <row r="288" spans="1:27" x14ac:dyDescent="0.25">
      <c r="A288" t="s">
        <v>1529</v>
      </c>
      <c r="B288" t="s">
        <v>1529</v>
      </c>
      <c r="C288" t="s">
        <v>2742</v>
      </c>
      <c r="D288" t="s">
        <v>2743</v>
      </c>
      <c r="E288" t="s">
        <v>2744</v>
      </c>
      <c r="F288" t="s">
        <v>2745</v>
      </c>
      <c r="G288" t="s">
        <v>2310</v>
      </c>
      <c r="H288" t="s">
        <v>2746</v>
      </c>
      <c r="I288" t="s">
        <v>44</v>
      </c>
      <c r="J288" t="s">
        <v>45</v>
      </c>
      <c r="K288" t="s">
        <v>46</v>
      </c>
      <c r="L288" t="s">
        <v>47</v>
      </c>
      <c r="M288" t="s">
        <v>506</v>
      </c>
      <c r="N288" t="s">
        <v>513</v>
      </c>
      <c r="O288" t="s">
        <v>1937</v>
      </c>
      <c r="P288" t="s">
        <v>1940</v>
      </c>
      <c r="Q288" t="s">
        <v>1941</v>
      </c>
      <c r="R288" t="s">
        <v>131</v>
      </c>
      <c r="S288" s="83">
        <v>90</v>
      </c>
      <c r="T288" s="83">
        <v>0</v>
      </c>
      <c r="U288" s="83">
        <v>90</v>
      </c>
      <c r="V288" s="83">
        <v>0</v>
      </c>
      <c r="W288" s="83">
        <v>0</v>
      </c>
      <c r="X288" s="83">
        <v>0</v>
      </c>
      <c r="Y288">
        <v>0</v>
      </c>
      <c r="Z288" s="83">
        <v>9</v>
      </c>
      <c r="AA288" s="83">
        <v>9</v>
      </c>
    </row>
    <row r="289" spans="1:27" x14ac:dyDescent="0.25">
      <c r="A289" t="s">
        <v>1529</v>
      </c>
      <c r="B289" t="s">
        <v>1529</v>
      </c>
      <c r="C289" t="s">
        <v>2742</v>
      </c>
      <c r="D289" t="s">
        <v>2743</v>
      </c>
      <c r="E289" t="s">
        <v>2744</v>
      </c>
      <c r="F289" t="s">
        <v>2745</v>
      </c>
      <c r="G289" t="s">
        <v>2310</v>
      </c>
      <c r="H289" t="s">
        <v>2746</v>
      </c>
      <c r="I289" t="s">
        <v>44</v>
      </c>
      <c r="J289" t="s">
        <v>45</v>
      </c>
      <c r="K289" t="s">
        <v>46</v>
      </c>
      <c r="L289" t="s">
        <v>47</v>
      </c>
      <c r="M289" t="s">
        <v>320</v>
      </c>
      <c r="N289" t="s">
        <v>321</v>
      </c>
      <c r="O289" t="s">
        <v>326</v>
      </c>
      <c r="P289" t="s">
        <v>327</v>
      </c>
      <c r="Q289" t="s">
        <v>328</v>
      </c>
      <c r="R289" t="s">
        <v>131</v>
      </c>
      <c r="S289" s="83">
        <v>530</v>
      </c>
      <c r="T289" s="83">
        <v>530</v>
      </c>
      <c r="U289" s="83">
        <v>0</v>
      </c>
      <c r="V289" s="83">
        <v>0</v>
      </c>
      <c r="W289" s="83">
        <v>0</v>
      </c>
      <c r="X289" s="83">
        <v>4.0824781539826258</v>
      </c>
      <c r="Y289">
        <v>0</v>
      </c>
      <c r="Z289" s="83">
        <v>0</v>
      </c>
      <c r="AA289" s="83">
        <v>4.0824781539826276</v>
      </c>
    </row>
    <row r="290" spans="1:27" x14ac:dyDescent="0.25">
      <c r="A290" t="s">
        <v>1529</v>
      </c>
      <c r="B290" t="s">
        <v>1529</v>
      </c>
      <c r="C290" t="s">
        <v>2742</v>
      </c>
      <c r="D290" t="s">
        <v>2743</v>
      </c>
      <c r="E290" t="s">
        <v>2744</v>
      </c>
      <c r="F290" t="s">
        <v>2745</v>
      </c>
      <c r="G290" t="s">
        <v>2310</v>
      </c>
      <c r="H290" t="s">
        <v>2746</v>
      </c>
      <c r="I290" t="s">
        <v>44</v>
      </c>
      <c r="J290" t="s">
        <v>45</v>
      </c>
      <c r="K290" t="s">
        <v>46</v>
      </c>
      <c r="L290" t="s">
        <v>47</v>
      </c>
      <c r="M290" t="s">
        <v>320</v>
      </c>
      <c r="N290" t="s">
        <v>321</v>
      </c>
      <c r="O290" t="s">
        <v>322</v>
      </c>
      <c r="P290" t="s">
        <v>323</v>
      </c>
      <c r="Q290" t="s">
        <v>324</v>
      </c>
      <c r="R290" t="s">
        <v>131</v>
      </c>
      <c r="S290" s="83">
        <v>33880</v>
      </c>
      <c r="T290" s="83">
        <v>33530</v>
      </c>
      <c r="U290" s="83">
        <v>350</v>
      </c>
      <c r="V290" s="83">
        <v>0</v>
      </c>
      <c r="W290" s="83">
        <v>0</v>
      </c>
      <c r="X290" s="83">
        <v>258.27451415667446</v>
      </c>
      <c r="Y290">
        <v>0</v>
      </c>
      <c r="Z290" s="83">
        <v>35</v>
      </c>
      <c r="AA290" s="83">
        <v>293.27451415667429</v>
      </c>
    </row>
    <row r="291" spans="1:27" x14ac:dyDescent="0.25">
      <c r="A291" t="s">
        <v>1529</v>
      </c>
      <c r="B291" t="s">
        <v>1529</v>
      </c>
      <c r="C291" t="s">
        <v>2742</v>
      </c>
      <c r="D291" t="s">
        <v>2743</v>
      </c>
      <c r="E291" t="s">
        <v>2744</v>
      </c>
      <c r="F291" t="s">
        <v>2745</v>
      </c>
      <c r="G291" t="s">
        <v>2310</v>
      </c>
      <c r="H291" t="s">
        <v>2746</v>
      </c>
      <c r="I291" t="s">
        <v>44</v>
      </c>
      <c r="J291" t="s">
        <v>45</v>
      </c>
      <c r="K291" t="s">
        <v>46</v>
      </c>
      <c r="L291" t="s">
        <v>47</v>
      </c>
      <c r="M291" t="s">
        <v>320</v>
      </c>
      <c r="N291" t="s">
        <v>1074</v>
      </c>
      <c r="O291" t="s">
        <v>1208</v>
      </c>
      <c r="P291" t="s">
        <v>2572</v>
      </c>
      <c r="Q291" t="s">
        <v>2573</v>
      </c>
      <c r="R291" t="s">
        <v>131</v>
      </c>
      <c r="S291" s="83">
        <v>37700.6</v>
      </c>
      <c r="T291" s="83">
        <v>45384</v>
      </c>
      <c r="U291" s="83">
        <v>-7683.4</v>
      </c>
      <c r="V291" s="83">
        <v>0</v>
      </c>
      <c r="W291" s="83">
        <v>0</v>
      </c>
      <c r="X291" s="83">
        <v>349.5833746044292</v>
      </c>
      <c r="Y291">
        <v>0</v>
      </c>
      <c r="Z291" s="83">
        <v>-768.34000000000049</v>
      </c>
      <c r="AA291" s="83">
        <v>-418.7566253955714</v>
      </c>
    </row>
    <row r="292" spans="1:27" x14ac:dyDescent="0.25">
      <c r="A292" t="s">
        <v>1529</v>
      </c>
      <c r="B292" t="s">
        <v>1529</v>
      </c>
      <c r="C292" t="s">
        <v>2742</v>
      </c>
      <c r="D292" t="s">
        <v>2743</v>
      </c>
      <c r="E292" t="s">
        <v>2744</v>
      </c>
      <c r="F292" t="s">
        <v>2745</v>
      </c>
      <c r="G292" t="s">
        <v>2310</v>
      </c>
      <c r="H292" t="s">
        <v>2746</v>
      </c>
      <c r="I292" t="s">
        <v>44</v>
      </c>
      <c r="J292" t="s">
        <v>45</v>
      </c>
      <c r="K292" t="s">
        <v>46</v>
      </c>
      <c r="L292" t="s">
        <v>47</v>
      </c>
      <c r="M292" t="s">
        <v>320</v>
      </c>
      <c r="N292" t="s">
        <v>1074</v>
      </c>
      <c r="O292" t="s">
        <v>1208</v>
      </c>
      <c r="P292" t="s">
        <v>3691</v>
      </c>
      <c r="Q292" t="s">
        <v>3692</v>
      </c>
      <c r="R292" t="s">
        <v>131</v>
      </c>
      <c r="S292" s="83">
        <v>93</v>
      </c>
      <c r="T292" s="83">
        <v>0</v>
      </c>
      <c r="U292" s="83">
        <v>93</v>
      </c>
      <c r="V292" s="83">
        <v>0</v>
      </c>
      <c r="W292" s="83">
        <v>0</v>
      </c>
      <c r="X292" s="83">
        <v>0</v>
      </c>
      <c r="Y292">
        <v>0</v>
      </c>
      <c r="Z292" s="83">
        <v>9.3000000000000007</v>
      </c>
      <c r="AA292" s="83">
        <v>9.3000000000000007</v>
      </c>
    </row>
    <row r="293" spans="1:27" x14ac:dyDescent="0.25">
      <c r="A293" t="s">
        <v>1529</v>
      </c>
      <c r="B293" t="s">
        <v>1529</v>
      </c>
      <c r="C293" t="s">
        <v>2742</v>
      </c>
      <c r="D293" t="s">
        <v>2743</v>
      </c>
      <c r="E293" t="s">
        <v>2744</v>
      </c>
      <c r="F293" t="s">
        <v>2745</v>
      </c>
      <c r="G293" t="s">
        <v>2310</v>
      </c>
      <c r="H293" t="s">
        <v>2746</v>
      </c>
      <c r="I293" t="s">
        <v>44</v>
      </c>
      <c r="J293" t="s">
        <v>45</v>
      </c>
      <c r="K293" t="s">
        <v>46</v>
      </c>
      <c r="L293" t="s">
        <v>47</v>
      </c>
      <c r="M293" t="s">
        <v>320</v>
      </c>
      <c r="N293" t="s">
        <v>1074</v>
      </c>
      <c r="O293" t="s">
        <v>1075</v>
      </c>
      <c r="P293" t="s">
        <v>1209</v>
      </c>
      <c r="Q293" t="s">
        <v>1210</v>
      </c>
      <c r="R293" t="s">
        <v>131</v>
      </c>
      <c r="S293" s="83">
        <v>85905.600000000006</v>
      </c>
      <c r="T293" s="83">
        <v>86760</v>
      </c>
      <c r="U293" s="83">
        <v>-854.40000000000146</v>
      </c>
      <c r="V293" s="83">
        <v>0</v>
      </c>
      <c r="W293" s="83">
        <v>0</v>
      </c>
      <c r="X293" s="83">
        <v>668.29397101798611</v>
      </c>
      <c r="Y293">
        <v>0</v>
      </c>
      <c r="Z293" s="83">
        <v>-85.440000000000055</v>
      </c>
      <c r="AA293" s="83">
        <v>582.85397101798617</v>
      </c>
    </row>
    <row r="294" spans="1:27" x14ac:dyDescent="0.25">
      <c r="A294" t="s">
        <v>1529</v>
      </c>
      <c r="B294" t="s">
        <v>1529</v>
      </c>
      <c r="C294" t="s">
        <v>2742</v>
      </c>
      <c r="D294" t="s">
        <v>2743</v>
      </c>
      <c r="E294" t="s">
        <v>2744</v>
      </c>
      <c r="F294" t="s">
        <v>2745</v>
      </c>
      <c r="G294" t="s">
        <v>2310</v>
      </c>
      <c r="H294" t="s">
        <v>2746</v>
      </c>
      <c r="I294" t="s">
        <v>44</v>
      </c>
      <c r="J294" t="s">
        <v>45</v>
      </c>
      <c r="K294" t="s">
        <v>46</v>
      </c>
      <c r="L294" t="s">
        <v>47</v>
      </c>
      <c r="M294" t="s">
        <v>320</v>
      </c>
      <c r="N294" t="s">
        <v>1074</v>
      </c>
      <c r="O294" t="s">
        <v>1075</v>
      </c>
      <c r="P294" t="s">
        <v>2495</v>
      </c>
      <c r="Q294" t="s">
        <v>2496</v>
      </c>
      <c r="R294" t="s">
        <v>131</v>
      </c>
      <c r="S294" s="83">
        <v>60</v>
      </c>
      <c r="T294" s="83">
        <v>0</v>
      </c>
      <c r="U294" s="83">
        <v>60</v>
      </c>
      <c r="V294" s="83">
        <v>0</v>
      </c>
      <c r="W294" s="83">
        <v>0</v>
      </c>
      <c r="X294" s="83">
        <v>0</v>
      </c>
      <c r="Y294">
        <v>0</v>
      </c>
      <c r="Z294" s="83">
        <v>6</v>
      </c>
      <c r="AA294" s="83">
        <v>6</v>
      </c>
    </row>
    <row r="295" spans="1:27" x14ac:dyDescent="0.25">
      <c r="A295" t="s">
        <v>1529</v>
      </c>
      <c r="B295" t="s">
        <v>1529</v>
      </c>
      <c r="C295" t="s">
        <v>2742</v>
      </c>
      <c r="D295" t="s">
        <v>2743</v>
      </c>
      <c r="E295" t="s">
        <v>2744</v>
      </c>
      <c r="F295" t="s">
        <v>2745</v>
      </c>
      <c r="G295" t="s">
        <v>2310</v>
      </c>
      <c r="H295" t="s">
        <v>2746</v>
      </c>
      <c r="I295" t="s">
        <v>44</v>
      </c>
      <c r="J295" t="s">
        <v>45</v>
      </c>
      <c r="K295" t="s">
        <v>46</v>
      </c>
      <c r="L295" t="s">
        <v>47</v>
      </c>
      <c r="M295" t="s">
        <v>320</v>
      </c>
      <c r="N295" t="s">
        <v>1074</v>
      </c>
      <c r="O295" t="s">
        <v>1075</v>
      </c>
      <c r="P295" t="s">
        <v>2767</v>
      </c>
      <c r="Q295" t="s">
        <v>2768</v>
      </c>
      <c r="R295" t="s">
        <v>131</v>
      </c>
      <c r="S295" s="83">
        <v>26027.7</v>
      </c>
      <c r="T295" s="83">
        <v>10440</v>
      </c>
      <c r="U295" s="83">
        <v>15587.7</v>
      </c>
      <c r="V295" s="83">
        <v>0</v>
      </c>
      <c r="W295" s="83">
        <v>0</v>
      </c>
      <c r="X295" s="83">
        <v>80.41711684448795</v>
      </c>
      <c r="Y295">
        <v>0</v>
      </c>
      <c r="Z295" s="83">
        <v>1558.77</v>
      </c>
      <c r="AA295" s="83">
        <v>1639.1871168444882</v>
      </c>
    </row>
    <row r="296" spans="1:27" x14ac:dyDescent="0.25">
      <c r="A296" t="s">
        <v>1529</v>
      </c>
      <c r="B296" t="s">
        <v>1529</v>
      </c>
      <c r="C296" t="s">
        <v>2742</v>
      </c>
      <c r="D296" t="s">
        <v>2743</v>
      </c>
      <c r="E296" t="s">
        <v>2744</v>
      </c>
      <c r="F296" t="s">
        <v>2745</v>
      </c>
      <c r="G296" t="s">
        <v>2310</v>
      </c>
      <c r="H296" t="s">
        <v>2746</v>
      </c>
      <c r="I296" t="s">
        <v>44</v>
      </c>
      <c r="J296" t="s">
        <v>45</v>
      </c>
      <c r="K296" t="s">
        <v>46</v>
      </c>
      <c r="L296" t="s">
        <v>47</v>
      </c>
      <c r="M296" t="s">
        <v>320</v>
      </c>
      <c r="N296" t="s">
        <v>1074</v>
      </c>
      <c r="O296" t="s">
        <v>1075</v>
      </c>
      <c r="P296" t="s">
        <v>1794</v>
      </c>
      <c r="Q296" t="s">
        <v>1795</v>
      </c>
      <c r="R296" t="s">
        <v>131</v>
      </c>
      <c r="S296" s="83">
        <v>0</v>
      </c>
      <c r="T296" s="83">
        <v>180</v>
      </c>
      <c r="U296" s="83">
        <v>-180</v>
      </c>
      <c r="V296" s="83">
        <v>0</v>
      </c>
      <c r="W296" s="83">
        <v>0</v>
      </c>
      <c r="X296" s="83">
        <v>1.386502014560137</v>
      </c>
      <c r="Y296">
        <v>0</v>
      </c>
      <c r="Z296" s="83">
        <v>-18</v>
      </c>
      <c r="AA296" s="83">
        <v>-16.613497985439864</v>
      </c>
    </row>
    <row r="297" spans="1:27" x14ac:dyDescent="0.25">
      <c r="A297" t="s">
        <v>1529</v>
      </c>
      <c r="B297" t="s">
        <v>1529</v>
      </c>
      <c r="C297" t="s">
        <v>2742</v>
      </c>
      <c r="D297" t="s">
        <v>2743</v>
      </c>
      <c r="E297" t="s">
        <v>2744</v>
      </c>
      <c r="F297" t="s">
        <v>2745</v>
      </c>
      <c r="G297" t="s">
        <v>2310</v>
      </c>
      <c r="H297" t="s">
        <v>2746</v>
      </c>
      <c r="I297" t="s">
        <v>44</v>
      </c>
      <c r="J297" t="s">
        <v>45</v>
      </c>
      <c r="K297" t="s">
        <v>46</v>
      </c>
      <c r="L297" t="s">
        <v>47</v>
      </c>
      <c r="M297" t="s">
        <v>320</v>
      </c>
      <c r="N297" t="s">
        <v>1074</v>
      </c>
      <c r="O297" t="s">
        <v>1075</v>
      </c>
      <c r="P297" t="s">
        <v>3693</v>
      </c>
      <c r="Q297" t="s">
        <v>3694</v>
      </c>
      <c r="R297" t="s">
        <v>131</v>
      </c>
      <c r="S297" s="83">
        <v>120</v>
      </c>
      <c r="T297" s="83">
        <v>0</v>
      </c>
      <c r="U297" s="83">
        <v>120</v>
      </c>
      <c r="V297" s="83">
        <v>0</v>
      </c>
      <c r="W297" s="83">
        <v>0</v>
      </c>
      <c r="X297" s="83">
        <v>0</v>
      </c>
      <c r="Y297">
        <v>0</v>
      </c>
      <c r="Z297" s="83">
        <v>12</v>
      </c>
      <c r="AA297" s="83">
        <v>12</v>
      </c>
    </row>
    <row r="298" spans="1:27" x14ac:dyDescent="0.25">
      <c r="A298" t="s">
        <v>1529</v>
      </c>
      <c r="B298" t="s">
        <v>1529</v>
      </c>
      <c r="C298" t="s">
        <v>2742</v>
      </c>
      <c r="D298" t="s">
        <v>2743</v>
      </c>
      <c r="E298" t="s">
        <v>2744</v>
      </c>
      <c r="F298" t="s">
        <v>2745</v>
      </c>
      <c r="G298" t="s">
        <v>2310</v>
      </c>
      <c r="H298" t="s">
        <v>2746</v>
      </c>
      <c r="I298" t="s">
        <v>44</v>
      </c>
      <c r="J298" t="s">
        <v>45</v>
      </c>
      <c r="K298" t="s">
        <v>46</v>
      </c>
      <c r="L298" t="s">
        <v>47</v>
      </c>
      <c r="M298" t="s">
        <v>320</v>
      </c>
      <c r="N298" t="s">
        <v>1074</v>
      </c>
      <c r="O298" t="s">
        <v>509</v>
      </c>
      <c r="P298" t="s">
        <v>2769</v>
      </c>
      <c r="Q298" t="s">
        <v>2770</v>
      </c>
      <c r="R298" t="s">
        <v>131</v>
      </c>
      <c r="S298" s="83">
        <v>70141.2</v>
      </c>
      <c r="T298" s="83">
        <v>21900</v>
      </c>
      <c r="U298" s="83">
        <v>48241.2</v>
      </c>
      <c r="V298" s="83">
        <v>0</v>
      </c>
      <c r="W298" s="83">
        <v>0</v>
      </c>
      <c r="X298" s="83">
        <v>168.69107843815002</v>
      </c>
      <c r="Y298">
        <v>0</v>
      </c>
      <c r="Z298" s="83">
        <v>4824.1200000000008</v>
      </c>
      <c r="AA298" s="83">
        <v>4992.8110784381506</v>
      </c>
    </row>
    <row r="299" spans="1:27" x14ac:dyDescent="0.25">
      <c r="A299" t="s">
        <v>1529</v>
      </c>
      <c r="B299" t="s">
        <v>1529</v>
      </c>
      <c r="C299" t="s">
        <v>2742</v>
      </c>
      <c r="D299" t="s">
        <v>2743</v>
      </c>
      <c r="E299" t="s">
        <v>2744</v>
      </c>
      <c r="F299" t="s">
        <v>2745</v>
      </c>
      <c r="G299" t="s">
        <v>2310</v>
      </c>
      <c r="H299" t="s">
        <v>2746</v>
      </c>
      <c r="I299" t="s">
        <v>44</v>
      </c>
      <c r="J299" t="s">
        <v>45</v>
      </c>
      <c r="K299" t="s">
        <v>46</v>
      </c>
      <c r="L299" t="s">
        <v>47</v>
      </c>
      <c r="M299" t="s">
        <v>320</v>
      </c>
      <c r="N299" t="s">
        <v>1074</v>
      </c>
      <c r="O299" t="s">
        <v>2771</v>
      </c>
      <c r="P299" t="s">
        <v>2772</v>
      </c>
      <c r="Q299" t="s">
        <v>2773</v>
      </c>
      <c r="R299" t="s">
        <v>131</v>
      </c>
      <c r="S299" s="83">
        <v>61935</v>
      </c>
      <c r="T299" s="83">
        <v>15984</v>
      </c>
      <c r="U299" s="83">
        <v>45951</v>
      </c>
      <c r="V299" s="83">
        <v>0</v>
      </c>
      <c r="W299" s="83">
        <v>0</v>
      </c>
      <c r="X299" s="83">
        <v>123.12137889294019</v>
      </c>
      <c r="Y299">
        <v>0</v>
      </c>
      <c r="Z299" s="83">
        <v>4595.1000000000004</v>
      </c>
      <c r="AA299" s="83">
        <v>4718.2213788929403</v>
      </c>
    </row>
    <row r="300" spans="1:27" x14ac:dyDescent="0.25">
      <c r="A300" t="s">
        <v>1529</v>
      </c>
      <c r="B300" t="s">
        <v>1529</v>
      </c>
      <c r="C300" t="s">
        <v>2742</v>
      </c>
      <c r="D300" t="s">
        <v>2743</v>
      </c>
      <c r="E300" t="s">
        <v>2744</v>
      </c>
      <c r="F300" t="s">
        <v>2745</v>
      </c>
      <c r="G300" t="s">
        <v>2310</v>
      </c>
      <c r="H300" t="s">
        <v>2746</v>
      </c>
      <c r="I300" t="s">
        <v>44</v>
      </c>
      <c r="J300" t="s">
        <v>45</v>
      </c>
      <c r="K300" t="s">
        <v>46</v>
      </c>
      <c r="L300" t="s">
        <v>47</v>
      </c>
      <c r="M300" t="s">
        <v>320</v>
      </c>
      <c r="N300" t="s">
        <v>800</v>
      </c>
      <c r="O300" t="s">
        <v>1538</v>
      </c>
      <c r="P300" t="s">
        <v>978</v>
      </c>
      <c r="Q300" t="s">
        <v>979</v>
      </c>
      <c r="R300" t="s">
        <v>131</v>
      </c>
      <c r="S300" s="83">
        <v>43080</v>
      </c>
      <c r="T300" s="83">
        <v>6750</v>
      </c>
      <c r="U300" s="83">
        <v>36330</v>
      </c>
      <c r="V300" s="83">
        <v>0</v>
      </c>
      <c r="W300" s="83">
        <v>0</v>
      </c>
      <c r="X300" s="83">
        <v>51.993825546005141</v>
      </c>
      <c r="Y300">
        <v>0</v>
      </c>
      <c r="Z300" s="83">
        <v>3633</v>
      </c>
      <c r="AA300" s="83">
        <v>3684.9938255460052</v>
      </c>
    </row>
    <row r="301" spans="1:27" x14ac:dyDescent="0.25">
      <c r="A301" t="s">
        <v>1529</v>
      </c>
      <c r="B301" t="s">
        <v>1529</v>
      </c>
      <c r="C301" t="s">
        <v>2742</v>
      </c>
      <c r="D301" t="s">
        <v>2743</v>
      </c>
      <c r="E301" t="s">
        <v>2744</v>
      </c>
      <c r="F301" t="s">
        <v>2745</v>
      </c>
      <c r="G301" t="s">
        <v>2310</v>
      </c>
      <c r="H301" t="s">
        <v>2746</v>
      </c>
      <c r="I301" t="s">
        <v>44</v>
      </c>
      <c r="J301" t="s">
        <v>45</v>
      </c>
      <c r="K301" t="s">
        <v>46</v>
      </c>
      <c r="L301" t="s">
        <v>47</v>
      </c>
      <c r="M301" t="s">
        <v>320</v>
      </c>
      <c r="N301" t="s">
        <v>800</v>
      </c>
      <c r="O301" t="s">
        <v>1538</v>
      </c>
      <c r="P301" t="s">
        <v>2550</v>
      </c>
      <c r="Q301" t="s">
        <v>979</v>
      </c>
      <c r="R301" t="s">
        <v>131</v>
      </c>
      <c r="S301" s="83">
        <v>10290</v>
      </c>
      <c r="T301" s="83">
        <v>0</v>
      </c>
      <c r="U301" s="83">
        <v>10290</v>
      </c>
      <c r="V301" s="83">
        <v>0</v>
      </c>
      <c r="W301" s="83">
        <v>0</v>
      </c>
      <c r="X301" s="83">
        <v>0</v>
      </c>
      <c r="Y301">
        <v>0</v>
      </c>
      <c r="Z301" s="83">
        <v>1029</v>
      </c>
      <c r="AA301" s="83">
        <v>1029</v>
      </c>
    </row>
    <row r="302" spans="1:27" x14ac:dyDescent="0.25">
      <c r="A302" t="s">
        <v>1529</v>
      </c>
      <c r="B302" t="s">
        <v>1529</v>
      </c>
      <c r="C302" t="s">
        <v>2742</v>
      </c>
      <c r="D302" t="s">
        <v>2743</v>
      </c>
      <c r="E302" t="s">
        <v>2744</v>
      </c>
      <c r="F302" t="s">
        <v>2745</v>
      </c>
      <c r="G302" t="s">
        <v>2310</v>
      </c>
      <c r="H302" t="s">
        <v>2746</v>
      </c>
      <c r="I302" t="s">
        <v>44</v>
      </c>
      <c r="J302" t="s">
        <v>45</v>
      </c>
      <c r="K302" t="s">
        <v>46</v>
      </c>
      <c r="L302" t="s">
        <v>47</v>
      </c>
      <c r="M302" t="s">
        <v>320</v>
      </c>
      <c r="N302" t="s">
        <v>800</v>
      </c>
      <c r="O302" t="s">
        <v>801</v>
      </c>
      <c r="P302" t="s">
        <v>1078</v>
      </c>
      <c r="Q302" t="s">
        <v>1079</v>
      </c>
      <c r="R302" t="s">
        <v>131</v>
      </c>
      <c r="S302" s="83">
        <v>270</v>
      </c>
      <c r="T302" s="83">
        <v>0</v>
      </c>
      <c r="U302" s="83">
        <v>270</v>
      </c>
      <c r="V302" s="83">
        <v>0</v>
      </c>
      <c r="W302" s="83">
        <v>0</v>
      </c>
      <c r="X302" s="83">
        <v>0</v>
      </c>
      <c r="Y302">
        <v>0</v>
      </c>
      <c r="Z302" s="83">
        <v>27</v>
      </c>
      <c r="AA302" s="83">
        <v>27</v>
      </c>
    </row>
    <row r="303" spans="1:27" x14ac:dyDescent="0.25">
      <c r="A303" t="s">
        <v>1529</v>
      </c>
      <c r="B303" t="s">
        <v>1529</v>
      </c>
      <c r="C303" t="s">
        <v>2742</v>
      </c>
      <c r="D303" t="s">
        <v>2743</v>
      </c>
      <c r="E303" t="s">
        <v>2744</v>
      </c>
      <c r="F303" t="s">
        <v>2745</v>
      </c>
      <c r="G303" t="s">
        <v>2310</v>
      </c>
      <c r="H303" t="s">
        <v>2746</v>
      </c>
      <c r="I303" t="s">
        <v>44</v>
      </c>
      <c r="J303" t="s">
        <v>45</v>
      </c>
      <c r="K303" t="s">
        <v>46</v>
      </c>
      <c r="L303" t="s">
        <v>47</v>
      </c>
      <c r="M303" t="s">
        <v>320</v>
      </c>
      <c r="N303" t="s">
        <v>800</v>
      </c>
      <c r="O303" t="s">
        <v>801</v>
      </c>
      <c r="P303" t="s">
        <v>1080</v>
      </c>
      <c r="Q303" t="s">
        <v>1081</v>
      </c>
      <c r="R303" t="s">
        <v>131</v>
      </c>
      <c r="S303" s="83">
        <v>165</v>
      </c>
      <c r="T303" s="83">
        <v>14430</v>
      </c>
      <c r="U303" s="83">
        <v>-14265</v>
      </c>
      <c r="V303" s="83">
        <v>0</v>
      </c>
      <c r="W303" s="83">
        <v>0</v>
      </c>
      <c r="X303" s="83">
        <v>111.15124483390434</v>
      </c>
      <c r="Y303">
        <v>0</v>
      </c>
      <c r="Z303" s="83">
        <v>-1426.5</v>
      </c>
      <c r="AA303" s="83">
        <v>-1315.3487551660955</v>
      </c>
    </row>
    <row r="304" spans="1:27" x14ac:dyDescent="0.25">
      <c r="A304" t="s">
        <v>1529</v>
      </c>
      <c r="B304" t="s">
        <v>1529</v>
      </c>
      <c r="C304" t="s">
        <v>2742</v>
      </c>
      <c r="D304" t="s">
        <v>2743</v>
      </c>
      <c r="E304" t="s">
        <v>2744</v>
      </c>
      <c r="F304" t="s">
        <v>2745</v>
      </c>
      <c r="G304" t="s">
        <v>2310</v>
      </c>
      <c r="H304" t="s">
        <v>2746</v>
      </c>
      <c r="I304" t="s">
        <v>44</v>
      </c>
      <c r="J304" t="s">
        <v>45</v>
      </c>
      <c r="K304" t="s">
        <v>46</v>
      </c>
      <c r="L304" t="s">
        <v>47</v>
      </c>
      <c r="M304" t="s">
        <v>320</v>
      </c>
      <c r="N304" t="s">
        <v>800</v>
      </c>
      <c r="O304" t="s">
        <v>801</v>
      </c>
      <c r="P304" t="s">
        <v>1082</v>
      </c>
      <c r="Q304" t="s">
        <v>1083</v>
      </c>
      <c r="R304" t="s">
        <v>131</v>
      </c>
      <c r="S304" s="83">
        <v>360</v>
      </c>
      <c r="T304" s="83">
        <v>9030</v>
      </c>
      <c r="U304" s="83">
        <v>-8670</v>
      </c>
      <c r="V304" s="83">
        <v>0</v>
      </c>
      <c r="W304" s="83">
        <v>0</v>
      </c>
      <c r="X304" s="83">
        <v>69.556184397100211</v>
      </c>
      <c r="Y304">
        <v>0</v>
      </c>
      <c r="Z304" s="83">
        <v>-867</v>
      </c>
      <c r="AA304" s="83">
        <v>-797.4438156028998</v>
      </c>
    </row>
    <row r="305" spans="1:27" x14ac:dyDescent="0.25">
      <c r="A305" t="s">
        <v>1529</v>
      </c>
      <c r="B305" t="s">
        <v>1529</v>
      </c>
      <c r="C305" t="s">
        <v>2742</v>
      </c>
      <c r="D305" t="s">
        <v>2743</v>
      </c>
      <c r="E305" t="s">
        <v>2744</v>
      </c>
      <c r="F305" t="s">
        <v>2745</v>
      </c>
      <c r="G305" t="s">
        <v>2310</v>
      </c>
      <c r="H305" t="s">
        <v>2746</v>
      </c>
      <c r="I305" t="s">
        <v>44</v>
      </c>
      <c r="J305" t="s">
        <v>45</v>
      </c>
      <c r="K305" t="s">
        <v>46</v>
      </c>
      <c r="L305" t="s">
        <v>47</v>
      </c>
      <c r="M305" t="s">
        <v>320</v>
      </c>
      <c r="N305" t="s">
        <v>800</v>
      </c>
      <c r="O305" t="s">
        <v>801</v>
      </c>
      <c r="P305" t="s">
        <v>1211</v>
      </c>
      <c r="Q305" t="s">
        <v>1085</v>
      </c>
      <c r="R305" t="s">
        <v>131</v>
      </c>
      <c r="S305" s="83">
        <v>13155</v>
      </c>
      <c r="T305" s="83">
        <v>4170</v>
      </c>
      <c r="U305" s="83">
        <v>8985</v>
      </c>
      <c r="V305" s="83">
        <v>0</v>
      </c>
      <c r="W305" s="83">
        <v>0</v>
      </c>
      <c r="X305" s="83">
        <v>32.120630003976508</v>
      </c>
      <c r="Y305">
        <v>0</v>
      </c>
      <c r="Z305" s="83">
        <v>898.5</v>
      </c>
      <c r="AA305" s="83">
        <v>930.62063000397643</v>
      </c>
    </row>
    <row r="306" spans="1:27" x14ac:dyDescent="0.25">
      <c r="A306" t="s">
        <v>1529</v>
      </c>
      <c r="B306" t="s">
        <v>1529</v>
      </c>
      <c r="C306" t="s">
        <v>2742</v>
      </c>
      <c r="D306" t="s">
        <v>2743</v>
      </c>
      <c r="E306" t="s">
        <v>2744</v>
      </c>
      <c r="F306" t="s">
        <v>2745</v>
      </c>
      <c r="G306" t="s">
        <v>2310</v>
      </c>
      <c r="H306" t="s">
        <v>2746</v>
      </c>
      <c r="I306" t="s">
        <v>44</v>
      </c>
      <c r="J306" t="s">
        <v>45</v>
      </c>
      <c r="K306" t="s">
        <v>46</v>
      </c>
      <c r="L306" t="s">
        <v>47</v>
      </c>
      <c r="M306" t="s">
        <v>320</v>
      </c>
      <c r="N306" t="s">
        <v>800</v>
      </c>
      <c r="O306" t="s">
        <v>801</v>
      </c>
      <c r="P306" t="s">
        <v>802</v>
      </c>
      <c r="Q306" t="s">
        <v>803</v>
      </c>
      <c r="R306" t="s">
        <v>131</v>
      </c>
      <c r="S306" s="83">
        <v>1140</v>
      </c>
      <c r="T306" s="83">
        <v>600</v>
      </c>
      <c r="U306" s="83">
        <v>540</v>
      </c>
      <c r="V306" s="83">
        <v>0</v>
      </c>
      <c r="W306" s="83">
        <v>0</v>
      </c>
      <c r="X306" s="83">
        <v>4.6216733818671232</v>
      </c>
      <c r="Y306">
        <v>0</v>
      </c>
      <c r="Z306" s="83">
        <v>54</v>
      </c>
      <c r="AA306" s="83">
        <v>58.621673381867126</v>
      </c>
    </row>
    <row r="307" spans="1:27" x14ac:dyDescent="0.25">
      <c r="A307" t="s">
        <v>1529</v>
      </c>
      <c r="B307" t="s">
        <v>1529</v>
      </c>
      <c r="C307" t="s">
        <v>2742</v>
      </c>
      <c r="D307" t="s">
        <v>2743</v>
      </c>
      <c r="E307" t="s">
        <v>2744</v>
      </c>
      <c r="F307" t="s">
        <v>2745</v>
      </c>
      <c r="G307" t="s">
        <v>2310</v>
      </c>
      <c r="H307" t="s">
        <v>2746</v>
      </c>
      <c r="I307" t="s">
        <v>44</v>
      </c>
      <c r="J307" t="s">
        <v>45</v>
      </c>
      <c r="K307" t="s">
        <v>46</v>
      </c>
      <c r="L307" t="s">
        <v>47</v>
      </c>
      <c r="M307" t="s">
        <v>320</v>
      </c>
      <c r="N307" t="s">
        <v>800</v>
      </c>
      <c r="O307" t="s">
        <v>801</v>
      </c>
      <c r="P307" t="s">
        <v>1212</v>
      </c>
      <c r="Q307" t="s">
        <v>1081</v>
      </c>
      <c r="R307" t="s">
        <v>131</v>
      </c>
      <c r="S307" s="83">
        <v>0</v>
      </c>
      <c r="T307" s="83">
        <v>30</v>
      </c>
      <c r="U307" s="83">
        <v>-30</v>
      </c>
      <c r="V307" s="83">
        <v>0</v>
      </c>
      <c r="W307" s="83">
        <v>0</v>
      </c>
      <c r="X307" s="83">
        <v>0.23108366909335618</v>
      </c>
      <c r="Y307">
        <v>0</v>
      </c>
      <c r="Z307" s="83">
        <v>-3</v>
      </c>
      <c r="AA307" s="83">
        <v>-2.7689163309066438</v>
      </c>
    </row>
    <row r="308" spans="1:27" x14ac:dyDescent="0.25">
      <c r="A308" t="s">
        <v>1529</v>
      </c>
      <c r="B308" t="s">
        <v>1529</v>
      </c>
      <c r="C308" t="s">
        <v>2742</v>
      </c>
      <c r="D308" t="s">
        <v>2743</v>
      </c>
      <c r="E308" t="s">
        <v>2744</v>
      </c>
      <c r="F308" t="s">
        <v>2745</v>
      </c>
      <c r="G308" t="s">
        <v>2310</v>
      </c>
      <c r="H308" t="s">
        <v>2746</v>
      </c>
      <c r="I308" t="s">
        <v>44</v>
      </c>
      <c r="J308" t="s">
        <v>45</v>
      </c>
      <c r="K308" t="s">
        <v>46</v>
      </c>
      <c r="L308" t="s">
        <v>47</v>
      </c>
      <c r="M308" t="s">
        <v>320</v>
      </c>
      <c r="N308" t="s">
        <v>800</v>
      </c>
      <c r="O308" t="s">
        <v>801</v>
      </c>
      <c r="P308" t="s">
        <v>2102</v>
      </c>
      <c r="Q308" t="s">
        <v>2103</v>
      </c>
      <c r="R308" t="s">
        <v>131</v>
      </c>
      <c r="S308" s="83">
        <v>4860</v>
      </c>
      <c r="T308" s="83">
        <v>4410</v>
      </c>
      <c r="U308" s="83">
        <v>450</v>
      </c>
      <c r="V308" s="83">
        <v>0</v>
      </c>
      <c r="W308" s="83">
        <v>0</v>
      </c>
      <c r="X308" s="83">
        <v>33.969299356723354</v>
      </c>
      <c r="Y308">
        <v>0</v>
      </c>
      <c r="Z308" s="83">
        <v>45</v>
      </c>
      <c r="AA308" s="83">
        <v>78.969299356723354</v>
      </c>
    </row>
    <row r="309" spans="1:27" x14ac:dyDescent="0.25">
      <c r="A309" t="s">
        <v>1529</v>
      </c>
      <c r="B309" t="s">
        <v>1529</v>
      </c>
      <c r="C309" t="s">
        <v>2742</v>
      </c>
      <c r="D309" t="s">
        <v>2743</v>
      </c>
      <c r="E309" t="s">
        <v>2744</v>
      </c>
      <c r="F309" t="s">
        <v>2745</v>
      </c>
      <c r="G309" t="s">
        <v>2310</v>
      </c>
      <c r="H309" t="s">
        <v>2746</v>
      </c>
      <c r="I309" t="s">
        <v>44</v>
      </c>
      <c r="J309" t="s">
        <v>45</v>
      </c>
      <c r="K309" t="s">
        <v>46</v>
      </c>
      <c r="L309" t="s">
        <v>47</v>
      </c>
      <c r="M309" t="s">
        <v>320</v>
      </c>
      <c r="N309" t="s">
        <v>800</v>
      </c>
      <c r="O309" t="s">
        <v>801</v>
      </c>
      <c r="P309" t="s">
        <v>2106</v>
      </c>
      <c r="Q309" t="s">
        <v>2107</v>
      </c>
      <c r="R309" t="s">
        <v>131</v>
      </c>
      <c r="S309" s="83">
        <v>17460</v>
      </c>
      <c r="T309" s="83">
        <v>720</v>
      </c>
      <c r="U309" s="83">
        <v>16740</v>
      </c>
      <c r="V309" s="83">
        <v>0</v>
      </c>
      <c r="W309" s="83">
        <v>0</v>
      </c>
      <c r="X309" s="83">
        <v>5.546008058240548</v>
      </c>
      <c r="Y309">
        <v>0</v>
      </c>
      <c r="Z309" s="83">
        <v>1674</v>
      </c>
      <c r="AA309" s="83">
        <v>1679.5460080582407</v>
      </c>
    </row>
    <row r="310" spans="1:27" x14ac:dyDescent="0.25">
      <c r="A310" t="s">
        <v>1529</v>
      </c>
      <c r="B310" t="s">
        <v>1529</v>
      </c>
      <c r="C310" t="s">
        <v>2742</v>
      </c>
      <c r="D310" t="s">
        <v>2743</v>
      </c>
      <c r="E310" t="s">
        <v>2744</v>
      </c>
      <c r="F310" t="s">
        <v>2745</v>
      </c>
      <c r="G310" t="s">
        <v>2310</v>
      </c>
      <c r="H310" t="s">
        <v>2746</v>
      </c>
      <c r="I310" t="s">
        <v>44</v>
      </c>
      <c r="J310" t="s">
        <v>45</v>
      </c>
      <c r="K310" t="s">
        <v>46</v>
      </c>
      <c r="L310" t="s">
        <v>47</v>
      </c>
      <c r="M310" t="s">
        <v>320</v>
      </c>
      <c r="N310" t="s">
        <v>800</v>
      </c>
      <c r="O310" t="s">
        <v>801</v>
      </c>
      <c r="P310" t="s">
        <v>2054</v>
      </c>
      <c r="Q310" t="s">
        <v>803</v>
      </c>
      <c r="R310" t="s">
        <v>131</v>
      </c>
      <c r="S310" s="83">
        <v>0</v>
      </c>
      <c r="T310" s="83">
        <v>195</v>
      </c>
      <c r="U310" s="83">
        <v>-195</v>
      </c>
      <c r="V310" s="83">
        <v>0</v>
      </c>
      <c r="W310" s="83">
        <v>0</v>
      </c>
      <c r="X310" s="83">
        <v>1.5020438491068153</v>
      </c>
      <c r="Y310">
        <v>0</v>
      </c>
      <c r="Z310" s="83">
        <v>-19.5</v>
      </c>
      <c r="AA310" s="83">
        <v>-17.997956150893184</v>
      </c>
    </row>
    <row r="311" spans="1:27" x14ac:dyDescent="0.25">
      <c r="A311" t="s">
        <v>1529</v>
      </c>
      <c r="B311" t="s">
        <v>1529</v>
      </c>
      <c r="C311" t="s">
        <v>2742</v>
      </c>
      <c r="D311" t="s">
        <v>2743</v>
      </c>
      <c r="E311" t="s">
        <v>2744</v>
      </c>
      <c r="F311" t="s">
        <v>2745</v>
      </c>
      <c r="G311" t="s">
        <v>2310</v>
      </c>
      <c r="H311" t="s">
        <v>2746</v>
      </c>
      <c r="I311" t="s">
        <v>44</v>
      </c>
      <c r="J311" t="s">
        <v>45</v>
      </c>
      <c r="K311" t="s">
        <v>46</v>
      </c>
      <c r="L311" t="s">
        <v>47</v>
      </c>
      <c r="M311" t="s">
        <v>320</v>
      </c>
      <c r="N311" t="s">
        <v>800</v>
      </c>
      <c r="O311" t="s">
        <v>801</v>
      </c>
      <c r="P311" t="s">
        <v>2351</v>
      </c>
      <c r="Q311" t="s">
        <v>1083</v>
      </c>
      <c r="R311" t="s">
        <v>131</v>
      </c>
      <c r="S311" s="83">
        <v>0</v>
      </c>
      <c r="T311" s="83">
        <v>120</v>
      </c>
      <c r="U311" s="83">
        <v>-120</v>
      </c>
      <c r="V311" s="83">
        <v>0</v>
      </c>
      <c r="W311" s="83">
        <v>0</v>
      </c>
      <c r="X311" s="83">
        <v>0.9243346763734247</v>
      </c>
      <c r="Y311">
        <v>0</v>
      </c>
      <c r="Z311" s="83">
        <v>-12</v>
      </c>
      <c r="AA311" s="83">
        <v>-11.075665323626575</v>
      </c>
    </row>
    <row r="312" spans="1:27" x14ac:dyDescent="0.25">
      <c r="A312" t="s">
        <v>1529</v>
      </c>
      <c r="B312" t="s">
        <v>1529</v>
      </c>
      <c r="C312" t="s">
        <v>2742</v>
      </c>
      <c r="D312" t="s">
        <v>2743</v>
      </c>
      <c r="E312" t="s">
        <v>2744</v>
      </c>
      <c r="F312" t="s">
        <v>2745</v>
      </c>
      <c r="G312" t="s">
        <v>2310</v>
      </c>
      <c r="H312" t="s">
        <v>2746</v>
      </c>
      <c r="I312" t="s">
        <v>44</v>
      </c>
      <c r="J312" t="s">
        <v>45</v>
      </c>
      <c r="K312" t="s">
        <v>46</v>
      </c>
      <c r="L312" t="s">
        <v>47</v>
      </c>
      <c r="M312" t="s">
        <v>320</v>
      </c>
      <c r="N312" t="s">
        <v>800</v>
      </c>
      <c r="O312" t="s">
        <v>801</v>
      </c>
      <c r="P312" t="s">
        <v>2104</v>
      </c>
      <c r="Q312" t="s">
        <v>2105</v>
      </c>
      <c r="R312" t="s">
        <v>131</v>
      </c>
      <c r="S312" s="83">
        <v>720</v>
      </c>
      <c r="T312" s="83">
        <v>360</v>
      </c>
      <c r="U312" s="83">
        <v>360</v>
      </c>
      <c r="V312" s="83">
        <v>0</v>
      </c>
      <c r="W312" s="83">
        <v>0</v>
      </c>
      <c r="X312" s="83">
        <v>2.773004029120274</v>
      </c>
      <c r="Y312">
        <v>0</v>
      </c>
      <c r="Z312" s="83">
        <v>36</v>
      </c>
      <c r="AA312" s="83">
        <v>38.773004029120273</v>
      </c>
    </row>
    <row r="313" spans="1:27" x14ac:dyDescent="0.25">
      <c r="A313" t="s">
        <v>1529</v>
      </c>
      <c r="B313" t="s">
        <v>1529</v>
      </c>
      <c r="C313" t="s">
        <v>2742</v>
      </c>
      <c r="D313" t="s">
        <v>2743</v>
      </c>
      <c r="E313" t="s">
        <v>2744</v>
      </c>
      <c r="F313" t="s">
        <v>2745</v>
      </c>
      <c r="G313" t="s">
        <v>2310</v>
      </c>
      <c r="H313" t="s">
        <v>2746</v>
      </c>
      <c r="I313" t="s">
        <v>44</v>
      </c>
      <c r="J313" t="s">
        <v>45</v>
      </c>
      <c r="K313" t="s">
        <v>46</v>
      </c>
      <c r="L313" t="s">
        <v>47</v>
      </c>
      <c r="M313" t="s">
        <v>320</v>
      </c>
      <c r="N313" t="s">
        <v>800</v>
      </c>
      <c r="O313" t="s">
        <v>801</v>
      </c>
      <c r="P313" t="s">
        <v>1084</v>
      </c>
      <c r="Q313" t="s">
        <v>1085</v>
      </c>
      <c r="R313" t="s">
        <v>131</v>
      </c>
      <c r="S313" s="83">
        <v>0</v>
      </c>
      <c r="T313" s="83">
        <v>555</v>
      </c>
      <c r="U313" s="83">
        <v>-555</v>
      </c>
      <c r="V313" s="83">
        <v>0</v>
      </c>
      <c r="W313" s="83">
        <v>0</v>
      </c>
      <c r="X313" s="83">
        <v>4.2750478782270891</v>
      </c>
      <c r="Y313">
        <v>0</v>
      </c>
      <c r="Z313" s="83">
        <v>-55.5</v>
      </c>
      <c r="AA313" s="83">
        <v>-51.224952121772908</v>
      </c>
    </row>
    <row r="314" spans="1:27" x14ac:dyDescent="0.25">
      <c r="A314" t="s">
        <v>1529</v>
      </c>
      <c r="B314" t="s">
        <v>1529</v>
      </c>
      <c r="C314" t="s">
        <v>2742</v>
      </c>
      <c r="D314" t="s">
        <v>2743</v>
      </c>
      <c r="E314" t="s">
        <v>2744</v>
      </c>
      <c r="F314" t="s">
        <v>2745</v>
      </c>
      <c r="G314" t="s">
        <v>2310</v>
      </c>
      <c r="H314" t="s">
        <v>2746</v>
      </c>
      <c r="I314" t="s">
        <v>44</v>
      </c>
      <c r="J314" t="s">
        <v>45</v>
      </c>
      <c r="K314" t="s">
        <v>46</v>
      </c>
      <c r="L314" t="s">
        <v>47</v>
      </c>
      <c r="M314" t="s">
        <v>320</v>
      </c>
      <c r="N314" t="s">
        <v>941</v>
      </c>
      <c r="O314" t="s">
        <v>1071</v>
      </c>
      <c r="P314" t="s">
        <v>1072</v>
      </c>
      <c r="Q314" t="s">
        <v>1073</v>
      </c>
      <c r="R314" t="s">
        <v>131</v>
      </c>
      <c r="S314" s="83">
        <v>296.12</v>
      </c>
      <c r="T314" s="83">
        <v>32.630000000000003</v>
      </c>
      <c r="U314" s="83">
        <v>263.49</v>
      </c>
      <c r="V314" s="83">
        <v>0</v>
      </c>
      <c r="W314" s="83">
        <v>0</v>
      </c>
      <c r="X314" s="83">
        <v>0.25134200408387375</v>
      </c>
      <c r="Y314">
        <v>0</v>
      </c>
      <c r="Z314" s="83">
        <v>26.349</v>
      </c>
      <c r="AA314" s="83">
        <v>26.600342004083874</v>
      </c>
    </row>
    <row r="315" spans="1:27" x14ac:dyDescent="0.25">
      <c r="A315" t="s">
        <v>1529</v>
      </c>
      <c r="B315" t="s">
        <v>1529</v>
      </c>
      <c r="C315" t="s">
        <v>2742</v>
      </c>
      <c r="D315" t="s">
        <v>2743</v>
      </c>
      <c r="E315" t="s">
        <v>2744</v>
      </c>
      <c r="F315" t="s">
        <v>2745</v>
      </c>
      <c r="G315" t="s">
        <v>2310</v>
      </c>
      <c r="H315" t="s">
        <v>2746</v>
      </c>
      <c r="I315" t="s">
        <v>44</v>
      </c>
      <c r="J315" t="s">
        <v>45</v>
      </c>
      <c r="K315" t="s">
        <v>46</v>
      </c>
      <c r="L315" t="s">
        <v>47</v>
      </c>
      <c r="M315" t="s">
        <v>320</v>
      </c>
      <c r="N315" t="s">
        <v>941</v>
      </c>
      <c r="O315" t="s">
        <v>1071</v>
      </c>
      <c r="P315" t="s">
        <v>2551</v>
      </c>
      <c r="Q315" t="s">
        <v>2552</v>
      </c>
      <c r="R315" t="s">
        <v>131</v>
      </c>
      <c r="S315" s="83">
        <v>0</v>
      </c>
      <c r="T315" s="83">
        <v>130.52000000000001</v>
      </c>
      <c r="U315" s="83">
        <v>-130.52000000000001</v>
      </c>
      <c r="V315" s="83">
        <v>0</v>
      </c>
      <c r="W315" s="83">
        <v>0</v>
      </c>
      <c r="X315" s="83">
        <v>1.005368016335495</v>
      </c>
      <c r="Y315">
        <v>0</v>
      </c>
      <c r="Z315" s="83">
        <v>-13.052000000000001</v>
      </c>
      <c r="AA315" s="83">
        <v>-12.046631983664506</v>
      </c>
    </row>
    <row r="316" spans="1:27" x14ac:dyDescent="0.25">
      <c r="A316" t="s">
        <v>1529</v>
      </c>
      <c r="B316" t="s">
        <v>1529</v>
      </c>
      <c r="C316" t="s">
        <v>2742</v>
      </c>
      <c r="D316" t="s">
        <v>2743</v>
      </c>
      <c r="E316" t="s">
        <v>2744</v>
      </c>
      <c r="F316" t="s">
        <v>2745</v>
      </c>
      <c r="G316" t="s">
        <v>2310</v>
      </c>
      <c r="H316" t="s">
        <v>2746</v>
      </c>
      <c r="I316" t="s">
        <v>44</v>
      </c>
      <c r="J316" t="s">
        <v>45</v>
      </c>
      <c r="K316" t="s">
        <v>46</v>
      </c>
      <c r="L316" t="s">
        <v>47</v>
      </c>
      <c r="M316" t="s">
        <v>320</v>
      </c>
      <c r="N316" t="s">
        <v>941</v>
      </c>
      <c r="O316" t="s">
        <v>942</v>
      </c>
      <c r="P316" t="s">
        <v>943</v>
      </c>
      <c r="Q316" t="s">
        <v>944</v>
      </c>
      <c r="R316" t="s">
        <v>131</v>
      </c>
      <c r="S316" s="83">
        <v>4310</v>
      </c>
      <c r="T316" s="83">
        <v>4890</v>
      </c>
      <c r="U316" s="83">
        <v>-580</v>
      </c>
      <c r="V316" s="83">
        <v>0</v>
      </c>
      <c r="W316" s="83">
        <v>0</v>
      </c>
      <c r="X316" s="83">
        <v>37.666638062217061</v>
      </c>
      <c r="Y316">
        <v>0</v>
      </c>
      <c r="Z316" s="83">
        <v>-58</v>
      </c>
      <c r="AA316" s="83">
        <v>-20.333361937782911</v>
      </c>
    </row>
    <row r="317" spans="1:27" x14ac:dyDescent="0.25">
      <c r="A317" t="s">
        <v>1529</v>
      </c>
      <c r="B317" t="s">
        <v>1529</v>
      </c>
      <c r="C317" t="s">
        <v>2742</v>
      </c>
      <c r="D317" t="s">
        <v>2743</v>
      </c>
      <c r="E317" t="s">
        <v>2744</v>
      </c>
      <c r="F317" t="s">
        <v>2745</v>
      </c>
      <c r="G317" t="s">
        <v>2310</v>
      </c>
      <c r="H317" t="s">
        <v>2746</v>
      </c>
      <c r="I317" t="s">
        <v>44</v>
      </c>
      <c r="J317" t="s">
        <v>45</v>
      </c>
      <c r="K317" t="s">
        <v>98</v>
      </c>
      <c r="L317" t="s">
        <v>99</v>
      </c>
      <c r="M317" t="s">
        <v>396</v>
      </c>
      <c r="N317" t="s">
        <v>804</v>
      </c>
      <c r="O317" t="s">
        <v>805</v>
      </c>
      <c r="P317" t="s">
        <v>1798</v>
      </c>
      <c r="Q317" t="s">
        <v>1799</v>
      </c>
      <c r="R317" t="s">
        <v>131</v>
      </c>
      <c r="S317" s="83">
        <v>334.16</v>
      </c>
      <c r="T317" s="83">
        <v>0</v>
      </c>
      <c r="U317" s="83">
        <v>334.16</v>
      </c>
      <c r="V317" s="83">
        <v>0</v>
      </c>
      <c r="W317" s="83">
        <v>0</v>
      </c>
      <c r="X317" s="83">
        <v>0</v>
      </c>
      <c r="Y317">
        <v>0</v>
      </c>
      <c r="Z317" s="83">
        <v>33.416000000000004</v>
      </c>
      <c r="AA317" s="83">
        <v>33.416000000000004</v>
      </c>
    </row>
    <row r="318" spans="1:27" x14ac:dyDescent="0.25">
      <c r="A318" t="s">
        <v>1529</v>
      </c>
      <c r="B318" t="s">
        <v>1529</v>
      </c>
      <c r="C318" t="s">
        <v>2742</v>
      </c>
      <c r="D318" t="s">
        <v>2743</v>
      </c>
      <c r="E318" t="s">
        <v>2744</v>
      </c>
      <c r="F318" t="s">
        <v>2745</v>
      </c>
      <c r="G318" t="s">
        <v>2310</v>
      </c>
      <c r="H318" t="s">
        <v>2746</v>
      </c>
      <c r="I318" t="s">
        <v>44</v>
      </c>
      <c r="J318" t="s">
        <v>45</v>
      </c>
      <c r="K318" t="s">
        <v>98</v>
      </c>
      <c r="L318" t="s">
        <v>99</v>
      </c>
      <c r="M318" t="s">
        <v>396</v>
      </c>
      <c r="N318" t="s">
        <v>804</v>
      </c>
      <c r="O318" t="s">
        <v>805</v>
      </c>
      <c r="P318" t="s">
        <v>2694</v>
      </c>
      <c r="Q318" t="s">
        <v>2695</v>
      </c>
      <c r="R318" t="s">
        <v>131</v>
      </c>
      <c r="S318" s="83">
        <v>334.16</v>
      </c>
      <c r="T318" s="83">
        <v>2004.96</v>
      </c>
      <c r="U318" s="83">
        <v>-1670.8000000000002</v>
      </c>
      <c r="V318" s="83">
        <v>0</v>
      </c>
      <c r="W318" s="83">
        <v>0</v>
      </c>
      <c r="X318" s="83">
        <v>15.443783772847183</v>
      </c>
      <c r="Y318">
        <v>0</v>
      </c>
      <c r="Z318" s="83">
        <v>-167.08</v>
      </c>
      <c r="AA318" s="83">
        <v>-151.63621622715283</v>
      </c>
    </row>
    <row r="319" spans="1:27" x14ac:dyDescent="0.25">
      <c r="A319" t="s">
        <v>1529</v>
      </c>
      <c r="B319" t="s">
        <v>1529</v>
      </c>
      <c r="C319" t="s">
        <v>2742</v>
      </c>
      <c r="D319" t="s">
        <v>2743</v>
      </c>
      <c r="E319" t="s">
        <v>2744</v>
      </c>
      <c r="F319" t="s">
        <v>2745</v>
      </c>
      <c r="G319" t="s">
        <v>2310</v>
      </c>
      <c r="H319" t="s">
        <v>2746</v>
      </c>
      <c r="I319" t="s">
        <v>44</v>
      </c>
      <c r="J319" t="s">
        <v>45</v>
      </c>
      <c r="K319" t="s">
        <v>98</v>
      </c>
      <c r="L319" t="s">
        <v>99</v>
      </c>
      <c r="M319" t="s">
        <v>396</v>
      </c>
      <c r="N319" t="s">
        <v>804</v>
      </c>
      <c r="O319" t="s">
        <v>805</v>
      </c>
      <c r="P319" t="s">
        <v>1796</v>
      </c>
      <c r="Q319" t="s">
        <v>1797</v>
      </c>
      <c r="R319" t="s">
        <v>131</v>
      </c>
      <c r="S319" s="83">
        <v>334.16</v>
      </c>
      <c r="T319" s="83">
        <v>0</v>
      </c>
      <c r="U319" s="83">
        <v>334.16</v>
      </c>
      <c r="V319" s="83">
        <v>0</v>
      </c>
      <c r="W319" s="83">
        <v>0</v>
      </c>
      <c r="X319" s="83">
        <v>0</v>
      </c>
      <c r="Y319">
        <v>0</v>
      </c>
      <c r="Z319" s="83">
        <v>33.416000000000004</v>
      </c>
      <c r="AA319" s="83">
        <v>33.416000000000004</v>
      </c>
    </row>
    <row r="320" spans="1:27" x14ac:dyDescent="0.25">
      <c r="A320" t="s">
        <v>1529</v>
      </c>
      <c r="B320" t="s">
        <v>1529</v>
      </c>
      <c r="C320" t="s">
        <v>2742</v>
      </c>
      <c r="D320" t="s">
        <v>2743</v>
      </c>
      <c r="E320" t="s">
        <v>2744</v>
      </c>
      <c r="F320" t="s">
        <v>2745</v>
      </c>
      <c r="G320" t="s">
        <v>2310</v>
      </c>
      <c r="H320" t="s">
        <v>2746</v>
      </c>
      <c r="I320" t="s">
        <v>44</v>
      </c>
      <c r="J320" t="s">
        <v>45</v>
      </c>
      <c r="K320" t="s">
        <v>98</v>
      </c>
      <c r="L320" t="s">
        <v>99</v>
      </c>
      <c r="M320" t="s">
        <v>396</v>
      </c>
      <c r="N320" t="s">
        <v>1222</v>
      </c>
      <c r="O320" t="s">
        <v>1222</v>
      </c>
      <c r="P320" t="s">
        <v>1225</v>
      </c>
      <c r="Q320" t="s">
        <v>1226</v>
      </c>
      <c r="R320" t="s">
        <v>131</v>
      </c>
      <c r="S320" s="83">
        <v>7818.4</v>
      </c>
      <c r="T320" s="83">
        <v>5324</v>
      </c>
      <c r="U320" s="83">
        <v>2494.4</v>
      </c>
      <c r="V320" s="83">
        <v>0</v>
      </c>
      <c r="W320" s="83">
        <v>0</v>
      </c>
      <c r="X320" s="83">
        <v>41.009648475100946</v>
      </c>
      <c r="Y320">
        <v>0</v>
      </c>
      <c r="Z320" s="83">
        <v>249.44000000000005</v>
      </c>
      <c r="AA320" s="83">
        <v>290.44964847510107</v>
      </c>
    </row>
    <row r="321" spans="1:27" x14ac:dyDescent="0.25">
      <c r="A321" t="s">
        <v>1529</v>
      </c>
      <c r="B321" t="s">
        <v>1529</v>
      </c>
      <c r="C321" t="s">
        <v>2742</v>
      </c>
      <c r="D321" t="s">
        <v>2743</v>
      </c>
      <c r="E321" t="s">
        <v>2744</v>
      </c>
      <c r="F321" t="s">
        <v>2745</v>
      </c>
      <c r="G321" t="s">
        <v>2310</v>
      </c>
      <c r="H321" t="s">
        <v>2746</v>
      </c>
      <c r="I321" t="s">
        <v>44</v>
      </c>
      <c r="J321" t="s">
        <v>45</v>
      </c>
      <c r="K321" t="s">
        <v>98</v>
      </c>
      <c r="L321" t="s">
        <v>99</v>
      </c>
      <c r="M321" t="s">
        <v>396</v>
      </c>
      <c r="N321" t="s">
        <v>397</v>
      </c>
      <c r="O321" t="s">
        <v>397</v>
      </c>
      <c r="P321" t="s">
        <v>1213</v>
      </c>
      <c r="Q321" t="s">
        <v>1214</v>
      </c>
      <c r="R321" t="s">
        <v>131</v>
      </c>
      <c r="S321" s="83">
        <v>5321.92</v>
      </c>
      <c r="T321" s="83">
        <v>5513.64</v>
      </c>
      <c r="U321" s="83">
        <v>-191.72000000000025</v>
      </c>
      <c r="V321" s="83">
        <v>0</v>
      </c>
      <c r="W321" s="83">
        <v>0</v>
      </c>
      <c r="X321" s="83">
        <v>42.470405375329747</v>
      </c>
      <c r="Y321">
        <v>0</v>
      </c>
      <c r="Z321" s="83">
        <v>-19.171999999999969</v>
      </c>
      <c r="AA321" s="83">
        <v>23.298405375329764</v>
      </c>
    </row>
    <row r="322" spans="1:27" x14ac:dyDescent="0.25">
      <c r="A322" t="s">
        <v>1529</v>
      </c>
      <c r="B322" t="s">
        <v>1529</v>
      </c>
      <c r="C322" t="s">
        <v>2742</v>
      </c>
      <c r="D322" t="s">
        <v>2743</v>
      </c>
      <c r="E322" t="s">
        <v>2744</v>
      </c>
      <c r="F322" t="s">
        <v>2745</v>
      </c>
      <c r="G322" t="s">
        <v>2310</v>
      </c>
      <c r="H322" t="s">
        <v>2746</v>
      </c>
      <c r="I322" t="s">
        <v>44</v>
      </c>
      <c r="J322" t="s">
        <v>45</v>
      </c>
      <c r="K322" t="s">
        <v>98</v>
      </c>
      <c r="L322" t="s">
        <v>99</v>
      </c>
      <c r="M322" t="s">
        <v>396</v>
      </c>
      <c r="N322" t="s">
        <v>397</v>
      </c>
      <c r="O322" t="s">
        <v>397</v>
      </c>
      <c r="P322" t="s">
        <v>826</v>
      </c>
      <c r="Q322" t="s">
        <v>827</v>
      </c>
      <c r="R322" t="s">
        <v>131</v>
      </c>
      <c r="S322" s="83">
        <v>334.16</v>
      </c>
      <c r="T322" s="83">
        <v>0</v>
      </c>
      <c r="U322" s="83">
        <v>334.16</v>
      </c>
      <c r="V322" s="83">
        <v>0</v>
      </c>
      <c r="W322" s="83">
        <v>0</v>
      </c>
      <c r="X322" s="83">
        <v>0</v>
      </c>
      <c r="Y322">
        <v>0</v>
      </c>
      <c r="Z322" s="83">
        <v>33.416000000000004</v>
      </c>
      <c r="AA322" s="83">
        <v>33.416000000000004</v>
      </c>
    </row>
    <row r="323" spans="1:27" x14ac:dyDescent="0.25">
      <c r="A323" t="s">
        <v>1529</v>
      </c>
      <c r="B323" t="s">
        <v>1529</v>
      </c>
      <c r="C323" t="s">
        <v>2742</v>
      </c>
      <c r="D323" t="s">
        <v>2743</v>
      </c>
      <c r="E323" t="s">
        <v>2744</v>
      </c>
      <c r="F323" t="s">
        <v>2745</v>
      </c>
      <c r="G323" t="s">
        <v>2310</v>
      </c>
      <c r="H323" t="s">
        <v>2746</v>
      </c>
      <c r="I323" t="s">
        <v>44</v>
      </c>
      <c r="J323" t="s">
        <v>45</v>
      </c>
      <c r="K323" t="s">
        <v>98</v>
      </c>
      <c r="L323" t="s">
        <v>99</v>
      </c>
      <c r="M323" t="s">
        <v>396</v>
      </c>
      <c r="N323" t="s">
        <v>397</v>
      </c>
      <c r="O323" t="s">
        <v>397</v>
      </c>
      <c r="P323" t="s">
        <v>1086</v>
      </c>
      <c r="Q323" t="s">
        <v>1087</v>
      </c>
      <c r="R323" t="s">
        <v>131</v>
      </c>
      <c r="S323" s="83">
        <v>417.70000000000005</v>
      </c>
      <c r="T323" s="83">
        <v>0</v>
      </c>
      <c r="U323" s="83">
        <v>417.70000000000005</v>
      </c>
      <c r="V323" s="83">
        <v>0</v>
      </c>
      <c r="W323" s="83">
        <v>0</v>
      </c>
      <c r="X323" s="83">
        <v>0</v>
      </c>
      <c r="Y323">
        <v>0</v>
      </c>
      <c r="Z323" s="83">
        <v>41.77000000000001</v>
      </c>
      <c r="AA323" s="83">
        <v>41.77000000000001</v>
      </c>
    </row>
    <row r="324" spans="1:27" x14ac:dyDescent="0.25">
      <c r="A324" t="s">
        <v>1529</v>
      </c>
      <c r="B324" t="s">
        <v>1529</v>
      </c>
      <c r="C324" t="s">
        <v>2742</v>
      </c>
      <c r="D324" t="s">
        <v>2743</v>
      </c>
      <c r="E324" t="s">
        <v>2744</v>
      </c>
      <c r="F324" t="s">
        <v>2745</v>
      </c>
      <c r="G324" t="s">
        <v>2310</v>
      </c>
      <c r="H324" t="s">
        <v>2746</v>
      </c>
      <c r="I324" t="s">
        <v>44</v>
      </c>
      <c r="J324" t="s">
        <v>45</v>
      </c>
      <c r="K324" t="s">
        <v>98</v>
      </c>
      <c r="L324" t="s">
        <v>99</v>
      </c>
      <c r="M324" t="s">
        <v>396</v>
      </c>
      <c r="N324" t="s">
        <v>397</v>
      </c>
      <c r="O324" t="s">
        <v>397</v>
      </c>
      <c r="P324" t="s">
        <v>1217</v>
      </c>
      <c r="Q324" t="s">
        <v>1218</v>
      </c>
      <c r="R324" t="s">
        <v>131</v>
      </c>
      <c r="S324" s="83">
        <v>334.16</v>
      </c>
      <c r="T324" s="83">
        <v>0</v>
      </c>
      <c r="U324" s="83">
        <v>334.16</v>
      </c>
      <c r="V324" s="83">
        <v>0</v>
      </c>
      <c r="W324" s="83">
        <v>0</v>
      </c>
      <c r="X324" s="83">
        <v>0</v>
      </c>
      <c r="Y324">
        <v>0</v>
      </c>
      <c r="Z324" s="83">
        <v>33.416000000000004</v>
      </c>
      <c r="AA324" s="83">
        <v>33.416000000000004</v>
      </c>
    </row>
    <row r="325" spans="1:27" x14ac:dyDescent="0.25">
      <c r="A325" t="s">
        <v>1529</v>
      </c>
      <c r="B325" t="s">
        <v>1529</v>
      </c>
      <c r="C325" t="s">
        <v>2742</v>
      </c>
      <c r="D325" t="s">
        <v>2743</v>
      </c>
      <c r="E325" t="s">
        <v>2744</v>
      </c>
      <c r="F325" t="s">
        <v>2745</v>
      </c>
      <c r="G325" t="s">
        <v>2310</v>
      </c>
      <c r="H325" t="s">
        <v>2746</v>
      </c>
      <c r="I325" t="s">
        <v>44</v>
      </c>
      <c r="J325" t="s">
        <v>45</v>
      </c>
      <c r="K325" t="s">
        <v>98</v>
      </c>
      <c r="L325" t="s">
        <v>99</v>
      </c>
      <c r="M325" t="s">
        <v>396</v>
      </c>
      <c r="N325" t="s">
        <v>397</v>
      </c>
      <c r="O325" t="s">
        <v>397</v>
      </c>
      <c r="P325" t="s">
        <v>1946</v>
      </c>
      <c r="Q325" t="s">
        <v>1947</v>
      </c>
      <c r="R325" t="s">
        <v>131</v>
      </c>
      <c r="S325" s="83">
        <v>5996.4</v>
      </c>
      <c r="T325" s="83">
        <v>8354</v>
      </c>
      <c r="U325" s="83">
        <v>-2357.6000000000004</v>
      </c>
      <c r="V325" s="83">
        <v>0</v>
      </c>
      <c r="W325" s="83">
        <v>0</v>
      </c>
      <c r="X325" s="83">
        <v>64.349099053529926</v>
      </c>
      <c r="Y325">
        <v>0</v>
      </c>
      <c r="Z325" s="83">
        <v>-235.76</v>
      </c>
      <c r="AA325" s="83">
        <v>-171.41090094647006</v>
      </c>
    </row>
    <row r="326" spans="1:27" x14ac:dyDescent="0.25">
      <c r="A326" t="s">
        <v>1529</v>
      </c>
      <c r="B326" t="s">
        <v>1529</v>
      </c>
      <c r="C326" t="s">
        <v>2742</v>
      </c>
      <c r="D326" t="s">
        <v>2743</v>
      </c>
      <c r="E326" t="s">
        <v>2744</v>
      </c>
      <c r="F326" t="s">
        <v>2745</v>
      </c>
      <c r="G326" t="s">
        <v>2310</v>
      </c>
      <c r="H326" t="s">
        <v>2746</v>
      </c>
      <c r="I326" t="s">
        <v>44</v>
      </c>
      <c r="J326" t="s">
        <v>45</v>
      </c>
      <c r="K326" t="s">
        <v>98</v>
      </c>
      <c r="L326" t="s">
        <v>99</v>
      </c>
      <c r="M326" t="s">
        <v>396</v>
      </c>
      <c r="N326" t="s">
        <v>397</v>
      </c>
      <c r="O326" t="s">
        <v>397</v>
      </c>
      <c r="P326" t="s">
        <v>2405</v>
      </c>
      <c r="Q326" t="s">
        <v>2406</v>
      </c>
      <c r="R326" t="s">
        <v>131</v>
      </c>
      <c r="S326" s="83">
        <v>663.7</v>
      </c>
      <c r="T326" s="83">
        <v>0</v>
      </c>
      <c r="U326" s="83">
        <v>663.7</v>
      </c>
      <c r="V326" s="83">
        <v>0</v>
      </c>
      <c r="W326" s="83">
        <v>0</v>
      </c>
      <c r="X326" s="83">
        <v>0</v>
      </c>
      <c r="Y326">
        <v>0</v>
      </c>
      <c r="Z326" s="83">
        <v>66.37</v>
      </c>
      <c r="AA326" s="83">
        <v>66.37</v>
      </c>
    </row>
    <row r="327" spans="1:27" x14ac:dyDescent="0.25">
      <c r="A327" t="s">
        <v>1529</v>
      </c>
      <c r="B327" t="s">
        <v>1529</v>
      </c>
      <c r="C327" t="s">
        <v>2742</v>
      </c>
      <c r="D327" t="s">
        <v>2743</v>
      </c>
      <c r="E327" t="s">
        <v>2744</v>
      </c>
      <c r="F327" t="s">
        <v>2745</v>
      </c>
      <c r="G327" t="s">
        <v>2310</v>
      </c>
      <c r="H327" t="s">
        <v>2746</v>
      </c>
      <c r="I327" t="s">
        <v>44</v>
      </c>
      <c r="J327" t="s">
        <v>45</v>
      </c>
      <c r="K327" t="s">
        <v>98</v>
      </c>
      <c r="L327" t="s">
        <v>99</v>
      </c>
      <c r="M327" t="s">
        <v>396</v>
      </c>
      <c r="N327" t="s">
        <v>397</v>
      </c>
      <c r="O327" t="s">
        <v>397</v>
      </c>
      <c r="P327" t="s">
        <v>1948</v>
      </c>
      <c r="Q327" t="s">
        <v>1949</v>
      </c>
      <c r="R327" t="s">
        <v>131</v>
      </c>
      <c r="S327" s="83">
        <v>662.16000000000008</v>
      </c>
      <c r="T327" s="83">
        <v>334.16</v>
      </c>
      <c r="U327" s="83">
        <v>328</v>
      </c>
      <c r="V327" s="83">
        <v>0</v>
      </c>
      <c r="W327" s="83">
        <v>0</v>
      </c>
      <c r="X327" s="83">
        <v>2.5739639621411974</v>
      </c>
      <c r="Y327">
        <v>0</v>
      </c>
      <c r="Z327" s="83">
        <v>32.800000000000004</v>
      </c>
      <c r="AA327" s="83">
        <v>35.373963962141204</v>
      </c>
    </row>
    <row r="328" spans="1:27" x14ac:dyDescent="0.25">
      <c r="A328" t="s">
        <v>1529</v>
      </c>
      <c r="B328" t="s">
        <v>1529</v>
      </c>
      <c r="C328" t="s">
        <v>2742</v>
      </c>
      <c r="D328" t="s">
        <v>2743</v>
      </c>
      <c r="E328" t="s">
        <v>2744</v>
      </c>
      <c r="F328" t="s">
        <v>2745</v>
      </c>
      <c r="G328" t="s">
        <v>2310</v>
      </c>
      <c r="H328" t="s">
        <v>2746</v>
      </c>
      <c r="I328" t="s">
        <v>44</v>
      </c>
      <c r="J328" t="s">
        <v>45</v>
      </c>
      <c r="K328" t="s">
        <v>98</v>
      </c>
      <c r="L328" t="s">
        <v>99</v>
      </c>
      <c r="M328" t="s">
        <v>396</v>
      </c>
      <c r="N328" t="s">
        <v>397</v>
      </c>
      <c r="O328" t="s">
        <v>397</v>
      </c>
      <c r="P328" t="s">
        <v>1219</v>
      </c>
      <c r="Q328" t="s">
        <v>1220</v>
      </c>
      <c r="R328" t="s">
        <v>131</v>
      </c>
      <c r="S328" s="83">
        <v>0</v>
      </c>
      <c r="T328" s="83">
        <v>668.32</v>
      </c>
      <c r="U328" s="83">
        <v>-668.32</v>
      </c>
      <c r="V328" s="83">
        <v>0</v>
      </c>
      <c r="W328" s="83">
        <v>0</v>
      </c>
      <c r="X328" s="83">
        <v>5.1479279242823948</v>
      </c>
      <c r="Y328">
        <v>0</v>
      </c>
      <c r="Z328" s="83">
        <v>-66.832000000000008</v>
      </c>
      <c r="AA328" s="83">
        <v>-61.684072075717616</v>
      </c>
    </row>
    <row r="329" spans="1:27" x14ac:dyDescent="0.25">
      <c r="A329" t="s">
        <v>1529</v>
      </c>
      <c r="B329" t="s">
        <v>1529</v>
      </c>
      <c r="C329" t="s">
        <v>2742</v>
      </c>
      <c r="D329" t="s">
        <v>2743</v>
      </c>
      <c r="E329" t="s">
        <v>2744</v>
      </c>
      <c r="F329" t="s">
        <v>2745</v>
      </c>
      <c r="G329" t="s">
        <v>2310</v>
      </c>
      <c r="H329" t="s">
        <v>2746</v>
      </c>
      <c r="I329" t="s">
        <v>44</v>
      </c>
      <c r="J329" t="s">
        <v>45</v>
      </c>
      <c r="K329" t="s">
        <v>98</v>
      </c>
      <c r="L329" t="s">
        <v>99</v>
      </c>
      <c r="M329" t="s">
        <v>396</v>
      </c>
      <c r="N329" t="s">
        <v>397</v>
      </c>
      <c r="O329" t="s">
        <v>398</v>
      </c>
      <c r="P329" t="s">
        <v>1088</v>
      </c>
      <c r="Q329" t="s">
        <v>1089</v>
      </c>
      <c r="R329" t="s">
        <v>131</v>
      </c>
      <c r="S329" s="83">
        <v>27536</v>
      </c>
      <c r="T329" s="83">
        <v>32208</v>
      </c>
      <c r="U329" s="83">
        <v>-4672</v>
      </c>
      <c r="V329" s="83">
        <v>0</v>
      </c>
      <c r="W329" s="83">
        <v>0</v>
      </c>
      <c r="X329" s="83">
        <v>248.09142713862721</v>
      </c>
      <c r="Y329">
        <v>0</v>
      </c>
      <c r="Z329" s="83">
        <v>-467.20000000000039</v>
      </c>
      <c r="AA329" s="83">
        <v>-219.10857286137306</v>
      </c>
    </row>
    <row r="330" spans="1:27" x14ac:dyDescent="0.25">
      <c r="A330" t="s">
        <v>1529</v>
      </c>
      <c r="B330" t="s">
        <v>1529</v>
      </c>
      <c r="C330" t="s">
        <v>2742</v>
      </c>
      <c r="D330" t="s">
        <v>2743</v>
      </c>
      <c r="E330" t="s">
        <v>2744</v>
      </c>
      <c r="F330" t="s">
        <v>2745</v>
      </c>
      <c r="G330" t="s">
        <v>2310</v>
      </c>
      <c r="H330" t="s">
        <v>2746</v>
      </c>
      <c r="I330" t="s">
        <v>44</v>
      </c>
      <c r="J330" t="s">
        <v>45</v>
      </c>
      <c r="K330" t="s">
        <v>98</v>
      </c>
      <c r="L330" t="s">
        <v>99</v>
      </c>
      <c r="M330" t="s">
        <v>396</v>
      </c>
      <c r="N330" t="s">
        <v>947</v>
      </c>
      <c r="O330" t="s">
        <v>948</v>
      </c>
      <c r="P330" t="s">
        <v>949</v>
      </c>
      <c r="Q330" t="s">
        <v>950</v>
      </c>
      <c r="R330" t="s">
        <v>131</v>
      </c>
      <c r="S330" s="83">
        <v>697834.4</v>
      </c>
      <c r="T330" s="83">
        <v>736993.2</v>
      </c>
      <c r="U330" s="83">
        <v>-39158.79999999993</v>
      </c>
      <c r="V330" s="83">
        <v>0</v>
      </c>
      <c r="W330" s="83">
        <v>0</v>
      </c>
      <c r="X330" s="83">
        <v>5676.9030917617893</v>
      </c>
      <c r="Y330">
        <v>0</v>
      </c>
      <c r="Z330" s="83">
        <v>-3915.8799999999901</v>
      </c>
      <c r="AA330" s="83">
        <v>1761.0230917618028</v>
      </c>
    </row>
    <row r="331" spans="1:27" x14ac:dyDescent="0.25">
      <c r="A331" t="s">
        <v>1529</v>
      </c>
      <c r="B331" t="s">
        <v>1529</v>
      </c>
      <c r="C331" t="s">
        <v>2742</v>
      </c>
      <c r="D331" t="s">
        <v>2743</v>
      </c>
      <c r="E331" t="s">
        <v>2744</v>
      </c>
      <c r="F331" t="s">
        <v>2745</v>
      </c>
      <c r="G331" t="s">
        <v>2310</v>
      </c>
      <c r="H331" t="s">
        <v>2746</v>
      </c>
      <c r="I331" t="s">
        <v>44</v>
      </c>
      <c r="J331" t="s">
        <v>45</v>
      </c>
      <c r="K331" t="s">
        <v>98</v>
      </c>
      <c r="L331" t="s">
        <v>99</v>
      </c>
      <c r="M331" t="s">
        <v>396</v>
      </c>
      <c r="N331" t="s">
        <v>947</v>
      </c>
      <c r="O331" t="s">
        <v>948</v>
      </c>
      <c r="P331" t="s">
        <v>2153</v>
      </c>
      <c r="Q331" t="s">
        <v>2154</v>
      </c>
      <c r="R331" t="s">
        <v>131</v>
      </c>
      <c r="S331" s="83">
        <v>156986.4</v>
      </c>
      <c r="T331" s="83">
        <v>181446.40000000002</v>
      </c>
      <c r="U331" s="83">
        <v>-24460.000000000029</v>
      </c>
      <c r="V331" s="83">
        <v>0</v>
      </c>
      <c r="W331" s="83">
        <v>0</v>
      </c>
      <c r="X331" s="83">
        <v>1397.6433285260248</v>
      </c>
      <c r="Y331">
        <v>0</v>
      </c>
      <c r="Z331" s="83">
        <v>-2446.0000000000036</v>
      </c>
      <c r="AA331" s="83">
        <v>-1048.3566714739791</v>
      </c>
    </row>
    <row r="332" spans="1:27" x14ac:dyDescent="0.25">
      <c r="A332" t="s">
        <v>1529</v>
      </c>
      <c r="B332" t="s">
        <v>1529</v>
      </c>
      <c r="C332" t="s">
        <v>2742</v>
      </c>
      <c r="D332" t="s">
        <v>2743</v>
      </c>
      <c r="E332" t="s">
        <v>2744</v>
      </c>
      <c r="F332" t="s">
        <v>2745</v>
      </c>
      <c r="G332" t="s">
        <v>2310</v>
      </c>
      <c r="H332" t="s">
        <v>2746</v>
      </c>
      <c r="I332" t="s">
        <v>44</v>
      </c>
      <c r="J332" t="s">
        <v>45</v>
      </c>
      <c r="K332" t="s">
        <v>98</v>
      </c>
      <c r="L332" t="s">
        <v>99</v>
      </c>
      <c r="M332" t="s">
        <v>396</v>
      </c>
      <c r="N332" t="s">
        <v>947</v>
      </c>
      <c r="O332" t="s">
        <v>948</v>
      </c>
      <c r="P332" t="s">
        <v>2658</v>
      </c>
      <c r="Q332" t="s">
        <v>2659</v>
      </c>
      <c r="R332" t="s">
        <v>131</v>
      </c>
      <c r="S332" s="83">
        <v>37227.199999999997</v>
      </c>
      <c r="T332" s="83">
        <v>48114.399999999994</v>
      </c>
      <c r="U332" s="83">
        <v>-10887.199999999997</v>
      </c>
      <c r="V332" s="83">
        <v>0</v>
      </c>
      <c r="W332" s="83">
        <v>0</v>
      </c>
      <c r="X332" s="83">
        <v>370.61506960751251</v>
      </c>
      <c r="Y332">
        <v>0</v>
      </c>
      <c r="Z332" s="83">
        <v>-1088.7199999999998</v>
      </c>
      <c r="AA332" s="83">
        <v>-718.10493039248695</v>
      </c>
    </row>
    <row r="333" spans="1:27" x14ac:dyDescent="0.25">
      <c r="A333" t="s">
        <v>1529</v>
      </c>
      <c r="B333" t="s">
        <v>1529</v>
      </c>
      <c r="C333" t="s">
        <v>2742</v>
      </c>
      <c r="D333" t="s">
        <v>2743</v>
      </c>
      <c r="E333" t="s">
        <v>2744</v>
      </c>
      <c r="F333" t="s">
        <v>2745</v>
      </c>
      <c r="G333" t="s">
        <v>2310</v>
      </c>
      <c r="H333" t="s">
        <v>2746</v>
      </c>
      <c r="I333" t="s">
        <v>44</v>
      </c>
      <c r="J333" t="s">
        <v>45</v>
      </c>
      <c r="K333" t="s">
        <v>98</v>
      </c>
      <c r="L333" t="s">
        <v>99</v>
      </c>
      <c r="M333" t="s">
        <v>396</v>
      </c>
      <c r="N333" t="s">
        <v>947</v>
      </c>
      <c r="O333" t="s">
        <v>948</v>
      </c>
      <c r="P333" t="s">
        <v>2157</v>
      </c>
      <c r="Q333" t="s">
        <v>2158</v>
      </c>
      <c r="R333" t="s">
        <v>131</v>
      </c>
      <c r="S333" s="83">
        <v>134158.39999999999</v>
      </c>
      <c r="T333" s="83">
        <v>115193.59999999999</v>
      </c>
      <c r="U333" s="83">
        <v>18964.800000000003</v>
      </c>
      <c r="V333" s="83">
        <v>0</v>
      </c>
      <c r="W333" s="83">
        <v>0</v>
      </c>
      <c r="X333" s="83">
        <v>887.31199146908114</v>
      </c>
      <c r="Y333">
        <v>0</v>
      </c>
      <c r="Z333" s="83">
        <v>1896.4799999999996</v>
      </c>
      <c r="AA333" s="83">
        <v>2783.791991469081</v>
      </c>
    </row>
    <row r="334" spans="1:27" x14ac:dyDescent="0.25">
      <c r="A334" t="s">
        <v>1529</v>
      </c>
      <c r="B334" t="s">
        <v>1529</v>
      </c>
      <c r="C334" t="s">
        <v>2742</v>
      </c>
      <c r="D334" t="s">
        <v>2743</v>
      </c>
      <c r="E334" t="s">
        <v>2744</v>
      </c>
      <c r="F334" t="s">
        <v>2745</v>
      </c>
      <c r="G334" t="s">
        <v>2310</v>
      </c>
      <c r="H334" t="s">
        <v>2746</v>
      </c>
      <c r="I334" t="s">
        <v>44</v>
      </c>
      <c r="J334" t="s">
        <v>45</v>
      </c>
      <c r="K334" t="s">
        <v>98</v>
      </c>
      <c r="L334" t="s">
        <v>99</v>
      </c>
      <c r="M334" t="s">
        <v>396</v>
      </c>
      <c r="N334" t="s">
        <v>947</v>
      </c>
      <c r="O334" t="s">
        <v>948</v>
      </c>
      <c r="P334" t="s">
        <v>2155</v>
      </c>
      <c r="Q334" t="s">
        <v>2156</v>
      </c>
      <c r="R334" t="s">
        <v>131</v>
      </c>
      <c r="S334" s="83">
        <v>1168091.2</v>
      </c>
      <c r="T334" s="83">
        <v>1160364.7999999998</v>
      </c>
      <c r="U334" s="83">
        <v>7726.4000000001397</v>
      </c>
      <c r="V334" s="83">
        <v>0</v>
      </c>
      <c r="W334" s="83">
        <v>0</v>
      </c>
      <c r="X334" s="83">
        <v>8938.0451823592812</v>
      </c>
      <c r="Y334">
        <v>0</v>
      </c>
      <c r="Z334" s="83">
        <v>772.64000000001397</v>
      </c>
      <c r="AA334" s="83">
        <v>9710.6851823593024</v>
      </c>
    </row>
    <row r="335" spans="1:27" x14ac:dyDescent="0.25">
      <c r="A335" t="s">
        <v>1529</v>
      </c>
      <c r="B335" t="s">
        <v>1529</v>
      </c>
      <c r="C335" t="s">
        <v>2742</v>
      </c>
      <c r="D335" t="s">
        <v>2743</v>
      </c>
      <c r="E335" t="s">
        <v>2744</v>
      </c>
      <c r="F335" t="s">
        <v>2745</v>
      </c>
      <c r="G335" t="s">
        <v>2310</v>
      </c>
      <c r="H335" t="s">
        <v>2746</v>
      </c>
      <c r="I335" t="s">
        <v>44</v>
      </c>
      <c r="J335" t="s">
        <v>45</v>
      </c>
      <c r="K335" t="s">
        <v>98</v>
      </c>
      <c r="L335" t="s">
        <v>99</v>
      </c>
      <c r="M335" t="s">
        <v>396</v>
      </c>
      <c r="N335" t="s">
        <v>947</v>
      </c>
      <c r="O335" t="s">
        <v>948</v>
      </c>
      <c r="P335" t="s">
        <v>2774</v>
      </c>
      <c r="Q335" t="s">
        <v>2775</v>
      </c>
      <c r="R335" t="s">
        <v>131</v>
      </c>
      <c r="S335" s="83">
        <v>12291.999999999998</v>
      </c>
      <c r="T335" s="83">
        <v>9131.2000000000007</v>
      </c>
      <c r="U335" s="83">
        <v>3160.7999999999975</v>
      </c>
      <c r="V335" s="83">
        <v>0</v>
      </c>
      <c r="W335" s="83">
        <v>0</v>
      </c>
      <c r="X335" s="83">
        <v>70.335706640841821</v>
      </c>
      <c r="Y335">
        <v>0</v>
      </c>
      <c r="Z335" s="83">
        <v>316.0799999999997</v>
      </c>
      <c r="AA335" s="83">
        <v>386.41570664084156</v>
      </c>
    </row>
    <row r="336" spans="1:27" x14ac:dyDescent="0.25">
      <c r="A336" t="s">
        <v>1529</v>
      </c>
      <c r="B336" t="s">
        <v>1529</v>
      </c>
      <c r="C336" t="s">
        <v>2742</v>
      </c>
      <c r="D336" t="s">
        <v>2743</v>
      </c>
      <c r="E336" t="s">
        <v>2744</v>
      </c>
      <c r="F336" t="s">
        <v>2745</v>
      </c>
      <c r="G336" t="s">
        <v>2310</v>
      </c>
      <c r="H336" t="s">
        <v>2746</v>
      </c>
      <c r="I336" t="s">
        <v>44</v>
      </c>
      <c r="J336" t="s">
        <v>45</v>
      </c>
      <c r="K336" t="s">
        <v>98</v>
      </c>
      <c r="L336" t="s">
        <v>99</v>
      </c>
      <c r="M336" t="s">
        <v>396</v>
      </c>
      <c r="N336" t="s">
        <v>947</v>
      </c>
      <c r="O336" t="s">
        <v>948</v>
      </c>
      <c r="P336" t="s">
        <v>2776</v>
      </c>
      <c r="Q336" t="s">
        <v>2777</v>
      </c>
      <c r="R336" t="s">
        <v>131</v>
      </c>
      <c r="S336" s="83">
        <v>11268.8</v>
      </c>
      <c r="T336" s="83">
        <v>8080</v>
      </c>
      <c r="U336" s="83">
        <v>3188.8</v>
      </c>
      <c r="V336" s="83">
        <v>0</v>
      </c>
      <c r="W336" s="83">
        <v>0</v>
      </c>
      <c r="X336" s="83">
        <v>62.238534875810608</v>
      </c>
      <c r="Y336">
        <v>0</v>
      </c>
      <c r="Z336" s="83">
        <v>318.88</v>
      </c>
      <c r="AA336" s="83">
        <v>381.11853487581055</v>
      </c>
    </row>
    <row r="337" spans="1:27" x14ac:dyDescent="0.25">
      <c r="A337" t="s">
        <v>1529</v>
      </c>
      <c r="B337" t="s">
        <v>1529</v>
      </c>
      <c r="C337" t="s">
        <v>2742</v>
      </c>
      <c r="D337" t="s">
        <v>2743</v>
      </c>
      <c r="E337" t="s">
        <v>2744</v>
      </c>
      <c r="F337" t="s">
        <v>2745</v>
      </c>
      <c r="G337" t="s">
        <v>2310</v>
      </c>
      <c r="H337" t="s">
        <v>2746</v>
      </c>
      <c r="I337" t="s">
        <v>44</v>
      </c>
      <c r="J337" t="s">
        <v>45</v>
      </c>
      <c r="K337" t="s">
        <v>98</v>
      </c>
      <c r="L337" t="s">
        <v>99</v>
      </c>
      <c r="M337" t="s">
        <v>396</v>
      </c>
      <c r="N337" t="s">
        <v>947</v>
      </c>
      <c r="O337" t="s">
        <v>948</v>
      </c>
      <c r="P337" t="s">
        <v>3695</v>
      </c>
      <c r="Q337" t="s">
        <v>3696</v>
      </c>
      <c r="R337" t="s">
        <v>131</v>
      </c>
      <c r="S337" s="83">
        <v>0</v>
      </c>
      <c r="T337" s="83">
        <v>378.4</v>
      </c>
      <c r="U337" s="83">
        <v>-378.4</v>
      </c>
      <c r="V337" s="83">
        <v>0</v>
      </c>
      <c r="W337" s="83">
        <v>0</v>
      </c>
      <c r="X337" s="83">
        <v>2.9147353461641994</v>
      </c>
      <c r="Y337">
        <v>0</v>
      </c>
      <c r="Z337" s="83">
        <v>-37.839999999999996</v>
      </c>
      <c r="AA337" s="83">
        <v>-34.925264653835796</v>
      </c>
    </row>
    <row r="338" spans="1:27" x14ac:dyDescent="0.25">
      <c r="A338" t="s">
        <v>1529</v>
      </c>
      <c r="B338" t="s">
        <v>1529</v>
      </c>
      <c r="C338" t="s">
        <v>2742</v>
      </c>
      <c r="D338" t="s">
        <v>2743</v>
      </c>
      <c r="E338" t="s">
        <v>2744</v>
      </c>
      <c r="F338" t="s">
        <v>2745</v>
      </c>
      <c r="G338" t="s">
        <v>2310</v>
      </c>
      <c r="H338" t="s">
        <v>2746</v>
      </c>
      <c r="I338" t="s">
        <v>44</v>
      </c>
      <c r="J338" t="s">
        <v>45</v>
      </c>
      <c r="K338" t="s">
        <v>98</v>
      </c>
      <c r="L338" t="s">
        <v>99</v>
      </c>
      <c r="M338" t="s">
        <v>396</v>
      </c>
      <c r="N338" t="s">
        <v>947</v>
      </c>
      <c r="O338" t="s">
        <v>1502</v>
      </c>
      <c r="P338" t="s">
        <v>2721</v>
      </c>
      <c r="Q338" t="s">
        <v>2722</v>
      </c>
      <c r="R338" t="s">
        <v>131</v>
      </c>
      <c r="S338" s="83">
        <v>324.8</v>
      </c>
      <c r="T338" s="83">
        <v>649.6</v>
      </c>
      <c r="U338" s="83">
        <v>-324.8</v>
      </c>
      <c r="V338" s="83">
        <v>0</v>
      </c>
      <c r="W338" s="83">
        <v>0</v>
      </c>
      <c r="X338" s="83">
        <v>5.0037317147681399</v>
      </c>
      <c r="Y338">
        <v>0</v>
      </c>
      <c r="Z338" s="83">
        <v>-32.480000000000004</v>
      </c>
      <c r="AA338" s="83">
        <v>-27.476268285231868</v>
      </c>
    </row>
    <row r="339" spans="1:27" x14ac:dyDescent="0.25">
      <c r="A339" t="s">
        <v>1529</v>
      </c>
      <c r="B339" t="s">
        <v>1529</v>
      </c>
      <c r="C339" t="s">
        <v>2742</v>
      </c>
      <c r="D339" t="s">
        <v>2743</v>
      </c>
      <c r="E339" t="s">
        <v>2744</v>
      </c>
      <c r="F339" t="s">
        <v>2745</v>
      </c>
      <c r="G339" t="s">
        <v>2310</v>
      </c>
      <c r="H339" t="s">
        <v>2746</v>
      </c>
      <c r="I339" t="s">
        <v>44</v>
      </c>
      <c r="J339" t="s">
        <v>45</v>
      </c>
      <c r="K339" t="s">
        <v>98</v>
      </c>
      <c r="L339" t="s">
        <v>99</v>
      </c>
      <c r="M339" t="s">
        <v>396</v>
      </c>
      <c r="N339" t="s">
        <v>947</v>
      </c>
      <c r="O339" t="s">
        <v>1502</v>
      </c>
      <c r="P339" t="s">
        <v>2562</v>
      </c>
      <c r="Q339" t="s">
        <v>2563</v>
      </c>
      <c r="R339" t="s">
        <v>131</v>
      </c>
      <c r="S339" s="83">
        <v>0</v>
      </c>
      <c r="T339" s="83">
        <v>409.6</v>
      </c>
      <c r="U339" s="83">
        <v>-409.6</v>
      </c>
      <c r="V339" s="83">
        <v>0</v>
      </c>
      <c r="W339" s="83">
        <v>0</v>
      </c>
      <c r="X339" s="83">
        <v>3.1550623620212903</v>
      </c>
      <c r="Y339">
        <v>0</v>
      </c>
      <c r="Z339" s="83">
        <v>-40.960000000000008</v>
      </c>
      <c r="AA339" s="83">
        <v>-37.804937637978718</v>
      </c>
    </row>
    <row r="340" spans="1:27" x14ac:dyDescent="0.25">
      <c r="A340" t="s">
        <v>1529</v>
      </c>
      <c r="B340" t="s">
        <v>1529</v>
      </c>
      <c r="C340" t="s">
        <v>2742</v>
      </c>
      <c r="D340" t="s">
        <v>2743</v>
      </c>
      <c r="E340" t="s">
        <v>2744</v>
      </c>
      <c r="F340" t="s">
        <v>2745</v>
      </c>
      <c r="G340" t="s">
        <v>2310</v>
      </c>
      <c r="H340" t="s">
        <v>2746</v>
      </c>
      <c r="I340" t="s">
        <v>44</v>
      </c>
      <c r="J340" t="s">
        <v>45</v>
      </c>
      <c r="K340" t="s">
        <v>98</v>
      </c>
      <c r="L340" t="s">
        <v>99</v>
      </c>
      <c r="M340" t="s">
        <v>396</v>
      </c>
      <c r="N340" t="s">
        <v>947</v>
      </c>
      <c r="O340" t="s">
        <v>1502</v>
      </c>
      <c r="P340" t="s">
        <v>2731</v>
      </c>
      <c r="Q340" t="s">
        <v>2732</v>
      </c>
      <c r="R340" t="s">
        <v>131</v>
      </c>
      <c r="S340" s="83">
        <v>0</v>
      </c>
      <c r="T340" s="83">
        <v>409.6</v>
      </c>
      <c r="U340" s="83">
        <v>-409.6</v>
      </c>
      <c r="V340" s="83">
        <v>0</v>
      </c>
      <c r="W340" s="83">
        <v>0</v>
      </c>
      <c r="X340" s="83">
        <v>3.1550623620212903</v>
      </c>
      <c r="Y340">
        <v>0</v>
      </c>
      <c r="Z340" s="83">
        <v>-40.960000000000008</v>
      </c>
      <c r="AA340" s="83">
        <v>-37.804937637978718</v>
      </c>
    </row>
    <row r="341" spans="1:27" x14ac:dyDescent="0.25">
      <c r="A341" t="s">
        <v>1529</v>
      </c>
      <c r="B341" t="s">
        <v>1529</v>
      </c>
      <c r="C341" t="s">
        <v>2742</v>
      </c>
      <c r="D341" t="s">
        <v>2743</v>
      </c>
      <c r="E341" t="s">
        <v>2744</v>
      </c>
      <c r="F341" t="s">
        <v>2745</v>
      </c>
      <c r="G341" t="s">
        <v>2310</v>
      </c>
      <c r="H341" t="s">
        <v>2746</v>
      </c>
      <c r="I341" t="s">
        <v>44</v>
      </c>
      <c r="J341" t="s">
        <v>45</v>
      </c>
      <c r="K341" t="s">
        <v>98</v>
      </c>
      <c r="L341" t="s">
        <v>99</v>
      </c>
      <c r="M341" t="s">
        <v>396</v>
      </c>
      <c r="N341" t="s">
        <v>947</v>
      </c>
      <c r="O341" t="s">
        <v>1502</v>
      </c>
      <c r="P341" t="s">
        <v>3697</v>
      </c>
      <c r="Q341" t="s">
        <v>3698</v>
      </c>
      <c r="R341" t="s">
        <v>131</v>
      </c>
      <c r="S341" s="83">
        <v>324.8</v>
      </c>
      <c r="T341" s="83">
        <v>0</v>
      </c>
      <c r="U341" s="83">
        <v>324.8</v>
      </c>
      <c r="V341" s="83">
        <v>0</v>
      </c>
      <c r="W341" s="83">
        <v>0</v>
      </c>
      <c r="X341" s="83">
        <v>0</v>
      </c>
      <c r="Y341">
        <v>0</v>
      </c>
      <c r="Z341" s="83">
        <v>32.480000000000004</v>
      </c>
      <c r="AA341" s="83">
        <v>32.480000000000004</v>
      </c>
    </row>
    <row r="342" spans="1:27" x14ac:dyDescent="0.25">
      <c r="A342" t="s">
        <v>1529</v>
      </c>
      <c r="B342" t="s">
        <v>1529</v>
      </c>
      <c r="C342" t="s">
        <v>2742</v>
      </c>
      <c r="D342" t="s">
        <v>2743</v>
      </c>
      <c r="E342" t="s">
        <v>2744</v>
      </c>
      <c r="F342" t="s">
        <v>2745</v>
      </c>
      <c r="G342" t="s">
        <v>2310</v>
      </c>
      <c r="H342" t="s">
        <v>2746</v>
      </c>
      <c r="I342" t="s">
        <v>44</v>
      </c>
      <c r="J342" t="s">
        <v>45</v>
      </c>
      <c r="K342" t="s">
        <v>98</v>
      </c>
      <c r="L342" t="s">
        <v>99</v>
      </c>
      <c r="M342" t="s">
        <v>1231</v>
      </c>
      <c r="N342" t="s">
        <v>1232</v>
      </c>
      <c r="O342" t="s">
        <v>1232</v>
      </c>
      <c r="P342" t="s">
        <v>1233</v>
      </c>
      <c r="Q342" t="s">
        <v>1234</v>
      </c>
      <c r="R342" t="s">
        <v>131</v>
      </c>
      <c r="S342" s="83">
        <v>1780.8</v>
      </c>
      <c r="T342" s="83">
        <v>16027.199999999999</v>
      </c>
      <c r="U342" s="83">
        <v>-14246.4</v>
      </c>
      <c r="V342" s="83">
        <v>0</v>
      </c>
      <c r="W342" s="83">
        <v>0</v>
      </c>
      <c r="X342" s="83">
        <v>123.45413937643461</v>
      </c>
      <c r="Y342">
        <v>0</v>
      </c>
      <c r="Z342" s="83">
        <v>-1424.64</v>
      </c>
      <c r="AA342" s="83">
        <v>-1301.1858606235655</v>
      </c>
    </row>
    <row r="343" spans="1:27" x14ac:dyDescent="0.25">
      <c r="A343" t="s">
        <v>1529</v>
      </c>
      <c r="B343" t="s">
        <v>1529</v>
      </c>
      <c r="C343" t="s">
        <v>2742</v>
      </c>
      <c r="D343" t="s">
        <v>2743</v>
      </c>
      <c r="E343" t="s">
        <v>2744</v>
      </c>
      <c r="F343" t="s">
        <v>2745</v>
      </c>
      <c r="G343" t="s">
        <v>2310</v>
      </c>
      <c r="H343" t="s">
        <v>2746</v>
      </c>
      <c r="I343" t="s">
        <v>44</v>
      </c>
      <c r="J343" t="s">
        <v>45</v>
      </c>
      <c r="K343" t="s">
        <v>57</v>
      </c>
      <c r="L343" t="s">
        <v>58</v>
      </c>
      <c r="M343" t="s">
        <v>712</v>
      </c>
      <c r="N343" t="s">
        <v>713</v>
      </c>
      <c r="O343" t="s">
        <v>714</v>
      </c>
      <c r="P343" t="s">
        <v>1090</v>
      </c>
      <c r="Q343" t="s">
        <v>1091</v>
      </c>
      <c r="R343" t="s">
        <v>131</v>
      </c>
      <c r="S343" s="83">
        <v>215</v>
      </c>
      <c r="T343" s="83">
        <v>0</v>
      </c>
      <c r="U343" s="83">
        <v>215</v>
      </c>
      <c r="V343" s="83">
        <v>0</v>
      </c>
      <c r="W343" s="83">
        <v>0</v>
      </c>
      <c r="X343" s="83">
        <v>0</v>
      </c>
      <c r="Y343">
        <v>0</v>
      </c>
      <c r="Z343" s="83">
        <v>21.5</v>
      </c>
      <c r="AA343" s="83">
        <v>21.5</v>
      </c>
    </row>
    <row r="344" spans="1:27" x14ac:dyDescent="0.25">
      <c r="A344" t="s">
        <v>1529</v>
      </c>
      <c r="B344" t="s">
        <v>1529</v>
      </c>
      <c r="C344" t="s">
        <v>2742</v>
      </c>
      <c r="D344" t="s">
        <v>2743</v>
      </c>
      <c r="E344" t="s">
        <v>2744</v>
      </c>
      <c r="F344" t="s">
        <v>2745</v>
      </c>
      <c r="G344" t="s">
        <v>2310</v>
      </c>
      <c r="H344" t="s">
        <v>2746</v>
      </c>
      <c r="I344" t="s">
        <v>44</v>
      </c>
      <c r="J344" t="s">
        <v>45</v>
      </c>
      <c r="K344" t="s">
        <v>57</v>
      </c>
      <c r="L344" t="s">
        <v>58</v>
      </c>
      <c r="M344" t="s">
        <v>712</v>
      </c>
      <c r="N344" t="s">
        <v>713</v>
      </c>
      <c r="O344" t="s">
        <v>714</v>
      </c>
      <c r="P344" t="s">
        <v>814</v>
      </c>
      <c r="Q344" t="s">
        <v>815</v>
      </c>
      <c r="R344" t="s">
        <v>131</v>
      </c>
      <c r="S344" s="83">
        <v>4000</v>
      </c>
      <c r="T344" s="83">
        <v>3591</v>
      </c>
      <c r="U344" s="83">
        <v>409</v>
      </c>
      <c r="V344" s="83">
        <v>0</v>
      </c>
      <c r="W344" s="83">
        <v>0</v>
      </c>
      <c r="X344" s="83">
        <v>27.660715190474736</v>
      </c>
      <c r="Y344">
        <v>0</v>
      </c>
      <c r="Z344" s="83">
        <v>40.899999999999977</v>
      </c>
      <c r="AA344" s="83">
        <v>68.560715190474696</v>
      </c>
    </row>
    <row r="345" spans="1:27" x14ac:dyDescent="0.25">
      <c r="A345" t="s">
        <v>1529</v>
      </c>
      <c r="B345" t="s">
        <v>1529</v>
      </c>
      <c r="C345" t="s">
        <v>2742</v>
      </c>
      <c r="D345" t="s">
        <v>2743</v>
      </c>
      <c r="E345" t="s">
        <v>2744</v>
      </c>
      <c r="F345" t="s">
        <v>2745</v>
      </c>
      <c r="G345" t="s">
        <v>2310</v>
      </c>
      <c r="H345" t="s">
        <v>2746</v>
      </c>
      <c r="I345" t="s">
        <v>44</v>
      </c>
      <c r="J345" t="s">
        <v>45</v>
      </c>
      <c r="K345" t="s">
        <v>57</v>
      </c>
      <c r="L345" t="s">
        <v>58</v>
      </c>
      <c r="M345" t="s">
        <v>712</v>
      </c>
      <c r="N345" t="s">
        <v>713</v>
      </c>
      <c r="O345" t="s">
        <v>714</v>
      </c>
      <c r="P345" t="s">
        <v>1094</v>
      </c>
      <c r="Q345" t="s">
        <v>1095</v>
      </c>
      <c r="R345" t="s">
        <v>131</v>
      </c>
      <c r="S345" s="83">
        <v>0</v>
      </c>
      <c r="T345" s="83">
        <v>112.4</v>
      </c>
      <c r="U345" s="83">
        <v>-112.4</v>
      </c>
      <c r="V345" s="83">
        <v>0</v>
      </c>
      <c r="W345" s="83">
        <v>0</v>
      </c>
      <c r="X345" s="83">
        <v>0.86579348020310787</v>
      </c>
      <c r="Y345">
        <v>0</v>
      </c>
      <c r="Z345" s="83">
        <v>-11.240000000000002</v>
      </c>
      <c r="AA345" s="83">
        <v>-10.374206519796894</v>
      </c>
    </row>
    <row r="346" spans="1:27" x14ac:dyDescent="0.25">
      <c r="A346" t="s">
        <v>1529</v>
      </c>
      <c r="B346" t="s">
        <v>1529</v>
      </c>
      <c r="C346" t="s">
        <v>2742</v>
      </c>
      <c r="D346" t="s">
        <v>2743</v>
      </c>
      <c r="E346" t="s">
        <v>2744</v>
      </c>
      <c r="F346" t="s">
        <v>2745</v>
      </c>
      <c r="G346" t="s">
        <v>2310</v>
      </c>
      <c r="H346" t="s">
        <v>2746</v>
      </c>
      <c r="I346" t="s">
        <v>44</v>
      </c>
      <c r="J346" t="s">
        <v>45</v>
      </c>
      <c r="K346" t="s">
        <v>57</v>
      </c>
      <c r="L346" t="s">
        <v>58</v>
      </c>
      <c r="M346" t="s">
        <v>712</v>
      </c>
      <c r="N346" t="s">
        <v>713</v>
      </c>
      <c r="O346" t="s">
        <v>714</v>
      </c>
      <c r="P346" t="s">
        <v>1092</v>
      </c>
      <c r="Q346" t="s">
        <v>1093</v>
      </c>
      <c r="R346" t="s">
        <v>131</v>
      </c>
      <c r="S346" s="83">
        <v>3656.25</v>
      </c>
      <c r="T346" s="83">
        <v>2688</v>
      </c>
      <c r="U346" s="83">
        <v>968.25</v>
      </c>
      <c r="V346" s="83">
        <v>0</v>
      </c>
      <c r="W346" s="83">
        <v>0</v>
      </c>
      <c r="X346" s="83">
        <v>20.705096750764717</v>
      </c>
      <c r="Y346">
        <v>0</v>
      </c>
      <c r="Z346" s="83">
        <v>96.824999999999989</v>
      </c>
      <c r="AA346" s="83">
        <v>117.5300967507647</v>
      </c>
    </row>
    <row r="347" spans="1:27" x14ac:dyDescent="0.25">
      <c r="A347" t="s">
        <v>1529</v>
      </c>
      <c r="B347" t="s">
        <v>1529</v>
      </c>
      <c r="C347" t="s">
        <v>2742</v>
      </c>
      <c r="D347" t="s">
        <v>2743</v>
      </c>
      <c r="E347" t="s">
        <v>2744</v>
      </c>
      <c r="F347" t="s">
        <v>2745</v>
      </c>
      <c r="G347" t="s">
        <v>2310</v>
      </c>
      <c r="H347" t="s">
        <v>2746</v>
      </c>
      <c r="I347" t="s">
        <v>44</v>
      </c>
      <c r="J347" t="s">
        <v>45</v>
      </c>
      <c r="K347" t="s">
        <v>57</v>
      </c>
      <c r="L347" t="s">
        <v>58</v>
      </c>
      <c r="M347" t="s">
        <v>712</v>
      </c>
      <c r="N347" t="s">
        <v>713</v>
      </c>
      <c r="O347" t="s">
        <v>714</v>
      </c>
      <c r="P347" t="s">
        <v>808</v>
      </c>
      <c r="Q347" t="s">
        <v>809</v>
      </c>
      <c r="R347" t="s">
        <v>131</v>
      </c>
      <c r="S347" s="83">
        <v>176</v>
      </c>
      <c r="T347" s="83">
        <v>1477</v>
      </c>
      <c r="U347" s="83">
        <v>-1301</v>
      </c>
      <c r="V347" s="83">
        <v>0</v>
      </c>
      <c r="W347" s="83">
        <v>0</v>
      </c>
      <c r="X347" s="83">
        <v>11.377019308362902</v>
      </c>
      <c r="Y347">
        <v>0</v>
      </c>
      <c r="Z347" s="83">
        <v>-130.10000000000002</v>
      </c>
      <c r="AA347" s="83">
        <v>-118.72298069163713</v>
      </c>
    </row>
    <row r="348" spans="1:27" x14ac:dyDescent="0.25">
      <c r="A348" t="s">
        <v>1529</v>
      </c>
      <c r="B348" t="s">
        <v>1529</v>
      </c>
      <c r="C348" t="s">
        <v>2742</v>
      </c>
      <c r="D348" t="s">
        <v>2743</v>
      </c>
      <c r="E348" t="s">
        <v>2744</v>
      </c>
      <c r="F348" t="s">
        <v>2745</v>
      </c>
      <c r="G348" t="s">
        <v>2310</v>
      </c>
      <c r="H348" t="s">
        <v>2746</v>
      </c>
      <c r="I348" t="s">
        <v>44</v>
      </c>
      <c r="J348" t="s">
        <v>45</v>
      </c>
      <c r="K348" t="s">
        <v>57</v>
      </c>
      <c r="L348" t="s">
        <v>58</v>
      </c>
      <c r="M348" t="s">
        <v>712</v>
      </c>
      <c r="N348" t="s">
        <v>713</v>
      </c>
      <c r="O348" t="s">
        <v>714</v>
      </c>
      <c r="P348" t="s">
        <v>810</v>
      </c>
      <c r="Q348" t="s">
        <v>811</v>
      </c>
      <c r="R348" t="s">
        <v>131</v>
      </c>
      <c r="S348" s="83">
        <v>14320</v>
      </c>
      <c r="T348" s="83">
        <v>13437.76</v>
      </c>
      <c r="U348" s="83">
        <v>882.23999999999978</v>
      </c>
      <c r="V348" s="83">
        <v>0</v>
      </c>
      <c r="W348" s="83">
        <v>0</v>
      </c>
      <c r="X348" s="83">
        <v>103.50822950653128</v>
      </c>
      <c r="Y348">
        <v>0</v>
      </c>
      <c r="Z348" s="83">
        <v>88.223999999999933</v>
      </c>
      <c r="AA348" s="83">
        <v>191.73222950653121</v>
      </c>
    </row>
    <row r="349" spans="1:27" x14ac:dyDescent="0.25">
      <c r="A349" t="s">
        <v>1529</v>
      </c>
      <c r="B349" t="s">
        <v>1529</v>
      </c>
      <c r="C349" t="s">
        <v>2742</v>
      </c>
      <c r="D349" t="s">
        <v>2743</v>
      </c>
      <c r="E349" t="s">
        <v>2744</v>
      </c>
      <c r="F349" t="s">
        <v>2745</v>
      </c>
      <c r="G349" t="s">
        <v>2310</v>
      </c>
      <c r="H349" t="s">
        <v>2746</v>
      </c>
      <c r="I349" t="s">
        <v>44</v>
      </c>
      <c r="J349" t="s">
        <v>45</v>
      </c>
      <c r="K349" t="s">
        <v>57</v>
      </c>
      <c r="L349" t="s">
        <v>58</v>
      </c>
      <c r="M349" t="s">
        <v>712</v>
      </c>
      <c r="N349" t="s">
        <v>713</v>
      </c>
      <c r="O349" t="s">
        <v>714</v>
      </c>
      <c r="P349" t="s">
        <v>962</v>
      </c>
      <c r="Q349" t="s">
        <v>963</v>
      </c>
      <c r="R349" t="s">
        <v>131</v>
      </c>
      <c r="S349" s="83">
        <v>2060</v>
      </c>
      <c r="T349" s="83">
        <v>3333</v>
      </c>
      <c r="U349" s="83">
        <v>-1273</v>
      </c>
      <c r="V349" s="83">
        <v>0</v>
      </c>
      <c r="W349" s="83">
        <v>0</v>
      </c>
      <c r="X349" s="83">
        <v>25.673395636271874</v>
      </c>
      <c r="Y349">
        <v>0</v>
      </c>
      <c r="Z349" s="83">
        <v>-127.30000000000001</v>
      </c>
      <c r="AA349" s="83">
        <v>-101.62660436372812</v>
      </c>
    </row>
    <row r="350" spans="1:27" x14ac:dyDescent="0.25">
      <c r="A350" t="s">
        <v>1529</v>
      </c>
      <c r="B350" t="s">
        <v>1529</v>
      </c>
      <c r="C350" t="s">
        <v>2742</v>
      </c>
      <c r="D350" t="s">
        <v>2743</v>
      </c>
      <c r="E350" t="s">
        <v>2744</v>
      </c>
      <c r="F350" t="s">
        <v>2745</v>
      </c>
      <c r="G350" t="s">
        <v>2310</v>
      </c>
      <c r="H350" t="s">
        <v>2746</v>
      </c>
      <c r="I350" t="s">
        <v>44</v>
      </c>
      <c r="J350" t="s">
        <v>45</v>
      </c>
      <c r="K350" t="s">
        <v>57</v>
      </c>
      <c r="L350" t="s">
        <v>58</v>
      </c>
      <c r="M350" t="s">
        <v>712</v>
      </c>
      <c r="N350" t="s">
        <v>713</v>
      </c>
      <c r="O350" t="s">
        <v>714</v>
      </c>
      <c r="P350" t="s">
        <v>812</v>
      </c>
      <c r="Q350" t="s">
        <v>813</v>
      </c>
      <c r="R350" t="s">
        <v>131</v>
      </c>
      <c r="S350" s="83">
        <v>4223</v>
      </c>
      <c r="T350" s="83">
        <v>3939</v>
      </c>
      <c r="U350" s="83">
        <v>284</v>
      </c>
      <c r="V350" s="83">
        <v>0</v>
      </c>
      <c r="W350" s="83">
        <v>0</v>
      </c>
      <c r="X350" s="83">
        <v>30.34128575195767</v>
      </c>
      <c r="Y350">
        <v>0</v>
      </c>
      <c r="Z350" s="83">
        <v>28.399999999999977</v>
      </c>
      <c r="AA350" s="83">
        <v>58.741285751957605</v>
      </c>
    </row>
    <row r="351" spans="1:27" x14ac:dyDescent="0.25">
      <c r="A351" t="s">
        <v>1529</v>
      </c>
      <c r="B351" t="s">
        <v>1529</v>
      </c>
      <c r="C351" t="s">
        <v>2742</v>
      </c>
      <c r="D351" t="s">
        <v>2743</v>
      </c>
      <c r="E351" t="s">
        <v>2744</v>
      </c>
      <c r="F351" t="s">
        <v>2745</v>
      </c>
      <c r="G351" t="s">
        <v>2310</v>
      </c>
      <c r="H351" t="s">
        <v>2746</v>
      </c>
      <c r="I351" t="s">
        <v>44</v>
      </c>
      <c r="J351" t="s">
        <v>45</v>
      </c>
      <c r="K351" t="s">
        <v>57</v>
      </c>
      <c r="L351" t="s">
        <v>58</v>
      </c>
      <c r="M351" t="s">
        <v>712</v>
      </c>
      <c r="N351" t="s">
        <v>713</v>
      </c>
      <c r="O351" t="s">
        <v>714</v>
      </c>
      <c r="P351" t="s">
        <v>715</v>
      </c>
      <c r="Q351" t="s">
        <v>716</v>
      </c>
      <c r="R351" t="s">
        <v>131</v>
      </c>
      <c r="S351" s="83">
        <v>558</v>
      </c>
      <c r="T351" s="83">
        <v>229</v>
      </c>
      <c r="U351" s="83">
        <v>329</v>
      </c>
      <c r="V351" s="83">
        <v>0</v>
      </c>
      <c r="W351" s="83">
        <v>0</v>
      </c>
      <c r="X351" s="83">
        <v>1.7639386740792857</v>
      </c>
      <c r="Y351">
        <v>0</v>
      </c>
      <c r="Z351" s="83">
        <v>32.900000000000006</v>
      </c>
      <c r="AA351" s="83">
        <v>34.66393867407929</v>
      </c>
    </row>
    <row r="352" spans="1:27" x14ac:dyDescent="0.25">
      <c r="A352" t="s">
        <v>1529</v>
      </c>
      <c r="B352" t="s">
        <v>1529</v>
      </c>
      <c r="C352" t="s">
        <v>2742</v>
      </c>
      <c r="D352" t="s">
        <v>2743</v>
      </c>
      <c r="E352" t="s">
        <v>2744</v>
      </c>
      <c r="F352" t="s">
        <v>2745</v>
      </c>
      <c r="G352" t="s">
        <v>2310</v>
      </c>
      <c r="H352" t="s">
        <v>2746</v>
      </c>
      <c r="I352" t="s">
        <v>44</v>
      </c>
      <c r="J352" t="s">
        <v>45</v>
      </c>
      <c r="K352" t="s">
        <v>57</v>
      </c>
      <c r="L352" t="s">
        <v>58</v>
      </c>
      <c r="M352" t="s">
        <v>712</v>
      </c>
      <c r="N352" t="s">
        <v>713</v>
      </c>
      <c r="O352" t="s">
        <v>714</v>
      </c>
      <c r="P352" t="s">
        <v>1775</v>
      </c>
      <c r="Q352" t="s">
        <v>1776</v>
      </c>
      <c r="R352" t="s">
        <v>131</v>
      </c>
      <c r="S352" s="83">
        <v>412</v>
      </c>
      <c r="T352" s="83">
        <v>672</v>
      </c>
      <c r="U352" s="83">
        <v>-260</v>
      </c>
      <c r="V352" s="83">
        <v>0</v>
      </c>
      <c r="W352" s="83">
        <v>0</v>
      </c>
      <c r="X352" s="83">
        <v>5.1762741876911793</v>
      </c>
      <c r="Y352">
        <v>0</v>
      </c>
      <c r="Z352" s="83">
        <v>-26</v>
      </c>
      <c r="AA352" s="83">
        <v>-20.823725812308822</v>
      </c>
    </row>
    <row r="353" spans="1:27" x14ac:dyDescent="0.25">
      <c r="A353" t="s">
        <v>1529</v>
      </c>
      <c r="B353" t="s">
        <v>1529</v>
      </c>
      <c r="C353" t="s">
        <v>2742</v>
      </c>
      <c r="D353" t="s">
        <v>2743</v>
      </c>
      <c r="E353" t="s">
        <v>2744</v>
      </c>
      <c r="F353" t="s">
        <v>2745</v>
      </c>
      <c r="G353" t="s">
        <v>2310</v>
      </c>
      <c r="H353" t="s">
        <v>2746</v>
      </c>
      <c r="I353" t="s">
        <v>44</v>
      </c>
      <c r="J353" t="s">
        <v>45</v>
      </c>
      <c r="K353" t="s">
        <v>57</v>
      </c>
      <c r="L353" t="s">
        <v>58</v>
      </c>
      <c r="M353" t="s">
        <v>712</v>
      </c>
      <c r="N353" t="s">
        <v>713</v>
      </c>
      <c r="O353" t="s">
        <v>714</v>
      </c>
      <c r="P353" t="s">
        <v>931</v>
      </c>
      <c r="Q353" t="s">
        <v>932</v>
      </c>
      <c r="R353" t="s">
        <v>131</v>
      </c>
      <c r="S353" s="83">
        <v>3656.5</v>
      </c>
      <c r="T353" s="83">
        <v>4592</v>
      </c>
      <c r="U353" s="83">
        <v>-935.5</v>
      </c>
      <c r="V353" s="83">
        <v>0</v>
      </c>
      <c r="W353" s="83">
        <v>0</v>
      </c>
      <c r="X353" s="83">
        <v>35.371206949223051</v>
      </c>
      <c r="Y353">
        <v>0</v>
      </c>
      <c r="Z353" s="83">
        <v>-93.550000000000011</v>
      </c>
      <c r="AA353" s="83">
        <v>-58.17879305077696</v>
      </c>
    </row>
    <row r="354" spans="1:27" x14ac:dyDescent="0.25">
      <c r="A354" t="s">
        <v>1529</v>
      </c>
      <c r="B354" t="s">
        <v>1529</v>
      </c>
      <c r="C354" t="s">
        <v>2742</v>
      </c>
      <c r="D354" t="s">
        <v>2743</v>
      </c>
      <c r="E354" t="s">
        <v>2744</v>
      </c>
      <c r="F354" t="s">
        <v>2745</v>
      </c>
      <c r="G354" t="s">
        <v>2310</v>
      </c>
      <c r="H354" t="s">
        <v>2746</v>
      </c>
      <c r="I354" t="s">
        <v>44</v>
      </c>
      <c r="J354" t="s">
        <v>45</v>
      </c>
      <c r="K354" t="s">
        <v>57</v>
      </c>
      <c r="L354" t="s">
        <v>58</v>
      </c>
      <c r="M354" t="s">
        <v>712</v>
      </c>
      <c r="N354" t="s">
        <v>713</v>
      </c>
      <c r="O354" t="s">
        <v>714</v>
      </c>
      <c r="P354" t="s">
        <v>2225</v>
      </c>
      <c r="Q354" t="s">
        <v>2226</v>
      </c>
      <c r="R354" t="s">
        <v>131</v>
      </c>
      <c r="S354" s="83">
        <v>50</v>
      </c>
      <c r="T354" s="83">
        <v>270</v>
      </c>
      <c r="U354" s="83">
        <v>-220</v>
      </c>
      <c r="V354" s="83">
        <v>0</v>
      </c>
      <c r="W354" s="83">
        <v>0</v>
      </c>
      <c r="X354" s="83">
        <v>2.0797530218402058</v>
      </c>
      <c r="Y354">
        <v>0</v>
      </c>
      <c r="Z354" s="83">
        <v>-22</v>
      </c>
      <c r="AA354" s="83">
        <v>-19.920246978159796</v>
      </c>
    </row>
    <row r="355" spans="1:27" x14ac:dyDescent="0.25">
      <c r="A355" t="s">
        <v>1529</v>
      </c>
      <c r="B355" t="s">
        <v>1529</v>
      </c>
      <c r="C355" t="s">
        <v>2742</v>
      </c>
      <c r="D355" t="s">
        <v>2743</v>
      </c>
      <c r="E355" t="s">
        <v>2744</v>
      </c>
      <c r="F355" t="s">
        <v>2745</v>
      </c>
      <c r="G355" t="s">
        <v>2310</v>
      </c>
      <c r="H355" t="s">
        <v>2746</v>
      </c>
      <c r="I355" t="s">
        <v>44</v>
      </c>
      <c r="J355" t="s">
        <v>45</v>
      </c>
      <c r="K355" t="s">
        <v>57</v>
      </c>
      <c r="L355" t="s">
        <v>58</v>
      </c>
      <c r="M355" t="s">
        <v>712</v>
      </c>
      <c r="N355" t="s">
        <v>713</v>
      </c>
      <c r="O355" t="s">
        <v>714</v>
      </c>
      <c r="P355" t="s">
        <v>2227</v>
      </c>
      <c r="Q355" t="s">
        <v>2228</v>
      </c>
      <c r="R355" t="s">
        <v>131</v>
      </c>
      <c r="S355" s="83">
        <v>0</v>
      </c>
      <c r="T355" s="83">
        <v>1606</v>
      </c>
      <c r="U355" s="83">
        <v>-1606</v>
      </c>
      <c r="V355" s="83">
        <v>0</v>
      </c>
      <c r="W355" s="83">
        <v>0</v>
      </c>
      <c r="X355" s="83">
        <v>12.370679085464335</v>
      </c>
      <c r="Y355">
        <v>0</v>
      </c>
      <c r="Z355" s="83">
        <v>-160.6</v>
      </c>
      <c r="AA355" s="83">
        <v>-148.22932091453566</v>
      </c>
    </row>
    <row r="356" spans="1:27" x14ac:dyDescent="0.25">
      <c r="A356" t="s">
        <v>1529</v>
      </c>
      <c r="B356" t="s">
        <v>1529</v>
      </c>
      <c r="C356" t="s">
        <v>2742</v>
      </c>
      <c r="D356" t="s">
        <v>2743</v>
      </c>
      <c r="E356" t="s">
        <v>2744</v>
      </c>
      <c r="F356" t="s">
        <v>2745</v>
      </c>
      <c r="G356" t="s">
        <v>2310</v>
      </c>
      <c r="H356" t="s">
        <v>2746</v>
      </c>
      <c r="I356" t="s">
        <v>44</v>
      </c>
      <c r="J356" t="s">
        <v>45</v>
      </c>
      <c r="K356" t="s">
        <v>57</v>
      </c>
      <c r="L356" t="s">
        <v>58</v>
      </c>
      <c r="M356" t="s">
        <v>712</v>
      </c>
      <c r="N356" t="s">
        <v>713</v>
      </c>
      <c r="O356" t="s">
        <v>714</v>
      </c>
      <c r="P356" t="s">
        <v>2711</v>
      </c>
      <c r="Q356" t="s">
        <v>2712</v>
      </c>
      <c r="R356" t="s">
        <v>131</v>
      </c>
      <c r="S356" s="83">
        <v>515</v>
      </c>
      <c r="T356" s="83">
        <v>784</v>
      </c>
      <c r="U356" s="83">
        <v>-269</v>
      </c>
      <c r="V356" s="83">
        <v>0</v>
      </c>
      <c r="W356" s="83">
        <v>0</v>
      </c>
      <c r="X356" s="83">
        <v>6.0389865523063753</v>
      </c>
      <c r="Y356">
        <v>0</v>
      </c>
      <c r="Z356" s="83">
        <v>-26.900000000000006</v>
      </c>
      <c r="AA356" s="83">
        <v>-20.861013447693637</v>
      </c>
    </row>
    <row r="357" spans="1:27" x14ac:dyDescent="0.25">
      <c r="A357" t="s">
        <v>1529</v>
      </c>
      <c r="B357" t="s">
        <v>1529</v>
      </c>
      <c r="C357" t="s">
        <v>2742</v>
      </c>
      <c r="D357" t="s">
        <v>2743</v>
      </c>
      <c r="E357" t="s">
        <v>2744</v>
      </c>
      <c r="F357" t="s">
        <v>2745</v>
      </c>
      <c r="G357" t="s">
        <v>2310</v>
      </c>
      <c r="H357" t="s">
        <v>2746</v>
      </c>
      <c r="I357" t="s">
        <v>44</v>
      </c>
      <c r="J357" t="s">
        <v>45</v>
      </c>
      <c r="K357" t="s">
        <v>57</v>
      </c>
      <c r="L357" t="s">
        <v>58</v>
      </c>
      <c r="M357" t="s">
        <v>712</v>
      </c>
      <c r="N357" t="s">
        <v>713</v>
      </c>
      <c r="O357" t="s">
        <v>714</v>
      </c>
      <c r="P357" t="s">
        <v>2330</v>
      </c>
      <c r="Q357" t="s">
        <v>2331</v>
      </c>
      <c r="R357" t="s">
        <v>131</v>
      </c>
      <c r="S357" s="83">
        <v>0</v>
      </c>
      <c r="T357" s="83">
        <v>470</v>
      </c>
      <c r="U357" s="83">
        <v>-470</v>
      </c>
      <c r="V357" s="83">
        <v>0</v>
      </c>
      <c r="W357" s="83">
        <v>0</v>
      </c>
      <c r="X357" s="83">
        <v>3.6203108157959139</v>
      </c>
      <c r="Y357">
        <v>0</v>
      </c>
      <c r="Z357" s="83">
        <v>-47</v>
      </c>
      <c r="AA357" s="83">
        <v>-43.379689184204089</v>
      </c>
    </row>
    <row r="358" spans="1:27" x14ac:dyDescent="0.25">
      <c r="A358" t="s">
        <v>1529</v>
      </c>
      <c r="B358" t="s">
        <v>1529</v>
      </c>
      <c r="C358" t="s">
        <v>2742</v>
      </c>
      <c r="D358" t="s">
        <v>2743</v>
      </c>
      <c r="E358" t="s">
        <v>2744</v>
      </c>
      <c r="F358" t="s">
        <v>2745</v>
      </c>
      <c r="G358" t="s">
        <v>2310</v>
      </c>
      <c r="H358" t="s">
        <v>2746</v>
      </c>
      <c r="I358" t="s">
        <v>44</v>
      </c>
      <c r="J358" t="s">
        <v>45</v>
      </c>
      <c r="K358" t="s">
        <v>57</v>
      </c>
      <c r="L358" t="s">
        <v>58</v>
      </c>
      <c r="M358" t="s">
        <v>712</v>
      </c>
      <c r="N358" t="s">
        <v>713</v>
      </c>
      <c r="O358" t="s">
        <v>1098</v>
      </c>
      <c r="P358" t="s">
        <v>1235</v>
      </c>
      <c r="Q358" t="s">
        <v>1236</v>
      </c>
      <c r="R358" t="s">
        <v>131</v>
      </c>
      <c r="S358" s="83">
        <v>0</v>
      </c>
      <c r="T358" s="83">
        <v>210.4</v>
      </c>
      <c r="U358" s="83">
        <v>-210.4</v>
      </c>
      <c r="V358" s="83">
        <v>0</v>
      </c>
      <c r="W358" s="83">
        <v>0</v>
      </c>
      <c r="X358" s="83">
        <v>1.620666799241405</v>
      </c>
      <c r="Y358">
        <v>0</v>
      </c>
      <c r="Z358" s="83">
        <v>-21.040000000000003</v>
      </c>
      <c r="AA358" s="83">
        <v>-19.419333200758597</v>
      </c>
    </row>
    <row r="359" spans="1:27" x14ac:dyDescent="0.25">
      <c r="A359" t="s">
        <v>1529</v>
      </c>
      <c r="B359" t="s">
        <v>1529</v>
      </c>
      <c r="C359" t="s">
        <v>2742</v>
      </c>
      <c r="D359" t="s">
        <v>2743</v>
      </c>
      <c r="E359" t="s">
        <v>2744</v>
      </c>
      <c r="F359" t="s">
        <v>2745</v>
      </c>
      <c r="G359" t="s">
        <v>2310</v>
      </c>
      <c r="H359" t="s">
        <v>2746</v>
      </c>
      <c r="I359" t="s">
        <v>44</v>
      </c>
      <c r="J359" t="s">
        <v>45</v>
      </c>
      <c r="K359" t="s">
        <v>57</v>
      </c>
      <c r="L359" t="s">
        <v>58</v>
      </c>
      <c r="M359" t="s">
        <v>712</v>
      </c>
      <c r="N359" t="s">
        <v>1107</v>
      </c>
      <c r="O359" t="s">
        <v>1108</v>
      </c>
      <c r="P359" t="s">
        <v>2778</v>
      </c>
      <c r="Q359" t="s">
        <v>2779</v>
      </c>
      <c r="R359" t="s">
        <v>131</v>
      </c>
      <c r="S359" s="83">
        <v>30543.5</v>
      </c>
      <c r="T359" s="83">
        <v>23400</v>
      </c>
      <c r="U359" s="83">
        <v>7143.5</v>
      </c>
      <c r="V359" s="83">
        <v>0</v>
      </c>
      <c r="W359" s="83">
        <v>0</v>
      </c>
      <c r="X359" s="83">
        <v>180.24526189281784</v>
      </c>
      <c r="Y359">
        <v>0</v>
      </c>
      <c r="Z359" s="83">
        <v>714.35000000000036</v>
      </c>
      <c r="AA359" s="83">
        <v>894.59526189281814</v>
      </c>
    </row>
    <row r="360" spans="1:27" x14ac:dyDescent="0.25">
      <c r="A360" t="s">
        <v>1529</v>
      </c>
      <c r="B360" t="s">
        <v>1529</v>
      </c>
      <c r="C360" t="s">
        <v>2742</v>
      </c>
      <c r="D360" t="s">
        <v>2743</v>
      </c>
      <c r="E360" t="s">
        <v>2744</v>
      </c>
      <c r="F360" t="s">
        <v>2745</v>
      </c>
      <c r="G360" t="s">
        <v>2310</v>
      </c>
      <c r="H360" t="s">
        <v>2746</v>
      </c>
      <c r="I360" t="s">
        <v>44</v>
      </c>
      <c r="J360" t="s">
        <v>45</v>
      </c>
      <c r="K360" t="s">
        <v>57</v>
      </c>
      <c r="L360" t="s">
        <v>58</v>
      </c>
      <c r="M360" t="s">
        <v>712</v>
      </c>
      <c r="N360" t="s">
        <v>1107</v>
      </c>
      <c r="O360" t="s">
        <v>1108</v>
      </c>
      <c r="P360" t="s">
        <v>1109</v>
      </c>
      <c r="Q360" t="s">
        <v>1110</v>
      </c>
      <c r="R360" t="s">
        <v>131</v>
      </c>
      <c r="S360" s="83">
        <v>0</v>
      </c>
      <c r="T360" s="83">
        <v>62.5</v>
      </c>
      <c r="U360" s="83">
        <v>-62.5</v>
      </c>
      <c r="V360" s="83">
        <v>0</v>
      </c>
      <c r="W360" s="83">
        <v>0</v>
      </c>
      <c r="X360" s="83">
        <v>0.48142431061115876</v>
      </c>
      <c r="Y360">
        <v>0</v>
      </c>
      <c r="Z360" s="83">
        <v>-6.25</v>
      </c>
      <c r="AA360" s="83">
        <v>-5.7685756893888414</v>
      </c>
    </row>
    <row r="361" spans="1:27" x14ac:dyDescent="0.25">
      <c r="A361" t="s">
        <v>1529</v>
      </c>
      <c r="B361" t="s">
        <v>1529</v>
      </c>
      <c r="C361" t="s">
        <v>2742</v>
      </c>
      <c r="D361" t="s">
        <v>2743</v>
      </c>
      <c r="E361" t="s">
        <v>2744</v>
      </c>
      <c r="F361" t="s">
        <v>2745</v>
      </c>
      <c r="G361" t="s">
        <v>2310</v>
      </c>
      <c r="H361" t="s">
        <v>2746</v>
      </c>
      <c r="I361" t="s">
        <v>44</v>
      </c>
      <c r="J361" t="s">
        <v>45</v>
      </c>
      <c r="K361" t="s">
        <v>100</v>
      </c>
      <c r="L361" t="s">
        <v>101</v>
      </c>
      <c r="M361" t="s">
        <v>401</v>
      </c>
      <c r="N361" t="s">
        <v>866</v>
      </c>
      <c r="O361" t="s">
        <v>403</v>
      </c>
      <c r="P361" t="s">
        <v>1736</v>
      </c>
      <c r="Q361" t="s">
        <v>1737</v>
      </c>
      <c r="R361" t="s">
        <v>131</v>
      </c>
      <c r="S361" s="83">
        <v>1112.2</v>
      </c>
      <c r="T361" s="83">
        <v>1740.3999999999999</v>
      </c>
      <c r="U361" s="83">
        <v>-628.19999999999982</v>
      </c>
      <c r="V361" s="83">
        <v>0</v>
      </c>
      <c r="W361" s="83">
        <v>0</v>
      </c>
      <c r="X361" s="83">
        <v>13.405933923002571</v>
      </c>
      <c r="Y361">
        <v>0</v>
      </c>
      <c r="Z361" s="83">
        <v>-62.819999999999993</v>
      </c>
      <c r="AA361" s="83">
        <v>-49.414066076997415</v>
      </c>
    </row>
    <row r="362" spans="1:27" x14ac:dyDescent="0.25">
      <c r="A362" t="s">
        <v>1529</v>
      </c>
      <c r="B362" t="s">
        <v>1529</v>
      </c>
      <c r="C362" t="s">
        <v>2742</v>
      </c>
      <c r="D362" t="s">
        <v>2743</v>
      </c>
      <c r="E362" t="s">
        <v>2744</v>
      </c>
      <c r="F362" t="s">
        <v>2745</v>
      </c>
      <c r="G362" t="s">
        <v>2310</v>
      </c>
      <c r="H362" t="s">
        <v>2746</v>
      </c>
      <c r="I362" t="s">
        <v>44</v>
      </c>
      <c r="J362" t="s">
        <v>45</v>
      </c>
      <c r="K362" t="s">
        <v>100</v>
      </c>
      <c r="L362" t="s">
        <v>101</v>
      </c>
      <c r="M362" t="s">
        <v>401</v>
      </c>
      <c r="N362" t="s">
        <v>866</v>
      </c>
      <c r="O362" t="s">
        <v>403</v>
      </c>
      <c r="P362" t="s">
        <v>2296</v>
      </c>
      <c r="Q362" t="s">
        <v>2297</v>
      </c>
      <c r="R362" t="s">
        <v>131</v>
      </c>
      <c r="S362" s="83">
        <v>0</v>
      </c>
      <c r="T362" s="83">
        <v>46.7</v>
      </c>
      <c r="U362" s="83">
        <v>-46.7</v>
      </c>
      <c r="V362" s="83">
        <v>0</v>
      </c>
      <c r="W362" s="83">
        <v>0</v>
      </c>
      <c r="X362" s="83">
        <v>0.35972024488865784</v>
      </c>
      <c r="Y362">
        <v>0</v>
      </c>
      <c r="Z362" s="83">
        <v>-4.6700000000000008</v>
      </c>
      <c r="AA362" s="83">
        <v>-4.3102797551113428</v>
      </c>
    </row>
    <row r="363" spans="1:27" x14ac:dyDescent="0.25">
      <c r="A363" t="s">
        <v>1529</v>
      </c>
      <c r="B363" t="s">
        <v>1529</v>
      </c>
      <c r="C363" t="s">
        <v>2742</v>
      </c>
      <c r="D363" t="s">
        <v>2743</v>
      </c>
      <c r="E363" t="s">
        <v>2744</v>
      </c>
      <c r="F363" t="s">
        <v>2745</v>
      </c>
      <c r="G363" t="s">
        <v>2310</v>
      </c>
      <c r="H363" t="s">
        <v>2746</v>
      </c>
      <c r="I363" t="s">
        <v>44</v>
      </c>
      <c r="J363" t="s">
        <v>45</v>
      </c>
      <c r="K363" t="s">
        <v>100</v>
      </c>
      <c r="L363" t="s">
        <v>101</v>
      </c>
      <c r="M363" t="s">
        <v>401</v>
      </c>
      <c r="N363" t="s">
        <v>402</v>
      </c>
      <c r="O363" t="s">
        <v>836</v>
      </c>
      <c r="P363" t="s">
        <v>1728</v>
      </c>
      <c r="Q363" t="s">
        <v>1729</v>
      </c>
      <c r="R363" t="s">
        <v>131</v>
      </c>
      <c r="S363" s="83">
        <v>9682.2999999999993</v>
      </c>
      <c r="T363" s="83">
        <v>12882</v>
      </c>
      <c r="U363" s="83">
        <v>-3199.6999999999985</v>
      </c>
      <c r="V363" s="83">
        <v>0</v>
      </c>
      <c r="W363" s="83">
        <v>0</v>
      </c>
      <c r="X363" s="83">
        <v>99.227327508687139</v>
      </c>
      <c r="Y363">
        <v>0</v>
      </c>
      <c r="Z363" s="83">
        <v>-319.96999999999986</v>
      </c>
      <c r="AA363" s="83">
        <v>-220.74267249131273</v>
      </c>
    </row>
    <row r="364" spans="1:27" x14ac:dyDescent="0.25">
      <c r="A364" t="s">
        <v>1529</v>
      </c>
      <c r="B364" t="s">
        <v>1529</v>
      </c>
      <c r="C364" t="s">
        <v>2742</v>
      </c>
      <c r="D364" t="s">
        <v>2743</v>
      </c>
      <c r="E364" t="s">
        <v>2744</v>
      </c>
      <c r="F364" t="s">
        <v>2745</v>
      </c>
      <c r="G364" t="s">
        <v>2310</v>
      </c>
      <c r="H364" t="s">
        <v>2746</v>
      </c>
      <c r="I364" t="s">
        <v>44</v>
      </c>
      <c r="J364" t="s">
        <v>45</v>
      </c>
      <c r="K364" t="s">
        <v>100</v>
      </c>
      <c r="L364" t="s">
        <v>101</v>
      </c>
      <c r="M364" t="s">
        <v>401</v>
      </c>
      <c r="N364" t="s">
        <v>402</v>
      </c>
      <c r="O364" t="s">
        <v>836</v>
      </c>
      <c r="P364" t="s">
        <v>2782</v>
      </c>
      <c r="Q364" t="s">
        <v>2783</v>
      </c>
      <c r="R364" t="s">
        <v>131</v>
      </c>
      <c r="S364" s="83">
        <v>0</v>
      </c>
      <c r="T364" s="83">
        <v>79.3</v>
      </c>
      <c r="U364" s="83">
        <v>-79.3</v>
      </c>
      <c r="V364" s="83">
        <v>0</v>
      </c>
      <c r="W364" s="83">
        <v>0</v>
      </c>
      <c r="X364" s="83">
        <v>0.61083116530343828</v>
      </c>
      <c r="Y364">
        <v>0</v>
      </c>
      <c r="Z364" s="83">
        <v>-7.93</v>
      </c>
      <c r="AA364" s="83">
        <v>-7.3191688346965611</v>
      </c>
    </row>
    <row r="365" spans="1:27" x14ac:dyDescent="0.25">
      <c r="A365" t="s">
        <v>1529</v>
      </c>
      <c r="B365" t="s">
        <v>1529</v>
      </c>
      <c r="C365" t="s">
        <v>2742</v>
      </c>
      <c r="D365" t="s">
        <v>2743</v>
      </c>
      <c r="E365" t="s">
        <v>2744</v>
      </c>
      <c r="F365" t="s">
        <v>2745</v>
      </c>
      <c r="G365" t="s">
        <v>2310</v>
      </c>
      <c r="H365" t="s">
        <v>2746</v>
      </c>
      <c r="I365" t="s">
        <v>44</v>
      </c>
      <c r="J365" t="s">
        <v>45</v>
      </c>
      <c r="K365" t="s">
        <v>100</v>
      </c>
      <c r="L365" t="s">
        <v>101</v>
      </c>
      <c r="M365" t="s">
        <v>401</v>
      </c>
      <c r="N365" t="s">
        <v>402</v>
      </c>
      <c r="O365" t="s">
        <v>836</v>
      </c>
      <c r="P365" t="s">
        <v>1777</v>
      </c>
      <c r="Q365" t="s">
        <v>1778</v>
      </c>
      <c r="R365" t="s">
        <v>131</v>
      </c>
      <c r="S365" s="83">
        <v>126.8</v>
      </c>
      <c r="T365" s="83">
        <v>0</v>
      </c>
      <c r="U365" s="83">
        <v>126.8</v>
      </c>
      <c r="V365" s="83">
        <v>0</v>
      </c>
      <c r="W365" s="83">
        <v>0</v>
      </c>
      <c r="X365" s="83">
        <v>0</v>
      </c>
      <c r="Y365">
        <v>0</v>
      </c>
      <c r="Z365" s="83">
        <v>12.68</v>
      </c>
      <c r="AA365" s="83">
        <v>12.68</v>
      </c>
    </row>
    <row r="366" spans="1:27" x14ac:dyDescent="0.25">
      <c r="A366" t="s">
        <v>1529</v>
      </c>
      <c r="B366" t="s">
        <v>1529</v>
      </c>
      <c r="C366" t="s">
        <v>2742</v>
      </c>
      <c r="D366" t="s">
        <v>2743</v>
      </c>
      <c r="E366" t="s">
        <v>2744</v>
      </c>
      <c r="F366" t="s">
        <v>2745</v>
      </c>
      <c r="G366" t="s">
        <v>2310</v>
      </c>
      <c r="H366" t="s">
        <v>2746</v>
      </c>
      <c r="I366" t="s">
        <v>44</v>
      </c>
      <c r="J366" t="s">
        <v>45</v>
      </c>
      <c r="K366" t="s">
        <v>100</v>
      </c>
      <c r="L366" t="s">
        <v>101</v>
      </c>
      <c r="M366" t="s">
        <v>401</v>
      </c>
      <c r="N366" t="s">
        <v>402</v>
      </c>
      <c r="O366" t="s">
        <v>1241</v>
      </c>
      <c r="P366" t="s">
        <v>2780</v>
      </c>
      <c r="Q366" t="s">
        <v>2781</v>
      </c>
      <c r="R366" t="s">
        <v>131</v>
      </c>
      <c r="S366" s="83">
        <v>574.6</v>
      </c>
      <c r="T366" s="83">
        <v>215.4</v>
      </c>
      <c r="U366" s="83">
        <v>359.2</v>
      </c>
      <c r="V366" s="83">
        <v>0</v>
      </c>
      <c r="W366" s="83">
        <v>0</v>
      </c>
      <c r="X366" s="83">
        <v>1.6591807440902975</v>
      </c>
      <c r="Y366">
        <v>0</v>
      </c>
      <c r="Z366" s="83">
        <v>35.92</v>
      </c>
      <c r="AA366" s="83">
        <v>37.579180744090294</v>
      </c>
    </row>
    <row r="367" spans="1:27" x14ac:dyDescent="0.25">
      <c r="A367" t="s">
        <v>1529</v>
      </c>
      <c r="B367" t="s">
        <v>1529</v>
      </c>
      <c r="C367" t="s">
        <v>2742</v>
      </c>
      <c r="D367" t="s">
        <v>2743</v>
      </c>
      <c r="E367" t="s">
        <v>2744</v>
      </c>
      <c r="F367" t="s">
        <v>2745</v>
      </c>
      <c r="G367" t="s">
        <v>2310</v>
      </c>
      <c r="H367" t="s">
        <v>2746</v>
      </c>
      <c r="I367" t="s">
        <v>44</v>
      </c>
      <c r="J367" t="s">
        <v>45</v>
      </c>
      <c r="K367" t="s">
        <v>100</v>
      </c>
      <c r="L367" t="s">
        <v>101</v>
      </c>
      <c r="M367" t="s">
        <v>401</v>
      </c>
      <c r="N367" t="s">
        <v>1239</v>
      </c>
      <c r="O367" t="s">
        <v>836</v>
      </c>
      <c r="P367" t="s">
        <v>2110</v>
      </c>
      <c r="Q367" t="s">
        <v>2111</v>
      </c>
      <c r="R367" t="s">
        <v>131</v>
      </c>
      <c r="S367" s="83">
        <v>18618.400000000001</v>
      </c>
      <c r="T367" s="83">
        <v>21528</v>
      </c>
      <c r="U367" s="83">
        <v>-2909.6000000000004</v>
      </c>
      <c r="V367" s="83">
        <v>0</v>
      </c>
      <c r="W367" s="83">
        <v>0</v>
      </c>
      <c r="X367" s="83">
        <v>165.82564094139241</v>
      </c>
      <c r="Y367">
        <v>0</v>
      </c>
      <c r="Z367" s="83">
        <v>-290.96000000000004</v>
      </c>
      <c r="AA367" s="83">
        <v>-125.13435905860752</v>
      </c>
    </row>
    <row r="368" spans="1:27" x14ac:dyDescent="0.25">
      <c r="A368" t="s">
        <v>1529</v>
      </c>
      <c r="B368" t="s">
        <v>1529</v>
      </c>
      <c r="C368" t="s">
        <v>2742</v>
      </c>
      <c r="D368" t="s">
        <v>2743</v>
      </c>
      <c r="E368" t="s">
        <v>2744</v>
      </c>
      <c r="F368" t="s">
        <v>2745</v>
      </c>
      <c r="G368" t="s">
        <v>2310</v>
      </c>
      <c r="H368" t="s">
        <v>2746</v>
      </c>
      <c r="I368" t="s">
        <v>44</v>
      </c>
      <c r="J368" t="s">
        <v>45</v>
      </c>
      <c r="K368" t="s">
        <v>100</v>
      </c>
      <c r="L368" t="s">
        <v>101</v>
      </c>
      <c r="M368" t="s">
        <v>401</v>
      </c>
      <c r="N368" t="s">
        <v>839</v>
      </c>
      <c r="O368" t="s">
        <v>403</v>
      </c>
      <c r="P368" t="s">
        <v>936</v>
      </c>
      <c r="Q368" t="s">
        <v>937</v>
      </c>
      <c r="R368" t="s">
        <v>131</v>
      </c>
      <c r="S368" s="83">
        <v>524.06000000000006</v>
      </c>
      <c r="T368" s="83">
        <v>213.6</v>
      </c>
      <c r="U368" s="83">
        <v>310.46000000000004</v>
      </c>
      <c r="V368" s="83">
        <v>0</v>
      </c>
      <c r="W368" s="83">
        <v>0</v>
      </c>
      <c r="X368" s="83">
        <v>1.6453157239446961</v>
      </c>
      <c r="Y368">
        <v>0</v>
      </c>
      <c r="Z368" s="83">
        <v>31.046000000000006</v>
      </c>
      <c r="AA368" s="83">
        <v>32.691315723944697</v>
      </c>
    </row>
    <row r="369" spans="1:27" x14ac:dyDescent="0.25">
      <c r="A369" t="s">
        <v>1529</v>
      </c>
      <c r="B369" t="s">
        <v>1529</v>
      </c>
      <c r="C369" t="s">
        <v>2742</v>
      </c>
      <c r="D369" t="s">
        <v>2743</v>
      </c>
      <c r="E369" t="s">
        <v>2744</v>
      </c>
      <c r="F369" t="s">
        <v>2745</v>
      </c>
      <c r="G369" t="s">
        <v>2310</v>
      </c>
      <c r="H369" t="s">
        <v>2746</v>
      </c>
      <c r="I369" t="s">
        <v>44</v>
      </c>
      <c r="J369" t="s">
        <v>45</v>
      </c>
      <c r="K369" t="s">
        <v>100</v>
      </c>
      <c r="L369" t="s">
        <v>101</v>
      </c>
      <c r="M369" t="s">
        <v>401</v>
      </c>
      <c r="N369" t="s">
        <v>839</v>
      </c>
      <c r="O369" t="s">
        <v>403</v>
      </c>
      <c r="P369" t="s">
        <v>2307</v>
      </c>
      <c r="Q369" t="s">
        <v>2308</v>
      </c>
      <c r="R369" t="s">
        <v>131</v>
      </c>
      <c r="S369" s="83">
        <v>14.44</v>
      </c>
      <c r="T369" s="83">
        <v>26.4</v>
      </c>
      <c r="U369" s="83">
        <v>-11.959999999999999</v>
      </c>
      <c r="V369" s="83">
        <v>0</v>
      </c>
      <c r="W369" s="83">
        <v>0</v>
      </c>
      <c r="X369" s="83">
        <v>0.20335362880215344</v>
      </c>
      <c r="Y369">
        <v>0</v>
      </c>
      <c r="Z369" s="83">
        <v>-1.1960000000000002</v>
      </c>
      <c r="AA369" s="83">
        <v>-0.99264637119784682</v>
      </c>
    </row>
    <row r="370" spans="1:27" x14ac:dyDescent="0.25">
      <c r="A370" t="s">
        <v>1529</v>
      </c>
      <c r="B370" t="s">
        <v>1529</v>
      </c>
      <c r="C370" t="s">
        <v>2742</v>
      </c>
      <c r="D370" t="s">
        <v>2743</v>
      </c>
      <c r="E370" t="s">
        <v>2744</v>
      </c>
      <c r="F370" t="s">
        <v>2745</v>
      </c>
      <c r="G370" t="s">
        <v>2310</v>
      </c>
      <c r="H370" t="s">
        <v>2746</v>
      </c>
      <c r="I370" t="s">
        <v>44</v>
      </c>
      <c r="J370" t="s">
        <v>45</v>
      </c>
      <c r="K370" t="s">
        <v>102</v>
      </c>
      <c r="L370" t="s">
        <v>103</v>
      </c>
      <c r="M370" t="s">
        <v>516</v>
      </c>
      <c r="N370" t="s">
        <v>674</v>
      </c>
      <c r="O370" t="s">
        <v>880</v>
      </c>
      <c r="P370" t="s">
        <v>881</v>
      </c>
      <c r="Q370" t="s">
        <v>882</v>
      </c>
      <c r="R370" t="s">
        <v>131</v>
      </c>
      <c r="S370" s="83">
        <v>392.19</v>
      </c>
      <c r="T370" s="83">
        <v>621</v>
      </c>
      <c r="U370" s="83">
        <v>-228.81</v>
      </c>
      <c r="V370" s="83">
        <v>0</v>
      </c>
      <c r="W370" s="83">
        <v>0</v>
      </c>
      <c r="X370" s="83">
        <v>4.7834319502324734</v>
      </c>
      <c r="Y370">
        <v>0</v>
      </c>
      <c r="Z370" s="83">
        <v>-22.880999999999997</v>
      </c>
      <c r="AA370" s="83">
        <v>-18.097568049767521</v>
      </c>
    </row>
    <row r="371" spans="1:27" x14ac:dyDescent="0.25">
      <c r="A371" t="s">
        <v>1529</v>
      </c>
      <c r="B371" t="s">
        <v>1529</v>
      </c>
      <c r="C371" t="s">
        <v>2742</v>
      </c>
      <c r="D371" t="s">
        <v>2743</v>
      </c>
      <c r="E371" t="s">
        <v>2744</v>
      </c>
      <c r="F371" t="s">
        <v>2745</v>
      </c>
      <c r="G371" t="s">
        <v>2310</v>
      </c>
      <c r="H371" t="s">
        <v>2746</v>
      </c>
      <c r="I371" t="s">
        <v>44</v>
      </c>
      <c r="J371" t="s">
        <v>45</v>
      </c>
      <c r="K371" t="s">
        <v>102</v>
      </c>
      <c r="L371" t="s">
        <v>103</v>
      </c>
      <c r="M371" t="s">
        <v>516</v>
      </c>
      <c r="N371" t="s">
        <v>674</v>
      </c>
      <c r="O371" t="s">
        <v>675</v>
      </c>
      <c r="P371" t="s">
        <v>676</v>
      </c>
      <c r="Q371" t="s">
        <v>677</v>
      </c>
      <c r="R371" t="s">
        <v>131</v>
      </c>
      <c r="S371" s="83">
        <v>1225.5</v>
      </c>
      <c r="T371" s="83">
        <v>583.20000000000016</v>
      </c>
      <c r="U371" s="83">
        <v>642.29999999999995</v>
      </c>
      <c r="V371" s="83">
        <v>0</v>
      </c>
      <c r="W371" s="83">
        <v>0</v>
      </c>
      <c r="X371" s="83">
        <v>4.4922665271748459</v>
      </c>
      <c r="Y371">
        <v>0</v>
      </c>
      <c r="Z371" s="83">
        <v>64.22999999999999</v>
      </c>
      <c r="AA371" s="83">
        <v>68.722266527174838</v>
      </c>
    </row>
    <row r="372" spans="1:27" x14ac:dyDescent="0.25">
      <c r="A372" t="s">
        <v>1529</v>
      </c>
      <c r="B372" t="s">
        <v>1529</v>
      </c>
      <c r="C372" t="s">
        <v>2742</v>
      </c>
      <c r="D372" t="s">
        <v>2743</v>
      </c>
      <c r="E372" t="s">
        <v>2744</v>
      </c>
      <c r="F372" t="s">
        <v>2745</v>
      </c>
      <c r="G372" t="s">
        <v>2310</v>
      </c>
      <c r="H372" t="s">
        <v>2746</v>
      </c>
      <c r="I372" t="s">
        <v>44</v>
      </c>
      <c r="J372" t="s">
        <v>45</v>
      </c>
      <c r="K372" t="s">
        <v>102</v>
      </c>
      <c r="L372" t="s">
        <v>103</v>
      </c>
      <c r="M372" t="s">
        <v>516</v>
      </c>
      <c r="N372" t="s">
        <v>867</v>
      </c>
      <c r="O372" t="s">
        <v>868</v>
      </c>
      <c r="P372" t="s">
        <v>1244</v>
      </c>
      <c r="Q372" t="s">
        <v>1245</v>
      </c>
      <c r="R372" t="s">
        <v>131</v>
      </c>
      <c r="S372" s="83">
        <v>15859.2</v>
      </c>
      <c r="T372" s="83">
        <v>18043.199999999997</v>
      </c>
      <c r="U372" s="83">
        <v>-2183.9999999999964</v>
      </c>
      <c r="V372" s="83">
        <v>0</v>
      </c>
      <c r="W372" s="83">
        <v>0</v>
      </c>
      <c r="X372" s="83">
        <v>138.98296193950813</v>
      </c>
      <c r="Y372">
        <v>0</v>
      </c>
      <c r="Z372" s="83">
        <v>-218.39999999999964</v>
      </c>
      <c r="AA372" s="83">
        <v>-79.41703806049145</v>
      </c>
    </row>
    <row r="373" spans="1:27" x14ac:dyDescent="0.25">
      <c r="A373" t="s">
        <v>1529</v>
      </c>
      <c r="B373" t="s">
        <v>1529</v>
      </c>
      <c r="C373" t="s">
        <v>2742</v>
      </c>
      <c r="D373" t="s">
        <v>2743</v>
      </c>
      <c r="E373" t="s">
        <v>2744</v>
      </c>
      <c r="F373" t="s">
        <v>2745</v>
      </c>
      <c r="G373" t="s">
        <v>2310</v>
      </c>
      <c r="H373" t="s">
        <v>2746</v>
      </c>
      <c r="I373" t="s">
        <v>44</v>
      </c>
      <c r="J373" t="s">
        <v>45</v>
      </c>
      <c r="K373" t="s">
        <v>102</v>
      </c>
      <c r="L373" t="s">
        <v>103</v>
      </c>
      <c r="M373" t="s">
        <v>516</v>
      </c>
      <c r="N373" t="s">
        <v>867</v>
      </c>
      <c r="O373" t="s">
        <v>868</v>
      </c>
      <c r="P373" t="s">
        <v>869</v>
      </c>
      <c r="Q373" t="s">
        <v>870</v>
      </c>
      <c r="R373" t="s">
        <v>131</v>
      </c>
      <c r="S373" s="83">
        <v>616817.25</v>
      </c>
      <c r="T373" s="83">
        <v>615830.84999999986</v>
      </c>
      <c r="U373" s="83">
        <v>986.40000000002328</v>
      </c>
      <c r="V373" s="83">
        <v>0</v>
      </c>
      <c r="W373" s="83">
        <v>0</v>
      </c>
      <c r="X373" s="83">
        <v>4743.615078629342</v>
      </c>
      <c r="Y373">
        <v>0</v>
      </c>
      <c r="Z373" s="83">
        <v>98.640000000006694</v>
      </c>
      <c r="AA373" s="83">
        <v>4842.2550786293505</v>
      </c>
    </row>
    <row r="374" spans="1:27" x14ac:dyDescent="0.25">
      <c r="A374" t="s">
        <v>1529</v>
      </c>
      <c r="B374" t="s">
        <v>1529</v>
      </c>
      <c r="C374" t="s">
        <v>2742</v>
      </c>
      <c r="D374" t="s">
        <v>2743</v>
      </c>
      <c r="E374" t="s">
        <v>2744</v>
      </c>
      <c r="F374" t="s">
        <v>2745</v>
      </c>
      <c r="G374" t="s">
        <v>2310</v>
      </c>
      <c r="H374" t="s">
        <v>2746</v>
      </c>
      <c r="I374" t="s">
        <v>44</v>
      </c>
      <c r="J374" t="s">
        <v>45</v>
      </c>
      <c r="K374" t="s">
        <v>102</v>
      </c>
      <c r="L374" t="s">
        <v>103</v>
      </c>
      <c r="M374" t="s">
        <v>516</v>
      </c>
      <c r="N374" t="s">
        <v>867</v>
      </c>
      <c r="O374" t="s">
        <v>868</v>
      </c>
      <c r="P374" t="s">
        <v>871</v>
      </c>
      <c r="Q374" t="s">
        <v>872</v>
      </c>
      <c r="R374" t="s">
        <v>131</v>
      </c>
      <c r="S374" s="83">
        <v>0</v>
      </c>
      <c r="T374" s="83">
        <v>8481.6</v>
      </c>
      <c r="U374" s="83">
        <v>-8481.6</v>
      </c>
      <c r="V374" s="83">
        <v>0</v>
      </c>
      <c r="W374" s="83">
        <v>0</v>
      </c>
      <c r="X374" s="83">
        <v>65.331974926073656</v>
      </c>
      <c r="Y374">
        <v>0</v>
      </c>
      <c r="Z374" s="83">
        <v>-848.16</v>
      </c>
      <c r="AA374" s="83">
        <v>-782.82802507392637</v>
      </c>
    </row>
    <row r="375" spans="1:27" x14ac:dyDescent="0.25">
      <c r="A375" t="s">
        <v>1529</v>
      </c>
      <c r="B375" t="s">
        <v>1529</v>
      </c>
      <c r="C375" t="s">
        <v>2742</v>
      </c>
      <c r="D375" t="s">
        <v>2743</v>
      </c>
      <c r="E375" t="s">
        <v>2744</v>
      </c>
      <c r="F375" t="s">
        <v>2745</v>
      </c>
      <c r="G375" t="s">
        <v>2310</v>
      </c>
      <c r="H375" t="s">
        <v>2746</v>
      </c>
      <c r="I375" t="s">
        <v>44</v>
      </c>
      <c r="J375" t="s">
        <v>45</v>
      </c>
      <c r="K375" t="s">
        <v>102</v>
      </c>
      <c r="L375" t="s">
        <v>103</v>
      </c>
      <c r="M375" t="s">
        <v>516</v>
      </c>
      <c r="N375" t="s">
        <v>517</v>
      </c>
      <c r="O375" t="s">
        <v>518</v>
      </c>
      <c r="P375" t="s">
        <v>519</v>
      </c>
      <c r="Q375" t="s">
        <v>520</v>
      </c>
      <c r="R375" t="s">
        <v>131</v>
      </c>
      <c r="S375" s="83">
        <v>38691.839999999997</v>
      </c>
      <c r="T375" s="83">
        <v>40128</v>
      </c>
      <c r="U375" s="83">
        <v>-1436.1599999999999</v>
      </c>
      <c r="V375" s="83">
        <v>0</v>
      </c>
      <c r="W375" s="83">
        <v>0</v>
      </c>
      <c r="X375" s="83">
        <v>309.09751577927324</v>
      </c>
      <c r="Y375">
        <v>0</v>
      </c>
      <c r="Z375" s="83">
        <v>-143.61599999999999</v>
      </c>
      <c r="AA375" s="83">
        <v>165.4815157792732</v>
      </c>
    </row>
    <row r="376" spans="1:27" x14ac:dyDescent="0.25">
      <c r="A376" t="s">
        <v>1529</v>
      </c>
      <c r="B376" t="s">
        <v>1529</v>
      </c>
      <c r="C376" t="s">
        <v>2742</v>
      </c>
      <c r="D376" t="s">
        <v>2743</v>
      </c>
      <c r="E376" t="s">
        <v>2744</v>
      </c>
      <c r="F376" t="s">
        <v>2745</v>
      </c>
      <c r="G376" t="s">
        <v>2310</v>
      </c>
      <c r="H376" t="s">
        <v>2746</v>
      </c>
      <c r="I376" t="s">
        <v>44</v>
      </c>
      <c r="J376" t="s">
        <v>45</v>
      </c>
      <c r="K376" t="s">
        <v>104</v>
      </c>
      <c r="L376" t="s">
        <v>105</v>
      </c>
      <c r="M376" t="s">
        <v>938</v>
      </c>
      <c r="N376" t="s">
        <v>939</v>
      </c>
      <c r="O376" t="s">
        <v>940</v>
      </c>
      <c r="P376" t="s">
        <v>980</v>
      </c>
      <c r="Q376" t="s">
        <v>981</v>
      </c>
      <c r="R376" t="s">
        <v>131</v>
      </c>
      <c r="S376" s="83">
        <v>4822</v>
      </c>
      <c r="T376" s="83">
        <v>10083.200000000001</v>
      </c>
      <c r="U376" s="83">
        <v>-5261.2000000000007</v>
      </c>
      <c r="V376" s="83">
        <v>0</v>
      </c>
      <c r="W376" s="83">
        <v>0</v>
      </c>
      <c r="X376" s="83">
        <v>77.668761740070963</v>
      </c>
      <c r="Y376">
        <v>0</v>
      </c>
      <c r="Z376" s="83">
        <v>-526.12</v>
      </c>
      <c r="AA376" s="83">
        <v>-448.45123825992903</v>
      </c>
    </row>
    <row r="377" spans="1:27" x14ac:dyDescent="0.25">
      <c r="A377" t="s">
        <v>1529</v>
      </c>
      <c r="B377" t="s">
        <v>1529</v>
      </c>
      <c r="C377" t="s">
        <v>2742</v>
      </c>
      <c r="D377" t="s">
        <v>2743</v>
      </c>
      <c r="E377" t="s">
        <v>2744</v>
      </c>
      <c r="F377" t="s">
        <v>2745</v>
      </c>
      <c r="G377" t="s">
        <v>2310</v>
      </c>
      <c r="H377" t="s">
        <v>2746</v>
      </c>
      <c r="I377" t="s">
        <v>44</v>
      </c>
      <c r="J377" t="s">
        <v>45</v>
      </c>
      <c r="K377" t="s">
        <v>104</v>
      </c>
      <c r="L377" t="s">
        <v>105</v>
      </c>
      <c r="M377" t="s">
        <v>203</v>
      </c>
      <c r="N377" t="s">
        <v>204</v>
      </c>
      <c r="O377" t="s">
        <v>205</v>
      </c>
      <c r="P377" t="s">
        <v>2792</v>
      </c>
      <c r="Q377" t="s">
        <v>2793</v>
      </c>
      <c r="R377" t="s">
        <v>131</v>
      </c>
      <c r="S377" s="83">
        <v>1325</v>
      </c>
      <c r="T377" s="83">
        <v>1855</v>
      </c>
      <c r="U377" s="83">
        <v>-530</v>
      </c>
      <c r="V377" s="83">
        <v>0</v>
      </c>
      <c r="W377" s="83">
        <v>0</v>
      </c>
      <c r="X377" s="83">
        <v>14.288673538939191</v>
      </c>
      <c r="Y377">
        <v>0</v>
      </c>
      <c r="Z377" s="83">
        <v>-53</v>
      </c>
      <c r="AA377" s="83">
        <v>-38.711326461060793</v>
      </c>
    </row>
    <row r="378" spans="1:27" x14ac:dyDescent="0.25">
      <c r="A378" t="s">
        <v>1529</v>
      </c>
      <c r="B378" t="s">
        <v>1529</v>
      </c>
      <c r="C378" t="s">
        <v>2742</v>
      </c>
      <c r="D378" t="s">
        <v>2743</v>
      </c>
      <c r="E378" t="s">
        <v>2744</v>
      </c>
      <c r="F378" t="s">
        <v>2745</v>
      </c>
      <c r="G378" t="s">
        <v>2310</v>
      </c>
      <c r="H378" t="s">
        <v>2746</v>
      </c>
      <c r="I378" t="s">
        <v>44</v>
      </c>
      <c r="J378" t="s">
        <v>45</v>
      </c>
      <c r="K378" t="s">
        <v>104</v>
      </c>
      <c r="L378" t="s">
        <v>105</v>
      </c>
      <c r="M378" t="s">
        <v>203</v>
      </c>
      <c r="N378" t="s">
        <v>204</v>
      </c>
      <c r="O378" t="s">
        <v>1511</v>
      </c>
      <c r="P378" t="s">
        <v>2231</v>
      </c>
      <c r="Q378" t="s">
        <v>2232</v>
      </c>
      <c r="R378" t="s">
        <v>131</v>
      </c>
      <c r="S378" s="83">
        <v>400</v>
      </c>
      <c r="T378" s="83">
        <v>600</v>
      </c>
      <c r="U378" s="83">
        <v>-200</v>
      </c>
      <c r="V378" s="83">
        <v>0</v>
      </c>
      <c r="W378" s="83">
        <v>0</v>
      </c>
      <c r="X378" s="83">
        <v>4.6216733818671241</v>
      </c>
      <c r="Y378">
        <v>0</v>
      </c>
      <c r="Z378" s="83">
        <v>-20</v>
      </c>
      <c r="AA378" s="83">
        <v>-15.378326618132874</v>
      </c>
    </row>
    <row r="379" spans="1:27" x14ac:dyDescent="0.25">
      <c r="A379" t="s">
        <v>1529</v>
      </c>
      <c r="B379" t="s">
        <v>1529</v>
      </c>
      <c r="C379" t="s">
        <v>2742</v>
      </c>
      <c r="D379" t="s">
        <v>2743</v>
      </c>
      <c r="E379" t="s">
        <v>2744</v>
      </c>
      <c r="F379" t="s">
        <v>2745</v>
      </c>
      <c r="G379" t="s">
        <v>2310</v>
      </c>
      <c r="H379" t="s">
        <v>2746</v>
      </c>
      <c r="I379" t="s">
        <v>44</v>
      </c>
      <c r="J379" t="s">
        <v>45</v>
      </c>
      <c r="K379" t="s">
        <v>104</v>
      </c>
      <c r="L379" t="s">
        <v>105</v>
      </c>
      <c r="M379" t="s">
        <v>203</v>
      </c>
      <c r="N379" t="s">
        <v>204</v>
      </c>
      <c r="O379" t="s">
        <v>1511</v>
      </c>
      <c r="P379" t="s">
        <v>2559</v>
      </c>
      <c r="Q379" t="s">
        <v>2560</v>
      </c>
      <c r="R379" t="s">
        <v>131</v>
      </c>
      <c r="S379" s="83">
        <v>16720</v>
      </c>
      <c r="T379" s="83">
        <v>4180</v>
      </c>
      <c r="U379" s="83">
        <v>12540</v>
      </c>
      <c r="V379" s="83">
        <v>0</v>
      </c>
      <c r="W379" s="83">
        <v>0</v>
      </c>
      <c r="X379" s="83">
        <v>32.197657893674297</v>
      </c>
      <c r="Y379">
        <v>0</v>
      </c>
      <c r="Z379" s="83">
        <v>1254</v>
      </c>
      <c r="AA379" s="83">
        <v>1286.1976578936742</v>
      </c>
    </row>
    <row r="380" spans="1:27" x14ac:dyDescent="0.25">
      <c r="A380" t="s">
        <v>1529</v>
      </c>
      <c r="B380" t="s">
        <v>1529</v>
      </c>
      <c r="C380" t="s">
        <v>2742</v>
      </c>
      <c r="D380" t="s">
        <v>2743</v>
      </c>
      <c r="E380" t="s">
        <v>2744</v>
      </c>
      <c r="F380" t="s">
        <v>2745</v>
      </c>
      <c r="G380" t="s">
        <v>2310</v>
      </c>
      <c r="H380" t="s">
        <v>2746</v>
      </c>
      <c r="I380" t="s">
        <v>44</v>
      </c>
      <c r="J380" t="s">
        <v>45</v>
      </c>
      <c r="K380" t="s">
        <v>104</v>
      </c>
      <c r="L380" t="s">
        <v>105</v>
      </c>
      <c r="M380" t="s">
        <v>203</v>
      </c>
      <c r="N380" t="s">
        <v>204</v>
      </c>
      <c r="O380" t="s">
        <v>1511</v>
      </c>
      <c r="P380" t="s">
        <v>2942</v>
      </c>
      <c r="Q380" t="s">
        <v>2943</v>
      </c>
      <c r="R380" t="s">
        <v>131</v>
      </c>
      <c r="S380" s="83">
        <v>0</v>
      </c>
      <c r="T380" s="83">
        <v>3040</v>
      </c>
      <c r="U380" s="83">
        <v>-3040</v>
      </c>
      <c r="V380" s="83">
        <v>0</v>
      </c>
      <c r="W380" s="83">
        <v>0</v>
      </c>
      <c r="X380" s="83">
        <v>23.416478468126762</v>
      </c>
      <c r="Y380">
        <v>0</v>
      </c>
      <c r="Z380" s="83">
        <v>-304</v>
      </c>
      <c r="AA380" s="83">
        <v>-280.58352153187326</v>
      </c>
    </row>
    <row r="381" spans="1:27" x14ac:dyDescent="0.25">
      <c r="A381" t="s">
        <v>1529</v>
      </c>
      <c r="B381" t="s">
        <v>1529</v>
      </c>
      <c r="C381" t="s">
        <v>2742</v>
      </c>
      <c r="D381" t="s">
        <v>2743</v>
      </c>
      <c r="E381" t="s">
        <v>2744</v>
      </c>
      <c r="F381" t="s">
        <v>2745</v>
      </c>
      <c r="G381" t="s">
        <v>2310</v>
      </c>
      <c r="H381" t="s">
        <v>2746</v>
      </c>
      <c r="I381" t="s">
        <v>44</v>
      </c>
      <c r="J381" t="s">
        <v>45</v>
      </c>
      <c r="K381" t="s">
        <v>104</v>
      </c>
      <c r="L381" t="s">
        <v>105</v>
      </c>
      <c r="M381" t="s">
        <v>203</v>
      </c>
      <c r="N381" t="s">
        <v>204</v>
      </c>
      <c r="O381" t="s">
        <v>1511</v>
      </c>
      <c r="P381" t="s">
        <v>3699</v>
      </c>
      <c r="Q381" t="s">
        <v>3700</v>
      </c>
      <c r="R381" t="s">
        <v>131</v>
      </c>
      <c r="S381" s="83">
        <v>0</v>
      </c>
      <c r="T381" s="83">
        <v>118.5</v>
      </c>
      <c r="U381" s="83">
        <v>-118.5</v>
      </c>
      <c r="V381" s="83">
        <v>0</v>
      </c>
      <c r="W381" s="83">
        <v>0</v>
      </c>
      <c r="X381" s="83">
        <v>0.91278049291875696</v>
      </c>
      <c r="Y381">
        <v>0</v>
      </c>
      <c r="Z381" s="83">
        <v>-11.850000000000001</v>
      </c>
      <c r="AA381" s="83">
        <v>-10.937219507081245</v>
      </c>
    </row>
    <row r="382" spans="1:27" x14ac:dyDescent="0.25">
      <c r="A382" t="s">
        <v>1529</v>
      </c>
      <c r="B382" t="s">
        <v>1529</v>
      </c>
      <c r="C382" t="s">
        <v>2742</v>
      </c>
      <c r="D382" t="s">
        <v>2743</v>
      </c>
      <c r="E382" t="s">
        <v>2744</v>
      </c>
      <c r="F382" t="s">
        <v>2745</v>
      </c>
      <c r="G382" t="s">
        <v>2310</v>
      </c>
      <c r="H382" t="s">
        <v>2746</v>
      </c>
      <c r="I382" t="s">
        <v>44</v>
      </c>
      <c r="J382" t="s">
        <v>45</v>
      </c>
      <c r="K382" t="s">
        <v>104</v>
      </c>
      <c r="L382" t="s">
        <v>105</v>
      </c>
      <c r="M382" t="s">
        <v>203</v>
      </c>
      <c r="N382" t="s">
        <v>2327</v>
      </c>
      <c r="O382" t="s">
        <v>1509</v>
      </c>
      <c r="P382" t="s">
        <v>2784</v>
      </c>
      <c r="Q382" t="s">
        <v>2785</v>
      </c>
      <c r="R382" t="s">
        <v>131</v>
      </c>
      <c r="S382" s="83">
        <v>79.5</v>
      </c>
      <c r="T382" s="83">
        <v>0</v>
      </c>
      <c r="U382" s="83">
        <v>79.5</v>
      </c>
      <c r="V382" s="83">
        <v>0</v>
      </c>
      <c r="W382" s="83">
        <v>0</v>
      </c>
      <c r="X382" s="83">
        <v>0</v>
      </c>
      <c r="Y382">
        <v>0</v>
      </c>
      <c r="Z382" s="83">
        <v>7.95</v>
      </c>
      <c r="AA382" s="83">
        <v>7.95</v>
      </c>
    </row>
    <row r="383" spans="1:27" x14ac:dyDescent="0.25">
      <c r="A383" t="s">
        <v>1529</v>
      </c>
      <c r="B383" t="s">
        <v>1529</v>
      </c>
      <c r="C383" t="s">
        <v>2742</v>
      </c>
      <c r="D383" t="s">
        <v>2743</v>
      </c>
      <c r="E383" t="s">
        <v>2744</v>
      </c>
      <c r="F383" t="s">
        <v>2745</v>
      </c>
      <c r="G383" t="s">
        <v>2310</v>
      </c>
      <c r="H383" t="s">
        <v>2746</v>
      </c>
      <c r="I383" t="s">
        <v>44</v>
      </c>
      <c r="J383" t="s">
        <v>45</v>
      </c>
      <c r="K383" t="s">
        <v>104</v>
      </c>
      <c r="L383" t="s">
        <v>105</v>
      </c>
      <c r="M383" t="s">
        <v>203</v>
      </c>
      <c r="N383" t="s">
        <v>955</v>
      </c>
      <c r="O383" t="s">
        <v>956</v>
      </c>
      <c r="P383" t="s">
        <v>2786</v>
      </c>
      <c r="Q383" t="s">
        <v>2787</v>
      </c>
      <c r="R383" t="s">
        <v>131</v>
      </c>
      <c r="S383" s="83">
        <v>1728</v>
      </c>
      <c r="T383" s="83">
        <v>972</v>
      </c>
      <c r="U383" s="83">
        <v>756</v>
      </c>
      <c r="V383" s="83">
        <v>0</v>
      </c>
      <c r="W383" s="83">
        <v>0</v>
      </c>
      <c r="X383" s="83">
        <v>7.4871108786247405</v>
      </c>
      <c r="Y383">
        <v>0</v>
      </c>
      <c r="Z383" s="83">
        <v>75.600000000000023</v>
      </c>
      <c r="AA383" s="83">
        <v>83.08711087862477</v>
      </c>
    </row>
    <row r="384" spans="1:27" x14ac:dyDescent="0.25">
      <c r="A384" t="s">
        <v>1529</v>
      </c>
      <c r="B384" t="s">
        <v>1529</v>
      </c>
      <c r="C384" t="s">
        <v>2742</v>
      </c>
      <c r="D384" t="s">
        <v>2743</v>
      </c>
      <c r="E384" t="s">
        <v>2744</v>
      </c>
      <c r="F384" t="s">
        <v>2745</v>
      </c>
      <c r="G384" t="s">
        <v>2310</v>
      </c>
      <c r="H384" t="s">
        <v>2746</v>
      </c>
      <c r="I384" t="s">
        <v>44</v>
      </c>
      <c r="J384" t="s">
        <v>45</v>
      </c>
      <c r="K384" t="s">
        <v>104</v>
      </c>
      <c r="L384" t="s">
        <v>105</v>
      </c>
      <c r="M384" t="s">
        <v>203</v>
      </c>
      <c r="N384" t="s">
        <v>955</v>
      </c>
      <c r="O384" t="s">
        <v>956</v>
      </c>
      <c r="P384" t="s">
        <v>2788</v>
      </c>
      <c r="Q384" t="s">
        <v>2789</v>
      </c>
      <c r="R384" t="s">
        <v>131</v>
      </c>
      <c r="S384" s="83">
        <v>3360</v>
      </c>
      <c r="T384" s="83">
        <v>2940</v>
      </c>
      <c r="U384" s="83">
        <v>420</v>
      </c>
      <c r="V384" s="83">
        <v>0</v>
      </c>
      <c r="W384" s="83">
        <v>0</v>
      </c>
      <c r="X384" s="83">
        <v>22.646199571148909</v>
      </c>
      <c r="Y384">
        <v>0</v>
      </c>
      <c r="Z384" s="83">
        <v>42</v>
      </c>
      <c r="AA384" s="83">
        <v>64.646199571148884</v>
      </c>
    </row>
    <row r="385" spans="1:27" x14ac:dyDescent="0.25">
      <c r="A385" t="s">
        <v>1529</v>
      </c>
      <c r="B385" t="s">
        <v>1529</v>
      </c>
      <c r="C385" t="s">
        <v>2742</v>
      </c>
      <c r="D385" t="s">
        <v>2743</v>
      </c>
      <c r="E385" t="s">
        <v>2744</v>
      </c>
      <c r="F385" t="s">
        <v>2745</v>
      </c>
      <c r="G385" t="s">
        <v>2310</v>
      </c>
      <c r="H385" t="s">
        <v>2746</v>
      </c>
      <c r="I385" t="s">
        <v>44</v>
      </c>
      <c r="J385" t="s">
        <v>45</v>
      </c>
      <c r="K385" t="s">
        <v>104</v>
      </c>
      <c r="L385" t="s">
        <v>105</v>
      </c>
      <c r="M385" t="s">
        <v>203</v>
      </c>
      <c r="N385" t="s">
        <v>955</v>
      </c>
      <c r="O385" t="s">
        <v>956</v>
      </c>
      <c r="P385" t="s">
        <v>2790</v>
      </c>
      <c r="Q385" t="s">
        <v>2791</v>
      </c>
      <c r="R385" t="s">
        <v>131</v>
      </c>
      <c r="S385" s="83">
        <v>52402</v>
      </c>
      <c r="T385" s="83">
        <v>42294</v>
      </c>
      <c r="U385" s="83">
        <v>10108</v>
      </c>
      <c r="V385" s="83">
        <v>0</v>
      </c>
      <c r="W385" s="83">
        <v>0</v>
      </c>
      <c r="X385" s="83">
        <v>325.78175668781358</v>
      </c>
      <c r="Y385">
        <v>0</v>
      </c>
      <c r="Z385" s="83">
        <v>1010.7999999999993</v>
      </c>
      <c r="AA385" s="83">
        <v>1336.5817566878131</v>
      </c>
    </row>
    <row r="386" spans="1:27" x14ac:dyDescent="0.25">
      <c r="A386" t="s">
        <v>1529</v>
      </c>
      <c r="B386" t="s">
        <v>1529</v>
      </c>
      <c r="C386" t="s">
        <v>2742</v>
      </c>
      <c r="D386" t="s">
        <v>2743</v>
      </c>
      <c r="E386" t="s">
        <v>2744</v>
      </c>
      <c r="F386" t="s">
        <v>2745</v>
      </c>
      <c r="G386" t="s">
        <v>2310</v>
      </c>
      <c r="H386" t="s">
        <v>2746</v>
      </c>
      <c r="I386" t="s">
        <v>44</v>
      </c>
      <c r="J386" t="s">
        <v>45</v>
      </c>
      <c r="K386" t="s">
        <v>104</v>
      </c>
      <c r="L386" t="s">
        <v>105</v>
      </c>
      <c r="M386" t="s">
        <v>2055</v>
      </c>
      <c r="N386" t="s">
        <v>2407</v>
      </c>
      <c r="O386" t="s">
        <v>1504</v>
      </c>
      <c r="P386" t="s">
        <v>2688</v>
      </c>
      <c r="Q386" t="s">
        <v>2689</v>
      </c>
      <c r="R386" t="s">
        <v>131</v>
      </c>
      <c r="S386" s="83">
        <v>116</v>
      </c>
      <c r="T386" s="83">
        <v>565</v>
      </c>
      <c r="U386" s="83">
        <v>-449</v>
      </c>
      <c r="V386" s="83">
        <v>0</v>
      </c>
      <c r="W386" s="83">
        <v>0</v>
      </c>
      <c r="X386" s="83">
        <v>4.3520757679248749</v>
      </c>
      <c r="Y386">
        <v>0</v>
      </c>
      <c r="Z386" s="83">
        <v>-44.9</v>
      </c>
      <c r="AA386" s="83">
        <v>-40.547924232075125</v>
      </c>
    </row>
    <row r="387" spans="1:27" x14ac:dyDescent="0.25">
      <c r="A387" t="s">
        <v>1529</v>
      </c>
      <c r="B387" t="s">
        <v>1529</v>
      </c>
      <c r="C387" t="s">
        <v>2742</v>
      </c>
      <c r="D387" t="s">
        <v>2743</v>
      </c>
      <c r="E387" t="s">
        <v>2744</v>
      </c>
      <c r="F387" t="s">
        <v>2745</v>
      </c>
      <c r="G387" t="s">
        <v>2310</v>
      </c>
      <c r="H387" t="s">
        <v>2746</v>
      </c>
      <c r="I387" t="s">
        <v>44</v>
      </c>
      <c r="J387" t="s">
        <v>45</v>
      </c>
      <c r="K387" t="s">
        <v>104</v>
      </c>
      <c r="L387" t="s">
        <v>105</v>
      </c>
      <c r="M387" t="s">
        <v>2055</v>
      </c>
      <c r="N387" t="s">
        <v>2407</v>
      </c>
      <c r="O387" t="s">
        <v>1504</v>
      </c>
      <c r="P387" t="s">
        <v>2794</v>
      </c>
      <c r="Q387" t="s">
        <v>2795</v>
      </c>
      <c r="R387" t="s">
        <v>131</v>
      </c>
      <c r="S387" s="83">
        <v>58367</v>
      </c>
      <c r="T387" s="83">
        <v>57290.5</v>
      </c>
      <c r="U387" s="83">
        <v>1076.5</v>
      </c>
      <c r="V387" s="83">
        <v>0</v>
      </c>
      <c r="W387" s="83">
        <v>0</v>
      </c>
      <c r="X387" s="83">
        <v>441.29663147309742</v>
      </c>
      <c r="Y387">
        <v>0</v>
      </c>
      <c r="Z387" s="83">
        <v>107.64999999999964</v>
      </c>
      <c r="AA387" s="83">
        <v>548.94663147309711</v>
      </c>
    </row>
    <row r="388" spans="1:27" x14ac:dyDescent="0.25">
      <c r="A388" t="s">
        <v>1529</v>
      </c>
      <c r="B388" t="s">
        <v>1529</v>
      </c>
      <c r="C388" t="s">
        <v>2742</v>
      </c>
      <c r="D388" t="s">
        <v>2743</v>
      </c>
      <c r="E388" t="s">
        <v>2744</v>
      </c>
      <c r="F388" t="s">
        <v>2745</v>
      </c>
      <c r="G388" t="s">
        <v>2310</v>
      </c>
      <c r="H388" t="s">
        <v>2746</v>
      </c>
      <c r="I388" t="s">
        <v>44</v>
      </c>
      <c r="J388" t="s">
        <v>45</v>
      </c>
      <c r="K388" t="s">
        <v>104</v>
      </c>
      <c r="L388" t="s">
        <v>105</v>
      </c>
      <c r="M388" t="s">
        <v>2392</v>
      </c>
      <c r="N388" t="s">
        <v>2393</v>
      </c>
      <c r="O388" t="s">
        <v>1505</v>
      </c>
      <c r="P388" t="s">
        <v>2477</v>
      </c>
      <c r="Q388" t="s">
        <v>2478</v>
      </c>
      <c r="R388" t="s">
        <v>131</v>
      </c>
      <c r="S388" s="83">
        <v>11014</v>
      </c>
      <c r="T388" s="83">
        <v>7285</v>
      </c>
      <c r="U388" s="83">
        <v>3729</v>
      </c>
      <c r="V388" s="83">
        <v>0</v>
      </c>
      <c r="W388" s="83">
        <v>0</v>
      </c>
      <c r="X388" s="83">
        <v>56.114817644836663</v>
      </c>
      <c r="Y388">
        <v>0</v>
      </c>
      <c r="Z388" s="83">
        <v>372.90000000000009</v>
      </c>
      <c r="AA388" s="83">
        <v>429.01481764483674</v>
      </c>
    </row>
    <row r="389" spans="1:27" x14ac:dyDescent="0.25">
      <c r="A389" t="s">
        <v>1529</v>
      </c>
      <c r="B389" t="s">
        <v>1529</v>
      </c>
      <c r="C389" t="s">
        <v>2742</v>
      </c>
      <c r="D389" t="s">
        <v>2743</v>
      </c>
      <c r="E389" t="s">
        <v>2744</v>
      </c>
      <c r="F389" t="s">
        <v>2745</v>
      </c>
      <c r="G389" t="s">
        <v>2310</v>
      </c>
      <c r="H389" t="s">
        <v>2746</v>
      </c>
      <c r="I389" t="s">
        <v>44</v>
      </c>
      <c r="J389" t="s">
        <v>45</v>
      </c>
      <c r="K389" t="s">
        <v>104</v>
      </c>
      <c r="L389" t="s">
        <v>105</v>
      </c>
      <c r="M389" t="s">
        <v>2662</v>
      </c>
      <c r="N389" t="s">
        <v>2663</v>
      </c>
      <c r="O389" t="s">
        <v>1504</v>
      </c>
      <c r="P389" t="s">
        <v>2664</v>
      </c>
      <c r="Q389" t="s">
        <v>2665</v>
      </c>
      <c r="R389" t="s">
        <v>131</v>
      </c>
      <c r="S389" s="83">
        <v>102360</v>
      </c>
      <c r="T389" s="83">
        <v>3922</v>
      </c>
      <c r="U389" s="83">
        <v>98438</v>
      </c>
      <c r="V389" s="83">
        <v>0</v>
      </c>
      <c r="W389" s="83">
        <v>0</v>
      </c>
      <c r="X389" s="83">
        <v>30.210338339471434</v>
      </c>
      <c r="Y389">
        <v>0</v>
      </c>
      <c r="Z389" s="83">
        <v>9843.7999999999993</v>
      </c>
      <c r="AA389" s="83">
        <v>9874.0103383394708</v>
      </c>
    </row>
    <row r="390" spans="1:27" x14ac:dyDescent="0.25">
      <c r="A390" t="s">
        <v>1529</v>
      </c>
      <c r="B390" t="s">
        <v>1529</v>
      </c>
      <c r="C390" t="s">
        <v>2742</v>
      </c>
      <c r="D390" t="s">
        <v>2743</v>
      </c>
      <c r="E390" t="s">
        <v>2744</v>
      </c>
      <c r="F390" t="s">
        <v>2745</v>
      </c>
      <c r="G390" t="s">
        <v>2310</v>
      </c>
      <c r="H390" t="s">
        <v>2746</v>
      </c>
      <c r="I390" t="s">
        <v>44</v>
      </c>
      <c r="J390" t="s">
        <v>45</v>
      </c>
      <c r="K390" t="s">
        <v>104</v>
      </c>
      <c r="L390" t="s">
        <v>105</v>
      </c>
      <c r="M390" t="s">
        <v>2662</v>
      </c>
      <c r="N390" t="s">
        <v>2663</v>
      </c>
      <c r="O390" t="s">
        <v>1504</v>
      </c>
      <c r="P390" t="s">
        <v>2796</v>
      </c>
      <c r="Q390" t="s">
        <v>2797</v>
      </c>
      <c r="R390" t="s">
        <v>131</v>
      </c>
      <c r="S390" s="83">
        <v>0</v>
      </c>
      <c r="T390" s="83">
        <v>82812</v>
      </c>
      <c r="U390" s="83">
        <v>-82812</v>
      </c>
      <c r="V390" s="83">
        <v>0</v>
      </c>
      <c r="W390" s="83">
        <v>0</v>
      </c>
      <c r="X390" s="83">
        <v>637.88336016530047</v>
      </c>
      <c r="Y390">
        <v>0</v>
      </c>
      <c r="Z390" s="83">
        <v>-8281.2000000000007</v>
      </c>
      <c r="AA390" s="83">
        <v>-7643.3166398347003</v>
      </c>
    </row>
    <row r="391" spans="1:27" x14ac:dyDescent="0.25">
      <c r="A391" t="s">
        <v>1529</v>
      </c>
      <c r="B391" t="s">
        <v>1529</v>
      </c>
      <c r="C391" t="s">
        <v>2742</v>
      </c>
      <c r="D391" t="s">
        <v>2743</v>
      </c>
      <c r="E391" t="s">
        <v>2744</v>
      </c>
      <c r="F391" t="s">
        <v>2745</v>
      </c>
      <c r="G391" t="s">
        <v>2310</v>
      </c>
      <c r="H391" t="s">
        <v>2746</v>
      </c>
      <c r="I391" t="s">
        <v>44</v>
      </c>
      <c r="J391" t="s">
        <v>45</v>
      </c>
      <c r="K391" t="s">
        <v>109</v>
      </c>
      <c r="L391" t="s">
        <v>110</v>
      </c>
      <c r="M391" t="s">
        <v>529</v>
      </c>
      <c r="N391" t="s">
        <v>530</v>
      </c>
      <c r="O391" t="s">
        <v>531</v>
      </c>
      <c r="P391" t="s">
        <v>532</v>
      </c>
      <c r="Q391" t="s">
        <v>533</v>
      </c>
      <c r="R391" t="s">
        <v>131</v>
      </c>
      <c r="S391" s="83">
        <v>97615.349999999991</v>
      </c>
      <c r="T391" s="83">
        <v>0</v>
      </c>
      <c r="U391" s="83">
        <v>97615.349999999991</v>
      </c>
      <c r="V391" s="83">
        <v>0</v>
      </c>
      <c r="W391" s="83">
        <v>0</v>
      </c>
      <c r="X391" s="83">
        <v>0</v>
      </c>
      <c r="Y391">
        <v>0</v>
      </c>
      <c r="Z391" s="83">
        <v>9761.5349999999999</v>
      </c>
      <c r="AA391" s="83">
        <v>9761.5349999999999</v>
      </c>
    </row>
    <row r="392" spans="1:27" x14ac:dyDescent="0.25">
      <c r="A392" t="s">
        <v>1529</v>
      </c>
      <c r="B392" t="s">
        <v>1529</v>
      </c>
      <c r="C392" t="s">
        <v>2742</v>
      </c>
      <c r="D392" t="s">
        <v>2743</v>
      </c>
      <c r="E392" t="s">
        <v>2744</v>
      </c>
      <c r="F392" t="s">
        <v>2745</v>
      </c>
      <c r="G392" t="s">
        <v>2310</v>
      </c>
      <c r="H392" t="s">
        <v>2746</v>
      </c>
      <c r="I392" t="s">
        <v>44</v>
      </c>
      <c r="J392" t="s">
        <v>45</v>
      </c>
      <c r="K392" t="s">
        <v>109</v>
      </c>
      <c r="L392" t="s">
        <v>110</v>
      </c>
      <c r="M392" t="s">
        <v>529</v>
      </c>
      <c r="N392" t="s">
        <v>530</v>
      </c>
      <c r="O392" t="s">
        <v>531</v>
      </c>
      <c r="P392" t="s">
        <v>2118</v>
      </c>
      <c r="Q392" t="s">
        <v>2119</v>
      </c>
      <c r="R392" t="s">
        <v>131</v>
      </c>
      <c r="S392" s="83">
        <v>521640</v>
      </c>
      <c r="T392" s="83">
        <v>232896</v>
      </c>
      <c r="U392" s="83">
        <v>288744</v>
      </c>
      <c r="V392" s="83">
        <v>0</v>
      </c>
      <c r="W392" s="83">
        <v>0</v>
      </c>
      <c r="X392" s="83">
        <v>1793.9487399055429</v>
      </c>
      <c r="Y392">
        <v>0</v>
      </c>
      <c r="Z392" s="83">
        <v>28874.399999999998</v>
      </c>
      <c r="AA392" s="83">
        <v>30668.348739905541</v>
      </c>
    </row>
    <row r="393" spans="1:27" x14ac:dyDescent="0.25">
      <c r="A393" t="s">
        <v>1529</v>
      </c>
      <c r="B393" t="s">
        <v>1529</v>
      </c>
      <c r="C393" t="s">
        <v>2742</v>
      </c>
      <c r="D393" t="s">
        <v>2743</v>
      </c>
      <c r="E393" t="s">
        <v>2744</v>
      </c>
      <c r="F393" t="s">
        <v>2745</v>
      </c>
      <c r="G393" t="s">
        <v>2310</v>
      </c>
      <c r="H393" t="s">
        <v>2746</v>
      </c>
      <c r="I393" t="s">
        <v>44</v>
      </c>
      <c r="J393" t="s">
        <v>45</v>
      </c>
      <c r="K393" t="s">
        <v>109</v>
      </c>
      <c r="L393" t="s">
        <v>110</v>
      </c>
      <c r="M393" t="s">
        <v>522</v>
      </c>
      <c r="N393" t="s">
        <v>525</v>
      </c>
      <c r="O393" t="s">
        <v>1253</v>
      </c>
      <c r="P393" t="s">
        <v>2362</v>
      </c>
      <c r="Q393" t="s">
        <v>2363</v>
      </c>
      <c r="R393" t="s">
        <v>131</v>
      </c>
      <c r="S393" s="83">
        <v>34491.24</v>
      </c>
      <c r="T393" s="83">
        <v>12998.16</v>
      </c>
      <c r="U393" s="83">
        <v>21493.08</v>
      </c>
      <c r="V393" s="83">
        <v>0</v>
      </c>
      <c r="W393" s="83">
        <v>0</v>
      </c>
      <c r="X393" s="83">
        <v>100.12208347541662</v>
      </c>
      <c r="Y393">
        <v>0</v>
      </c>
      <c r="Z393" s="83">
        <v>2149.308</v>
      </c>
      <c r="AA393" s="83">
        <v>2249.4300834754167</v>
      </c>
    </row>
    <row r="394" spans="1:27" x14ac:dyDescent="0.25">
      <c r="A394" t="s">
        <v>1529</v>
      </c>
      <c r="B394" t="s">
        <v>1529</v>
      </c>
      <c r="C394" t="s">
        <v>2742</v>
      </c>
      <c r="D394" t="s">
        <v>2743</v>
      </c>
      <c r="E394" t="s">
        <v>2744</v>
      </c>
      <c r="F394" t="s">
        <v>2745</v>
      </c>
      <c r="G394" t="s">
        <v>2310</v>
      </c>
      <c r="H394" t="s">
        <v>2746</v>
      </c>
      <c r="I394" t="s">
        <v>44</v>
      </c>
      <c r="J394" t="s">
        <v>45</v>
      </c>
      <c r="K394" t="s">
        <v>109</v>
      </c>
      <c r="L394" t="s">
        <v>110</v>
      </c>
      <c r="M394" t="s">
        <v>522</v>
      </c>
      <c r="N394" t="s">
        <v>525</v>
      </c>
      <c r="O394" t="s">
        <v>1253</v>
      </c>
      <c r="P394" t="s">
        <v>2364</v>
      </c>
      <c r="Q394" t="s">
        <v>2365</v>
      </c>
      <c r="R394" t="s">
        <v>131</v>
      </c>
      <c r="S394" s="83">
        <v>22556.04</v>
      </c>
      <c r="T394" s="83">
        <v>1605.24</v>
      </c>
      <c r="U394" s="83">
        <v>20950.800000000003</v>
      </c>
      <c r="V394" s="83">
        <v>0</v>
      </c>
      <c r="W394" s="83">
        <v>0</v>
      </c>
      <c r="X394" s="83">
        <v>12.364824965847303</v>
      </c>
      <c r="Y394">
        <v>0</v>
      </c>
      <c r="Z394" s="83">
        <v>2095.08</v>
      </c>
      <c r="AA394" s="83">
        <v>2107.4448249658471</v>
      </c>
    </row>
    <row r="395" spans="1:27" x14ac:dyDescent="0.25">
      <c r="A395" t="s">
        <v>1529</v>
      </c>
      <c r="B395" t="s">
        <v>1529</v>
      </c>
      <c r="C395" t="s">
        <v>2742</v>
      </c>
      <c r="D395" t="s">
        <v>2743</v>
      </c>
      <c r="E395" t="s">
        <v>2744</v>
      </c>
      <c r="F395" t="s">
        <v>2745</v>
      </c>
      <c r="G395" t="s">
        <v>2310</v>
      </c>
      <c r="H395" t="s">
        <v>2746</v>
      </c>
      <c r="I395" t="s">
        <v>44</v>
      </c>
      <c r="J395" t="s">
        <v>45</v>
      </c>
      <c r="K395" t="s">
        <v>109</v>
      </c>
      <c r="L395" t="s">
        <v>110</v>
      </c>
      <c r="M395" t="s">
        <v>1116</v>
      </c>
      <c r="N395" t="s">
        <v>1117</v>
      </c>
      <c r="O395" t="s">
        <v>1117</v>
      </c>
      <c r="P395" t="s">
        <v>1781</v>
      </c>
      <c r="Q395" t="s">
        <v>1782</v>
      </c>
      <c r="R395" t="s">
        <v>131</v>
      </c>
      <c r="S395" s="83">
        <v>9657.6999999999989</v>
      </c>
      <c r="T395" s="83">
        <v>5878.6</v>
      </c>
      <c r="U395" s="83">
        <v>3779.099999999999</v>
      </c>
      <c r="V395" s="83">
        <v>0</v>
      </c>
      <c r="W395" s="83">
        <v>0</v>
      </c>
      <c r="X395" s="83">
        <v>45.281615237740127</v>
      </c>
      <c r="Y395">
        <v>0</v>
      </c>
      <c r="Z395" s="83">
        <v>377.91000000000008</v>
      </c>
      <c r="AA395" s="83">
        <v>423.19161523774017</v>
      </c>
    </row>
    <row r="396" spans="1:27" x14ac:dyDescent="0.25">
      <c r="A396" t="s">
        <v>1529</v>
      </c>
      <c r="B396" t="s">
        <v>1529</v>
      </c>
      <c r="C396" t="s">
        <v>2742</v>
      </c>
      <c r="D396" t="s">
        <v>2743</v>
      </c>
      <c r="E396" t="s">
        <v>2744</v>
      </c>
      <c r="F396" t="s">
        <v>2745</v>
      </c>
      <c r="G396" t="s">
        <v>2310</v>
      </c>
      <c r="H396" t="s">
        <v>2746</v>
      </c>
      <c r="I396" t="s">
        <v>44</v>
      </c>
      <c r="J396" t="s">
        <v>45</v>
      </c>
      <c r="K396" t="s">
        <v>109</v>
      </c>
      <c r="L396" t="s">
        <v>110</v>
      </c>
      <c r="M396" t="s">
        <v>901</v>
      </c>
      <c r="N396" t="s">
        <v>902</v>
      </c>
      <c r="O396" t="s">
        <v>903</v>
      </c>
      <c r="P396" t="s">
        <v>2503</v>
      </c>
      <c r="Q396" t="s">
        <v>2504</v>
      </c>
      <c r="R396" t="s">
        <v>131</v>
      </c>
      <c r="S396" s="83">
        <v>14794</v>
      </c>
      <c r="T396" s="83">
        <v>47986.600000000006</v>
      </c>
      <c r="U396" s="83">
        <v>-33192.600000000006</v>
      </c>
      <c r="V396" s="83">
        <v>0</v>
      </c>
      <c r="W396" s="83">
        <v>0</v>
      </c>
      <c r="X396" s="83">
        <v>369.63065317717491</v>
      </c>
      <c r="Y396">
        <v>0</v>
      </c>
      <c r="Z396" s="83">
        <v>-3319.2599999999998</v>
      </c>
      <c r="AA396" s="83">
        <v>-2949.6293468228255</v>
      </c>
    </row>
    <row r="397" spans="1:27" x14ac:dyDescent="0.25">
      <c r="A397" t="s">
        <v>1529</v>
      </c>
      <c r="B397" t="s">
        <v>1529</v>
      </c>
      <c r="C397" t="s">
        <v>2742</v>
      </c>
      <c r="D397" t="s">
        <v>2743</v>
      </c>
      <c r="E397" t="s">
        <v>2744</v>
      </c>
      <c r="F397" t="s">
        <v>2745</v>
      </c>
      <c r="G397" t="s">
        <v>2310</v>
      </c>
      <c r="H397" t="s">
        <v>2746</v>
      </c>
      <c r="I397" t="s">
        <v>44</v>
      </c>
      <c r="J397" t="s">
        <v>45</v>
      </c>
      <c r="K397" t="s">
        <v>109</v>
      </c>
      <c r="L397" t="s">
        <v>110</v>
      </c>
      <c r="M397" t="s">
        <v>901</v>
      </c>
      <c r="N397" t="s">
        <v>902</v>
      </c>
      <c r="O397" t="s">
        <v>903</v>
      </c>
      <c r="P397" t="s">
        <v>2542</v>
      </c>
      <c r="Q397" t="s">
        <v>2543</v>
      </c>
      <c r="R397" t="s">
        <v>131</v>
      </c>
      <c r="S397" s="83">
        <v>5917.5999999999995</v>
      </c>
      <c r="T397" s="83">
        <v>10485.8</v>
      </c>
      <c r="U397" s="83">
        <v>-4568.2</v>
      </c>
      <c r="V397" s="83">
        <v>0</v>
      </c>
      <c r="W397" s="83">
        <v>0</v>
      </c>
      <c r="X397" s="83">
        <v>80.769904579303812</v>
      </c>
      <c r="Y397">
        <v>0</v>
      </c>
      <c r="Z397" s="83">
        <v>-456.81999999999994</v>
      </c>
      <c r="AA397" s="83">
        <v>-376.05009542069615</v>
      </c>
    </row>
    <row r="398" spans="1:27" x14ac:dyDescent="0.25">
      <c r="A398" t="s">
        <v>1529</v>
      </c>
      <c r="B398" t="s">
        <v>1529</v>
      </c>
      <c r="C398" t="s">
        <v>2742</v>
      </c>
      <c r="D398" t="s">
        <v>2743</v>
      </c>
      <c r="E398" t="s">
        <v>2744</v>
      </c>
      <c r="F398" t="s">
        <v>2745</v>
      </c>
      <c r="G398" t="s">
        <v>2310</v>
      </c>
      <c r="H398" t="s">
        <v>2746</v>
      </c>
      <c r="I398" t="s">
        <v>44</v>
      </c>
      <c r="J398" t="s">
        <v>45</v>
      </c>
      <c r="K398" t="s">
        <v>109</v>
      </c>
      <c r="L398" t="s">
        <v>110</v>
      </c>
      <c r="M398" t="s">
        <v>901</v>
      </c>
      <c r="N398" t="s">
        <v>902</v>
      </c>
      <c r="O398" t="s">
        <v>903</v>
      </c>
      <c r="P398" t="s">
        <v>2642</v>
      </c>
      <c r="Q398" t="s">
        <v>2643</v>
      </c>
      <c r="R398" t="s">
        <v>131</v>
      </c>
      <c r="S398" s="83">
        <v>1024.1999999999998</v>
      </c>
      <c r="T398" s="83">
        <v>227.6</v>
      </c>
      <c r="U398" s="83">
        <v>796.59999999999991</v>
      </c>
      <c r="V398" s="83">
        <v>0</v>
      </c>
      <c r="W398" s="83">
        <v>0</v>
      </c>
      <c r="X398" s="83">
        <v>1.7531547695215957</v>
      </c>
      <c r="Y398">
        <v>0</v>
      </c>
      <c r="Z398" s="83">
        <v>79.66</v>
      </c>
      <c r="AA398" s="83">
        <v>81.413154769521597</v>
      </c>
    </row>
    <row r="399" spans="1:27" x14ac:dyDescent="0.25">
      <c r="A399" t="s">
        <v>1529</v>
      </c>
      <c r="B399" t="s">
        <v>1529</v>
      </c>
      <c r="C399" t="s">
        <v>2742</v>
      </c>
      <c r="D399" t="s">
        <v>2743</v>
      </c>
      <c r="E399" t="s">
        <v>2744</v>
      </c>
      <c r="F399" t="s">
        <v>2745</v>
      </c>
      <c r="G399" t="s">
        <v>2310</v>
      </c>
      <c r="H399" t="s">
        <v>2746</v>
      </c>
      <c r="I399" t="s">
        <v>44</v>
      </c>
      <c r="J399" t="s">
        <v>45</v>
      </c>
      <c r="K399" t="s">
        <v>109</v>
      </c>
      <c r="L399" t="s">
        <v>110</v>
      </c>
      <c r="M399" t="s">
        <v>901</v>
      </c>
      <c r="N399" t="s">
        <v>902</v>
      </c>
      <c r="O399" t="s">
        <v>1267</v>
      </c>
      <c r="P399" t="s">
        <v>1973</v>
      </c>
      <c r="Q399" t="s">
        <v>1974</v>
      </c>
      <c r="R399" t="s">
        <v>131</v>
      </c>
      <c r="S399" s="83">
        <v>268</v>
      </c>
      <c r="T399" s="83">
        <v>0</v>
      </c>
      <c r="U399" s="83">
        <v>268</v>
      </c>
      <c r="V399" s="83">
        <v>0</v>
      </c>
      <c r="W399" s="83">
        <v>0</v>
      </c>
      <c r="X399" s="83">
        <v>0</v>
      </c>
      <c r="Y399">
        <v>0</v>
      </c>
      <c r="Z399" s="83">
        <v>26.8</v>
      </c>
      <c r="AA399" s="83">
        <v>26.8</v>
      </c>
    </row>
    <row r="400" spans="1:27" x14ac:dyDescent="0.25">
      <c r="A400" t="s">
        <v>1529</v>
      </c>
      <c r="B400" t="s">
        <v>1529</v>
      </c>
      <c r="C400" t="s">
        <v>2742</v>
      </c>
      <c r="D400" t="s">
        <v>2743</v>
      </c>
      <c r="E400" t="s">
        <v>2744</v>
      </c>
      <c r="F400" t="s">
        <v>2745</v>
      </c>
      <c r="G400" t="s">
        <v>2310</v>
      </c>
      <c r="H400" t="s">
        <v>2746</v>
      </c>
      <c r="I400" t="s">
        <v>44</v>
      </c>
      <c r="J400" t="s">
        <v>45</v>
      </c>
      <c r="K400" t="s">
        <v>109</v>
      </c>
      <c r="L400" t="s">
        <v>110</v>
      </c>
      <c r="M400" t="s">
        <v>901</v>
      </c>
      <c r="N400" t="s">
        <v>902</v>
      </c>
      <c r="O400" t="s">
        <v>1267</v>
      </c>
      <c r="P400" t="s">
        <v>1268</v>
      </c>
      <c r="Q400" t="s">
        <v>1269</v>
      </c>
      <c r="R400" t="s">
        <v>131</v>
      </c>
      <c r="S400" s="83">
        <v>1072</v>
      </c>
      <c r="T400" s="83">
        <v>0</v>
      </c>
      <c r="U400" s="83">
        <v>1072</v>
      </c>
      <c r="V400" s="83">
        <v>0</v>
      </c>
      <c r="W400" s="83">
        <v>0</v>
      </c>
      <c r="X400" s="83">
        <v>0</v>
      </c>
      <c r="Y400">
        <v>0</v>
      </c>
      <c r="Z400" s="83">
        <v>107.2</v>
      </c>
      <c r="AA400" s="83">
        <v>107.2</v>
      </c>
    </row>
    <row r="401" spans="1:27" x14ac:dyDescent="0.25">
      <c r="A401" t="s">
        <v>1529</v>
      </c>
      <c r="B401" t="s">
        <v>1529</v>
      </c>
      <c r="C401" t="s">
        <v>2742</v>
      </c>
      <c r="D401" t="s">
        <v>2743</v>
      </c>
      <c r="E401" t="s">
        <v>2744</v>
      </c>
      <c r="F401" t="s">
        <v>2745</v>
      </c>
      <c r="G401" t="s">
        <v>2310</v>
      </c>
      <c r="H401" t="s">
        <v>2746</v>
      </c>
      <c r="I401" t="s">
        <v>44</v>
      </c>
      <c r="J401" t="s">
        <v>45</v>
      </c>
      <c r="K401" t="s">
        <v>109</v>
      </c>
      <c r="L401" t="s">
        <v>110</v>
      </c>
      <c r="M401" t="s">
        <v>901</v>
      </c>
      <c r="N401" t="s">
        <v>902</v>
      </c>
      <c r="O401" t="s">
        <v>1267</v>
      </c>
      <c r="P401" t="s">
        <v>1270</v>
      </c>
      <c r="Q401" t="s">
        <v>1271</v>
      </c>
      <c r="R401" t="s">
        <v>131</v>
      </c>
      <c r="S401" s="83">
        <v>1188</v>
      </c>
      <c r="T401" s="83">
        <v>0</v>
      </c>
      <c r="U401" s="83">
        <v>1188</v>
      </c>
      <c r="V401" s="83">
        <v>0</v>
      </c>
      <c r="W401" s="83">
        <v>0</v>
      </c>
      <c r="X401" s="83">
        <v>0</v>
      </c>
      <c r="Y401">
        <v>0</v>
      </c>
      <c r="Z401" s="83">
        <v>118.80000000000001</v>
      </c>
      <c r="AA401" s="83">
        <v>118.80000000000001</v>
      </c>
    </row>
    <row r="402" spans="1:27" x14ac:dyDescent="0.25">
      <c r="A402" t="s">
        <v>1529</v>
      </c>
      <c r="B402" t="s">
        <v>1529</v>
      </c>
      <c r="C402" t="s">
        <v>2742</v>
      </c>
      <c r="D402" t="s">
        <v>2743</v>
      </c>
      <c r="E402" t="s">
        <v>2744</v>
      </c>
      <c r="F402" t="s">
        <v>2745</v>
      </c>
      <c r="G402" t="s">
        <v>2310</v>
      </c>
      <c r="H402" t="s">
        <v>2746</v>
      </c>
      <c r="I402" t="s">
        <v>44</v>
      </c>
      <c r="J402" t="s">
        <v>45</v>
      </c>
      <c r="K402" t="s">
        <v>109</v>
      </c>
      <c r="L402" t="s">
        <v>110</v>
      </c>
      <c r="M402" t="s">
        <v>901</v>
      </c>
      <c r="N402" t="s">
        <v>902</v>
      </c>
      <c r="O402" t="s">
        <v>905</v>
      </c>
      <c r="P402" t="s">
        <v>1273</v>
      </c>
      <c r="Q402" t="s">
        <v>2300</v>
      </c>
      <c r="R402" t="s">
        <v>131</v>
      </c>
      <c r="S402" s="83">
        <v>0</v>
      </c>
      <c r="T402" s="83">
        <v>309</v>
      </c>
      <c r="U402" s="83">
        <v>-309</v>
      </c>
      <c r="V402" s="83">
        <v>0</v>
      </c>
      <c r="W402" s="83">
        <v>0</v>
      </c>
      <c r="X402" s="83">
        <v>2.3801617916615689</v>
      </c>
      <c r="Y402">
        <v>0</v>
      </c>
      <c r="Z402" s="83">
        <v>-30.900000000000002</v>
      </c>
      <c r="AA402" s="83">
        <v>-28.519838208338435</v>
      </c>
    </row>
    <row r="403" spans="1:27" x14ac:dyDescent="0.25">
      <c r="A403" t="s">
        <v>1529</v>
      </c>
      <c r="B403" t="s">
        <v>1529</v>
      </c>
      <c r="C403" t="s">
        <v>2742</v>
      </c>
      <c r="D403" t="s">
        <v>2743</v>
      </c>
      <c r="E403" t="s">
        <v>2744</v>
      </c>
      <c r="F403" t="s">
        <v>2745</v>
      </c>
      <c r="G403" t="s">
        <v>2310</v>
      </c>
      <c r="H403" t="s">
        <v>2746</v>
      </c>
      <c r="I403" t="s">
        <v>44</v>
      </c>
      <c r="J403" t="s">
        <v>45</v>
      </c>
      <c r="K403" t="s">
        <v>111</v>
      </c>
      <c r="L403" t="s">
        <v>112</v>
      </c>
      <c r="M403" t="s">
        <v>1118</v>
      </c>
      <c r="N403" t="s">
        <v>1119</v>
      </c>
      <c r="O403" t="s">
        <v>1118</v>
      </c>
      <c r="P403" t="s">
        <v>1274</v>
      </c>
      <c r="Q403" t="s">
        <v>2167</v>
      </c>
      <c r="R403" t="s">
        <v>131</v>
      </c>
      <c r="S403" s="83">
        <v>1912.3999999999999</v>
      </c>
      <c r="T403" s="83">
        <v>663.6</v>
      </c>
      <c r="U403" s="83">
        <v>1248.8</v>
      </c>
      <c r="V403" s="83">
        <v>0</v>
      </c>
      <c r="W403" s="83">
        <v>0</v>
      </c>
      <c r="X403" s="83">
        <v>5.1115707603450389</v>
      </c>
      <c r="Y403">
        <v>0</v>
      </c>
      <c r="Z403" s="83">
        <v>124.88</v>
      </c>
      <c r="AA403" s="83">
        <v>129.99157076034504</v>
      </c>
    </row>
    <row r="404" spans="1:27" x14ac:dyDescent="0.25">
      <c r="A404" t="s">
        <v>1529</v>
      </c>
      <c r="B404" t="s">
        <v>1529</v>
      </c>
      <c r="C404" t="s">
        <v>2742</v>
      </c>
      <c r="D404" t="s">
        <v>2743</v>
      </c>
      <c r="E404" t="s">
        <v>2744</v>
      </c>
      <c r="F404" t="s">
        <v>2745</v>
      </c>
      <c r="G404" t="s">
        <v>2310</v>
      </c>
      <c r="H404" t="s">
        <v>2746</v>
      </c>
      <c r="I404" t="s">
        <v>44</v>
      </c>
      <c r="J404" t="s">
        <v>45</v>
      </c>
      <c r="K404" t="s">
        <v>66</v>
      </c>
      <c r="L404" t="s">
        <v>67</v>
      </c>
      <c r="M404" t="s">
        <v>1121</v>
      </c>
      <c r="N404" t="s">
        <v>1124</v>
      </c>
      <c r="O404" t="s">
        <v>1125</v>
      </c>
      <c r="P404" t="s">
        <v>1275</v>
      </c>
      <c r="Q404" t="s">
        <v>1276</v>
      </c>
      <c r="R404" t="s">
        <v>131</v>
      </c>
      <c r="S404" s="83">
        <v>218</v>
      </c>
      <c r="T404" s="83">
        <v>0</v>
      </c>
      <c r="U404" s="83">
        <v>218</v>
      </c>
      <c r="V404" s="83">
        <v>0</v>
      </c>
      <c r="W404" s="83">
        <v>0</v>
      </c>
      <c r="X404" s="83">
        <v>0</v>
      </c>
      <c r="Y404">
        <v>0</v>
      </c>
      <c r="Z404" s="83">
        <v>21.8</v>
      </c>
      <c r="AA404" s="83">
        <v>21.8</v>
      </c>
    </row>
    <row r="405" spans="1:27" x14ac:dyDescent="0.25">
      <c r="A405" t="s">
        <v>1529</v>
      </c>
      <c r="B405" t="s">
        <v>1529</v>
      </c>
      <c r="C405" t="s">
        <v>2742</v>
      </c>
      <c r="D405" t="s">
        <v>2743</v>
      </c>
      <c r="E405" t="s">
        <v>2744</v>
      </c>
      <c r="F405" t="s">
        <v>2745</v>
      </c>
      <c r="G405" t="s">
        <v>2310</v>
      </c>
      <c r="H405" t="s">
        <v>2746</v>
      </c>
      <c r="I405" t="s">
        <v>44</v>
      </c>
      <c r="J405" t="s">
        <v>45</v>
      </c>
      <c r="K405" t="s">
        <v>66</v>
      </c>
      <c r="L405" t="s">
        <v>67</v>
      </c>
      <c r="M405" t="s">
        <v>1121</v>
      </c>
      <c r="N405" t="s">
        <v>1124</v>
      </c>
      <c r="O405" t="s">
        <v>1125</v>
      </c>
      <c r="P405" t="s">
        <v>1126</v>
      </c>
      <c r="Q405" t="s">
        <v>1127</v>
      </c>
      <c r="R405" t="s">
        <v>131</v>
      </c>
      <c r="S405" s="83">
        <v>872</v>
      </c>
      <c r="T405" s="83">
        <v>872</v>
      </c>
      <c r="U405" s="83">
        <v>0</v>
      </c>
      <c r="V405" s="83">
        <v>0</v>
      </c>
      <c r="W405" s="83">
        <v>0</v>
      </c>
      <c r="X405" s="83">
        <v>6.7168319816468873</v>
      </c>
      <c r="Y405">
        <v>0</v>
      </c>
      <c r="Z405" s="83">
        <v>0</v>
      </c>
      <c r="AA405" s="83">
        <v>6.7168319816468909</v>
      </c>
    </row>
    <row r="406" spans="1:27" x14ac:dyDescent="0.25">
      <c r="A406" t="s">
        <v>1529</v>
      </c>
      <c r="B406" t="s">
        <v>1529</v>
      </c>
      <c r="C406" t="s">
        <v>2742</v>
      </c>
      <c r="D406" t="s">
        <v>2743</v>
      </c>
      <c r="E406" t="s">
        <v>2744</v>
      </c>
      <c r="F406" t="s">
        <v>2745</v>
      </c>
      <c r="G406" t="s">
        <v>2310</v>
      </c>
      <c r="H406" t="s">
        <v>2746</v>
      </c>
      <c r="I406" t="s">
        <v>44</v>
      </c>
      <c r="J406" t="s">
        <v>45</v>
      </c>
      <c r="K406" t="s">
        <v>66</v>
      </c>
      <c r="L406" t="s">
        <v>67</v>
      </c>
      <c r="M406" t="s">
        <v>1121</v>
      </c>
      <c r="N406" t="s">
        <v>1124</v>
      </c>
      <c r="O406" t="s">
        <v>1125</v>
      </c>
      <c r="P406" t="s">
        <v>2475</v>
      </c>
      <c r="Q406" t="s">
        <v>2476</v>
      </c>
      <c r="R406" t="s">
        <v>131</v>
      </c>
      <c r="S406" s="83">
        <v>1308</v>
      </c>
      <c r="T406" s="83">
        <v>872</v>
      </c>
      <c r="U406" s="83">
        <v>436</v>
      </c>
      <c r="V406" s="83">
        <v>0</v>
      </c>
      <c r="W406" s="83">
        <v>0</v>
      </c>
      <c r="X406" s="83">
        <v>6.7168319816468873</v>
      </c>
      <c r="Y406">
        <v>0</v>
      </c>
      <c r="Z406" s="83">
        <v>43.599999999999994</v>
      </c>
      <c r="AA406" s="83">
        <v>50.316831981646885</v>
      </c>
    </row>
    <row r="407" spans="1:27" x14ac:dyDescent="0.25">
      <c r="A407" t="s">
        <v>1529</v>
      </c>
      <c r="B407" t="s">
        <v>1529</v>
      </c>
      <c r="C407" t="s">
        <v>2742</v>
      </c>
      <c r="D407" t="s">
        <v>2743</v>
      </c>
      <c r="E407" t="s">
        <v>2744</v>
      </c>
      <c r="F407" t="s">
        <v>2745</v>
      </c>
      <c r="G407" t="s">
        <v>2310</v>
      </c>
      <c r="H407" t="s">
        <v>2746</v>
      </c>
      <c r="I407" t="s">
        <v>44</v>
      </c>
      <c r="J407" t="s">
        <v>45</v>
      </c>
      <c r="K407" t="s">
        <v>66</v>
      </c>
      <c r="L407" t="s">
        <v>67</v>
      </c>
      <c r="M407" t="s">
        <v>1121</v>
      </c>
      <c r="N407" t="s">
        <v>1122</v>
      </c>
      <c r="O407" t="s">
        <v>1123</v>
      </c>
      <c r="P407" t="s">
        <v>2798</v>
      </c>
      <c r="Q407" t="s">
        <v>2799</v>
      </c>
      <c r="R407" t="s">
        <v>131</v>
      </c>
      <c r="S407" s="83">
        <v>0</v>
      </c>
      <c r="T407" s="83">
        <v>171.5</v>
      </c>
      <c r="U407" s="83">
        <v>-171.5</v>
      </c>
      <c r="V407" s="83">
        <v>0</v>
      </c>
      <c r="W407" s="83">
        <v>0</v>
      </c>
      <c r="X407" s="83">
        <v>1.3210283083170196</v>
      </c>
      <c r="Y407">
        <v>0</v>
      </c>
      <c r="Z407" s="83">
        <v>-17.150000000000002</v>
      </c>
      <c r="AA407" s="83">
        <v>-15.828971691682982</v>
      </c>
    </row>
    <row r="408" spans="1:27" x14ac:dyDescent="0.25">
      <c r="A408" t="s">
        <v>1529</v>
      </c>
      <c r="B408" t="s">
        <v>1529</v>
      </c>
      <c r="C408" t="s">
        <v>2742</v>
      </c>
      <c r="D408" t="s">
        <v>2743</v>
      </c>
      <c r="E408" t="s">
        <v>2744</v>
      </c>
      <c r="F408" t="s">
        <v>2745</v>
      </c>
      <c r="G408" t="s">
        <v>2310</v>
      </c>
      <c r="H408" t="s">
        <v>2746</v>
      </c>
      <c r="I408" t="s">
        <v>44</v>
      </c>
      <c r="J408" t="s">
        <v>45</v>
      </c>
      <c r="K408" t="s">
        <v>66</v>
      </c>
      <c r="L408" t="s">
        <v>67</v>
      </c>
      <c r="M408" t="s">
        <v>1121</v>
      </c>
      <c r="N408" t="s">
        <v>1516</v>
      </c>
      <c r="O408" t="s">
        <v>2800</v>
      </c>
      <c r="P408" t="s">
        <v>2801</v>
      </c>
      <c r="Q408" t="s">
        <v>2802</v>
      </c>
      <c r="R408" t="s">
        <v>131</v>
      </c>
      <c r="S408" s="83">
        <v>261.5</v>
      </c>
      <c r="T408" s="83">
        <v>261.5</v>
      </c>
      <c r="U408" s="83">
        <v>0</v>
      </c>
      <c r="V408" s="83">
        <v>0</v>
      </c>
      <c r="W408" s="83">
        <v>0</v>
      </c>
      <c r="X408" s="83">
        <v>2.0142793155970882</v>
      </c>
      <c r="Y408">
        <v>0</v>
      </c>
      <c r="Z408" s="83">
        <v>0</v>
      </c>
      <c r="AA408" s="83">
        <v>2.0142793155970899</v>
      </c>
    </row>
    <row r="409" spans="1:27" x14ac:dyDescent="0.25">
      <c r="A409" t="s">
        <v>1529</v>
      </c>
      <c r="B409" t="s">
        <v>1529</v>
      </c>
      <c r="C409" t="s">
        <v>2742</v>
      </c>
      <c r="D409" t="s">
        <v>2743</v>
      </c>
      <c r="E409" t="s">
        <v>2744</v>
      </c>
      <c r="F409" t="s">
        <v>2745</v>
      </c>
      <c r="G409" t="s">
        <v>2310</v>
      </c>
      <c r="H409" t="s">
        <v>2746</v>
      </c>
      <c r="I409" t="s">
        <v>44</v>
      </c>
      <c r="J409" t="s">
        <v>45</v>
      </c>
      <c r="K409" t="s">
        <v>66</v>
      </c>
      <c r="L409" t="s">
        <v>67</v>
      </c>
      <c r="M409" t="s">
        <v>1121</v>
      </c>
      <c r="N409" t="s">
        <v>1516</v>
      </c>
      <c r="O409" t="s">
        <v>1515</v>
      </c>
      <c r="P409" t="s">
        <v>3701</v>
      </c>
      <c r="Q409" t="s">
        <v>3702</v>
      </c>
      <c r="R409" t="s">
        <v>131</v>
      </c>
      <c r="S409" s="83">
        <v>0</v>
      </c>
      <c r="T409" s="83">
        <v>108</v>
      </c>
      <c r="U409" s="83">
        <v>-108</v>
      </c>
      <c r="V409" s="83">
        <v>0</v>
      </c>
      <c r="W409" s="83">
        <v>0</v>
      </c>
      <c r="X409" s="83">
        <v>0.83190120873608231</v>
      </c>
      <c r="Y409">
        <v>0</v>
      </c>
      <c r="Z409" s="83">
        <v>-10.8</v>
      </c>
      <c r="AA409" s="83">
        <v>-9.9680987912639178</v>
      </c>
    </row>
    <row r="410" spans="1:27" x14ac:dyDescent="0.25">
      <c r="A410" t="s">
        <v>1529</v>
      </c>
      <c r="B410" t="s">
        <v>1529</v>
      </c>
      <c r="C410" t="s">
        <v>2742</v>
      </c>
      <c r="D410" t="s">
        <v>2743</v>
      </c>
      <c r="E410" t="s">
        <v>2744</v>
      </c>
      <c r="F410" t="s">
        <v>2745</v>
      </c>
      <c r="G410" t="s">
        <v>2310</v>
      </c>
      <c r="H410" t="s">
        <v>2746</v>
      </c>
      <c r="I410" t="s">
        <v>44</v>
      </c>
      <c r="J410" t="s">
        <v>45</v>
      </c>
      <c r="K410" t="s">
        <v>66</v>
      </c>
      <c r="L410" t="s">
        <v>67</v>
      </c>
      <c r="M410" t="s">
        <v>1121</v>
      </c>
      <c r="N410" t="s">
        <v>1516</v>
      </c>
      <c r="O410" t="s">
        <v>1515</v>
      </c>
      <c r="P410" t="s">
        <v>3703</v>
      </c>
      <c r="Q410" t="s">
        <v>3704</v>
      </c>
      <c r="R410" t="s">
        <v>131</v>
      </c>
      <c r="S410" s="83">
        <v>0</v>
      </c>
      <c r="T410" s="83">
        <v>95.25</v>
      </c>
      <c r="U410" s="83">
        <v>-95.25</v>
      </c>
      <c r="V410" s="83">
        <v>0</v>
      </c>
      <c r="W410" s="83">
        <v>0</v>
      </c>
      <c r="X410" s="83">
        <v>0.73369064937140593</v>
      </c>
      <c r="Y410">
        <v>0</v>
      </c>
      <c r="Z410" s="83">
        <v>-9.5250000000000004</v>
      </c>
      <c r="AA410" s="83">
        <v>-8.7913093506285946</v>
      </c>
    </row>
    <row r="411" spans="1:27" x14ac:dyDescent="0.25">
      <c r="A411" t="s">
        <v>1529</v>
      </c>
      <c r="B411" t="s">
        <v>1529</v>
      </c>
      <c r="C411" t="s">
        <v>2742</v>
      </c>
      <c r="D411" t="s">
        <v>2743</v>
      </c>
      <c r="E411" t="s">
        <v>2744</v>
      </c>
      <c r="F411" t="s">
        <v>2745</v>
      </c>
      <c r="G411" t="s">
        <v>2310</v>
      </c>
      <c r="H411" t="s">
        <v>2746</v>
      </c>
      <c r="I411" t="s">
        <v>44</v>
      </c>
      <c r="J411" t="s">
        <v>45</v>
      </c>
      <c r="K411" t="s">
        <v>66</v>
      </c>
      <c r="L411" t="s">
        <v>67</v>
      </c>
      <c r="M411" t="s">
        <v>782</v>
      </c>
      <c r="N411" t="s">
        <v>783</v>
      </c>
      <c r="O411" t="s">
        <v>784</v>
      </c>
      <c r="P411" t="s">
        <v>785</v>
      </c>
      <c r="Q411" t="s">
        <v>786</v>
      </c>
      <c r="R411" t="s">
        <v>131</v>
      </c>
      <c r="S411" s="83">
        <v>101</v>
      </c>
      <c r="T411" s="83">
        <v>0</v>
      </c>
      <c r="U411" s="83">
        <v>101</v>
      </c>
      <c r="V411" s="83">
        <v>0</v>
      </c>
      <c r="W411" s="83">
        <v>0</v>
      </c>
      <c r="X411" s="83">
        <v>0</v>
      </c>
      <c r="Y411">
        <v>0</v>
      </c>
      <c r="Z411" s="83">
        <v>10.100000000000001</v>
      </c>
      <c r="AA411" s="83">
        <v>10.100000000000001</v>
      </c>
    </row>
    <row r="412" spans="1:27" x14ac:dyDescent="0.25">
      <c r="A412" t="s">
        <v>1529</v>
      </c>
      <c r="B412" t="s">
        <v>1529</v>
      </c>
      <c r="C412" t="s">
        <v>2742</v>
      </c>
      <c r="D412" t="s">
        <v>2743</v>
      </c>
      <c r="E412" t="s">
        <v>2744</v>
      </c>
      <c r="F412" t="s">
        <v>2745</v>
      </c>
      <c r="G412" t="s">
        <v>2310</v>
      </c>
      <c r="H412" t="s">
        <v>2746</v>
      </c>
      <c r="I412" t="s">
        <v>44</v>
      </c>
      <c r="J412" t="s">
        <v>45</v>
      </c>
      <c r="K412" t="s">
        <v>66</v>
      </c>
      <c r="L412" t="s">
        <v>67</v>
      </c>
      <c r="M412" t="s">
        <v>782</v>
      </c>
      <c r="N412" t="s">
        <v>958</v>
      </c>
      <c r="O412" t="s">
        <v>959</v>
      </c>
      <c r="P412" t="s">
        <v>960</v>
      </c>
      <c r="Q412" t="s">
        <v>961</v>
      </c>
      <c r="R412" t="s">
        <v>131</v>
      </c>
      <c r="S412" s="83">
        <v>0</v>
      </c>
      <c r="T412" s="83">
        <v>0</v>
      </c>
      <c r="U412" s="83">
        <v>0</v>
      </c>
      <c r="V412" s="83">
        <v>0</v>
      </c>
      <c r="W412" s="83">
        <v>0</v>
      </c>
      <c r="X412" s="83">
        <v>0</v>
      </c>
      <c r="Y412">
        <v>0</v>
      </c>
      <c r="Z412" s="83">
        <v>0</v>
      </c>
      <c r="AA412" s="83">
        <v>0</v>
      </c>
    </row>
    <row r="413" spans="1:27" x14ac:dyDescent="0.25">
      <c r="A413" t="s">
        <v>1529</v>
      </c>
      <c r="B413" t="s">
        <v>1529</v>
      </c>
      <c r="C413" t="s">
        <v>2742</v>
      </c>
      <c r="D413" t="s">
        <v>2743</v>
      </c>
      <c r="E413" t="s">
        <v>2744</v>
      </c>
      <c r="F413" t="s">
        <v>2745</v>
      </c>
      <c r="G413" t="s">
        <v>2310</v>
      </c>
      <c r="H413" t="s">
        <v>2746</v>
      </c>
      <c r="I413" t="s">
        <v>44</v>
      </c>
      <c r="J413" t="s">
        <v>45</v>
      </c>
      <c r="K413" t="s">
        <v>66</v>
      </c>
      <c r="L413" t="s">
        <v>67</v>
      </c>
      <c r="M413" t="s">
        <v>782</v>
      </c>
      <c r="N413" t="s">
        <v>958</v>
      </c>
      <c r="O413" t="s">
        <v>959</v>
      </c>
      <c r="P413" t="s">
        <v>2534</v>
      </c>
      <c r="Q413" t="s">
        <v>2535</v>
      </c>
      <c r="R413" t="s">
        <v>131</v>
      </c>
      <c r="S413" s="83">
        <v>235.2</v>
      </c>
      <c r="T413" s="83">
        <v>0</v>
      </c>
      <c r="U413" s="83">
        <v>235.2</v>
      </c>
      <c r="V413" s="83">
        <v>0</v>
      </c>
      <c r="W413" s="83">
        <v>0</v>
      </c>
      <c r="X413" s="83">
        <v>0</v>
      </c>
      <c r="Y413">
        <v>0</v>
      </c>
      <c r="Z413" s="83">
        <v>23.52</v>
      </c>
      <c r="AA413" s="83">
        <v>23.52</v>
      </c>
    </row>
    <row r="414" spans="1:27" x14ac:dyDescent="0.25">
      <c r="A414" t="s">
        <v>1529</v>
      </c>
      <c r="B414" t="s">
        <v>1529</v>
      </c>
      <c r="C414" t="s">
        <v>2742</v>
      </c>
      <c r="D414" t="s">
        <v>2743</v>
      </c>
      <c r="E414" t="s">
        <v>2744</v>
      </c>
      <c r="F414" t="s">
        <v>2745</v>
      </c>
      <c r="G414" t="s">
        <v>2310</v>
      </c>
      <c r="H414" t="s">
        <v>2746</v>
      </c>
      <c r="I414" t="s">
        <v>44</v>
      </c>
      <c r="J414" t="s">
        <v>45</v>
      </c>
      <c r="K414" t="s">
        <v>66</v>
      </c>
      <c r="L414" t="s">
        <v>67</v>
      </c>
      <c r="M414" t="s">
        <v>782</v>
      </c>
      <c r="N414" t="s">
        <v>2290</v>
      </c>
      <c r="O414" t="s">
        <v>787</v>
      </c>
      <c r="P414" t="s">
        <v>2291</v>
      </c>
      <c r="Q414" t="s">
        <v>2292</v>
      </c>
      <c r="R414" t="s">
        <v>131</v>
      </c>
      <c r="S414" s="83">
        <v>329.04</v>
      </c>
      <c r="T414" s="83">
        <v>219.36</v>
      </c>
      <c r="U414" s="83">
        <v>109.68</v>
      </c>
      <c r="V414" s="83">
        <v>0</v>
      </c>
      <c r="W414" s="83">
        <v>0</v>
      </c>
      <c r="X414" s="83">
        <v>1.6896837884106206</v>
      </c>
      <c r="Y414">
        <v>0</v>
      </c>
      <c r="Z414" s="83">
        <v>10.968000000000002</v>
      </c>
      <c r="AA414" s="83">
        <v>12.657683788410621</v>
      </c>
    </row>
    <row r="415" spans="1:27" x14ac:dyDescent="0.25">
      <c r="A415" t="s">
        <v>1529</v>
      </c>
      <c r="B415" t="s">
        <v>1529</v>
      </c>
      <c r="C415" t="s">
        <v>2742</v>
      </c>
      <c r="D415" t="s">
        <v>2743</v>
      </c>
      <c r="E415" t="s">
        <v>2744</v>
      </c>
      <c r="F415" t="s">
        <v>2745</v>
      </c>
      <c r="G415" t="s">
        <v>2310</v>
      </c>
      <c r="H415" t="s">
        <v>2746</v>
      </c>
      <c r="I415" t="s">
        <v>44</v>
      </c>
      <c r="J415" t="s">
        <v>45</v>
      </c>
      <c r="K415" t="s">
        <v>66</v>
      </c>
      <c r="L415" t="s">
        <v>67</v>
      </c>
      <c r="M415" t="s">
        <v>2668</v>
      </c>
      <c r="N415" t="s">
        <v>2669</v>
      </c>
      <c r="O415" t="s">
        <v>1517</v>
      </c>
      <c r="P415" t="s">
        <v>2803</v>
      </c>
      <c r="Q415" t="s">
        <v>2804</v>
      </c>
      <c r="R415" t="s">
        <v>131</v>
      </c>
      <c r="S415" s="83">
        <v>0</v>
      </c>
      <c r="T415" s="83">
        <v>946</v>
      </c>
      <c r="U415" s="83">
        <v>-946</v>
      </c>
      <c r="V415" s="83">
        <v>0</v>
      </c>
      <c r="W415" s="83">
        <v>0</v>
      </c>
      <c r="X415" s="83">
        <v>7.2868383654104987</v>
      </c>
      <c r="Y415">
        <v>0</v>
      </c>
      <c r="Z415" s="83">
        <v>-94.600000000000009</v>
      </c>
      <c r="AA415" s="83">
        <v>-87.313161634589505</v>
      </c>
    </row>
    <row r="416" spans="1:27" x14ac:dyDescent="0.25">
      <c r="A416" t="s">
        <v>1529</v>
      </c>
      <c r="B416" t="s">
        <v>1529</v>
      </c>
      <c r="C416" t="s">
        <v>2742</v>
      </c>
      <c r="D416" t="s">
        <v>2743</v>
      </c>
      <c r="E416" t="s">
        <v>2744</v>
      </c>
      <c r="F416" t="s">
        <v>2745</v>
      </c>
      <c r="G416" t="s">
        <v>2310</v>
      </c>
      <c r="H416" t="s">
        <v>2746</v>
      </c>
      <c r="I416" t="s">
        <v>44</v>
      </c>
      <c r="J416" t="s">
        <v>106</v>
      </c>
      <c r="K416" t="s">
        <v>107</v>
      </c>
      <c r="L416" t="s">
        <v>108</v>
      </c>
      <c r="M416" t="s">
        <v>1277</v>
      </c>
      <c r="N416" t="s">
        <v>1278</v>
      </c>
      <c r="O416" t="s">
        <v>580</v>
      </c>
      <c r="P416" t="s">
        <v>1826</v>
      </c>
      <c r="Q416" t="s">
        <v>1827</v>
      </c>
      <c r="R416" t="s">
        <v>131</v>
      </c>
      <c r="S416" s="83">
        <v>16116</v>
      </c>
      <c r="T416" s="83">
        <v>12418.800000000001</v>
      </c>
      <c r="U416" s="83">
        <v>3697.1999999999989</v>
      </c>
      <c r="V416" s="83">
        <v>0</v>
      </c>
      <c r="W416" s="83">
        <v>0</v>
      </c>
      <c r="X416" s="83">
        <v>95.659395657885739</v>
      </c>
      <c r="Y416">
        <v>0</v>
      </c>
      <c r="Z416" s="83">
        <v>369.7199999999998</v>
      </c>
      <c r="AA416" s="83">
        <v>465.37939565788565</v>
      </c>
    </row>
    <row r="417" spans="1:27" x14ac:dyDescent="0.25">
      <c r="A417" t="s">
        <v>1529</v>
      </c>
      <c r="B417" t="s">
        <v>1529</v>
      </c>
      <c r="C417" t="s">
        <v>2742</v>
      </c>
      <c r="D417" t="s">
        <v>2743</v>
      </c>
      <c r="E417" t="s">
        <v>2744</v>
      </c>
      <c r="F417" t="s">
        <v>2745</v>
      </c>
      <c r="G417" t="s">
        <v>2310</v>
      </c>
      <c r="H417" t="s">
        <v>2746</v>
      </c>
      <c r="I417" t="s">
        <v>44</v>
      </c>
      <c r="J417" t="s">
        <v>106</v>
      </c>
      <c r="K417" t="s">
        <v>107</v>
      </c>
      <c r="L417" t="s">
        <v>108</v>
      </c>
      <c r="M417" t="s">
        <v>1277</v>
      </c>
      <c r="N417" t="s">
        <v>1278</v>
      </c>
      <c r="O417" t="s">
        <v>580</v>
      </c>
      <c r="P417" t="s">
        <v>2486</v>
      </c>
      <c r="Q417" t="s">
        <v>2487</v>
      </c>
      <c r="R417" t="s">
        <v>131</v>
      </c>
      <c r="S417" s="83">
        <v>15464.4</v>
      </c>
      <c r="T417" s="83">
        <v>7366.8</v>
      </c>
      <c r="U417" s="83">
        <v>8097.5999999999995</v>
      </c>
      <c r="V417" s="83">
        <v>0</v>
      </c>
      <c r="W417" s="83">
        <v>0</v>
      </c>
      <c r="X417" s="83">
        <v>56.744905782564544</v>
      </c>
      <c r="Y417">
        <v>0</v>
      </c>
      <c r="Z417" s="83">
        <v>809.76</v>
      </c>
      <c r="AA417" s="83">
        <v>866.50490578256449</v>
      </c>
    </row>
    <row r="418" spans="1:27" x14ac:dyDescent="0.25">
      <c r="A418" t="s">
        <v>1529</v>
      </c>
      <c r="B418" t="s">
        <v>1529</v>
      </c>
      <c r="C418" t="s">
        <v>2742</v>
      </c>
      <c r="D418" t="s">
        <v>2743</v>
      </c>
      <c r="E418" t="s">
        <v>2744</v>
      </c>
      <c r="F418" t="s">
        <v>2745</v>
      </c>
      <c r="G418" t="s">
        <v>2310</v>
      </c>
      <c r="H418" t="s">
        <v>2746</v>
      </c>
      <c r="I418" t="s">
        <v>44</v>
      </c>
      <c r="J418" t="s">
        <v>106</v>
      </c>
      <c r="K418" t="s">
        <v>107</v>
      </c>
      <c r="L418" t="s">
        <v>108</v>
      </c>
      <c r="M418" t="s">
        <v>1277</v>
      </c>
      <c r="N418" t="s">
        <v>1278</v>
      </c>
      <c r="O418" t="s">
        <v>580</v>
      </c>
      <c r="P418" t="s">
        <v>1824</v>
      </c>
      <c r="Q418" t="s">
        <v>1825</v>
      </c>
      <c r="R418" t="s">
        <v>131</v>
      </c>
      <c r="S418" s="83">
        <v>7739.2</v>
      </c>
      <c r="T418" s="83">
        <v>20907.600000000002</v>
      </c>
      <c r="U418" s="83">
        <v>-13168.400000000001</v>
      </c>
      <c r="V418" s="83">
        <v>0</v>
      </c>
      <c r="W418" s="83">
        <v>0</v>
      </c>
      <c r="X418" s="83">
        <v>161.0468306645418</v>
      </c>
      <c r="Y418">
        <v>0</v>
      </c>
      <c r="Z418" s="83">
        <v>-1316.8400000000001</v>
      </c>
      <c r="AA418" s="83">
        <v>-1155.7931693354585</v>
      </c>
    </row>
    <row r="419" spans="1:27" x14ac:dyDescent="0.25">
      <c r="A419" t="s">
        <v>1529</v>
      </c>
      <c r="B419" t="s">
        <v>1529</v>
      </c>
      <c r="C419" t="s">
        <v>2742</v>
      </c>
      <c r="D419" t="s">
        <v>2743</v>
      </c>
      <c r="E419" t="s">
        <v>2744</v>
      </c>
      <c r="F419" t="s">
        <v>2745</v>
      </c>
      <c r="G419" t="s">
        <v>2310</v>
      </c>
      <c r="H419" t="s">
        <v>2746</v>
      </c>
      <c r="I419" t="s">
        <v>44</v>
      </c>
      <c r="J419" t="s">
        <v>106</v>
      </c>
      <c r="K419" t="s">
        <v>107</v>
      </c>
      <c r="L419" t="s">
        <v>108</v>
      </c>
      <c r="M419" t="s">
        <v>1277</v>
      </c>
      <c r="N419" t="s">
        <v>1278</v>
      </c>
      <c r="O419" t="s">
        <v>1282</v>
      </c>
      <c r="P419" t="s">
        <v>2489</v>
      </c>
      <c r="Q419" t="s">
        <v>2490</v>
      </c>
      <c r="R419" t="s">
        <v>131</v>
      </c>
      <c r="S419" s="83">
        <v>1712899.4000000004</v>
      </c>
      <c r="T419" s="83">
        <v>1555187.9999999998</v>
      </c>
      <c r="U419" s="83">
        <v>157711.40000000061</v>
      </c>
      <c r="V419" s="83">
        <v>0</v>
      </c>
      <c r="W419" s="83">
        <v>0</v>
      </c>
      <c r="X419" s="83">
        <v>11979.284972331947</v>
      </c>
      <c r="Y419">
        <v>0</v>
      </c>
      <c r="Z419" s="83">
        <v>15771.140000000072</v>
      </c>
      <c r="AA419" s="83">
        <v>27750.424972332024</v>
      </c>
    </row>
    <row r="420" spans="1:27" x14ac:dyDescent="0.25">
      <c r="A420" t="s">
        <v>1529</v>
      </c>
      <c r="B420" t="s">
        <v>1529</v>
      </c>
      <c r="C420" t="s">
        <v>2742</v>
      </c>
      <c r="D420" t="s">
        <v>2743</v>
      </c>
      <c r="E420" t="s">
        <v>2744</v>
      </c>
      <c r="F420" t="s">
        <v>2745</v>
      </c>
      <c r="G420" t="s">
        <v>2310</v>
      </c>
      <c r="H420" t="s">
        <v>2746</v>
      </c>
      <c r="I420" t="s">
        <v>44</v>
      </c>
      <c r="J420" t="s">
        <v>106</v>
      </c>
      <c r="K420" t="s">
        <v>107</v>
      </c>
      <c r="L420" t="s">
        <v>108</v>
      </c>
      <c r="M420" t="s">
        <v>1277</v>
      </c>
      <c r="N420" t="s">
        <v>1278</v>
      </c>
      <c r="O420" t="s">
        <v>1282</v>
      </c>
      <c r="P420" t="s">
        <v>2488</v>
      </c>
      <c r="Q420" t="s">
        <v>2439</v>
      </c>
      <c r="R420" t="s">
        <v>131</v>
      </c>
      <c r="S420" s="83">
        <v>29233.599999999999</v>
      </c>
      <c r="T420" s="83">
        <v>32549.15</v>
      </c>
      <c r="U420" s="83">
        <v>-3315.5500000000029</v>
      </c>
      <c r="V420" s="83">
        <v>0</v>
      </c>
      <c r="W420" s="83">
        <v>0</v>
      </c>
      <c r="X420" s="83">
        <v>250.71923359566719</v>
      </c>
      <c r="Y420">
        <v>0</v>
      </c>
      <c r="Z420" s="83">
        <v>-331.55500000000029</v>
      </c>
      <c r="AA420" s="83">
        <v>-80.835766404333299</v>
      </c>
    </row>
    <row r="421" spans="1:27" x14ac:dyDescent="0.25">
      <c r="A421" t="s">
        <v>1529</v>
      </c>
      <c r="B421" t="s">
        <v>1529</v>
      </c>
      <c r="C421" t="s">
        <v>2742</v>
      </c>
      <c r="D421" t="s">
        <v>2743</v>
      </c>
      <c r="E421" t="s">
        <v>2744</v>
      </c>
      <c r="F421" t="s">
        <v>2745</v>
      </c>
      <c r="G421" t="s">
        <v>2310</v>
      </c>
      <c r="H421" t="s">
        <v>2746</v>
      </c>
      <c r="I421" t="s">
        <v>44</v>
      </c>
      <c r="J421" t="s">
        <v>106</v>
      </c>
      <c r="K421" t="s">
        <v>107</v>
      </c>
      <c r="L421" t="s">
        <v>108</v>
      </c>
      <c r="M421" t="s">
        <v>1277</v>
      </c>
      <c r="N421" t="s">
        <v>1278</v>
      </c>
      <c r="O421" t="s">
        <v>1279</v>
      </c>
      <c r="P421" t="s">
        <v>1280</v>
      </c>
      <c r="Q421" t="s">
        <v>1281</v>
      </c>
      <c r="R421" t="s">
        <v>131</v>
      </c>
      <c r="S421" s="83">
        <v>232188.1</v>
      </c>
      <c r="T421" s="83">
        <v>208571</v>
      </c>
      <c r="U421" s="83">
        <v>23617.100000000006</v>
      </c>
      <c r="V421" s="83">
        <v>0</v>
      </c>
      <c r="W421" s="83">
        <v>0</v>
      </c>
      <c r="X421" s="83">
        <v>1606.57839821568</v>
      </c>
      <c r="Y421">
        <v>0</v>
      </c>
      <c r="Z421" s="83">
        <v>2361.7100000000028</v>
      </c>
      <c r="AA421" s="83">
        <v>3968.2883982156782</v>
      </c>
    </row>
    <row r="422" spans="1:27" x14ac:dyDescent="0.25">
      <c r="A422" t="s">
        <v>1529</v>
      </c>
      <c r="B422" t="s">
        <v>1529</v>
      </c>
      <c r="C422" t="s">
        <v>2742</v>
      </c>
      <c r="D422" t="s">
        <v>2743</v>
      </c>
      <c r="E422" t="s">
        <v>2744</v>
      </c>
      <c r="F422" t="s">
        <v>2745</v>
      </c>
      <c r="G422" t="s">
        <v>2310</v>
      </c>
      <c r="H422" t="s">
        <v>2746</v>
      </c>
      <c r="I422" t="s">
        <v>44</v>
      </c>
      <c r="J422" t="s">
        <v>106</v>
      </c>
      <c r="K422" t="s">
        <v>107</v>
      </c>
      <c r="L422" t="s">
        <v>108</v>
      </c>
      <c r="M422" t="s">
        <v>1277</v>
      </c>
      <c r="N422" t="s">
        <v>1278</v>
      </c>
      <c r="O422" t="s">
        <v>2400</v>
      </c>
      <c r="P422" t="s">
        <v>2401</v>
      </c>
      <c r="Q422" t="s">
        <v>2402</v>
      </c>
      <c r="R422" t="s">
        <v>131</v>
      </c>
      <c r="S422" s="83">
        <v>19935.599999999999</v>
      </c>
      <c r="T422" s="83">
        <v>23362.9</v>
      </c>
      <c r="U422" s="83">
        <v>-3427.3000000000029</v>
      </c>
      <c r="V422" s="83">
        <v>0</v>
      </c>
      <c r="W422" s="83">
        <v>0</v>
      </c>
      <c r="X422" s="83">
        <v>179.95948842203907</v>
      </c>
      <c r="Y422">
        <v>0</v>
      </c>
      <c r="Z422" s="83">
        <v>-342.73000000000047</v>
      </c>
      <c r="AA422" s="83">
        <v>-162.77051157796154</v>
      </c>
    </row>
    <row r="423" spans="1:27" x14ac:dyDescent="0.25">
      <c r="A423" t="s">
        <v>1529</v>
      </c>
      <c r="B423" t="s">
        <v>1529</v>
      </c>
      <c r="C423" t="s">
        <v>2742</v>
      </c>
      <c r="D423" t="s">
        <v>2743</v>
      </c>
      <c r="E423" t="s">
        <v>2744</v>
      </c>
      <c r="F423" t="s">
        <v>2745</v>
      </c>
      <c r="G423" t="s">
        <v>2310</v>
      </c>
      <c r="H423" t="s">
        <v>2746</v>
      </c>
      <c r="I423" t="s">
        <v>44</v>
      </c>
      <c r="J423" t="s">
        <v>106</v>
      </c>
      <c r="K423" t="s">
        <v>107</v>
      </c>
      <c r="L423" t="s">
        <v>108</v>
      </c>
      <c r="M423" t="s">
        <v>1277</v>
      </c>
      <c r="N423" t="s">
        <v>1278</v>
      </c>
      <c r="O423" t="s">
        <v>2400</v>
      </c>
      <c r="P423" t="s">
        <v>2805</v>
      </c>
      <c r="Q423" t="s">
        <v>2806</v>
      </c>
      <c r="R423" t="s">
        <v>131</v>
      </c>
      <c r="S423" s="83">
        <v>0</v>
      </c>
      <c r="T423" s="83">
        <v>4379.3999999999996</v>
      </c>
      <c r="U423" s="83">
        <v>-4379.3999999999996</v>
      </c>
      <c r="V423" s="83">
        <v>0</v>
      </c>
      <c r="W423" s="83">
        <v>0</v>
      </c>
      <c r="X423" s="83">
        <v>33.733594014248141</v>
      </c>
      <c r="Y423">
        <v>0</v>
      </c>
      <c r="Z423" s="83">
        <v>-437.94000000000005</v>
      </c>
      <c r="AA423" s="83">
        <v>-404.20640598575187</v>
      </c>
    </row>
    <row r="424" spans="1:27" x14ac:dyDescent="0.25">
      <c r="A424" t="s">
        <v>1529</v>
      </c>
      <c r="B424" t="s">
        <v>1529</v>
      </c>
      <c r="C424" t="s">
        <v>2742</v>
      </c>
      <c r="D424" t="s">
        <v>2743</v>
      </c>
      <c r="E424" t="s">
        <v>2744</v>
      </c>
      <c r="F424" t="s">
        <v>2745</v>
      </c>
      <c r="G424" t="s">
        <v>2310</v>
      </c>
      <c r="H424" t="s">
        <v>2746</v>
      </c>
      <c r="I424" t="s">
        <v>44</v>
      </c>
      <c r="J424" t="s">
        <v>106</v>
      </c>
      <c r="K424" t="s">
        <v>107</v>
      </c>
      <c r="L424" t="s">
        <v>108</v>
      </c>
      <c r="M424" t="s">
        <v>1277</v>
      </c>
      <c r="N424" t="s">
        <v>2440</v>
      </c>
      <c r="O424" t="s">
        <v>2441</v>
      </c>
      <c r="P424" t="s">
        <v>2807</v>
      </c>
      <c r="Q424" t="s">
        <v>2808</v>
      </c>
      <c r="R424" t="s">
        <v>131</v>
      </c>
      <c r="S424" s="83">
        <v>221</v>
      </c>
      <c r="T424" s="83">
        <v>221</v>
      </c>
      <c r="U424" s="83">
        <v>0</v>
      </c>
      <c r="V424" s="83">
        <v>0</v>
      </c>
      <c r="W424" s="83">
        <v>0</v>
      </c>
      <c r="X424" s="83">
        <v>1.7023163623210573</v>
      </c>
      <c r="Y424">
        <v>0</v>
      </c>
      <c r="Z424" s="83">
        <v>0</v>
      </c>
      <c r="AA424" s="83">
        <v>1.7023163623210564</v>
      </c>
    </row>
    <row r="425" spans="1:27" x14ac:dyDescent="0.25">
      <c r="A425" t="s">
        <v>1529</v>
      </c>
      <c r="B425" t="s">
        <v>1529</v>
      </c>
      <c r="C425" t="s">
        <v>2820</v>
      </c>
      <c r="D425" t="s">
        <v>2821</v>
      </c>
      <c r="E425" t="s">
        <v>2822</v>
      </c>
      <c r="F425" t="s">
        <v>2823</v>
      </c>
      <c r="G425" t="s">
        <v>2310</v>
      </c>
      <c r="H425" t="s">
        <v>2824</v>
      </c>
      <c r="I425" t="s">
        <v>68</v>
      </c>
      <c r="J425" t="s">
        <v>80</v>
      </c>
      <c r="K425" t="s">
        <v>81</v>
      </c>
      <c r="L425" t="s">
        <v>82</v>
      </c>
      <c r="M425" t="s">
        <v>848</v>
      </c>
      <c r="N425" t="s">
        <v>849</v>
      </c>
      <c r="O425" t="s">
        <v>850</v>
      </c>
      <c r="P425" t="s">
        <v>1787</v>
      </c>
      <c r="Q425" t="s">
        <v>1788</v>
      </c>
      <c r="R425" t="s">
        <v>131</v>
      </c>
      <c r="S425" s="83">
        <v>500</v>
      </c>
      <c r="T425" s="83">
        <v>0</v>
      </c>
      <c r="U425" s="83">
        <v>500</v>
      </c>
      <c r="V425" s="83">
        <v>0</v>
      </c>
      <c r="W425" s="83">
        <v>0</v>
      </c>
      <c r="X425" s="83">
        <v>0</v>
      </c>
      <c r="Y425">
        <v>0</v>
      </c>
      <c r="Z425" s="83">
        <v>50</v>
      </c>
      <c r="AA425" s="83">
        <v>50</v>
      </c>
    </row>
    <row r="426" spans="1:27" x14ac:dyDescent="0.25">
      <c r="A426" t="s">
        <v>1529</v>
      </c>
      <c r="B426" t="s">
        <v>1529</v>
      </c>
      <c r="C426" t="s">
        <v>2820</v>
      </c>
      <c r="D426" t="s">
        <v>2821</v>
      </c>
      <c r="E426" t="s">
        <v>2822</v>
      </c>
      <c r="F426" t="s">
        <v>2823</v>
      </c>
      <c r="G426" t="s">
        <v>2310</v>
      </c>
      <c r="H426" t="s">
        <v>2824</v>
      </c>
      <c r="I426" t="s">
        <v>68</v>
      </c>
      <c r="J426" t="s">
        <v>80</v>
      </c>
      <c r="K426" t="s">
        <v>81</v>
      </c>
      <c r="L426" t="s">
        <v>82</v>
      </c>
      <c r="M426" t="s">
        <v>369</v>
      </c>
      <c r="N426" t="s">
        <v>370</v>
      </c>
      <c r="O426" t="s">
        <v>1128</v>
      </c>
      <c r="P426" t="s">
        <v>2825</v>
      </c>
      <c r="Q426" t="s">
        <v>2826</v>
      </c>
      <c r="R426" t="s">
        <v>131</v>
      </c>
      <c r="S426" s="83">
        <v>0</v>
      </c>
      <c r="T426" s="83">
        <v>1481.34</v>
      </c>
      <c r="U426" s="83">
        <v>-1481.34</v>
      </c>
      <c r="V426" s="83">
        <v>0</v>
      </c>
      <c r="W426" s="83">
        <v>0</v>
      </c>
      <c r="X426" s="83">
        <v>11.410449412491742</v>
      </c>
      <c r="Y426">
        <v>0</v>
      </c>
      <c r="Z426" s="83">
        <v>-148.13399999999999</v>
      </c>
      <c r="AA426" s="83">
        <v>-136.72355058750824</v>
      </c>
    </row>
    <row r="427" spans="1:27" x14ac:dyDescent="0.25">
      <c r="A427" t="s">
        <v>1529</v>
      </c>
      <c r="B427" t="s">
        <v>1529</v>
      </c>
      <c r="C427" t="s">
        <v>2820</v>
      </c>
      <c r="D427" t="s">
        <v>2821</v>
      </c>
      <c r="E427" t="s">
        <v>2822</v>
      </c>
      <c r="F427" t="s">
        <v>2823</v>
      </c>
      <c r="G427" t="s">
        <v>2310</v>
      </c>
      <c r="H427" t="s">
        <v>2824</v>
      </c>
      <c r="I427" t="s">
        <v>68</v>
      </c>
      <c r="J427" t="s">
        <v>80</v>
      </c>
      <c r="K427" t="s">
        <v>81</v>
      </c>
      <c r="L427" t="s">
        <v>82</v>
      </c>
      <c r="M427" t="s">
        <v>369</v>
      </c>
      <c r="N427" t="s">
        <v>370</v>
      </c>
      <c r="O427" t="s">
        <v>371</v>
      </c>
      <c r="P427" t="s">
        <v>372</v>
      </c>
      <c r="Q427" t="s">
        <v>373</v>
      </c>
      <c r="R427" t="s">
        <v>131</v>
      </c>
      <c r="S427" s="83">
        <v>29.29</v>
      </c>
      <c r="T427" s="83">
        <v>0</v>
      </c>
      <c r="U427" s="83">
        <v>29.29</v>
      </c>
      <c r="V427" s="83">
        <v>0</v>
      </c>
      <c r="W427" s="83">
        <v>0</v>
      </c>
      <c r="X427" s="83">
        <v>0</v>
      </c>
      <c r="Y427">
        <v>0</v>
      </c>
      <c r="Z427" s="83">
        <v>2.9290000000000003</v>
      </c>
      <c r="AA427" s="83">
        <v>2.9290000000000003</v>
      </c>
    </row>
    <row r="428" spans="1:27" x14ac:dyDescent="0.25">
      <c r="A428" t="s">
        <v>1529</v>
      </c>
      <c r="B428" t="s">
        <v>1529</v>
      </c>
      <c r="C428" t="s">
        <v>2820</v>
      </c>
      <c r="D428" t="s">
        <v>2821</v>
      </c>
      <c r="E428" t="s">
        <v>2822</v>
      </c>
      <c r="F428" t="s">
        <v>2823</v>
      </c>
      <c r="G428" t="s">
        <v>2310</v>
      </c>
      <c r="H428" t="s">
        <v>2824</v>
      </c>
      <c r="I428" t="s">
        <v>68</v>
      </c>
      <c r="J428" t="s">
        <v>80</v>
      </c>
      <c r="K428" t="s">
        <v>81</v>
      </c>
      <c r="L428" t="s">
        <v>82</v>
      </c>
      <c r="M428" t="s">
        <v>984</v>
      </c>
      <c r="N428" t="s">
        <v>998</v>
      </c>
      <c r="O428" t="s">
        <v>999</v>
      </c>
      <c r="P428" t="s">
        <v>1000</v>
      </c>
      <c r="Q428" t="s">
        <v>1001</v>
      </c>
      <c r="R428" t="s">
        <v>131</v>
      </c>
      <c r="S428" s="83">
        <v>1935</v>
      </c>
      <c r="T428" s="83">
        <v>0</v>
      </c>
      <c r="U428" s="83">
        <v>1935</v>
      </c>
      <c r="V428" s="83">
        <v>0</v>
      </c>
      <c r="W428" s="83">
        <v>0</v>
      </c>
      <c r="X428" s="83">
        <v>0</v>
      </c>
      <c r="Y428">
        <v>0</v>
      </c>
      <c r="Z428" s="83">
        <v>193.5</v>
      </c>
      <c r="AA428" s="83">
        <v>193.5</v>
      </c>
    </row>
    <row r="429" spans="1:27" x14ac:dyDescent="0.25">
      <c r="A429" t="s">
        <v>1529</v>
      </c>
      <c r="B429" t="s">
        <v>1529</v>
      </c>
      <c r="C429" t="s">
        <v>2820</v>
      </c>
      <c r="D429" t="s">
        <v>2821</v>
      </c>
      <c r="E429" t="s">
        <v>2822</v>
      </c>
      <c r="F429" t="s">
        <v>2823</v>
      </c>
      <c r="G429" t="s">
        <v>2310</v>
      </c>
      <c r="H429" t="s">
        <v>2824</v>
      </c>
      <c r="I429" t="s">
        <v>68</v>
      </c>
      <c r="J429" t="s">
        <v>80</v>
      </c>
      <c r="K429" t="s">
        <v>81</v>
      </c>
      <c r="L429" t="s">
        <v>82</v>
      </c>
      <c r="M429" t="s">
        <v>984</v>
      </c>
      <c r="N429" t="s">
        <v>998</v>
      </c>
      <c r="O429" t="s">
        <v>999</v>
      </c>
      <c r="P429" t="s">
        <v>2827</v>
      </c>
      <c r="Q429" t="s">
        <v>2828</v>
      </c>
      <c r="R429" t="s">
        <v>131</v>
      </c>
      <c r="S429" s="83">
        <v>750</v>
      </c>
      <c r="T429" s="83">
        <v>818</v>
      </c>
      <c r="U429" s="83">
        <v>-68</v>
      </c>
      <c r="V429" s="83">
        <v>0</v>
      </c>
      <c r="W429" s="83">
        <v>0</v>
      </c>
      <c r="X429" s="83">
        <v>6.3008813772788459</v>
      </c>
      <c r="Y429">
        <v>0</v>
      </c>
      <c r="Z429" s="83">
        <v>-6.8000000000000114</v>
      </c>
      <c r="AA429" s="83">
        <v>-0.49911862272116991</v>
      </c>
    </row>
    <row r="430" spans="1:27" x14ac:dyDescent="0.25">
      <c r="A430" t="s">
        <v>1529</v>
      </c>
      <c r="B430" t="s">
        <v>1529</v>
      </c>
      <c r="C430" t="s">
        <v>2820</v>
      </c>
      <c r="D430" t="s">
        <v>2821</v>
      </c>
      <c r="E430" t="s">
        <v>2822</v>
      </c>
      <c r="F430" t="s">
        <v>2823</v>
      </c>
      <c r="G430" t="s">
        <v>2310</v>
      </c>
      <c r="H430" t="s">
        <v>2824</v>
      </c>
      <c r="I430" t="s">
        <v>68</v>
      </c>
      <c r="J430" t="s">
        <v>80</v>
      </c>
      <c r="K430" t="s">
        <v>81</v>
      </c>
      <c r="L430" t="s">
        <v>82</v>
      </c>
      <c r="M430" t="s">
        <v>984</v>
      </c>
      <c r="N430" t="s">
        <v>998</v>
      </c>
      <c r="O430" t="s">
        <v>1138</v>
      </c>
      <c r="P430" t="s">
        <v>2358</v>
      </c>
      <c r="Q430" t="s">
        <v>2359</v>
      </c>
      <c r="R430" t="s">
        <v>131</v>
      </c>
      <c r="S430" s="83">
        <v>1200</v>
      </c>
      <c r="T430" s="83">
        <v>0</v>
      </c>
      <c r="U430" s="83">
        <v>1200</v>
      </c>
      <c r="V430" s="83">
        <v>0</v>
      </c>
      <c r="W430" s="83">
        <v>0</v>
      </c>
      <c r="X430" s="83">
        <v>0</v>
      </c>
      <c r="Y430">
        <v>0</v>
      </c>
      <c r="Z430" s="83">
        <v>120</v>
      </c>
      <c r="AA430" s="83">
        <v>120</v>
      </c>
    </row>
    <row r="431" spans="1:27" x14ac:dyDescent="0.25">
      <c r="A431" t="s">
        <v>1529</v>
      </c>
      <c r="B431" t="s">
        <v>1529</v>
      </c>
      <c r="C431" t="s">
        <v>2820</v>
      </c>
      <c r="D431" t="s">
        <v>2821</v>
      </c>
      <c r="E431" t="s">
        <v>2822</v>
      </c>
      <c r="F431" t="s">
        <v>2823</v>
      </c>
      <c r="G431" t="s">
        <v>2310</v>
      </c>
      <c r="H431" t="s">
        <v>2824</v>
      </c>
      <c r="I431" t="s">
        <v>68</v>
      </c>
      <c r="J431" t="s">
        <v>80</v>
      </c>
      <c r="K431" t="s">
        <v>83</v>
      </c>
      <c r="L431" t="s">
        <v>82</v>
      </c>
      <c r="M431" t="s">
        <v>214</v>
      </c>
      <c r="N431" t="s">
        <v>906</v>
      </c>
      <c r="O431" t="s">
        <v>906</v>
      </c>
      <c r="P431" t="s">
        <v>908</v>
      </c>
      <c r="Q431" t="s">
        <v>909</v>
      </c>
      <c r="R431" t="s">
        <v>72</v>
      </c>
      <c r="S431" s="83">
        <v>340</v>
      </c>
      <c r="T431" s="83">
        <v>0</v>
      </c>
      <c r="U431" s="83">
        <v>340</v>
      </c>
      <c r="V431" s="83">
        <v>0</v>
      </c>
      <c r="W431" s="83">
        <v>0</v>
      </c>
      <c r="X431" s="83">
        <v>0</v>
      </c>
      <c r="Y431">
        <v>0</v>
      </c>
      <c r="Z431" s="83">
        <v>34</v>
      </c>
      <c r="AA431" s="83">
        <v>34</v>
      </c>
    </row>
    <row r="432" spans="1:27" x14ac:dyDescent="0.25">
      <c r="A432" t="s">
        <v>1529</v>
      </c>
      <c r="B432" t="s">
        <v>1529</v>
      </c>
      <c r="C432" t="s">
        <v>2820</v>
      </c>
      <c r="D432" t="s">
        <v>2821</v>
      </c>
      <c r="E432" t="s">
        <v>2822</v>
      </c>
      <c r="F432" t="s">
        <v>2823</v>
      </c>
      <c r="G432" t="s">
        <v>2310</v>
      </c>
      <c r="H432" t="s">
        <v>2824</v>
      </c>
      <c r="I432" t="s">
        <v>68</v>
      </c>
      <c r="J432" t="s">
        <v>80</v>
      </c>
      <c r="K432" t="s">
        <v>83</v>
      </c>
      <c r="L432" t="s">
        <v>82</v>
      </c>
      <c r="M432" t="s">
        <v>214</v>
      </c>
      <c r="N432" t="s">
        <v>216</v>
      </c>
      <c r="O432" t="s">
        <v>216</v>
      </c>
      <c r="P432" t="s">
        <v>540</v>
      </c>
      <c r="Q432" t="s">
        <v>218</v>
      </c>
      <c r="R432" t="s">
        <v>72</v>
      </c>
      <c r="S432" s="83">
        <v>0</v>
      </c>
      <c r="T432" s="83">
        <v>1753.96</v>
      </c>
      <c r="U432" s="83">
        <v>-1753.96</v>
      </c>
      <c r="V432" s="83">
        <v>0</v>
      </c>
      <c r="W432" s="83">
        <v>0</v>
      </c>
      <c r="X432" s="83">
        <v>13.510383741432769</v>
      </c>
      <c r="Y432">
        <v>0</v>
      </c>
      <c r="Z432" s="83">
        <v>-175.39600000000002</v>
      </c>
      <c r="AA432" s="83">
        <v>-161.88561625856724</v>
      </c>
    </row>
    <row r="433" spans="1:27" x14ac:dyDescent="0.25">
      <c r="A433" t="s">
        <v>1529</v>
      </c>
      <c r="B433" t="s">
        <v>1529</v>
      </c>
      <c r="C433" t="s">
        <v>2820</v>
      </c>
      <c r="D433" t="s">
        <v>2821</v>
      </c>
      <c r="E433" t="s">
        <v>2822</v>
      </c>
      <c r="F433" t="s">
        <v>2823</v>
      </c>
      <c r="G433" t="s">
        <v>2310</v>
      </c>
      <c r="H433" t="s">
        <v>2824</v>
      </c>
      <c r="I433" t="s">
        <v>68</v>
      </c>
      <c r="J433" t="s">
        <v>80</v>
      </c>
      <c r="K433" t="s">
        <v>83</v>
      </c>
      <c r="L433" t="s">
        <v>82</v>
      </c>
      <c r="M433" t="s">
        <v>210</v>
      </c>
      <c r="N433" t="s">
        <v>211</v>
      </c>
      <c r="O433" t="s">
        <v>212</v>
      </c>
      <c r="P433" t="s">
        <v>213</v>
      </c>
      <c r="Q433" t="s">
        <v>3705</v>
      </c>
      <c r="R433" t="s">
        <v>72</v>
      </c>
      <c r="S433" s="83">
        <v>0</v>
      </c>
      <c r="T433" s="83">
        <v>7622.3</v>
      </c>
      <c r="U433" s="83">
        <v>-7622.3</v>
      </c>
      <c r="V433" s="83">
        <v>0</v>
      </c>
      <c r="W433" s="83">
        <v>0</v>
      </c>
      <c r="X433" s="83">
        <v>58.71296836434297</v>
      </c>
      <c r="Y433">
        <v>0</v>
      </c>
      <c r="Z433" s="83">
        <v>-762.23</v>
      </c>
      <c r="AA433" s="83">
        <v>-703.51703163565708</v>
      </c>
    </row>
    <row r="434" spans="1:27" x14ac:dyDescent="0.25">
      <c r="A434" t="s">
        <v>1529</v>
      </c>
      <c r="B434" t="s">
        <v>1529</v>
      </c>
      <c r="C434" t="s">
        <v>2820</v>
      </c>
      <c r="D434" t="s">
        <v>2821</v>
      </c>
      <c r="E434" t="s">
        <v>2822</v>
      </c>
      <c r="F434" t="s">
        <v>2823</v>
      </c>
      <c r="G434" t="s">
        <v>2310</v>
      </c>
      <c r="H434" t="s">
        <v>2824</v>
      </c>
      <c r="I434" t="s">
        <v>68</v>
      </c>
      <c r="J434" t="s">
        <v>80</v>
      </c>
      <c r="K434" t="s">
        <v>83</v>
      </c>
      <c r="L434" t="s">
        <v>82</v>
      </c>
      <c r="M434" t="s">
        <v>210</v>
      </c>
      <c r="N434" t="s">
        <v>211</v>
      </c>
      <c r="O434" t="s">
        <v>212</v>
      </c>
      <c r="P434" t="s">
        <v>539</v>
      </c>
      <c r="Q434" t="s">
        <v>1977</v>
      </c>
      <c r="R434" t="s">
        <v>72</v>
      </c>
      <c r="S434" s="83">
        <v>9454.16</v>
      </c>
      <c r="T434" s="83">
        <v>4664.880000000001</v>
      </c>
      <c r="U434" s="83">
        <v>4789.2799999999988</v>
      </c>
      <c r="V434" s="83">
        <v>0</v>
      </c>
      <c r="W434" s="83">
        <v>0</v>
      </c>
      <c r="X434" s="83">
        <v>35.932586209340521</v>
      </c>
      <c r="Y434">
        <v>0</v>
      </c>
      <c r="Z434" s="83">
        <v>478.92799999999994</v>
      </c>
      <c r="AA434" s="83">
        <v>514.86058620934045</v>
      </c>
    </row>
    <row r="435" spans="1:27" x14ac:dyDescent="0.25">
      <c r="A435" t="s">
        <v>1529</v>
      </c>
      <c r="B435" t="s">
        <v>1529</v>
      </c>
      <c r="C435" t="s">
        <v>2820</v>
      </c>
      <c r="D435" t="s">
        <v>2821</v>
      </c>
      <c r="E435" t="s">
        <v>2822</v>
      </c>
      <c r="F435" t="s">
        <v>2823</v>
      </c>
      <c r="G435" t="s">
        <v>2310</v>
      </c>
      <c r="H435" t="s">
        <v>2824</v>
      </c>
      <c r="I435" t="s">
        <v>68</v>
      </c>
      <c r="J435" t="s">
        <v>80</v>
      </c>
      <c r="K435" t="s">
        <v>83</v>
      </c>
      <c r="L435" t="s">
        <v>82</v>
      </c>
      <c r="M435" t="s">
        <v>910</v>
      </c>
      <c r="N435" t="s">
        <v>913</v>
      </c>
      <c r="O435" t="s">
        <v>1435</v>
      </c>
      <c r="P435" t="s">
        <v>2913</v>
      </c>
      <c r="Q435" t="s">
        <v>1981</v>
      </c>
      <c r="R435" t="s">
        <v>72</v>
      </c>
      <c r="S435" s="83">
        <v>0</v>
      </c>
      <c r="T435" s="83">
        <v>1365</v>
      </c>
      <c r="U435" s="83">
        <v>-1365</v>
      </c>
      <c r="V435" s="83">
        <v>0</v>
      </c>
      <c r="W435" s="83">
        <v>0</v>
      </c>
      <c r="X435" s="83">
        <v>10.514306943747707</v>
      </c>
      <c r="Y435">
        <v>0</v>
      </c>
      <c r="Z435" s="83">
        <v>-136.5</v>
      </c>
      <c r="AA435" s="83">
        <v>-125.98569305625229</v>
      </c>
    </row>
    <row r="436" spans="1:27" x14ac:dyDescent="0.25">
      <c r="A436" t="s">
        <v>1529</v>
      </c>
      <c r="B436" t="s">
        <v>1529</v>
      </c>
      <c r="C436" t="s">
        <v>2820</v>
      </c>
      <c r="D436" t="s">
        <v>2821</v>
      </c>
      <c r="E436" t="s">
        <v>2822</v>
      </c>
      <c r="F436" t="s">
        <v>2823</v>
      </c>
      <c r="G436" t="s">
        <v>2310</v>
      </c>
      <c r="H436" t="s">
        <v>2824</v>
      </c>
      <c r="I436" t="s">
        <v>68</v>
      </c>
      <c r="J436" t="s">
        <v>80</v>
      </c>
      <c r="K436" t="s">
        <v>83</v>
      </c>
      <c r="L436" t="s">
        <v>82</v>
      </c>
      <c r="M436" t="s">
        <v>910</v>
      </c>
      <c r="N436" t="s">
        <v>913</v>
      </c>
      <c r="O436" t="s">
        <v>1435</v>
      </c>
      <c r="P436" t="s">
        <v>2914</v>
      </c>
      <c r="Q436" t="s">
        <v>1981</v>
      </c>
      <c r="R436" t="s">
        <v>72</v>
      </c>
      <c r="S436" s="83">
        <v>0</v>
      </c>
      <c r="T436" s="83">
        <v>1365</v>
      </c>
      <c r="U436" s="83">
        <v>-1365</v>
      </c>
      <c r="V436" s="83">
        <v>0</v>
      </c>
      <c r="W436" s="83">
        <v>0</v>
      </c>
      <c r="X436" s="83">
        <v>10.514306943747707</v>
      </c>
      <c r="Y436">
        <v>0</v>
      </c>
      <c r="Z436" s="83">
        <v>-136.5</v>
      </c>
      <c r="AA436" s="83">
        <v>-125.98569305625229</v>
      </c>
    </row>
    <row r="437" spans="1:27" x14ac:dyDescent="0.25">
      <c r="A437" t="s">
        <v>1529</v>
      </c>
      <c r="B437" t="s">
        <v>1529</v>
      </c>
      <c r="C437" t="s">
        <v>2820</v>
      </c>
      <c r="D437" t="s">
        <v>2821</v>
      </c>
      <c r="E437" t="s">
        <v>2822</v>
      </c>
      <c r="F437" t="s">
        <v>2823</v>
      </c>
      <c r="G437" t="s">
        <v>2310</v>
      </c>
      <c r="H437" t="s">
        <v>2824</v>
      </c>
      <c r="I437" t="s">
        <v>68</v>
      </c>
      <c r="J437" t="s">
        <v>80</v>
      </c>
      <c r="K437" t="s">
        <v>83</v>
      </c>
      <c r="L437" t="s">
        <v>82</v>
      </c>
      <c r="M437" t="s">
        <v>910</v>
      </c>
      <c r="N437" t="s">
        <v>1982</v>
      </c>
      <c r="O437" t="s">
        <v>1436</v>
      </c>
      <c r="P437" t="s">
        <v>1983</v>
      </c>
      <c r="Q437" t="s">
        <v>1984</v>
      </c>
      <c r="R437" t="s">
        <v>72</v>
      </c>
      <c r="S437" s="83">
        <v>575</v>
      </c>
      <c r="T437" s="83">
        <v>0</v>
      </c>
      <c r="U437" s="83">
        <v>575</v>
      </c>
      <c r="V437" s="83">
        <v>0</v>
      </c>
      <c r="W437" s="83">
        <v>0</v>
      </c>
      <c r="X437" s="83">
        <v>0</v>
      </c>
      <c r="Y437">
        <v>0</v>
      </c>
      <c r="Z437" s="83">
        <v>57.5</v>
      </c>
      <c r="AA437" s="83">
        <v>57.5</v>
      </c>
    </row>
    <row r="438" spans="1:27" x14ac:dyDescent="0.25">
      <c r="A438" t="s">
        <v>1529</v>
      </c>
      <c r="B438" t="s">
        <v>1529</v>
      </c>
      <c r="C438" t="s">
        <v>2820</v>
      </c>
      <c r="D438" t="s">
        <v>2821</v>
      </c>
      <c r="E438" t="s">
        <v>2822</v>
      </c>
      <c r="F438" t="s">
        <v>2823</v>
      </c>
      <c r="G438" t="s">
        <v>2310</v>
      </c>
      <c r="H438" t="s">
        <v>2824</v>
      </c>
      <c r="I438" t="s">
        <v>68</v>
      </c>
      <c r="J438" t="s">
        <v>80</v>
      </c>
      <c r="K438" t="s">
        <v>83</v>
      </c>
      <c r="L438" t="s">
        <v>82</v>
      </c>
      <c r="M438" t="s">
        <v>1539</v>
      </c>
      <c r="N438" t="s">
        <v>206</v>
      </c>
      <c r="O438" t="s">
        <v>208</v>
      </c>
      <c r="P438" t="s">
        <v>1658</v>
      </c>
      <c r="Q438" t="s">
        <v>1659</v>
      </c>
      <c r="R438" t="s">
        <v>72</v>
      </c>
      <c r="S438" s="83">
        <v>2014.96</v>
      </c>
      <c r="T438" s="83">
        <v>0</v>
      </c>
      <c r="U438" s="83">
        <v>2014.96</v>
      </c>
      <c r="V438" s="83">
        <v>0</v>
      </c>
      <c r="W438" s="83">
        <v>0</v>
      </c>
      <c r="X438" s="83">
        <v>0</v>
      </c>
      <c r="Y438">
        <v>0</v>
      </c>
      <c r="Z438" s="83">
        <v>201.49600000000001</v>
      </c>
      <c r="AA438" s="83">
        <v>201.49600000000001</v>
      </c>
    </row>
    <row r="439" spans="1:27" x14ac:dyDescent="0.25">
      <c r="A439" t="s">
        <v>1529</v>
      </c>
      <c r="B439" t="s">
        <v>1529</v>
      </c>
      <c r="C439" t="s">
        <v>2820</v>
      </c>
      <c r="D439" t="s">
        <v>2821</v>
      </c>
      <c r="E439" t="s">
        <v>2822</v>
      </c>
      <c r="F439" t="s">
        <v>2823</v>
      </c>
      <c r="G439" t="s">
        <v>2310</v>
      </c>
      <c r="H439" t="s">
        <v>2824</v>
      </c>
      <c r="I439" t="s">
        <v>68</v>
      </c>
      <c r="J439" t="s">
        <v>80</v>
      </c>
      <c r="K439" t="s">
        <v>83</v>
      </c>
      <c r="L439" t="s">
        <v>82</v>
      </c>
      <c r="M439" t="s">
        <v>1539</v>
      </c>
      <c r="N439" t="s">
        <v>206</v>
      </c>
      <c r="O439" t="s">
        <v>209</v>
      </c>
      <c r="P439" t="s">
        <v>3766</v>
      </c>
      <c r="Q439" t="s">
        <v>3767</v>
      </c>
      <c r="R439" t="s">
        <v>72</v>
      </c>
      <c r="S439" s="83">
        <v>2997.9</v>
      </c>
      <c r="T439" s="83">
        <v>0</v>
      </c>
      <c r="U439" s="83">
        <v>2997.9</v>
      </c>
      <c r="V439" s="83">
        <v>0</v>
      </c>
      <c r="W439" s="83">
        <v>0</v>
      </c>
      <c r="X439" s="83">
        <v>0</v>
      </c>
      <c r="Y439">
        <v>0</v>
      </c>
      <c r="Z439" s="83">
        <v>299.79000000000002</v>
      </c>
      <c r="AA439" s="83">
        <v>299.79000000000002</v>
      </c>
    </row>
    <row r="440" spans="1:27" x14ac:dyDescent="0.25">
      <c r="A440" t="s">
        <v>1529</v>
      </c>
      <c r="B440" t="s">
        <v>1529</v>
      </c>
      <c r="C440" t="s">
        <v>2820</v>
      </c>
      <c r="D440" t="s">
        <v>2821</v>
      </c>
      <c r="E440" t="s">
        <v>2822</v>
      </c>
      <c r="F440" t="s">
        <v>2823</v>
      </c>
      <c r="G440" t="s">
        <v>2310</v>
      </c>
      <c r="H440" t="s">
        <v>2824</v>
      </c>
      <c r="I440" t="s">
        <v>68</v>
      </c>
      <c r="J440" t="s">
        <v>80</v>
      </c>
      <c r="K440" t="s">
        <v>84</v>
      </c>
      <c r="L440" t="s">
        <v>85</v>
      </c>
      <c r="M440" t="s">
        <v>219</v>
      </c>
      <c r="N440" t="s">
        <v>559</v>
      </c>
      <c r="O440" t="s">
        <v>560</v>
      </c>
      <c r="P440" t="s">
        <v>2674</v>
      </c>
      <c r="Q440" t="s">
        <v>2675</v>
      </c>
      <c r="R440" t="s">
        <v>72</v>
      </c>
      <c r="S440" s="83">
        <v>3606</v>
      </c>
      <c r="T440" s="83">
        <v>0</v>
      </c>
      <c r="U440" s="83">
        <v>3606</v>
      </c>
      <c r="V440" s="83">
        <v>0</v>
      </c>
      <c r="W440" s="83">
        <v>0</v>
      </c>
      <c r="X440" s="83">
        <v>0</v>
      </c>
      <c r="Y440">
        <v>0</v>
      </c>
      <c r="Z440" s="83">
        <v>360.6</v>
      </c>
      <c r="AA440" s="83">
        <v>360.6</v>
      </c>
    </row>
    <row r="441" spans="1:27" x14ac:dyDescent="0.25">
      <c r="A441" t="s">
        <v>1529</v>
      </c>
      <c r="B441" t="s">
        <v>1529</v>
      </c>
      <c r="C441" t="s">
        <v>2820</v>
      </c>
      <c r="D441" t="s">
        <v>2821</v>
      </c>
      <c r="E441" t="s">
        <v>2822</v>
      </c>
      <c r="F441" t="s">
        <v>2823</v>
      </c>
      <c r="G441" t="s">
        <v>2310</v>
      </c>
      <c r="H441" t="s">
        <v>2824</v>
      </c>
      <c r="I441" t="s">
        <v>68</v>
      </c>
      <c r="J441" t="s">
        <v>80</v>
      </c>
      <c r="K441" t="s">
        <v>84</v>
      </c>
      <c r="L441" t="s">
        <v>85</v>
      </c>
      <c r="M441" t="s">
        <v>425</v>
      </c>
      <c r="N441" t="s">
        <v>426</v>
      </c>
      <c r="O441" t="s">
        <v>426</v>
      </c>
      <c r="P441" t="s">
        <v>915</v>
      </c>
      <c r="Q441" t="s">
        <v>3768</v>
      </c>
      <c r="R441" t="s">
        <v>72</v>
      </c>
      <c r="S441" s="83">
        <v>3151.7999999999997</v>
      </c>
      <c r="T441" s="83">
        <v>1730.6</v>
      </c>
      <c r="U441" s="83">
        <v>1421.1999999999998</v>
      </c>
      <c r="V441" s="83">
        <v>0</v>
      </c>
      <c r="W441" s="83">
        <v>0</v>
      </c>
      <c r="X441" s="83">
        <v>13.33044659109874</v>
      </c>
      <c r="Y441">
        <v>0</v>
      </c>
      <c r="Z441" s="83">
        <v>142.12</v>
      </c>
      <c r="AA441" s="83">
        <v>155.45044659109874</v>
      </c>
    </row>
    <row r="442" spans="1:27" x14ac:dyDescent="0.25">
      <c r="A442" t="s">
        <v>1529</v>
      </c>
      <c r="B442" t="s">
        <v>1529</v>
      </c>
      <c r="C442" t="s">
        <v>2820</v>
      </c>
      <c r="D442" t="s">
        <v>2821</v>
      </c>
      <c r="E442" t="s">
        <v>2822</v>
      </c>
      <c r="F442" t="s">
        <v>2823</v>
      </c>
      <c r="G442" t="s">
        <v>2310</v>
      </c>
      <c r="H442" t="s">
        <v>2824</v>
      </c>
      <c r="I442" t="s">
        <v>68</v>
      </c>
      <c r="J442" t="s">
        <v>80</v>
      </c>
      <c r="K442" t="s">
        <v>84</v>
      </c>
      <c r="L442" t="s">
        <v>85</v>
      </c>
      <c r="M442" t="s">
        <v>425</v>
      </c>
      <c r="N442" t="s">
        <v>426</v>
      </c>
      <c r="O442" t="s">
        <v>426</v>
      </c>
      <c r="P442" t="s">
        <v>1619</v>
      </c>
      <c r="Q442" t="s">
        <v>3768</v>
      </c>
      <c r="R442" t="s">
        <v>72</v>
      </c>
      <c r="S442" s="83">
        <v>1050.5999999999999</v>
      </c>
      <c r="T442" s="83">
        <v>700.4</v>
      </c>
      <c r="U442" s="83">
        <v>350.19999999999993</v>
      </c>
      <c r="V442" s="83">
        <v>0</v>
      </c>
      <c r="W442" s="83">
        <v>0</v>
      </c>
      <c r="X442" s="83">
        <v>5.3950333944328888</v>
      </c>
      <c r="Y442">
        <v>0</v>
      </c>
      <c r="Z442" s="83">
        <v>35.019999999999996</v>
      </c>
      <c r="AA442" s="83">
        <v>40.415033394432882</v>
      </c>
    </row>
    <row r="443" spans="1:27" x14ac:dyDescent="0.25">
      <c r="A443" t="s">
        <v>1529</v>
      </c>
      <c r="B443" t="s">
        <v>1529</v>
      </c>
      <c r="C443" t="s">
        <v>2820</v>
      </c>
      <c r="D443" t="s">
        <v>2821</v>
      </c>
      <c r="E443" t="s">
        <v>2822</v>
      </c>
      <c r="F443" t="s">
        <v>2823</v>
      </c>
      <c r="G443" t="s">
        <v>2310</v>
      </c>
      <c r="H443" t="s">
        <v>2824</v>
      </c>
      <c r="I443" t="s">
        <v>68</v>
      </c>
      <c r="J443" t="s">
        <v>80</v>
      </c>
      <c r="K443" t="s">
        <v>84</v>
      </c>
      <c r="L443" t="s">
        <v>85</v>
      </c>
      <c r="M443" t="s">
        <v>425</v>
      </c>
      <c r="N443" t="s">
        <v>426</v>
      </c>
      <c r="O443" t="s">
        <v>426</v>
      </c>
      <c r="P443" t="s">
        <v>2035</v>
      </c>
      <c r="Q443" t="s">
        <v>3768</v>
      </c>
      <c r="R443" t="s">
        <v>72</v>
      </c>
      <c r="S443" s="83">
        <v>1400.8</v>
      </c>
      <c r="T443" s="83">
        <v>1390.6</v>
      </c>
      <c r="U443" s="83">
        <v>10.200000000000045</v>
      </c>
      <c r="V443" s="83">
        <v>0</v>
      </c>
      <c r="W443" s="83">
        <v>0</v>
      </c>
      <c r="X443" s="83">
        <v>10.711498341374035</v>
      </c>
      <c r="Y443">
        <v>0</v>
      </c>
      <c r="Z443" s="83">
        <v>1.0200000000000102</v>
      </c>
      <c r="AA443" s="83">
        <v>11.731498341374049</v>
      </c>
    </row>
    <row r="444" spans="1:27" x14ac:dyDescent="0.25">
      <c r="A444" t="s">
        <v>1529</v>
      </c>
      <c r="B444" t="s">
        <v>1529</v>
      </c>
      <c r="C444" t="s">
        <v>2820</v>
      </c>
      <c r="D444" t="s">
        <v>2821</v>
      </c>
      <c r="E444" t="s">
        <v>2822</v>
      </c>
      <c r="F444" t="s">
        <v>2823</v>
      </c>
      <c r="G444" t="s">
        <v>2310</v>
      </c>
      <c r="H444" t="s">
        <v>2824</v>
      </c>
      <c r="I444" t="s">
        <v>68</v>
      </c>
      <c r="J444" t="s">
        <v>80</v>
      </c>
      <c r="K444" t="s">
        <v>84</v>
      </c>
      <c r="L444" t="s">
        <v>85</v>
      </c>
      <c r="M444" t="s">
        <v>425</v>
      </c>
      <c r="N444" t="s">
        <v>426</v>
      </c>
      <c r="O444" t="s">
        <v>426</v>
      </c>
      <c r="P444" t="s">
        <v>1988</v>
      </c>
      <c r="Q444" t="s">
        <v>3768</v>
      </c>
      <c r="R444" t="s">
        <v>72</v>
      </c>
      <c r="S444" s="83">
        <v>0</v>
      </c>
      <c r="T444" s="83">
        <v>1730.6</v>
      </c>
      <c r="U444" s="83">
        <v>-1730.6</v>
      </c>
      <c r="V444" s="83">
        <v>0</v>
      </c>
      <c r="W444" s="83">
        <v>0</v>
      </c>
      <c r="X444" s="83">
        <v>13.33044659109874</v>
      </c>
      <c r="Y444">
        <v>0</v>
      </c>
      <c r="Z444" s="83">
        <v>-173.06</v>
      </c>
      <c r="AA444" s="83">
        <v>-159.72955340890127</v>
      </c>
    </row>
    <row r="445" spans="1:27" x14ac:dyDescent="0.25">
      <c r="A445" t="s">
        <v>1529</v>
      </c>
      <c r="B445" t="s">
        <v>1529</v>
      </c>
      <c r="C445" t="s">
        <v>2820</v>
      </c>
      <c r="D445" t="s">
        <v>2821</v>
      </c>
      <c r="E445" t="s">
        <v>2822</v>
      </c>
      <c r="F445" t="s">
        <v>2823</v>
      </c>
      <c r="G445" t="s">
        <v>2310</v>
      </c>
      <c r="H445" t="s">
        <v>2824</v>
      </c>
      <c r="I445" t="s">
        <v>68</v>
      </c>
      <c r="J445" t="s">
        <v>80</v>
      </c>
      <c r="K445" t="s">
        <v>84</v>
      </c>
      <c r="L445" t="s">
        <v>85</v>
      </c>
      <c r="M445" t="s">
        <v>425</v>
      </c>
      <c r="N445" t="s">
        <v>433</v>
      </c>
      <c r="O445" t="s">
        <v>433</v>
      </c>
      <c r="P445" t="s">
        <v>1622</v>
      </c>
      <c r="Q445" t="s">
        <v>3768</v>
      </c>
      <c r="R445" t="s">
        <v>72</v>
      </c>
      <c r="S445" s="83">
        <v>0</v>
      </c>
      <c r="T445" s="83">
        <v>281.19</v>
      </c>
      <c r="U445" s="83">
        <v>-281.19</v>
      </c>
      <c r="V445" s="83">
        <v>0</v>
      </c>
      <c r="W445" s="83">
        <v>0</v>
      </c>
      <c r="X445" s="83">
        <v>2.1659472304120273</v>
      </c>
      <c r="Y445">
        <v>0</v>
      </c>
      <c r="Z445" s="83">
        <v>-28.119</v>
      </c>
      <c r="AA445" s="83">
        <v>-25.953052769587973</v>
      </c>
    </row>
    <row r="446" spans="1:27" x14ac:dyDescent="0.25">
      <c r="A446" t="s">
        <v>1529</v>
      </c>
      <c r="B446" t="s">
        <v>1529</v>
      </c>
      <c r="C446" t="s">
        <v>2820</v>
      </c>
      <c r="D446" t="s">
        <v>2821</v>
      </c>
      <c r="E446" t="s">
        <v>2822</v>
      </c>
      <c r="F446" t="s">
        <v>2823</v>
      </c>
      <c r="G446" t="s">
        <v>2310</v>
      </c>
      <c r="H446" t="s">
        <v>2824</v>
      </c>
      <c r="I446" t="s">
        <v>68</v>
      </c>
      <c r="J446" t="s">
        <v>80</v>
      </c>
      <c r="K446" t="s">
        <v>84</v>
      </c>
      <c r="L446" t="s">
        <v>85</v>
      </c>
      <c r="M446" t="s">
        <v>425</v>
      </c>
      <c r="N446" t="s">
        <v>682</v>
      </c>
      <c r="O446" t="s">
        <v>682</v>
      </c>
      <c r="P446" t="s">
        <v>683</v>
      </c>
      <c r="Q446" t="s">
        <v>3768</v>
      </c>
      <c r="R446" t="s">
        <v>72</v>
      </c>
      <c r="S446" s="83">
        <v>3655.4700000000003</v>
      </c>
      <c r="T446" s="83">
        <v>1405.95</v>
      </c>
      <c r="U446" s="83">
        <v>2249.5200000000004</v>
      </c>
      <c r="V446" s="83">
        <v>0</v>
      </c>
      <c r="W446" s="83">
        <v>0</v>
      </c>
      <c r="X446" s="83">
        <v>10.829736152060139</v>
      </c>
      <c r="Y446">
        <v>0</v>
      </c>
      <c r="Z446" s="83">
        <v>224.95200000000003</v>
      </c>
      <c r="AA446" s="83">
        <v>235.78173615206018</v>
      </c>
    </row>
    <row r="447" spans="1:27" x14ac:dyDescent="0.25">
      <c r="A447" t="s">
        <v>1529</v>
      </c>
      <c r="B447" t="s">
        <v>1529</v>
      </c>
      <c r="C447" t="s">
        <v>2820</v>
      </c>
      <c r="D447" t="s">
        <v>2821</v>
      </c>
      <c r="E447" t="s">
        <v>2822</v>
      </c>
      <c r="F447" t="s">
        <v>2823</v>
      </c>
      <c r="G447" t="s">
        <v>2310</v>
      </c>
      <c r="H447" t="s">
        <v>2824</v>
      </c>
      <c r="I447" t="s">
        <v>68</v>
      </c>
      <c r="J447" t="s">
        <v>80</v>
      </c>
      <c r="K447" t="s">
        <v>84</v>
      </c>
      <c r="L447" t="s">
        <v>85</v>
      </c>
      <c r="M447" t="s">
        <v>425</v>
      </c>
      <c r="N447" t="s">
        <v>682</v>
      </c>
      <c r="O447" t="s">
        <v>682</v>
      </c>
      <c r="P447" t="s">
        <v>986</v>
      </c>
      <c r="Q447" t="s">
        <v>3768</v>
      </c>
      <c r="R447" t="s">
        <v>72</v>
      </c>
      <c r="S447" s="83">
        <v>1405.9499999999998</v>
      </c>
      <c r="T447" s="83">
        <v>281.19</v>
      </c>
      <c r="U447" s="83">
        <v>1124.7599999999998</v>
      </c>
      <c r="V447" s="83">
        <v>0</v>
      </c>
      <c r="W447" s="83">
        <v>0</v>
      </c>
      <c r="X447" s="83">
        <v>2.1659472304120273</v>
      </c>
      <c r="Y447">
        <v>0</v>
      </c>
      <c r="Z447" s="83">
        <v>112.476</v>
      </c>
      <c r="AA447" s="83">
        <v>114.64194723041203</v>
      </c>
    </row>
    <row r="448" spans="1:27" x14ac:dyDescent="0.25">
      <c r="A448" t="s">
        <v>1529</v>
      </c>
      <c r="B448" t="s">
        <v>1529</v>
      </c>
      <c r="C448" t="s">
        <v>2820</v>
      </c>
      <c r="D448" t="s">
        <v>2821</v>
      </c>
      <c r="E448" t="s">
        <v>2822</v>
      </c>
      <c r="F448" t="s">
        <v>2823</v>
      </c>
      <c r="G448" t="s">
        <v>2310</v>
      </c>
      <c r="H448" t="s">
        <v>2824</v>
      </c>
      <c r="I448" t="s">
        <v>68</v>
      </c>
      <c r="J448" t="s">
        <v>80</v>
      </c>
      <c r="K448" t="s">
        <v>84</v>
      </c>
      <c r="L448" t="s">
        <v>85</v>
      </c>
      <c r="M448" t="s">
        <v>425</v>
      </c>
      <c r="N448" t="s">
        <v>682</v>
      </c>
      <c r="O448" t="s">
        <v>682</v>
      </c>
      <c r="P448" t="s">
        <v>686</v>
      </c>
      <c r="Q448" t="s">
        <v>3768</v>
      </c>
      <c r="R448" t="s">
        <v>72</v>
      </c>
      <c r="S448" s="83">
        <v>281.19</v>
      </c>
      <c r="T448" s="83">
        <v>554.19000000000005</v>
      </c>
      <c r="U448" s="83">
        <v>-273.00000000000006</v>
      </c>
      <c r="V448" s="83">
        <v>0</v>
      </c>
      <c r="W448" s="83">
        <v>0</v>
      </c>
      <c r="X448" s="83">
        <v>4.2688086191615682</v>
      </c>
      <c r="Y448">
        <v>0</v>
      </c>
      <c r="Z448" s="83">
        <v>-27.299999999999997</v>
      </c>
      <c r="AA448" s="83">
        <v>-23.031191380838436</v>
      </c>
    </row>
    <row r="449" spans="1:27" x14ac:dyDescent="0.25">
      <c r="A449" t="s">
        <v>1529</v>
      </c>
      <c r="B449" t="s">
        <v>1529</v>
      </c>
      <c r="C449" t="s">
        <v>2820</v>
      </c>
      <c r="D449" t="s">
        <v>2821</v>
      </c>
      <c r="E449" t="s">
        <v>2822</v>
      </c>
      <c r="F449" t="s">
        <v>2823</v>
      </c>
      <c r="G449" t="s">
        <v>2310</v>
      </c>
      <c r="H449" t="s">
        <v>2824</v>
      </c>
      <c r="I449" t="s">
        <v>68</v>
      </c>
      <c r="J449" t="s">
        <v>80</v>
      </c>
      <c r="K449" t="s">
        <v>84</v>
      </c>
      <c r="L449" t="s">
        <v>85</v>
      </c>
      <c r="M449" t="s">
        <v>425</v>
      </c>
      <c r="N449" t="s">
        <v>682</v>
      </c>
      <c r="O449" t="s">
        <v>682</v>
      </c>
      <c r="P449" t="s">
        <v>687</v>
      </c>
      <c r="Q449" t="s">
        <v>3768</v>
      </c>
      <c r="R449" t="s">
        <v>72</v>
      </c>
      <c r="S449" s="83">
        <v>1405.95</v>
      </c>
      <c r="T449" s="83">
        <v>827.19</v>
      </c>
      <c r="U449" s="83">
        <v>578.76</v>
      </c>
      <c r="V449" s="83">
        <v>0</v>
      </c>
      <c r="W449" s="83">
        <v>0</v>
      </c>
      <c r="X449" s="83">
        <v>6.3716700079111099</v>
      </c>
      <c r="Y449">
        <v>0</v>
      </c>
      <c r="Z449" s="83">
        <v>57.876000000000005</v>
      </c>
      <c r="AA449" s="83">
        <v>64.247670007911111</v>
      </c>
    </row>
    <row r="450" spans="1:27" x14ac:dyDescent="0.25">
      <c r="A450" t="s">
        <v>1529</v>
      </c>
      <c r="B450" t="s">
        <v>1529</v>
      </c>
      <c r="C450" t="s">
        <v>2820</v>
      </c>
      <c r="D450" t="s">
        <v>2821</v>
      </c>
      <c r="E450" t="s">
        <v>2822</v>
      </c>
      <c r="F450" t="s">
        <v>2823</v>
      </c>
      <c r="G450" t="s">
        <v>2310</v>
      </c>
      <c r="H450" t="s">
        <v>2824</v>
      </c>
      <c r="I450" t="s">
        <v>68</v>
      </c>
      <c r="J450" t="s">
        <v>80</v>
      </c>
      <c r="K450" t="s">
        <v>84</v>
      </c>
      <c r="L450" t="s">
        <v>85</v>
      </c>
      <c r="M450" t="s">
        <v>425</v>
      </c>
      <c r="N450" t="s">
        <v>682</v>
      </c>
      <c r="O450" t="s">
        <v>682</v>
      </c>
      <c r="P450" t="s">
        <v>2547</v>
      </c>
      <c r="Q450" t="s">
        <v>3768</v>
      </c>
      <c r="R450" t="s">
        <v>72</v>
      </c>
      <c r="S450" s="83">
        <v>1124.76</v>
      </c>
      <c r="T450" s="83">
        <v>1687.1399999999999</v>
      </c>
      <c r="U450" s="83">
        <v>-562.37999999999988</v>
      </c>
      <c r="V450" s="83">
        <v>0</v>
      </c>
      <c r="W450" s="83">
        <v>0</v>
      </c>
      <c r="X450" s="83">
        <v>12.995683382472166</v>
      </c>
      <c r="Y450">
        <v>0</v>
      </c>
      <c r="Z450" s="83">
        <v>-56.238</v>
      </c>
      <c r="AA450" s="83">
        <v>-43.24231661752782</v>
      </c>
    </row>
    <row r="451" spans="1:27" x14ac:dyDescent="0.25">
      <c r="A451" t="s">
        <v>1529</v>
      </c>
      <c r="B451" t="s">
        <v>1529</v>
      </c>
      <c r="C451" t="s">
        <v>2820</v>
      </c>
      <c r="D451" t="s">
        <v>2821</v>
      </c>
      <c r="E451" t="s">
        <v>2822</v>
      </c>
      <c r="F451" t="s">
        <v>2823</v>
      </c>
      <c r="G451" t="s">
        <v>2310</v>
      </c>
      <c r="H451" t="s">
        <v>2824</v>
      </c>
      <c r="I451" t="s">
        <v>68</v>
      </c>
      <c r="J451" t="s">
        <v>80</v>
      </c>
      <c r="K451" t="s">
        <v>84</v>
      </c>
      <c r="L451" t="s">
        <v>85</v>
      </c>
      <c r="M451" t="s">
        <v>425</v>
      </c>
      <c r="N451" t="s">
        <v>682</v>
      </c>
      <c r="O451" t="s">
        <v>682</v>
      </c>
      <c r="P451" t="s">
        <v>1705</v>
      </c>
      <c r="Q451" t="s">
        <v>3768</v>
      </c>
      <c r="R451" t="s">
        <v>72</v>
      </c>
      <c r="S451" s="83">
        <v>281.19</v>
      </c>
      <c r="T451" s="83">
        <v>273</v>
      </c>
      <c r="U451" s="83">
        <v>8.1899999999999977</v>
      </c>
      <c r="V451" s="83">
        <v>0</v>
      </c>
      <c r="W451" s="83">
        <v>0</v>
      </c>
      <c r="X451" s="83">
        <v>2.1028613887495413</v>
      </c>
      <c r="Y451">
        <v>0</v>
      </c>
      <c r="Z451" s="83">
        <v>0.81899999999999906</v>
      </c>
      <c r="AA451" s="83">
        <v>2.9218613887495408</v>
      </c>
    </row>
    <row r="452" spans="1:27" x14ac:dyDescent="0.25">
      <c r="A452" t="s">
        <v>1529</v>
      </c>
      <c r="B452" t="s">
        <v>1529</v>
      </c>
      <c r="C452" t="s">
        <v>2820</v>
      </c>
      <c r="D452" t="s">
        <v>2821</v>
      </c>
      <c r="E452" t="s">
        <v>2822</v>
      </c>
      <c r="F452" t="s">
        <v>2823</v>
      </c>
      <c r="G452" t="s">
        <v>2310</v>
      </c>
      <c r="H452" t="s">
        <v>2824</v>
      </c>
      <c r="I452" t="s">
        <v>68</v>
      </c>
      <c r="J452" t="s">
        <v>80</v>
      </c>
      <c r="K452" t="s">
        <v>84</v>
      </c>
      <c r="L452" t="s">
        <v>85</v>
      </c>
      <c r="M452" t="s">
        <v>425</v>
      </c>
      <c r="N452" t="s">
        <v>682</v>
      </c>
      <c r="O452" t="s">
        <v>682</v>
      </c>
      <c r="P452" t="s">
        <v>3769</v>
      </c>
      <c r="Q452" t="s">
        <v>3768</v>
      </c>
      <c r="R452" t="s">
        <v>72</v>
      </c>
      <c r="S452" s="83">
        <v>0</v>
      </c>
      <c r="T452" s="83">
        <v>281.19</v>
      </c>
      <c r="U452" s="83">
        <v>-281.19</v>
      </c>
      <c r="V452" s="83">
        <v>0</v>
      </c>
      <c r="W452" s="83">
        <v>0</v>
      </c>
      <c r="X452" s="83">
        <v>2.1659472304120273</v>
      </c>
      <c r="Y452">
        <v>0</v>
      </c>
      <c r="Z452" s="83">
        <v>-28.119</v>
      </c>
      <c r="AA452" s="83">
        <v>-25.953052769587973</v>
      </c>
    </row>
    <row r="453" spans="1:27" x14ac:dyDescent="0.25">
      <c r="A453" t="s">
        <v>1529</v>
      </c>
      <c r="B453" t="s">
        <v>1529</v>
      </c>
      <c r="C453" t="s">
        <v>2820</v>
      </c>
      <c r="D453" t="s">
        <v>2821</v>
      </c>
      <c r="E453" t="s">
        <v>2822</v>
      </c>
      <c r="F453" t="s">
        <v>2823</v>
      </c>
      <c r="G453" t="s">
        <v>2310</v>
      </c>
      <c r="H453" t="s">
        <v>2824</v>
      </c>
      <c r="I453" t="s">
        <v>68</v>
      </c>
      <c r="J453" t="s">
        <v>80</v>
      </c>
      <c r="K453" t="s">
        <v>84</v>
      </c>
      <c r="L453" t="s">
        <v>85</v>
      </c>
      <c r="M453" t="s">
        <v>425</v>
      </c>
      <c r="N453" t="s">
        <v>682</v>
      </c>
      <c r="O453" t="s">
        <v>682</v>
      </c>
      <c r="P453" t="s">
        <v>3770</v>
      </c>
      <c r="Q453" t="s">
        <v>3768</v>
      </c>
      <c r="R453" t="s">
        <v>72</v>
      </c>
      <c r="S453" s="83">
        <v>0</v>
      </c>
      <c r="T453" s="83">
        <v>281.19</v>
      </c>
      <c r="U453" s="83">
        <v>-281.19</v>
      </c>
      <c r="V453" s="83">
        <v>0</v>
      </c>
      <c r="W453" s="83">
        <v>0</v>
      </c>
      <c r="X453" s="83">
        <v>2.1659472304120273</v>
      </c>
      <c r="Y453">
        <v>0</v>
      </c>
      <c r="Z453" s="83">
        <v>-28.119</v>
      </c>
      <c r="AA453" s="83">
        <v>-25.953052769587973</v>
      </c>
    </row>
    <row r="454" spans="1:27" x14ac:dyDescent="0.25">
      <c r="A454" t="s">
        <v>1529</v>
      </c>
      <c r="B454" t="s">
        <v>1529</v>
      </c>
      <c r="C454" t="s">
        <v>2820</v>
      </c>
      <c r="D454" t="s">
        <v>2821</v>
      </c>
      <c r="E454" t="s">
        <v>2822</v>
      </c>
      <c r="F454" t="s">
        <v>2823</v>
      </c>
      <c r="G454" t="s">
        <v>2310</v>
      </c>
      <c r="H454" t="s">
        <v>2824</v>
      </c>
      <c r="I454" t="s">
        <v>68</v>
      </c>
      <c r="J454" t="s">
        <v>80</v>
      </c>
      <c r="K454" t="s">
        <v>84</v>
      </c>
      <c r="L454" t="s">
        <v>85</v>
      </c>
      <c r="M454" t="s">
        <v>425</v>
      </c>
      <c r="N454" t="s">
        <v>1708</v>
      </c>
      <c r="O454" t="s">
        <v>1708</v>
      </c>
      <c r="P454" t="s">
        <v>689</v>
      </c>
      <c r="Q454" t="s">
        <v>688</v>
      </c>
      <c r="R454" t="s">
        <v>72</v>
      </c>
      <c r="S454" s="83">
        <v>1816.92</v>
      </c>
      <c r="T454" s="83">
        <v>1549.8</v>
      </c>
      <c r="U454" s="83">
        <v>267.12000000000012</v>
      </c>
      <c r="V454" s="83">
        <v>0</v>
      </c>
      <c r="W454" s="83">
        <v>0</v>
      </c>
      <c r="X454" s="83">
        <v>11.93778234536278</v>
      </c>
      <c r="Y454">
        <v>0</v>
      </c>
      <c r="Z454" s="83">
        <v>26.711999999999989</v>
      </c>
      <c r="AA454" s="83">
        <v>38.64978234536278</v>
      </c>
    </row>
    <row r="455" spans="1:27" x14ac:dyDescent="0.25">
      <c r="A455" t="s">
        <v>1529</v>
      </c>
      <c r="B455" t="s">
        <v>1529</v>
      </c>
      <c r="C455" t="s">
        <v>2820</v>
      </c>
      <c r="D455" t="s">
        <v>2821</v>
      </c>
      <c r="E455" t="s">
        <v>2822</v>
      </c>
      <c r="F455" t="s">
        <v>2823</v>
      </c>
      <c r="G455" t="s">
        <v>2310</v>
      </c>
      <c r="H455" t="s">
        <v>2824</v>
      </c>
      <c r="I455" t="s">
        <v>68</v>
      </c>
      <c r="J455" t="s">
        <v>77</v>
      </c>
      <c r="K455" t="s">
        <v>78</v>
      </c>
      <c r="L455" t="s">
        <v>79</v>
      </c>
      <c r="M455" t="s">
        <v>790</v>
      </c>
      <c r="N455" t="s">
        <v>791</v>
      </c>
      <c r="O455" t="s">
        <v>821</v>
      </c>
      <c r="P455" t="s">
        <v>1002</v>
      </c>
      <c r="Q455" t="s">
        <v>1003</v>
      </c>
      <c r="R455" t="s">
        <v>131</v>
      </c>
      <c r="S455" s="83">
        <v>0</v>
      </c>
      <c r="T455" s="83">
        <v>572.54999999999995</v>
      </c>
      <c r="U455" s="83">
        <v>-572.54999999999995</v>
      </c>
      <c r="V455" s="83">
        <v>0</v>
      </c>
      <c r="W455" s="83">
        <v>0</v>
      </c>
      <c r="X455" s="83">
        <v>4.4102318246467025</v>
      </c>
      <c r="Y455">
        <v>0</v>
      </c>
      <c r="Z455" s="83">
        <v>-57.254999999999995</v>
      </c>
      <c r="AA455" s="83">
        <v>-52.844768175353295</v>
      </c>
    </row>
    <row r="456" spans="1:27" x14ac:dyDescent="0.25">
      <c r="A456" t="s">
        <v>1529</v>
      </c>
      <c r="B456" t="s">
        <v>1529</v>
      </c>
      <c r="C456" t="s">
        <v>2820</v>
      </c>
      <c r="D456" t="s">
        <v>2821</v>
      </c>
      <c r="E456" t="s">
        <v>2822</v>
      </c>
      <c r="F456" t="s">
        <v>2823</v>
      </c>
      <c r="G456" t="s">
        <v>2310</v>
      </c>
      <c r="H456" t="s">
        <v>2824</v>
      </c>
      <c r="I456" t="s">
        <v>68</v>
      </c>
      <c r="J456" t="s">
        <v>77</v>
      </c>
      <c r="K456" t="s">
        <v>78</v>
      </c>
      <c r="L456" t="s">
        <v>79</v>
      </c>
      <c r="M456" t="s">
        <v>790</v>
      </c>
      <c r="N456" t="s">
        <v>791</v>
      </c>
      <c r="O456" t="s">
        <v>821</v>
      </c>
      <c r="P456" t="s">
        <v>822</v>
      </c>
      <c r="Q456" t="s">
        <v>823</v>
      </c>
      <c r="R456" t="s">
        <v>131</v>
      </c>
      <c r="S456" s="83">
        <v>378</v>
      </c>
      <c r="T456" s="83">
        <v>1984.5</v>
      </c>
      <c r="U456" s="83">
        <v>-1606.5</v>
      </c>
      <c r="V456" s="83">
        <v>0</v>
      </c>
      <c r="W456" s="83">
        <v>0</v>
      </c>
      <c r="X456" s="83">
        <v>15.286184710525513</v>
      </c>
      <c r="Y456">
        <v>0</v>
      </c>
      <c r="Z456" s="83">
        <v>-160.65</v>
      </c>
      <c r="AA456" s="83">
        <v>-145.3638152894745</v>
      </c>
    </row>
    <row r="457" spans="1:27" x14ac:dyDescent="0.25">
      <c r="A457" t="s">
        <v>1529</v>
      </c>
      <c r="B457" t="s">
        <v>1529</v>
      </c>
      <c r="C457" t="s">
        <v>2820</v>
      </c>
      <c r="D457" t="s">
        <v>2821</v>
      </c>
      <c r="E457" t="s">
        <v>2822</v>
      </c>
      <c r="F457" t="s">
        <v>2823</v>
      </c>
      <c r="G457" t="s">
        <v>2310</v>
      </c>
      <c r="H457" t="s">
        <v>2824</v>
      </c>
      <c r="I457" t="s">
        <v>68</v>
      </c>
      <c r="J457" t="s">
        <v>77</v>
      </c>
      <c r="K457" t="s">
        <v>78</v>
      </c>
      <c r="L457" t="s">
        <v>79</v>
      </c>
      <c r="M457" t="s">
        <v>790</v>
      </c>
      <c r="N457" t="s">
        <v>791</v>
      </c>
      <c r="O457" t="s">
        <v>821</v>
      </c>
      <c r="P457" t="s">
        <v>964</v>
      </c>
      <c r="Q457" t="s">
        <v>965</v>
      </c>
      <c r="R457" t="s">
        <v>131</v>
      </c>
      <c r="S457" s="83">
        <v>9166.5</v>
      </c>
      <c r="T457" s="83">
        <v>7654.5</v>
      </c>
      <c r="U457" s="83">
        <v>1512</v>
      </c>
      <c r="V457" s="83">
        <v>0</v>
      </c>
      <c r="W457" s="83">
        <v>0</v>
      </c>
      <c r="X457" s="83">
        <v>58.960998169169834</v>
      </c>
      <c r="Y457">
        <v>0</v>
      </c>
      <c r="Z457" s="83">
        <v>151.20000000000005</v>
      </c>
      <c r="AA457" s="83">
        <v>210.16099816916983</v>
      </c>
    </row>
    <row r="458" spans="1:27" x14ac:dyDescent="0.25">
      <c r="A458" t="s">
        <v>1529</v>
      </c>
      <c r="B458" t="s">
        <v>1529</v>
      </c>
      <c r="C458" t="s">
        <v>2820</v>
      </c>
      <c r="D458" t="s">
        <v>2821</v>
      </c>
      <c r="E458" t="s">
        <v>2822</v>
      </c>
      <c r="F458" t="s">
        <v>2823</v>
      </c>
      <c r="G458" t="s">
        <v>2310</v>
      </c>
      <c r="H458" t="s">
        <v>2824</v>
      </c>
      <c r="I458" t="s">
        <v>68</v>
      </c>
      <c r="J458" t="s">
        <v>77</v>
      </c>
      <c r="K458" t="s">
        <v>78</v>
      </c>
      <c r="L458" t="s">
        <v>79</v>
      </c>
      <c r="M458" t="s">
        <v>790</v>
      </c>
      <c r="N458" t="s">
        <v>791</v>
      </c>
      <c r="O458" t="s">
        <v>792</v>
      </c>
      <c r="P458" t="s">
        <v>793</v>
      </c>
      <c r="Q458" t="s">
        <v>794</v>
      </c>
      <c r="R458" t="s">
        <v>131</v>
      </c>
      <c r="S458" s="83">
        <v>26522.400000000001</v>
      </c>
      <c r="T458" s="83">
        <v>23220</v>
      </c>
      <c r="U458" s="83">
        <v>3302.4000000000015</v>
      </c>
      <c r="V458" s="83">
        <v>0</v>
      </c>
      <c r="W458" s="83">
        <v>0</v>
      </c>
      <c r="X458" s="83">
        <v>178.85875987825767</v>
      </c>
      <c r="Y458">
        <v>0</v>
      </c>
      <c r="Z458" s="83">
        <v>330.23999999999978</v>
      </c>
      <c r="AA458" s="83">
        <v>509.09875987825762</v>
      </c>
    </row>
    <row r="459" spans="1:27" x14ac:dyDescent="0.25">
      <c r="A459" t="s">
        <v>1529</v>
      </c>
      <c r="B459" t="s">
        <v>1529</v>
      </c>
      <c r="C459" t="s">
        <v>2820</v>
      </c>
      <c r="D459" t="s">
        <v>2821</v>
      </c>
      <c r="E459" t="s">
        <v>2822</v>
      </c>
      <c r="F459" t="s">
        <v>2823</v>
      </c>
      <c r="G459" t="s">
        <v>2310</v>
      </c>
      <c r="H459" t="s">
        <v>2824</v>
      </c>
      <c r="I459" t="s">
        <v>68</v>
      </c>
      <c r="J459" t="s">
        <v>77</v>
      </c>
      <c r="K459" t="s">
        <v>78</v>
      </c>
      <c r="L459" t="s">
        <v>79</v>
      </c>
      <c r="M459" t="s">
        <v>790</v>
      </c>
      <c r="N459" t="s">
        <v>791</v>
      </c>
      <c r="O459" t="s">
        <v>792</v>
      </c>
      <c r="P459" t="s">
        <v>1726</v>
      </c>
      <c r="Q459" t="s">
        <v>1727</v>
      </c>
      <c r="R459" t="s">
        <v>131</v>
      </c>
      <c r="S459" s="83">
        <v>0</v>
      </c>
      <c r="T459" s="83">
        <v>653</v>
      </c>
      <c r="U459" s="83">
        <v>-653</v>
      </c>
      <c r="V459" s="83">
        <v>0</v>
      </c>
      <c r="W459" s="83">
        <v>0</v>
      </c>
      <c r="X459" s="83">
        <v>5.029921197265387</v>
      </c>
      <c r="Y459">
        <v>0</v>
      </c>
      <c r="Z459" s="83">
        <v>-65.3</v>
      </c>
      <c r="AA459" s="83">
        <v>-60.270078802734609</v>
      </c>
    </row>
    <row r="460" spans="1:27" x14ac:dyDescent="0.25">
      <c r="A460" t="s">
        <v>1529</v>
      </c>
      <c r="B460" t="s">
        <v>1529</v>
      </c>
      <c r="C460" t="s">
        <v>2820</v>
      </c>
      <c r="D460" t="s">
        <v>2821</v>
      </c>
      <c r="E460" t="s">
        <v>2822</v>
      </c>
      <c r="F460" t="s">
        <v>2823</v>
      </c>
      <c r="G460" t="s">
        <v>2310</v>
      </c>
      <c r="H460" t="s">
        <v>2824</v>
      </c>
      <c r="I460" t="s">
        <v>68</v>
      </c>
      <c r="J460" t="s">
        <v>77</v>
      </c>
      <c r="K460" t="s">
        <v>88</v>
      </c>
      <c r="L460" t="s">
        <v>89</v>
      </c>
      <c r="M460" t="s">
        <v>3771</v>
      </c>
      <c r="N460" t="s">
        <v>722</v>
      </c>
      <c r="O460" t="s">
        <v>1446</v>
      </c>
      <c r="P460" t="s">
        <v>2701</v>
      </c>
      <c r="Q460" t="s">
        <v>2702</v>
      </c>
      <c r="R460" t="s">
        <v>72</v>
      </c>
      <c r="S460" s="83">
        <v>2700</v>
      </c>
      <c r="T460" s="83">
        <v>0</v>
      </c>
      <c r="U460" s="83">
        <v>2700</v>
      </c>
      <c r="V460" s="83">
        <v>0</v>
      </c>
      <c r="W460" s="83">
        <v>0</v>
      </c>
      <c r="X460" s="83">
        <v>0</v>
      </c>
      <c r="Y460">
        <v>0</v>
      </c>
      <c r="Z460" s="83">
        <v>270</v>
      </c>
      <c r="AA460" s="83">
        <v>270</v>
      </c>
    </row>
    <row r="461" spans="1:27" x14ac:dyDescent="0.25">
      <c r="A461" t="s">
        <v>1529</v>
      </c>
      <c r="B461" t="s">
        <v>1529</v>
      </c>
      <c r="C461" t="s">
        <v>2820</v>
      </c>
      <c r="D461" t="s">
        <v>2821</v>
      </c>
      <c r="E461" t="s">
        <v>2822</v>
      </c>
      <c r="F461" t="s">
        <v>2823</v>
      </c>
      <c r="G461" t="s">
        <v>2310</v>
      </c>
      <c r="H461" t="s">
        <v>2824</v>
      </c>
      <c r="I461" t="s">
        <v>68</v>
      </c>
      <c r="J461" t="s">
        <v>77</v>
      </c>
      <c r="K461" t="s">
        <v>88</v>
      </c>
      <c r="L461" t="s">
        <v>89</v>
      </c>
      <c r="M461" t="s">
        <v>3771</v>
      </c>
      <c r="N461" t="s">
        <v>722</v>
      </c>
      <c r="O461" t="s">
        <v>1446</v>
      </c>
      <c r="P461" t="s">
        <v>2505</v>
      </c>
      <c r="Q461" t="s">
        <v>2506</v>
      </c>
      <c r="R461" t="s">
        <v>72</v>
      </c>
      <c r="S461" s="83">
        <v>4185</v>
      </c>
      <c r="T461" s="83">
        <v>0</v>
      </c>
      <c r="U461" s="83">
        <v>4185</v>
      </c>
      <c r="V461" s="83">
        <v>0</v>
      </c>
      <c r="W461" s="83">
        <v>0</v>
      </c>
      <c r="X461" s="83">
        <v>0</v>
      </c>
      <c r="Y461">
        <v>0</v>
      </c>
      <c r="Z461" s="83">
        <v>418.5</v>
      </c>
      <c r="AA461" s="83">
        <v>418.5</v>
      </c>
    </row>
    <row r="462" spans="1:27" x14ac:dyDescent="0.25">
      <c r="A462" t="s">
        <v>1529</v>
      </c>
      <c r="B462" t="s">
        <v>1529</v>
      </c>
      <c r="C462" t="s">
        <v>2820</v>
      </c>
      <c r="D462" t="s">
        <v>2821</v>
      </c>
      <c r="E462" t="s">
        <v>2822</v>
      </c>
      <c r="F462" t="s">
        <v>2823</v>
      </c>
      <c r="G462" t="s">
        <v>2310</v>
      </c>
      <c r="H462" t="s">
        <v>2824</v>
      </c>
      <c r="I462" t="s">
        <v>68</v>
      </c>
      <c r="J462" t="s">
        <v>77</v>
      </c>
      <c r="K462" t="s">
        <v>88</v>
      </c>
      <c r="L462" t="s">
        <v>89</v>
      </c>
      <c r="M462" t="s">
        <v>3771</v>
      </c>
      <c r="N462" t="s">
        <v>1683</v>
      </c>
      <c r="O462" t="s">
        <v>594</v>
      </c>
      <c r="P462" t="s">
        <v>1717</v>
      </c>
      <c r="Q462" t="s">
        <v>1718</v>
      </c>
      <c r="R462" t="s">
        <v>72</v>
      </c>
      <c r="S462" s="83">
        <v>14525</v>
      </c>
      <c r="T462" s="83">
        <v>12800</v>
      </c>
      <c r="U462" s="83">
        <v>1725</v>
      </c>
      <c r="V462" s="83">
        <v>0</v>
      </c>
      <c r="W462" s="83">
        <v>0</v>
      </c>
      <c r="X462" s="83">
        <v>98.595698813165313</v>
      </c>
      <c r="Y462">
        <v>0</v>
      </c>
      <c r="Z462" s="83">
        <v>172.5</v>
      </c>
      <c r="AA462" s="83">
        <v>271.09569881316537</v>
      </c>
    </row>
    <row r="463" spans="1:27" x14ac:dyDescent="0.25">
      <c r="A463" t="s">
        <v>1529</v>
      </c>
      <c r="B463" t="s">
        <v>1529</v>
      </c>
      <c r="C463" t="s">
        <v>2820</v>
      </c>
      <c r="D463" t="s">
        <v>2821</v>
      </c>
      <c r="E463" t="s">
        <v>2822</v>
      </c>
      <c r="F463" t="s">
        <v>2823</v>
      </c>
      <c r="G463" t="s">
        <v>2310</v>
      </c>
      <c r="H463" t="s">
        <v>2824</v>
      </c>
      <c r="I463" t="s">
        <v>68</v>
      </c>
      <c r="J463" t="s">
        <v>77</v>
      </c>
      <c r="K463" t="s">
        <v>88</v>
      </c>
      <c r="L463" t="s">
        <v>89</v>
      </c>
      <c r="M463" t="s">
        <v>3771</v>
      </c>
      <c r="N463" t="s">
        <v>1683</v>
      </c>
      <c r="O463" t="s">
        <v>594</v>
      </c>
      <c r="P463" t="s">
        <v>1684</v>
      </c>
      <c r="Q463" t="s">
        <v>1685</v>
      </c>
      <c r="R463" t="s">
        <v>72</v>
      </c>
      <c r="S463" s="83">
        <v>1150</v>
      </c>
      <c r="T463" s="83">
        <v>2600</v>
      </c>
      <c r="U463" s="83">
        <v>-1450</v>
      </c>
      <c r="V463" s="83">
        <v>0</v>
      </c>
      <c r="W463" s="83">
        <v>0</v>
      </c>
      <c r="X463" s="83">
        <v>20.027251321424203</v>
      </c>
      <c r="Y463">
        <v>0</v>
      </c>
      <c r="Z463" s="83">
        <v>-145</v>
      </c>
      <c r="AA463" s="83">
        <v>-124.97274867857578</v>
      </c>
    </row>
    <row r="464" spans="1:27" x14ac:dyDescent="0.25">
      <c r="A464" t="s">
        <v>1529</v>
      </c>
      <c r="B464" t="s">
        <v>1529</v>
      </c>
      <c r="C464" t="s">
        <v>2820</v>
      </c>
      <c r="D464" t="s">
        <v>2821</v>
      </c>
      <c r="E464" t="s">
        <v>2822</v>
      </c>
      <c r="F464" t="s">
        <v>2823</v>
      </c>
      <c r="G464" t="s">
        <v>2310</v>
      </c>
      <c r="H464" t="s">
        <v>2824</v>
      </c>
      <c r="I464" t="s">
        <v>68</v>
      </c>
      <c r="J464" t="s">
        <v>77</v>
      </c>
      <c r="K464" t="s">
        <v>88</v>
      </c>
      <c r="L464" t="s">
        <v>89</v>
      </c>
      <c r="M464" t="s">
        <v>3772</v>
      </c>
      <c r="N464" t="s">
        <v>364</v>
      </c>
      <c r="O464" t="s">
        <v>466</v>
      </c>
      <c r="P464" t="s">
        <v>467</v>
      </c>
      <c r="Q464" t="s">
        <v>249</v>
      </c>
      <c r="R464" t="s">
        <v>72</v>
      </c>
      <c r="S464" s="83">
        <v>1769.1000000000004</v>
      </c>
      <c r="T464" s="83">
        <v>341.1</v>
      </c>
      <c r="U464" s="83">
        <v>1428</v>
      </c>
      <c r="V464" s="83">
        <v>0</v>
      </c>
      <c r="W464" s="83">
        <v>0</v>
      </c>
      <c r="X464" s="83">
        <v>2.6274213175914602</v>
      </c>
      <c r="Y464">
        <v>0</v>
      </c>
      <c r="Z464" s="83">
        <v>142.80000000000018</v>
      </c>
      <c r="AA464" s="83">
        <v>145.42742131759155</v>
      </c>
    </row>
    <row r="465" spans="1:27" x14ac:dyDescent="0.25">
      <c r="A465" t="s">
        <v>1529</v>
      </c>
      <c r="B465" t="s">
        <v>1529</v>
      </c>
      <c r="C465" t="s">
        <v>2820</v>
      </c>
      <c r="D465" t="s">
        <v>2821</v>
      </c>
      <c r="E465" t="s">
        <v>2822</v>
      </c>
      <c r="F465" t="s">
        <v>2823</v>
      </c>
      <c r="G465" t="s">
        <v>2310</v>
      </c>
      <c r="H465" t="s">
        <v>2824</v>
      </c>
      <c r="I465" t="s">
        <v>68</v>
      </c>
      <c r="J465" t="s">
        <v>77</v>
      </c>
      <c r="K465" t="s">
        <v>88</v>
      </c>
      <c r="L465" t="s">
        <v>89</v>
      </c>
      <c r="M465" t="s">
        <v>3772</v>
      </c>
      <c r="N465" t="s">
        <v>364</v>
      </c>
      <c r="O465" t="s">
        <v>466</v>
      </c>
      <c r="P465" t="s">
        <v>2423</v>
      </c>
      <c r="Q465" t="s">
        <v>249</v>
      </c>
      <c r="R465" t="s">
        <v>72</v>
      </c>
      <c r="S465" s="83">
        <v>4887.1999999999989</v>
      </c>
      <c r="T465" s="83">
        <v>2035.2</v>
      </c>
      <c r="U465" s="83">
        <v>2851.9999999999995</v>
      </c>
      <c r="V465" s="83">
        <v>0</v>
      </c>
      <c r="W465" s="83">
        <v>0</v>
      </c>
      <c r="X465" s="83">
        <v>15.676716111293285</v>
      </c>
      <c r="Y465">
        <v>0</v>
      </c>
      <c r="Z465" s="83">
        <v>285.2</v>
      </c>
      <c r="AA465" s="83">
        <v>300.87671611129321</v>
      </c>
    </row>
    <row r="466" spans="1:27" x14ac:dyDescent="0.25">
      <c r="A466" t="s">
        <v>1529</v>
      </c>
      <c r="B466" t="s">
        <v>1529</v>
      </c>
      <c r="C466" t="s">
        <v>2820</v>
      </c>
      <c r="D466" t="s">
        <v>2821</v>
      </c>
      <c r="E466" t="s">
        <v>2822</v>
      </c>
      <c r="F466" t="s">
        <v>2823</v>
      </c>
      <c r="G466" t="s">
        <v>2310</v>
      </c>
      <c r="H466" t="s">
        <v>2824</v>
      </c>
      <c r="I466" t="s">
        <v>68</v>
      </c>
      <c r="J466" t="s">
        <v>77</v>
      </c>
      <c r="K466" t="s">
        <v>88</v>
      </c>
      <c r="L466" t="s">
        <v>89</v>
      </c>
      <c r="M466" t="s">
        <v>3772</v>
      </c>
      <c r="N466" t="s">
        <v>364</v>
      </c>
      <c r="O466" t="s">
        <v>3773</v>
      </c>
      <c r="P466" t="s">
        <v>2521</v>
      </c>
      <c r="Q466" t="s">
        <v>2522</v>
      </c>
      <c r="R466" t="s">
        <v>72</v>
      </c>
      <c r="S466" s="83">
        <v>0</v>
      </c>
      <c r="T466" s="83">
        <v>340.8</v>
      </c>
      <c r="U466" s="83">
        <v>-340.8</v>
      </c>
      <c r="V466" s="83">
        <v>0</v>
      </c>
      <c r="W466" s="83">
        <v>0</v>
      </c>
      <c r="X466" s="83">
        <v>2.6251104809005263</v>
      </c>
      <c r="Y466">
        <v>0</v>
      </c>
      <c r="Z466" s="83">
        <v>-34.080000000000005</v>
      </c>
      <c r="AA466" s="83">
        <v>-31.454889519099478</v>
      </c>
    </row>
    <row r="467" spans="1:27" x14ac:dyDescent="0.25">
      <c r="A467" t="s">
        <v>1529</v>
      </c>
      <c r="B467" t="s">
        <v>1529</v>
      </c>
      <c r="C467" t="s">
        <v>2820</v>
      </c>
      <c r="D467" t="s">
        <v>2821</v>
      </c>
      <c r="E467" t="s">
        <v>2822</v>
      </c>
      <c r="F467" t="s">
        <v>2823</v>
      </c>
      <c r="G467" t="s">
        <v>2310</v>
      </c>
      <c r="H467" t="s">
        <v>2824</v>
      </c>
      <c r="I467" t="s">
        <v>68</v>
      </c>
      <c r="J467" t="s">
        <v>77</v>
      </c>
      <c r="K467" t="s">
        <v>88</v>
      </c>
      <c r="L467" t="s">
        <v>89</v>
      </c>
      <c r="M467" t="s">
        <v>3772</v>
      </c>
      <c r="N467" t="s">
        <v>296</v>
      </c>
      <c r="O467" t="s">
        <v>3774</v>
      </c>
      <c r="P467" t="s">
        <v>367</v>
      </c>
      <c r="Q467" t="s">
        <v>303</v>
      </c>
      <c r="R467" t="s">
        <v>72</v>
      </c>
      <c r="S467" s="83">
        <v>5805</v>
      </c>
      <c r="T467" s="83">
        <v>2503.8000000000002</v>
      </c>
      <c r="U467" s="83">
        <v>3301.2000000000003</v>
      </c>
      <c r="V467" s="83">
        <v>0</v>
      </c>
      <c r="W467" s="83">
        <v>0</v>
      </c>
      <c r="X467" s="83">
        <v>19.286243022531512</v>
      </c>
      <c r="Y467">
        <v>0</v>
      </c>
      <c r="Z467" s="83">
        <v>330.12</v>
      </c>
      <c r="AA467" s="83">
        <v>349.40624302253156</v>
      </c>
    </row>
    <row r="468" spans="1:27" x14ac:dyDescent="0.25">
      <c r="A468" t="s">
        <v>1529</v>
      </c>
      <c r="B468" t="s">
        <v>1529</v>
      </c>
      <c r="C468" t="s">
        <v>2820</v>
      </c>
      <c r="D468" t="s">
        <v>2821</v>
      </c>
      <c r="E468" t="s">
        <v>2822</v>
      </c>
      <c r="F468" t="s">
        <v>2823</v>
      </c>
      <c r="G468" t="s">
        <v>2310</v>
      </c>
      <c r="H468" t="s">
        <v>2824</v>
      </c>
      <c r="I468" t="s">
        <v>68</v>
      </c>
      <c r="J468" t="s">
        <v>77</v>
      </c>
      <c r="K468" t="s">
        <v>88</v>
      </c>
      <c r="L468" t="s">
        <v>89</v>
      </c>
      <c r="M468" t="s">
        <v>3772</v>
      </c>
      <c r="N468" t="s">
        <v>296</v>
      </c>
      <c r="O468" t="s">
        <v>3774</v>
      </c>
      <c r="P468" t="s">
        <v>612</v>
      </c>
      <c r="Q468" t="s">
        <v>301</v>
      </c>
      <c r="R468" t="s">
        <v>72</v>
      </c>
      <c r="S468" s="83">
        <v>2431.8000000000002</v>
      </c>
      <c r="T468" s="83">
        <v>4935.6000000000004</v>
      </c>
      <c r="U468" s="83">
        <v>-2503.8000000000006</v>
      </c>
      <c r="V468" s="83">
        <v>0</v>
      </c>
      <c r="W468" s="83">
        <v>0</v>
      </c>
      <c r="X468" s="83">
        <v>38.017885239238964</v>
      </c>
      <c r="Y468">
        <v>0</v>
      </c>
      <c r="Z468" s="83">
        <v>-250.38000000000005</v>
      </c>
      <c r="AA468" s="83">
        <v>-212.36211476076102</v>
      </c>
    </row>
    <row r="469" spans="1:27" x14ac:dyDescent="0.25">
      <c r="A469" t="s">
        <v>1529</v>
      </c>
      <c r="B469" t="s">
        <v>1529</v>
      </c>
      <c r="C469" t="s">
        <v>2820</v>
      </c>
      <c r="D469" t="s">
        <v>2821</v>
      </c>
      <c r="E469" t="s">
        <v>2822</v>
      </c>
      <c r="F469" t="s">
        <v>2823</v>
      </c>
      <c r="G469" t="s">
        <v>2310</v>
      </c>
      <c r="H469" t="s">
        <v>2824</v>
      </c>
      <c r="I469" t="s">
        <v>68</v>
      </c>
      <c r="J469" t="s">
        <v>77</v>
      </c>
      <c r="K469" t="s">
        <v>88</v>
      </c>
      <c r="L469" t="s">
        <v>89</v>
      </c>
      <c r="M469" t="s">
        <v>3772</v>
      </c>
      <c r="N469" t="s">
        <v>296</v>
      </c>
      <c r="O469" t="s">
        <v>3774</v>
      </c>
      <c r="P469" t="s">
        <v>1609</v>
      </c>
      <c r="Q469" t="s">
        <v>368</v>
      </c>
      <c r="R469" t="s">
        <v>72</v>
      </c>
      <c r="S469" s="83">
        <v>5915.4</v>
      </c>
      <c r="T469" s="83">
        <v>999.60000000000014</v>
      </c>
      <c r="U469" s="83">
        <v>4915.7999999999993</v>
      </c>
      <c r="V469" s="83">
        <v>0</v>
      </c>
      <c r="W469" s="83">
        <v>0</v>
      </c>
      <c r="X469" s="83">
        <v>7.6997078541906294</v>
      </c>
      <c r="Y469">
        <v>0</v>
      </c>
      <c r="Z469" s="83">
        <v>491.58</v>
      </c>
      <c r="AA469" s="83">
        <v>499.27970785419063</v>
      </c>
    </row>
    <row r="470" spans="1:27" x14ac:dyDescent="0.25">
      <c r="A470" t="s">
        <v>1529</v>
      </c>
      <c r="B470" t="s">
        <v>1529</v>
      </c>
      <c r="C470" t="s">
        <v>2820</v>
      </c>
      <c r="D470" t="s">
        <v>2821</v>
      </c>
      <c r="E470" t="s">
        <v>2822</v>
      </c>
      <c r="F470" t="s">
        <v>2823</v>
      </c>
      <c r="G470" t="s">
        <v>2310</v>
      </c>
      <c r="H470" t="s">
        <v>2824</v>
      </c>
      <c r="I470" t="s">
        <v>68</v>
      </c>
      <c r="J470" t="s">
        <v>77</v>
      </c>
      <c r="K470" t="s">
        <v>88</v>
      </c>
      <c r="L470" t="s">
        <v>89</v>
      </c>
      <c r="M470" t="s">
        <v>3772</v>
      </c>
      <c r="N470" t="s">
        <v>296</v>
      </c>
      <c r="O470" t="s">
        <v>3774</v>
      </c>
      <c r="P470" t="s">
        <v>1828</v>
      </c>
      <c r="Q470" t="s">
        <v>299</v>
      </c>
      <c r="R470" t="s">
        <v>72</v>
      </c>
      <c r="S470" s="83">
        <v>2419.1999999999998</v>
      </c>
      <c r="T470" s="83">
        <v>0</v>
      </c>
      <c r="U470" s="83">
        <v>2419.1999999999998</v>
      </c>
      <c r="V470" s="83">
        <v>0</v>
      </c>
      <c r="W470" s="83">
        <v>0</v>
      </c>
      <c r="X470" s="83">
        <v>0</v>
      </c>
      <c r="Y470">
        <v>0</v>
      </c>
      <c r="Z470" s="83">
        <v>241.92</v>
      </c>
      <c r="AA470" s="83">
        <v>241.92</v>
      </c>
    </row>
    <row r="471" spans="1:27" x14ac:dyDescent="0.25">
      <c r="A471" t="s">
        <v>1529</v>
      </c>
      <c r="B471" t="s">
        <v>1529</v>
      </c>
      <c r="C471" t="s">
        <v>2820</v>
      </c>
      <c r="D471" t="s">
        <v>2821</v>
      </c>
      <c r="E471" t="s">
        <v>2822</v>
      </c>
      <c r="F471" t="s">
        <v>2823</v>
      </c>
      <c r="G471" t="s">
        <v>2310</v>
      </c>
      <c r="H471" t="s">
        <v>2824</v>
      </c>
      <c r="I471" t="s">
        <v>68</v>
      </c>
      <c r="J471" t="s">
        <v>77</v>
      </c>
      <c r="K471" t="s">
        <v>88</v>
      </c>
      <c r="L471" t="s">
        <v>89</v>
      </c>
      <c r="M471" t="s">
        <v>3772</v>
      </c>
      <c r="N471" t="s">
        <v>296</v>
      </c>
      <c r="O471" t="s">
        <v>334</v>
      </c>
      <c r="P471" t="s">
        <v>2679</v>
      </c>
      <c r="Q471" t="s">
        <v>336</v>
      </c>
      <c r="R471" t="s">
        <v>72</v>
      </c>
      <c r="S471" s="83">
        <v>1101</v>
      </c>
      <c r="T471" s="83">
        <v>3634.2000000000003</v>
      </c>
      <c r="U471" s="83">
        <v>-2533.2000000000003</v>
      </c>
      <c r="V471" s="83">
        <v>0</v>
      </c>
      <c r="W471" s="83">
        <v>0</v>
      </c>
      <c r="X471" s="83">
        <v>27.993475673969172</v>
      </c>
      <c r="Y471">
        <v>0</v>
      </c>
      <c r="Z471" s="83">
        <v>-253.32000000000005</v>
      </c>
      <c r="AA471" s="83">
        <v>-225.32652432603089</v>
      </c>
    </row>
    <row r="472" spans="1:27" x14ac:dyDescent="0.25">
      <c r="A472" t="s">
        <v>1529</v>
      </c>
      <c r="B472" t="s">
        <v>1529</v>
      </c>
      <c r="C472" t="s">
        <v>2820</v>
      </c>
      <c r="D472" t="s">
        <v>2821</v>
      </c>
      <c r="E472" t="s">
        <v>2822</v>
      </c>
      <c r="F472" t="s">
        <v>2823</v>
      </c>
      <c r="G472" t="s">
        <v>2310</v>
      </c>
      <c r="H472" t="s">
        <v>2824</v>
      </c>
      <c r="I472" t="s">
        <v>68</v>
      </c>
      <c r="J472" t="s">
        <v>77</v>
      </c>
      <c r="K472" t="s">
        <v>88</v>
      </c>
      <c r="L472" t="s">
        <v>89</v>
      </c>
      <c r="M472" t="s">
        <v>3772</v>
      </c>
      <c r="N472" t="s">
        <v>277</v>
      </c>
      <c r="O472" t="s">
        <v>278</v>
      </c>
      <c r="P472" t="s">
        <v>285</v>
      </c>
      <c r="Q472" t="s">
        <v>286</v>
      </c>
      <c r="R472" t="s">
        <v>72</v>
      </c>
      <c r="S472" s="83">
        <v>0</v>
      </c>
      <c r="T472" s="83">
        <v>171.5</v>
      </c>
      <c r="U472" s="83">
        <v>-171.5</v>
      </c>
      <c r="V472" s="83">
        <v>0</v>
      </c>
      <c r="W472" s="83">
        <v>0</v>
      </c>
      <c r="X472" s="83">
        <v>1.3210283083170196</v>
      </c>
      <c r="Y472">
        <v>0</v>
      </c>
      <c r="Z472" s="83">
        <v>-17.150000000000002</v>
      </c>
      <c r="AA472" s="83">
        <v>-15.828971691682982</v>
      </c>
    </row>
    <row r="473" spans="1:27" x14ac:dyDescent="0.25">
      <c r="A473" t="s">
        <v>1529</v>
      </c>
      <c r="B473" t="s">
        <v>1529</v>
      </c>
      <c r="C473" t="s">
        <v>2820</v>
      </c>
      <c r="D473" t="s">
        <v>2821</v>
      </c>
      <c r="E473" t="s">
        <v>2822</v>
      </c>
      <c r="F473" t="s">
        <v>2823</v>
      </c>
      <c r="G473" t="s">
        <v>2310</v>
      </c>
      <c r="H473" t="s">
        <v>2824</v>
      </c>
      <c r="I473" t="s">
        <v>68</v>
      </c>
      <c r="J473" t="s">
        <v>77</v>
      </c>
      <c r="K473" t="s">
        <v>88</v>
      </c>
      <c r="L473" t="s">
        <v>89</v>
      </c>
      <c r="M473" t="s">
        <v>3772</v>
      </c>
      <c r="N473" t="s">
        <v>277</v>
      </c>
      <c r="O473" t="s">
        <v>287</v>
      </c>
      <c r="P473" t="s">
        <v>290</v>
      </c>
      <c r="Q473" t="s">
        <v>291</v>
      </c>
      <c r="R473" t="s">
        <v>72</v>
      </c>
      <c r="S473" s="83">
        <v>0</v>
      </c>
      <c r="T473" s="83">
        <v>1290.5</v>
      </c>
      <c r="U473" s="83">
        <v>-1290.5</v>
      </c>
      <c r="V473" s="83">
        <v>0</v>
      </c>
      <c r="W473" s="83">
        <v>0</v>
      </c>
      <c r="X473" s="83">
        <v>9.9404491654992047</v>
      </c>
      <c r="Y473">
        <v>0</v>
      </c>
      <c r="Z473" s="83">
        <v>-129.05000000000001</v>
      </c>
      <c r="AA473" s="83">
        <v>-119.10955083450081</v>
      </c>
    </row>
    <row r="474" spans="1:27" x14ac:dyDescent="0.25">
      <c r="A474" t="s">
        <v>1529</v>
      </c>
      <c r="B474" t="s">
        <v>1529</v>
      </c>
      <c r="C474" t="s">
        <v>2820</v>
      </c>
      <c r="D474" t="s">
        <v>2821</v>
      </c>
      <c r="E474" t="s">
        <v>2822</v>
      </c>
      <c r="F474" t="s">
        <v>2823</v>
      </c>
      <c r="G474" t="s">
        <v>2310</v>
      </c>
      <c r="H474" t="s">
        <v>2824</v>
      </c>
      <c r="I474" t="s">
        <v>68</v>
      </c>
      <c r="J474" t="s">
        <v>77</v>
      </c>
      <c r="K474" t="s">
        <v>88</v>
      </c>
      <c r="L474" t="s">
        <v>89</v>
      </c>
      <c r="M474" t="s">
        <v>3772</v>
      </c>
      <c r="N474" t="s">
        <v>277</v>
      </c>
      <c r="O474" t="s">
        <v>287</v>
      </c>
      <c r="P474" t="s">
        <v>294</v>
      </c>
      <c r="Q474" t="s">
        <v>295</v>
      </c>
      <c r="R474" t="s">
        <v>72</v>
      </c>
      <c r="S474" s="83">
        <v>0</v>
      </c>
      <c r="T474" s="83">
        <v>1548.6</v>
      </c>
      <c r="U474" s="83">
        <v>-1548.6</v>
      </c>
      <c r="V474" s="83">
        <v>0</v>
      </c>
      <c r="W474" s="83">
        <v>0</v>
      </c>
      <c r="X474" s="83">
        <v>11.928538998599047</v>
      </c>
      <c r="Y474">
        <v>0</v>
      </c>
      <c r="Z474" s="83">
        <v>-154.86000000000001</v>
      </c>
      <c r="AA474" s="83">
        <v>-142.93146100140098</v>
      </c>
    </row>
    <row r="475" spans="1:27" x14ac:dyDescent="0.25">
      <c r="A475" t="s">
        <v>1529</v>
      </c>
      <c r="B475" t="s">
        <v>1529</v>
      </c>
      <c r="C475" t="s">
        <v>2820</v>
      </c>
      <c r="D475" t="s">
        <v>2821</v>
      </c>
      <c r="E475" t="s">
        <v>2822</v>
      </c>
      <c r="F475" t="s">
        <v>2823</v>
      </c>
      <c r="G475" t="s">
        <v>2310</v>
      </c>
      <c r="H475" t="s">
        <v>2824</v>
      </c>
      <c r="I475" t="s">
        <v>68</v>
      </c>
      <c r="J475" t="s">
        <v>77</v>
      </c>
      <c r="K475" t="s">
        <v>88</v>
      </c>
      <c r="L475" t="s">
        <v>89</v>
      </c>
      <c r="M475" t="s">
        <v>3775</v>
      </c>
      <c r="N475" t="s">
        <v>1908</v>
      </c>
      <c r="O475" t="s">
        <v>1908</v>
      </c>
      <c r="P475" t="s">
        <v>2509</v>
      </c>
      <c r="Q475" t="s">
        <v>2510</v>
      </c>
      <c r="R475" t="s">
        <v>72</v>
      </c>
      <c r="S475" s="83">
        <v>780</v>
      </c>
      <c r="T475" s="83">
        <v>0</v>
      </c>
      <c r="U475" s="83">
        <v>780</v>
      </c>
      <c r="V475" s="83">
        <v>0</v>
      </c>
      <c r="W475" s="83">
        <v>0</v>
      </c>
      <c r="X475" s="83">
        <v>0</v>
      </c>
      <c r="Y475">
        <v>0</v>
      </c>
      <c r="Z475" s="83">
        <v>78</v>
      </c>
      <c r="AA475" s="83">
        <v>78</v>
      </c>
    </row>
    <row r="476" spans="1:27" x14ac:dyDescent="0.25">
      <c r="A476" t="s">
        <v>1529</v>
      </c>
      <c r="B476" t="s">
        <v>1529</v>
      </c>
      <c r="C476" t="s">
        <v>2820</v>
      </c>
      <c r="D476" t="s">
        <v>2821</v>
      </c>
      <c r="E476" t="s">
        <v>2822</v>
      </c>
      <c r="F476" t="s">
        <v>2823</v>
      </c>
      <c r="G476" t="s">
        <v>2310</v>
      </c>
      <c r="H476" t="s">
        <v>2824</v>
      </c>
      <c r="I476" t="s">
        <v>68</v>
      </c>
      <c r="J476" t="s">
        <v>77</v>
      </c>
      <c r="K476" t="s">
        <v>88</v>
      </c>
      <c r="L476" t="s">
        <v>89</v>
      </c>
      <c r="M476" t="s">
        <v>3775</v>
      </c>
      <c r="N476" t="s">
        <v>1908</v>
      </c>
      <c r="O476" t="s">
        <v>1908</v>
      </c>
      <c r="P476" t="s">
        <v>2511</v>
      </c>
      <c r="Q476" t="s">
        <v>2512</v>
      </c>
      <c r="R476" t="s">
        <v>72</v>
      </c>
      <c r="S476" s="83">
        <v>960</v>
      </c>
      <c r="T476" s="83">
        <v>0</v>
      </c>
      <c r="U476" s="83">
        <v>960</v>
      </c>
      <c r="V476" s="83">
        <v>0</v>
      </c>
      <c r="W476" s="83">
        <v>0</v>
      </c>
      <c r="X476" s="83">
        <v>0</v>
      </c>
      <c r="Y476">
        <v>0</v>
      </c>
      <c r="Z476" s="83">
        <v>96</v>
      </c>
      <c r="AA476" s="83">
        <v>96</v>
      </c>
    </row>
    <row r="477" spans="1:27" x14ac:dyDescent="0.25">
      <c r="A477" t="s">
        <v>1529</v>
      </c>
      <c r="B477" t="s">
        <v>1529</v>
      </c>
      <c r="C477" t="s">
        <v>2820</v>
      </c>
      <c r="D477" t="s">
        <v>2821</v>
      </c>
      <c r="E477" t="s">
        <v>2822</v>
      </c>
      <c r="F477" t="s">
        <v>2823</v>
      </c>
      <c r="G477" t="s">
        <v>2310</v>
      </c>
      <c r="H477" t="s">
        <v>2824</v>
      </c>
      <c r="I477" t="s">
        <v>68</v>
      </c>
      <c r="J477" t="s">
        <v>77</v>
      </c>
      <c r="K477" t="s">
        <v>88</v>
      </c>
      <c r="L477" t="s">
        <v>89</v>
      </c>
      <c r="M477" t="s">
        <v>3776</v>
      </c>
      <c r="N477" t="s">
        <v>238</v>
      </c>
      <c r="O477" t="s">
        <v>239</v>
      </c>
      <c r="P477" t="s">
        <v>240</v>
      </c>
      <c r="Q477" t="s">
        <v>241</v>
      </c>
      <c r="R477" t="s">
        <v>72</v>
      </c>
      <c r="S477" s="83">
        <v>2371.1999999999998</v>
      </c>
      <c r="T477" s="83">
        <v>1976</v>
      </c>
      <c r="U477" s="83">
        <v>395.20000000000005</v>
      </c>
      <c r="V477" s="83">
        <v>0</v>
      </c>
      <c r="W477" s="83">
        <v>0</v>
      </c>
      <c r="X477" s="83">
        <v>15.220711004282396</v>
      </c>
      <c r="Y477">
        <v>0</v>
      </c>
      <c r="Z477" s="83">
        <v>39.519999999999996</v>
      </c>
      <c r="AA477" s="83">
        <v>54.740711004282403</v>
      </c>
    </row>
    <row r="478" spans="1:27" x14ac:dyDescent="0.25">
      <c r="A478" t="s">
        <v>1529</v>
      </c>
      <c r="B478" t="s">
        <v>1529</v>
      </c>
      <c r="C478" t="s">
        <v>2820</v>
      </c>
      <c r="D478" t="s">
        <v>2821</v>
      </c>
      <c r="E478" t="s">
        <v>2822</v>
      </c>
      <c r="F478" t="s">
        <v>2823</v>
      </c>
      <c r="G478" t="s">
        <v>2310</v>
      </c>
      <c r="H478" t="s">
        <v>2824</v>
      </c>
      <c r="I478" t="s">
        <v>68</v>
      </c>
      <c r="J478" t="s">
        <v>77</v>
      </c>
      <c r="K478" t="s">
        <v>88</v>
      </c>
      <c r="L478" t="s">
        <v>89</v>
      </c>
      <c r="M478" t="s">
        <v>3776</v>
      </c>
      <c r="N478" t="s">
        <v>238</v>
      </c>
      <c r="O478" t="s">
        <v>239</v>
      </c>
      <c r="P478" t="s">
        <v>242</v>
      </c>
      <c r="Q478" t="s">
        <v>243</v>
      </c>
      <c r="R478" t="s">
        <v>72</v>
      </c>
      <c r="S478" s="83">
        <v>10507.799999999997</v>
      </c>
      <c r="T478" s="83">
        <v>13395.2</v>
      </c>
      <c r="U478" s="83">
        <v>-2887.4000000000024</v>
      </c>
      <c r="V478" s="83">
        <v>0</v>
      </c>
      <c r="W478" s="83">
        <v>0</v>
      </c>
      <c r="X478" s="83">
        <v>103.18039880797751</v>
      </c>
      <c r="Y478">
        <v>0</v>
      </c>
      <c r="Z478" s="83">
        <v>-288.74000000000024</v>
      </c>
      <c r="AA478" s="83">
        <v>-185.55960119202268</v>
      </c>
    </row>
    <row r="479" spans="1:27" x14ac:dyDescent="0.25">
      <c r="A479" t="s">
        <v>1529</v>
      </c>
      <c r="B479" t="s">
        <v>1529</v>
      </c>
      <c r="C479" t="s">
        <v>2820</v>
      </c>
      <c r="D479" t="s">
        <v>2821</v>
      </c>
      <c r="E479" t="s">
        <v>2822</v>
      </c>
      <c r="F479" t="s">
        <v>2823</v>
      </c>
      <c r="G479" t="s">
        <v>2310</v>
      </c>
      <c r="H479" t="s">
        <v>2824</v>
      </c>
      <c r="I479" t="s">
        <v>68</v>
      </c>
      <c r="J479" t="s">
        <v>77</v>
      </c>
      <c r="K479" t="s">
        <v>88</v>
      </c>
      <c r="L479" t="s">
        <v>89</v>
      </c>
      <c r="M479" t="s">
        <v>3776</v>
      </c>
      <c r="N479" t="s">
        <v>238</v>
      </c>
      <c r="O479" t="s">
        <v>239</v>
      </c>
      <c r="P479" t="s">
        <v>244</v>
      </c>
      <c r="Q479" t="s">
        <v>245</v>
      </c>
      <c r="R479" t="s">
        <v>72</v>
      </c>
      <c r="S479" s="83">
        <v>11663.2</v>
      </c>
      <c r="T479" s="83">
        <v>11138.4</v>
      </c>
      <c r="U479" s="83">
        <v>524.80000000000109</v>
      </c>
      <c r="V479" s="83">
        <v>0</v>
      </c>
      <c r="W479" s="83">
        <v>0</v>
      </c>
      <c r="X479" s="83">
        <v>85.79674466098129</v>
      </c>
      <c r="Y479">
        <v>0</v>
      </c>
      <c r="Z479" s="83">
        <v>52.480000000000246</v>
      </c>
      <c r="AA479" s="83">
        <v>138.27674466098165</v>
      </c>
    </row>
    <row r="480" spans="1:27" x14ac:dyDescent="0.25">
      <c r="A480" t="s">
        <v>1529</v>
      </c>
      <c r="B480" t="s">
        <v>1529</v>
      </c>
      <c r="C480" t="s">
        <v>2820</v>
      </c>
      <c r="D480" t="s">
        <v>2821</v>
      </c>
      <c r="E480" t="s">
        <v>2822</v>
      </c>
      <c r="F480" t="s">
        <v>2823</v>
      </c>
      <c r="G480" t="s">
        <v>2310</v>
      </c>
      <c r="H480" t="s">
        <v>2824</v>
      </c>
      <c r="I480" t="s">
        <v>68</v>
      </c>
      <c r="J480" t="s">
        <v>77</v>
      </c>
      <c r="K480" t="s">
        <v>88</v>
      </c>
      <c r="L480" t="s">
        <v>89</v>
      </c>
      <c r="M480" t="s">
        <v>3777</v>
      </c>
      <c r="N480" t="s">
        <v>221</v>
      </c>
      <c r="O480" t="s">
        <v>222</v>
      </c>
      <c r="P480" t="s">
        <v>462</v>
      </c>
      <c r="Q480" t="s">
        <v>463</v>
      </c>
      <c r="R480" t="s">
        <v>72</v>
      </c>
      <c r="S480" s="83">
        <v>36388.9</v>
      </c>
      <c r="T480" s="83">
        <v>0</v>
      </c>
      <c r="U480" s="83">
        <v>36388.9</v>
      </c>
      <c r="V480" s="83">
        <v>0</v>
      </c>
      <c r="W480" s="83">
        <v>0</v>
      </c>
      <c r="X480" s="83">
        <v>0</v>
      </c>
      <c r="Y480">
        <v>0</v>
      </c>
      <c r="Z480" s="83">
        <v>3638.89</v>
      </c>
      <c r="AA480" s="83">
        <v>3638.89</v>
      </c>
    </row>
    <row r="481" spans="1:27" x14ac:dyDescent="0.25">
      <c r="A481" t="s">
        <v>1529</v>
      </c>
      <c r="B481" t="s">
        <v>1529</v>
      </c>
      <c r="C481" t="s">
        <v>2820</v>
      </c>
      <c r="D481" t="s">
        <v>2821</v>
      </c>
      <c r="E481" t="s">
        <v>2822</v>
      </c>
      <c r="F481" t="s">
        <v>2823</v>
      </c>
      <c r="G481" t="s">
        <v>2310</v>
      </c>
      <c r="H481" t="s">
        <v>2824</v>
      </c>
      <c r="I481" t="s">
        <v>68</v>
      </c>
      <c r="J481" t="s">
        <v>77</v>
      </c>
      <c r="K481" t="s">
        <v>88</v>
      </c>
      <c r="L481" t="s">
        <v>89</v>
      </c>
      <c r="M481" t="s">
        <v>3778</v>
      </c>
      <c r="N481" t="s">
        <v>250</v>
      </c>
      <c r="O481" t="s">
        <v>2422</v>
      </c>
      <c r="P481" t="s">
        <v>258</v>
      </c>
      <c r="Q481" t="s">
        <v>259</v>
      </c>
      <c r="R481" t="s">
        <v>72</v>
      </c>
      <c r="S481" s="83">
        <v>0</v>
      </c>
      <c r="T481" s="83">
        <v>793.2</v>
      </c>
      <c r="U481" s="83">
        <v>-793.2</v>
      </c>
      <c r="V481" s="83">
        <v>0</v>
      </c>
      <c r="W481" s="83">
        <v>0</v>
      </c>
      <c r="X481" s="83">
        <v>6.109852210828338</v>
      </c>
      <c r="Y481">
        <v>0</v>
      </c>
      <c r="Z481" s="83">
        <v>-79.320000000000007</v>
      </c>
      <c r="AA481" s="83">
        <v>-73.210147789171671</v>
      </c>
    </row>
    <row r="482" spans="1:27" x14ac:dyDescent="0.25">
      <c r="A482" t="s">
        <v>1529</v>
      </c>
      <c r="B482" t="s">
        <v>1529</v>
      </c>
      <c r="C482" t="s">
        <v>2820</v>
      </c>
      <c r="D482" t="s">
        <v>2821</v>
      </c>
      <c r="E482" t="s">
        <v>2822</v>
      </c>
      <c r="F482" t="s">
        <v>2823</v>
      </c>
      <c r="G482" t="s">
        <v>2310</v>
      </c>
      <c r="H482" t="s">
        <v>2824</v>
      </c>
      <c r="I482" t="s">
        <v>68</v>
      </c>
      <c r="J482" t="s">
        <v>77</v>
      </c>
      <c r="K482" t="s">
        <v>88</v>
      </c>
      <c r="L482" t="s">
        <v>89</v>
      </c>
      <c r="M482" t="s">
        <v>3778</v>
      </c>
      <c r="N482" t="s">
        <v>250</v>
      </c>
      <c r="O482" t="s">
        <v>262</v>
      </c>
      <c r="P482" t="s">
        <v>263</v>
      </c>
      <c r="Q482" t="s">
        <v>264</v>
      </c>
      <c r="R482" t="s">
        <v>72</v>
      </c>
      <c r="S482" s="83">
        <v>3315.6000000000004</v>
      </c>
      <c r="T482" s="83">
        <v>1144.2</v>
      </c>
      <c r="U482" s="83">
        <v>2171.4</v>
      </c>
      <c r="V482" s="83">
        <v>0</v>
      </c>
      <c r="W482" s="83">
        <v>0</v>
      </c>
      <c r="X482" s="83">
        <v>8.8135311392206059</v>
      </c>
      <c r="Y482">
        <v>0</v>
      </c>
      <c r="Z482" s="83">
        <v>217.14000000000004</v>
      </c>
      <c r="AA482" s="83">
        <v>225.95353113922062</v>
      </c>
    </row>
    <row r="483" spans="1:27" x14ac:dyDescent="0.25">
      <c r="A483" t="s">
        <v>1529</v>
      </c>
      <c r="B483" t="s">
        <v>1529</v>
      </c>
      <c r="C483" t="s">
        <v>2820</v>
      </c>
      <c r="D483" t="s">
        <v>2821</v>
      </c>
      <c r="E483" t="s">
        <v>2822</v>
      </c>
      <c r="F483" t="s">
        <v>2823</v>
      </c>
      <c r="G483" t="s">
        <v>2310</v>
      </c>
      <c r="H483" t="s">
        <v>2824</v>
      </c>
      <c r="I483" t="s">
        <v>68</v>
      </c>
      <c r="J483" t="s">
        <v>77</v>
      </c>
      <c r="K483" t="s">
        <v>88</v>
      </c>
      <c r="L483" t="s">
        <v>89</v>
      </c>
      <c r="M483" t="s">
        <v>3778</v>
      </c>
      <c r="N483" t="s">
        <v>250</v>
      </c>
      <c r="O483" t="s">
        <v>262</v>
      </c>
      <c r="P483" t="s">
        <v>265</v>
      </c>
      <c r="Q483" t="s">
        <v>266</v>
      </c>
      <c r="R483" t="s">
        <v>72</v>
      </c>
      <c r="S483" s="83">
        <v>0</v>
      </c>
      <c r="T483" s="83">
        <v>1773.9</v>
      </c>
      <c r="U483" s="83">
        <v>-1773.9</v>
      </c>
      <c r="V483" s="83">
        <v>0</v>
      </c>
      <c r="W483" s="83">
        <v>0</v>
      </c>
      <c r="X483" s="83">
        <v>13.663977353490152</v>
      </c>
      <c r="Y483">
        <v>0</v>
      </c>
      <c r="Z483" s="83">
        <v>-177.39000000000001</v>
      </c>
      <c r="AA483" s="83">
        <v>-163.72602264650988</v>
      </c>
    </row>
    <row r="484" spans="1:27" x14ac:dyDescent="0.25">
      <c r="A484" t="s">
        <v>1529</v>
      </c>
      <c r="B484" t="s">
        <v>1529</v>
      </c>
      <c r="C484" t="s">
        <v>2820</v>
      </c>
      <c r="D484" t="s">
        <v>2821</v>
      </c>
      <c r="E484" t="s">
        <v>2822</v>
      </c>
      <c r="F484" t="s">
        <v>2823</v>
      </c>
      <c r="G484" t="s">
        <v>2310</v>
      </c>
      <c r="H484" t="s">
        <v>2824</v>
      </c>
      <c r="I484" t="s">
        <v>68</v>
      </c>
      <c r="J484" t="s">
        <v>77</v>
      </c>
      <c r="K484" t="s">
        <v>88</v>
      </c>
      <c r="L484" t="s">
        <v>89</v>
      </c>
      <c r="M484" t="s">
        <v>3778</v>
      </c>
      <c r="N484" t="s">
        <v>250</v>
      </c>
      <c r="O484" t="s">
        <v>262</v>
      </c>
      <c r="P484" t="s">
        <v>3779</v>
      </c>
      <c r="Q484" t="s">
        <v>3780</v>
      </c>
      <c r="R484" t="s">
        <v>72</v>
      </c>
      <c r="S484" s="83">
        <v>0</v>
      </c>
      <c r="T484" s="83">
        <v>2890.4</v>
      </c>
      <c r="U484" s="83">
        <v>-2890.4</v>
      </c>
      <c r="V484" s="83">
        <v>0</v>
      </c>
      <c r="W484" s="83">
        <v>0</v>
      </c>
      <c r="X484" s="83">
        <v>22.264141238247895</v>
      </c>
      <c r="Y484">
        <v>0</v>
      </c>
      <c r="Z484" s="83">
        <v>-289.04000000000002</v>
      </c>
      <c r="AA484" s="83">
        <v>-266.77585876175215</v>
      </c>
    </row>
    <row r="485" spans="1:27" x14ac:dyDescent="0.25">
      <c r="A485" t="s">
        <v>1529</v>
      </c>
      <c r="B485" t="s">
        <v>1529</v>
      </c>
      <c r="C485" t="s">
        <v>2820</v>
      </c>
      <c r="D485" t="s">
        <v>2821</v>
      </c>
      <c r="E485" t="s">
        <v>2822</v>
      </c>
      <c r="F485" t="s">
        <v>2823</v>
      </c>
      <c r="G485" t="s">
        <v>2310</v>
      </c>
      <c r="H485" t="s">
        <v>2824</v>
      </c>
      <c r="I485" t="s">
        <v>68</v>
      </c>
      <c r="J485" t="s">
        <v>77</v>
      </c>
      <c r="K485" t="s">
        <v>88</v>
      </c>
      <c r="L485" t="s">
        <v>89</v>
      </c>
      <c r="M485" t="s">
        <v>3778</v>
      </c>
      <c r="N485" t="s">
        <v>250</v>
      </c>
      <c r="O485" t="s">
        <v>267</v>
      </c>
      <c r="P485" t="s">
        <v>602</v>
      </c>
      <c r="Q485" t="s">
        <v>603</v>
      </c>
      <c r="R485" t="s">
        <v>72</v>
      </c>
      <c r="S485" s="83">
        <v>3912.6</v>
      </c>
      <c r="T485" s="83">
        <v>3260.5</v>
      </c>
      <c r="U485" s="83">
        <v>652.09999999999991</v>
      </c>
      <c r="V485" s="83">
        <v>0</v>
      </c>
      <c r="W485" s="83">
        <v>0</v>
      </c>
      <c r="X485" s="83">
        <v>25.114943435962928</v>
      </c>
      <c r="Y485">
        <v>0</v>
      </c>
      <c r="Z485" s="83">
        <v>65.20999999999998</v>
      </c>
      <c r="AA485" s="83">
        <v>90.324943435962922</v>
      </c>
    </row>
    <row r="486" spans="1:27" x14ac:dyDescent="0.25">
      <c r="A486" t="s">
        <v>1529</v>
      </c>
      <c r="B486" t="s">
        <v>1529</v>
      </c>
      <c r="C486" t="s">
        <v>2820</v>
      </c>
      <c r="D486" t="s">
        <v>2821</v>
      </c>
      <c r="E486" t="s">
        <v>2822</v>
      </c>
      <c r="F486" t="s">
        <v>2823</v>
      </c>
      <c r="G486" t="s">
        <v>2310</v>
      </c>
      <c r="H486" t="s">
        <v>2824</v>
      </c>
      <c r="I486" t="s">
        <v>68</v>
      </c>
      <c r="J486" t="s">
        <v>77</v>
      </c>
      <c r="K486" t="s">
        <v>88</v>
      </c>
      <c r="L486" t="s">
        <v>89</v>
      </c>
      <c r="M486" t="s">
        <v>3778</v>
      </c>
      <c r="N486" t="s">
        <v>250</v>
      </c>
      <c r="O486" t="s">
        <v>267</v>
      </c>
      <c r="P486" t="s">
        <v>2446</v>
      </c>
      <c r="Q486" t="s">
        <v>2447</v>
      </c>
      <c r="R486" t="s">
        <v>72</v>
      </c>
      <c r="S486" s="83">
        <v>1738</v>
      </c>
      <c r="T486" s="83">
        <v>3594</v>
      </c>
      <c r="U486" s="83">
        <v>-1856</v>
      </c>
      <c r="V486" s="83">
        <v>0</v>
      </c>
      <c r="W486" s="83">
        <v>0</v>
      </c>
      <c r="X486" s="83">
        <v>27.68382355738407</v>
      </c>
      <c r="Y486">
        <v>0</v>
      </c>
      <c r="Z486" s="83">
        <v>-185.60000000000002</v>
      </c>
      <c r="AA486" s="83">
        <v>-157.91617644261595</v>
      </c>
    </row>
    <row r="487" spans="1:27" x14ac:dyDescent="0.25">
      <c r="A487" t="s">
        <v>1529</v>
      </c>
      <c r="B487" t="s">
        <v>1529</v>
      </c>
      <c r="C487" t="s">
        <v>2820</v>
      </c>
      <c r="D487" t="s">
        <v>2821</v>
      </c>
      <c r="E487" t="s">
        <v>2822</v>
      </c>
      <c r="F487" t="s">
        <v>2823</v>
      </c>
      <c r="G487" t="s">
        <v>2310</v>
      </c>
      <c r="H487" t="s">
        <v>2824</v>
      </c>
      <c r="I487" t="s">
        <v>68</v>
      </c>
      <c r="J487" t="s">
        <v>77</v>
      </c>
      <c r="K487" t="s">
        <v>88</v>
      </c>
      <c r="L487" t="s">
        <v>89</v>
      </c>
      <c r="M487" t="s">
        <v>3778</v>
      </c>
      <c r="N487" t="s">
        <v>250</v>
      </c>
      <c r="O487" t="s">
        <v>267</v>
      </c>
      <c r="P487" t="s">
        <v>268</v>
      </c>
      <c r="Q487" t="s">
        <v>269</v>
      </c>
      <c r="R487" t="s">
        <v>72</v>
      </c>
      <c r="S487" s="83">
        <v>1752.8999999999999</v>
      </c>
      <c r="T487" s="83">
        <v>1752.8999999999999</v>
      </c>
      <c r="U487" s="83">
        <v>0</v>
      </c>
      <c r="V487" s="83">
        <v>0</v>
      </c>
      <c r="W487" s="83">
        <v>0</v>
      </c>
      <c r="X487" s="83">
        <v>13.502218785124802</v>
      </c>
      <c r="Y487">
        <v>0</v>
      </c>
      <c r="Z487" s="83">
        <v>0</v>
      </c>
      <c r="AA487" s="83">
        <v>13.502218785124796</v>
      </c>
    </row>
    <row r="488" spans="1:27" x14ac:dyDescent="0.25">
      <c r="A488" t="s">
        <v>1529</v>
      </c>
      <c r="B488" t="s">
        <v>1529</v>
      </c>
      <c r="C488" t="s">
        <v>2820</v>
      </c>
      <c r="D488" t="s">
        <v>2821</v>
      </c>
      <c r="E488" t="s">
        <v>2822</v>
      </c>
      <c r="F488" t="s">
        <v>2823</v>
      </c>
      <c r="G488" t="s">
        <v>2310</v>
      </c>
      <c r="H488" t="s">
        <v>2824</v>
      </c>
      <c r="I488" t="s">
        <v>68</v>
      </c>
      <c r="J488" t="s">
        <v>77</v>
      </c>
      <c r="K488" t="s">
        <v>88</v>
      </c>
      <c r="L488" t="s">
        <v>89</v>
      </c>
      <c r="M488" t="s">
        <v>3778</v>
      </c>
      <c r="N488" t="s">
        <v>270</v>
      </c>
      <c r="O488" t="s">
        <v>271</v>
      </c>
      <c r="P488" t="s">
        <v>272</v>
      </c>
      <c r="Q488" t="s">
        <v>273</v>
      </c>
      <c r="R488" t="s">
        <v>72</v>
      </c>
      <c r="S488" s="83">
        <v>4516</v>
      </c>
      <c r="T488" s="83">
        <v>3612.8</v>
      </c>
      <c r="U488" s="83">
        <v>903.19999999999982</v>
      </c>
      <c r="V488" s="83">
        <v>0</v>
      </c>
      <c r="W488" s="83">
        <v>0</v>
      </c>
      <c r="X488" s="83">
        <v>27.828635990015911</v>
      </c>
      <c r="Y488">
        <v>0</v>
      </c>
      <c r="Z488" s="83">
        <v>90.32</v>
      </c>
      <c r="AA488" s="83">
        <v>118.14863599001592</v>
      </c>
    </row>
    <row r="489" spans="1:27" x14ac:dyDescent="0.25">
      <c r="A489" t="s">
        <v>1529</v>
      </c>
      <c r="B489" t="s">
        <v>1529</v>
      </c>
      <c r="C489" t="s">
        <v>2820</v>
      </c>
      <c r="D489" t="s">
        <v>2821</v>
      </c>
      <c r="E489" t="s">
        <v>2822</v>
      </c>
      <c r="F489" t="s">
        <v>2823</v>
      </c>
      <c r="G489" t="s">
        <v>2310</v>
      </c>
      <c r="H489" t="s">
        <v>2824</v>
      </c>
      <c r="I489" t="s">
        <v>68</v>
      </c>
      <c r="J489" t="s">
        <v>77</v>
      </c>
      <c r="K489" t="s">
        <v>88</v>
      </c>
      <c r="L489" t="s">
        <v>89</v>
      </c>
      <c r="M489" t="s">
        <v>3778</v>
      </c>
      <c r="N489" t="s">
        <v>270</v>
      </c>
      <c r="O489" t="s">
        <v>271</v>
      </c>
      <c r="P489" t="s">
        <v>274</v>
      </c>
      <c r="Q489" t="s">
        <v>1593</v>
      </c>
      <c r="R489" t="s">
        <v>72</v>
      </c>
      <c r="S489" s="83">
        <v>6850.4</v>
      </c>
      <c r="T489" s="83">
        <v>3537.8999999999996</v>
      </c>
      <c r="U489" s="83">
        <v>3312.5</v>
      </c>
      <c r="V489" s="83">
        <v>0</v>
      </c>
      <c r="W489" s="83">
        <v>0</v>
      </c>
      <c r="X489" s="83">
        <v>27.251697096179495</v>
      </c>
      <c r="Y489">
        <v>0</v>
      </c>
      <c r="Z489" s="83">
        <v>331.25000000000006</v>
      </c>
      <c r="AA489" s="83">
        <v>358.50169709617956</v>
      </c>
    </row>
    <row r="490" spans="1:27" x14ac:dyDescent="0.25">
      <c r="A490" t="s">
        <v>1529</v>
      </c>
      <c r="B490" t="s">
        <v>1529</v>
      </c>
      <c r="C490" t="s">
        <v>2820</v>
      </c>
      <c r="D490" t="s">
        <v>2821</v>
      </c>
      <c r="E490" t="s">
        <v>2822</v>
      </c>
      <c r="F490" t="s">
        <v>2823</v>
      </c>
      <c r="G490" t="s">
        <v>2310</v>
      </c>
      <c r="H490" t="s">
        <v>2824</v>
      </c>
      <c r="I490" t="s">
        <v>68</v>
      </c>
      <c r="J490" t="s">
        <v>77</v>
      </c>
      <c r="K490" t="s">
        <v>88</v>
      </c>
      <c r="L490" t="s">
        <v>89</v>
      </c>
      <c r="M490" t="s">
        <v>3778</v>
      </c>
      <c r="N490" t="s">
        <v>270</v>
      </c>
      <c r="O490" t="s">
        <v>271</v>
      </c>
      <c r="P490" t="s">
        <v>275</v>
      </c>
      <c r="Q490" t="s">
        <v>276</v>
      </c>
      <c r="R490" t="s">
        <v>72</v>
      </c>
      <c r="S490" s="83">
        <v>3111.2</v>
      </c>
      <c r="T490" s="83">
        <v>3111.2</v>
      </c>
      <c r="U490" s="83">
        <v>0</v>
      </c>
      <c r="V490" s="83">
        <v>0</v>
      </c>
      <c r="W490" s="83">
        <v>0</v>
      </c>
      <c r="X490" s="83">
        <v>23.964917042774989</v>
      </c>
      <c r="Y490">
        <v>0</v>
      </c>
      <c r="Z490" s="83">
        <v>0</v>
      </c>
      <c r="AA490" s="83">
        <v>23.964917042774971</v>
      </c>
    </row>
    <row r="491" spans="1:27" x14ac:dyDescent="0.25">
      <c r="A491" t="s">
        <v>1529</v>
      </c>
      <c r="B491" t="s">
        <v>1529</v>
      </c>
      <c r="C491" t="s">
        <v>2820</v>
      </c>
      <c r="D491" t="s">
        <v>2821</v>
      </c>
      <c r="E491" t="s">
        <v>2822</v>
      </c>
      <c r="F491" t="s">
        <v>2823</v>
      </c>
      <c r="G491" t="s">
        <v>2310</v>
      </c>
      <c r="H491" t="s">
        <v>2824</v>
      </c>
      <c r="I491" t="s">
        <v>68</v>
      </c>
      <c r="J491" t="s">
        <v>77</v>
      </c>
      <c r="K491" t="s">
        <v>88</v>
      </c>
      <c r="L491" t="s">
        <v>89</v>
      </c>
      <c r="M491" t="s">
        <v>3778</v>
      </c>
      <c r="N491" t="s">
        <v>270</v>
      </c>
      <c r="O491" t="s">
        <v>271</v>
      </c>
      <c r="P491" t="s">
        <v>333</v>
      </c>
      <c r="Q491" t="s">
        <v>1542</v>
      </c>
      <c r="R491" t="s">
        <v>72</v>
      </c>
      <c r="S491" s="83">
        <v>3673.2000000000003</v>
      </c>
      <c r="T491" s="83">
        <v>0</v>
      </c>
      <c r="U491" s="83">
        <v>3673.2000000000003</v>
      </c>
      <c r="V491" s="83">
        <v>0</v>
      </c>
      <c r="W491" s="83">
        <v>0</v>
      </c>
      <c r="X491" s="83">
        <v>0</v>
      </c>
      <c r="Y491">
        <v>0</v>
      </c>
      <c r="Z491" s="83">
        <v>367.32000000000005</v>
      </c>
      <c r="AA491" s="83">
        <v>367.32000000000005</v>
      </c>
    </row>
    <row r="492" spans="1:27" x14ac:dyDescent="0.25">
      <c r="A492" t="s">
        <v>1529</v>
      </c>
      <c r="B492" t="s">
        <v>1529</v>
      </c>
      <c r="C492" t="s">
        <v>2820</v>
      </c>
      <c r="D492" t="s">
        <v>2821</v>
      </c>
      <c r="E492" t="s">
        <v>2822</v>
      </c>
      <c r="F492" t="s">
        <v>2823</v>
      </c>
      <c r="G492" t="s">
        <v>2310</v>
      </c>
      <c r="H492" t="s">
        <v>2824</v>
      </c>
      <c r="I492" t="s">
        <v>68</v>
      </c>
      <c r="J492" t="s">
        <v>77</v>
      </c>
      <c r="K492" t="s">
        <v>88</v>
      </c>
      <c r="L492" t="s">
        <v>89</v>
      </c>
      <c r="M492" t="s">
        <v>3778</v>
      </c>
      <c r="N492" t="s">
        <v>270</v>
      </c>
      <c r="O492" t="s">
        <v>271</v>
      </c>
      <c r="P492" t="s">
        <v>2375</v>
      </c>
      <c r="Q492" t="s">
        <v>2376</v>
      </c>
      <c r="R492" t="s">
        <v>72</v>
      </c>
      <c r="S492" s="83">
        <v>5620</v>
      </c>
      <c r="T492" s="83">
        <v>1405</v>
      </c>
      <c r="U492" s="83">
        <v>4215</v>
      </c>
      <c r="V492" s="83">
        <v>0</v>
      </c>
      <c r="W492" s="83">
        <v>0</v>
      </c>
      <c r="X492" s="83">
        <v>10.822418502538849</v>
      </c>
      <c r="Y492">
        <v>0</v>
      </c>
      <c r="Z492" s="83">
        <v>421.5</v>
      </c>
      <c r="AA492" s="83">
        <v>432.32241850253888</v>
      </c>
    </row>
    <row r="493" spans="1:27" x14ac:dyDescent="0.25">
      <c r="A493" t="s">
        <v>1529</v>
      </c>
      <c r="B493" t="s">
        <v>1529</v>
      </c>
      <c r="C493" t="s">
        <v>2820</v>
      </c>
      <c r="D493" t="s">
        <v>2821</v>
      </c>
      <c r="E493" t="s">
        <v>2822</v>
      </c>
      <c r="F493" t="s">
        <v>2823</v>
      </c>
      <c r="G493" t="s">
        <v>2310</v>
      </c>
      <c r="H493" t="s">
        <v>2824</v>
      </c>
      <c r="I493" t="s">
        <v>68</v>
      </c>
      <c r="J493" t="s">
        <v>77</v>
      </c>
      <c r="K493" t="s">
        <v>88</v>
      </c>
      <c r="L493" t="s">
        <v>89</v>
      </c>
      <c r="M493" t="s">
        <v>3778</v>
      </c>
      <c r="N493" t="s">
        <v>270</v>
      </c>
      <c r="O493" t="s">
        <v>271</v>
      </c>
      <c r="P493" t="s">
        <v>1636</v>
      </c>
      <c r="Q493" t="s">
        <v>2596</v>
      </c>
      <c r="R493" t="s">
        <v>72</v>
      </c>
      <c r="S493" s="83">
        <v>7229.5999999999995</v>
      </c>
      <c r="T493" s="83">
        <v>0</v>
      </c>
      <c r="U493" s="83">
        <v>7229.5999999999995</v>
      </c>
      <c r="V493" s="83">
        <v>0</v>
      </c>
      <c r="W493" s="83">
        <v>0</v>
      </c>
      <c r="X493" s="83">
        <v>0</v>
      </c>
      <c r="Y493">
        <v>0</v>
      </c>
      <c r="Z493" s="83">
        <v>722.95999999999992</v>
      </c>
      <c r="AA493" s="83">
        <v>722.95999999999992</v>
      </c>
    </row>
    <row r="494" spans="1:27" x14ac:dyDescent="0.25">
      <c r="A494" t="s">
        <v>1529</v>
      </c>
      <c r="B494" t="s">
        <v>1529</v>
      </c>
      <c r="C494" t="s">
        <v>2820</v>
      </c>
      <c r="D494" t="s">
        <v>2821</v>
      </c>
      <c r="E494" t="s">
        <v>2822</v>
      </c>
      <c r="F494" t="s">
        <v>2823</v>
      </c>
      <c r="G494" t="s">
        <v>2310</v>
      </c>
      <c r="H494" t="s">
        <v>2824</v>
      </c>
      <c r="I494" t="s">
        <v>68</v>
      </c>
      <c r="J494" t="s">
        <v>77</v>
      </c>
      <c r="K494" t="s">
        <v>88</v>
      </c>
      <c r="L494" t="s">
        <v>89</v>
      </c>
      <c r="M494" t="s">
        <v>3778</v>
      </c>
      <c r="N494" t="s">
        <v>270</v>
      </c>
      <c r="O494" t="s">
        <v>271</v>
      </c>
      <c r="P494" t="s">
        <v>604</v>
      </c>
      <c r="Q494" t="s">
        <v>605</v>
      </c>
      <c r="R494" t="s">
        <v>72</v>
      </c>
      <c r="S494" s="83">
        <v>4596.6000000000004</v>
      </c>
      <c r="T494" s="83">
        <v>0</v>
      </c>
      <c r="U494" s="83">
        <v>4596.6000000000004</v>
      </c>
      <c r="V494" s="83">
        <v>0</v>
      </c>
      <c r="W494" s="83">
        <v>0</v>
      </c>
      <c r="X494" s="83">
        <v>0</v>
      </c>
      <c r="Y494">
        <v>0</v>
      </c>
      <c r="Z494" s="83">
        <v>459.66000000000008</v>
      </c>
      <c r="AA494" s="83">
        <v>459.66000000000008</v>
      </c>
    </row>
    <row r="495" spans="1:27" x14ac:dyDescent="0.25">
      <c r="A495" t="s">
        <v>1529</v>
      </c>
      <c r="B495" t="s">
        <v>1529</v>
      </c>
      <c r="C495" t="s">
        <v>2820</v>
      </c>
      <c r="D495" t="s">
        <v>2821</v>
      </c>
      <c r="E495" t="s">
        <v>2822</v>
      </c>
      <c r="F495" t="s">
        <v>2823</v>
      </c>
      <c r="G495" t="s">
        <v>2310</v>
      </c>
      <c r="H495" t="s">
        <v>2824</v>
      </c>
      <c r="I495" t="s">
        <v>68</v>
      </c>
      <c r="J495" t="s">
        <v>77</v>
      </c>
      <c r="K495" t="s">
        <v>90</v>
      </c>
      <c r="L495" t="s">
        <v>91</v>
      </c>
      <c r="M495" t="s">
        <v>470</v>
      </c>
      <c r="N495" t="s">
        <v>3781</v>
      </c>
      <c r="O495" t="s">
        <v>3782</v>
      </c>
      <c r="P495" t="s">
        <v>471</v>
      </c>
      <c r="Q495" t="s">
        <v>472</v>
      </c>
      <c r="R495" t="s">
        <v>72</v>
      </c>
      <c r="S495" s="83">
        <v>1650</v>
      </c>
      <c r="T495" s="83">
        <v>0</v>
      </c>
      <c r="U495" s="83">
        <v>1650</v>
      </c>
      <c r="V495" s="83">
        <v>0</v>
      </c>
      <c r="W495" s="83">
        <v>0</v>
      </c>
      <c r="X495" s="83">
        <v>0</v>
      </c>
      <c r="Y495">
        <v>0</v>
      </c>
      <c r="Z495" s="83">
        <v>165</v>
      </c>
      <c r="AA495" s="83">
        <v>165</v>
      </c>
    </row>
    <row r="496" spans="1:27" x14ac:dyDescent="0.25">
      <c r="A496" t="s">
        <v>1529</v>
      </c>
      <c r="B496" t="s">
        <v>1529</v>
      </c>
      <c r="C496" t="s">
        <v>2820</v>
      </c>
      <c r="D496" t="s">
        <v>2821</v>
      </c>
      <c r="E496" t="s">
        <v>2822</v>
      </c>
      <c r="F496" t="s">
        <v>2823</v>
      </c>
      <c r="G496" t="s">
        <v>2310</v>
      </c>
      <c r="H496" t="s">
        <v>2824</v>
      </c>
      <c r="I496" t="s">
        <v>68</v>
      </c>
      <c r="J496" t="s">
        <v>77</v>
      </c>
      <c r="K496" t="s">
        <v>90</v>
      </c>
      <c r="L496" t="s">
        <v>91</v>
      </c>
      <c r="M496" t="s">
        <v>473</v>
      </c>
      <c r="N496" t="s">
        <v>3783</v>
      </c>
      <c r="O496" t="s">
        <v>3783</v>
      </c>
      <c r="P496" t="s">
        <v>474</v>
      </c>
      <c r="Q496" t="s">
        <v>475</v>
      </c>
      <c r="R496" t="s">
        <v>72</v>
      </c>
      <c r="S496" s="83">
        <v>4848</v>
      </c>
      <c r="T496" s="83">
        <v>4706.8</v>
      </c>
      <c r="U496" s="83">
        <v>141.19999999999982</v>
      </c>
      <c r="V496" s="83">
        <v>0</v>
      </c>
      <c r="W496" s="83">
        <v>0</v>
      </c>
      <c r="X496" s="83">
        <v>36.255487122953632</v>
      </c>
      <c r="Y496">
        <v>0</v>
      </c>
      <c r="Z496" s="83">
        <v>14.119999999999948</v>
      </c>
      <c r="AA496" s="83">
        <v>50.375487122953587</v>
      </c>
    </row>
    <row r="497" spans="1:27" x14ac:dyDescent="0.25">
      <c r="A497" t="s">
        <v>1529</v>
      </c>
      <c r="B497" t="s">
        <v>1529</v>
      </c>
      <c r="C497" t="s">
        <v>2820</v>
      </c>
      <c r="D497" t="s">
        <v>2821</v>
      </c>
      <c r="E497" t="s">
        <v>2822</v>
      </c>
      <c r="F497" t="s">
        <v>2823</v>
      </c>
      <c r="G497" t="s">
        <v>2310</v>
      </c>
      <c r="H497" t="s">
        <v>2824</v>
      </c>
      <c r="I497" t="s">
        <v>68</v>
      </c>
      <c r="J497" t="s">
        <v>77</v>
      </c>
      <c r="K497" t="s">
        <v>90</v>
      </c>
      <c r="L497" t="s">
        <v>91</v>
      </c>
      <c r="M497" t="s">
        <v>473</v>
      </c>
      <c r="N497" t="s">
        <v>3784</v>
      </c>
      <c r="O497" t="s">
        <v>3784</v>
      </c>
      <c r="P497" t="s">
        <v>476</v>
      </c>
      <c r="Q497" t="s">
        <v>477</v>
      </c>
      <c r="R497" t="s">
        <v>72</v>
      </c>
      <c r="S497" s="83">
        <v>0</v>
      </c>
      <c r="T497" s="83">
        <v>667.2</v>
      </c>
      <c r="U497" s="83">
        <v>-667.2</v>
      </c>
      <c r="V497" s="83">
        <v>0</v>
      </c>
      <c r="W497" s="83">
        <v>0</v>
      </c>
      <c r="X497" s="83">
        <v>5.1393008006362422</v>
      </c>
      <c r="Y497">
        <v>0</v>
      </c>
      <c r="Z497" s="83">
        <v>-66.720000000000013</v>
      </c>
      <c r="AA497" s="83">
        <v>-61.580699199363771</v>
      </c>
    </row>
    <row r="498" spans="1:27" x14ac:dyDescent="0.25">
      <c r="A498" t="s">
        <v>1529</v>
      </c>
      <c r="B498" t="s">
        <v>1529</v>
      </c>
      <c r="C498" t="s">
        <v>2820</v>
      </c>
      <c r="D498" t="s">
        <v>2821</v>
      </c>
      <c r="E498" t="s">
        <v>2822</v>
      </c>
      <c r="F498" t="s">
        <v>2823</v>
      </c>
      <c r="G498" t="s">
        <v>2310</v>
      </c>
      <c r="H498" t="s">
        <v>2824</v>
      </c>
      <c r="I498" t="s">
        <v>68</v>
      </c>
      <c r="J498" t="s">
        <v>69</v>
      </c>
      <c r="K498" t="s">
        <v>92</v>
      </c>
      <c r="L498" t="s">
        <v>93</v>
      </c>
      <c r="M498" t="s">
        <v>916</v>
      </c>
      <c r="N498" t="s">
        <v>917</v>
      </c>
      <c r="O498" t="s">
        <v>917</v>
      </c>
      <c r="P498" t="s">
        <v>1994</v>
      </c>
      <c r="Q498" t="s">
        <v>1284</v>
      </c>
      <c r="R498" t="s">
        <v>72</v>
      </c>
      <c r="S498" s="83">
        <v>0</v>
      </c>
      <c r="T498" s="83">
        <v>1501</v>
      </c>
      <c r="U498" s="83">
        <v>-1501</v>
      </c>
      <c r="V498" s="83">
        <v>0</v>
      </c>
      <c r="W498" s="83">
        <v>0</v>
      </c>
      <c r="X498" s="83">
        <v>11.56188624363759</v>
      </c>
      <c r="Y498">
        <v>0</v>
      </c>
      <c r="Z498" s="83">
        <v>-150.1</v>
      </c>
      <c r="AA498" s="83">
        <v>-138.53811375636241</v>
      </c>
    </row>
    <row r="499" spans="1:27" x14ac:dyDescent="0.25">
      <c r="A499" t="s">
        <v>1529</v>
      </c>
      <c r="B499" t="s">
        <v>1529</v>
      </c>
      <c r="C499" t="s">
        <v>2820</v>
      </c>
      <c r="D499" t="s">
        <v>2821</v>
      </c>
      <c r="E499" t="s">
        <v>2822</v>
      </c>
      <c r="F499" t="s">
        <v>2823</v>
      </c>
      <c r="G499" t="s">
        <v>2310</v>
      </c>
      <c r="H499" t="s">
        <v>2824</v>
      </c>
      <c r="I499" t="s">
        <v>68</v>
      </c>
      <c r="J499" t="s">
        <v>69</v>
      </c>
      <c r="K499" t="s">
        <v>92</v>
      </c>
      <c r="L499" t="s">
        <v>93</v>
      </c>
      <c r="M499" t="s">
        <v>916</v>
      </c>
      <c r="N499" t="s">
        <v>917</v>
      </c>
      <c r="O499" t="s">
        <v>917</v>
      </c>
      <c r="P499" t="s">
        <v>1995</v>
      </c>
      <c r="Q499" t="s">
        <v>1288</v>
      </c>
      <c r="R499" t="s">
        <v>72</v>
      </c>
      <c r="S499" s="83">
        <v>12483.599999999999</v>
      </c>
      <c r="T499" s="83">
        <v>24676.32</v>
      </c>
      <c r="U499" s="83">
        <v>-12192.720000000001</v>
      </c>
      <c r="V499" s="83">
        <v>0</v>
      </c>
      <c r="W499" s="83">
        <v>0</v>
      </c>
      <c r="X499" s="83">
        <v>190.07648551072558</v>
      </c>
      <c r="Y499">
        <v>0</v>
      </c>
      <c r="Z499" s="83">
        <v>-1219.2720000000002</v>
      </c>
      <c r="AA499" s="83">
        <v>-1029.1955144892747</v>
      </c>
    </row>
    <row r="500" spans="1:27" x14ac:dyDescent="0.25">
      <c r="A500" t="s">
        <v>1529</v>
      </c>
      <c r="B500" t="s">
        <v>1529</v>
      </c>
      <c r="C500" t="s">
        <v>2820</v>
      </c>
      <c r="D500" t="s">
        <v>2821</v>
      </c>
      <c r="E500" t="s">
        <v>2822</v>
      </c>
      <c r="F500" t="s">
        <v>2823</v>
      </c>
      <c r="G500" t="s">
        <v>2310</v>
      </c>
      <c r="H500" t="s">
        <v>2824</v>
      </c>
      <c r="I500" t="s">
        <v>68</v>
      </c>
      <c r="J500" t="s">
        <v>69</v>
      </c>
      <c r="K500" t="s">
        <v>92</v>
      </c>
      <c r="L500" t="s">
        <v>93</v>
      </c>
      <c r="M500" t="s">
        <v>916</v>
      </c>
      <c r="N500" t="s">
        <v>917</v>
      </c>
      <c r="O500" t="s">
        <v>917</v>
      </c>
      <c r="P500" t="s">
        <v>1996</v>
      </c>
      <c r="Q500" t="s">
        <v>1290</v>
      </c>
      <c r="R500" t="s">
        <v>72</v>
      </c>
      <c r="S500" s="83">
        <v>0</v>
      </c>
      <c r="T500" s="83">
        <v>2424</v>
      </c>
      <c r="U500" s="83">
        <v>-2424</v>
      </c>
      <c r="V500" s="83">
        <v>0</v>
      </c>
      <c r="W500" s="83">
        <v>0</v>
      </c>
      <c r="X500" s="83">
        <v>18.67156046274318</v>
      </c>
      <c r="Y500">
        <v>0</v>
      </c>
      <c r="Z500" s="83">
        <v>-242.4</v>
      </c>
      <c r="AA500" s="83">
        <v>-223.72843953725683</v>
      </c>
    </row>
    <row r="501" spans="1:27" x14ac:dyDescent="0.25">
      <c r="A501" t="s">
        <v>1529</v>
      </c>
      <c r="B501" t="s">
        <v>1529</v>
      </c>
      <c r="C501" t="s">
        <v>2820</v>
      </c>
      <c r="D501" t="s">
        <v>2821</v>
      </c>
      <c r="E501" t="s">
        <v>2822</v>
      </c>
      <c r="F501" t="s">
        <v>2823</v>
      </c>
      <c r="G501" t="s">
        <v>2310</v>
      </c>
      <c r="H501" t="s">
        <v>2824</v>
      </c>
      <c r="I501" t="s">
        <v>68</v>
      </c>
      <c r="J501" t="s">
        <v>69</v>
      </c>
      <c r="K501" t="s">
        <v>92</v>
      </c>
      <c r="L501" t="s">
        <v>93</v>
      </c>
      <c r="M501" t="s">
        <v>916</v>
      </c>
      <c r="N501" t="s">
        <v>917</v>
      </c>
      <c r="O501" t="s">
        <v>917</v>
      </c>
      <c r="P501" t="s">
        <v>2135</v>
      </c>
      <c r="Q501" t="s">
        <v>1286</v>
      </c>
      <c r="R501" t="s">
        <v>72</v>
      </c>
      <c r="S501" s="83">
        <v>0</v>
      </c>
      <c r="T501" s="83">
        <v>12265.439999999999</v>
      </c>
      <c r="U501" s="83">
        <v>-12265.439999999999</v>
      </c>
      <c r="V501" s="83">
        <v>0</v>
      </c>
      <c r="W501" s="83">
        <v>0</v>
      </c>
      <c r="X501" s="83">
        <v>94.47809594148049</v>
      </c>
      <c r="Y501">
        <v>0</v>
      </c>
      <c r="Z501" s="83">
        <v>-1226.5440000000001</v>
      </c>
      <c r="AA501" s="83">
        <v>-1132.0659040585197</v>
      </c>
    </row>
    <row r="502" spans="1:27" x14ac:dyDescent="0.25">
      <c r="A502" t="s">
        <v>1529</v>
      </c>
      <c r="B502" t="s">
        <v>1529</v>
      </c>
      <c r="C502" t="s">
        <v>2820</v>
      </c>
      <c r="D502" t="s">
        <v>2821</v>
      </c>
      <c r="E502" t="s">
        <v>2822</v>
      </c>
      <c r="F502" t="s">
        <v>2823</v>
      </c>
      <c r="G502" t="s">
        <v>2310</v>
      </c>
      <c r="H502" t="s">
        <v>2824</v>
      </c>
      <c r="I502" t="s">
        <v>68</v>
      </c>
      <c r="J502" t="s">
        <v>69</v>
      </c>
      <c r="K502" t="s">
        <v>70</v>
      </c>
      <c r="L502" t="s">
        <v>71</v>
      </c>
      <c r="M502" t="s">
        <v>1291</v>
      </c>
      <c r="N502" t="s">
        <v>1997</v>
      </c>
      <c r="O502" t="s">
        <v>1997</v>
      </c>
      <c r="P502" t="s">
        <v>1998</v>
      </c>
      <c r="Q502" t="s">
        <v>1999</v>
      </c>
      <c r="R502" t="s">
        <v>72</v>
      </c>
      <c r="S502" s="83">
        <v>5641.0199999999995</v>
      </c>
      <c r="T502" s="83">
        <v>181529.41999999975</v>
      </c>
      <c r="U502" s="83">
        <v>-175888.39999999976</v>
      </c>
      <c r="V502" s="83">
        <v>0</v>
      </c>
      <c r="W502" s="83">
        <v>0</v>
      </c>
      <c r="X502" s="83">
        <v>1398.2828140662941</v>
      </c>
      <c r="Y502">
        <v>0</v>
      </c>
      <c r="Z502" s="83">
        <v>-17588.839999999978</v>
      </c>
      <c r="AA502" s="83">
        <v>-16190.557185933683</v>
      </c>
    </row>
    <row r="503" spans="1:27" x14ac:dyDescent="0.25">
      <c r="A503" t="s">
        <v>1529</v>
      </c>
      <c r="B503" t="s">
        <v>1529</v>
      </c>
      <c r="C503" t="s">
        <v>2820</v>
      </c>
      <c r="D503" t="s">
        <v>2821</v>
      </c>
      <c r="E503" t="s">
        <v>2822</v>
      </c>
      <c r="F503" t="s">
        <v>2823</v>
      </c>
      <c r="G503" t="s">
        <v>2310</v>
      </c>
      <c r="H503" t="s">
        <v>2824</v>
      </c>
      <c r="I503" t="s">
        <v>68</v>
      </c>
      <c r="J503" t="s">
        <v>69</v>
      </c>
      <c r="K503" t="s">
        <v>70</v>
      </c>
      <c r="L503" t="s">
        <v>71</v>
      </c>
      <c r="M503" t="s">
        <v>1291</v>
      </c>
      <c r="N503" t="s">
        <v>1997</v>
      </c>
      <c r="O503" t="s">
        <v>1997</v>
      </c>
      <c r="P503" t="s">
        <v>2528</v>
      </c>
      <c r="Q503" t="s">
        <v>1999</v>
      </c>
      <c r="R503" t="s">
        <v>72</v>
      </c>
      <c r="S503" s="83">
        <v>156524.50000000006</v>
      </c>
      <c r="T503" s="83">
        <v>0</v>
      </c>
      <c r="U503" s="83">
        <v>156524.50000000006</v>
      </c>
      <c r="V503" s="83">
        <v>0</v>
      </c>
      <c r="W503" s="83">
        <v>0</v>
      </c>
      <c r="X503" s="83">
        <v>0</v>
      </c>
      <c r="Y503">
        <v>0</v>
      </c>
      <c r="Z503" s="83">
        <v>15652.450000000004</v>
      </c>
      <c r="AA503" s="83">
        <v>15652.450000000004</v>
      </c>
    </row>
    <row r="504" spans="1:27" x14ac:dyDescent="0.25">
      <c r="A504" t="s">
        <v>1529</v>
      </c>
      <c r="B504" t="s">
        <v>1529</v>
      </c>
      <c r="C504" t="s">
        <v>2820</v>
      </c>
      <c r="D504" t="s">
        <v>2821</v>
      </c>
      <c r="E504" t="s">
        <v>2822</v>
      </c>
      <c r="F504" t="s">
        <v>2823</v>
      </c>
      <c r="G504" t="s">
        <v>2310</v>
      </c>
      <c r="H504" t="s">
        <v>2824</v>
      </c>
      <c r="I504" t="s">
        <v>68</v>
      </c>
      <c r="J504" t="s">
        <v>69</v>
      </c>
      <c r="K504" t="s">
        <v>70</v>
      </c>
      <c r="L504" t="s">
        <v>71</v>
      </c>
      <c r="M504" t="s">
        <v>124</v>
      </c>
      <c r="N504" t="s">
        <v>1714</v>
      </c>
      <c r="O504" t="s">
        <v>1448</v>
      </c>
      <c r="P504" t="s">
        <v>1297</v>
      </c>
      <c r="Q504" t="s">
        <v>1298</v>
      </c>
      <c r="R504" t="s">
        <v>72</v>
      </c>
      <c r="S504" s="83">
        <v>4948.0199999999995</v>
      </c>
      <c r="T504" s="83">
        <v>4344.3400000000011</v>
      </c>
      <c r="U504" s="83">
        <v>603.67999999999802</v>
      </c>
      <c r="V504" s="83">
        <v>0</v>
      </c>
      <c r="W504" s="83">
        <v>0</v>
      </c>
      <c r="X504" s="83">
        <v>33.46353423296771</v>
      </c>
      <c r="Y504">
        <v>0</v>
      </c>
      <c r="Z504" s="83">
        <v>60.367999999999888</v>
      </c>
      <c r="AA504" s="83">
        <v>93.831534232967613</v>
      </c>
    </row>
    <row r="505" spans="1:27" x14ac:dyDescent="0.25">
      <c r="A505" t="s">
        <v>1529</v>
      </c>
      <c r="B505" t="s">
        <v>1529</v>
      </c>
      <c r="C505" t="s">
        <v>2820</v>
      </c>
      <c r="D505" t="s">
        <v>2821</v>
      </c>
      <c r="E505" t="s">
        <v>2822</v>
      </c>
      <c r="F505" t="s">
        <v>2823</v>
      </c>
      <c r="G505" t="s">
        <v>2310</v>
      </c>
      <c r="H505" t="s">
        <v>2824</v>
      </c>
      <c r="I505" t="s">
        <v>68</v>
      </c>
      <c r="J505" t="s">
        <v>69</v>
      </c>
      <c r="K505" t="s">
        <v>70</v>
      </c>
      <c r="L505" t="s">
        <v>71</v>
      </c>
      <c r="M505" t="s">
        <v>124</v>
      </c>
      <c r="N505" t="s">
        <v>1714</v>
      </c>
      <c r="O505" t="s">
        <v>1299</v>
      </c>
      <c r="P505" t="s">
        <v>1300</v>
      </c>
      <c r="Q505" t="s">
        <v>1301</v>
      </c>
      <c r="R505" t="s">
        <v>72</v>
      </c>
      <c r="S505" s="83">
        <v>2038.21</v>
      </c>
      <c r="T505" s="83">
        <v>1627.9700000000003</v>
      </c>
      <c r="U505" s="83">
        <v>410.23999999999955</v>
      </c>
      <c r="V505" s="83">
        <v>0</v>
      </c>
      <c r="W505" s="83">
        <v>0</v>
      </c>
      <c r="X505" s="83">
        <v>12.53990935913037</v>
      </c>
      <c r="Y505">
        <v>0</v>
      </c>
      <c r="Z505" s="83">
        <v>41.023999999999958</v>
      </c>
      <c r="AA505" s="83">
        <v>53.563909359130321</v>
      </c>
    </row>
    <row r="506" spans="1:27" x14ac:dyDescent="0.25">
      <c r="A506" t="s">
        <v>1529</v>
      </c>
      <c r="B506" t="s">
        <v>1529</v>
      </c>
      <c r="C506" t="s">
        <v>2820</v>
      </c>
      <c r="D506" t="s">
        <v>2821</v>
      </c>
      <c r="E506" t="s">
        <v>2822</v>
      </c>
      <c r="F506" t="s">
        <v>2823</v>
      </c>
      <c r="G506" t="s">
        <v>2310</v>
      </c>
      <c r="H506" t="s">
        <v>2824</v>
      </c>
      <c r="I506" t="s">
        <v>68</v>
      </c>
      <c r="J506" t="s">
        <v>69</v>
      </c>
      <c r="K506" t="s">
        <v>70</v>
      </c>
      <c r="L506" t="s">
        <v>71</v>
      </c>
      <c r="M506" t="s">
        <v>124</v>
      </c>
      <c r="N506" t="s">
        <v>3706</v>
      </c>
      <c r="O506" t="s">
        <v>3707</v>
      </c>
      <c r="P506" t="s">
        <v>1305</v>
      </c>
      <c r="Q506" t="s">
        <v>918</v>
      </c>
      <c r="R506" t="s">
        <v>72</v>
      </c>
      <c r="S506" s="83">
        <v>0</v>
      </c>
      <c r="T506" s="83">
        <v>90.84</v>
      </c>
      <c r="U506" s="83">
        <v>-90.84</v>
      </c>
      <c r="V506" s="83">
        <v>0</v>
      </c>
      <c r="W506" s="83">
        <v>0</v>
      </c>
      <c r="X506" s="83">
        <v>0.69972135001468261</v>
      </c>
      <c r="Y506">
        <v>0</v>
      </c>
      <c r="Z506" s="83">
        <v>-9.0840000000000014</v>
      </c>
      <c r="AA506" s="83">
        <v>-8.384278649985319</v>
      </c>
    </row>
    <row r="507" spans="1:27" x14ac:dyDescent="0.25">
      <c r="A507" t="s">
        <v>1529</v>
      </c>
      <c r="B507" t="s">
        <v>1529</v>
      </c>
      <c r="C507" t="s">
        <v>2820</v>
      </c>
      <c r="D507" t="s">
        <v>2821</v>
      </c>
      <c r="E507" t="s">
        <v>2822</v>
      </c>
      <c r="F507" t="s">
        <v>2823</v>
      </c>
      <c r="G507" t="s">
        <v>2310</v>
      </c>
      <c r="H507" t="s">
        <v>2824</v>
      </c>
      <c r="I507" t="s">
        <v>68</v>
      </c>
      <c r="J507" t="s">
        <v>69</v>
      </c>
      <c r="K507" t="s">
        <v>70</v>
      </c>
      <c r="L507" t="s">
        <v>71</v>
      </c>
      <c r="M507" t="s">
        <v>124</v>
      </c>
      <c r="N507" t="s">
        <v>3706</v>
      </c>
      <c r="O507" t="s">
        <v>3707</v>
      </c>
      <c r="P507" t="s">
        <v>1306</v>
      </c>
      <c r="Q507" t="s">
        <v>918</v>
      </c>
      <c r="R507" t="s">
        <v>72</v>
      </c>
      <c r="S507" s="83">
        <v>201.12</v>
      </c>
      <c r="T507" s="83">
        <v>0</v>
      </c>
      <c r="U507" s="83">
        <v>201.12</v>
      </c>
      <c r="V507" s="83">
        <v>0</v>
      </c>
      <c r="W507" s="83">
        <v>0</v>
      </c>
      <c r="X507" s="83">
        <v>0</v>
      </c>
      <c r="Y507">
        <v>0</v>
      </c>
      <c r="Z507" s="83">
        <v>20.112000000000002</v>
      </c>
      <c r="AA507" s="83">
        <v>20.112000000000002</v>
      </c>
    </row>
    <row r="508" spans="1:27" x14ac:dyDescent="0.25">
      <c r="A508" t="s">
        <v>1529</v>
      </c>
      <c r="B508" t="s">
        <v>1529</v>
      </c>
      <c r="C508" t="s">
        <v>2820</v>
      </c>
      <c r="D508" t="s">
        <v>2821</v>
      </c>
      <c r="E508" t="s">
        <v>2822</v>
      </c>
      <c r="F508" t="s">
        <v>2823</v>
      </c>
      <c r="G508" t="s">
        <v>2310</v>
      </c>
      <c r="H508" t="s">
        <v>2824</v>
      </c>
      <c r="I508" t="s">
        <v>68</v>
      </c>
      <c r="J508" t="s">
        <v>69</v>
      </c>
      <c r="K508" t="s">
        <v>70</v>
      </c>
      <c r="L508" t="s">
        <v>71</v>
      </c>
      <c r="M508" t="s">
        <v>124</v>
      </c>
      <c r="N508" t="s">
        <v>3706</v>
      </c>
      <c r="O508" t="s">
        <v>3707</v>
      </c>
      <c r="P508" t="s">
        <v>1307</v>
      </c>
      <c r="Q508" t="s">
        <v>918</v>
      </c>
      <c r="R508" t="s">
        <v>72</v>
      </c>
      <c r="S508" s="83">
        <v>402.24</v>
      </c>
      <c r="T508" s="83">
        <v>272.52</v>
      </c>
      <c r="U508" s="83">
        <v>129.72</v>
      </c>
      <c r="V508" s="83">
        <v>0</v>
      </c>
      <c r="W508" s="83">
        <v>0</v>
      </c>
      <c r="X508" s="83">
        <v>2.0991640500440476</v>
      </c>
      <c r="Y508">
        <v>0</v>
      </c>
      <c r="Z508" s="83">
        <v>12.972000000000005</v>
      </c>
      <c r="AA508" s="83">
        <v>15.071164050044054</v>
      </c>
    </row>
    <row r="509" spans="1:27" x14ac:dyDescent="0.25">
      <c r="A509" t="s">
        <v>1529</v>
      </c>
      <c r="B509" t="s">
        <v>1529</v>
      </c>
      <c r="C509" t="s">
        <v>2820</v>
      </c>
      <c r="D509" t="s">
        <v>2821</v>
      </c>
      <c r="E509" t="s">
        <v>2822</v>
      </c>
      <c r="F509" t="s">
        <v>2823</v>
      </c>
      <c r="G509" t="s">
        <v>2310</v>
      </c>
      <c r="H509" t="s">
        <v>2824</v>
      </c>
      <c r="I509" t="s">
        <v>68</v>
      </c>
      <c r="J509" t="s">
        <v>69</v>
      </c>
      <c r="K509" t="s">
        <v>70</v>
      </c>
      <c r="L509" t="s">
        <v>71</v>
      </c>
      <c r="M509" t="s">
        <v>124</v>
      </c>
      <c r="N509" t="s">
        <v>3706</v>
      </c>
      <c r="O509" t="s">
        <v>3707</v>
      </c>
      <c r="P509" t="s">
        <v>1308</v>
      </c>
      <c r="Q509" t="s">
        <v>918</v>
      </c>
      <c r="R509" t="s">
        <v>72</v>
      </c>
      <c r="S509" s="83">
        <v>301.68</v>
      </c>
      <c r="T509" s="83">
        <v>363.36</v>
      </c>
      <c r="U509" s="83">
        <v>-61.68</v>
      </c>
      <c r="V509" s="83">
        <v>0</v>
      </c>
      <c r="W509" s="83">
        <v>0</v>
      </c>
      <c r="X509" s="83">
        <v>2.7988854000587304</v>
      </c>
      <c r="Y509">
        <v>0</v>
      </c>
      <c r="Z509" s="83">
        <v>-6.1680000000000046</v>
      </c>
      <c r="AA509" s="83">
        <v>-3.3691145999412724</v>
      </c>
    </row>
    <row r="510" spans="1:27" x14ac:dyDescent="0.25">
      <c r="A510" t="s">
        <v>1529</v>
      </c>
      <c r="B510" t="s">
        <v>1529</v>
      </c>
      <c r="C510" t="s">
        <v>2820</v>
      </c>
      <c r="D510" t="s">
        <v>2821</v>
      </c>
      <c r="E510" t="s">
        <v>2822</v>
      </c>
      <c r="F510" t="s">
        <v>2823</v>
      </c>
      <c r="G510" t="s">
        <v>2310</v>
      </c>
      <c r="H510" t="s">
        <v>2824</v>
      </c>
      <c r="I510" t="s">
        <v>68</v>
      </c>
      <c r="J510" t="s">
        <v>69</v>
      </c>
      <c r="K510" t="s">
        <v>70</v>
      </c>
      <c r="L510" t="s">
        <v>71</v>
      </c>
      <c r="M510" t="s">
        <v>124</v>
      </c>
      <c r="N510" t="s">
        <v>3706</v>
      </c>
      <c r="O510" t="s">
        <v>3707</v>
      </c>
      <c r="P510" t="s">
        <v>1309</v>
      </c>
      <c r="Q510" t="s">
        <v>918</v>
      </c>
      <c r="R510" t="s">
        <v>72</v>
      </c>
      <c r="S510" s="83">
        <v>99.960000000000008</v>
      </c>
      <c r="T510" s="83">
        <v>0</v>
      </c>
      <c r="U510" s="83">
        <v>99.960000000000008</v>
      </c>
      <c r="V510" s="83">
        <v>0</v>
      </c>
      <c r="W510" s="83">
        <v>0</v>
      </c>
      <c r="X510" s="83">
        <v>0</v>
      </c>
      <c r="Y510">
        <v>0</v>
      </c>
      <c r="Z510" s="83">
        <v>9.9960000000000004</v>
      </c>
      <c r="AA510" s="83">
        <v>9.9960000000000004</v>
      </c>
    </row>
    <row r="511" spans="1:27" x14ac:dyDescent="0.25">
      <c r="A511" t="s">
        <v>1529</v>
      </c>
      <c r="B511" t="s">
        <v>1529</v>
      </c>
      <c r="C511" t="s">
        <v>2820</v>
      </c>
      <c r="D511" t="s">
        <v>2821</v>
      </c>
      <c r="E511" t="s">
        <v>2822</v>
      </c>
      <c r="F511" t="s">
        <v>2823</v>
      </c>
      <c r="G511" t="s">
        <v>2310</v>
      </c>
      <c r="H511" t="s">
        <v>2824</v>
      </c>
      <c r="I511" t="s">
        <v>68</v>
      </c>
      <c r="J511" t="s">
        <v>69</v>
      </c>
      <c r="K511" t="s">
        <v>70</v>
      </c>
      <c r="L511" t="s">
        <v>71</v>
      </c>
      <c r="M511" t="s">
        <v>124</v>
      </c>
      <c r="N511" t="s">
        <v>3706</v>
      </c>
      <c r="O511" t="s">
        <v>3707</v>
      </c>
      <c r="P511" t="s">
        <v>1832</v>
      </c>
      <c r="Q511" t="s">
        <v>918</v>
      </c>
      <c r="R511" t="s">
        <v>72</v>
      </c>
      <c r="S511" s="83">
        <v>299.88</v>
      </c>
      <c r="T511" s="83">
        <v>0</v>
      </c>
      <c r="U511" s="83">
        <v>299.88</v>
      </c>
      <c r="V511" s="83">
        <v>0</v>
      </c>
      <c r="W511" s="83">
        <v>0</v>
      </c>
      <c r="X511" s="83">
        <v>0</v>
      </c>
      <c r="Y511">
        <v>0</v>
      </c>
      <c r="Z511" s="83">
        <v>29.988</v>
      </c>
      <c r="AA511" s="83">
        <v>29.988</v>
      </c>
    </row>
    <row r="512" spans="1:27" x14ac:dyDescent="0.25">
      <c r="A512" t="s">
        <v>1529</v>
      </c>
      <c r="B512" t="s">
        <v>1529</v>
      </c>
      <c r="C512" t="s">
        <v>2820</v>
      </c>
      <c r="D512" t="s">
        <v>2821</v>
      </c>
      <c r="E512" t="s">
        <v>2822</v>
      </c>
      <c r="F512" t="s">
        <v>2823</v>
      </c>
      <c r="G512" t="s">
        <v>2310</v>
      </c>
      <c r="H512" t="s">
        <v>2824</v>
      </c>
      <c r="I512" t="s">
        <v>68</v>
      </c>
      <c r="J512" t="s">
        <v>69</v>
      </c>
      <c r="K512" t="s">
        <v>70</v>
      </c>
      <c r="L512" t="s">
        <v>71</v>
      </c>
      <c r="M512" t="s">
        <v>124</v>
      </c>
      <c r="N512" t="s">
        <v>3706</v>
      </c>
      <c r="O512" t="s">
        <v>1834</v>
      </c>
      <c r="P512" t="s">
        <v>1835</v>
      </c>
      <c r="Q512" t="s">
        <v>918</v>
      </c>
      <c r="R512" t="s">
        <v>72</v>
      </c>
      <c r="S512" s="83">
        <v>105.6</v>
      </c>
      <c r="T512" s="83">
        <v>0</v>
      </c>
      <c r="U512" s="83">
        <v>105.6</v>
      </c>
      <c r="V512" s="83">
        <v>0</v>
      </c>
      <c r="W512" s="83">
        <v>0</v>
      </c>
      <c r="X512" s="83">
        <v>0</v>
      </c>
      <c r="Y512">
        <v>0</v>
      </c>
      <c r="Z512" s="83">
        <v>10.56</v>
      </c>
      <c r="AA512" s="83">
        <v>10.56</v>
      </c>
    </row>
    <row r="513" spans="1:27" x14ac:dyDescent="0.25">
      <c r="A513" t="s">
        <v>1529</v>
      </c>
      <c r="B513" t="s">
        <v>1529</v>
      </c>
      <c r="C513" t="s">
        <v>2820</v>
      </c>
      <c r="D513" t="s">
        <v>2821</v>
      </c>
      <c r="E513" t="s">
        <v>2822</v>
      </c>
      <c r="F513" t="s">
        <v>2823</v>
      </c>
      <c r="G513" t="s">
        <v>2310</v>
      </c>
      <c r="H513" t="s">
        <v>2824</v>
      </c>
      <c r="I513" t="s">
        <v>68</v>
      </c>
      <c r="J513" t="s">
        <v>69</v>
      </c>
      <c r="K513" t="s">
        <v>70</v>
      </c>
      <c r="L513" t="s">
        <v>71</v>
      </c>
      <c r="M513" t="s">
        <v>124</v>
      </c>
      <c r="N513" t="s">
        <v>3706</v>
      </c>
      <c r="O513" t="s">
        <v>1834</v>
      </c>
      <c r="P513" t="s">
        <v>1836</v>
      </c>
      <c r="Q513" t="s">
        <v>918</v>
      </c>
      <c r="R513" t="s">
        <v>72</v>
      </c>
      <c r="S513" s="83">
        <v>211.2</v>
      </c>
      <c r="T513" s="83">
        <v>0</v>
      </c>
      <c r="U513" s="83">
        <v>211.2</v>
      </c>
      <c r="V513" s="83">
        <v>0</v>
      </c>
      <c r="W513" s="83">
        <v>0</v>
      </c>
      <c r="X513" s="83">
        <v>0</v>
      </c>
      <c r="Y513">
        <v>0</v>
      </c>
      <c r="Z513" s="83">
        <v>21.119999999999997</v>
      </c>
      <c r="AA513" s="83">
        <v>21.119999999999997</v>
      </c>
    </row>
    <row r="514" spans="1:27" x14ac:dyDescent="0.25">
      <c r="A514" t="s">
        <v>1529</v>
      </c>
      <c r="B514" t="s">
        <v>1529</v>
      </c>
      <c r="C514" t="s">
        <v>2820</v>
      </c>
      <c r="D514" t="s">
        <v>2821</v>
      </c>
      <c r="E514" t="s">
        <v>2822</v>
      </c>
      <c r="F514" t="s">
        <v>2823</v>
      </c>
      <c r="G514" t="s">
        <v>2310</v>
      </c>
      <c r="H514" t="s">
        <v>2824</v>
      </c>
      <c r="I514" t="s">
        <v>68</v>
      </c>
      <c r="J514" t="s">
        <v>69</v>
      </c>
      <c r="K514" t="s">
        <v>70</v>
      </c>
      <c r="L514" t="s">
        <v>71</v>
      </c>
      <c r="M514" t="s">
        <v>124</v>
      </c>
      <c r="N514" t="s">
        <v>3706</v>
      </c>
      <c r="O514" t="s">
        <v>1834</v>
      </c>
      <c r="P514" t="s">
        <v>1837</v>
      </c>
      <c r="Q514" t="s">
        <v>918</v>
      </c>
      <c r="R514" t="s">
        <v>72</v>
      </c>
      <c r="S514" s="83">
        <v>211.2</v>
      </c>
      <c r="T514" s="83">
        <v>0</v>
      </c>
      <c r="U514" s="83">
        <v>211.2</v>
      </c>
      <c r="V514" s="83">
        <v>0</v>
      </c>
      <c r="W514" s="83">
        <v>0</v>
      </c>
      <c r="X514" s="83">
        <v>0</v>
      </c>
      <c r="Y514">
        <v>0</v>
      </c>
      <c r="Z514" s="83">
        <v>21.119999999999997</v>
      </c>
      <c r="AA514" s="83">
        <v>21.119999999999997</v>
      </c>
    </row>
    <row r="515" spans="1:27" x14ac:dyDescent="0.25">
      <c r="A515" t="s">
        <v>1529</v>
      </c>
      <c r="B515" t="s">
        <v>1529</v>
      </c>
      <c r="C515" t="s">
        <v>2820</v>
      </c>
      <c r="D515" t="s">
        <v>2821</v>
      </c>
      <c r="E515" t="s">
        <v>2822</v>
      </c>
      <c r="F515" t="s">
        <v>2823</v>
      </c>
      <c r="G515" t="s">
        <v>2310</v>
      </c>
      <c r="H515" t="s">
        <v>2824</v>
      </c>
      <c r="I515" t="s">
        <v>68</v>
      </c>
      <c r="J515" t="s">
        <v>69</v>
      </c>
      <c r="K515" t="s">
        <v>70</v>
      </c>
      <c r="L515" t="s">
        <v>71</v>
      </c>
      <c r="M515" t="s">
        <v>124</v>
      </c>
      <c r="N515" t="s">
        <v>3706</v>
      </c>
      <c r="O515" t="s">
        <v>1834</v>
      </c>
      <c r="P515" t="s">
        <v>1838</v>
      </c>
      <c r="Q515" t="s">
        <v>918</v>
      </c>
      <c r="R515" t="s">
        <v>72</v>
      </c>
      <c r="S515" s="83">
        <v>211.2</v>
      </c>
      <c r="T515" s="83">
        <v>0</v>
      </c>
      <c r="U515" s="83">
        <v>211.2</v>
      </c>
      <c r="V515" s="83">
        <v>0</v>
      </c>
      <c r="W515" s="83">
        <v>0</v>
      </c>
      <c r="X515" s="83">
        <v>0</v>
      </c>
      <c r="Y515">
        <v>0</v>
      </c>
      <c r="Z515" s="83">
        <v>21.119999999999997</v>
      </c>
      <c r="AA515" s="83">
        <v>21.119999999999997</v>
      </c>
    </row>
    <row r="516" spans="1:27" x14ac:dyDescent="0.25">
      <c r="A516" t="s">
        <v>1529</v>
      </c>
      <c r="B516" t="s">
        <v>1529</v>
      </c>
      <c r="C516" t="s">
        <v>2820</v>
      </c>
      <c r="D516" t="s">
        <v>2821</v>
      </c>
      <c r="E516" t="s">
        <v>2822</v>
      </c>
      <c r="F516" t="s">
        <v>2823</v>
      </c>
      <c r="G516" t="s">
        <v>2310</v>
      </c>
      <c r="H516" t="s">
        <v>2824</v>
      </c>
      <c r="I516" t="s">
        <v>68</v>
      </c>
      <c r="J516" t="s">
        <v>69</v>
      </c>
      <c r="K516" t="s">
        <v>70</v>
      </c>
      <c r="L516" t="s">
        <v>71</v>
      </c>
      <c r="M516" t="s">
        <v>124</v>
      </c>
      <c r="N516" t="s">
        <v>3706</v>
      </c>
      <c r="O516" t="s">
        <v>1834</v>
      </c>
      <c r="P516" t="s">
        <v>1839</v>
      </c>
      <c r="Q516" t="s">
        <v>918</v>
      </c>
      <c r="R516" t="s">
        <v>72</v>
      </c>
      <c r="S516" s="83">
        <v>105.6</v>
      </c>
      <c r="T516" s="83">
        <v>0</v>
      </c>
      <c r="U516" s="83">
        <v>105.6</v>
      </c>
      <c r="V516" s="83">
        <v>0</v>
      </c>
      <c r="W516" s="83">
        <v>0</v>
      </c>
      <c r="X516" s="83">
        <v>0</v>
      </c>
      <c r="Y516">
        <v>0</v>
      </c>
      <c r="Z516" s="83">
        <v>10.56</v>
      </c>
      <c r="AA516" s="83">
        <v>10.56</v>
      </c>
    </row>
    <row r="517" spans="1:27" x14ac:dyDescent="0.25">
      <c r="A517" t="s">
        <v>1529</v>
      </c>
      <c r="B517" t="s">
        <v>1529</v>
      </c>
      <c r="C517" t="s">
        <v>2820</v>
      </c>
      <c r="D517" t="s">
        <v>2821</v>
      </c>
      <c r="E517" t="s">
        <v>2822</v>
      </c>
      <c r="F517" t="s">
        <v>2823</v>
      </c>
      <c r="G517" t="s">
        <v>2310</v>
      </c>
      <c r="H517" t="s">
        <v>2824</v>
      </c>
      <c r="I517" t="s">
        <v>68</v>
      </c>
      <c r="J517" t="s">
        <v>69</v>
      </c>
      <c r="K517" t="s">
        <v>70</v>
      </c>
      <c r="L517" t="s">
        <v>71</v>
      </c>
      <c r="M517" t="s">
        <v>124</v>
      </c>
      <c r="N517" t="s">
        <v>3706</v>
      </c>
      <c r="O517" t="s">
        <v>1834</v>
      </c>
      <c r="P517" t="s">
        <v>1841</v>
      </c>
      <c r="Q517" t="s">
        <v>918</v>
      </c>
      <c r="R517" t="s">
        <v>72</v>
      </c>
      <c r="S517" s="83">
        <v>105.6</v>
      </c>
      <c r="T517" s="83">
        <v>0</v>
      </c>
      <c r="U517" s="83">
        <v>105.6</v>
      </c>
      <c r="V517" s="83">
        <v>0</v>
      </c>
      <c r="W517" s="83">
        <v>0</v>
      </c>
      <c r="X517" s="83">
        <v>0</v>
      </c>
      <c r="Y517">
        <v>0</v>
      </c>
      <c r="Z517" s="83">
        <v>10.56</v>
      </c>
      <c r="AA517" s="83">
        <v>10.56</v>
      </c>
    </row>
    <row r="518" spans="1:27" x14ac:dyDescent="0.25">
      <c r="A518" t="s">
        <v>1529</v>
      </c>
      <c r="B518" t="s">
        <v>1529</v>
      </c>
      <c r="C518" t="s">
        <v>2820</v>
      </c>
      <c r="D518" t="s">
        <v>2821</v>
      </c>
      <c r="E518" t="s">
        <v>2822</v>
      </c>
      <c r="F518" t="s">
        <v>2823</v>
      </c>
      <c r="G518" t="s">
        <v>2310</v>
      </c>
      <c r="H518" t="s">
        <v>2824</v>
      </c>
      <c r="I518" t="s">
        <v>68</v>
      </c>
      <c r="J518" t="s">
        <v>69</v>
      </c>
      <c r="K518" t="s">
        <v>70</v>
      </c>
      <c r="L518" t="s">
        <v>71</v>
      </c>
      <c r="M518" t="s">
        <v>124</v>
      </c>
      <c r="N518" t="s">
        <v>749</v>
      </c>
      <c r="O518" t="s">
        <v>3712</v>
      </c>
      <c r="P518" t="s">
        <v>1855</v>
      </c>
      <c r="Q518" t="s">
        <v>1856</v>
      </c>
      <c r="R518" t="s">
        <v>72</v>
      </c>
      <c r="S518" s="83">
        <v>210.83999999999997</v>
      </c>
      <c r="T518" s="83">
        <v>0</v>
      </c>
      <c r="U518" s="83">
        <v>210.83999999999997</v>
      </c>
      <c r="V518" s="83">
        <v>0</v>
      </c>
      <c r="W518" s="83">
        <v>0</v>
      </c>
      <c r="X518" s="83">
        <v>0</v>
      </c>
      <c r="Y518">
        <v>0</v>
      </c>
      <c r="Z518" s="83">
        <v>21.083999999999996</v>
      </c>
      <c r="AA518" s="83">
        <v>21.083999999999996</v>
      </c>
    </row>
    <row r="519" spans="1:27" x14ac:dyDescent="0.25">
      <c r="A519" t="s">
        <v>1529</v>
      </c>
      <c r="B519" t="s">
        <v>1529</v>
      </c>
      <c r="C519" t="s">
        <v>2820</v>
      </c>
      <c r="D519" t="s">
        <v>2821</v>
      </c>
      <c r="E519" t="s">
        <v>2822</v>
      </c>
      <c r="F519" t="s">
        <v>2823</v>
      </c>
      <c r="G519" t="s">
        <v>2310</v>
      </c>
      <c r="H519" t="s">
        <v>2824</v>
      </c>
      <c r="I519" t="s">
        <v>68</v>
      </c>
      <c r="J519" t="s">
        <v>69</v>
      </c>
      <c r="K519" t="s">
        <v>70</v>
      </c>
      <c r="L519" t="s">
        <v>71</v>
      </c>
      <c r="M519" t="s">
        <v>124</v>
      </c>
      <c r="N519" t="s">
        <v>3785</v>
      </c>
      <c r="O519" t="s">
        <v>1526</v>
      </c>
      <c r="P519" t="s">
        <v>1327</v>
      </c>
      <c r="Q519" t="s">
        <v>619</v>
      </c>
      <c r="R519" t="s">
        <v>72</v>
      </c>
      <c r="S519" s="83">
        <v>0</v>
      </c>
      <c r="T519" s="83">
        <v>41.88</v>
      </c>
      <c r="U519" s="83">
        <v>-41.88</v>
      </c>
      <c r="V519" s="83">
        <v>0</v>
      </c>
      <c r="W519" s="83">
        <v>0</v>
      </c>
      <c r="X519" s="83">
        <v>0.32259280205432522</v>
      </c>
      <c r="Y519">
        <v>0</v>
      </c>
      <c r="Z519" s="83">
        <v>-4.1880000000000006</v>
      </c>
      <c r="AA519" s="83">
        <v>-3.8654071979456752</v>
      </c>
    </row>
    <row r="520" spans="1:27" x14ac:dyDescent="0.25">
      <c r="A520" t="s">
        <v>1529</v>
      </c>
      <c r="B520" t="s">
        <v>1529</v>
      </c>
      <c r="C520" t="s">
        <v>2820</v>
      </c>
      <c r="D520" t="s">
        <v>2821</v>
      </c>
      <c r="E520" t="s">
        <v>2822</v>
      </c>
      <c r="F520" t="s">
        <v>2823</v>
      </c>
      <c r="G520" t="s">
        <v>2310</v>
      </c>
      <c r="H520" t="s">
        <v>2824</v>
      </c>
      <c r="I520" t="s">
        <v>68</v>
      </c>
      <c r="J520" t="s">
        <v>69</v>
      </c>
      <c r="K520" t="s">
        <v>70</v>
      </c>
      <c r="L520" t="s">
        <v>71</v>
      </c>
      <c r="M520" t="s">
        <v>124</v>
      </c>
      <c r="N520" t="s">
        <v>3785</v>
      </c>
      <c r="O520" t="s">
        <v>1526</v>
      </c>
      <c r="P520" t="s">
        <v>1328</v>
      </c>
      <c r="Q520" t="s">
        <v>619</v>
      </c>
      <c r="R520" t="s">
        <v>72</v>
      </c>
      <c r="S520" s="83">
        <v>47.52</v>
      </c>
      <c r="T520" s="83">
        <v>0</v>
      </c>
      <c r="U520" s="83">
        <v>47.52</v>
      </c>
      <c r="V520" s="83">
        <v>0</v>
      </c>
      <c r="W520" s="83">
        <v>0</v>
      </c>
      <c r="X520" s="83">
        <v>0</v>
      </c>
      <c r="Y520">
        <v>0</v>
      </c>
      <c r="Z520" s="83">
        <v>4.7520000000000007</v>
      </c>
      <c r="AA520" s="83">
        <v>4.7520000000000007</v>
      </c>
    </row>
    <row r="521" spans="1:27" x14ac:dyDescent="0.25">
      <c r="A521" t="s">
        <v>1529</v>
      </c>
      <c r="B521" t="s">
        <v>1529</v>
      </c>
      <c r="C521" t="s">
        <v>2820</v>
      </c>
      <c r="D521" t="s">
        <v>2821</v>
      </c>
      <c r="E521" t="s">
        <v>2822</v>
      </c>
      <c r="F521" t="s">
        <v>2823</v>
      </c>
      <c r="G521" t="s">
        <v>2310</v>
      </c>
      <c r="H521" t="s">
        <v>2824</v>
      </c>
      <c r="I521" t="s">
        <v>68</v>
      </c>
      <c r="J521" t="s">
        <v>69</v>
      </c>
      <c r="K521" t="s">
        <v>70</v>
      </c>
      <c r="L521" t="s">
        <v>71</v>
      </c>
      <c r="M521" t="s">
        <v>124</v>
      </c>
      <c r="N521" t="s">
        <v>3785</v>
      </c>
      <c r="O521" t="s">
        <v>1526</v>
      </c>
      <c r="P521" t="s">
        <v>3786</v>
      </c>
      <c r="Q521" t="s">
        <v>619</v>
      </c>
      <c r="R521" t="s">
        <v>72</v>
      </c>
      <c r="S521" s="83">
        <v>0</v>
      </c>
      <c r="T521" s="83">
        <v>47.52</v>
      </c>
      <c r="U521" s="83">
        <v>-47.52</v>
      </c>
      <c r="V521" s="83">
        <v>0</v>
      </c>
      <c r="W521" s="83">
        <v>0</v>
      </c>
      <c r="X521" s="83">
        <v>0.3660365318438763</v>
      </c>
      <c r="Y521">
        <v>0</v>
      </c>
      <c r="Z521" s="83">
        <v>-4.7520000000000007</v>
      </c>
      <c r="AA521" s="83">
        <v>-4.3859634681561248</v>
      </c>
    </row>
    <row r="522" spans="1:27" x14ac:dyDescent="0.25">
      <c r="A522" t="s">
        <v>1529</v>
      </c>
      <c r="B522" t="s">
        <v>1529</v>
      </c>
      <c r="C522" t="s">
        <v>2820</v>
      </c>
      <c r="D522" t="s">
        <v>2821</v>
      </c>
      <c r="E522" t="s">
        <v>2822</v>
      </c>
      <c r="F522" t="s">
        <v>2823</v>
      </c>
      <c r="G522" t="s">
        <v>2310</v>
      </c>
      <c r="H522" t="s">
        <v>2824</v>
      </c>
      <c r="I522" t="s">
        <v>68</v>
      </c>
      <c r="J522" t="s">
        <v>69</v>
      </c>
      <c r="K522" t="s">
        <v>70</v>
      </c>
      <c r="L522" t="s">
        <v>71</v>
      </c>
      <c r="M522" t="s">
        <v>124</v>
      </c>
      <c r="N522" t="s">
        <v>3785</v>
      </c>
      <c r="O522" t="s">
        <v>2003</v>
      </c>
      <c r="P522" t="s">
        <v>1330</v>
      </c>
      <c r="Q522" t="s">
        <v>619</v>
      </c>
      <c r="R522" t="s">
        <v>72</v>
      </c>
      <c r="S522" s="83">
        <v>44.879999999999995</v>
      </c>
      <c r="T522" s="83">
        <v>81.599999999999994</v>
      </c>
      <c r="U522" s="83">
        <v>-36.72</v>
      </c>
      <c r="V522" s="83">
        <v>0</v>
      </c>
      <c r="W522" s="83">
        <v>0</v>
      </c>
      <c r="X522" s="83">
        <v>0.62854757993392885</v>
      </c>
      <c r="Y522">
        <v>0</v>
      </c>
      <c r="Z522" s="83">
        <v>-3.6720000000000002</v>
      </c>
      <c r="AA522" s="83">
        <v>-3.0434524200660715</v>
      </c>
    </row>
    <row r="523" spans="1:27" x14ac:dyDescent="0.25">
      <c r="A523" t="s">
        <v>1529</v>
      </c>
      <c r="B523" t="s">
        <v>1529</v>
      </c>
      <c r="C523" t="s">
        <v>2820</v>
      </c>
      <c r="D523" t="s">
        <v>2821</v>
      </c>
      <c r="E523" t="s">
        <v>2822</v>
      </c>
      <c r="F523" t="s">
        <v>2823</v>
      </c>
      <c r="G523" t="s">
        <v>2310</v>
      </c>
      <c r="H523" t="s">
        <v>2824</v>
      </c>
      <c r="I523" t="s">
        <v>68</v>
      </c>
      <c r="J523" t="s">
        <v>69</v>
      </c>
      <c r="K523" t="s">
        <v>70</v>
      </c>
      <c r="L523" t="s">
        <v>71</v>
      </c>
      <c r="M523" t="s">
        <v>124</v>
      </c>
      <c r="N523" t="s">
        <v>3785</v>
      </c>
      <c r="O523" t="s">
        <v>1334</v>
      </c>
      <c r="P523" t="s">
        <v>2150</v>
      </c>
      <c r="Q523" t="s">
        <v>1335</v>
      </c>
      <c r="R523" t="s">
        <v>72</v>
      </c>
      <c r="S523" s="83">
        <v>0</v>
      </c>
      <c r="T523" s="83">
        <v>48.2</v>
      </c>
      <c r="U523" s="83">
        <v>-48.2</v>
      </c>
      <c r="V523" s="83">
        <v>0</v>
      </c>
      <c r="W523" s="83">
        <v>0</v>
      </c>
      <c r="X523" s="83">
        <v>0.37127442834332552</v>
      </c>
      <c r="Y523">
        <v>0</v>
      </c>
      <c r="Z523" s="83">
        <v>-4.82</v>
      </c>
      <c r="AA523" s="83">
        <v>-4.4487255716566736</v>
      </c>
    </row>
    <row r="524" spans="1:27" x14ac:dyDescent="0.25">
      <c r="A524" t="s">
        <v>1529</v>
      </c>
      <c r="B524" t="s">
        <v>1529</v>
      </c>
      <c r="C524" t="s">
        <v>2820</v>
      </c>
      <c r="D524" t="s">
        <v>2821</v>
      </c>
      <c r="E524" t="s">
        <v>2822</v>
      </c>
      <c r="F524" t="s">
        <v>2823</v>
      </c>
      <c r="G524" t="s">
        <v>2310</v>
      </c>
      <c r="H524" t="s">
        <v>2824</v>
      </c>
      <c r="I524" t="s">
        <v>68</v>
      </c>
      <c r="J524" t="s">
        <v>69</v>
      </c>
      <c r="K524" t="s">
        <v>70</v>
      </c>
      <c r="L524" t="s">
        <v>71</v>
      </c>
      <c r="M524" t="s">
        <v>124</v>
      </c>
      <c r="N524" t="s">
        <v>620</v>
      </c>
      <c r="O524" t="s">
        <v>3787</v>
      </c>
      <c r="P524" t="s">
        <v>920</v>
      </c>
      <c r="Q524" t="s">
        <v>921</v>
      </c>
      <c r="R524" t="s">
        <v>72</v>
      </c>
      <c r="S524" s="83">
        <v>0</v>
      </c>
      <c r="T524" s="83">
        <v>361.4</v>
      </c>
      <c r="U524" s="83">
        <v>-361.4</v>
      </c>
      <c r="V524" s="83">
        <v>0</v>
      </c>
      <c r="W524" s="83">
        <v>0</v>
      </c>
      <c r="X524" s="83">
        <v>2.7837879336779641</v>
      </c>
      <c r="Y524">
        <v>0</v>
      </c>
      <c r="Z524" s="83">
        <v>-36.14</v>
      </c>
      <c r="AA524" s="83">
        <v>-33.356212066322037</v>
      </c>
    </row>
    <row r="525" spans="1:27" x14ac:dyDescent="0.25">
      <c r="A525" t="s">
        <v>1529</v>
      </c>
      <c r="B525" t="s">
        <v>1529</v>
      </c>
      <c r="C525" t="s">
        <v>2820</v>
      </c>
      <c r="D525" t="s">
        <v>2821</v>
      </c>
      <c r="E525" t="s">
        <v>2822</v>
      </c>
      <c r="F525" t="s">
        <v>2823</v>
      </c>
      <c r="G525" t="s">
        <v>2310</v>
      </c>
      <c r="H525" t="s">
        <v>2824</v>
      </c>
      <c r="I525" t="s">
        <v>68</v>
      </c>
      <c r="J525" t="s">
        <v>69</v>
      </c>
      <c r="K525" t="s">
        <v>70</v>
      </c>
      <c r="L525" t="s">
        <v>71</v>
      </c>
      <c r="M525" t="s">
        <v>124</v>
      </c>
      <c r="N525" t="s">
        <v>620</v>
      </c>
      <c r="O525" t="s">
        <v>3787</v>
      </c>
      <c r="P525" t="s">
        <v>1879</v>
      </c>
      <c r="Q525" t="s">
        <v>921</v>
      </c>
      <c r="R525" t="s">
        <v>72</v>
      </c>
      <c r="S525" s="83">
        <v>0</v>
      </c>
      <c r="T525" s="83">
        <v>542.09999999999991</v>
      </c>
      <c r="U525" s="83">
        <v>-542.09999999999991</v>
      </c>
      <c r="V525" s="83">
        <v>0</v>
      </c>
      <c r="W525" s="83">
        <v>0</v>
      </c>
      <c r="X525" s="83">
        <v>4.1756819005169454</v>
      </c>
      <c r="Y525">
        <v>0</v>
      </c>
      <c r="Z525" s="83">
        <v>-54.209999999999994</v>
      </c>
      <c r="AA525" s="83">
        <v>-50.034318099483045</v>
      </c>
    </row>
    <row r="526" spans="1:27" x14ac:dyDescent="0.25">
      <c r="A526" t="s">
        <v>1529</v>
      </c>
      <c r="B526" t="s">
        <v>1529</v>
      </c>
      <c r="C526" t="s">
        <v>2820</v>
      </c>
      <c r="D526" t="s">
        <v>2821</v>
      </c>
      <c r="E526" t="s">
        <v>2822</v>
      </c>
      <c r="F526" t="s">
        <v>2823</v>
      </c>
      <c r="G526" t="s">
        <v>2310</v>
      </c>
      <c r="H526" t="s">
        <v>2824</v>
      </c>
      <c r="I526" t="s">
        <v>68</v>
      </c>
      <c r="J526" t="s">
        <v>69</v>
      </c>
      <c r="K526" t="s">
        <v>70</v>
      </c>
      <c r="L526" t="s">
        <v>71</v>
      </c>
      <c r="M526" t="s">
        <v>124</v>
      </c>
      <c r="N526" t="s">
        <v>620</v>
      </c>
      <c r="O526" t="s">
        <v>846</v>
      </c>
      <c r="P526" t="s">
        <v>2915</v>
      </c>
      <c r="Q526" t="s">
        <v>623</v>
      </c>
      <c r="R526" t="s">
        <v>72</v>
      </c>
      <c r="S526" s="83">
        <v>9068.01</v>
      </c>
      <c r="T526" s="83">
        <v>6636</v>
      </c>
      <c r="U526" s="83">
        <v>2432.0100000000002</v>
      </c>
      <c r="V526" s="83">
        <v>0</v>
      </c>
      <c r="W526" s="83">
        <v>0</v>
      </c>
      <c r="X526" s="83">
        <v>51.115707603450389</v>
      </c>
      <c r="Y526">
        <v>0</v>
      </c>
      <c r="Z526" s="83">
        <v>243.20100000000005</v>
      </c>
      <c r="AA526" s="83">
        <v>294.31670760345037</v>
      </c>
    </row>
    <row r="527" spans="1:27" x14ac:dyDescent="0.25">
      <c r="A527" t="s">
        <v>1529</v>
      </c>
      <c r="B527" t="s">
        <v>1529</v>
      </c>
      <c r="C527" t="s">
        <v>2820</v>
      </c>
      <c r="D527" t="s">
        <v>2821</v>
      </c>
      <c r="E527" t="s">
        <v>2822</v>
      </c>
      <c r="F527" t="s">
        <v>2823</v>
      </c>
      <c r="G527" t="s">
        <v>2310</v>
      </c>
      <c r="H527" t="s">
        <v>2824</v>
      </c>
      <c r="I527" t="s">
        <v>68</v>
      </c>
      <c r="J527" t="s">
        <v>69</v>
      </c>
      <c r="K527" t="s">
        <v>70</v>
      </c>
      <c r="L527" t="s">
        <v>71</v>
      </c>
      <c r="M527" t="s">
        <v>124</v>
      </c>
      <c r="N527" t="s">
        <v>620</v>
      </c>
      <c r="O527" t="s">
        <v>846</v>
      </c>
      <c r="P527" t="s">
        <v>2916</v>
      </c>
      <c r="Q527" t="s">
        <v>623</v>
      </c>
      <c r="R527" t="s">
        <v>72</v>
      </c>
      <c r="S527" s="83">
        <v>5507.0099999999993</v>
      </c>
      <c r="T527" s="83">
        <v>2656.5</v>
      </c>
      <c r="U527" s="83">
        <v>2850.5099999999998</v>
      </c>
      <c r="V527" s="83">
        <v>0</v>
      </c>
      <c r="W527" s="83">
        <v>0</v>
      </c>
      <c r="X527" s="83">
        <v>20.462458898216688</v>
      </c>
      <c r="Y527">
        <v>0</v>
      </c>
      <c r="Z527" s="83">
        <v>285.05100000000004</v>
      </c>
      <c r="AA527" s="83">
        <v>305.5134588982167</v>
      </c>
    </row>
    <row r="528" spans="1:27" x14ac:dyDescent="0.25">
      <c r="A528" t="s">
        <v>1529</v>
      </c>
      <c r="B528" t="s">
        <v>1529</v>
      </c>
      <c r="C528" t="s">
        <v>2820</v>
      </c>
      <c r="D528" t="s">
        <v>2821</v>
      </c>
      <c r="E528" t="s">
        <v>2822</v>
      </c>
      <c r="F528" t="s">
        <v>2823</v>
      </c>
      <c r="G528" t="s">
        <v>2310</v>
      </c>
      <c r="H528" t="s">
        <v>2824</v>
      </c>
      <c r="I528" t="s">
        <v>68</v>
      </c>
      <c r="J528" t="s">
        <v>69</v>
      </c>
      <c r="K528" t="s">
        <v>70</v>
      </c>
      <c r="L528" t="s">
        <v>71</v>
      </c>
      <c r="M528" t="s">
        <v>124</v>
      </c>
      <c r="N528" t="s">
        <v>620</v>
      </c>
      <c r="O528" t="s">
        <v>621</v>
      </c>
      <c r="P528" t="s">
        <v>622</v>
      </c>
      <c r="Q528" t="s">
        <v>623</v>
      </c>
      <c r="R528" t="s">
        <v>72</v>
      </c>
      <c r="S528" s="83">
        <v>29220.050000000003</v>
      </c>
      <c r="T528" s="83">
        <v>31711.65</v>
      </c>
      <c r="U528" s="83">
        <v>-2491.6000000000058</v>
      </c>
      <c r="V528" s="83">
        <v>0</v>
      </c>
      <c r="W528" s="83">
        <v>0</v>
      </c>
      <c r="X528" s="83">
        <v>244.26814783347766</v>
      </c>
      <c r="Y528">
        <v>0</v>
      </c>
      <c r="Z528" s="83">
        <v>-249.16000000000076</v>
      </c>
      <c r="AA528" s="83">
        <v>-4.891852166523222</v>
      </c>
    </row>
    <row r="529" spans="1:27" x14ac:dyDescent="0.25">
      <c r="A529" t="s">
        <v>1529</v>
      </c>
      <c r="B529" t="s">
        <v>1529</v>
      </c>
      <c r="C529" t="s">
        <v>2820</v>
      </c>
      <c r="D529" t="s">
        <v>2821</v>
      </c>
      <c r="E529" t="s">
        <v>2822</v>
      </c>
      <c r="F529" t="s">
        <v>2823</v>
      </c>
      <c r="G529" t="s">
        <v>2310</v>
      </c>
      <c r="H529" t="s">
        <v>2824</v>
      </c>
      <c r="I529" t="s">
        <v>68</v>
      </c>
      <c r="J529" t="s">
        <v>69</v>
      </c>
      <c r="K529" t="s">
        <v>70</v>
      </c>
      <c r="L529" t="s">
        <v>71</v>
      </c>
      <c r="M529" t="s">
        <v>124</v>
      </c>
      <c r="N529" t="s">
        <v>620</v>
      </c>
      <c r="O529" t="s">
        <v>621</v>
      </c>
      <c r="P529" t="s">
        <v>2548</v>
      </c>
      <c r="Q529" t="s">
        <v>623</v>
      </c>
      <c r="R529" t="s">
        <v>72</v>
      </c>
      <c r="S529" s="83">
        <v>3363</v>
      </c>
      <c r="T529" s="83">
        <v>8650.989999999998</v>
      </c>
      <c r="U529" s="83">
        <v>-5287.9899999999989</v>
      </c>
      <c r="V529" s="83">
        <v>0</v>
      </c>
      <c r="W529" s="83">
        <v>0</v>
      </c>
      <c r="X529" s="83">
        <v>66.636750349664453</v>
      </c>
      <c r="Y529">
        <v>0</v>
      </c>
      <c r="Z529" s="83">
        <v>-528.79900000000009</v>
      </c>
      <c r="AA529" s="83">
        <v>-462.16224965033564</v>
      </c>
    </row>
    <row r="530" spans="1:27" x14ac:dyDescent="0.25">
      <c r="A530" t="s">
        <v>1529</v>
      </c>
      <c r="B530" t="s">
        <v>1529</v>
      </c>
      <c r="C530" t="s">
        <v>2820</v>
      </c>
      <c r="D530" t="s">
        <v>2821</v>
      </c>
      <c r="E530" t="s">
        <v>2822</v>
      </c>
      <c r="F530" t="s">
        <v>2823</v>
      </c>
      <c r="G530" t="s">
        <v>2310</v>
      </c>
      <c r="H530" t="s">
        <v>2824</v>
      </c>
      <c r="I530" t="s">
        <v>68</v>
      </c>
      <c r="J530" t="s">
        <v>69</v>
      </c>
      <c r="K530" t="s">
        <v>70</v>
      </c>
      <c r="L530" t="s">
        <v>71</v>
      </c>
      <c r="M530" t="s">
        <v>124</v>
      </c>
      <c r="N530" t="s">
        <v>620</v>
      </c>
      <c r="O530" t="s">
        <v>1880</v>
      </c>
      <c r="P530" t="s">
        <v>1881</v>
      </c>
      <c r="Q530" t="s">
        <v>1882</v>
      </c>
      <c r="R530" t="s">
        <v>72</v>
      </c>
      <c r="S530" s="83">
        <v>7056.1299999999992</v>
      </c>
      <c r="T530" s="83">
        <v>1985.5899999999997</v>
      </c>
      <c r="U530" s="83">
        <v>5070.54</v>
      </c>
      <c r="V530" s="83">
        <v>0</v>
      </c>
      <c r="W530" s="83">
        <v>0</v>
      </c>
      <c r="X530" s="83">
        <v>15.29458075050257</v>
      </c>
      <c r="Y530">
        <v>0</v>
      </c>
      <c r="Z530" s="83">
        <v>507.05400000000003</v>
      </c>
      <c r="AA530" s="83">
        <v>522.34858075050261</v>
      </c>
    </row>
    <row r="531" spans="1:27" x14ac:dyDescent="0.25">
      <c r="A531" t="s">
        <v>1529</v>
      </c>
      <c r="B531" t="s">
        <v>1529</v>
      </c>
      <c r="C531" t="s">
        <v>2820</v>
      </c>
      <c r="D531" t="s">
        <v>2821</v>
      </c>
      <c r="E531" t="s">
        <v>2822</v>
      </c>
      <c r="F531" t="s">
        <v>2823</v>
      </c>
      <c r="G531" t="s">
        <v>2310</v>
      </c>
      <c r="H531" t="s">
        <v>2824</v>
      </c>
      <c r="I531" t="s">
        <v>68</v>
      </c>
      <c r="J531" t="s">
        <v>69</v>
      </c>
      <c r="K531" t="s">
        <v>70</v>
      </c>
      <c r="L531" t="s">
        <v>71</v>
      </c>
      <c r="M531" t="s">
        <v>124</v>
      </c>
      <c r="N531" t="s">
        <v>304</v>
      </c>
      <c r="O531" t="s">
        <v>1342</v>
      </c>
      <c r="P531" t="s">
        <v>1346</v>
      </c>
      <c r="Q531" t="s">
        <v>1344</v>
      </c>
      <c r="R531" t="s">
        <v>72</v>
      </c>
      <c r="S531" s="83">
        <v>444.72000000000008</v>
      </c>
      <c r="T531" s="83">
        <v>100.56</v>
      </c>
      <c r="U531" s="83">
        <v>344.16</v>
      </c>
      <c r="V531" s="83">
        <v>0</v>
      </c>
      <c r="W531" s="83">
        <v>0</v>
      </c>
      <c r="X531" s="83">
        <v>0.77459245880093008</v>
      </c>
      <c r="Y531">
        <v>0</v>
      </c>
      <c r="Z531" s="83">
        <v>34.416000000000018</v>
      </c>
      <c r="AA531" s="83">
        <v>35.190592458800943</v>
      </c>
    </row>
    <row r="532" spans="1:27" x14ac:dyDescent="0.25">
      <c r="A532" t="s">
        <v>1529</v>
      </c>
      <c r="B532" t="s">
        <v>1529</v>
      </c>
      <c r="C532" t="s">
        <v>2820</v>
      </c>
      <c r="D532" t="s">
        <v>2821</v>
      </c>
      <c r="E532" t="s">
        <v>2822</v>
      </c>
      <c r="F532" t="s">
        <v>2823</v>
      </c>
      <c r="G532" t="s">
        <v>2310</v>
      </c>
      <c r="H532" t="s">
        <v>2824</v>
      </c>
      <c r="I532" t="s">
        <v>68</v>
      </c>
      <c r="J532" t="s">
        <v>69</v>
      </c>
      <c r="K532" t="s">
        <v>70</v>
      </c>
      <c r="L532" t="s">
        <v>71</v>
      </c>
      <c r="M532" t="s">
        <v>124</v>
      </c>
      <c r="N532" t="s">
        <v>304</v>
      </c>
      <c r="O532" t="s">
        <v>1342</v>
      </c>
      <c r="P532" t="s">
        <v>1347</v>
      </c>
      <c r="Q532" t="s">
        <v>1344</v>
      </c>
      <c r="R532" t="s">
        <v>72</v>
      </c>
      <c r="S532" s="83">
        <v>110.64000000000001</v>
      </c>
      <c r="T532" s="83">
        <v>201.12</v>
      </c>
      <c r="U532" s="83">
        <v>-90.47999999999999</v>
      </c>
      <c r="V532" s="83">
        <v>0</v>
      </c>
      <c r="W532" s="83">
        <v>0</v>
      </c>
      <c r="X532" s="83">
        <v>1.5491849176018602</v>
      </c>
      <c r="Y532">
        <v>0</v>
      </c>
      <c r="Z532" s="83">
        <v>-9.0479999999999983</v>
      </c>
      <c r="AA532" s="83">
        <v>-7.4988150823981385</v>
      </c>
    </row>
    <row r="533" spans="1:27" x14ac:dyDescent="0.25">
      <c r="A533" t="s">
        <v>1529</v>
      </c>
      <c r="B533" t="s">
        <v>1529</v>
      </c>
      <c r="C533" t="s">
        <v>2820</v>
      </c>
      <c r="D533" t="s">
        <v>2821</v>
      </c>
      <c r="E533" t="s">
        <v>2822</v>
      </c>
      <c r="F533" t="s">
        <v>2823</v>
      </c>
      <c r="G533" t="s">
        <v>2310</v>
      </c>
      <c r="H533" t="s">
        <v>2824</v>
      </c>
      <c r="I533" t="s">
        <v>68</v>
      </c>
      <c r="J533" t="s">
        <v>69</v>
      </c>
      <c r="K533" t="s">
        <v>70</v>
      </c>
      <c r="L533" t="s">
        <v>71</v>
      </c>
      <c r="M533" t="s">
        <v>124</v>
      </c>
      <c r="N533" t="s">
        <v>304</v>
      </c>
      <c r="O533" t="s">
        <v>1342</v>
      </c>
      <c r="P533" t="s">
        <v>2267</v>
      </c>
      <c r="Q533" t="s">
        <v>1344</v>
      </c>
      <c r="R533" t="s">
        <v>72</v>
      </c>
      <c r="S533" s="83">
        <v>0</v>
      </c>
      <c r="T533" s="83">
        <v>100.56</v>
      </c>
      <c r="U533" s="83">
        <v>-100.56</v>
      </c>
      <c r="V533" s="83">
        <v>0</v>
      </c>
      <c r="W533" s="83">
        <v>0</v>
      </c>
      <c r="X533" s="83">
        <v>0.77459245880093008</v>
      </c>
      <c r="Y533">
        <v>0</v>
      </c>
      <c r="Z533" s="83">
        <v>-10.056000000000001</v>
      </c>
      <c r="AA533" s="83">
        <v>-9.2814075411990711</v>
      </c>
    </row>
    <row r="534" spans="1:27" x14ac:dyDescent="0.25">
      <c r="A534" t="s">
        <v>1529</v>
      </c>
      <c r="B534" t="s">
        <v>1529</v>
      </c>
      <c r="C534" t="s">
        <v>2820</v>
      </c>
      <c r="D534" t="s">
        <v>2821</v>
      </c>
      <c r="E534" t="s">
        <v>2822</v>
      </c>
      <c r="F534" t="s">
        <v>2823</v>
      </c>
      <c r="G534" t="s">
        <v>2310</v>
      </c>
      <c r="H534" t="s">
        <v>2824</v>
      </c>
      <c r="I534" t="s">
        <v>68</v>
      </c>
      <c r="J534" t="s">
        <v>69</v>
      </c>
      <c r="K534" t="s">
        <v>70</v>
      </c>
      <c r="L534" t="s">
        <v>71</v>
      </c>
      <c r="M534" t="s">
        <v>124</v>
      </c>
      <c r="N534" t="s">
        <v>304</v>
      </c>
      <c r="O534" t="s">
        <v>3716</v>
      </c>
      <c r="P534" t="s">
        <v>1349</v>
      </c>
      <c r="Q534" t="s">
        <v>1348</v>
      </c>
      <c r="R534" t="s">
        <v>72</v>
      </c>
      <c r="S534" s="83">
        <v>111.6</v>
      </c>
      <c r="T534" s="83">
        <v>201.84</v>
      </c>
      <c r="U534" s="83">
        <v>-90.240000000000009</v>
      </c>
      <c r="V534" s="83">
        <v>0</v>
      </c>
      <c r="W534" s="83">
        <v>0</v>
      </c>
      <c r="X534" s="83">
        <v>1.5547309256601003</v>
      </c>
      <c r="Y534">
        <v>0</v>
      </c>
      <c r="Z534" s="83">
        <v>-9.0240000000000009</v>
      </c>
      <c r="AA534" s="83">
        <v>-7.4692690743398984</v>
      </c>
    </row>
    <row r="535" spans="1:27" x14ac:dyDescent="0.25">
      <c r="A535" t="s">
        <v>1529</v>
      </c>
      <c r="B535" t="s">
        <v>1529</v>
      </c>
      <c r="C535" t="s">
        <v>2820</v>
      </c>
      <c r="D535" t="s">
        <v>2821</v>
      </c>
      <c r="E535" t="s">
        <v>2822</v>
      </c>
      <c r="F535" t="s">
        <v>2823</v>
      </c>
      <c r="G535" t="s">
        <v>2310</v>
      </c>
      <c r="H535" t="s">
        <v>2824</v>
      </c>
      <c r="I535" t="s">
        <v>68</v>
      </c>
      <c r="J535" t="s">
        <v>69</v>
      </c>
      <c r="K535" t="s">
        <v>70</v>
      </c>
      <c r="L535" t="s">
        <v>71</v>
      </c>
      <c r="M535" t="s">
        <v>124</v>
      </c>
      <c r="N535" t="s">
        <v>304</v>
      </c>
      <c r="O535" t="s">
        <v>3716</v>
      </c>
      <c r="P535" t="s">
        <v>1688</v>
      </c>
      <c r="Q535" t="s">
        <v>625</v>
      </c>
      <c r="R535" t="s">
        <v>72</v>
      </c>
      <c r="S535" s="83">
        <v>134.28</v>
      </c>
      <c r="T535" s="83">
        <v>0</v>
      </c>
      <c r="U535" s="83">
        <v>134.28</v>
      </c>
      <c r="V535" s="83">
        <v>0</v>
      </c>
      <c r="W535" s="83">
        <v>0</v>
      </c>
      <c r="X535" s="83">
        <v>0</v>
      </c>
      <c r="Y535">
        <v>0</v>
      </c>
      <c r="Z535" s="83">
        <v>13.427999999999997</v>
      </c>
      <c r="AA535" s="83">
        <v>13.427999999999997</v>
      </c>
    </row>
    <row r="536" spans="1:27" x14ac:dyDescent="0.25">
      <c r="A536" t="s">
        <v>1529</v>
      </c>
      <c r="B536" t="s">
        <v>1529</v>
      </c>
      <c r="C536" t="s">
        <v>2820</v>
      </c>
      <c r="D536" t="s">
        <v>2821</v>
      </c>
      <c r="E536" t="s">
        <v>2822</v>
      </c>
      <c r="F536" t="s">
        <v>2823</v>
      </c>
      <c r="G536" t="s">
        <v>2310</v>
      </c>
      <c r="H536" t="s">
        <v>2824</v>
      </c>
      <c r="I536" t="s">
        <v>68</v>
      </c>
      <c r="J536" t="s">
        <v>69</v>
      </c>
      <c r="K536" t="s">
        <v>70</v>
      </c>
      <c r="L536" t="s">
        <v>71</v>
      </c>
      <c r="M536" t="s">
        <v>124</v>
      </c>
      <c r="N536" t="s">
        <v>304</v>
      </c>
      <c r="O536" t="s">
        <v>3716</v>
      </c>
      <c r="P536" t="s">
        <v>2006</v>
      </c>
      <c r="Q536" t="s">
        <v>1348</v>
      </c>
      <c r="R536" t="s">
        <v>72</v>
      </c>
      <c r="S536" s="83">
        <v>111</v>
      </c>
      <c r="T536" s="83">
        <v>201.84</v>
      </c>
      <c r="U536" s="83">
        <v>-90.84</v>
      </c>
      <c r="V536" s="83">
        <v>0</v>
      </c>
      <c r="W536" s="83">
        <v>0</v>
      </c>
      <c r="X536" s="83">
        <v>1.5547309256601003</v>
      </c>
      <c r="Y536">
        <v>0</v>
      </c>
      <c r="Z536" s="83">
        <v>-9.0839999999999996</v>
      </c>
      <c r="AA536" s="83">
        <v>-7.5292690743398971</v>
      </c>
    </row>
    <row r="537" spans="1:27" x14ac:dyDescent="0.25">
      <c r="A537" t="s">
        <v>1529</v>
      </c>
      <c r="B537" t="s">
        <v>1529</v>
      </c>
      <c r="C537" t="s">
        <v>2820</v>
      </c>
      <c r="D537" t="s">
        <v>2821</v>
      </c>
      <c r="E537" t="s">
        <v>2822</v>
      </c>
      <c r="F537" t="s">
        <v>2823</v>
      </c>
      <c r="G537" t="s">
        <v>2310</v>
      </c>
      <c r="H537" t="s">
        <v>2824</v>
      </c>
      <c r="I537" t="s">
        <v>68</v>
      </c>
      <c r="J537" t="s">
        <v>69</v>
      </c>
      <c r="K537" t="s">
        <v>70</v>
      </c>
      <c r="L537" t="s">
        <v>71</v>
      </c>
      <c r="M537" t="s">
        <v>124</v>
      </c>
      <c r="N537" t="s">
        <v>304</v>
      </c>
      <c r="O537" t="s">
        <v>3716</v>
      </c>
      <c r="P537" t="s">
        <v>2142</v>
      </c>
      <c r="Q537" t="s">
        <v>1348</v>
      </c>
      <c r="R537" t="s">
        <v>72</v>
      </c>
      <c r="S537" s="83">
        <v>222</v>
      </c>
      <c r="T537" s="83">
        <v>201.84000000000003</v>
      </c>
      <c r="U537" s="83">
        <v>20.159999999999968</v>
      </c>
      <c r="V537" s="83">
        <v>0</v>
      </c>
      <c r="W537" s="83">
        <v>0</v>
      </c>
      <c r="X537" s="83">
        <v>1.5547309256601003</v>
      </c>
      <c r="Y537">
        <v>0</v>
      </c>
      <c r="Z537" s="83">
        <v>2.0160000000000053</v>
      </c>
      <c r="AA537" s="83">
        <v>3.5707309256601008</v>
      </c>
    </row>
    <row r="538" spans="1:27" x14ac:dyDescent="0.25">
      <c r="A538" t="s">
        <v>1529</v>
      </c>
      <c r="B538" t="s">
        <v>1529</v>
      </c>
      <c r="C538" t="s">
        <v>2820</v>
      </c>
      <c r="D538" t="s">
        <v>2821</v>
      </c>
      <c r="E538" t="s">
        <v>2822</v>
      </c>
      <c r="F538" t="s">
        <v>2823</v>
      </c>
      <c r="G538" t="s">
        <v>2310</v>
      </c>
      <c r="H538" t="s">
        <v>2824</v>
      </c>
      <c r="I538" t="s">
        <v>68</v>
      </c>
      <c r="J538" t="s">
        <v>69</v>
      </c>
      <c r="K538" t="s">
        <v>70</v>
      </c>
      <c r="L538" t="s">
        <v>71</v>
      </c>
      <c r="M538" t="s">
        <v>124</v>
      </c>
      <c r="N538" t="s">
        <v>304</v>
      </c>
      <c r="O538" t="s">
        <v>3716</v>
      </c>
      <c r="P538" t="s">
        <v>2004</v>
      </c>
      <c r="Q538" t="s">
        <v>1348</v>
      </c>
      <c r="R538" t="s">
        <v>72</v>
      </c>
      <c r="S538" s="83">
        <v>549.95999999999981</v>
      </c>
      <c r="T538" s="83">
        <v>201.84</v>
      </c>
      <c r="U538" s="83">
        <v>348.11999999999972</v>
      </c>
      <c r="V538" s="83">
        <v>0</v>
      </c>
      <c r="W538" s="83">
        <v>0</v>
      </c>
      <c r="X538" s="83">
        <v>1.5547309256601003</v>
      </c>
      <c r="Y538">
        <v>0</v>
      </c>
      <c r="Z538" s="83">
        <v>34.811999999999991</v>
      </c>
      <c r="AA538" s="83">
        <v>36.366730925660086</v>
      </c>
    </row>
    <row r="539" spans="1:27" x14ac:dyDescent="0.25">
      <c r="A539" t="s">
        <v>1529</v>
      </c>
      <c r="B539" t="s">
        <v>1529</v>
      </c>
      <c r="C539" t="s">
        <v>2820</v>
      </c>
      <c r="D539" t="s">
        <v>2821</v>
      </c>
      <c r="E539" t="s">
        <v>2822</v>
      </c>
      <c r="F539" t="s">
        <v>2823</v>
      </c>
      <c r="G539" t="s">
        <v>2310</v>
      </c>
      <c r="H539" t="s">
        <v>2824</v>
      </c>
      <c r="I539" t="s">
        <v>68</v>
      </c>
      <c r="J539" t="s">
        <v>69</v>
      </c>
      <c r="K539" t="s">
        <v>70</v>
      </c>
      <c r="L539" t="s">
        <v>71</v>
      </c>
      <c r="M539" t="s">
        <v>124</v>
      </c>
      <c r="N539" t="s">
        <v>304</v>
      </c>
      <c r="O539" t="s">
        <v>3716</v>
      </c>
      <c r="P539" t="s">
        <v>2005</v>
      </c>
      <c r="Q539" t="s">
        <v>1348</v>
      </c>
      <c r="R539" t="s">
        <v>72</v>
      </c>
      <c r="S539" s="83">
        <v>223.19999999999996</v>
      </c>
      <c r="T539" s="83">
        <v>403.67999999999989</v>
      </c>
      <c r="U539" s="83">
        <v>-180.47999999999996</v>
      </c>
      <c r="V539" s="83">
        <v>0</v>
      </c>
      <c r="W539" s="83">
        <v>0</v>
      </c>
      <c r="X539" s="83">
        <v>3.109461851320201</v>
      </c>
      <c r="Y539">
        <v>0</v>
      </c>
      <c r="Z539" s="83">
        <v>-18.047999999999995</v>
      </c>
      <c r="AA539" s="83">
        <v>-14.938538148679797</v>
      </c>
    </row>
    <row r="540" spans="1:27" x14ac:dyDescent="0.25">
      <c r="A540" t="s">
        <v>1529</v>
      </c>
      <c r="B540" t="s">
        <v>1529</v>
      </c>
      <c r="C540" t="s">
        <v>2820</v>
      </c>
      <c r="D540" t="s">
        <v>2821</v>
      </c>
      <c r="E540" t="s">
        <v>2822</v>
      </c>
      <c r="F540" t="s">
        <v>2823</v>
      </c>
      <c r="G540" t="s">
        <v>2310</v>
      </c>
      <c r="H540" t="s">
        <v>2824</v>
      </c>
      <c r="I540" t="s">
        <v>68</v>
      </c>
      <c r="J540" t="s">
        <v>69</v>
      </c>
      <c r="K540" t="s">
        <v>70</v>
      </c>
      <c r="L540" t="s">
        <v>71</v>
      </c>
      <c r="M540" t="s">
        <v>124</v>
      </c>
      <c r="N540" t="s">
        <v>304</v>
      </c>
      <c r="O540" t="s">
        <v>3716</v>
      </c>
      <c r="P540" t="s">
        <v>2814</v>
      </c>
      <c r="Q540" t="s">
        <v>625</v>
      </c>
      <c r="R540" t="s">
        <v>72</v>
      </c>
      <c r="S540" s="83">
        <v>534.12000000000012</v>
      </c>
      <c r="T540" s="83">
        <v>122.03999999999999</v>
      </c>
      <c r="U540" s="83">
        <v>412.08000000000004</v>
      </c>
      <c r="V540" s="83">
        <v>0</v>
      </c>
      <c r="W540" s="83">
        <v>0</v>
      </c>
      <c r="X540" s="83">
        <v>0.94004836587177287</v>
      </c>
      <c r="Y540">
        <v>0</v>
      </c>
      <c r="Z540" s="83">
        <v>41.207999999999998</v>
      </c>
      <c r="AA540" s="83">
        <v>42.148048365871759</v>
      </c>
    </row>
    <row r="541" spans="1:27" x14ac:dyDescent="0.25">
      <c r="A541" t="s">
        <v>1529</v>
      </c>
      <c r="B541" t="s">
        <v>1529</v>
      </c>
      <c r="C541" t="s">
        <v>2820</v>
      </c>
      <c r="D541" t="s">
        <v>2821</v>
      </c>
      <c r="E541" t="s">
        <v>2822</v>
      </c>
      <c r="F541" t="s">
        <v>2823</v>
      </c>
      <c r="G541" t="s">
        <v>2310</v>
      </c>
      <c r="H541" t="s">
        <v>2824</v>
      </c>
      <c r="I541" t="s">
        <v>68</v>
      </c>
      <c r="J541" t="s">
        <v>69</v>
      </c>
      <c r="K541" t="s">
        <v>70</v>
      </c>
      <c r="L541" t="s">
        <v>71</v>
      </c>
      <c r="M541" t="s">
        <v>124</v>
      </c>
      <c r="N541" t="s">
        <v>304</v>
      </c>
      <c r="O541" t="s">
        <v>3716</v>
      </c>
      <c r="P541" t="s">
        <v>2917</v>
      </c>
      <c r="Q541" t="s">
        <v>625</v>
      </c>
      <c r="R541" t="s">
        <v>72</v>
      </c>
      <c r="S541" s="83">
        <v>399.84000000000003</v>
      </c>
      <c r="T541" s="83">
        <v>122.03999999999999</v>
      </c>
      <c r="U541" s="83">
        <v>277.80000000000007</v>
      </c>
      <c r="V541" s="83">
        <v>0</v>
      </c>
      <c r="W541" s="83">
        <v>0</v>
      </c>
      <c r="X541" s="83">
        <v>0.94004836587177287</v>
      </c>
      <c r="Y541">
        <v>0</v>
      </c>
      <c r="Z541" s="83">
        <v>27.78</v>
      </c>
      <c r="AA541" s="83">
        <v>28.720048365871762</v>
      </c>
    </row>
    <row r="542" spans="1:27" x14ac:dyDescent="0.25">
      <c r="A542" t="s">
        <v>1529</v>
      </c>
      <c r="B542" t="s">
        <v>1529</v>
      </c>
      <c r="C542" t="s">
        <v>2820</v>
      </c>
      <c r="D542" t="s">
        <v>2821</v>
      </c>
      <c r="E542" t="s">
        <v>2822</v>
      </c>
      <c r="F542" t="s">
        <v>2823</v>
      </c>
      <c r="G542" t="s">
        <v>2310</v>
      </c>
      <c r="H542" t="s">
        <v>2824</v>
      </c>
      <c r="I542" t="s">
        <v>68</v>
      </c>
      <c r="J542" t="s">
        <v>69</v>
      </c>
      <c r="K542" t="s">
        <v>70</v>
      </c>
      <c r="L542" t="s">
        <v>71</v>
      </c>
      <c r="M542" t="s">
        <v>124</v>
      </c>
      <c r="N542" t="s">
        <v>304</v>
      </c>
      <c r="O542" t="s">
        <v>3716</v>
      </c>
      <c r="P542" t="s">
        <v>624</v>
      </c>
      <c r="Q542" t="s">
        <v>625</v>
      </c>
      <c r="R542" t="s">
        <v>72</v>
      </c>
      <c r="S542" s="83">
        <v>268.56000000000006</v>
      </c>
      <c r="T542" s="83">
        <v>122.03999999999999</v>
      </c>
      <c r="U542" s="83">
        <v>146.52000000000007</v>
      </c>
      <c r="V542" s="83">
        <v>0</v>
      </c>
      <c r="W542" s="83">
        <v>0</v>
      </c>
      <c r="X542" s="83">
        <v>0.94004836587177287</v>
      </c>
      <c r="Y542">
        <v>0</v>
      </c>
      <c r="Z542" s="83">
        <v>14.652000000000001</v>
      </c>
      <c r="AA542" s="83">
        <v>15.592048365871761</v>
      </c>
    </row>
    <row r="543" spans="1:27" x14ac:dyDescent="0.25">
      <c r="A543" t="s">
        <v>1529</v>
      </c>
      <c r="B543" t="s">
        <v>1529</v>
      </c>
      <c r="C543" t="s">
        <v>2820</v>
      </c>
      <c r="D543" t="s">
        <v>2821</v>
      </c>
      <c r="E543" t="s">
        <v>2822</v>
      </c>
      <c r="F543" t="s">
        <v>2823</v>
      </c>
      <c r="G543" t="s">
        <v>2310</v>
      </c>
      <c r="H543" t="s">
        <v>2824</v>
      </c>
      <c r="I543" t="s">
        <v>68</v>
      </c>
      <c r="J543" t="s">
        <v>69</v>
      </c>
      <c r="K543" t="s">
        <v>70</v>
      </c>
      <c r="L543" t="s">
        <v>71</v>
      </c>
      <c r="M543" t="s">
        <v>124</v>
      </c>
      <c r="N543" t="s">
        <v>304</v>
      </c>
      <c r="O543" t="s">
        <v>3716</v>
      </c>
      <c r="P543" t="s">
        <v>3788</v>
      </c>
      <c r="Q543" t="s">
        <v>625</v>
      </c>
      <c r="R543" t="s">
        <v>72</v>
      </c>
      <c r="S543" s="83">
        <v>0</v>
      </c>
      <c r="T543" s="83">
        <v>122.03999999999999</v>
      </c>
      <c r="U543" s="83">
        <v>-122.03999999999999</v>
      </c>
      <c r="V543" s="83">
        <v>0</v>
      </c>
      <c r="W543" s="83">
        <v>0</v>
      </c>
      <c r="X543" s="83">
        <v>0.94004836587177287</v>
      </c>
      <c r="Y543">
        <v>0</v>
      </c>
      <c r="Z543" s="83">
        <v>-12.203999999999999</v>
      </c>
      <c r="AA543" s="83">
        <v>-11.263951634128228</v>
      </c>
    </row>
    <row r="544" spans="1:27" x14ac:dyDescent="0.25">
      <c r="A544" t="s">
        <v>1529</v>
      </c>
      <c r="B544" t="s">
        <v>1529</v>
      </c>
      <c r="C544" t="s">
        <v>2820</v>
      </c>
      <c r="D544" t="s">
        <v>2821</v>
      </c>
      <c r="E544" t="s">
        <v>2822</v>
      </c>
      <c r="F544" t="s">
        <v>2823</v>
      </c>
      <c r="G544" t="s">
        <v>2310</v>
      </c>
      <c r="H544" t="s">
        <v>2824</v>
      </c>
      <c r="I544" t="s">
        <v>68</v>
      </c>
      <c r="J544" t="s">
        <v>69</v>
      </c>
      <c r="K544" t="s">
        <v>70</v>
      </c>
      <c r="L544" t="s">
        <v>71</v>
      </c>
      <c r="M544" t="s">
        <v>124</v>
      </c>
      <c r="N544" t="s">
        <v>304</v>
      </c>
      <c r="O544" t="s">
        <v>3716</v>
      </c>
      <c r="P544" t="s">
        <v>3789</v>
      </c>
      <c r="Q544" t="s">
        <v>1348</v>
      </c>
      <c r="R544" t="s">
        <v>72</v>
      </c>
      <c r="S544" s="83">
        <v>111.6</v>
      </c>
      <c r="T544" s="83">
        <v>100.92</v>
      </c>
      <c r="U544" s="83">
        <v>10.679999999999978</v>
      </c>
      <c r="V544" s="83">
        <v>0</v>
      </c>
      <c r="W544" s="83">
        <v>0</v>
      </c>
      <c r="X544" s="83">
        <v>0.77736546283005015</v>
      </c>
      <c r="Y544">
        <v>0</v>
      </c>
      <c r="Z544" s="83">
        <v>1.0680000000000014</v>
      </c>
      <c r="AA544" s="83">
        <v>1.8453654628300491</v>
      </c>
    </row>
    <row r="545" spans="1:27" x14ac:dyDescent="0.25">
      <c r="A545" t="s">
        <v>1529</v>
      </c>
      <c r="B545" t="s">
        <v>1529</v>
      </c>
      <c r="C545" t="s">
        <v>2820</v>
      </c>
      <c r="D545" t="s">
        <v>2821</v>
      </c>
      <c r="E545" t="s">
        <v>2822</v>
      </c>
      <c r="F545" t="s">
        <v>2823</v>
      </c>
      <c r="G545" t="s">
        <v>2310</v>
      </c>
      <c r="H545" t="s">
        <v>2824</v>
      </c>
      <c r="I545" t="s">
        <v>68</v>
      </c>
      <c r="J545" t="s">
        <v>69</v>
      </c>
      <c r="K545" t="s">
        <v>70</v>
      </c>
      <c r="L545" t="s">
        <v>71</v>
      </c>
      <c r="M545" t="s">
        <v>124</v>
      </c>
      <c r="N545" t="s">
        <v>304</v>
      </c>
      <c r="O545" t="s">
        <v>3716</v>
      </c>
      <c r="P545" t="s">
        <v>3790</v>
      </c>
      <c r="Q545" t="s">
        <v>1348</v>
      </c>
      <c r="R545" t="s">
        <v>72</v>
      </c>
      <c r="S545" s="83">
        <v>0</v>
      </c>
      <c r="T545" s="83">
        <v>201.84000000000003</v>
      </c>
      <c r="U545" s="83">
        <v>-201.84000000000003</v>
      </c>
      <c r="V545" s="83">
        <v>0</v>
      </c>
      <c r="W545" s="83">
        <v>0</v>
      </c>
      <c r="X545" s="83">
        <v>1.5547309256601003</v>
      </c>
      <c r="Y545">
        <v>0</v>
      </c>
      <c r="Z545" s="83">
        <v>-20.184000000000005</v>
      </c>
      <c r="AA545" s="83">
        <v>-18.629269074339902</v>
      </c>
    </row>
    <row r="546" spans="1:27" x14ac:dyDescent="0.25">
      <c r="A546" t="s">
        <v>1529</v>
      </c>
      <c r="B546" t="s">
        <v>1529</v>
      </c>
      <c r="C546" t="s">
        <v>2820</v>
      </c>
      <c r="D546" t="s">
        <v>2821</v>
      </c>
      <c r="E546" t="s">
        <v>2822</v>
      </c>
      <c r="F546" t="s">
        <v>2823</v>
      </c>
      <c r="G546" t="s">
        <v>2310</v>
      </c>
      <c r="H546" t="s">
        <v>2824</v>
      </c>
      <c r="I546" t="s">
        <v>68</v>
      </c>
      <c r="J546" t="s">
        <v>69</v>
      </c>
      <c r="K546" t="s">
        <v>70</v>
      </c>
      <c r="L546" t="s">
        <v>71</v>
      </c>
      <c r="M546" t="s">
        <v>124</v>
      </c>
      <c r="N546" t="s">
        <v>304</v>
      </c>
      <c r="O546" t="s">
        <v>725</v>
      </c>
      <c r="P546" t="s">
        <v>726</v>
      </c>
      <c r="Q546" t="s">
        <v>727</v>
      </c>
      <c r="R546" t="s">
        <v>72</v>
      </c>
      <c r="S546" s="83">
        <v>333.83999999999992</v>
      </c>
      <c r="T546" s="83">
        <v>0</v>
      </c>
      <c r="U546" s="83">
        <v>333.83999999999992</v>
      </c>
      <c r="V546" s="83">
        <v>0</v>
      </c>
      <c r="W546" s="83">
        <v>0</v>
      </c>
      <c r="X546" s="83">
        <v>0</v>
      </c>
      <c r="Y546">
        <v>0</v>
      </c>
      <c r="Z546" s="83">
        <v>33.384</v>
      </c>
      <c r="AA546" s="83">
        <v>33.384</v>
      </c>
    </row>
    <row r="547" spans="1:27" x14ac:dyDescent="0.25">
      <c r="A547" t="s">
        <v>1529</v>
      </c>
      <c r="B547" t="s">
        <v>1529</v>
      </c>
      <c r="C547" t="s">
        <v>2820</v>
      </c>
      <c r="D547" t="s">
        <v>2821</v>
      </c>
      <c r="E547" t="s">
        <v>2822</v>
      </c>
      <c r="F547" t="s">
        <v>2823</v>
      </c>
      <c r="G547" t="s">
        <v>2310</v>
      </c>
      <c r="H547" t="s">
        <v>2824</v>
      </c>
      <c r="I547" t="s">
        <v>68</v>
      </c>
      <c r="J547" t="s">
        <v>69</v>
      </c>
      <c r="K547" t="s">
        <v>70</v>
      </c>
      <c r="L547" t="s">
        <v>71</v>
      </c>
      <c r="M547" t="s">
        <v>124</v>
      </c>
      <c r="N547" t="s">
        <v>304</v>
      </c>
      <c r="O547" t="s">
        <v>725</v>
      </c>
      <c r="P547" t="s">
        <v>1350</v>
      </c>
      <c r="Q547" t="s">
        <v>727</v>
      </c>
      <c r="R547" t="s">
        <v>72</v>
      </c>
      <c r="S547" s="83">
        <v>505.93999999999994</v>
      </c>
      <c r="T547" s="83">
        <v>173.2</v>
      </c>
      <c r="U547" s="83">
        <v>332.73999999999978</v>
      </c>
      <c r="V547" s="83">
        <v>0</v>
      </c>
      <c r="W547" s="83">
        <v>0</v>
      </c>
      <c r="X547" s="83">
        <v>1.3341230495656429</v>
      </c>
      <c r="Y547">
        <v>0</v>
      </c>
      <c r="Z547" s="83">
        <v>33.274000000000001</v>
      </c>
      <c r="AA547" s="83">
        <v>34.608123049565648</v>
      </c>
    </row>
    <row r="548" spans="1:27" x14ac:dyDescent="0.25">
      <c r="A548" t="s">
        <v>1529</v>
      </c>
      <c r="B548" t="s">
        <v>1529</v>
      </c>
      <c r="C548" t="s">
        <v>2820</v>
      </c>
      <c r="D548" t="s">
        <v>2821</v>
      </c>
      <c r="E548" t="s">
        <v>2822</v>
      </c>
      <c r="F548" t="s">
        <v>2823</v>
      </c>
      <c r="G548" t="s">
        <v>2310</v>
      </c>
      <c r="H548" t="s">
        <v>2824</v>
      </c>
      <c r="I548" t="s">
        <v>68</v>
      </c>
      <c r="J548" t="s">
        <v>69</v>
      </c>
      <c r="K548" t="s">
        <v>70</v>
      </c>
      <c r="L548" t="s">
        <v>71</v>
      </c>
      <c r="M548" t="s">
        <v>124</v>
      </c>
      <c r="N548" t="s">
        <v>304</v>
      </c>
      <c r="O548" t="s">
        <v>725</v>
      </c>
      <c r="P548" t="s">
        <v>1351</v>
      </c>
      <c r="Q548" t="s">
        <v>727</v>
      </c>
      <c r="R548" t="s">
        <v>72</v>
      </c>
      <c r="S548" s="83">
        <v>574.79999999999995</v>
      </c>
      <c r="T548" s="83">
        <v>311.76</v>
      </c>
      <c r="U548" s="83">
        <v>263.03999999999996</v>
      </c>
      <c r="V548" s="83">
        <v>0</v>
      </c>
      <c r="W548" s="83">
        <v>0</v>
      </c>
      <c r="X548" s="83">
        <v>2.4014214892181576</v>
      </c>
      <c r="Y548">
        <v>0</v>
      </c>
      <c r="Z548" s="83">
        <v>26.303999999999988</v>
      </c>
      <c r="AA548" s="83">
        <v>28.705421489218153</v>
      </c>
    </row>
    <row r="549" spans="1:27" x14ac:dyDescent="0.25">
      <c r="A549" t="s">
        <v>1529</v>
      </c>
      <c r="B549" t="s">
        <v>1529</v>
      </c>
      <c r="C549" t="s">
        <v>2820</v>
      </c>
      <c r="D549" t="s">
        <v>2821</v>
      </c>
      <c r="E549" t="s">
        <v>2822</v>
      </c>
      <c r="F549" t="s">
        <v>2823</v>
      </c>
      <c r="G549" t="s">
        <v>2310</v>
      </c>
      <c r="H549" t="s">
        <v>2824</v>
      </c>
      <c r="I549" t="s">
        <v>68</v>
      </c>
      <c r="J549" t="s">
        <v>69</v>
      </c>
      <c r="K549" t="s">
        <v>70</v>
      </c>
      <c r="L549" t="s">
        <v>71</v>
      </c>
      <c r="M549" t="s">
        <v>124</v>
      </c>
      <c r="N549" t="s">
        <v>304</v>
      </c>
      <c r="O549" t="s">
        <v>725</v>
      </c>
      <c r="P549" t="s">
        <v>1352</v>
      </c>
      <c r="Q549" t="s">
        <v>727</v>
      </c>
      <c r="R549" t="s">
        <v>72</v>
      </c>
      <c r="S549" s="83">
        <v>163.23999999999998</v>
      </c>
      <c r="T549" s="83">
        <v>112.58</v>
      </c>
      <c r="U549" s="83">
        <v>50.660000000000025</v>
      </c>
      <c r="V549" s="83">
        <v>0</v>
      </c>
      <c r="W549" s="83">
        <v>0</v>
      </c>
      <c r="X549" s="83">
        <v>0.86717998221766812</v>
      </c>
      <c r="Y549">
        <v>0</v>
      </c>
      <c r="Z549" s="83">
        <v>5.0660000000000096</v>
      </c>
      <c r="AA549" s="83">
        <v>5.9331799822176734</v>
      </c>
    </row>
    <row r="550" spans="1:27" x14ac:dyDescent="0.25">
      <c r="A550" t="s">
        <v>1529</v>
      </c>
      <c r="B550" t="s">
        <v>1529</v>
      </c>
      <c r="C550" t="s">
        <v>2820</v>
      </c>
      <c r="D550" t="s">
        <v>2821</v>
      </c>
      <c r="E550" t="s">
        <v>2822</v>
      </c>
      <c r="F550" t="s">
        <v>2823</v>
      </c>
      <c r="G550" t="s">
        <v>2310</v>
      </c>
      <c r="H550" t="s">
        <v>2824</v>
      </c>
      <c r="I550" t="s">
        <v>68</v>
      </c>
      <c r="J550" t="s">
        <v>69</v>
      </c>
      <c r="K550" t="s">
        <v>70</v>
      </c>
      <c r="L550" t="s">
        <v>71</v>
      </c>
      <c r="M550" t="s">
        <v>124</v>
      </c>
      <c r="N550" t="s">
        <v>304</v>
      </c>
      <c r="O550" t="s">
        <v>3791</v>
      </c>
      <c r="P550" t="s">
        <v>306</v>
      </c>
      <c r="Q550" t="s">
        <v>305</v>
      </c>
      <c r="R550" t="s">
        <v>72</v>
      </c>
      <c r="S550" s="83">
        <v>125.05000000000001</v>
      </c>
      <c r="T550" s="83">
        <v>315</v>
      </c>
      <c r="U550" s="83">
        <v>-189.95</v>
      </c>
      <c r="V550" s="83">
        <v>0</v>
      </c>
      <c r="W550" s="83">
        <v>0</v>
      </c>
      <c r="X550" s="83">
        <v>2.4263785254802404</v>
      </c>
      <c r="Y550">
        <v>0</v>
      </c>
      <c r="Z550" s="83">
        <v>-18.994999999999997</v>
      </c>
      <c r="AA550" s="83">
        <v>-16.568621474519759</v>
      </c>
    </row>
    <row r="551" spans="1:27" x14ac:dyDescent="0.25">
      <c r="A551" t="s">
        <v>1529</v>
      </c>
      <c r="B551" t="s">
        <v>1529</v>
      </c>
      <c r="C551" t="s">
        <v>2820</v>
      </c>
      <c r="D551" t="s">
        <v>2821</v>
      </c>
      <c r="E551" t="s">
        <v>2822</v>
      </c>
      <c r="F551" t="s">
        <v>2823</v>
      </c>
      <c r="G551" t="s">
        <v>2310</v>
      </c>
      <c r="H551" t="s">
        <v>2824</v>
      </c>
      <c r="I551" t="s">
        <v>68</v>
      </c>
      <c r="J551" t="s">
        <v>69</v>
      </c>
      <c r="K551" t="s">
        <v>70</v>
      </c>
      <c r="L551" t="s">
        <v>71</v>
      </c>
      <c r="M551" t="s">
        <v>124</v>
      </c>
      <c r="N551" t="s">
        <v>304</v>
      </c>
      <c r="O551" t="s">
        <v>3791</v>
      </c>
      <c r="P551" t="s">
        <v>627</v>
      </c>
      <c r="Q551" t="s">
        <v>626</v>
      </c>
      <c r="R551" t="s">
        <v>72</v>
      </c>
      <c r="S551" s="83">
        <v>653.75</v>
      </c>
      <c r="T551" s="83">
        <v>108</v>
      </c>
      <c r="U551" s="83">
        <v>545.74999999999977</v>
      </c>
      <c r="V551" s="83">
        <v>0</v>
      </c>
      <c r="W551" s="83">
        <v>0</v>
      </c>
      <c r="X551" s="83">
        <v>0.83190120873608242</v>
      </c>
      <c r="Y551">
        <v>0</v>
      </c>
      <c r="Z551" s="83">
        <v>54.575000000000003</v>
      </c>
      <c r="AA551" s="83">
        <v>55.406901208736087</v>
      </c>
    </row>
    <row r="552" spans="1:27" x14ac:dyDescent="0.25">
      <c r="A552" t="s">
        <v>1529</v>
      </c>
      <c r="B552" t="s">
        <v>1529</v>
      </c>
      <c r="C552" t="s">
        <v>2820</v>
      </c>
      <c r="D552" t="s">
        <v>2821</v>
      </c>
      <c r="E552" t="s">
        <v>2822</v>
      </c>
      <c r="F552" t="s">
        <v>2823</v>
      </c>
      <c r="G552" t="s">
        <v>2310</v>
      </c>
      <c r="H552" t="s">
        <v>2824</v>
      </c>
      <c r="I552" t="s">
        <v>68</v>
      </c>
      <c r="J552" t="s">
        <v>69</v>
      </c>
      <c r="K552" t="s">
        <v>70</v>
      </c>
      <c r="L552" t="s">
        <v>71</v>
      </c>
      <c r="M552" t="s">
        <v>124</v>
      </c>
      <c r="N552" t="s">
        <v>304</v>
      </c>
      <c r="O552" t="s">
        <v>3791</v>
      </c>
      <c r="P552" t="s">
        <v>728</v>
      </c>
      <c r="Q552" t="s">
        <v>626</v>
      </c>
      <c r="R552" t="s">
        <v>72</v>
      </c>
      <c r="S552" s="83">
        <v>1021.95</v>
      </c>
      <c r="T552" s="83">
        <v>0</v>
      </c>
      <c r="U552" s="83">
        <v>1021.95</v>
      </c>
      <c r="V552" s="83">
        <v>0</v>
      </c>
      <c r="W552" s="83">
        <v>0</v>
      </c>
      <c r="X552" s="83">
        <v>0</v>
      </c>
      <c r="Y552">
        <v>0</v>
      </c>
      <c r="Z552" s="83">
        <v>102.19500000000001</v>
      </c>
      <c r="AA552" s="83">
        <v>102.19500000000001</v>
      </c>
    </row>
    <row r="553" spans="1:27" x14ac:dyDescent="0.25">
      <c r="A553" t="s">
        <v>1529</v>
      </c>
      <c r="B553" t="s">
        <v>1529</v>
      </c>
      <c r="C553" t="s">
        <v>2820</v>
      </c>
      <c r="D553" t="s">
        <v>2821</v>
      </c>
      <c r="E553" t="s">
        <v>2822</v>
      </c>
      <c r="F553" t="s">
        <v>2823</v>
      </c>
      <c r="G553" t="s">
        <v>2310</v>
      </c>
      <c r="H553" t="s">
        <v>2824</v>
      </c>
      <c r="I553" t="s">
        <v>68</v>
      </c>
      <c r="J553" t="s">
        <v>69</v>
      </c>
      <c r="K553" t="s">
        <v>70</v>
      </c>
      <c r="L553" t="s">
        <v>71</v>
      </c>
      <c r="M553" t="s">
        <v>124</v>
      </c>
      <c r="N553" t="s">
        <v>304</v>
      </c>
      <c r="O553" t="s">
        <v>3791</v>
      </c>
      <c r="P553" t="s">
        <v>1604</v>
      </c>
      <c r="Q553" t="s">
        <v>305</v>
      </c>
      <c r="R553" t="s">
        <v>72</v>
      </c>
      <c r="S553" s="83">
        <v>501.20000000000005</v>
      </c>
      <c r="T553" s="83">
        <v>428.7</v>
      </c>
      <c r="U553" s="83">
        <v>72.500000000000028</v>
      </c>
      <c r="V553" s="83">
        <v>0</v>
      </c>
      <c r="W553" s="83">
        <v>0</v>
      </c>
      <c r="X553" s="83">
        <v>3.3021856313440598</v>
      </c>
      <c r="Y553">
        <v>0</v>
      </c>
      <c r="Z553" s="83">
        <v>7.2500000000000036</v>
      </c>
      <c r="AA553" s="83">
        <v>10.552185631344063</v>
      </c>
    </row>
    <row r="554" spans="1:27" x14ac:dyDescent="0.25">
      <c r="A554" t="s">
        <v>1529</v>
      </c>
      <c r="B554" t="s">
        <v>1529</v>
      </c>
      <c r="C554" t="s">
        <v>2820</v>
      </c>
      <c r="D554" t="s">
        <v>2821</v>
      </c>
      <c r="E554" t="s">
        <v>2822</v>
      </c>
      <c r="F554" t="s">
        <v>2823</v>
      </c>
      <c r="G554" t="s">
        <v>2310</v>
      </c>
      <c r="H554" t="s">
        <v>2824</v>
      </c>
      <c r="I554" t="s">
        <v>68</v>
      </c>
      <c r="J554" t="s">
        <v>69</v>
      </c>
      <c r="K554" t="s">
        <v>70</v>
      </c>
      <c r="L554" t="s">
        <v>71</v>
      </c>
      <c r="M554" t="s">
        <v>124</v>
      </c>
      <c r="N554" t="s">
        <v>304</v>
      </c>
      <c r="O554" t="s">
        <v>3791</v>
      </c>
      <c r="P554" t="s">
        <v>1689</v>
      </c>
      <c r="Q554" t="s">
        <v>626</v>
      </c>
      <c r="R554" t="s">
        <v>72</v>
      </c>
      <c r="S554" s="83">
        <v>782.60000000000014</v>
      </c>
      <c r="T554" s="83">
        <v>108</v>
      </c>
      <c r="U554" s="83">
        <v>674.59999999999991</v>
      </c>
      <c r="V554" s="83">
        <v>0</v>
      </c>
      <c r="W554" s="83">
        <v>0</v>
      </c>
      <c r="X554" s="83">
        <v>0.83190120873608242</v>
      </c>
      <c r="Y554">
        <v>0</v>
      </c>
      <c r="Z554" s="83">
        <v>67.460000000000008</v>
      </c>
      <c r="AA554" s="83">
        <v>68.291901208736078</v>
      </c>
    </row>
    <row r="555" spans="1:27" x14ac:dyDescent="0.25">
      <c r="A555" t="s">
        <v>1529</v>
      </c>
      <c r="B555" t="s">
        <v>1529</v>
      </c>
      <c r="C555" t="s">
        <v>2820</v>
      </c>
      <c r="D555" t="s">
        <v>2821</v>
      </c>
      <c r="E555" t="s">
        <v>2822</v>
      </c>
      <c r="F555" t="s">
        <v>2823</v>
      </c>
      <c r="G555" t="s">
        <v>2310</v>
      </c>
      <c r="H555" t="s">
        <v>2824</v>
      </c>
      <c r="I555" t="s">
        <v>68</v>
      </c>
      <c r="J555" t="s">
        <v>69</v>
      </c>
      <c r="K555" t="s">
        <v>70</v>
      </c>
      <c r="L555" t="s">
        <v>71</v>
      </c>
      <c r="M555" t="s">
        <v>124</v>
      </c>
      <c r="N555" t="s">
        <v>304</v>
      </c>
      <c r="O555" t="s">
        <v>3791</v>
      </c>
      <c r="P555" t="s">
        <v>1890</v>
      </c>
      <c r="Q555" t="s">
        <v>1891</v>
      </c>
      <c r="R555" t="s">
        <v>72</v>
      </c>
      <c r="S555" s="83">
        <v>698.6</v>
      </c>
      <c r="T555" s="83">
        <v>227.39999999999998</v>
      </c>
      <c r="U555" s="83">
        <v>471.20000000000005</v>
      </c>
      <c r="V555" s="83">
        <v>0</v>
      </c>
      <c r="W555" s="83">
        <v>0</v>
      </c>
      <c r="X555" s="83">
        <v>1.7516142117276401</v>
      </c>
      <c r="Y555">
        <v>0</v>
      </c>
      <c r="Z555" s="83">
        <v>47.120000000000005</v>
      </c>
      <c r="AA555" s="83">
        <v>48.871614211727646</v>
      </c>
    </row>
    <row r="556" spans="1:27" x14ac:dyDescent="0.25">
      <c r="A556" t="s">
        <v>1529</v>
      </c>
      <c r="B556" t="s">
        <v>1529</v>
      </c>
      <c r="C556" t="s">
        <v>2820</v>
      </c>
      <c r="D556" t="s">
        <v>2821</v>
      </c>
      <c r="E556" t="s">
        <v>2822</v>
      </c>
      <c r="F556" t="s">
        <v>2823</v>
      </c>
      <c r="G556" t="s">
        <v>2310</v>
      </c>
      <c r="H556" t="s">
        <v>2824</v>
      </c>
      <c r="I556" t="s">
        <v>68</v>
      </c>
      <c r="J556" t="s">
        <v>69</v>
      </c>
      <c r="K556" t="s">
        <v>70</v>
      </c>
      <c r="L556" t="s">
        <v>71</v>
      </c>
      <c r="M556" t="s">
        <v>124</v>
      </c>
      <c r="N556" t="s">
        <v>304</v>
      </c>
      <c r="O556" t="s">
        <v>1455</v>
      </c>
      <c r="P556" t="s">
        <v>1354</v>
      </c>
      <c r="Q556" t="s">
        <v>1355</v>
      </c>
      <c r="R556" t="s">
        <v>72</v>
      </c>
      <c r="S556" s="83">
        <v>425.17999999999995</v>
      </c>
      <c r="T556" s="83">
        <v>124</v>
      </c>
      <c r="U556" s="83">
        <v>301.17999999999995</v>
      </c>
      <c r="V556" s="83">
        <v>0</v>
      </c>
      <c r="W556" s="83">
        <v>0</v>
      </c>
      <c r="X556" s="83">
        <v>0.95514583225253902</v>
      </c>
      <c r="Y556">
        <v>0</v>
      </c>
      <c r="Z556" s="83">
        <v>30.117999999999981</v>
      </c>
      <c r="AA556" s="83">
        <v>31.073145832252521</v>
      </c>
    </row>
    <row r="557" spans="1:27" x14ac:dyDescent="0.25">
      <c r="A557" t="s">
        <v>1529</v>
      </c>
      <c r="B557" t="s">
        <v>1529</v>
      </c>
      <c r="C557" t="s">
        <v>2820</v>
      </c>
      <c r="D557" t="s">
        <v>2821</v>
      </c>
      <c r="E557" t="s">
        <v>2822</v>
      </c>
      <c r="F557" t="s">
        <v>2823</v>
      </c>
      <c r="G557" t="s">
        <v>2310</v>
      </c>
      <c r="H557" t="s">
        <v>2824</v>
      </c>
      <c r="I557" t="s">
        <v>68</v>
      </c>
      <c r="J557" t="s">
        <v>69</v>
      </c>
      <c r="K557" t="s">
        <v>70</v>
      </c>
      <c r="L557" t="s">
        <v>71</v>
      </c>
      <c r="M557" t="s">
        <v>124</v>
      </c>
      <c r="N557" t="s">
        <v>304</v>
      </c>
      <c r="O557" t="s">
        <v>1455</v>
      </c>
      <c r="P557" t="s">
        <v>1356</v>
      </c>
      <c r="Q557" t="s">
        <v>1355</v>
      </c>
      <c r="R557" t="s">
        <v>72</v>
      </c>
      <c r="S557" s="83">
        <v>124</v>
      </c>
      <c r="T557" s="83">
        <v>297.60000000000002</v>
      </c>
      <c r="U557" s="83">
        <v>-173.60000000000002</v>
      </c>
      <c r="V557" s="83">
        <v>0</v>
      </c>
      <c r="W557" s="83">
        <v>0</v>
      </c>
      <c r="X557" s="83">
        <v>2.2923499974060935</v>
      </c>
      <c r="Y557">
        <v>0</v>
      </c>
      <c r="Z557" s="83">
        <v>-17.360000000000007</v>
      </c>
      <c r="AA557" s="83">
        <v>-15.067650002593911</v>
      </c>
    </row>
    <row r="558" spans="1:27" x14ac:dyDescent="0.25">
      <c r="A558" t="s">
        <v>1529</v>
      </c>
      <c r="B558" t="s">
        <v>1529</v>
      </c>
      <c r="C558" t="s">
        <v>2820</v>
      </c>
      <c r="D558" t="s">
        <v>2821</v>
      </c>
      <c r="E558" t="s">
        <v>2822</v>
      </c>
      <c r="F558" t="s">
        <v>2823</v>
      </c>
      <c r="G558" t="s">
        <v>2310</v>
      </c>
      <c r="H558" t="s">
        <v>2824</v>
      </c>
      <c r="I558" t="s">
        <v>68</v>
      </c>
      <c r="J558" t="s">
        <v>69</v>
      </c>
      <c r="K558" t="s">
        <v>70</v>
      </c>
      <c r="L558" t="s">
        <v>71</v>
      </c>
      <c r="M558" t="s">
        <v>124</v>
      </c>
      <c r="N558" t="s">
        <v>304</v>
      </c>
      <c r="O558" t="s">
        <v>1455</v>
      </c>
      <c r="P558" t="s">
        <v>1357</v>
      </c>
      <c r="Q558" t="s">
        <v>1355</v>
      </c>
      <c r="R558" t="s">
        <v>72</v>
      </c>
      <c r="S558" s="83">
        <v>148.80000000000001</v>
      </c>
      <c r="T558" s="83">
        <v>148.80000000000001</v>
      </c>
      <c r="U558" s="83">
        <v>0</v>
      </c>
      <c r="V558" s="83">
        <v>0</v>
      </c>
      <c r="W558" s="83">
        <v>0</v>
      </c>
      <c r="X558" s="83">
        <v>1.1461749987030467</v>
      </c>
      <c r="Y558">
        <v>0</v>
      </c>
      <c r="Z558" s="83">
        <v>0</v>
      </c>
      <c r="AA558" s="83">
        <v>1.1461749987030423</v>
      </c>
    </row>
    <row r="559" spans="1:27" x14ac:dyDescent="0.25">
      <c r="A559" t="s">
        <v>1529</v>
      </c>
      <c r="B559" t="s">
        <v>1529</v>
      </c>
      <c r="C559" t="s">
        <v>2820</v>
      </c>
      <c r="D559" t="s">
        <v>2821</v>
      </c>
      <c r="E559" t="s">
        <v>2822</v>
      </c>
      <c r="F559" t="s">
        <v>2823</v>
      </c>
      <c r="G559" t="s">
        <v>2310</v>
      </c>
      <c r="H559" t="s">
        <v>2824</v>
      </c>
      <c r="I559" t="s">
        <v>68</v>
      </c>
      <c r="J559" t="s">
        <v>69</v>
      </c>
      <c r="K559" t="s">
        <v>70</v>
      </c>
      <c r="L559" t="s">
        <v>71</v>
      </c>
      <c r="M559" t="s">
        <v>124</v>
      </c>
      <c r="N559" t="s">
        <v>304</v>
      </c>
      <c r="O559" t="s">
        <v>1456</v>
      </c>
      <c r="P559" t="s">
        <v>3792</v>
      </c>
      <c r="Q559" t="s">
        <v>1344</v>
      </c>
      <c r="R559" t="s">
        <v>72</v>
      </c>
      <c r="S559" s="83">
        <v>0</v>
      </c>
      <c r="T559" s="83">
        <v>218.16</v>
      </c>
      <c r="U559" s="83">
        <v>-218.16</v>
      </c>
      <c r="V559" s="83">
        <v>0</v>
      </c>
      <c r="W559" s="83">
        <v>0</v>
      </c>
      <c r="X559" s="83">
        <v>1.6804404416468861</v>
      </c>
      <c r="Y559">
        <v>0</v>
      </c>
      <c r="Z559" s="83">
        <v>-21.816000000000003</v>
      </c>
      <c r="AA559" s="83">
        <v>-20.135559558353116</v>
      </c>
    </row>
    <row r="560" spans="1:27" x14ac:dyDescent="0.25">
      <c r="A560" t="s">
        <v>1529</v>
      </c>
      <c r="B560" t="s">
        <v>1529</v>
      </c>
      <c r="C560" t="s">
        <v>2820</v>
      </c>
      <c r="D560" t="s">
        <v>2821</v>
      </c>
      <c r="E560" t="s">
        <v>2822</v>
      </c>
      <c r="F560" t="s">
        <v>2823</v>
      </c>
      <c r="G560" t="s">
        <v>2310</v>
      </c>
      <c r="H560" t="s">
        <v>2824</v>
      </c>
      <c r="I560" t="s">
        <v>68</v>
      </c>
      <c r="J560" t="s">
        <v>69</v>
      </c>
      <c r="K560" t="s">
        <v>70</v>
      </c>
      <c r="L560" t="s">
        <v>71</v>
      </c>
      <c r="M560" t="s">
        <v>124</v>
      </c>
      <c r="N560" t="s">
        <v>1362</v>
      </c>
      <c r="O560" t="s">
        <v>1363</v>
      </c>
      <c r="P560" t="s">
        <v>1364</v>
      </c>
      <c r="Q560" t="s">
        <v>1365</v>
      </c>
      <c r="R560" t="s">
        <v>72</v>
      </c>
      <c r="S560" s="83">
        <v>160.60000000000002</v>
      </c>
      <c r="T560" s="83">
        <v>39.24</v>
      </c>
      <c r="U560" s="83">
        <v>121.36000000000003</v>
      </c>
      <c r="V560" s="83">
        <v>0</v>
      </c>
      <c r="W560" s="83">
        <v>0</v>
      </c>
      <c r="X560" s="83">
        <v>0.30225743917410997</v>
      </c>
      <c r="Y560">
        <v>0</v>
      </c>
      <c r="Z560" s="83">
        <v>12.136000000000008</v>
      </c>
      <c r="AA560" s="83">
        <v>12.438257439174114</v>
      </c>
    </row>
    <row r="561" spans="1:27" x14ac:dyDescent="0.25">
      <c r="A561" t="s">
        <v>1529</v>
      </c>
      <c r="B561" t="s">
        <v>1529</v>
      </c>
      <c r="C561" t="s">
        <v>2820</v>
      </c>
      <c r="D561" t="s">
        <v>2821</v>
      </c>
      <c r="E561" t="s">
        <v>2822</v>
      </c>
      <c r="F561" t="s">
        <v>2823</v>
      </c>
      <c r="G561" t="s">
        <v>2310</v>
      </c>
      <c r="H561" t="s">
        <v>2824</v>
      </c>
      <c r="I561" t="s">
        <v>68</v>
      </c>
      <c r="J561" t="s">
        <v>69</v>
      </c>
      <c r="K561" t="s">
        <v>70</v>
      </c>
      <c r="L561" t="s">
        <v>71</v>
      </c>
      <c r="M561" t="s">
        <v>124</v>
      </c>
      <c r="N561" t="s">
        <v>1362</v>
      </c>
      <c r="O561" t="s">
        <v>1363</v>
      </c>
      <c r="P561" t="s">
        <v>1366</v>
      </c>
      <c r="Q561" t="s">
        <v>1365</v>
      </c>
      <c r="R561" t="s">
        <v>72</v>
      </c>
      <c r="S561" s="83">
        <v>86.4</v>
      </c>
      <c r="T561" s="83">
        <v>39.24</v>
      </c>
      <c r="U561" s="83">
        <v>47.16</v>
      </c>
      <c r="V561" s="83">
        <v>0</v>
      </c>
      <c r="W561" s="83">
        <v>0</v>
      </c>
      <c r="X561" s="83">
        <v>0.30225743917410997</v>
      </c>
      <c r="Y561">
        <v>0</v>
      </c>
      <c r="Z561" s="83">
        <v>4.7160000000000011</v>
      </c>
      <c r="AA561" s="83">
        <v>5.0182574391741106</v>
      </c>
    </row>
    <row r="562" spans="1:27" x14ac:dyDescent="0.25">
      <c r="A562" t="s">
        <v>1529</v>
      </c>
      <c r="B562" t="s">
        <v>1529</v>
      </c>
      <c r="C562" t="s">
        <v>2820</v>
      </c>
      <c r="D562" t="s">
        <v>2821</v>
      </c>
      <c r="E562" t="s">
        <v>2822</v>
      </c>
      <c r="F562" t="s">
        <v>2823</v>
      </c>
      <c r="G562" t="s">
        <v>2310</v>
      </c>
      <c r="H562" t="s">
        <v>2824</v>
      </c>
      <c r="I562" t="s">
        <v>68</v>
      </c>
      <c r="J562" t="s">
        <v>69</v>
      </c>
      <c r="K562" t="s">
        <v>70</v>
      </c>
      <c r="L562" t="s">
        <v>71</v>
      </c>
      <c r="M562" t="s">
        <v>124</v>
      </c>
      <c r="N562" t="s">
        <v>1362</v>
      </c>
      <c r="O562" t="s">
        <v>1363</v>
      </c>
      <c r="P562" t="s">
        <v>1367</v>
      </c>
      <c r="Q562" t="s">
        <v>1365</v>
      </c>
      <c r="R562" t="s">
        <v>72</v>
      </c>
      <c r="S562" s="83">
        <v>39.24</v>
      </c>
      <c r="T562" s="83">
        <v>0</v>
      </c>
      <c r="U562" s="83">
        <v>39.24</v>
      </c>
      <c r="V562" s="83">
        <v>0</v>
      </c>
      <c r="W562" s="83">
        <v>0</v>
      </c>
      <c r="X562" s="83">
        <v>0</v>
      </c>
      <c r="Y562">
        <v>0</v>
      </c>
      <c r="Z562" s="83">
        <v>3.9240000000000004</v>
      </c>
      <c r="AA562" s="83">
        <v>3.9240000000000004</v>
      </c>
    </row>
    <row r="563" spans="1:27" x14ac:dyDescent="0.25">
      <c r="A563" t="s">
        <v>1529</v>
      </c>
      <c r="B563" t="s">
        <v>1529</v>
      </c>
      <c r="C563" t="s">
        <v>2820</v>
      </c>
      <c r="D563" t="s">
        <v>2821</v>
      </c>
      <c r="E563" t="s">
        <v>2822</v>
      </c>
      <c r="F563" t="s">
        <v>2823</v>
      </c>
      <c r="G563" t="s">
        <v>2310</v>
      </c>
      <c r="H563" t="s">
        <v>2824</v>
      </c>
      <c r="I563" t="s">
        <v>68</v>
      </c>
      <c r="J563" t="s">
        <v>69</v>
      </c>
      <c r="K563" t="s">
        <v>70</v>
      </c>
      <c r="L563" t="s">
        <v>71</v>
      </c>
      <c r="M563" t="s">
        <v>124</v>
      </c>
      <c r="N563" t="s">
        <v>1362</v>
      </c>
      <c r="O563" t="s">
        <v>1363</v>
      </c>
      <c r="P563" t="s">
        <v>1368</v>
      </c>
      <c r="Q563" t="s">
        <v>1369</v>
      </c>
      <c r="R563" t="s">
        <v>72</v>
      </c>
      <c r="S563" s="83">
        <v>25.9</v>
      </c>
      <c r="T563" s="83">
        <v>56.519999999999996</v>
      </c>
      <c r="U563" s="83">
        <v>-30.619999999999994</v>
      </c>
      <c r="V563" s="83">
        <v>0</v>
      </c>
      <c r="W563" s="83">
        <v>0</v>
      </c>
      <c r="X563" s="83">
        <v>0.43536163257188298</v>
      </c>
      <c r="Y563">
        <v>0</v>
      </c>
      <c r="Z563" s="83">
        <v>-3.0620000000000003</v>
      </c>
      <c r="AA563" s="83">
        <v>-2.6266383674281175</v>
      </c>
    </row>
    <row r="564" spans="1:27" x14ac:dyDescent="0.25">
      <c r="A564" t="s">
        <v>1529</v>
      </c>
      <c r="B564" t="s">
        <v>1529</v>
      </c>
      <c r="C564" t="s">
        <v>2820</v>
      </c>
      <c r="D564" t="s">
        <v>2821</v>
      </c>
      <c r="E564" t="s">
        <v>2822</v>
      </c>
      <c r="F564" t="s">
        <v>2823</v>
      </c>
      <c r="G564" t="s">
        <v>2310</v>
      </c>
      <c r="H564" t="s">
        <v>2824</v>
      </c>
      <c r="I564" t="s">
        <v>68</v>
      </c>
      <c r="J564" t="s">
        <v>69</v>
      </c>
      <c r="K564" t="s">
        <v>70</v>
      </c>
      <c r="L564" t="s">
        <v>71</v>
      </c>
      <c r="M564" t="s">
        <v>124</v>
      </c>
      <c r="N564" t="s">
        <v>1362</v>
      </c>
      <c r="O564" t="s">
        <v>1363</v>
      </c>
      <c r="P564" t="s">
        <v>2010</v>
      </c>
      <c r="Q564" t="s">
        <v>1365</v>
      </c>
      <c r="R564" t="s">
        <v>72</v>
      </c>
      <c r="S564" s="83">
        <v>43.2</v>
      </c>
      <c r="T564" s="83">
        <v>0</v>
      </c>
      <c r="U564" s="83">
        <v>43.2</v>
      </c>
      <c r="V564" s="83">
        <v>0</v>
      </c>
      <c r="W564" s="83">
        <v>0</v>
      </c>
      <c r="X564" s="83">
        <v>0</v>
      </c>
      <c r="Y564">
        <v>0</v>
      </c>
      <c r="Z564" s="83">
        <v>4.32</v>
      </c>
      <c r="AA564" s="83">
        <v>4.32</v>
      </c>
    </row>
    <row r="565" spans="1:27" x14ac:dyDescent="0.25">
      <c r="A565" t="s">
        <v>1529</v>
      </c>
      <c r="B565" t="s">
        <v>1529</v>
      </c>
      <c r="C565" t="s">
        <v>2820</v>
      </c>
      <c r="D565" t="s">
        <v>2821</v>
      </c>
      <c r="E565" t="s">
        <v>2822</v>
      </c>
      <c r="F565" t="s">
        <v>2823</v>
      </c>
      <c r="G565" t="s">
        <v>2310</v>
      </c>
      <c r="H565" t="s">
        <v>2824</v>
      </c>
      <c r="I565" t="s">
        <v>68</v>
      </c>
      <c r="J565" t="s">
        <v>69</v>
      </c>
      <c r="K565" t="s">
        <v>70</v>
      </c>
      <c r="L565" t="s">
        <v>71</v>
      </c>
      <c r="M565" t="s">
        <v>124</v>
      </c>
      <c r="N565" t="s">
        <v>1362</v>
      </c>
      <c r="O565" t="s">
        <v>1363</v>
      </c>
      <c r="P565" t="s">
        <v>2145</v>
      </c>
      <c r="Q565" t="s">
        <v>1369</v>
      </c>
      <c r="R565" t="s">
        <v>72</v>
      </c>
      <c r="S565" s="83">
        <v>62.16</v>
      </c>
      <c r="T565" s="83">
        <v>0</v>
      </c>
      <c r="U565" s="83">
        <v>62.16</v>
      </c>
      <c r="V565" s="83">
        <v>0</v>
      </c>
      <c r="W565" s="83">
        <v>0</v>
      </c>
      <c r="X565" s="83">
        <v>0</v>
      </c>
      <c r="Y565">
        <v>0</v>
      </c>
      <c r="Z565" s="83">
        <v>6.2160000000000002</v>
      </c>
      <c r="AA565" s="83">
        <v>6.2160000000000002</v>
      </c>
    </row>
    <row r="566" spans="1:27" x14ac:dyDescent="0.25">
      <c r="A566" t="s">
        <v>1529</v>
      </c>
      <c r="B566" t="s">
        <v>1529</v>
      </c>
      <c r="C566" t="s">
        <v>2820</v>
      </c>
      <c r="D566" t="s">
        <v>2821</v>
      </c>
      <c r="E566" t="s">
        <v>2822</v>
      </c>
      <c r="F566" t="s">
        <v>2823</v>
      </c>
      <c r="G566" t="s">
        <v>2310</v>
      </c>
      <c r="H566" t="s">
        <v>2824</v>
      </c>
      <c r="I566" t="s">
        <v>68</v>
      </c>
      <c r="J566" t="s">
        <v>69</v>
      </c>
      <c r="K566" t="s">
        <v>70</v>
      </c>
      <c r="L566" t="s">
        <v>71</v>
      </c>
      <c r="M566" t="s">
        <v>124</v>
      </c>
      <c r="N566" t="s">
        <v>1362</v>
      </c>
      <c r="O566" t="s">
        <v>1363</v>
      </c>
      <c r="P566" t="s">
        <v>2143</v>
      </c>
      <c r="Q566" t="s">
        <v>2144</v>
      </c>
      <c r="R566" t="s">
        <v>72</v>
      </c>
      <c r="S566" s="83">
        <v>0</v>
      </c>
      <c r="T566" s="83">
        <v>78.47999999999999</v>
      </c>
      <c r="U566" s="83">
        <v>-78.47999999999999</v>
      </c>
      <c r="V566" s="83">
        <v>0</v>
      </c>
      <c r="W566" s="83">
        <v>0</v>
      </c>
      <c r="X566" s="83">
        <v>0.60451487834821982</v>
      </c>
      <c r="Y566">
        <v>0</v>
      </c>
      <c r="Z566" s="83">
        <v>-7.8480000000000008</v>
      </c>
      <c r="AA566" s="83">
        <v>-7.2434851216517817</v>
      </c>
    </row>
    <row r="567" spans="1:27" x14ac:dyDescent="0.25">
      <c r="A567" t="s">
        <v>1529</v>
      </c>
      <c r="B567" t="s">
        <v>1529</v>
      </c>
      <c r="C567" t="s">
        <v>2820</v>
      </c>
      <c r="D567" t="s">
        <v>2821</v>
      </c>
      <c r="E567" t="s">
        <v>2822</v>
      </c>
      <c r="F567" t="s">
        <v>2823</v>
      </c>
      <c r="G567" t="s">
        <v>2310</v>
      </c>
      <c r="H567" t="s">
        <v>2824</v>
      </c>
      <c r="I567" t="s">
        <v>68</v>
      </c>
      <c r="J567" t="s">
        <v>69</v>
      </c>
      <c r="K567" t="s">
        <v>70</v>
      </c>
      <c r="L567" t="s">
        <v>71</v>
      </c>
      <c r="M567" t="s">
        <v>124</v>
      </c>
      <c r="N567" t="s">
        <v>1362</v>
      </c>
      <c r="O567" t="s">
        <v>1363</v>
      </c>
      <c r="P567" t="s">
        <v>3717</v>
      </c>
      <c r="Q567" t="s">
        <v>2009</v>
      </c>
      <c r="R567" t="s">
        <v>72</v>
      </c>
      <c r="S567" s="83">
        <v>43.800000000000004</v>
      </c>
      <c r="T567" s="83">
        <v>39.24</v>
      </c>
      <c r="U567" s="83">
        <v>4.5600000000000023</v>
      </c>
      <c r="V567" s="83">
        <v>0</v>
      </c>
      <c r="W567" s="83">
        <v>0</v>
      </c>
      <c r="X567" s="83">
        <v>0.30225743917410991</v>
      </c>
      <c r="Y567">
        <v>0</v>
      </c>
      <c r="Z567" s="83">
        <v>0.45600000000000041</v>
      </c>
      <c r="AA567" s="83">
        <v>0.75825743917411037</v>
      </c>
    </row>
    <row r="568" spans="1:27" x14ac:dyDescent="0.25">
      <c r="A568" t="s">
        <v>1529</v>
      </c>
      <c r="B568" t="s">
        <v>1529</v>
      </c>
      <c r="C568" t="s">
        <v>2820</v>
      </c>
      <c r="D568" t="s">
        <v>2821</v>
      </c>
      <c r="E568" t="s">
        <v>2822</v>
      </c>
      <c r="F568" t="s">
        <v>2823</v>
      </c>
      <c r="G568" t="s">
        <v>2310</v>
      </c>
      <c r="H568" t="s">
        <v>2824</v>
      </c>
      <c r="I568" t="s">
        <v>68</v>
      </c>
      <c r="J568" t="s">
        <v>69</v>
      </c>
      <c r="K568" t="s">
        <v>70</v>
      </c>
      <c r="L568" t="s">
        <v>71</v>
      </c>
      <c r="M568" t="s">
        <v>124</v>
      </c>
      <c r="N568" t="s">
        <v>1362</v>
      </c>
      <c r="O568" t="s">
        <v>1363</v>
      </c>
      <c r="P568" t="s">
        <v>3793</v>
      </c>
      <c r="Q568" t="s">
        <v>1365</v>
      </c>
      <c r="R568" t="s">
        <v>72</v>
      </c>
      <c r="S568" s="83">
        <v>0</v>
      </c>
      <c r="T568" s="83">
        <v>39.24</v>
      </c>
      <c r="U568" s="83">
        <v>-39.24</v>
      </c>
      <c r="V568" s="83">
        <v>0</v>
      </c>
      <c r="W568" s="83">
        <v>0</v>
      </c>
      <c r="X568" s="83">
        <v>0.30225743917410997</v>
      </c>
      <c r="Y568">
        <v>0</v>
      </c>
      <c r="Z568" s="83">
        <v>-3.9240000000000004</v>
      </c>
      <c r="AA568" s="83">
        <v>-3.6217425608258909</v>
      </c>
    </row>
    <row r="569" spans="1:27" x14ac:dyDescent="0.25">
      <c r="A569" t="s">
        <v>1529</v>
      </c>
      <c r="B569" t="s">
        <v>1529</v>
      </c>
      <c r="C569" t="s">
        <v>2820</v>
      </c>
      <c r="D569" t="s">
        <v>2821</v>
      </c>
      <c r="E569" t="s">
        <v>2822</v>
      </c>
      <c r="F569" t="s">
        <v>2823</v>
      </c>
      <c r="G569" t="s">
        <v>2310</v>
      </c>
      <c r="H569" t="s">
        <v>2824</v>
      </c>
      <c r="I569" t="s">
        <v>68</v>
      </c>
      <c r="J569" t="s">
        <v>69</v>
      </c>
      <c r="K569" t="s">
        <v>70</v>
      </c>
      <c r="L569" t="s">
        <v>71</v>
      </c>
      <c r="M569" t="s">
        <v>124</v>
      </c>
      <c r="N569" t="s">
        <v>3718</v>
      </c>
      <c r="O569" t="s">
        <v>3718</v>
      </c>
      <c r="P569" t="s">
        <v>1372</v>
      </c>
      <c r="Q569" t="s">
        <v>126</v>
      </c>
      <c r="R569" t="s">
        <v>72</v>
      </c>
      <c r="S569" s="83">
        <v>4225.16</v>
      </c>
      <c r="T569" s="83">
        <v>3514.3000000000006</v>
      </c>
      <c r="U569" s="83">
        <v>710.8599999999991</v>
      </c>
      <c r="V569" s="83">
        <v>0</v>
      </c>
      <c r="W569" s="83">
        <v>0</v>
      </c>
      <c r="X569" s="83">
        <v>27.069911276492725</v>
      </c>
      <c r="Y569">
        <v>0</v>
      </c>
      <c r="Z569" s="83">
        <v>71.085999999999942</v>
      </c>
      <c r="AA569" s="83">
        <v>98.155911276492688</v>
      </c>
    </row>
    <row r="570" spans="1:27" x14ac:dyDescent="0.25">
      <c r="A570" t="s">
        <v>1529</v>
      </c>
      <c r="B570" t="s">
        <v>1529</v>
      </c>
      <c r="C570" t="s">
        <v>2820</v>
      </c>
      <c r="D570" t="s">
        <v>2821</v>
      </c>
      <c r="E570" t="s">
        <v>2822</v>
      </c>
      <c r="F570" t="s">
        <v>2823</v>
      </c>
      <c r="G570" t="s">
        <v>2310</v>
      </c>
      <c r="H570" t="s">
        <v>2824</v>
      </c>
      <c r="I570" t="s">
        <v>68</v>
      </c>
      <c r="J570" t="s">
        <v>69</v>
      </c>
      <c r="K570" t="s">
        <v>70</v>
      </c>
      <c r="L570" t="s">
        <v>71</v>
      </c>
      <c r="M570" t="s">
        <v>124</v>
      </c>
      <c r="N570" t="s">
        <v>2011</v>
      </c>
      <c r="O570" t="s">
        <v>1377</v>
      </c>
      <c r="P570" t="s">
        <v>1378</v>
      </c>
      <c r="Q570" t="s">
        <v>1379</v>
      </c>
      <c r="R570" t="s">
        <v>72</v>
      </c>
      <c r="S570" s="83">
        <v>153.30000000000001</v>
      </c>
      <c r="T570" s="83">
        <v>128.80000000000001</v>
      </c>
      <c r="U570" s="83">
        <v>24.499999999999986</v>
      </c>
      <c r="V570" s="83">
        <v>0</v>
      </c>
      <c r="W570" s="83">
        <v>0</v>
      </c>
      <c r="X570" s="83">
        <v>0.99211921930747615</v>
      </c>
      <c r="Y570">
        <v>0</v>
      </c>
      <c r="Z570" s="83">
        <v>2.4499999999999975</v>
      </c>
      <c r="AA570" s="83">
        <v>3.4421192193074734</v>
      </c>
    </row>
    <row r="571" spans="1:27" x14ac:dyDescent="0.25">
      <c r="A571" t="s">
        <v>1529</v>
      </c>
      <c r="B571" t="s">
        <v>1529</v>
      </c>
      <c r="C571" t="s">
        <v>2820</v>
      </c>
      <c r="D571" t="s">
        <v>2821</v>
      </c>
      <c r="E571" t="s">
        <v>2822</v>
      </c>
      <c r="F571" t="s">
        <v>2823</v>
      </c>
      <c r="G571" t="s">
        <v>2310</v>
      </c>
      <c r="H571" t="s">
        <v>2824</v>
      </c>
      <c r="I571" t="s">
        <v>68</v>
      </c>
      <c r="J571" t="s">
        <v>69</v>
      </c>
      <c r="K571" t="s">
        <v>70</v>
      </c>
      <c r="L571" t="s">
        <v>71</v>
      </c>
      <c r="M571" t="s">
        <v>124</v>
      </c>
      <c r="N571" t="s">
        <v>2011</v>
      </c>
      <c r="O571" t="s">
        <v>922</v>
      </c>
      <c r="P571" t="s">
        <v>924</v>
      </c>
      <c r="Q571" t="s">
        <v>923</v>
      </c>
      <c r="R571" t="s">
        <v>72</v>
      </c>
      <c r="S571" s="83">
        <v>298.68000000000006</v>
      </c>
      <c r="T571" s="83">
        <v>159.36000000000001</v>
      </c>
      <c r="U571" s="83">
        <v>139.32</v>
      </c>
      <c r="V571" s="83">
        <v>0</v>
      </c>
      <c r="W571" s="83">
        <v>0</v>
      </c>
      <c r="X571" s="83">
        <v>1.227516450223908</v>
      </c>
      <c r="Y571">
        <v>0</v>
      </c>
      <c r="Z571" s="83">
        <v>13.932000000000002</v>
      </c>
      <c r="AA571" s="83">
        <v>15.159516450223908</v>
      </c>
    </row>
    <row r="572" spans="1:27" x14ac:dyDescent="0.25">
      <c r="A572" t="s">
        <v>1529</v>
      </c>
      <c r="B572" t="s">
        <v>1529</v>
      </c>
      <c r="C572" t="s">
        <v>2820</v>
      </c>
      <c r="D572" t="s">
        <v>2821</v>
      </c>
      <c r="E572" t="s">
        <v>2822</v>
      </c>
      <c r="F572" t="s">
        <v>2823</v>
      </c>
      <c r="G572" t="s">
        <v>2310</v>
      </c>
      <c r="H572" t="s">
        <v>2824</v>
      </c>
      <c r="I572" t="s">
        <v>68</v>
      </c>
      <c r="J572" t="s">
        <v>69</v>
      </c>
      <c r="K572" t="s">
        <v>70</v>
      </c>
      <c r="L572" t="s">
        <v>71</v>
      </c>
      <c r="M572" t="s">
        <v>124</v>
      </c>
      <c r="N572" t="s">
        <v>2011</v>
      </c>
      <c r="O572" t="s">
        <v>922</v>
      </c>
      <c r="P572" t="s">
        <v>3794</v>
      </c>
      <c r="Q572" t="s">
        <v>923</v>
      </c>
      <c r="R572" t="s">
        <v>72</v>
      </c>
      <c r="S572" s="83">
        <v>0</v>
      </c>
      <c r="T572" s="83">
        <v>39.840000000000003</v>
      </c>
      <c r="U572" s="83">
        <v>-39.840000000000003</v>
      </c>
      <c r="V572" s="83">
        <v>0</v>
      </c>
      <c r="W572" s="83">
        <v>0</v>
      </c>
      <c r="X572" s="83">
        <v>0.306879112555977</v>
      </c>
      <c r="Y572">
        <v>0</v>
      </c>
      <c r="Z572" s="83">
        <v>-3.9840000000000004</v>
      </c>
      <c r="AA572" s="83">
        <v>-3.677120887444024</v>
      </c>
    </row>
    <row r="573" spans="1:27" x14ac:dyDescent="0.25">
      <c r="A573" t="s">
        <v>1529</v>
      </c>
      <c r="B573" t="s">
        <v>1529</v>
      </c>
      <c r="C573" t="s">
        <v>2820</v>
      </c>
      <c r="D573" t="s">
        <v>2821</v>
      </c>
      <c r="E573" t="s">
        <v>2822</v>
      </c>
      <c r="F573" t="s">
        <v>2823</v>
      </c>
      <c r="G573" t="s">
        <v>2310</v>
      </c>
      <c r="H573" t="s">
        <v>2824</v>
      </c>
      <c r="I573" t="s">
        <v>68</v>
      </c>
      <c r="J573" t="s">
        <v>69</v>
      </c>
      <c r="K573" t="s">
        <v>70</v>
      </c>
      <c r="L573" t="s">
        <v>71</v>
      </c>
      <c r="M573" t="s">
        <v>124</v>
      </c>
      <c r="N573" t="s">
        <v>3709</v>
      </c>
      <c r="O573" t="s">
        <v>1314</v>
      </c>
      <c r="P573" t="s">
        <v>2574</v>
      </c>
      <c r="Q573" t="s">
        <v>1315</v>
      </c>
      <c r="R573" t="s">
        <v>72</v>
      </c>
      <c r="S573" s="83">
        <v>-148.77000000000004</v>
      </c>
      <c r="T573" s="83">
        <v>495.9</v>
      </c>
      <c r="U573" s="83">
        <v>-644.66999999999985</v>
      </c>
      <c r="V573" s="83">
        <v>0</v>
      </c>
      <c r="W573" s="83">
        <v>0</v>
      </c>
      <c r="X573" s="83">
        <v>3.8198130501131775</v>
      </c>
      <c r="Y573">
        <v>0</v>
      </c>
      <c r="Z573" s="83">
        <v>-64.466999999999999</v>
      </c>
      <c r="AA573" s="83">
        <v>-60.647186949886823</v>
      </c>
    </row>
    <row r="574" spans="1:27" x14ac:dyDescent="0.25">
      <c r="A574" t="s">
        <v>1529</v>
      </c>
      <c r="B574" t="s">
        <v>1529</v>
      </c>
      <c r="C574" t="s">
        <v>2820</v>
      </c>
      <c r="D574" t="s">
        <v>2821</v>
      </c>
      <c r="E574" t="s">
        <v>2822</v>
      </c>
      <c r="F574" t="s">
        <v>2823</v>
      </c>
      <c r="G574" t="s">
        <v>2310</v>
      </c>
      <c r="H574" t="s">
        <v>2824</v>
      </c>
      <c r="I574" t="s">
        <v>68</v>
      </c>
      <c r="J574" t="s">
        <v>69</v>
      </c>
      <c r="K574" t="s">
        <v>70</v>
      </c>
      <c r="L574" t="s">
        <v>71</v>
      </c>
      <c r="M574" t="s">
        <v>124</v>
      </c>
      <c r="N574" t="s">
        <v>3709</v>
      </c>
      <c r="O574" t="s">
        <v>1313</v>
      </c>
      <c r="P574" t="s">
        <v>1849</v>
      </c>
      <c r="Q574" t="s">
        <v>1847</v>
      </c>
      <c r="R574" t="s">
        <v>72</v>
      </c>
      <c r="S574" s="83">
        <v>453.1</v>
      </c>
      <c r="T574" s="83">
        <v>0</v>
      </c>
      <c r="U574" s="83">
        <v>453.1</v>
      </c>
      <c r="V574" s="83">
        <v>0</v>
      </c>
      <c r="W574" s="83">
        <v>0</v>
      </c>
      <c r="X574" s="83">
        <v>0</v>
      </c>
      <c r="Y574">
        <v>0</v>
      </c>
      <c r="Z574" s="83">
        <v>45.31</v>
      </c>
      <c r="AA574" s="83">
        <v>45.31</v>
      </c>
    </row>
    <row r="575" spans="1:27" x14ac:dyDescent="0.25">
      <c r="A575" t="s">
        <v>1529</v>
      </c>
      <c r="B575" t="s">
        <v>1529</v>
      </c>
      <c r="C575" t="s">
        <v>2820</v>
      </c>
      <c r="D575" t="s">
        <v>2821</v>
      </c>
      <c r="E575" t="s">
        <v>2822</v>
      </c>
      <c r="F575" t="s">
        <v>2823</v>
      </c>
      <c r="G575" t="s">
        <v>2310</v>
      </c>
      <c r="H575" t="s">
        <v>2824</v>
      </c>
      <c r="I575" t="s">
        <v>68</v>
      </c>
      <c r="J575" t="s">
        <v>69</v>
      </c>
      <c r="K575" t="s">
        <v>70</v>
      </c>
      <c r="L575" t="s">
        <v>71</v>
      </c>
      <c r="M575" t="s">
        <v>124</v>
      </c>
      <c r="N575" t="s">
        <v>2377</v>
      </c>
      <c r="O575" t="s">
        <v>1461</v>
      </c>
      <c r="P575" t="s">
        <v>2378</v>
      </c>
      <c r="Q575" t="s">
        <v>2379</v>
      </c>
      <c r="R575" t="s">
        <v>72</v>
      </c>
      <c r="S575" s="83">
        <v>362.4</v>
      </c>
      <c r="T575" s="83">
        <v>0</v>
      </c>
      <c r="U575" s="83">
        <v>362.4</v>
      </c>
      <c r="V575" s="83">
        <v>0</v>
      </c>
      <c r="W575" s="83">
        <v>0</v>
      </c>
      <c r="X575" s="83">
        <v>0</v>
      </c>
      <c r="Y575">
        <v>0</v>
      </c>
      <c r="Z575" s="83">
        <v>36.24</v>
      </c>
      <c r="AA575" s="83">
        <v>36.24</v>
      </c>
    </row>
    <row r="576" spans="1:27" x14ac:dyDescent="0.25">
      <c r="A576" t="s">
        <v>1529</v>
      </c>
      <c r="B576" t="s">
        <v>1529</v>
      </c>
      <c r="C576" t="s">
        <v>2820</v>
      </c>
      <c r="D576" t="s">
        <v>2821</v>
      </c>
      <c r="E576" t="s">
        <v>2822</v>
      </c>
      <c r="F576" t="s">
        <v>2823</v>
      </c>
      <c r="G576" t="s">
        <v>2310</v>
      </c>
      <c r="H576" t="s">
        <v>2824</v>
      </c>
      <c r="I576" t="s">
        <v>68</v>
      </c>
      <c r="J576" t="s">
        <v>69</v>
      </c>
      <c r="K576" t="s">
        <v>94</v>
      </c>
      <c r="L576" t="s">
        <v>95</v>
      </c>
      <c r="M576" t="s">
        <v>628</v>
      </c>
      <c r="N576" t="s">
        <v>993</v>
      </c>
      <c r="O576" t="s">
        <v>994</v>
      </c>
      <c r="P576" t="s">
        <v>1398</v>
      </c>
      <c r="Q576" t="s">
        <v>996</v>
      </c>
      <c r="R576" t="s">
        <v>72</v>
      </c>
      <c r="S576" s="83">
        <v>0</v>
      </c>
      <c r="T576" s="83">
        <v>50.04</v>
      </c>
      <c r="U576" s="83">
        <v>-50.04</v>
      </c>
      <c r="V576" s="83">
        <v>0</v>
      </c>
      <c r="W576" s="83">
        <v>0</v>
      </c>
      <c r="X576" s="83">
        <v>0.38544756004771813</v>
      </c>
      <c r="Y576">
        <v>0</v>
      </c>
      <c r="Z576" s="83">
        <v>-5.0040000000000004</v>
      </c>
      <c r="AA576" s="83">
        <v>-4.6185524399522819</v>
      </c>
    </row>
    <row r="577" spans="1:27" x14ac:dyDescent="0.25">
      <c r="A577" t="s">
        <v>1529</v>
      </c>
      <c r="B577" t="s">
        <v>1529</v>
      </c>
      <c r="C577" t="s">
        <v>2820</v>
      </c>
      <c r="D577" t="s">
        <v>2821</v>
      </c>
      <c r="E577" t="s">
        <v>2822</v>
      </c>
      <c r="F577" t="s">
        <v>2823</v>
      </c>
      <c r="G577" t="s">
        <v>2310</v>
      </c>
      <c r="H577" t="s">
        <v>2824</v>
      </c>
      <c r="I577" t="s">
        <v>68</v>
      </c>
      <c r="J577" t="s">
        <v>69</v>
      </c>
      <c r="K577" t="s">
        <v>94</v>
      </c>
      <c r="L577" t="s">
        <v>95</v>
      </c>
      <c r="M577" t="s">
        <v>628</v>
      </c>
      <c r="N577" t="s">
        <v>993</v>
      </c>
      <c r="O577" t="s">
        <v>994</v>
      </c>
      <c r="P577" t="s">
        <v>1396</v>
      </c>
      <c r="Q577" t="s">
        <v>996</v>
      </c>
      <c r="R577" t="s">
        <v>72</v>
      </c>
      <c r="S577" s="83">
        <v>0</v>
      </c>
      <c r="T577" s="83">
        <v>50.04</v>
      </c>
      <c r="U577" s="83">
        <v>-50.04</v>
      </c>
      <c r="V577" s="83">
        <v>0</v>
      </c>
      <c r="W577" s="83">
        <v>0</v>
      </c>
      <c r="X577" s="83">
        <v>0.38544756004771813</v>
      </c>
      <c r="Y577">
        <v>0</v>
      </c>
      <c r="Z577" s="83">
        <v>-5.0040000000000004</v>
      </c>
      <c r="AA577" s="83">
        <v>-4.6185524399522819</v>
      </c>
    </row>
    <row r="578" spans="1:27" x14ac:dyDescent="0.25">
      <c r="A578" t="s">
        <v>1529</v>
      </c>
      <c r="B578" t="s">
        <v>1529</v>
      </c>
      <c r="C578" t="s">
        <v>2820</v>
      </c>
      <c r="D578" t="s">
        <v>2821</v>
      </c>
      <c r="E578" t="s">
        <v>2822</v>
      </c>
      <c r="F578" t="s">
        <v>2823</v>
      </c>
      <c r="G578" t="s">
        <v>2310</v>
      </c>
      <c r="H578" t="s">
        <v>2824</v>
      </c>
      <c r="I578" t="s">
        <v>68</v>
      </c>
      <c r="J578" t="s">
        <v>69</v>
      </c>
      <c r="K578" t="s">
        <v>94</v>
      </c>
      <c r="L578" t="s">
        <v>95</v>
      </c>
      <c r="M578" t="s">
        <v>628</v>
      </c>
      <c r="N578" t="s">
        <v>993</v>
      </c>
      <c r="O578" t="s">
        <v>994</v>
      </c>
      <c r="P578" t="s">
        <v>1397</v>
      </c>
      <c r="Q578" t="s">
        <v>996</v>
      </c>
      <c r="R578" t="s">
        <v>72</v>
      </c>
      <c r="S578" s="83">
        <v>0</v>
      </c>
      <c r="T578" s="83">
        <v>50.04</v>
      </c>
      <c r="U578" s="83">
        <v>-50.04</v>
      </c>
      <c r="V578" s="83">
        <v>0</v>
      </c>
      <c r="W578" s="83">
        <v>0</v>
      </c>
      <c r="X578" s="83">
        <v>0.38544756004771813</v>
      </c>
      <c r="Y578">
        <v>0</v>
      </c>
      <c r="Z578" s="83">
        <v>-5.0040000000000004</v>
      </c>
      <c r="AA578" s="83">
        <v>-4.6185524399522819</v>
      </c>
    </row>
    <row r="579" spans="1:27" x14ac:dyDescent="0.25">
      <c r="A579" t="s">
        <v>1529</v>
      </c>
      <c r="B579" t="s">
        <v>1529</v>
      </c>
      <c r="C579" t="s">
        <v>2820</v>
      </c>
      <c r="D579" t="s">
        <v>2821</v>
      </c>
      <c r="E579" t="s">
        <v>2822</v>
      </c>
      <c r="F579" t="s">
        <v>2823</v>
      </c>
      <c r="G579" t="s">
        <v>2310</v>
      </c>
      <c r="H579" t="s">
        <v>2824</v>
      </c>
      <c r="I579" t="s">
        <v>68</v>
      </c>
      <c r="J579" t="s">
        <v>69</v>
      </c>
      <c r="K579" t="s">
        <v>94</v>
      </c>
      <c r="L579" t="s">
        <v>95</v>
      </c>
      <c r="M579" t="s">
        <v>628</v>
      </c>
      <c r="N579" t="s">
        <v>993</v>
      </c>
      <c r="O579" t="s">
        <v>994</v>
      </c>
      <c r="P579" t="s">
        <v>1897</v>
      </c>
      <c r="Q579" t="s">
        <v>996</v>
      </c>
      <c r="R579" t="s">
        <v>72</v>
      </c>
      <c r="S579" s="83">
        <v>0</v>
      </c>
      <c r="T579" s="83">
        <v>50.04</v>
      </c>
      <c r="U579" s="83">
        <v>-50.04</v>
      </c>
      <c r="V579" s="83">
        <v>0</v>
      </c>
      <c r="W579" s="83">
        <v>0</v>
      </c>
      <c r="X579" s="83">
        <v>0.38544756004771813</v>
      </c>
      <c r="Y579">
        <v>0</v>
      </c>
      <c r="Z579" s="83">
        <v>-5.0040000000000004</v>
      </c>
      <c r="AA579" s="83">
        <v>-4.6185524399522819</v>
      </c>
    </row>
    <row r="580" spans="1:27" x14ac:dyDescent="0.25">
      <c r="A580" t="s">
        <v>1529</v>
      </c>
      <c r="B580" t="s">
        <v>1529</v>
      </c>
      <c r="C580" t="s">
        <v>2820</v>
      </c>
      <c r="D580" t="s">
        <v>2821</v>
      </c>
      <c r="E580" t="s">
        <v>2822</v>
      </c>
      <c r="F580" t="s">
        <v>2823</v>
      </c>
      <c r="G580" t="s">
        <v>2310</v>
      </c>
      <c r="H580" t="s">
        <v>2824</v>
      </c>
      <c r="I580" t="s">
        <v>68</v>
      </c>
      <c r="J580" t="s">
        <v>69</v>
      </c>
      <c r="K580" t="s">
        <v>94</v>
      </c>
      <c r="L580" t="s">
        <v>95</v>
      </c>
      <c r="M580" t="s">
        <v>628</v>
      </c>
      <c r="N580" t="s">
        <v>993</v>
      </c>
      <c r="O580" t="s">
        <v>994</v>
      </c>
      <c r="P580" t="s">
        <v>2276</v>
      </c>
      <c r="Q580" t="s">
        <v>996</v>
      </c>
      <c r="R580" t="s">
        <v>72</v>
      </c>
      <c r="S580" s="83">
        <v>0</v>
      </c>
      <c r="T580" s="83">
        <v>50.04</v>
      </c>
      <c r="U580" s="83">
        <v>-50.04</v>
      </c>
      <c r="V580" s="83">
        <v>0</v>
      </c>
      <c r="W580" s="83">
        <v>0</v>
      </c>
      <c r="X580" s="83">
        <v>0.38544756004771813</v>
      </c>
      <c r="Y580">
        <v>0</v>
      </c>
      <c r="Z580" s="83">
        <v>-5.0040000000000004</v>
      </c>
      <c r="AA580" s="83">
        <v>-4.6185524399522819</v>
      </c>
    </row>
    <row r="581" spans="1:27" x14ac:dyDescent="0.25">
      <c r="A581" t="s">
        <v>1529</v>
      </c>
      <c r="B581" t="s">
        <v>1529</v>
      </c>
      <c r="C581" t="s">
        <v>2820</v>
      </c>
      <c r="D581" t="s">
        <v>2821</v>
      </c>
      <c r="E581" t="s">
        <v>2822</v>
      </c>
      <c r="F581" t="s">
        <v>2823</v>
      </c>
      <c r="G581" t="s">
        <v>2310</v>
      </c>
      <c r="H581" t="s">
        <v>2824</v>
      </c>
      <c r="I581" t="s">
        <v>68</v>
      </c>
      <c r="J581" t="s">
        <v>69</v>
      </c>
      <c r="K581" t="s">
        <v>94</v>
      </c>
      <c r="L581" t="s">
        <v>95</v>
      </c>
      <c r="M581" t="s">
        <v>628</v>
      </c>
      <c r="N581" t="s">
        <v>993</v>
      </c>
      <c r="O581" t="s">
        <v>994</v>
      </c>
      <c r="P581" t="s">
        <v>997</v>
      </c>
      <c r="Q581" t="s">
        <v>996</v>
      </c>
      <c r="R581" t="s">
        <v>72</v>
      </c>
      <c r="S581" s="83">
        <v>0</v>
      </c>
      <c r="T581" s="83">
        <v>50.04</v>
      </c>
      <c r="U581" s="83">
        <v>-50.04</v>
      </c>
      <c r="V581" s="83">
        <v>0</v>
      </c>
      <c r="W581" s="83">
        <v>0</v>
      </c>
      <c r="X581" s="83">
        <v>0.38544756004771813</v>
      </c>
      <c r="Y581">
        <v>0</v>
      </c>
      <c r="Z581" s="83">
        <v>-5.0040000000000004</v>
      </c>
      <c r="AA581" s="83">
        <v>-4.6185524399522819</v>
      </c>
    </row>
    <row r="582" spans="1:27" x14ac:dyDescent="0.25">
      <c r="A582" t="s">
        <v>1529</v>
      </c>
      <c r="B582" t="s">
        <v>1529</v>
      </c>
      <c r="C582" t="s">
        <v>2820</v>
      </c>
      <c r="D582" t="s">
        <v>2821</v>
      </c>
      <c r="E582" t="s">
        <v>2822</v>
      </c>
      <c r="F582" t="s">
        <v>2823</v>
      </c>
      <c r="G582" t="s">
        <v>2310</v>
      </c>
      <c r="H582" t="s">
        <v>2824</v>
      </c>
      <c r="I582" t="s">
        <v>68</v>
      </c>
      <c r="J582" t="s">
        <v>69</v>
      </c>
      <c r="K582" t="s">
        <v>94</v>
      </c>
      <c r="L582" t="s">
        <v>95</v>
      </c>
      <c r="M582" t="s">
        <v>628</v>
      </c>
      <c r="N582" t="s">
        <v>993</v>
      </c>
      <c r="O582" t="s">
        <v>994</v>
      </c>
      <c r="P582" t="s">
        <v>2275</v>
      </c>
      <c r="Q582" t="s">
        <v>996</v>
      </c>
      <c r="R582" t="s">
        <v>72</v>
      </c>
      <c r="S582" s="83">
        <v>0</v>
      </c>
      <c r="T582" s="83">
        <v>50.04</v>
      </c>
      <c r="U582" s="83">
        <v>-50.04</v>
      </c>
      <c r="V582" s="83">
        <v>0</v>
      </c>
      <c r="W582" s="83">
        <v>0</v>
      </c>
      <c r="X582" s="83">
        <v>0.38544756004771813</v>
      </c>
      <c r="Y582">
        <v>0</v>
      </c>
      <c r="Z582" s="83">
        <v>-5.0040000000000004</v>
      </c>
      <c r="AA582" s="83">
        <v>-4.6185524399522819</v>
      </c>
    </row>
    <row r="583" spans="1:27" x14ac:dyDescent="0.25">
      <c r="A583" t="s">
        <v>1529</v>
      </c>
      <c r="B583" t="s">
        <v>1529</v>
      </c>
      <c r="C583" t="s">
        <v>2820</v>
      </c>
      <c r="D583" t="s">
        <v>2821</v>
      </c>
      <c r="E583" t="s">
        <v>2822</v>
      </c>
      <c r="F583" t="s">
        <v>2823</v>
      </c>
      <c r="G583" t="s">
        <v>2310</v>
      </c>
      <c r="H583" t="s">
        <v>2824</v>
      </c>
      <c r="I583" t="s">
        <v>68</v>
      </c>
      <c r="J583" t="s">
        <v>69</v>
      </c>
      <c r="K583" t="s">
        <v>94</v>
      </c>
      <c r="L583" t="s">
        <v>95</v>
      </c>
      <c r="M583" t="s">
        <v>628</v>
      </c>
      <c r="N583" t="s">
        <v>993</v>
      </c>
      <c r="O583" t="s">
        <v>994</v>
      </c>
      <c r="P583" t="s">
        <v>2918</v>
      </c>
      <c r="Q583" t="s">
        <v>996</v>
      </c>
      <c r="R583" t="s">
        <v>72</v>
      </c>
      <c r="S583" s="83">
        <v>0</v>
      </c>
      <c r="T583" s="83">
        <v>50.04</v>
      </c>
      <c r="U583" s="83">
        <v>-50.04</v>
      </c>
      <c r="V583" s="83">
        <v>0</v>
      </c>
      <c r="W583" s="83">
        <v>0</v>
      </c>
      <c r="X583" s="83">
        <v>0.38544756004771813</v>
      </c>
      <c r="Y583">
        <v>0</v>
      </c>
      <c r="Z583" s="83">
        <v>-5.0040000000000004</v>
      </c>
      <c r="AA583" s="83">
        <v>-4.6185524399522819</v>
      </c>
    </row>
    <row r="584" spans="1:27" x14ac:dyDescent="0.25">
      <c r="A584" t="s">
        <v>1529</v>
      </c>
      <c r="B584" t="s">
        <v>1529</v>
      </c>
      <c r="C584" t="s">
        <v>2820</v>
      </c>
      <c r="D584" t="s">
        <v>2821</v>
      </c>
      <c r="E584" t="s">
        <v>2822</v>
      </c>
      <c r="F584" t="s">
        <v>2823</v>
      </c>
      <c r="G584" t="s">
        <v>2310</v>
      </c>
      <c r="H584" t="s">
        <v>2824</v>
      </c>
      <c r="I584" t="s">
        <v>68</v>
      </c>
      <c r="J584" t="s">
        <v>69</v>
      </c>
      <c r="K584" t="s">
        <v>94</v>
      </c>
      <c r="L584" t="s">
        <v>95</v>
      </c>
      <c r="M584" t="s">
        <v>628</v>
      </c>
      <c r="N584" t="s">
        <v>993</v>
      </c>
      <c r="O584" t="s">
        <v>994</v>
      </c>
      <c r="P584" t="s">
        <v>2919</v>
      </c>
      <c r="Q584" t="s">
        <v>996</v>
      </c>
      <c r="R584" t="s">
        <v>72</v>
      </c>
      <c r="S584" s="83">
        <v>0</v>
      </c>
      <c r="T584" s="83">
        <v>50.04</v>
      </c>
      <c r="U584" s="83">
        <v>-50.04</v>
      </c>
      <c r="V584" s="83">
        <v>0</v>
      </c>
      <c r="W584" s="83">
        <v>0</v>
      </c>
      <c r="X584" s="83">
        <v>0.38544756004771813</v>
      </c>
      <c r="Y584">
        <v>0</v>
      </c>
      <c r="Z584" s="83">
        <v>-5.0040000000000004</v>
      </c>
      <c r="AA584" s="83">
        <v>-4.6185524399522819</v>
      </c>
    </row>
    <row r="585" spans="1:27" x14ac:dyDescent="0.25">
      <c r="A585" t="s">
        <v>1529</v>
      </c>
      <c r="B585" t="s">
        <v>1529</v>
      </c>
      <c r="C585" t="s">
        <v>2820</v>
      </c>
      <c r="D585" t="s">
        <v>2821</v>
      </c>
      <c r="E585" t="s">
        <v>2822</v>
      </c>
      <c r="F585" t="s">
        <v>2823</v>
      </c>
      <c r="G585" t="s">
        <v>2310</v>
      </c>
      <c r="H585" t="s">
        <v>2824</v>
      </c>
      <c r="I585" t="s">
        <v>68</v>
      </c>
      <c r="J585" t="s">
        <v>69</v>
      </c>
      <c r="K585" t="s">
        <v>94</v>
      </c>
      <c r="L585" t="s">
        <v>95</v>
      </c>
      <c r="M585" t="s">
        <v>628</v>
      </c>
      <c r="N585" t="s">
        <v>2047</v>
      </c>
      <c r="O585" t="s">
        <v>1463</v>
      </c>
      <c r="P585" t="s">
        <v>2274</v>
      </c>
      <c r="Q585" t="s">
        <v>2049</v>
      </c>
      <c r="R585" t="s">
        <v>72</v>
      </c>
      <c r="S585" s="83">
        <v>2092.1999999999998</v>
      </c>
      <c r="T585" s="83">
        <v>0</v>
      </c>
      <c r="U585" s="83">
        <v>2092.1999999999998</v>
      </c>
      <c r="V585" s="83">
        <v>0</v>
      </c>
      <c r="W585" s="83">
        <v>0</v>
      </c>
      <c r="X585" s="83">
        <v>0</v>
      </c>
      <c r="Y585">
        <v>0</v>
      </c>
      <c r="Z585" s="83">
        <v>209.22</v>
      </c>
      <c r="AA585" s="83">
        <v>209.22</v>
      </c>
    </row>
    <row r="586" spans="1:27" x14ac:dyDescent="0.25">
      <c r="A586" t="s">
        <v>1529</v>
      </c>
      <c r="B586" t="s">
        <v>1529</v>
      </c>
      <c r="C586" t="s">
        <v>2820</v>
      </c>
      <c r="D586" t="s">
        <v>2821</v>
      </c>
      <c r="E586" t="s">
        <v>2822</v>
      </c>
      <c r="F586" t="s">
        <v>2823</v>
      </c>
      <c r="G586" t="s">
        <v>2310</v>
      </c>
      <c r="H586" t="s">
        <v>2824</v>
      </c>
      <c r="I586" t="s">
        <v>68</v>
      </c>
      <c r="J586" t="s">
        <v>69</v>
      </c>
      <c r="K586" t="s">
        <v>94</v>
      </c>
      <c r="L586" t="s">
        <v>95</v>
      </c>
      <c r="M586" t="s">
        <v>628</v>
      </c>
      <c r="N586" t="s">
        <v>2047</v>
      </c>
      <c r="O586" t="s">
        <v>1463</v>
      </c>
      <c r="P586" t="s">
        <v>3242</v>
      </c>
      <c r="Q586" t="s">
        <v>3243</v>
      </c>
      <c r="R586" t="s">
        <v>72</v>
      </c>
      <c r="S586" s="83">
        <v>1529.6</v>
      </c>
      <c r="T586" s="83">
        <v>0</v>
      </c>
      <c r="U586" s="83">
        <v>1529.6</v>
      </c>
      <c r="V586" s="83">
        <v>0</v>
      </c>
      <c r="W586" s="83">
        <v>0</v>
      </c>
      <c r="X586" s="83">
        <v>0</v>
      </c>
      <c r="Y586">
        <v>0</v>
      </c>
      <c r="Z586" s="83">
        <v>152.95999999999998</v>
      </c>
      <c r="AA586" s="83">
        <v>152.95999999999998</v>
      </c>
    </row>
    <row r="587" spans="1:27" x14ac:dyDescent="0.25">
      <c r="A587" t="s">
        <v>1529</v>
      </c>
      <c r="B587" t="s">
        <v>1529</v>
      </c>
      <c r="C587" t="s">
        <v>2820</v>
      </c>
      <c r="D587" t="s">
        <v>2821</v>
      </c>
      <c r="E587" t="s">
        <v>2822</v>
      </c>
      <c r="F587" t="s">
        <v>2823</v>
      </c>
      <c r="G587" t="s">
        <v>2310</v>
      </c>
      <c r="H587" t="s">
        <v>2824</v>
      </c>
      <c r="I587" t="s">
        <v>68</v>
      </c>
      <c r="J587" t="s">
        <v>69</v>
      </c>
      <c r="K587" t="s">
        <v>94</v>
      </c>
      <c r="L587" t="s">
        <v>95</v>
      </c>
      <c r="M587" t="s">
        <v>628</v>
      </c>
      <c r="N587" t="s">
        <v>2047</v>
      </c>
      <c r="O587" t="s">
        <v>1463</v>
      </c>
      <c r="P587" t="s">
        <v>3795</v>
      </c>
      <c r="Q587" t="s">
        <v>3796</v>
      </c>
      <c r="R587" t="s">
        <v>72</v>
      </c>
      <c r="S587" s="83">
        <v>239.2</v>
      </c>
      <c r="T587" s="83">
        <v>0</v>
      </c>
      <c r="U587" s="83">
        <v>239.2</v>
      </c>
      <c r="V587" s="83">
        <v>0</v>
      </c>
      <c r="W587" s="83">
        <v>0</v>
      </c>
      <c r="X587" s="83">
        <v>0</v>
      </c>
      <c r="Y587">
        <v>0</v>
      </c>
      <c r="Z587" s="83">
        <v>23.92</v>
      </c>
      <c r="AA587" s="83">
        <v>23.92</v>
      </c>
    </row>
    <row r="588" spans="1:27" x14ac:dyDescent="0.25">
      <c r="A588" t="s">
        <v>1529</v>
      </c>
      <c r="B588" t="s">
        <v>1529</v>
      </c>
      <c r="C588" t="s">
        <v>2820</v>
      </c>
      <c r="D588" t="s">
        <v>2821</v>
      </c>
      <c r="E588" t="s">
        <v>2822</v>
      </c>
      <c r="F588" t="s">
        <v>2823</v>
      </c>
      <c r="G588" t="s">
        <v>2310</v>
      </c>
      <c r="H588" t="s">
        <v>2824</v>
      </c>
      <c r="I588" t="s">
        <v>68</v>
      </c>
      <c r="J588" t="s">
        <v>69</v>
      </c>
      <c r="K588" t="s">
        <v>73</v>
      </c>
      <c r="L588" t="s">
        <v>74</v>
      </c>
      <c r="M588" t="s">
        <v>629</v>
      </c>
      <c r="N588" t="s">
        <v>2017</v>
      </c>
      <c r="O588" t="s">
        <v>1470</v>
      </c>
      <c r="P588" t="s">
        <v>2316</v>
      </c>
      <c r="Q588" t="s">
        <v>2317</v>
      </c>
      <c r="R588" t="s">
        <v>72</v>
      </c>
      <c r="S588" s="83">
        <v>1398.56</v>
      </c>
      <c r="T588" s="83">
        <v>1168.46</v>
      </c>
      <c r="U588" s="83">
        <v>230.10000000000011</v>
      </c>
      <c r="V588" s="83">
        <v>0</v>
      </c>
      <c r="W588" s="83">
        <v>0</v>
      </c>
      <c r="X588" s="83">
        <v>9.0004007996274336</v>
      </c>
      <c r="Y588">
        <v>0</v>
      </c>
      <c r="Z588" s="83">
        <v>23.010000000000009</v>
      </c>
      <c r="AA588" s="83">
        <v>32.010400799627448</v>
      </c>
    </row>
    <row r="589" spans="1:27" x14ac:dyDescent="0.25">
      <c r="A589" t="s">
        <v>1529</v>
      </c>
      <c r="B589" t="s">
        <v>1529</v>
      </c>
      <c r="C589" t="s">
        <v>2820</v>
      </c>
      <c r="D589" t="s">
        <v>2821</v>
      </c>
      <c r="E589" t="s">
        <v>2822</v>
      </c>
      <c r="F589" t="s">
        <v>2823</v>
      </c>
      <c r="G589" t="s">
        <v>2310</v>
      </c>
      <c r="H589" t="s">
        <v>2824</v>
      </c>
      <c r="I589" t="s">
        <v>68</v>
      </c>
      <c r="J589" t="s">
        <v>69</v>
      </c>
      <c r="K589" t="s">
        <v>73</v>
      </c>
      <c r="L589" t="s">
        <v>74</v>
      </c>
      <c r="M589" t="s">
        <v>629</v>
      </c>
      <c r="N589" t="s">
        <v>2017</v>
      </c>
      <c r="O589" t="s">
        <v>1468</v>
      </c>
      <c r="P589" t="s">
        <v>2920</v>
      </c>
      <c r="Q589" t="s">
        <v>2921</v>
      </c>
      <c r="R589" t="s">
        <v>72</v>
      </c>
      <c r="S589" s="83">
        <v>22.2</v>
      </c>
      <c r="T589" s="83">
        <v>88.8</v>
      </c>
      <c r="U589" s="83">
        <v>-66.599999999999994</v>
      </c>
      <c r="V589" s="83">
        <v>0</v>
      </c>
      <c r="W589" s="83">
        <v>0</v>
      </c>
      <c r="X589" s="83">
        <v>0.68400766051633433</v>
      </c>
      <c r="Y589">
        <v>0</v>
      </c>
      <c r="Z589" s="83">
        <v>-6.66</v>
      </c>
      <c r="AA589" s="83">
        <v>-5.9759923394836658</v>
      </c>
    </row>
    <row r="590" spans="1:27" x14ac:dyDescent="0.25">
      <c r="A590" t="s">
        <v>1529</v>
      </c>
      <c r="B590" t="s">
        <v>1529</v>
      </c>
      <c r="C590" t="s">
        <v>2820</v>
      </c>
      <c r="D590" t="s">
        <v>2821</v>
      </c>
      <c r="E590" t="s">
        <v>2822</v>
      </c>
      <c r="F590" t="s">
        <v>2823</v>
      </c>
      <c r="G590" t="s">
        <v>2310</v>
      </c>
      <c r="H590" t="s">
        <v>2824</v>
      </c>
      <c r="I590" t="s">
        <v>68</v>
      </c>
      <c r="J590" t="s">
        <v>69</v>
      </c>
      <c r="K590" t="s">
        <v>73</v>
      </c>
      <c r="L590" t="s">
        <v>74</v>
      </c>
      <c r="M590" t="s">
        <v>629</v>
      </c>
      <c r="N590" t="s">
        <v>2017</v>
      </c>
      <c r="O590" t="s">
        <v>1469</v>
      </c>
      <c r="P590" t="s">
        <v>2816</v>
      </c>
      <c r="Q590" t="s">
        <v>2817</v>
      </c>
      <c r="R590" t="s">
        <v>72</v>
      </c>
      <c r="S590" s="83">
        <v>9706.1299999999901</v>
      </c>
      <c r="T590" s="83">
        <v>4248</v>
      </c>
      <c r="U590" s="83">
        <v>5458.1299999999901</v>
      </c>
      <c r="V590" s="83">
        <v>0</v>
      </c>
      <c r="W590" s="83">
        <v>0</v>
      </c>
      <c r="X590" s="83">
        <v>32.721447543619242</v>
      </c>
      <c r="Y590">
        <v>0</v>
      </c>
      <c r="Z590" s="83">
        <v>545.81299999999919</v>
      </c>
      <c r="AA590" s="83">
        <v>578.5344475436184</v>
      </c>
    </row>
    <row r="591" spans="1:27" x14ac:dyDescent="0.25">
      <c r="A591" t="s">
        <v>1529</v>
      </c>
      <c r="B591" t="s">
        <v>1529</v>
      </c>
      <c r="C591" t="s">
        <v>2820</v>
      </c>
      <c r="D591" t="s">
        <v>2821</v>
      </c>
      <c r="E591" t="s">
        <v>2822</v>
      </c>
      <c r="F591" t="s">
        <v>2823</v>
      </c>
      <c r="G591" t="s">
        <v>2310</v>
      </c>
      <c r="H591" t="s">
        <v>2824</v>
      </c>
      <c r="I591" t="s">
        <v>68</v>
      </c>
      <c r="J591" t="s">
        <v>69</v>
      </c>
      <c r="K591" t="s">
        <v>96</v>
      </c>
      <c r="L591" t="s">
        <v>97</v>
      </c>
      <c r="M591" t="s">
        <v>634</v>
      </c>
      <c r="N591" t="s">
        <v>3797</v>
      </c>
      <c r="O591" t="s">
        <v>982</v>
      </c>
      <c r="P591" t="s">
        <v>1759</v>
      </c>
      <c r="Q591" t="s">
        <v>983</v>
      </c>
      <c r="R591" t="s">
        <v>72</v>
      </c>
      <c r="S591" s="83">
        <v>288.5</v>
      </c>
      <c r="T591" s="83">
        <v>0</v>
      </c>
      <c r="U591" s="83">
        <v>288.5</v>
      </c>
      <c r="V591" s="83">
        <v>0</v>
      </c>
      <c r="W591" s="83">
        <v>0</v>
      </c>
      <c r="X591" s="83">
        <v>0</v>
      </c>
      <c r="Y591">
        <v>0</v>
      </c>
      <c r="Z591" s="83">
        <v>28.85</v>
      </c>
      <c r="AA591" s="83">
        <v>28.85</v>
      </c>
    </row>
    <row r="592" spans="1:27" x14ac:dyDescent="0.25">
      <c r="A592" t="s">
        <v>1529</v>
      </c>
      <c r="B592" t="s">
        <v>1529</v>
      </c>
      <c r="C592" t="s">
        <v>2820</v>
      </c>
      <c r="D592" t="s">
        <v>2821</v>
      </c>
      <c r="E592" t="s">
        <v>2822</v>
      </c>
      <c r="F592" t="s">
        <v>2823</v>
      </c>
      <c r="G592" t="s">
        <v>2310</v>
      </c>
      <c r="H592" t="s">
        <v>2824</v>
      </c>
      <c r="I592" t="s">
        <v>68</v>
      </c>
      <c r="J592" t="s">
        <v>69</v>
      </c>
      <c r="K592" t="s">
        <v>96</v>
      </c>
      <c r="L592" t="s">
        <v>97</v>
      </c>
      <c r="M592" t="s">
        <v>634</v>
      </c>
      <c r="N592" t="s">
        <v>3797</v>
      </c>
      <c r="O592" t="s">
        <v>982</v>
      </c>
      <c r="P592" t="s">
        <v>1415</v>
      </c>
      <c r="Q592" t="s">
        <v>983</v>
      </c>
      <c r="R592" t="s">
        <v>72</v>
      </c>
      <c r="S592" s="83">
        <v>0</v>
      </c>
      <c r="T592" s="83">
        <v>34.559999999999995</v>
      </c>
      <c r="U592" s="83">
        <v>-34.559999999999995</v>
      </c>
      <c r="V592" s="83">
        <v>0</v>
      </c>
      <c r="W592" s="83">
        <v>0</v>
      </c>
      <c r="X592" s="83">
        <v>0.26620838679554631</v>
      </c>
      <c r="Y592">
        <v>0</v>
      </c>
      <c r="Z592" s="83">
        <v>-3.456</v>
      </c>
      <c r="AA592" s="83">
        <v>-3.1897916132044535</v>
      </c>
    </row>
    <row r="593" spans="1:27" x14ac:dyDescent="0.25">
      <c r="A593" t="s">
        <v>1529</v>
      </c>
      <c r="B593" t="s">
        <v>1529</v>
      </c>
      <c r="C593" t="s">
        <v>2820</v>
      </c>
      <c r="D593" t="s">
        <v>2821</v>
      </c>
      <c r="E593" t="s">
        <v>2822</v>
      </c>
      <c r="F593" t="s">
        <v>2823</v>
      </c>
      <c r="G593" t="s">
        <v>2310</v>
      </c>
      <c r="H593" t="s">
        <v>2824</v>
      </c>
      <c r="I593" t="s">
        <v>68</v>
      </c>
      <c r="J593" t="s">
        <v>69</v>
      </c>
      <c r="K593" t="s">
        <v>96</v>
      </c>
      <c r="L593" t="s">
        <v>97</v>
      </c>
      <c r="M593" t="s">
        <v>634</v>
      </c>
      <c r="N593" t="s">
        <v>3797</v>
      </c>
      <c r="O593" t="s">
        <v>3797</v>
      </c>
      <c r="P593" t="s">
        <v>2279</v>
      </c>
      <c r="Q593" t="s">
        <v>636</v>
      </c>
      <c r="R593" t="s">
        <v>72</v>
      </c>
      <c r="S593" s="83">
        <v>0</v>
      </c>
      <c r="T593" s="83">
        <v>17.12</v>
      </c>
      <c r="U593" s="83">
        <v>-17.12</v>
      </c>
      <c r="V593" s="83">
        <v>0</v>
      </c>
      <c r="W593" s="83">
        <v>0</v>
      </c>
      <c r="X593" s="83">
        <v>0.13187174716260863</v>
      </c>
      <c r="Y593">
        <v>0</v>
      </c>
      <c r="Z593" s="83">
        <v>-1.7120000000000002</v>
      </c>
      <c r="AA593" s="83">
        <v>-1.5801282528373917</v>
      </c>
    </row>
    <row r="594" spans="1:27" x14ac:dyDescent="0.25">
      <c r="A594" t="s">
        <v>1529</v>
      </c>
      <c r="B594" t="s">
        <v>1529</v>
      </c>
      <c r="C594" t="s">
        <v>2820</v>
      </c>
      <c r="D594" t="s">
        <v>2821</v>
      </c>
      <c r="E594" t="s">
        <v>2822</v>
      </c>
      <c r="F594" t="s">
        <v>2823</v>
      </c>
      <c r="G594" t="s">
        <v>2310</v>
      </c>
      <c r="H594" t="s">
        <v>2824</v>
      </c>
      <c r="I594" t="s">
        <v>68</v>
      </c>
      <c r="J594" t="s">
        <v>69</v>
      </c>
      <c r="K594" t="s">
        <v>96</v>
      </c>
      <c r="L594" t="s">
        <v>97</v>
      </c>
      <c r="M594" t="s">
        <v>3724</v>
      </c>
      <c r="N594" t="s">
        <v>1473</v>
      </c>
      <c r="O594" t="s">
        <v>1473</v>
      </c>
      <c r="P594" t="s">
        <v>2922</v>
      </c>
      <c r="Q594" t="s">
        <v>1409</v>
      </c>
      <c r="R594" t="s">
        <v>72</v>
      </c>
      <c r="S594" s="83">
        <v>235.79999999999995</v>
      </c>
      <c r="T594" s="83">
        <v>0</v>
      </c>
      <c r="U594" s="83">
        <v>235.79999999999995</v>
      </c>
      <c r="V594" s="83">
        <v>0</v>
      </c>
      <c r="W594" s="83">
        <v>0</v>
      </c>
      <c r="X594" s="83">
        <v>0</v>
      </c>
      <c r="Y594">
        <v>0</v>
      </c>
      <c r="Z594" s="83">
        <v>23.58</v>
      </c>
      <c r="AA594" s="83">
        <v>23.58</v>
      </c>
    </row>
    <row r="595" spans="1:27" x14ac:dyDescent="0.25">
      <c r="A595" t="s">
        <v>1529</v>
      </c>
      <c r="B595" t="s">
        <v>1529</v>
      </c>
      <c r="C595" t="s">
        <v>2820</v>
      </c>
      <c r="D595" t="s">
        <v>2821</v>
      </c>
      <c r="E595" t="s">
        <v>2822</v>
      </c>
      <c r="F595" t="s">
        <v>2823</v>
      </c>
      <c r="G595" t="s">
        <v>2310</v>
      </c>
      <c r="H595" t="s">
        <v>2824</v>
      </c>
      <c r="I595" t="s">
        <v>68</v>
      </c>
      <c r="J595" t="s">
        <v>69</v>
      </c>
      <c r="K595" t="s">
        <v>96</v>
      </c>
      <c r="L595" t="s">
        <v>97</v>
      </c>
      <c r="M595" t="s">
        <v>3724</v>
      </c>
      <c r="N595" t="s">
        <v>3726</v>
      </c>
      <c r="O595" t="s">
        <v>1476</v>
      </c>
      <c r="P595" t="s">
        <v>2023</v>
      </c>
      <c r="Q595" t="s">
        <v>2024</v>
      </c>
      <c r="R595" t="s">
        <v>72</v>
      </c>
      <c r="S595" s="83">
        <v>48.5</v>
      </c>
      <c r="T595" s="83">
        <v>111.96000000000001</v>
      </c>
      <c r="U595" s="83">
        <v>-63.460000000000008</v>
      </c>
      <c r="V595" s="83">
        <v>0</v>
      </c>
      <c r="W595" s="83">
        <v>0</v>
      </c>
      <c r="X595" s="83">
        <v>0.86240425305640533</v>
      </c>
      <c r="Y595">
        <v>0</v>
      </c>
      <c r="Z595" s="83">
        <v>-6.3460000000000001</v>
      </c>
      <c r="AA595" s="83">
        <v>-5.4835957469435952</v>
      </c>
    </row>
    <row r="596" spans="1:27" x14ac:dyDescent="0.25">
      <c r="A596" t="s">
        <v>1529</v>
      </c>
      <c r="B596" t="s">
        <v>1529</v>
      </c>
      <c r="C596" t="s">
        <v>2820</v>
      </c>
      <c r="D596" t="s">
        <v>2821</v>
      </c>
      <c r="E596" t="s">
        <v>2822</v>
      </c>
      <c r="F596" t="s">
        <v>2823</v>
      </c>
      <c r="G596" t="s">
        <v>2310</v>
      </c>
      <c r="H596" t="s">
        <v>2824</v>
      </c>
      <c r="I596" t="s">
        <v>59</v>
      </c>
      <c r="J596" t="s">
        <v>127</v>
      </c>
      <c r="K596" t="s">
        <v>75</v>
      </c>
      <c r="L596" t="s">
        <v>76</v>
      </c>
      <c r="M596" t="s">
        <v>133</v>
      </c>
      <c r="N596" t="s">
        <v>481</v>
      </c>
      <c r="O596" t="s">
        <v>482</v>
      </c>
      <c r="P596" t="s">
        <v>483</v>
      </c>
      <c r="Q596" t="s">
        <v>484</v>
      </c>
      <c r="R596" t="s">
        <v>131</v>
      </c>
      <c r="S596" s="83">
        <v>2144.88</v>
      </c>
      <c r="T596" s="83">
        <v>3250.68</v>
      </c>
      <c r="U596" s="83">
        <v>-1105.8</v>
      </c>
      <c r="V596" s="83">
        <v>0</v>
      </c>
      <c r="W596" s="83">
        <v>0</v>
      </c>
      <c r="X596" s="83">
        <v>25.039302048279705</v>
      </c>
      <c r="Y596">
        <v>0</v>
      </c>
      <c r="Z596" s="83">
        <v>-110.57999999999996</v>
      </c>
      <c r="AA596" s="83">
        <v>-85.54069795172029</v>
      </c>
    </row>
    <row r="597" spans="1:27" x14ac:dyDescent="0.25">
      <c r="A597" t="s">
        <v>1529</v>
      </c>
      <c r="B597" t="s">
        <v>1529</v>
      </c>
      <c r="C597" t="s">
        <v>2820</v>
      </c>
      <c r="D597" t="s">
        <v>2821</v>
      </c>
      <c r="E597" t="s">
        <v>2822</v>
      </c>
      <c r="F597" t="s">
        <v>2823</v>
      </c>
      <c r="G597" t="s">
        <v>2310</v>
      </c>
      <c r="H597" t="s">
        <v>2824</v>
      </c>
      <c r="I597" t="s">
        <v>59</v>
      </c>
      <c r="J597" t="s">
        <v>127</v>
      </c>
      <c r="K597" t="s">
        <v>75</v>
      </c>
      <c r="L597" t="s">
        <v>76</v>
      </c>
      <c r="M597" t="s">
        <v>133</v>
      </c>
      <c r="N597" t="s">
        <v>481</v>
      </c>
      <c r="O597" t="s">
        <v>482</v>
      </c>
      <c r="P597" t="s">
        <v>1644</v>
      </c>
      <c r="Q597" t="s">
        <v>1645</v>
      </c>
      <c r="R597" t="s">
        <v>131</v>
      </c>
      <c r="S597" s="83">
        <v>986.4</v>
      </c>
      <c r="T597" s="83">
        <v>517.43999999999994</v>
      </c>
      <c r="U597" s="83">
        <v>468.95999999999992</v>
      </c>
      <c r="V597" s="83">
        <v>0</v>
      </c>
      <c r="W597" s="83">
        <v>0</v>
      </c>
      <c r="X597" s="83">
        <v>3.9857311245222071</v>
      </c>
      <c r="Y597">
        <v>0</v>
      </c>
      <c r="Z597" s="83">
        <v>46.896000000000001</v>
      </c>
      <c r="AA597" s="83">
        <v>50.881731124522204</v>
      </c>
    </row>
    <row r="598" spans="1:27" x14ac:dyDescent="0.25">
      <c r="A598" t="s">
        <v>1529</v>
      </c>
      <c r="B598" t="s">
        <v>1529</v>
      </c>
      <c r="C598" t="s">
        <v>2820</v>
      </c>
      <c r="D598" t="s">
        <v>2821</v>
      </c>
      <c r="E598" t="s">
        <v>2822</v>
      </c>
      <c r="F598" t="s">
        <v>2823</v>
      </c>
      <c r="G598" t="s">
        <v>2310</v>
      </c>
      <c r="H598" t="s">
        <v>2824</v>
      </c>
      <c r="I598" t="s">
        <v>59</v>
      </c>
      <c r="J598" t="s">
        <v>127</v>
      </c>
      <c r="K598" t="s">
        <v>75</v>
      </c>
      <c r="L598" t="s">
        <v>76</v>
      </c>
      <c r="M598" t="s">
        <v>133</v>
      </c>
      <c r="N598" t="s">
        <v>481</v>
      </c>
      <c r="O598" t="s">
        <v>1911</v>
      </c>
      <c r="P598" t="s">
        <v>2186</v>
      </c>
      <c r="Q598" t="s">
        <v>2187</v>
      </c>
      <c r="R598" t="s">
        <v>131</v>
      </c>
      <c r="S598" s="83">
        <v>112.06</v>
      </c>
      <c r="T598" s="83">
        <v>67.040000000000006</v>
      </c>
      <c r="U598" s="83">
        <v>45.02</v>
      </c>
      <c r="V598" s="83">
        <v>0</v>
      </c>
      <c r="W598" s="83">
        <v>0</v>
      </c>
      <c r="X598" s="83">
        <v>0.51639497253395339</v>
      </c>
      <c r="Y598">
        <v>0</v>
      </c>
      <c r="Z598" s="83">
        <v>4.5020000000000016</v>
      </c>
      <c r="AA598" s="83">
        <v>5.0183949725339554</v>
      </c>
    </row>
    <row r="599" spans="1:27" x14ac:dyDescent="0.25">
      <c r="A599" t="s">
        <v>1529</v>
      </c>
      <c r="B599" t="s">
        <v>1529</v>
      </c>
      <c r="C599" t="s">
        <v>2820</v>
      </c>
      <c r="D599" t="s">
        <v>2821</v>
      </c>
      <c r="E599" t="s">
        <v>2822</v>
      </c>
      <c r="F599" t="s">
        <v>2823</v>
      </c>
      <c r="G599" t="s">
        <v>2310</v>
      </c>
      <c r="H599" t="s">
        <v>2824</v>
      </c>
      <c r="I599" t="s">
        <v>59</v>
      </c>
      <c r="J599" t="s">
        <v>127</v>
      </c>
      <c r="K599" t="s">
        <v>75</v>
      </c>
      <c r="L599" t="s">
        <v>76</v>
      </c>
      <c r="M599" t="s">
        <v>133</v>
      </c>
      <c r="N599" t="s">
        <v>481</v>
      </c>
      <c r="O599" t="s">
        <v>1481</v>
      </c>
      <c r="P599" t="s">
        <v>2188</v>
      </c>
      <c r="Q599" t="s">
        <v>2189</v>
      </c>
      <c r="R599" t="s">
        <v>131</v>
      </c>
      <c r="S599" s="83">
        <v>247.10000000000002</v>
      </c>
      <c r="T599" s="83">
        <v>152.18</v>
      </c>
      <c r="U599" s="83">
        <v>94.920000000000016</v>
      </c>
      <c r="V599" s="83">
        <v>0</v>
      </c>
      <c r="W599" s="83">
        <v>0</v>
      </c>
      <c r="X599" s="83">
        <v>1.1722104254208983</v>
      </c>
      <c r="Y599">
        <v>0</v>
      </c>
      <c r="Z599" s="83">
        <v>9.4920000000000009</v>
      </c>
      <c r="AA599" s="83">
        <v>10.664210425420899</v>
      </c>
    </row>
    <row r="600" spans="1:27" x14ac:dyDescent="0.25">
      <c r="A600" t="s">
        <v>1529</v>
      </c>
      <c r="B600" t="s">
        <v>1529</v>
      </c>
      <c r="C600" t="s">
        <v>2820</v>
      </c>
      <c r="D600" t="s">
        <v>2821</v>
      </c>
      <c r="E600" t="s">
        <v>2822</v>
      </c>
      <c r="F600" t="s">
        <v>2823</v>
      </c>
      <c r="G600" t="s">
        <v>2310</v>
      </c>
      <c r="H600" t="s">
        <v>2824</v>
      </c>
      <c r="I600" t="s">
        <v>59</v>
      </c>
      <c r="J600" t="s">
        <v>127</v>
      </c>
      <c r="K600" t="s">
        <v>75</v>
      </c>
      <c r="L600" t="s">
        <v>76</v>
      </c>
      <c r="M600" t="s">
        <v>133</v>
      </c>
      <c r="N600" t="s">
        <v>337</v>
      </c>
      <c r="O600" t="s">
        <v>378</v>
      </c>
      <c r="P600" t="s">
        <v>1771</v>
      </c>
      <c r="Q600" t="s">
        <v>1772</v>
      </c>
      <c r="R600" t="s">
        <v>131</v>
      </c>
      <c r="S600" s="83">
        <v>0</v>
      </c>
      <c r="T600" s="83">
        <v>26.42</v>
      </c>
      <c r="U600" s="83">
        <v>-26.42</v>
      </c>
      <c r="V600" s="83">
        <v>0</v>
      </c>
      <c r="W600" s="83">
        <v>0</v>
      </c>
      <c r="X600" s="83">
        <v>0.20350768458154903</v>
      </c>
      <c r="Y600">
        <v>0</v>
      </c>
      <c r="Z600" s="83">
        <v>-2.6420000000000003</v>
      </c>
      <c r="AA600" s="83">
        <v>-2.4384923154184515</v>
      </c>
    </row>
    <row r="601" spans="1:27" x14ac:dyDescent="0.25">
      <c r="A601" t="s">
        <v>1529</v>
      </c>
      <c r="B601" t="s">
        <v>1529</v>
      </c>
      <c r="C601" t="s">
        <v>2820</v>
      </c>
      <c r="D601" t="s">
        <v>2821</v>
      </c>
      <c r="E601" t="s">
        <v>2822</v>
      </c>
      <c r="F601" t="s">
        <v>2823</v>
      </c>
      <c r="G601" t="s">
        <v>2310</v>
      </c>
      <c r="H601" t="s">
        <v>2824</v>
      </c>
      <c r="I601" t="s">
        <v>59</v>
      </c>
      <c r="J601" t="s">
        <v>127</v>
      </c>
      <c r="K601" t="s">
        <v>75</v>
      </c>
      <c r="L601" t="s">
        <v>76</v>
      </c>
      <c r="M601" t="s">
        <v>133</v>
      </c>
      <c r="N601" t="s">
        <v>337</v>
      </c>
      <c r="O601" t="s">
        <v>378</v>
      </c>
      <c r="P601" t="s">
        <v>379</v>
      </c>
      <c r="Q601" t="s">
        <v>380</v>
      </c>
      <c r="R601" t="s">
        <v>131</v>
      </c>
      <c r="S601" s="83">
        <v>584.01</v>
      </c>
      <c r="T601" s="83">
        <v>82.72</v>
      </c>
      <c r="U601" s="83">
        <v>501.28999999999996</v>
      </c>
      <c r="V601" s="83">
        <v>0</v>
      </c>
      <c r="W601" s="83">
        <v>0</v>
      </c>
      <c r="X601" s="83">
        <v>0.63717470358008077</v>
      </c>
      <c r="Y601">
        <v>0</v>
      </c>
      <c r="Z601" s="83">
        <v>50.129000000000005</v>
      </c>
      <c r="AA601" s="83">
        <v>50.766174703580084</v>
      </c>
    </row>
    <row r="602" spans="1:27" x14ac:dyDescent="0.25">
      <c r="A602" t="s">
        <v>1529</v>
      </c>
      <c r="B602" t="s">
        <v>1529</v>
      </c>
      <c r="C602" t="s">
        <v>2820</v>
      </c>
      <c r="D602" t="s">
        <v>2821</v>
      </c>
      <c r="E602" t="s">
        <v>2822</v>
      </c>
      <c r="F602" t="s">
        <v>2823</v>
      </c>
      <c r="G602" t="s">
        <v>2310</v>
      </c>
      <c r="H602" t="s">
        <v>2824</v>
      </c>
      <c r="I602" t="s">
        <v>59</v>
      </c>
      <c r="J602" t="s">
        <v>127</v>
      </c>
      <c r="K602" t="s">
        <v>75</v>
      </c>
      <c r="L602" t="s">
        <v>76</v>
      </c>
      <c r="M602" t="s">
        <v>133</v>
      </c>
      <c r="N602" t="s">
        <v>337</v>
      </c>
      <c r="O602" t="s">
        <v>378</v>
      </c>
      <c r="P602" t="s">
        <v>1616</v>
      </c>
      <c r="Q602" t="s">
        <v>1617</v>
      </c>
      <c r="R602" t="s">
        <v>131</v>
      </c>
      <c r="S602" s="83">
        <v>89.38</v>
      </c>
      <c r="T602" s="83">
        <v>57.68</v>
      </c>
      <c r="U602" s="83">
        <v>31.7</v>
      </c>
      <c r="V602" s="83">
        <v>0</v>
      </c>
      <c r="W602" s="83">
        <v>0</v>
      </c>
      <c r="X602" s="83">
        <v>0.4442968677768262</v>
      </c>
      <c r="Y602">
        <v>0</v>
      </c>
      <c r="Z602" s="83">
        <v>3.17</v>
      </c>
      <c r="AA602" s="83">
        <v>3.6142968677768259</v>
      </c>
    </row>
    <row r="603" spans="1:27" x14ac:dyDescent="0.25">
      <c r="A603" t="s">
        <v>1529</v>
      </c>
      <c r="B603" t="s">
        <v>1529</v>
      </c>
      <c r="C603" t="s">
        <v>2820</v>
      </c>
      <c r="D603" t="s">
        <v>2821</v>
      </c>
      <c r="E603" t="s">
        <v>2822</v>
      </c>
      <c r="F603" t="s">
        <v>2823</v>
      </c>
      <c r="G603" t="s">
        <v>2310</v>
      </c>
      <c r="H603" t="s">
        <v>2824</v>
      </c>
      <c r="I603" t="s">
        <v>59</v>
      </c>
      <c r="J603" t="s">
        <v>127</v>
      </c>
      <c r="K603" t="s">
        <v>75</v>
      </c>
      <c r="L603" t="s">
        <v>76</v>
      </c>
      <c r="M603" t="s">
        <v>133</v>
      </c>
      <c r="N603" t="s">
        <v>337</v>
      </c>
      <c r="O603" t="s">
        <v>378</v>
      </c>
      <c r="P603" t="s">
        <v>2855</v>
      </c>
      <c r="Q603" t="s">
        <v>2856</v>
      </c>
      <c r="R603" t="s">
        <v>131</v>
      </c>
      <c r="S603" s="83">
        <v>0</v>
      </c>
      <c r="T603" s="83">
        <v>84.4</v>
      </c>
      <c r="U603" s="83">
        <v>-84.4</v>
      </c>
      <c r="V603" s="83">
        <v>0</v>
      </c>
      <c r="W603" s="83">
        <v>0</v>
      </c>
      <c r="X603" s="83">
        <v>0.65011538904930877</v>
      </c>
      <c r="Y603">
        <v>0</v>
      </c>
      <c r="Z603" s="83">
        <v>-8.4400000000000013</v>
      </c>
      <c r="AA603" s="83">
        <v>-7.7898846109506925</v>
      </c>
    </row>
    <row r="604" spans="1:27" x14ac:dyDescent="0.25">
      <c r="A604" t="s">
        <v>1529</v>
      </c>
      <c r="B604" t="s">
        <v>1529</v>
      </c>
      <c r="C604" t="s">
        <v>2820</v>
      </c>
      <c r="D604" t="s">
        <v>2821</v>
      </c>
      <c r="E604" t="s">
        <v>2822</v>
      </c>
      <c r="F604" t="s">
        <v>2823</v>
      </c>
      <c r="G604" t="s">
        <v>2310</v>
      </c>
      <c r="H604" t="s">
        <v>2824</v>
      </c>
      <c r="I604" t="s">
        <v>59</v>
      </c>
      <c r="J604" t="s">
        <v>127</v>
      </c>
      <c r="K604" t="s">
        <v>75</v>
      </c>
      <c r="L604" t="s">
        <v>76</v>
      </c>
      <c r="M604" t="s">
        <v>133</v>
      </c>
      <c r="N604" t="s">
        <v>337</v>
      </c>
      <c r="O604" t="s">
        <v>338</v>
      </c>
      <c r="P604" t="s">
        <v>1013</v>
      </c>
      <c r="Q604" t="s">
        <v>1014</v>
      </c>
      <c r="R604" t="s">
        <v>131</v>
      </c>
      <c r="S604" s="83">
        <v>286.92</v>
      </c>
      <c r="T604" s="83">
        <v>228.60000000000002</v>
      </c>
      <c r="U604" s="83">
        <v>58.319999999999993</v>
      </c>
      <c r="V604" s="83">
        <v>0</v>
      </c>
      <c r="W604" s="83">
        <v>0</v>
      </c>
      <c r="X604" s="83">
        <v>1.7608575584913742</v>
      </c>
      <c r="Y604">
        <v>0</v>
      </c>
      <c r="Z604" s="83">
        <v>5.8319999999999972</v>
      </c>
      <c r="AA604" s="83">
        <v>7.5928575584913744</v>
      </c>
    </row>
    <row r="605" spans="1:27" x14ac:dyDescent="0.25">
      <c r="A605" t="s">
        <v>1529</v>
      </c>
      <c r="B605" t="s">
        <v>1529</v>
      </c>
      <c r="C605" t="s">
        <v>2820</v>
      </c>
      <c r="D605" t="s">
        <v>2821</v>
      </c>
      <c r="E605" t="s">
        <v>2822</v>
      </c>
      <c r="F605" t="s">
        <v>2823</v>
      </c>
      <c r="G605" t="s">
        <v>2310</v>
      </c>
      <c r="H605" t="s">
        <v>2824</v>
      </c>
      <c r="I605" t="s">
        <v>59</v>
      </c>
      <c r="J605" t="s">
        <v>127</v>
      </c>
      <c r="K605" t="s">
        <v>75</v>
      </c>
      <c r="L605" t="s">
        <v>76</v>
      </c>
      <c r="M605" t="s">
        <v>133</v>
      </c>
      <c r="N605" t="s">
        <v>337</v>
      </c>
      <c r="O605" t="s">
        <v>338</v>
      </c>
      <c r="P605" t="s">
        <v>1695</v>
      </c>
      <c r="Q605" t="s">
        <v>1696</v>
      </c>
      <c r="R605" t="s">
        <v>131</v>
      </c>
      <c r="S605" s="83">
        <v>62.08</v>
      </c>
      <c r="T605" s="83">
        <v>62.08</v>
      </c>
      <c r="U605" s="83">
        <v>0</v>
      </c>
      <c r="V605" s="83">
        <v>0</v>
      </c>
      <c r="W605" s="83">
        <v>0</v>
      </c>
      <c r="X605" s="83">
        <v>0.4781891392438517</v>
      </c>
      <c r="Y605">
        <v>0</v>
      </c>
      <c r="Z605" s="83">
        <v>0</v>
      </c>
      <c r="AA605" s="83">
        <v>0.47818913924385154</v>
      </c>
    </row>
    <row r="606" spans="1:27" x14ac:dyDescent="0.25">
      <c r="A606" t="s">
        <v>1529</v>
      </c>
      <c r="B606" t="s">
        <v>1529</v>
      </c>
      <c r="C606" t="s">
        <v>2820</v>
      </c>
      <c r="D606" t="s">
        <v>2821</v>
      </c>
      <c r="E606" t="s">
        <v>2822</v>
      </c>
      <c r="F606" t="s">
        <v>2823</v>
      </c>
      <c r="G606" t="s">
        <v>2310</v>
      </c>
      <c r="H606" t="s">
        <v>2824</v>
      </c>
      <c r="I606" t="s">
        <v>59</v>
      </c>
      <c r="J606" t="s">
        <v>127</v>
      </c>
      <c r="K606" t="s">
        <v>75</v>
      </c>
      <c r="L606" t="s">
        <v>76</v>
      </c>
      <c r="M606" t="s">
        <v>133</v>
      </c>
      <c r="N606" t="s">
        <v>337</v>
      </c>
      <c r="O606" t="s">
        <v>338</v>
      </c>
      <c r="P606" t="s">
        <v>339</v>
      </c>
      <c r="Q606" t="s">
        <v>340</v>
      </c>
      <c r="R606" t="s">
        <v>131</v>
      </c>
      <c r="S606" s="83">
        <v>378.56</v>
      </c>
      <c r="T606" s="83">
        <v>164.60000000000002</v>
      </c>
      <c r="U606" s="83">
        <v>213.95999999999998</v>
      </c>
      <c r="V606" s="83">
        <v>0</v>
      </c>
      <c r="W606" s="83">
        <v>0</v>
      </c>
      <c r="X606" s="83">
        <v>1.2678790644255478</v>
      </c>
      <c r="Y606">
        <v>0</v>
      </c>
      <c r="Z606" s="83">
        <v>21.396000000000001</v>
      </c>
      <c r="AA606" s="83">
        <v>22.663879064425547</v>
      </c>
    </row>
    <row r="607" spans="1:27" x14ac:dyDescent="0.25">
      <c r="A607" t="s">
        <v>1529</v>
      </c>
      <c r="B607" t="s">
        <v>1529</v>
      </c>
      <c r="C607" t="s">
        <v>2820</v>
      </c>
      <c r="D607" t="s">
        <v>2821</v>
      </c>
      <c r="E607" t="s">
        <v>2822</v>
      </c>
      <c r="F607" t="s">
        <v>2823</v>
      </c>
      <c r="G607" t="s">
        <v>2310</v>
      </c>
      <c r="H607" t="s">
        <v>2824</v>
      </c>
      <c r="I607" t="s">
        <v>59</v>
      </c>
      <c r="J607" t="s">
        <v>127</v>
      </c>
      <c r="K607" t="s">
        <v>75</v>
      </c>
      <c r="L607" t="s">
        <v>76</v>
      </c>
      <c r="M607" t="s">
        <v>133</v>
      </c>
      <c r="N607" t="s">
        <v>337</v>
      </c>
      <c r="O607" t="s">
        <v>338</v>
      </c>
      <c r="P607" t="s">
        <v>341</v>
      </c>
      <c r="Q607" t="s">
        <v>342</v>
      </c>
      <c r="R607" t="s">
        <v>131</v>
      </c>
      <c r="S607" s="83">
        <v>115.92</v>
      </c>
      <c r="T607" s="83">
        <v>169.12</v>
      </c>
      <c r="U607" s="83">
        <v>-53.2</v>
      </c>
      <c r="V607" s="83">
        <v>0</v>
      </c>
      <c r="W607" s="83">
        <v>0</v>
      </c>
      <c r="X607" s="83">
        <v>1.3026956705689468</v>
      </c>
      <c r="Y607">
        <v>0</v>
      </c>
      <c r="Z607" s="83">
        <v>-5.3200000000000021</v>
      </c>
      <c r="AA607" s="83">
        <v>-4.017304329431056</v>
      </c>
    </row>
    <row r="608" spans="1:27" x14ac:dyDescent="0.25">
      <c r="A608" t="s">
        <v>1529</v>
      </c>
      <c r="B608" t="s">
        <v>1529</v>
      </c>
      <c r="C608" t="s">
        <v>2820</v>
      </c>
      <c r="D608" t="s">
        <v>2821</v>
      </c>
      <c r="E608" t="s">
        <v>2822</v>
      </c>
      <c r="F608" t="s">
        <v>2823</v>
      </c>
      <c r="G608" t="s">
        <v>2310</v>
      </c>
      <c r="H608" t="s">
        <v>2824</v>
      </c>
      <c r="I608" t="s">
        <v>59</v>
      </c>
      <c r="J608" t="s">
        <v>127</v>
      </c>
      <c r="K608" t="s">
        <v>75</v>
      </c>
      <c r="L608" t="s">
        <v>76</v>
      </c>
      <c r="M608" t="s">
        <v>133</v>
      </c>
      <c r="N608" t="s">
        <v>337</v>
      </c>
      <c r="O608" t="s">
        <v>338</v>
      </c>
      <c r="P608" t="s">
        <v>2517</v>
      </c>
      <c r="Q608" t="s">
        <v>2518</v>
      </c>
      <c r="R608" t="s">
        <v>131</v>
      </c>
      <c r="S608" s="83">
        <v>214.84</v>
      </c>
      <c r="T608" s="83">
        <v>0</v>
      </c>
      <c r="U608" s="83">
        <v>214.84</v>
      </c>
      <c r="V608" s="83">
        <v>0</v>
      </c>
      <c r="W608" s="83">
        <v>0</v>
      </c>
      <c r="X608" s="83">
        <v>0</v>
      </c>
      <c r="Y608">
        <v>0</v>
      </c>
      <c r="Z608" s="83">
        <v>21.484000000000002</v>
      </c>
      <c r="AA608" s="83">
        <v>21.484000000000002</v>
      </c>
    </row>
    <row r="609" spans="1:27" x14ac:dyDescent="0.25">
      <c r="A609" t="s">
        <v>1529</v>
      </c>
      <c r="B609" t="s">
        <v>1529</v>
      </c>
      <c r="C609" t="s">
        <v>2820</v>
      </c>
      <c r="D609" t="s">
        <v>2821</v>
      </c>
      <c r="E609" t="s">
        <v>2822</v>
      </c>
      <c r="F609" t="s">
        <v>2823</v>
      </c>
      <c r="G609" t="s">
        <v>2310</v>
      </c>
      <c r="H609" t="s">
        <v>2824</v>
      </c>
      <c r="I609" t="s">
        <v>59</v>
      </c>
      <c r="J609" t="s">
        <v>127</v>
      </c>
      <c r="K609" t="s">
        <v>75</v>
      </c>
      <c r="L609" t="s">
        <v>76</v>
      </c>
      <c r="M609" t="s">
        <v>133</v>
      </c>
      <c r="N609" t="s">
        <v>337</v>
      </c>
      <c r="O609" t="s">
        <v>338</v>
      </c>
      <c r="P609" t="s">
        <v>2759</v>
      </c>
      <c r="Q609" t="s">
        <v>2760</v>
      </c>
      <c r="R609" t="s">
        <v>131</v>
      </c>
      <c r="S609" s="83">
        <v>137.79</v>
      </c>
      <c r="T609" s="83">
        <v>104.96</v>
      </c>
      <c r="U609" s="83">
        <v>32.83</v>
      </c>
      <c r="V609" s="83">
        <v>0</v>
      </c>
      <c r="W609" s="83">
        <v>0</v>
      </c>
      <c r="X609" s="83">
        <v>0.80848473026795542</v>
      </c>
      <c r="Y609">
        <v>0</v>
      </c>
      <c r="Z609" s="83">
        <v>3.2829999999999995</v>
      </c>
      <c r="AA609" s="83">
        <v>4.091484730267954</v>
      </c>
    </row>
    <row r="610" spans="1:27" x14ac:dyDescent="0.25">
      <c r="A610" t="s">
        <v>1529</v>
      </c>
      <c r="B610" t="s">
        <v>1529</v>
      </c>
      <c r="C610" t="s">
        <v>2820</v>
      </c>
      <c r="D610" t="s">
        <v>2821</v>
      </c>
      <c r="E610" t="s">
        <v>2822</v>
      </c>
      <c r="F610" t="s">
        <v>2823</v>
      </c>
      <c r="G610" t="s">
        <v>2310</v>
      </c>
      <c r="H610" t="s">
        <v>2824</v>
      </c>
      <c r="I610" t="s">
        <v>59</v>
      </c>
      <c r="J610" t="s">
        <v>127</v>
      </c>
      <c r="K610" t="s">
        <v>75</v>
      </c>
      <c r="L610" t="s">
        <v>76</v>
      </c>
      <c r="M610" t="s">
        <v>133</v>
      </c>
      <c r="N610" t="s">
        <v>337</v>
      </c>
      <c r="O610" t="s">
        <v>338</v>
      </c>
      <c r="P610" t="s">
        <v>1769</v>
      </c>
      <c r="Q610" t="s">
        <v>1770</v>
      </c>
      <c r="R610" t="s">
        <v>131</v>
      </c>
      <c r="S610" s="83">
        <v>30.64</v>
      </c>
      <c r="T610" s="83">
        <v>149.68</v>
      </c>
      <c r="U610" s="83">
        <v>-119.04</v>
      </c>
      <c r="V610" s="83">
        <v>0</v>
      </c>
      <c r="W610" s="83">
        <v>0</v>
      </c>
      <c r="X610" s="83">
        <v>1.152953452996452</v>
      </c>
      <c r="Y610">
        <v>0</v>
      </c>
      <c r="Z610" s="83">
        <v>-11.904000000000002</v>
      </c>
      <c r="AA610" s="83">
        <v>-10.751046547003551</v>
      </c>
    </row>
    <row r="611" spans="1:27" x14ac:dyDescent="0.25">
      <c r="A611" t="s">
        <v>1529</v>
      </c>
      <c r="B611" t="s">
        <v>1529</v>
      </c>
      <c r="C611" t="s">
        <v>2820</v>
      </c>
      <c r="D611" t="s">
        <v>2821</v>
      </c>
      <c r="E611" t="s">
        <v>2822</v>
      </c>
      <c r="F611" t="s">
        <v>2823</v>
      </c>
      <c r="G611" t="s">
        <v>2310</v>
      </c>
      <c r="H611" t="s">
        <v>2824</v>
      </c>
      <c r="I611" t="s">
        <v>59</v>
      </c>
      <c r="J611" t="s">
        <v>127</v>
      </c>
      <c r="K611" t="s">
        <v>75</v>
      </c>
      <c r="L611" t="s">
        <v>76</v>
      </c>
      <c r="M611" t="s">
        <v>133</v>
      </c>
      <c r="N611" t="s">
        <v>337</v>
      </c>
      <c r="O611" t="s">
        <v>338</v>
      </c>
      <c r="P611" t="s">
        <v>1693</v>
      </c>
      <c r="Q611" t="s">
        <v>1694</v>
      </c>
      <c r="R611" t="s">
        <v>131</v>
      </c>
      <c r="S611" s="83">
        <v>83.28</v>
      </c>
      <c r="T611" s="83">
        <v>40.44</v>
      </c>
      <c r="U611" s="83">
        <v>42.84</v>
      </c>
      <c r="V611" s="83">
        <v>0</v>
      </c>
      <c r="W611" s="83">
        <v>0</v>
      </c>
      <c r="X611" s="83">
        <v>0.31150078593784414</v>
      </c>
      <c r="Y611">
        <v>0</v>
      </c>
      <c r="Z611" s="83">
        <v>4.2840000000000016</v>
      </c>
      <c r="AA611" s="83">
        <v>4.5955007859378458</v>
      </c>
    </row>
    <row r="612" spans="1:27" x14ac:dyDescent="0.25">
      <c r="A612" t="s">
        <v>1529</v>
      </c>
      <c r="B612" t="s">
        <v>1529</v>
      </c>
      <c r="C612" t="s">
        <v>2820</v>
      </c>
      <c r="D612" t="s">
        <v>2821</v>
      </c>
      <c r="E612" t="s">
        <v>2822</v>
      </c>
      <c r="F612" t="s">
        <v>2823</v>
      </c>
      <c r="G612" t="s">
        <v>2310</v>
      </c>
      <c r="H612" t="s">
        <v>2824</v>
      </c>
      <c r="I612" t="s">
        <v>59</v>
      </c>
      <c r="J612" t="s">
        <v>127</v>
      </c>
      <c r="K612" t="s">
        <v>75</v>
      </c>
      <c r="L612" t="s">
        <v>76</v>
      </c>
      <c r="M612" t="s">
        <v>133</v>
      </c>
      <c r="N612" t="s">
        <v>337</v>
      </c>
      <c r="O612" t="s">
        <v>338</v>
      </c>
      <c r="P612" t="s">
        <v>2849</v>
      </c>
      <c r="Q612" t="s">
        <v>2850</v>
      </c>
      <c r="R612" t="s">
        <v>131</v>
      </c>
      <c r="S612" s="83">
        <v>44.32</v>
      </c>
      <c r="T612" s="83">
        <v>87.36</v>
      </c>
      <c r="U612" s="83">
        <v>-43.04</v>
      </c>
      <c r="V612" s="83">
        <v>0</v>
      </c>
      <c r="W612" s="83">
        <v>0</v>
      </c>
      <c r="X612" s="83">
        <v>0.6729156443998533</v>
      </c>
      <c r="Y612">
        <v>0</v>
      </c>
      <c r="Z612" s="83">
        <v>-4.3040000000000003</v>
      </c>
      <c r="AA612" s="83">
        <v>-3.6310843556001462</v>
      </c>
    </row>
    <row r="613" spans="1:27" x14ac:dyDescent="0.25">
      <c r="A613" t="s">
        <v>1529</v>
      </c>
      <c r="B613" t="s">
        <v>1529</v>
      </c>
      <c r="C613" t="s">
        <v>2820</v>
      </c>
      <c r="D613" t="s">
        <v>2821</v>
      </c>
      <c r="E613" t="s">
        <v>2822</v>
      </c>
      <c r="F613" t="s">
        <v>2823</v>
      </c>
      <c r="G613" t="s">
        <v>2310</v>
      </c>
      <c r="H613" t="s">
        <v>2824</v>
      </c>
      <c r="I613" t="s">
        <v>59</v>
      </c>
      <c r="J613" t="s">
        <v>127</v>
      </c>
      <c r="K613" t="s">
        <v>75</v>
      </c>
      <c r="L613" t="s">
        <v>76</v>
      </c>
      <c r="M613" t="s">
        <v>133</v>
      </c>
      <c r="N613" t="s">
        <v>337</v>
      </c>
      <c r="O613" t="s">
        <v>338</v>
      </c>
      <c r="P613" t="s">
        <v>2456</v>
      </c>
      <c r="Q613" t="s">
        <v>2457</v>
      </c>
      <c r="R613" t="s">
        <v>131</v>
      </c>
      <c r="S613" s="83">
        <v>68.08</v>
      </c>
      <c r="T613" s="83">
        <v>0</v>
      </c>
      <c r="U613" s="83">
        <v>68.08</v>
      </c>
      <c r="V613" s="83">
        <v>0</v>
      </c>
      <c r="W613" s="83">
        <v>0</v>
      </c>
      <c r="X613" s="83">
        <v>0</v>
      </c>
      <c r="Y613">
        <v>0</v>
      </c>
      <c r="Z613" s="83">
        <v>6.8079999999999998</v>
      </c>
      <c r="AA613" s="83">
        <v>6.8079999999999998</v>
      </c>
    </row>
    <row r="614" spans="1:27" x14ac:dyDescent="0.25">
      <c r="A614" t="s">
        <v>1529</v>
      </c>
      <c r="B614" t="s">
        <v>1529</v>
      </c>
      <c r="C614" t="s">
        <v>2820</v>
      </c>
      <c r="D614" t="s">
        <v>2821</v>
      </c>
      <c r="E614" t="s">
        <v>2822</v>
      </c>
      <c r="F614" t="s">
        <v>2823</v>
      </c>
      <c r="G614" t="s">
        <v>2310</v>
      </c>
      <c r="H614" t="s">
        <v>2824</v>
      </c>
      <c r="I614" t="s">
        <v>59</v>
      </c>
      <c r="J614" t="s">
        <v>127</v>
      </c>
      <c r="K614" t="s">
        <v>75</v>
      </c>
      <c r="L614" t="s">
        <v>76</v>
      </c>
      <c r="M614" t="s">
        <v>133</v>
      </c>
      <c r="N614" t="s">
        <v>337</v>
      </c>
      <c r="O614" t="s">
        <v>338</v>
      </c>
      <c r="P614" t="s">
        <v>2851</v>
      </c>
      <c r="Q614" t="s">
        <v>2852</v>
      </c>
      <c r="R614" t="s">
        <v>131</v>
      </c>
      <c r="S614" s="83">
        <v>30.76</v>
      </c>
      <c r="T614" s="83">
        <v>0</v>
      </c>
      <c r="U614" s="83">
        <v>30.76</v>
      </c>
      <c r="V614" s="83">
        <v>0</v>
      </c>
      <c r="W614" s="83">
        <v>0</v>
      </c>
      <c r="X614" s="83">
        <v>0</v>
      </c>
      <c r="Y614">
        <v>0</v>
      </c>
      <c r="Z614" s="83">
        <v>3.0760000000000005</v>
      </c>
      <c r="AA614" s="83">
        <v>3.0760000000000005</v>
      </c>
    </row>
    <row r="615" spans="1:27" x14ac:dyDescent="0.25">
      <c r="A615" t="s">
        <v>1529</v>
      </c>
      <c r="B615" t="s">
        <v>1529</v>
      </c>
      <c r="C615" t="s">
        <v>2820</v>
      </c>
      <c r="D615" t="s">
        <v>2821</v>
      </c>
      <c r="E615" t="s">
        <v>2822</v>
      </c>
      <c r="F615" t="s">
        <v>2823</v>
      </c>
      <c r="G615" t="s">
        <v>2310</v>
      </c>
      <c r="H615" t="s">
        <v>2824</v>
      </c>
      <c r="I615" t="s">
        <v>59</v>
      </c>
      <c r="J615" t="s">
        <v>127</v>
      </c>
      <c r="K615" t="s">
        <v>75</v>
      </c>
      <c r="L615" t="s">
        <v>76</v>
      </c>
      <c r="M615" t="s">
        <v>133</v>
      </c>
      <c r="N615" t="s">
        <v>337</v>
      </c>
      <c r="O615" t="s">
        <v>338</v>
      </c>
      <c r="P615" t="s">
        <v>2853</v>
      </c>
      <c r="Q615" t="s">
        <v>2854</v>
      </c>
      <c r="R615" t="s">
        <v>131</v>
      </c>
      <c r="S615" s="83">
        <v>156.41999999999999</v>
      </c>
      <c r="T615" s="83">
        <v>156.41999999999999</v>
      </c>
      <c r="U615" s="83">
        <v>0</v>
      </c>
      <c r="V615" s="83">
        <v>0</v>
      </c>
      <c r="W615" s="83">
        <v>0</v>
      </c>
      <c r="X615" s="83">
        <v>1.2048702506527591</v>
      </c>
      <c r="Y615">
        <v>0</v>
      </c>
      <c r="Z615" s="83">
        <v>0</v>
      </c>
      <c r="AA615" s="83">
        <v>1.2048702506527587</v>
      </c>
    </row>
    <row r="616" spans="1:27" x14ac:dyDescent="0.25">
      <c r="A616" t="s">
        <v>1529</v>
      </c>
      <c r="B616" t="s">
        <v>1529</v>
      </c>
      <c r="C616" t="s">
        <v>2820</v>
      </c>
      <c r="D616" t="s">
        <v>2821</v>
      </c>
      <c r="E616" t="s">
        <v>2822</v>
      </c>
      <c r="F616" t="s">
        <v>2823</v>
      </c>
      <c r="G616" t="s">
        <v>2310</v>
      </c>
      <c r="H616" t="s">
        <v>2824</v>
      </c>
      <c r="I616" t="s">
        <v>59</v>
      </c>
      <c r="J616" t="s">
        <v>127</v>
      </c>
      <c r="K616" t="s">
        <v>75</v>
      </c>
      <c r="L616" t="s">
        <v>76</v>
      </c>
      <c r="M616" t="s">
        <v>133</v>
      </c>
      <c r="N616" t="s">
        <v>337</v>
      </c>
      <c r="O616" t="s">
        <v>338</v>
      </c>
      <c r="P616" t="s">
        <v>3735</v>
      </c>
      <c r="Q616" t="s">
        <v>3736</v>
      </c>
      <c r="R616" t="s">
        <v>131</v>
      </c>
      <c r="S616" s="83">
        <v>55.55</v>
      </c>
      <c r="T616" s="83">
        <v>46.29</v>
      </c>
      <c r="U616" s="83">
        <v>9.259999999999998</v>
      </c>
      <c r="V616" s="83">
        <v>0</v>
      </c>
      <c r="W616" s="83">
        <v>0</v>
      </c>
      <c r="X616" s="83">
        <v>0.35656210141104855</v>
      </c>
      <c r="Y616">
        <v>0</v>
      </c>
      <c r="Z616" s="83">
        <v>0.92599999999999927</v>
      </c>
      <c r="AA616" s="83">
        <v>1.282562101411048</v>
      </c>
    </row>
    <row r="617" spans="1:27" x14ac:dyDescent="0.25">
      <c r="A617" t="s">
        <v>1529</v>
      </c>
      <c r="B617" t="s">
        <v>1529</v>
      </c>
      <c r="C617" t="s">
        <v>2820</v>
      </c>
      <c r="D617" t="s">
        <v>2821</v>
      </c>
      <c r="E617" t="s">
        <v>2822</v>
      </c>
      <c r="F617" t="s">
        <v>2823</v>
      </c>
      <c r="G617" t="s">
        <v>2310</v>
      </c>
      <c r="H617" t="s">
        <v>2824</v>
      </c>
      <c r="I617" t="s">
        <v>59</v>
      </c>
      <c r="J617" t="s">
        <v>127</v>
      </c>
      <c r="K617" t="s">
        <v>75</v>
      </c>
      <c r="L617" t="s">
        <v>76</v>
      </c>
      <c r="M617" t="s">
        <v>133</v>
      </c>
      <c r="N617" t="s">
        <v>337</v>
      </c>
      <c r="O617" t="s">
        <v>1010</v>
      </c>
      <c r="P617" t="s">
        <v>1011</v>
      </c>
      <c r="Q617" t="s">
        <v>1012</v>
      </c>
      <c r="R617" t="s">
        <v>131</v>
      </c>
      <c r="S617" s="83">
        <v>38.299999999999997</v>
      </c>
      <c r="T617" s="83">
        <v>37.200000000000003</v>
      </c>
      <c r="U617" s="83">
        <v>1.0999999999999943</v>
      </c>
      <c r="V617" s="83">
        <v>0</v>
      </c>
      <c r="W617" s="83">
        <v>0</v>
      </c>
      <c r="X617" s="83">
        <v>0.28654374967576174</v>
      </c>
      <c r="Y617">
        <v>0</v>
      </c>
      <c r="Z617" s="83">
        <v>0.10999999999999943</v>
      </c>
      <c r="AA617" s="83">
        <v>0.39654374967576134</v>
      </c>
    </row>
    <row r="618" spans="1:27" x14ac:dyDescent="0.25">
      <c r="A618" t="s">
        <v>1529</v>
      </c>
      <c r="B618" t="s">
        <v>1529</v>
      </c>
      <c r="C618" t="s">
        <v>2820</v>
      </c>
      <c r="D618" t="s">
        <v>2821</v>
      </c>
      <c r="E618" t="s">
        <v>2822</v>
      </c>
      <c r="F618" t="s">
        <v>2823</v>
      </c>
      <c r="G618" t="s">
        <v>2310</v>
      </c>
      <c r="H618" t="s">
        <v>2824</v>
      </c>
      <c r="I618" t="s">
        <v>59</v>
      </c>
      <c r="J618" t="s">
        <v>127</v>
      </c>
      <c r="K618" t="s">
        <v>75</v>
      </c>
      <c r="L618" t="s">
        <v>76</v>
      </c>
      <c r="M618" t="s">
        <v>133</v>
      </c>
      <c r="N618" t="s">
        <v>337</v>
      </c>
      <c r="O618" t="s">
        <v>486</v>
      </c>
      <c r="P618" t="s">
        <v>1646</v>
      </c>
      <c r="Q618" t="s">
        <v>1647</v>
      </c>
      <c r="R618" t="s">
        <v>131</v>
      </c>
      <c r="S618" s="83">
        <v>0</v>
      </c>
      <c r="T618" s="83">
        <v>142.74</v>
      </c>
      <c r="U618" s="83">
        <v>-142.74</v>
      </c>
      <c r="V618" s="83">
        <v>0</v>
      </c>
      <c r="W618" s="83">
        <v>0</v>
      </c>
      <c r="X618" s="83">
        <v>1.0994960975461889</v>
      </c>
      <c r="Y618">
        <v>0</v>
      </c>
      <c r="Z618" s="83">
        <v>-14.274000000000001</v>
      </c>
      <c r="AA618" s="83">
        <v>-13.174503902453813</v>
      </c>
    </row>
    <row r="619" spans="1:27" x14ac:dyDescent="0.25">
      <c r="A619" t="s">
        <v>1529</v>
      </c>
      <c r="B619" t="s">
        <v>1529</v>
      </c>
      <c r="C619" t="s">
        <v>2820</v>
      </c>
      <c r="D619" t="s">
        <v>2821</v>
      </c>
      <c r="E619" t="s">
        <v>2822</v>
      </c>
      <c r="F619" t="s">
        <v>2823</v>
      </c>
      <c r="G619" t="s">
        <v>2310</v>
      </c>
      <c r="H619" t="s">
        <v>2824</v>
      </c>
      <c r="I619" t="s">
        <v>59</v>
      </c>
      <c r="J619" t="s">
        <v>127</v>
      </c>
      <c r="K619" t="s">
        <v>75</v>
      </c>
      <c r="L619" t="s">
        <v>76</v>
      </c>
      <c r="M619" t="s">
        <v>133</v>
      </c>
      <c r="N619" t="s">
        <v>337</v>
      </c>
      <c r="O619" t="s">
        <v>486</v>
      </c>
      <c r="P619" t="s">
        <v>2833</v>
      </c>
      <c r="Q619" t="s">
        <v>2834</v>
      </c>
      <c r="R619" t="s">
        <v>131</v>
      </c>
      <c r="S619" s="83">
        <v>62.03</v>
      </c>
      <c r="T619" s="83">
        <v>0</v>
      </c>
      <c r="U619" s="83">
        <v>62.03</v>
      </c>
      <c r="V619" s="83">
        <v>0</v>
      </c>
      <c r="W619" s="83">
        <v>0</v>
      </c>
      <c r="X619" s="83">
        <v>0</v>
      </c>
      <c r="Y619">
        <v>0</v>
      </c>
      <c r="Z619" s="83">
        <v>6.2030000000000003</v>
      </c>
      <c r="AA619" s="83">
        <v>6.2030000000000003</v>
      </c>
    </row>
    <row r="620" spans="1:27" x14ac:dyDescent="0.25">
      <c r="A620" t="s">
        <v>1529</v>
      </c>
      <c r="B620" t="s">
        <v>1529</v>
      </c>
      <c r="C620" t="s">
        <v>2820</v>
      </c>
      <c r="D620" t="s">
        <v>2821</v>
      </c>
      <c r="E620" t="s">
        <v>2822</v>
      </c>
      <c r="F620" t="s">
        <v>2823</v>
      </c>
      <c r="G620" t="s">
        <v>2310</v>
      </c>
      <c r="H620" t="s">
        <v>2824</v>
      </c>
      <c r="I620" t="s">
        <v>59</v>
      </c>
      <c r="J620" t="s">
        <v>127</v>
      </c>
      <c r="K620" t="s">
        <v>75</v>
      </c>
      <c r="L620" t="s">
        <v>76</v>
      </c>
      <c r="M620" t="s">
        <v>133</v>
      </c>
      <c r="N620" t="s">
        <v>337</v>
      </c>
      <c r="O620" t="s">
        <v>486</v>
      </c>
      <c r="P620" t="s">
        <v>2092</v>
      </c>
      <c r="Q620" t="s">
        <v>2093</v>
      </c>
      <c r="R620" t="s">
        <v>131</v>
      </c>
      <c r="S620" s="83">
        <v>62.02</v>
      </c>
      <c r="T620" s="83">
        <v>180.63</v>
      </c>
      <c r="U620" s="83">
        <v>-118.60999999999999</v>
      </c>
      <c r="V620" s="83">
        <v>0</v>
      </c>
      <c r="W620" s="83">
        <v>0</v>
      </c>
      <c r="X620" s="83">
        <v>1.3913547716110977</v>
      </c>
      <c r="Y620">
        <v>0</v>
      </c>
      <c r="Z620" s="83">
        <v>-11.860999999999997</v>
      </c>
      <c r="AA620" s="83">
        <v>-10.469645228388899</v>
      </c>
    </row>
    <row r="621" spans="1:27" x14ac:dyDescent="0.25">
      <c r="A621" t="s">
        <v>1529</v>
      </c>
      <c r="B621" t="s">
        <v>1529</v>
      </c>
      <c r="C621" t="s">
        <v>2820</v>
      </c>
      <c r="D621" t="s">
        <v>2821</v>
      </c>
      <c r="E621" t="s">
        <v>2822</v>
      </c>
      <c r="F621" t="s">
        <v>2823</v>
      </c>
      <c r="G621" t="s">
        <v>2310</v>
      </c>
      <c r="H621" t="s">
        <v>2824</v>
      </c>
      <c r="I621" t="s">
        <v>59</v>
      </c>
      <c r="J621" t="s">
        <v>127</v>
      </c>
      <c r="K621" t="s">
        <v>75</v>
      </c>
      <c r="L621" t="s">
        <v>76</v>
      </c>
      <c r="M621" t="s">
        <v>133</v>
      </c>
      <c r="N621" t="s">
        <v>337</v>
      </c>
      <c r="O621" t="s">
        <v>486</v>
      </c>
      <c r="P621" t="s">
        <v>3156</v>
      </c>
      <c r="Q621" t="s">
        <v>3157</v>
      </c>
      <c r="R621" t="s">
        <v>131</v>
      </c>
      <c r="S621" s="83">
        <v>125</v>
      </c>
      <c r="T621" s="83">
        <v>0</v>
      </c>
      <c r="U621" s="83">
        <v>125</v>
      </c>
      <c r="V621" s="83">
        <v>0</v>
      </c>
      <c r="W621" s="83">
        <v>0</v>
      </c>
      <c r="X621" s="83">
        <v>0</v>
      </c>
      <c r="Y621">
        <v>0</v>
      </c>
      <c r="Z621" s="83">
        <v>12.5</v>
      </c>
      <c r="AA621" s="83">
        <v>12.5</v>
      </c>
    </row>
    <row r="622" spans="1:27" x14ac:dyDescent="0.25">
      <c r="A622" t="s">
        <v>1529</v>
      </c>
      <c r="B622" t="s">
        <v>1529</v>
      </c>
      <c r="C622" t="s">
        <v>2820</v>
      </c>
      <c r="D622" t="s">
        <v>2821</v>
      </c>
      <c r="E622" t="s">
        <v>2822</v>
      </c>
      <c r="F622" t="s">
        <v>2823</v>
      </c>
      <c r="G622" t="s">
        <v>2310</v>
      </c>
      <c r="H622" t="s">
        <v>2824</v>
      </c>
      <c r="I622" t="s">
        <v>59</v>
      </c>
      <c r="J622" t="s">
        <v>127</v>
      </c>
      <c r="K622" t="s">
        <v>75</v>
      </c>
      <c r="L622" t="s">
        <v>76</v>
      </c>
      <c r="M622" t="s">
        <v>133</v>
      </c>
      <c r="N622" t="s">
        <v>337</v>
      </c>
      <c r="O622" t="s">
        <v>486</v>
      </c>
      <c r="P622" t="s">
        <v>3160</v>
      </c>
      <c r="Q622" t="s">
        <v>3161</v>
      </c>
      <c r="R622" t="s">
        <v>131</v>
      </c>
      <c r="S622" s="83">
        <v>0</v>
      </c>
      <c r="T622" s="83">
        <v>191.46</v>
      </c>
      <c r="U622" s="83">
        <v>-191.46</v>
      </c>
      <c r="V622" s="83">
        <v>0</v>
      </c>
      <c r="W622" s="83">
        <v>0</v>
      </c>
      <c r="X622" s="83">
        <v>1.4747759761537993</v>
      </c>
      <c r="Y622">
        <v>0</v>
      </c>
      <c r="Z622" s="83">
        <v>-19.146000000000001</v>
      </c>
      <c r="AA622" s="83">
        <v>-17.6712240238462</v>
      </c>
    </row>
    <row r="623" spans="1:27" x14ac:dyDescent="0.25">
      <c r="A623" t="s">
        <v>1529</v>
      </c>
      <c r="B623" t="s">
        <v>1529</v>
      </c>
      <c r="C623" t="s">
        <v>2820</v>
      </c>
      <c r="D623" t="s">
        <v>2821</v>
      </c>
      <c r="E623" t="s">
        <v>2822</v>
      </c>
      <c r="F623" t="s">
        <v>2823</v>
      </c>
      <c r="G623" t="s">
        <v>2310</v>
      </c>
      <c r="H623" t="s">
        <v>2824</v>
      </c>
      <c r="I623" t="s">
        <v>59</v>
      </c>
      <c r="J623" t="s">
        <v>127</v>
      </c>
      <c r="K623" t="s">
        <v>75</v>
      </c>
      <c r="L623" t="s">
        <v>76</v>
      </c>
      <c r="M623" t="s">
        <v>133</v>
      </c>
      <c r="N623" t="s">
        <v>337</v>
      </c>
      <c r="O623" t="s">
        <v>1483</v>
      </c>
      <c r="P623" t="s">
        <v>2835</v>
      </c>
      <c r="Q623" t="s">
        <v>2836</v>
      </c>
      <c r="R623" t="s">
        <v>131</v>
      </c>
      <c r="S623" s="83">
        <v>253.98000000000002</v>
      </c>
      <c r="T623" s="83">
        <v>207.5</v>
      </c>
      <c r="U623" s="83">
        <v>46.480000000000004</v>
      </c>
      <c r="V623" s="83">
        <v>0</v>
      </c>
      <c r="W623" s="83">
        <v>0</v>
      </c>
      <c r="X623" s="83">
        <v>1.598328711229047</v>
      </c>
      <c r="Y623">
        <v>0</v>
      </c>
      <c r="Z623" s="83">
        <v>4.6480000000000015</v>
      </c>
      <c r="AA623" s="83">
        <v>6.2463287112290491</v>
      </c>
    </row>
    <row r="624" spans="1:27" x14ac:dyDescent="0.25">
      <c r="A624" t="s">
        <v>1529</v>
      </c>
      <c r="B624" t="s">
        <v>1529</v>
      </c>
      <c r="C624" t="s">
        <v>2820</v>
      </c>
      <c r="D624" t="s">
        <v>2821</v>
      </c>
      <c r="E624" t="s">
        <v>2822</v>
      </c>
      <c r="F624" t="s">
        <v>2823</v>
      </c>
      <c r="G624" t="s">
        <v>2310</v>
      </c>
      <c r="H624" t="s">
        <v>2824</v>
      </c>
      <c r="I624" t="s">
        <v>59</v>
      </c>
      <c r="J624" t="s">
        <v>127</v>
      </c>
      <c r="K624" t="s">
        <v>75</v>
      </c>
      <c r="L624" t="s">
        <v>76</v>
      </c>
      <c r="M624" t="s">
        <v>133</v>
      </c>
      <c r="N624" t="s">
        <v>337</v>
      </c>
      <c r="O624" t="s">
        <v>1483</v>
      </c>
      <c r="P624" t="s">
        <v>2837</v>
      </c>
      <c r="Q624" t="s">
        <v>2838</v>
      </c>
      <c r="R624" t="s">
        <v>131</v>
      </c>
      <c r="S624" s="83">
        <v>544.96</v>
      </c>
      <c r="T624" s="83">
        <v>469.45000000000005</v>
      </c>
      <c r="U624" s="83">
        <v>75.509999999999962</v>
      </c>
      <c r="V624" s="83">
        <v>0</v>
      </c>
      <c r="W624" s="83">
        <v>0</v>
      </c>
      <c r="X624" s="83">
        <v>3.6160742818625358</v>
      </c>
      <c r="Y624">
        <v>0</v>
      </c>
      <c r="Z624" s="83">
        <v>7.5509999999999948</v>
      </c>
      <c r="AA624" s="83">
        <v>11.167074281862533</v>
      </c>
    </row>
    <row r="625" spans="1:27" x14ac:dyDescent="0.25">
      <c r="A625" t="s">
        <v>1529</v>
      </c>
      <c r="B625" t="s">
        <v>1529</v>
      </c>
      <c r="C625" t="s">
        <v>2820</v>
      </c>
      <c r="D625" t="s">
        <v>2821</v>
      </c>
      <c r="E625" t="s">
        <v>2822</v>
      </c>
      <c r="F625" t="s">
        <v>2823</v>
      </c>
      <c r="G625" t="s">
        <v>2310</v>
      </c>
      <c r="H625" t="s">
        <v>2824</v>
      </c>
      <c r="I625" t="s">
        <v>59</v>
      </c>
      <c r="J625" t="s">
        <v>127</v>
      </c>
      <c r="K625" t="s">
        <v>75</v>
      </c>
      <c r="L625" t="s">
        <v>76</v>
      </c>
      <c r="M625" t="s">
        <v>133</v>
      </c>
      <c r="N625" t="s">
        <v>337</v>
      </c>
      <c r="O625" t="s">
        <v>1483</v>
      </c>
      <c r="P625" t="s">
        <v>2839</v>
      </c>
      <c r="Q625" t="s">
        <v>2840</v>
      </c>
      <c r="R625" t="s">
        <v>131</v>
      </c>
      <c r="S625" s="83">
        <v>89.2</v>
      </c>
      <c r="T625" s="83">
        <v>263.70000000000005</v>
      </c>
      <c r="U625" s="83">
        <v>-174.50000000000006</v>
      </c>
      <c r="V625" s="83">
        <v>0</v>
      </c>
      <c r="W625" s="83">
        <v>0</v>
      </c>
      <c r="X625" s="83">
        <v>2.0312254513306014</v>
      </c>
      <c r="Y625">
        <v>0</v>
      </c>
      <c r="Z625" s="83">
        <v>-17.450000000000003</v>
      </c>
      <c r="AA625" s="83">
        <v>-15.418774548669402</v>
      </c>
    </row>
    <row r="626" spans="1:27" x14ac:dyDescent="0.25">
      <c r="A626" t="s">
        <v>1529</v>
      </c>
      <c r="B626" t="s">
        <v>1529</v>
      </c>
      <c r="C626" t="s">
        <v>2820</v>
      </c>
      <c r="D626" t="s">
        <v>2821</v>
      </c>
      <c r="E626" t="s">
        <v>2822</v>
      </c>
      <c r="F626" t="s">
        <v>2823</v>
      </c>
      <c r="G626" t="s">
        <v>2310</v>
      </c>
      <c r="H626" t="s">
        <v>2824</v>
      </c>
      <c r="I626" t="s">
        <v>59</v>
      </c>
      <c r="J626" t="s">
        <v>127</v>
      </c>
      <c r="K626" t="s">
        <v>75</v>
      </c>
      <c r="L626" t="s">
        <v>76</v>
      </c>
      <c r="M626" t="s">
        <v>133</v>
      </c>
      <c r="N626" t="s">
        <v>337</v>
      </c>
      <c r="O626" t="s">
        <v>1483</v>
      </c>
      <c r="P626" t="s">
        <v>2841</v>
      </c>
      <c r="Q626" t="s">
        <v>2842</v>
      </c>
      <c r="R626" t="s">
        <v>131</v>
      </c>
      <c r="S626" s="83">
        <v>37.229999999999997</v>
      </c>
      <c r="T626" s="83">
        <v>182.91</v>
      </c>
      <c r="U626" s="83">
        <v>-145.68</v>
      </c>
      <c r="V626" s="83">
        <v>0</v>
      </c>
      <c r="W626" s="83">
        <v>0</v>
      </c>
      <c r="X626" s="83">
        <v>1.4089171304621926</v>
      </c>
      <c r="Y626">
        <v>0</v>
      </c>
      <c r="Z626" s="83">
        <v>-14.568000000000001</v>
      </c>
      <c r="AA626" s="83">
        <v>-13.159082869537809</v>
      </c>
    </row>
    <row r="627" spans="1:27" x14ac:dyDescent="0.25">
      <c r="A627" t="s">
        <v>1529</v>
      </c>
      <c r="B627" t="s">
        <v>1529</v>
      </c>
      <c r="C627" t="s">
        <v>2820</v>
      </c>
      <c r="D627" t="s">
        <v>2821</v>
      </c>
      <c r="E627" t="s">
        <v>2822</v>
      </c>
      <c r="F627" t="s">
        <v>2823</v>
      </c>
      <c r="G627" t="s">
        <v>2310</v>
      </c>
      <c r="H627" t="s">
        <v>2824</v>
      </c>
      <c r="I627" t="s">
        <v>59</v>
      </c>
      <c r="J627" t="s">
        <v>127</v>
      </c>
      <c r="K627" t="s">
        <v>75</v>
      </c>
      <c r="L627" t="s">
        <v>76</v>
      </c>
      <c r="M627" t="s">
        <v>133</v>
      </c>
      <c r="N627" t="s">
        <v>337</v>
      </c>
      <c r="O627" t="s">
        <v>1483</v>
      </c>
      <c r="P627" t="s">
        <v>2843</v>
      </c>
      <c r="Q627" t="s">
        <v>2844</v>
      </c>
      <c r="R627" t="s">
        <v>131</v>
      </c>
      <c r="S627" s="83">
        <v>61.230000000000004</v>
      </c>
      <c r="T627" s="83">
        <v>54.03</v>
      </c>
      <c r="U627" s="83">
        <v>7.2000000000000028</v>
      </c>
      <c r="V627" s="83">
        <v>0</v>
      </c>
      <c r="W627" s="83">
        <v>0</v>
      </c>
      <c r="X627" s="83">
        <v>0.41618168803713451</v>
      </c>
      <c r="Y627">
        <v>0</v>
      </c>
      <c r="Z627" s="83">
        <v>0.71999999999999975</v>
      </c>
      <c r="AA627" s="83">
        <v>1.1361816880371345</v>
      </c>
    </row>
    <row r="628" spans="1:27" x14ac:dyDescent="0.25">
      <c r="A628" t="s">
        <v>1529</v>
      </c>
      <c r="B628" t="s">
        <v>1529</v>
      </c>
      <c r="C628" t="s">
        <v>2820</v>
      </c>
      <c r="D628" t="s">
        <v>2821</v>
      </c>
      <c r="E628" t="s">
        <v>2822</v>
      </c>
      <c r="F628" t="s">
        <v>2823</v>
      </c>
      <c r="G628" t="s">
        <v>2310</v>
      </c>
      <c r="H628" t="s">
        <v>2824</v>
      </c>
      <c r="I628" t="s">
        <v>59</v>
      </c>
      <c r="J628" t="s">
        <v>127</v>
      </c>
      <c r="K628" t="s">
        <v>75</v>
      </c>
      <c r="L628" t="s">
        <v>76</v>
      </c>
      <c r="M628" t="s">
        <v>133</v>
      </c>
      <c r="N628" t="s">
        <v>337</v>
      </c>
      <c r="O628" t="s">
        <v>1483</v>
      </c>
      <c r="P628" t="s">
        <v>2845</v>
      </c>
      <c r="Q628" t="s">
        <v>2846</v>
      </c>
      <c r="R628" t="s">
        <v>131</v>
      </c>
      <c r="S628" s="83">
        <v>244.72</v>
      </c>
      <c r="T628" s="83">
        <v>178.2</v>
      </c>
      <c r="U628" s="83">
        <v>66.52000000000001</v>
      </c>
      <c r="V628" s="83">
        <v>0</v>
      </c>
      <c r="W628" s="83">
        <v>0</v>
      </c>
      <c r="X628" s="83">
        <v>1.3726369944145356</v>
      </c>
      <c r="Y628">
        <v>0</v>
      </c>
      <c r="Z628" s="83">
        <v>6.652000000000001</v>
      </c>
      <c r="AA628" s="83">
        <v>8.0246369944145357</v>
      </c>
    </row>
    <row r="629" spans="1:27" x14ac:dyDescent="0.25">
      <c r="A629" t="s">
        <v>1529</v>
      </c>
      <c r="B629" t="s">
        <v>1529</v>
      </c>
      <c r="C629" t="s">
        <v>2820</v>
      </c>
      <c r="D629" t="s">
        <v>2821</v>
      </c>
      <c r="E629" t="s">
        <v>2822</v>
      </c>
      <c r="F629" t="s">
        <v>2823</v>
      </c>
      <c r="G629" t="s">
        <v>2310</v>
      </c>
      <c r="H629" t="s">
        <v>2824</v>
      </c>
      <c r="I629" t="s">
        <v>59</v>
      </c>
      <c r="J629" t="s">
        <v>127</v>
      </c>
      <c r="K629" t="s">
        <v>75</v>
      </c>
      <c r="L629" t="s">
        <v>76</v>
      </c>
      <c r="M629" t="s">
        <v>133</v>
      </c>
      <c r="N629" t="s">
        <v>337</v>
      </c>
      <c r="O629" t="s">
        <v>1483</v>
      </c>
      <c r="P629" t="s">
        <v>2847</v>
      </c>
      <c r="Q629" t="s">
        <v>2848</v>
      </c>
      <c r="R629" t="s">
        <v>131</v>
      </c>
      <c r="S629" s="83">
        <v>80.400000000000006</v>
      </c>
      <c r="T629" s="83">
        <v>118.26</v>
      </c>
      <c r="U629" s="83">
        <v>-37.86</v>
      </c>
      <c r="V629" s="83">
        <v>0</v>
      </c>
      <c r="W629" s="83">
        <v>0</v>
      </c>
      <c r="X629" s="83">
        <v>0.91093182356601021</v>
      </c>
      <c r="Y629">
        <v>0</v>
      </c>
      <c r="Z629" s="83">
        <v>-3.7859999999999996</v>
      </c>
      <c r="AA629" s="83">
        <v>-2.8750681764339898</v>
      </c>
    </row>
    <row r="630" spans="1:27" x14ac:dyDescent="0.25">
      <c r="A630" t="s">
        <v>1529</v>
      </c>
      <c r="B630" t="s">
        <v>1529</v>
      </c>
      <c r="C630" t="s">
        <v>2820</v>
      </c>
      <c r="D630" t="s">
        <v>2821</v>
      </c>
      <c r="E630" t="s">
        <v>2822</v>
      </c>
      <c r="F630" t="s">
        <v>2823</v>
      </c>
      <c r="G630" t="s">
        <v>2310</v>
      </c>
      <c r="H630" t="s">
        <v>2824</v>
      </c>
      <c r="I630" t="s">
        <v>59</v>
      </c>
      <c r="J630" t="s">
        <v>127</v>
      </c>
      <c r="K630" t="s">
        <v>75</v>
      </c>
      <c r="L630" t="s">
        <v>76</v>
      </c>
      <c r="M630" t="s">
        <v>133</v>
      </c>
      <c r="N630" t="s">
        <v>337</v>
      </c>
      <c r="O630" t="s">
        <v>1483</v>
      </c>
      <c r="P630" t="s">
        <v>3733</v>
      </c>
      <c r="Q630" t="s">
        <v>3734</v>
      </c>
      <c r="R630" t="s">
        <v>131</v>
      </c>
      <c r="S630" s="83">
        <v>135.14999999999998</v>
      </c>
      <c r="T630" s="83">
        <v>212.5</v>
      </c>
      <c r="U630" s="83">
        <v>-77.350000000000023</v>
      </c>
      <c r="V630" s="83">
        <v>0</v>
      </c>
      <c r="W630" s="83">
        <v>0</v>
      </c>
      <c r="X630" s="83">
        <v>1.6368426560779397</v>
      </c>
      <c r="Y630">
        <v>0</v>
      </c>
      <c r="Z630" s="83">
        <v>-7.7350000000000012</v>
      </c>
      <c r="AA630" s="83">
        <v>-6.0981573439220629</v>
      </c>
    </row>
    <row r="631" spans="1:27" x14ac:dyDescent="0.25">
      <c r="A631" t="s">
        <v>1529</v>
      </c>
      <c r="B631" t="s">
        <v>1529</v>
      </c>
      <c r="C631" t="s">
        <v>2820</v>
      </c>
      <c r="D631" t="s">
        <v>2821</v>
      </c>
      <c r="E631" t="s">
        <v>2822</v>
      </c>
      <c r="F631" t="s">
        <v>2823</v>
      </c>
      <c r="G631" t="s">
        <v>2310</v>
      </c>
      <c r="H631" t="s">
        <v>2824</v>
      </c>
      <c r="I631" t="s">
        <v>59</v>
      </c>
      <c r="J631" t="s">
        <v>127</v>
      </c>
      <c r="K631" t="s">
        <v>75</v>
      </c>
      <c r="L631" t="s">
        <v>76</v>
      </c>
      <c r="M631" t="s">
        <v>133</v>
      </c>
      <c r="N631" t="s">
        <v>134</v>
      </c>
      <c r="O631" t="s">
        <v>135</v>
      </c>
      <c r="P631" t="s">
        <v>138</v>
      </c>
      <c r="Q631" t="s">
        <v>139</v>
      </c>
      <c r="R631" t="s">
        <v>131</v>
      </c>
      <c r="S631" s="83">
        <v>7553.52</v>
      </c>
      <c r="T631" s="83">
        <v>6999.52</v>
      </c>
      <c r="U631" s="83">
        <v>554</v>
      </c>
      <c r="V631" s="83">
        <v>0</v>
      </c>
      <c r="W631" s="83">
        <v>0</v>
      </c>
      <c r="X631" s="83">
        <v>53.91582544974429</v>
      </c>
      <c r="Y631">
        <v>0</v>
      </c>
      <c r="Z631" s="83">
        <v>55.399999999999977</v>
      </c>
      <c r="AA631" s="83">
        <v>109.31582544974424</v>
      </c>
    </row>
    <row r="632" spans="1:27" x14ac:dyDescent="0.25">
      <c r="A632" t="s">
        <v>1529</v>
      </c>
      <c r="B632" t="s">
        <v>1529</v>
      </c>
      <c r="C632" t="s">
        <v>2820</v>
      </c>
      <c r="D632" t="s">
        <v>2821</v>
      </c>
      <c r="E632" t="s">
        <v>2822</v>
      </c>
      <c r="F632" t="s">
        <v>2823</v>
      </c>
      <c r="G632" t="s">
        <v>2310</v>
      </c>
      <c r="H632" t="s">
        <v>2824</v>
      </c>
      <c r="I632" t="s">
        <v>59</v>
      </c>
      <c r="J632" t="s">
        <v>127</v>
      </c>
      <c r="K632" t="s">
        <v>75</v>
      </c>
      <c r="L632" t="s">
        <v>76</v>
      </c>
      <c r="M632" t="s">
        <v>133</v>
      </c>
      <c r="N632" t="s">
        <v>134</v>
      </c>
      <c r="O632" t="s">
        <v>135</v>
      </c>
      <c r="P632" t="s">
        <v>1554</v>
      </c>
      <c r="Q632" t="s">
        <v>1555</v>
      </c>
      <c r="R632" t="s">
        <v>131</v>
      </c>
      <c r="S632" s="83">
        <v>1669.42</v>
      </c>
      <c r="T632" s="83">
        <v>1352</v>
      </c>
      <c r="U632" s="83">
        <v>317.42000000000007</v>
      </c>
      <c r="V632" s="83">
        <v>0</v>
      </c>
      <c r="W632" s="83">
        <v>0</v>
      </c>
      <c r="X632" s="83">
        <v>10.414170687140585</v>
      </c>
      <c r="Y632">
        <v>0</v>
      </c>
      <c r="Z632" s="83">
        <v>31.74199999999999</v>
      </c>
      <c r="AA632" s="83">
        <v>42.156170687140573</v>
      </c>
    </row>
    <row r="633" spans="1:27" x14ac:dyDescent="0.25">
      <c r="A633" t="s">
        <v>1529</v>
      </c>
      <c r="B633" t="s">
        <v>1529</v>
      </c>
      <c r="C633" t="s">
        <v>2820</v>
      </c>
      <c r="D633" t="s">
        <v>2821</v>
      </c>
      <c r="E633" t="s">
        <v>2822</v>
      </c>
      <c r="F633" t="s">
        <v>2823</v>
      </c>
      <c r="G633" t="s">
        <v>2310</v>
      </c>
      <c r="H633" t="s">
        <v>2824</v>
      </c>
      <c r="I633" t="s">
        <v>59</v>
      </c>
      <c r="J633" t="s">
        <v>127</v>
      </c>
      <c r="K633" t="s">
        <v>75</v>
      </c>
      <c r="L633" t="s">
        <v>76</v>
      </c>
      <c r="M633" t="s">
        <v>133</v>
      </c>
      <c r="N633" t="s">
        <v>134</v>
      </c>
      <c r="O633" t="s">
        <v>135</v>
      </c>
      <c r="P633" t="s">
        <v>374</v>
      </c>
      <c r="Q633" t="s">
        <v>375</v>
      </c>
      <c r="R633" t="s">
        <v>131</v>
      </c>
      <c r="S633" s="83">
        <v>1290.7599999999998</v>
      </c>
      <c r="T633" s="83">
        <v>1215.4800000000002</v>
      </c>
      <c r="U633" s="83">
        <v>75.279999999999518</v>
      </c>
      <c r="V633" s="83">
        <v>0</v>
      </c>
      <c r="W633" s="83">
        <v>0</v>
      </c>
      <c r="X633" s="83">
        <v>9.3625859369864219</v>
      </c>
      <c r="Y633">
        <v>0</v>
      </c>
      <c r="Z633" s="83">
        <v>7.5279999999999632</v>
      </c>
      <c r="AA633" s="83">
        <v>16.890585936986383</v>
      </c>
    </row>
    <row r="634" spans="1:27" x14ac:dyDescent="0.25">
      <c r="A634" t="s">
        <v>1529</v>
      </c>
      <c r="B634" t="s">
        <v>1529</v>
      </c>
      <c r="C634" t="s">
        <v>2820</v>
      </c>
      <c r="D634" t="s">
        <v>2821</v>
      </c>
      <c r="E634" t="s">
        <v>2822</v>
      </c>
      <c r="F634" t="s">
        <v>2823</v>
      </c>
      <c r="G634" t="s">
        <v>2310</v>
      </c>
      <c r="H634" t="s">
        <v>2824</v>
      </c>
      <c r="I634" t="s">
        <v>59</v>
      </c>
      <c r="J634" t="s">
        <v>127</v>
      </c>
      <c r="K634" t="s">
        <v>75</v>
      </c>
      <c r="L634" t="s">
        <v>76</v>
      </c>
      <c r="M634" t="s">
        <v>133</v>
      </c>
      <c r="N634" t="s">
        <v>134</v>
      </c>
      <c r="O634" t="s">
        <v>135</v>
      </c>
      <c r="P634" t="s">
        <v>142</v>
      </c>
      <c r="Q634" t="s">
        <v>143</v>
      </c>
      <c r="R634" t="s">
        <v>131</v>
      </c>
      <c r="S634" s="83">
        <v>1585.9399999999998</v>
      </c>
      <c r="T634" s="83">
        <v>1175.9999999999998</v>
      </c>
      <c r="U634" s="83">
        <v>409.94000000000005</v>
      </c>
      <c r="V634" s="83">
        <v>0</v>
      </c>
      <c r="W634" s="83">
        <v>0</v>
      </c>
      <c r="X634" s="83">
        <v>9.0584798284595625</v>
      </c>
      <c r="Y634">
        <v>0</v>
      </c>
      <c r="Z634" s="83">
        <v>40.994000000000014</v>
      </c>
      <c r="AA634" s="83">
        <v>50.052479828459582</v>
      </c>
    </row>
    <row r="635" spans="1:27" x14ac:dyDescent="0.25">
      <c r="A635" t="s">
        <v>1529</v>
      </c>
      <c r="B635" t="s">
        <v>1529</v>
      </c>
      <c r="C635" t="s">
        <v>2820</v>
      </c>
      <c r="D635" t="s">
        <v>2821</v>
      </c>
      <c r="E635" t="s">
        <v>2822</v>
      </c>
      <c r="F635" t="s">
        <v>2823</v>
      </c>
      <c r="G635" t="s">
        <v>2310</v>
      </c>
      <c r="H635" t="s">
        <v>2824</v>
      </c>
      <c r="I635" t="s">
        <v>59</v>
      </c>
      <c r="J635" t="s">
        <v>127</v>
      </c>
      <c r="K635" t="s">
        <v>75</v>
      </c>
      <c r="L635" t="s">
        <v>76</v>
      </c>
      <c r="M635" t="s">
        <v>133</v>
      </c>
      <c r="N635" t="s">
        <v>134</v>
      </c>
      <c r="O635" t="s">
        <v>135</v>
      </c>
      <c r="P635" t="s">
        <v>1560</v>
      </c>
      <c r="Q635" t="s">
        <v>1561</v>
      </c>
      <c r="R635" t="s">
        <v>131</v>
      </c>
      <c r="S635" s="83">
        <v>5099.99</v>
      </c>
      <c r="T635" s="83">
        <v>5967.44</v>
      </c>
      <c r="U635" s="83">
        <v>-867.44999999999982</v>
      </c>
      <c r="V635" s="83">
        <v>0</v>
      </c>
      <c r="W635" s="83">
        <v>0</v>
      </c>
      <c r="X635" s="83">
        <v>45.965931009815243</v>
      </c>
      <c r="Y635">
        <v>0</v>
      </c>
      <c r="Z635" s="83">
        <v>-86.745000000000005</v>
      </c>
      <c r="AA635" s="83">
        <v>-40.779068990184783</v>
      </c>
    </row>
    <row r="636" spans="1:27" x14ac:dyDescent="0.25">
      <c r="A636" t="s">
        <v>1529</v>
      </c>
      <c r="B636" t="s">
        <v>1529</v>
      </c>
      <c r="C636" t="s">
        <v>2820</v>
      </c>
      <c r="D636" t="s">
        <v>2821</v>
      </c>
      <c r="E636" t="s">
        <v>2822</v>
      </c>
      <c r="F636" t="s">
        <v>2823</v>
      </c>
      <c r="G636" t="s">
        <v>2310</v>
      </c>
      <c r="H636" t="s">
        <v>2824</v>
      </c>
      <c r="I636" t="s">
        <v>59</v>
      </c>
      <c r="J636" t="s">
        <v>127</v>
      </c>
      <c r="K636" t="s">
        <v>75</v>
      </c>
      <c r="L636" t="s">
        <v>76</v>
      </c>
      <c r="M636" t="s">
        <v>133</v>
      </c>
      <c r="N636" t="s">
        <v>134</v>
      </c>
      <c r="O636" t="s">
        <v>135</v>
      </c>
      <c r="P636" t="s">
        <v>1562</v>
      </c>
      <c r="Q636" t="s">
        <v>1563</v>
      </c>
      <c r="R636" t="s">
        <v>131</v>
      </c>
      <c r="S636" s="83">
        <v>0</v>
      </c>
      <c r="T636" s="83">
        <v>138.24</v>
      </c>
      <c r="U636" s="83">
        <v>-138.24</v>
      </c>
      <c r="V636" s="83">
        <v>0</v>
      </c>
      <c r="W636" s="83">
        <v>0</v>
      </c>
      <c r="X636" s="83">
        <v>1.0648335471821853</v>
      </c>
      <c r="Y636">
        <v>0</v>
      </c>
      <c r="Z636" s="83">
        <v>-13.824000000000002</v>
      </c>
      <c r="AA636" s="83">
        <v>-12.759166452817816</v>
      </c>
    </row>
    <row r="637" spans="1:27" x14ac:dyDescent="0.25">
      <c r="A637" t="s">
        <v>1529</v>
      </c>
      <c r="B637" t="s">
        <v>1529</v>
      </c>
      <c r="C637" t="s">
        <v>2820</v>
      </c>
      <c r="D637" t="s">
        <v>2821</v>
      </c>
      <c r="E637" t="s">
        <v>2822</v>
      </c>
      <c r="F637" t="s">
        <v>2823</v>
      </c>
      <c r="G637" t="s">
        <v>2310</v>
      </c>
      <c r="H637" t="s">
        <v>2824</v>
      </c>
      <c r="I637" t="s">
        <v>59</v>
      </c>
      <c r="J637" t="s">
        <v>127</v>
      </c>
      <c r="K637" t="s">
        <v>75</v>
      </c>
      <c r="L637" t="s">
        <v>76</v>
      </c>
      <c r="M637" t="s">
        <v>133</v>
      </c>
      <c r="N637" t="s">
        <v>134</v>
      </c>
      <c r="O637" t="s">
        <v>135</v>
      </c>
      <c r="P637" t="s">
        <v>1564</v>
      </c>
      <c r="Q637" t="s">
        <v>1565</v>
      </c>
      <c r="R637" t="s">
        <v>131</v>
      </c>
      <c r="S637" s="83">
        <v>0</v>
      </c>
      <c r="T637" s="83">
        <v>47.52</v>
      </c>
      <c r="U637" s="83">
        <v>-47.52</v>
      </c>
      <c r="V637" s="83">
        <v>0</v>
      </c>
      <c r="W637" s="83">
        <v>0</v>
      </c>
      <c r="X637" s="83">
        <v>0.36603653184387624</v>
      </c>
      <c r="Y637">
        <v>0</v>
      </c>
      <c r="Z637" s="83">
        <v>-4.7520000000000007</v>
      </c>
      <c r="AA637" s="83">
        <v>-4.3859634681561248</v>
      </c>
    </row>
    <row r="638" spans="1:27" x14ac:dyDescent="0.25">
      <c r="A638" t="s">
        <v>1529</v>
      </c>
      <c r="B638" t="s">
        <v>1529</v>
      </c>
      <c r="C638" t="s">
        <v>2820</v>
      </c>
      <c r="D638" t="s">
        <v>2821</v>
      </c>
      <c r="E638" t="s">
        <v>2822</v>
      </c>
      <c r="F638" t="s">
        <v>2823</v>
      </c>
      <c r="G638" t="s">
        <v>2310</v>
      </c>
      <c r="H638" t="s">
        <v>2824</v>
      </c>
      <c r="I638" t="s">
        <v>59</v>
      </c>
      <c r="J638" t="s">
        <v>127</v>
      </c>
      <c r="K638" t="s">
        <v>75</v>
      </c>
      <c r="L638" t="s">
        <v>76</v>
      </c>
      <c r="M638" t="s">
        <v>133</v>
      </c>
      <c r="N638" t="s">
        <v>134</v>
      </c>
      <c r="O638" t="s">
        <v>135</v>
      </c>
      <c r="P638" t="s">
        <v>136</v>
      </c>
      <c r="Q638" t="s">
        <v>137</v>
      </c>
      <c r="R638" t="s">
        <v>131</v>
      </c>
      <c r="S638" s="83">
        <v>0</v>
      </c>
      <c r="T638" s="83">
        <v>13.26</v>
      </c>
      <c r="U638" s="83">
        <v>-13.26</v>
      </c>
      <c r="V638" s="83">
        <v>0</v>
      </c>
      <c r="W638" s="83">
        <v>0</v>
      </c>
      <c r="X638" s="83">
        <v>0.10213898173926343</v>
      </c>
      <c r="Y638">
        <v>0</v>
      </c>
      <c r="Z638" s="83">
        <v>-1.3260000000000001</v>
      </c>
      <c r="AA638" s="83">
        <v>-1.2238610182607366</v>
      </c>
    </row>
    <row r="639" spans="1:27" x14ac:dyDescent="0.25">
      <c r="A639" t="s">
        <v>1529</v>
      </c>
      <c r="B639" t="s">
        <v>1529</v>
      </c>
      <c r="C639" t="s">
        <v>2820</v>
      </c>
      <c r="D639" t="s">
        <v>2821</v>
      </c>
      <c r="E639" t="s">
        <v>2822</v>
      </c>
      <c r="F639" t="s">
        <v>2823</v>
      </c>
      <c r="G639" t="s">
        <v>2310</v>
      </c>
      <c r="H639" t="s">
        <v>2824</v>
      </c>
      <c r="I639" t="s">
        <v>59</v>
      </c>
      <c r="J639" t="s">
        <v>127</v>
      </c>
      <c r="K639" t="s">
        <v>75</v>
      </c>
      <c r="L639" t="s">
        <v>76</v>
      </c>
      <c r="M639" t="s">
        <v>133</v>
      </c>
      <c r="N639" t="s">
        <v>149</v>
      </c>
      <c r="O639" t="s">
        <v>150</v>
      </c>
      <c r="P639" t="s">
        <v>151</v>
      </c>
      <c r="Q639" t="s">
        <v>152</v>
      </c>
      <c r="R639" t="s">
        <v>131</v>
      </c>
      <c r="S639" s="83">
        <v>22322</v>
      </c>
      <c r="T639" s="83">
        <v>34758.290000000008</v>
      </c>
      <c r="U639" s="83">
        <v>-12436.290000000008</v>
      </c>
      <c r="V639" s="83">
        <v>0</v>
      </c>
      <c r="W639" s="83">
        <v>0</v>
      </c>
      <c r="X639" s="83">
        <v>267.73577282036376</v>
      </c>
      <c r="Y639">
        <v>0</v>
      </c>
      <c r="Z639" s="83">
        <v>-1243.6290000000006</v>
      </c>
      <c r="AA639" s="83">
        <v>-975.89322717963682</v>
      </c>
    </row>
    <row r="640" spans="1:27" x14ac:dyDescent="0.25">
      <c r="A640" t="s">
        <v>1529</v>
      </c>
      <c r="B640" t="s">
        <v>1529</v>
      </c>
      <c r="C640" t="s">
        <v>2820</v>
      </c>
      <c r="D640" t="s">
        <v>2821</v>
      </c>
      <c r="E640" t="s">
        <v>2822</v>
      </c>
      <c r="F640" t="s">
        <v>2823</v>
      </c>
      <c r="G640" t="s">
        <v>2310</v>
      </c>
      <c r="H640" t="s">
        <v>2824</v>
      </c>
      <c r="I640" t="s">
        <v>59</v>
      </c>
      <c r="J640" t="s">
        <v>127</v>
      </c>
      <c r="K640" t="s">
        <v>75</v>
      </c>
      <c r="L640" t="s">
        <v>76</v>
      </c>
      <c r="M640" t="s">
        <v>133</v>
      </c>
      <c r="N640" t="s">
        <v>149</v>
      </c>
      <c r="O640" t="s">
        <v>150</v>
      </c>
      <c r="P640" t="s">
        <v>740</v>
      </c>
      <c r="Q640" t="s">
        <v>741</v>
      </c>
      <c r="R640" t="s">
        <v>131</v>
      </c>
      <c r="S640" s="83">
        <v>0</v>
      </c>
      <c r="T640" s="83">
        <v>1479.4000000000003</v>
      </c>
      <c r="U640" s="83">
        <v>-1479.4000000000003</v>
      </c>
      <c r="V640" s="83">
        <v>0</v>
      </c>
      <c r="W640" s="83">
        <v>0</v>
      </c>
      <c r="X640" s="83">
        <v>11.395506001890373</v>
      </c>
      <c r="Y640">
        <v>0</v>
      </c>
      <c r="Z640" s="83">
        <v>-147.94000000000003</v>
      </c>
      <c r="AA640" s="83">
        <v>-136.54449399810966</v>
      </c>
    </row>
    <row r="641" spans="1:27" x14ac:dyDescent="0.25">
      <c r="A641" t="s">
        <v>1529</v>
      </c>
      <c r="B641" t="s">
        <v>1529</v>
      </c>
      <c r="C641" t="s">
        <v>2820</v>
      </c>
      <c r="D641" t="s">
        <v>2821</v>
      </c>
      <c r="E641" t="s">
        <v>2822</v>
      </c>
      <c r="F641" t="s">
        <v>2823</v>
      </c>
      <c r="G641" t="s">
        <v>2310</v>
      </c>
      <c r="H641" t="s">
        <v>2824</v>
      </c>
      <c r="I641" t="s">
        <v>59</v>
      </c>
      <c r="J641" t="s">
        <v>127</v>
      </c>
      <c r="K641" t="s">
        <v>75</v>
      </c>
      <c r="L641" t="s">
        <v>76</v>
      </c>
      <c r="M641" t="s">
        <v>133</v>
      </c>
      <c r="N641" t="s">
        <v>149</v>
      </c>
      <c r="O641" t="s">
        <v>150</v>
      </c>
      <c r="P641" t="s">
        <v>2497</v>
      </c>
      <c r="Q641" t="s">
        <v>2498</v>
      </c>
      <c r="R641" t="s">
        <v>131</v>
      </c>
      <c r="S641" s="83">
        <v>16459.400000000001</v>
      </c>
      <c r="T641" s="83">
        <v>24795.35</v>
      </c>
      <c r="U641" s="83">
        <v>-8335.9499999999971</v>
      </c>
      <c r="V641" s="83">
        <v>0</v>
      </c>
      <c r="W641" s="83">
        <v>0</v>
      </c>
      <c r="X641" s="83">
        <v>190.99334848179831</v>
      </c>
      <c r="Y641">
        <v>0</v>
      </c>
      <c r="Z641" s="83">
        <v>-833.59499999999957</v>
      </c>
      <c r="AA641" s="83">
        <v>-642.60165151820115</v>
      </c>
    </row>
    <row r="642" spans="1:27" x14ac:dyDescent="0.25">
      <c r="A642" t="s">
        <v>1529</v>
      </c>
      <c r="B642" t="s">
        <v>1529</v>
      </c>
      <c r="C642" t="s">
        <v>2820</v>
      </c>
      <c r="D642" t="s">
        <v>2821</v>
      </c>
      <c r="E642" t="s">
        <v>2822</v>
      </c>
      <c r="F642" t="s">
        <v>2823</v>
      </c>
      <c r="G642" t="s">
        <v>2310</v>
      </c>
      <c r="H642" t="s">
        <v>2824</v>
      </c>
      <c r="I642" t="s">
        <v>59</v>
      </c>
      <c r="J642" t="s">
        <v>127</v>
      </c>
      <c r="K642" t="s">
        <v>75</v>
      </c>
      <c r="L642" t="s">
        <v>76</v>
      </c>
      <c r="M642" t="s">
        <v>133</v>
      </c>
      <c r="N642" t="s">
        <v>149</v>
      </c>
      <c r="O642" t="s">
        <v>150</v>
      </c>
      <c r="P642" t="s">
        <v>1006</v>
      </c>
      <c r="Q642" t="s">
        <v>1007</v>
      </c>
      <c r="R642" t="s">
        <v>131</v>
      </c>
      <c r="S642" s="83">
        <v>324.39999999999998</v>
      </c>
      <c r="T642" s="83">
        <v>325.13</v>
      </c>
      <c r="U642" s="83">
        <v>-0.73000000000001819</v>
      </c>
      <c r="V642" s="83">
        <v>0</v>
      </c>
      <c r="W642" s="83">
        <v>0</v>
      </c>
      <c r="X642" s="83">
        <v>2.5044077777440967</v>
      </c>
      <c r="Y642">
        <v>0</v>
      </c>
      <c r="Z642" s="83">
        <v>-7.2999999999998622E-2</v>
      </c>
      <c r="AA642" s="83">
        <v>2.4314077777440968</v>
      </c>
    </row>
    <row r="643" spans="1:27" x14ac:dyDescent="0.25">
      <c r="A643" t="s">
        <v>1529</v>
      </c>
      <c r="B643" t="s">
        <v>1529</v>
      </c>
      <c r="C643" t="s">
        <v>2820</v>
      </c>
      <c r="D643" t="s">
        <v>2821</v>
      </c>
      <c r="E643" t="s">
        <v>2822</v>
      </c>
      <c r="F643" t="s">
        <v>2823</v>
      </c>
      <c r="G643" t="s">
        <v>2310</v>
      </c>
      <c r="H643" t="s">
        <v>2824</v>
      </c>
      <c r="I643" t="s">
        <v>59</v>
      </c>
      <c r="J643" t="s">
        <v>127</v>
      </c>
      <c r="K643" t="s">
        <v>75</v>
      </c>
      <c r="L643" t="s">
        <v>76</v>
      </c>
      <c r="M643" t="s">
        <v>133</v>
      </c>
      <c r="N643" t="s">
        <v>149</v>
      </c>
      <c r="O643" t="s">
        <v>150</v>
      </c>
      <c r="P643" t="s">
        <v>3731</v>
      </c>
      <c r="Q643" t="s">
        <v>3732</v>
      </c>
      <c r="R643" t="s">
        <v>131</v>
      </c>
      <c r="S643" s="83">
        <v>30.3</v>
      </c>
      <c r="T643" s="83">
        <v>126.25</v>
      </c>
      <c r="U643" s="83">
        <v>-95.95</v>
      </c>
      <c r="V643" s="83">
        <v>0</v>
      </c>
      <c r="W643" s="83">
        <v>0</v>
      </c>
      <c r="X643" s="83">
        <v>0.97247710743454063</v>
      </c>
      <c r="Y643">
        <v>0</v>
      </c>
      <c r="Z643" s="83">
        <v>-9.5949999999999989</v>
      </c>
      <c r="AA643" s="83">
        <v>-8.6225228925654598</v>
      </c>
    </row>
    <row r="644" spans="1:27" x14ac:dyDescent="0.25">
      <c r="A644" t="s">
        <v>1529</v>
      </c>
      <c r="B644" t="s">
        <v>1529</v>
      </c>
      <c r="C644" t="s">
        <v>2820</v>
      </c>
      <c r="D644" t="s">
        <v>2821</v>
      </c>
      <c r="E644" t="s">
        <v>2822</v>
      </c>
      <c r="F644" t="s">
        <v>2823</v>
      </c>
      <c r="G644" t="s">
        <v>2310</v>
      </c>
      <c r="H644" t="s">
        <v>2824</v>
      </c>
      <c r="I644" t="s">
        <v>59</v>
      </c>
      <c r="J644" t="s">
        <v>127</v>
      </c>
      <c r="K644" t="s">
        <v>75</v>
      </c>
      <c r="L644" t="s">
        <v>76</v>
      </c>
      <c r="M644" t="s">
        <v>133</v>
      </c>
      <c r="N644" t="s">
        <v>149</v>
      </c>
      <c r="O644" t="s">
        <v>737</v>
      </c>
      <c r="P644" t="s">
        <v>2831</v>
      </c>
      <c r="Q644" t="s">
        <v>2832</v>
      </c>
      <c r="R644" t="s">
        <v>131</v>
      </c>
      <c r="S644" s="83">
        <v>0</v>
      </c>
      <c r="T644" s="83">
        <v>100.94</v>
      </c>
      <c r="U644" s="83">
        <v>-100.94</v>
      </c>
      <c r="V644" s="83">
        <v>0</v>
      </c>
      <c r="W644" s="83">
        <v>0</v>
      </c>
      <c r="X644" s="83">
        <v>0.77751951860944579</v>
      </c>
      <c r="Y644">
        <v>0</v>
      </c>
      <c r="Z644" s="83">
        <v>-10.094000000000001</v>
      </c>
      <c r="AA644" s="83">
        <v>-9.3164804813905562</v>
      </c>
    </row>
    <row r="645" spans="1:27" x14ac:dyDescent="0.25">
      <c r="A645" t="s">
        <v>1529</v>
      </c>
      <c r="B645" t="s">
        <v>1529</v>
      </c>
      <c r="C645" t="s">
        <v>2820</v>
      </c>
      <c r="D645" t="s">
        <v>2821</v>
      </c>
      <c r="E645" t="s">
        <v>2822</v>
      </c>
      <c r="F645" t="s">
        <v>2823</v>
      </c>
      <c r="G645" t="s">
        <v>2310</v>
      </c>
      <c r="H645" t="s">
        <v>2824</v>
      </c>
      <c r="I645" t="s">
        <v>59</v>
      </c>
      <c r="J645" t="s">
        <v>127</v>
      </c>
      <c r="K645" t="s">
        <v>75</v>
      </c>
      <c r="L645" t="s">
        <v>76</v>
      </c>
      <c r="M645" t="s">
        <v>133</v>
      </c>
      <c r="N645" t="s">
        <v>146</v>
      </c>
      <c r="O645" t="s">
        <v>147</v>
      </c>
      <c r="P645" t="s">
        <v>1614</v>
      </c>
      <c r="Q645" t="s">
        <v>1615</v>
      </c>
      <c r="R645" t="s">
        <v>131</v>
      </c>
      <c r="S645" s="83">
        <v>664.16</v>
      </c>
      <c r="T645" s="83">
        <v>328.15</v>
      </c>
      <c r="U645" s="83">
        <v>336.01</v>
      </c>
      <c r="V645" s="83">
        <v>0</v>
      </c>
      <c r="W645" s="83">
        <v>0</v>
      </c>
      <c r="X645" s="83">
        <v>2.5276702004328273</v>
      </c>
      <c r="Y645">
        <v>0</v>
      </c>
      <c r="Z645" s="83">
        <v>33.600999999999999</v>
      </c>
      <c r="AA645" s="83">
        <v>36.128670200432822</v>
      </c>
    </row>
    <row r="646" spans="1:27" x14ac:dyDescent="0.25">
      <c r="A646" t="s">
        <v>1529</v>
      </c>
      <c r="B646" t="s">
        <v>1529</v>
      </c>
      <c r="C646" t="s">
        <v>2820</v>
      </c>
      <c r="D646" t="s">
        <v>2821</v>
      </c>
      <c r="E646" t="s">
        <v>2822</v>
      </c>
      <c r="F646" t="s">
        <v>2823</v>
      </c>
      <c r="G646" t="s">
        <v>2310</v>
      </c>
      <c r="H646" t="s">
        <v>2824</v>
      </c>
      <c r="I646" t="s">
        <v>59</v>
      </c>
      <c r="J646" t="s">
        <v>127</v>
      </c>
      <c r="K646" t="s">
        <v>75</v>
      </c>
      <c r="L646" t="s">
        <v>76</v>
      </c>
      <c r="M646" t="s">
        <v>133</v>
      </c>
      <c r="N646" t="s">
        <v>146</v>
      </c>
      <c r="O646" t="s">
        <v>147</v>
      </c>
      <c r="P646" t="s">
        <v>2829</v>
      </c>
      <c r="Q646" t="s">
        <v>2830</v>
      </c>
      <c r="R646" t="s">
        <v>131</v>
      </c>
      <c r="S646" s="83">
        <v>123.48</v>
      </c>
      <c r="T646" s="83">
        <v>61.13</v>
      </c>
      <c r="U646" s="83">
        <v>62.35</v>
      </c>
      <c r="V646" s="83">
        <v>0</v>
      </c>
      <c r="W646" s="83">
        <v>0</v>
      </c>
      <c r="X646" s="83">
        <v>0.47087148972256215</v>
      </c>
      <c r="Y646">
        <v>0</v>
      </c>
      <c r="Z646" s="83">
        <v>6.2350000000000003</v>
      </c>
      <c r="AA646" s="83">
        <v>6.7058714897225622</v>
      </c>
    </row>
    <row r="647" spans="1:27" x14ac:dyDescent="0.25">
      <c r="A647" t="s">
        <v>1529</v>
      </c>
      <c r="B647" t="s">
        <v>1529</v>
      </c>
      <c r="C647" t="s">
        <v>2820</v>
      </c>
      <c r="D647" t="s">
        <v>2821</v>
      </c>
      <c r="E647" t="s">
        <v>2822</v>
      </c>
      <c r="F647" t="s">
        <v>2823</v>
      </c>
      <c r="G647" t="s">
        <v>2310</v>
      </c>
      <c r="H647" t="s">
        <v>2824</v>
      </c>
      <c r="I647" t="s">
        <v>59</v>
      </c>
      <c r="J647" t="s">
        <v>127</v>
      </c>
      <c r="K647" t="s">
        <v>75</v>
      </c>
      <c r="L647" t="s">
        <v>76</v>
      </c>
      <c r="M647" t="s">
        <v>133</v>
      </c>
      <c r="N647" t="s">
        <v>146</v>
      </c>
      <c r="O647" t="s">
        <v>147</v>
      </c>
      <c r="P647" t="s">
        <v>1568</v>
      </c>
      <c r="Q647" t="s">
        <v>1569</v>
      </c>
      <c r="R647" t="s">
        <v>131</v>
      </c>
      <c r="S647" s="83">
        <v>0</v>
      </c>
      <c r="T647" s="83">
        <v>49.96</v>
      </c>
      <c r="U647" s="83">
        <v>-49.96</v>
      </c>
      <c r="V647" s="83">
        <v>0</v>
      </c>
      <c r="W647" s="83">
        <v>0</v>
      </c>
      <c r="X647" s="83">
        <v>0.38483133693013583</v>
      </c>
      <c r="Y647">
        <v>0</v>
      </c>
      <c r="Z647" s="83">
        <v>-4.9960000000000004</v>
      </c>
      <c r="AA647" s="83">
        <v>-4.6111686630698649</v>
      </c>
    </row>
    <row r="648" spans="1:27" x14ac:dyDescent="0.25">
      <c r="A648" t="s">
        <v>1529</v>
      </c>
      <c r="B648" t="s">
        <v>1529</v>
      </c>
      <c r="C648" t="s">
        <v>2820</v>
      </c>
      <c r="D648" t="s">
        <v>2821</v>
      </c>
      <c r="E648" t="s">
        <v>2822</v>
      </c>
      <c r="F648" t="s">
        <v>2823</v>
      </c>
      <c r="G648" t="s">
        <v>2310</v>
      </c>
      <c r="H648" t="s">
        <v>2824</v>
      </c>
      <c r="I648" t="s">
        <v>59</v>
      </c>
      <c r="J648" t="s">
        <v>127</v>
      </c>
      <c r="K648" t="s">
        <v>75</v>
      </c>
      <c r="L648" t="s">
        <v>76</v>
      </c>
      <c r="M648" t="s">
        <v>133</v>
      </c>
      <c r="N648" t="s">
        <v>146</v>
      </c>
      <c r="O648" t="s">
        <v>147</v>
      </c>
      <c r="P648" t="s">
        <v>1570</v>
      </c>
      <c r="Q648" t="s">
        <v>1571</v>
      </c>
      <c r="R648" t="s">
        <v>131</v>
      </c>
      <c r="S648" s="83">
        <v>321.78999999999996</v>
      </c>
      <c r="T648" s="83">
        <v>105.85</v>
      </c>
      <c r="U648" s="83">
        <v>215.93999999999997</v>
      </c>
      <c r="V648" s="83">
        <v>0</v>
      </c>
      <c r="W648" s="83">
        <v>0</v>
      </c>
      <c r="X648" s="83">
        <v>0.81534021245105837</v>
      </c>
      <c r="Y648">
        <v>0</v>
      </c>
      <c r="Z648" s="83">
        <v>21.593999999999994</v>
      </c>
      <c r="AA648" s="83">
        <v>22.409340212451053</v>
      </c>
    </row>
    <row r="649" spans="1:27" x14ac:dyDescent="0.25">
      <c r="A649" t="s">
        <v>1529</v>
      </c>
      <c r="B649" t="s">
        <v>1529</v>
      </c>
      <c r="C649" t="s">
        <v>2820</v>
      </c>
      <c r="D649" t="s">
        <v>2821</v>
      </c>
      <c r="E649" t="s">
        <v>2822</v>
      </c>
      <c r="F649" t="s">
        <v>2823</v>
      </c>
      <c r="G649" t="s">
        <v>2310</v>
      </c>
      <c r="H649" t="s">
        <v>2824</v>
      </c>
      <c r="I649" t="s">
        <v>59</v>
      </c>
      <c r="J649" t="s">
        <v>127</v>
      </c>
      <c r="K649" t="s">
        <v>75</v>
      </c>
      <c r="L649" t="s">
        <v>76</v>
      </c>
      <c r="M649" t="s">
        <v>133</v>
      </c>
      <c r="N649" t="s">
        <v>146</v>
      </c>
      <c r="O649" t="s">
        <v>147</v>
      </c>
      <c r="P649" t="s">
        <v>3586</v>
      </c>
      <c r="Q649" t="s">
        <v>3587</v>
      </c>
      <c r="R649" t="s">
        <v>131</v>
      </c>
      <c r="S649" s="83">
        <v>0</v>
      </c>
      <c r="T649" s="83">
        <v>76.599999999999994</v>
      </c>
      <c r="U649" s="83">
        <v>-76.599999999999994</v>
      </c>
      <c r="V649" s="83">
        <v>0</v>
      </c>
      <c r="W649" s="83">
        <v>0</v>
      </c>
      <c r="X649" s="83">
        <v>0.59003363508503603</v>
      </c>
      <c r="Y649">
        <v>0</v>
      </c>
      <c r="Z649" s="83">
        <v>-7.66</v>
      </c>
      <c r="AA649" s="83">
        <v>-7.069966364914964</v>
      </c>
    </row>
    <row r="650" spans="1:27" x14ac:dyDescent="0.25">
      <c r="A650" t="s">
        <v>1529</v>
      </c>
      <c r="B650" t="s">
        <v>1529</v>
      </c>
      <c r="C650" t="s">
        <v>2820</v>
      </c>
      <c r="D650" t="s">
        <v>2821</v>
      </c>
      <c r="E650" t="s">
        <v>2822</v>
      </c>
      <c r="F650" t="s">
        <v>2823</v>
      </c>
      <c r="G650" t="s">
        <v>2310</v>
      </c>
      <c r="H650" t="s">
        <v>2824</v>
      </c>
      <c r="I650" t="s">
        <v>59</v>
      </c>
      <c r="J650" t="s">
        <v>127</v>
      </c>
      <c r="K650" t="s">
        <v>75</v>
      </c>
      <c r="L650" t="s">
        <v>76</v>
      </c>
      <c r="M650" t="s">
        <v>133</v>
      </c>
      <c r="N650" t="s">
        <v>146</v>
      </c>
      <c r="O650" t="s">
        <v>147</v>
      </c>
      <c r="P650" t="s">
        <v>3727</v>
      </c>
      <c r="Q650" t="s">
        <v>3728</v>
      </c>
      <c r="R650" t="s">
        <v>131</v>
      </c>
      <c r="S650" s="83">
        <v>0</v>
      </c>
      <c r="T650" s="83">
        <v>66.400000000000006</v>
      </c>
      <c r="U650" s="83">
        <v>-66.400000000000006</v>
      </c>
      <c r="V650" s="83">
        <v>0</v>
      </c>
      <c r="W650" s="83">
        <v>0</v>
      </c>
      <c r="X650" s="83">
        <v>0.51146518759329507</v>
      </c>
      <c r="Y650">
        <v>0</v>
      </c>
      <c r="Z650" s="83">
        <v>-6.6400000000000006</v>
      </c>
      <c r="AA650" s="83">
        <v>-6.1285348124067056</v>
      </c>
    </row>
    <row r="651" spans="1:27" x14ac:dyDescent="0.25">
      <c r="A651" t="s">
        <v>1529</v>
      </c>
      <c r="B651" t="s">
        <v>1529</v>
      </c>
      <c r="C651" t="s">
        <v>2820</v>
      </c>
      <c r="D651" t="s">
        <v>2821</v>
      </c>
      <c r="E651" t="s">
        <v>2822</v>
      </c>
      <c r="F651" t="s">
        <v>2823</v>
      </c>
      <c r="G651" t="s">
        <v>2310</v>
      </c>
      <c r="H651" t="s">
        <v>2824</v>
      </c>
      <c r="I651" t="s">
        <v>59</v>
      </c>
      <c r="J651" t="s">
        <v>127</v>
      </c>
      <c r="K651" t="s">
        <v>75</v>
      </c>
      <c r="L651" t="s">
        <v>76</v>
      </c>
      <c r="M651" t="s">
        <v>133</v>
      </c>
      <c r="N651" t="s">
        <v>146</v>
      </c>
      <c r="O651" t="s">
        <v>147</v>
      </c>
      <c r="P651" t="s">
        <v>3729</v>
      </c>
      <c r="Q651" t="s">
        <v>3730</v>
      </c>
      <c r="R651" t="s">
        <v>131</v>
      </c>
      <c r="S651" s="83">
        <v>0</v>
      </c>
      <c r="T651" s="83">
        <v>137.16</v>
      </c>
      <c r="U651" s="83">
        <v>-137.16</v>
      </c>
      <c r="V651" s="83">
        <v>0</v>
      </c>
      <c r="W651" s="83">
        <v>0</v>
      </c>
      <c r="X651" s="83">
        <v>1.0565145350948244</v>
      </c>
      <c r="Y651">
        <v>0</v>
      </c>
      <c r="Z651" s="83">
        <v>-13.716000000000001</v>
      </c>
      <c r="AA651" s="83">
        <v>-12.659485464905178</v>
      </c>
    </row>
    <row r="652" spans="1:27" x14ac:dyDescent="0.25">
      <c r="A652" t="s">
        <v>1529</v>
      </c>
      <c r="B652" t="s">
        <v>1529</v>
      </c>
      <c r="C652" t="s">
        <v>2820</v>
      </c>
      <c r="D652" t="s">
        <v>2821</v>
      </c>
      <c r="E652" t="s">
        <v>2822</v>
      </c>
      <c r="F652" t="s">
        <v>2823</v>
      </c>
      <c r="G652" t="s">
        <v>2310</v>
      </c>
      <c r="H652" t="s">
        <v>2824</v>
      </c>
      <c r="I652" t="s">
        <v>59</v>
      </c>
      <c r="J652" t="s">
        <v>127</v>
      </c>
      <c r="K652" t="s">
        <v>75</v>
      </c>
      <c r="L652" t="s">
        <v>76</v>
      </c>
      <c r="M652" t="s">
        <v>133</v>
      </c>
      <c r="N652" t="s">
        <v>146</v>
      </c>
      <c r="O652" t="s">
        <v>480</v>
      </c>
      <c r="P652" t="s">
        <v>644</v>
      </c>
      <c r="Q652" t="s">
        <v>645</v>
      </c>
      <c r="R652" t="s">
        <v>131</v>
      </c>
      <c r="S652" s="83">
        <v>25.9</v>
      </c>
      <c r="T652" s="83">
        <v>0</v>
      </c>
      <c r="U652" s="83">
        <v>25.9</v>
      </c>
      <c r="V652" s="83">
        <v>0</v>
      </c>
      <c r="W652" s="83">
        <v>0</v>
      </c>
      <c r="X652" s="83">
        <v>0</v>
      </c>
      <c r="Y652">
        <v>0</v>
      </c>
      <c r="Z652" s="83">
        <v>2.59</v>
      </c>
      <c r="AA652" s="83">
        <v>2.59</v>
      </c>
    </row>
    <row r="653" spans="1:27" x14ac:dyDescent="0.25">
      <c r="A653" t="s">
        <v>1529</v>
      </c>
      <c r="B653" t="s">
        <v>1529</v>
      </c>
      <c r="C653" t="s">
        <v>2820</v>
      </c>
      <c r="D653" t="s">
        <v>2821</v>
      </c>
      <c r="E653" t="s">
        <v>2822</v>
      </c>
      <c r="F653" t="s">
        <v>2823</v>
      </c>
      <c r="G653" t="s">
        <v>2310</v>
      </c>
      <c r="H653" t="s">
        <v>2824</v>
      </c>
      <c r="I653" t="s">
        <v>59</v>
      </c>
      <c r="J653" t="s">
        <v>127</v>
      </c>
      <c r="K653" t="s">
        <v>75</v>
      </c>
      <c r="L653" t="s">
        <v>76</v>
      </c>
      <c r="M653" t="s">
        <v>133</v>
      </c>
      <c r="N653" t="s">
        <v>383</v>
      </c>
      <c r="O653" t="s">
        <v>2427</v>
      </c>
      <c r="P653" t="s">
        <v>2705</v>
      </c>
      <c r="Q653" t="s">
        <v>2706</v>
      </c>
      <c r="R653" t="s">
        <v>131</v>
      </c>
      <c r="S653" s="83">
        <v>649.89</v>
      </c>
      <c r="T653" s="83">
        <v>259.52999999999997</v>
      </c>
      <c r="U653" s="83">
        <v>390.36</v>
      </c>
      <c r="V653" s="83">
        <v>0</v>
      </c>
      <c r="W653" s="83">
        <v>0</v>
      </c>
      <c r="X653" s="83">
        <v>1.9991048213266243</v>
      </c>
      <c r="Y653">
        <v>0</v>
      </c>
      <c r="Z653" s="83">
        <v>39.036000000000001</v>
      </c>
      <c r="AA653" s="83">
        <v>41.035104821326627</v>
      </c>
    </row>
    <row r="654" spans="1:27" x14ac:dyDescent="0.25">
      <c r="A654" t="s">
        <v>1529</v>
      </c>
      <c r="B654" t="s">
        <v>1529</v>
      </c>
      <c r="C654" t="s">
        <v>2820</v>
      </c>
      <c r="D654" t="s">
        <v>2821</v>
      </c>
      <c r="E654" t="s">
        <v>2822</v>
      </c>
      <c r="F654" t="s">
        <v>2823</v>
      </c>
      <c r="G654" t="s">
        <v>2310</v>
      </c>
      <c r="H654" t="s">
        <v>2824</v>
      </c>
      <c r="I654" t="s">
        <v>59</v>
      </c>
      <c r="J654" t="s">
        <v>127</v>
      </c>
      <c r="K654" t="s">
        <v>75</v>
      </c>
      <c r="L654" t="s">
        <v>76</v>
      </c>
      <c r="M654" t="s">
        <v>133</v>
      </c>
      <c r="N654" t="s">
        <v>383</v>
      </c>
      <c r="O654" t="s">
        <v>384</v>
      </c>
      <c r="P654" t="s">
        <v>3737</v>
      </c>
      <c r="Q654" t="s">
        <v>3738</v>
      </c>
      <c r="R654" t="s">
        <v>131</v>
      </c>
      <c r="S654" s="83">
        <v>0</v>
      </c>
      <c r="T654" s="83">
        <v>23.25</v>
      </c>
      <c r="U654" s="83">
        <v>-23.25</v>
      </c>
      <c r="V654" s="83">
        <v>0</v>
      </c>
      <c r="W654" s="83">
        <v>0</v>
      </c>
      <c r="X654" s="83">
        <v>0.17908984354735105</v>
      </c>
      <c r="Y654">
        <v>0</v>
      </c>
      <c r="Z654" s="83">
        <v>-2.3250000000000002</v>
      </c>
      <c r="AA654" s="83">
        <v>-2.1459101564526493</v>
      </c>
    </row>
    <row r="655" spans="1:27" x14ac:dyDescent="0.25">
      <c r="A655" t="s">
        <v>1529</v>
      </c>
      <c r="B655" t="s">
        <v>1529</v>
      </c>
      <c r="C655" t="s">
        <v>2820</v>
      </c>
      <c r="D655" t="s">
        <v>2821</v>
      </c>
      <c r="E655" t="s">
        <v>2822</v>
      </c>
      <c r="F655" t="s">
        <v>2823</v>
      </c>
      <c r="G655" t="s">
        <v>2310</v>
      </c>
      <c r="H655" t="s">
        <v>2824</v>
      </c>
      <c r="I655" t="s">
        <v>59</v>
      </c>
      <c r="J655" t="s">
        <v>127</v>
      </c>
      <c r="K655" t="s">
        <v>75</v>
      </c>
      <c r="L655" t="s">
        <v>76</v>
      </c>
      <c r="M655" t="s">
        <v>133</v>
      </c>
      <c r="N655" t="s">
        <v>383</v>
      </c>
      <c r="O655" t="s">
        <v>384</v>
      </c>
      <c r="P655" t="s">
        <v>3739</v>
      </c>
      <c r="Q655" t="s">
        <v>3740</v>
      </c>
      <c r="R655" t="s">
        <v>131</v>
      </c>
      <c r="S655" s="83">
        <v>181.2</v>
      </c>
      <c r="T655" s="83">
        <v>41.2</v>
      </c>
      <c r="U655" s="83">
        <v>140</v>
      </c>
      <c r="V655" s="83">
        <v>0</v>
      </c>
      <c r="W655" s="83">
        <v>0</v>
      </c>
      <c r="X655" s="83">
        <v>0.31735490555487583</v>
      </c>
      <c r="Y655">
        <v>0</v>
      </c>
      <c r="Z655" s="83">
        <v>14</v>
      </c>
      <c r="AA655" s="83">
        <v>14.317354905554877</v>
      </c>
    </row>
    <row r="656" spans="1:27" x14ac:dyDescent="0.25">
      <c r="A656" t="s">
        <v>1529</v>
      </c>
      <c r="B656" t="s">
        <v>1529</v>
      </c>
      <c r="C656" t="s">
        <v>2820</v>
      </c>
      <c r="D656" t="s">
        <v>2821</v>
      </c>
      <c r="E656" t="s">
        <v>2822</v>
      </c>
      <c r="F656" t="s">
        <v>2823</v>
      </c>
      <c r="G656" t="s">
        <v>2310</v>
      </c>
      <c r="H656" t="s">
        <v>2824</v>
      </c>
      <c r="I656" t="s">
        <v>59</v>
      </c>
      <c r="J656" t="s">
        <v>127</v>
      </c>
      <c r="K656" t="s">
        <v>75</v>
      </c>
      <c r="L656" t="s">
        <v>76</v>
      </c>
      <c r="M656" t="s">
        <v>153</v>
      </c>
      <c r="N656" t="s">
        <v>154</v>
      </c>
      <c r="O656" t="s">
        <v>155</v>
      </c>
      <c r="P656" t="s">
        <v>158</v>
      </c>
      <c r="Q656" t="s">
        <v>159</v>
      </c>
      <c r="R656" t="s">
        <v>131</v>
      </c>
      <c r="S656" s="83">
        <v>0</v>
      </c>
      <c r="T656" s="83">
        <v>29.7</v>
      </c>
      <c r="U656" s="83">
        <v>-29.7</v>
      </c>
      <c r="V656" s="83">
        <v>0</v>
      </c>
      <c r="W656" s="83">
        <v>0</v>
      </c>
      <c r="X656" s="83">
        <v>0.2287728324024226</v>
      </c>
      <c r="Y656">
        <v>0</v>
      </c>
      <c r="Z656" s="83">
        <v>-2.97</v>
      </c>
      <c r="AA656" s="83">
        <v>-2.7412271675975775</v>
      </c>
    </row>
    <row r="657" spans="1:27" x14ac:dyDescent="0.25">
      <c r="A657" t="s">
        <v>1529</v>
      </c>
      <c r="B657" t="s">
        <v>1529</v>
      </c>
      <c r="C657" t="s">
        <v>2820</v>
      </c>
      <c r="D657" t="s">
        <v>2821</v>
      </c>
      <c r="E657" t="s">
        <v>2822</v>
      </c>
      <c r="F657" t="s">
        <v>2823</v>
      </c>
      <c r="G657" t="s">
        <v>2310</v>
      </c>
      <c r="H657" t="s">
        <v>2824</v>
      </c>
      <c r="I657" t="s">
        <v>59</v>
      </c>
      <c r="J657" t="s">
        <v>127</v>
      </c>
      <c r="K657" t="s">
        <v>75</v>
      </c>
      <c r="L657" t="s">
        <v>76</v>
      </c>
      <c r="M657" t="s">
        <v>153</v>
      </c>
      <c r="N657" t="s">
        <v>154</v>
      </c>
      <c r="O657" t="s">
        <v>155</v>
      </c>
      <c r="P657" t="s">
        <v>487</v>
      </c>
      <c r="Q657" t="s">
        <v>488</v>
      </c>
      <c r="R657" t="s">
        <v>131</v>
      </c>
      <c r="S657" s="83">
        <v>0</v>
      </c>
      <c r="T657" s="83">
        <v>2.88</v>
      </c>
      <c r="U657" s="83">
        <v>-2.88</v>
      </c>
      <c r="V657" s="83">
        <v>0</v>
      </c>
      <c r="W657" s="83">
        <v>0</v>
      </c>
      <c r="X657" s="83">
        <v>2.2184032232962194E-2</v>
      </c>
      <c r="Y657">
        <v>0</v>
      </c>
      <c r="Z657" s="83">
        <v>-0.28799999999999998</v>
      </c>
      <c r="AA657" s="83">
        <v>-0.26581596776703781</v>
      </c>
    </row>
    <row r="658" spans="1:27" x14ac:dyDescent="0.25">
      <c r="A658" t="s">
        <v>1529</v>
      </c>
      <c r="B658" t="s">
        <v>1529</v>
      </c>
      <c r="C658" t="s">
        <v>2820</v>
      </c>
      <c r="D658" t="s">
        <v>2821</v>
      </c>
      <c r="E658" t="s">
        <v>2822</v>
      </c>
      <c r="F658" t="s">
        <v>2823</v>
      </c>
      <c r="G658" t="s">
        <v>2310</v>
      </c>
      <c r="H658" t="s">
        <v>2824</v>
      </c>
      <c r="I658" t="s">
        <v>59</v>
      </c>
      <c r="J658" t="s">
        <v>127</v>
      </c>
      <c r="K658" t="s">
        <v>75</v>
      </c>
      <c r="L658" t="s">
        <v>76</v>
      </c>
      <c r="M658" t="s">
        <v>153</v>
      </c>
      <c r="N658" t="s">
        <v>154</v>
      </c>
      <c r="O658" t="s">
        <v>155</v>
      </c>
      <c r="P658" t="s">
        <v>170</v>
      </c>
      <c r="Q658" t="s">
        <v>171</v>
      </c>
      <c r="R658" t="s">
        <v>131</v>
      </c>
      <c r="S658" s="83">
        <v>0</v>
      </c>
      <c r="T658" s="83">
        <v>29.8</v>
      </c>
      <c r="U658" s="83">
        <v>-29.8</v>
      </c>
      <c r="V658" s="83">
        <v>0</v>
      </c>
      <c r="W658" s="83">
        <v>0</v>
      </c>
      <c r="X658" s="83">
        <v>0.2295431112994005</v>
      </c>
      <c r="Y658">
        <v>0</v>
      </c>
      <c r="Z658" s="83">
        <v>-2.9800000000000004</v>
      </c>
      <c r="AA658" s="83">
        <v>-2.7504568887006</v>
      </c>
    </row>
    <row r="659" spans="1:27" x14ac:dyDescent="0.25">
      <c r="A659" t="s">
        <v>1529</v>
      </c>
      <c r="B659" t="s">
        <v>1529</v>
      </c>
      <c r="C659" t="s">
        <v>2820</v>
      </c>
      <c r="D659" t="s">
        <v>2821</v>
      </c>
      <c r="E659" t="s">
        <v>2822</v>
      </c>
      <c r="F659" t="s">
        <v>2823</v>
      </c>
      <c r="G659" t="s">
        <v>2310</v>
      </c>
      <c r="H659" t="s">
        <v>2824</v>
      </c>
      <c r="I659" t="s">
        <v>59</v>
      </c>
      <c r="J659" t="s">
        <v>127</v>
      </c>
      <c r="K659" t="s">
        <v>75</v>
      </c>
      <c r="L659" t="s">
        <v>76</v>
      </c>
      <c r="M659" t="s">
        <v>153</v>
      </c>
      <c r="N659" t="s">
        <v>154</v>
      </c>
      <c r="O659" t="s">
        <v>155</v>
      </c>
      <c r="P659" t="s">
        <v>162</v>
      </c>
      <c r="Q659" t="s">
        <v>163</v>
      </c>
      <c r="R659" t="s">
        <v>131</v>
      </c>
      <c r="S659" s="83">
        <v>0</v>
      </c>
      <c r="T659" s="83">
        <v>29.6</v>
      </c>
      <c r="U659" s="83">
        <v>-29.6</v>
      </c>
      <c r="V659" s="83">
        <v>0</v>
      </c>
      <c r="W659" s="83">
        <v>0</v>
      </c>
      <c r="X659" s="83">
        <v>0.22800255350544479</v>
      </c>
      <c r="Y659">
        <v>0</v>
      </c>
      <c r="Z659" s="83">
        <v>-2.9600000000000004</v>
      </c>
      <c r="AA659" s="83">
        <v>-2.7319974464945558</v>
      </c>
    </row>
    <row r="660" spans="1:27" x14ac:dyDescent="0.25">
      <c r="A660" t="s">
        <v>1529</v>
      </c>
      <c r="B660" t="s">
        <v>1529</v>
      </c>
      <c r="C660" t="s">
        <v>2820</v>
      </c>
      <c r="D660" t="s">
        <v>2821</v>
      </c>
      <c r="E660" t="s">
        <v>2822</v>
      </c>
      <c r="F660" t="s">
        <v>2823</v>
      </c>
      <c r="G660" t="s">
        <v>2310</v>
      </c>
      <c r="H660" t="s">
        <v>2824</v>
      </c>
      <c r="I660" t="s">
        <v>59</v>
      </c>
      <c r="J660" t="s">
        <v>127</v>
      </c>
      <c r="K660" t="s">
        <v>75</v>
      </c>
      <c r="L660" t="s">
        <v>76</v>
      </c>
      <c r="M660" t="s">
        <v>153</v>
      </c>
      <c r="N660" t="s">
        <v>154</v>
      </c>
      <c r="O660" t="s">
        <v>155</v>
      </c>
      <c r="P660" t="s">
        <v>174</v>
      </c>
      <c r="Q660" t="s">
        <v>175</v>
      </c>
      <c r="R660" t="s">
        <v>131</v>
      </c>
      <c r="S660" s="83">
        <v>0</v>
      </c>
      <c r="T660" s="83">
        <v>33.700000000000003</v>
      </c>
      <c r="U660" s="83">
        <v>-33.700000000000003</v>
      </c>
      <c r="V660" s="83">
        <v>0</v>
      </c>
      <c r="W660" s="83">
        <v>0</v>
      </c>
      <c r="X660" s="83">
        <v>0.25958398828153684</v>
      </c>
      <c r="Y660">
        <v>0</v>
      </c>
      <c r="Z660" s="83">
        <v>-3.3700000000000006</v>
      </c>
      <c r="AA660" s="83">
        <v>-3.1104160117184638</v>
      </c>
    </row>
    <row r="661" spans="1:27" x14ac:dyDescent="0.25">
      <c r="A661" t="s">
        <v>1529</v>
      </c>
      <c r="B661" t="s">
        <v>1529</v>
      </c>
      <c r="C661" t="s">
        <v>2820</v>
      </c>
      <c r="D661" t="s">
        <v>2821</v>
      </c>
      <c r="E661" t="s">
        <v>2822</v>
      </c>
      <c r="F661" t="s">
        <v>2823</v>
      </c>
      <c r="G661" t="s">
        <v>2310</v>
      </c>
      <c r="H661" t="s">
        <v>2824</v>
      </c>
      <c r="I661" t="s">
        <v>59</v>
      </c>
      <c r="J661" t="s">
        <v>127</v>
      </c>
      <c r="K661" t="s">
        <v>75</v>
      </c>
      <c r="L661" t="s">
        <v>76</v>
      </c>
      <c r="M661" t="s">
        <v>153</v>
      </c>
      <c r="N661" t="s">
        <v>154</v>
      </c>
      <c r="O661" t="s">
        <v>155</v>
      </c>
      <c r="P661" t="s">
        <v>1579</v>
      </c>
      <c r="Q661" t="s">
        <v>1580</v>
      </c>
      <c r="R661" t="s">
        <v>131</v>
      </c>
      <c r="S661" s="83">
        <v>0</v>
      </c>
      <c r="T661" s="83">
        <v>5.82</v>
      </c>
      <c r="U661" s="83">
        <v>-5.82</v>
      </c>
      <c r="V661" s="83">
        <v>0</v>
      </c>
      <c r="W661" s="83">
        <v>0</v>
      </c>
      <c r="X661" s="83">
        <v>4.4830231804111102E-2</v>
      </c>
      <c r="Y661">
        <v>0</v>
      </c>
      <c r="Z661" s="83">
        <v>-0.58200000000000007</v>
      </c>
      <c r="AA661" s="83">
        <v>-0.53716976819588902</v>
      </c>
    </row>
    <row r="662" spans="1:27" x14ac:dyDescent="0.25">
      <c r="A662" t="s">
        <v>1529</v>
      </c>
      <c r="B662" t="s">
        <v>1529</v>
      </c>
      <c r="C662" t="s">
        <v>2820</v>
      </c>
      <c r="D662" t="s">
        <v>2821</v>
      </c>
      <c r="E662" t="s">
        <v>2822</v>
      </c>
      <c r="F662" t="s">
        <v>2823</v>
      </c>
      <c r="G662" t="s">
        <v>2310</v>
      </c>
      <c r="H662" t="s">
        <v>2824</v>
      </c>
      <c r="I662" t="s">
        <v>59</v>
      </c>
      <c r="J662" t="s">
        <v>127</v>
      </c>
      <c r="K662" t="s">
        <v>75</v>
      </c>
      <c r="L662" t="s">
        <v>76</v>
      </c>
      <c r="M662" t="s">
        <v>153</v>
      </c>
      <c r="N662" t="s">
        <v>154</v>
      </c>
      <c r="O662" t="s">
        <v>155</v>
      </c>
      <c r="P662" t="s">
        <v>156</v>
      </c>
      <c r="Q662" t="s">
        <v>157</v>
      </c>
      <c r="R662" t="s">
        <v>131</v>
      </c>
      <c r="S662" s="83">
        <v>0</v>
      </c>
      <c r="T662" s="83">
        <v>8.43</v>
      </c>
      <c r="U662" s="83">
        <v>-8.43</v>
      </c>
      <c r="V662" s="83">
        <v>0</v>
      </c>
      <c r="W662" s="83">
        <v>0</v>
      </c>
      <c r="X662" s="83">
        <v>6.4934511015233079E-2</v>
      </c>
      <c r="Y662">
        <v>0</v>
      </c>
      <c r="Z662" s="83">
        <v>-0.84299999999999997</v>
      </c>
      <c r="AA662" s="83">
        <v>-0.77806548898476691</v>
      </c>
    </row>
    <row r="663" spans="1:27" x14ac:dyDescent="0.25">
      <c r="A663" t="s">
        <v>1529</v>
      </c>
      <c r="B663" t="s">
        <v>1529</v>
      </c>
      <c r="C663" t="s">
        <v>2820</v>
      </c>
      <c r="D663" t="s">
        <v>2821</v>
      </c>
      <c r="E663" t="s">
        <v>2822</v>
      </c>
      <c r="F663" t="s">
        <v>2823</v>
      </c>
      <c r="G663" t="s">
        <v>2310</v>
      </c>
      <c r="H663" t="s">
        <v>2824</v>
      </c>
      <c r="I663" t="s">
        <v>59</v>
      </c>
      <c r="J663" t="s">
        <v>127</v>
      </c>
      <c r="K663" t="s">
        <v>75</v>
      </c>
      <c r="L663" t="s">
        <v>76</v>
      </c>
      <c r="M663" t="s">
        <v>153</v>
      </c>
      <c r="N663" t="s">
        <v>154</v>
      </c>
      <c r="O663" t="s">
        <v>155</v>
      </c>
      <c r="P663" t="s">
        <v>2384</v>
      </c>
      <c r="Q663" t="s">
        <v>2385</v>
      </c>
      <c r="R663" t="s">
        <v>131</v>
      </c>
      <c r="S663" s="83">
        <v>0</v>
      </c>
      <c r="T663" s="83">
        <v>6.69</v>
      </c>
      <c r="U663" s="83">
        <v>-6.69</v>
      </c>
      <c r="V663" s="83">
        <v>0</v>
      </c>
      <c r="W663" s="83">
        <v>0</v>
      </c>
      <c r="X663" s="83">
        <v>5.1531658207818437E-2</v>
      </c>
      <c r="Y663">
        <v>0</v>
      </c>
      <c r="Z663" s="83">
        <v>-0.66900000000000004</v>
      </c>
      <c r="AA663" s="83">
        <v>-0.61746834179218157</v>
      </c>
    </row>
    <row r="664" spans="1:27" x14ac:dyDescent="0.25">
      <c r="A664" t="s">
        <v>1529</v>
      </c>
      <c r="B664" t="s">
        <v>1529</v>
      </c>
      <c r="C664" t="s">
        <v>2820</v>
      </c>
      <c r="D664" t="s">
        <v>2821</v>
      </c>
      <c r="E664" t="s">
        <v>2822</v>
      </c>
      <c r="F664" t="s">
        <v>2823</v>
      </c>
      <c r="G664" t="s">
        <v>2310</v>
      </c>
      <c r="H664" t="s">
        <v>2824</v>
      </c>
      <c r="I664" t="s">
        <v>59</v>
      </c>
      <c r="J664" t="s">
        <v>127</v>
      </c>
      <c r="K664" t="s">
        <v>75</v>
      </c>
      <c r="L664" t="s">
        <v>76</v>
      </c>
      <c r="M664" t="s">
        <v>153</v>
      </c>
      <c r="N664" t="s">
        <v>154</v>
      </c>
      <c r="O664" t="s">
        <v>155</v>
      </c>
      <c r="P664" t="s">
        <v>2857</v>
      </c>
      <c r="Q664" t="s">
        <v>2858</v>
      </c>
      <c r="R664" t="s">
        <v>131</v>
      </c>
      <c r="S664" s="83">
        <v>0</v>
      </c>
      <c r="T664" s="83">
        <v>7.17</v>
      </c>
      <c r="U664" s="83">
        <v>-7.17</v>
      </c>
      <c r="V664" s="83">
        <v>0</v>
      </c>
      <c r="W664" s="83">
        <v>0</v>
      </c>
      <c r="X664" s="83">
        <v>5.522899691331213E-2</v>
      </c>
      <c r="Y664">
        <v>0</v>
      </c>
      <c r="Z664" s="83">
        <v>-0.71700000000000008</v>
      </c>
      <c r="AA664" s="83">
        <v>-0.6617710030866879</v>
      </c>
    </row>
    <row r="665" spans="1:27" x14ac:dyDescent="0.25">
      <c r="A665" t="s">
        <v>1529</v>
      </c>
      <c r="B665" t="s">
        <v>1529</v>
      </c>
      <c r="C665" t="s">
        <v>2820</v>
      </c>
      <c r="D665" t="s">
        <v>2821</v>
      </c>
      <c r="E665" t="s">
        <v>2822</v>
      </c>
      <c r="F665" t="s">
        <v>2823</v>
      </c>
      <c r="G665" t="s">
        <v>2310</v>
      </c>
      <c r="H665" t="s">
        <v>2824</v>
      </c>
      <c r="I665" t="s">
        <v>59</v>
      </c>
      <c r="J665" t="s">
        <v>127</v>
      </c>
      <c r="K665" t="s">
        <v>75</v>
      </c>
      <c r="L665" t="s">
        <v>76</v>
      </c>
      <c r="M665" t="s">
        <v>153</v>
      </c>
      <c r="N665" t="s">
        <v>154</v>
      </c>
      <c r="O665" t="s">
        <v>155</v>
      </c>
      <c r="P665" t="s">
        <v>2460</v>
      </c>
      <c r="Q665" t="s">
        <v>2461</v>
      </c>
      <c r="R665" t="s">
        <v>131</v>
      </c>
      <c r="S665" s="83">
        <v>0</v>
      </c>
      <c r="T665" s="83">
        <v>12.75</v>
      </c>
      <c r="U665" s="83">
        <v>-12.75</v>
      </c>
      <c r="V665" s="83">
        <v>0</v>
      </c>
      <c r="W665" s="83">
        <v>0</v>
      </c>
      <c r="X665" s="83">
        <v>9.8210559364676389E-2</v>
      </c>
      <c r="Y665">
        <v>0</v>
      </c>
      <c r="Z665" s="83">
        <v>-1.2750000000000001</v>
      </c>
      <c r="AA665" s="83">
        <v>-1.1767894406353236</v>
      </c>
    </row>
    <row r="666" spans="1:27" x14ac:dyDescent="0.25">
      <c r="A666" t="s">
        <v>1529</v>
      </c>
      <c r="B666" t="s">
        <v>1529</v>
      </c>
      <c r="C666" t="s">
        <v>2820</v>
      </c>
      <c r="D666" t="s">
        <v>2821</v>
      </c>
      <c r="E666" t="s">
        <v>2822</v>
      </c>
      <c r="F666" t="s">
        <v>2823</v>
      </c>
      <c r="G666" t="s">
        <v>2310</v>
      </c>
      <c r="H666" t="s">
        <v>2824</v>
      </c>
      <c r="I666" t="s">
        <v>59</v>
      </c>
      <c r="J666" t="s">
        <v>127</v>
      </c>
      <c r="K666" t="s">
        <v>75</v>
      </c>
      <c r="L666" t="s">
        <v>76</v>
      </c>
      <c r="M666" t="s">
        <v>153</v>
      </c>
      <c r="N666" t="s">
        <v>154</v>
      </c>
      <c r="O666" t="s">
        <v>155</v>
      </c>
      <c r="P666" t="s">
        <v>1654</v>
      </c>
      <c r="Q666" t="s">
        <v>1655</v>
      </c>
      <c r="R666" t="s">
        <v>131</v>
      </c>
      <c r="S666" s="83">
        <v>0</v>
      </c>
      <c r="T666" s="83">
        <v>28.8</v>
      </c>
      <c r="U666" s="83">
        <v>-28.8</v>
      </c>
      <c r="V666" s="83">
        <v>0</v>
      </c>
      <c r="W666" s="83">
        <v>0</v>
      </c>
      <c r="X666" s="83">
        <v>0.22184032232962195</v>
      </c>
      <c r="Y666">
        <v>0</v>
      </c>
      <c r="Z666" s="83">
        <v>-2.8800000000000003</v>
      </c>
      <c r="AA666" s="83">
        <v>-2.6581596776703784</v>
      </c>
    </row>
    <row r="667" spans="1:27" x14ac:dyDescent="0.25">
      <c r="A667" t="s">
        <v>1529</v>
      </c>
      <c r="B667" t="s">
        <v>1529</v>
      </c>
      <c r="C667" t="s">
        <v>2820</v>
      </c>
      <c r="D667" t="s">
        <v>2821</v>
      </c>
      <c r="E667" t="s">
        <v>2822</v>
      </c>
      <c r="F667" t="s">
        <v>2823</v>
      </c>
      <c r="G667" t="s">
        <v>2310</v>
      </c>
      <c r="H667" t="s">
        <v>2824</v>
      </c>
      <c r="I667" t="s">
        <v>59</v>
      </c>
      <c r="J667" t="s">
        <v>127</v>
      </c>
      <c r="K667" t="s">
        <v>75</v>
      </c>
      <c r="L667" t="s">
        <v>76</v>
      </c>
      <c r="M667" t="s">
        <v>153</v>
      </c>
      <c r="N667" t="s">
        <v>154</v>
      </c>
      <c r="O667" t="s">
        <v>155</v>
      </c>
      <c r="P667" t="s">
        <v>2301</v>
      </c>
      <c r="Q667" t="s">
        <v>2302</v>
      </c>
      <c r="R667" t="s">
        <v>131</v>
      </c>
      <c r="S667" s="83">
        <v>35.299999999999997</v>
      </c>
      <c r="T667" s="83">
        <v>35.299999999999997</v>
      </c>
      <c r="U667" s="83">
        <v>0</v>
      </c>
      <c r="V667" s="83">
        <v>0</v>
      </c>
      <c r="W667" s="83">
        <v>0</v>
      </c>
      <c r="X667" s="83">
        <v>0.27190845063318247</v>
      </c>
      <c r="Y667">
        <v>0</v>
      </c>
      <c r="Z667" s="83">
        <v>0</v>
      </c>
      <c r="AA667" s="83">
        <v>0.27190845063318259</v>
      </c>
    </row>
    <row r="668" spans="1:27" x14ac:dyDescent="0.25">
      <c r="A668" t="s">
        <v>1529</v>
      </c>
      <c r="B668" t="s">
        <v>1529</v>
      </c>
      <c r="C668" t="s">
        <v>2820</v>
      </c>
      <c r="D668" t="s">
        <v>2821</v>
      </c>
      <c r="E668" t="s">
        <v>2822</v>
      </c>
      <c r="F668" t="s">
        <v>2823</v>
      </c>
      <c r="G668" t="s">
        <v>2310</v>
      </c>
      <c r="H668" t="s">
        <v>2824</v>
      </c>
      <c r="I668" t="s">
        <v>59</v>
      </c>
      <c r="J668" t="s">
        <v>127</v>
      </c>
      <c r="K668" t="s">
        <v>75</v>
      </c>
      <c r="L668" t="s">
        <v>76</v>
      </c>
      <c r="M668" t="s">
        <v>153</v>
      </c>
      <c r="N668" t="s">
        <v>154</v>
      </c>
      <c r="O668" t="s">
        <v>493</v>
      </c>
      <c r="P668" t="s">
        <v>494</v>
      </c>
      <c r="Q668" t="s">
        <v>495</v>
      </c>
      <c r="R668" t="s">
        <v>131</v>
      </c>
      <c r="S668" s="83">
        <v>346.7</v>
      </c>
      <c r="T668" s="83">
        <v>223.3</v>
      </c>
      <c r="U668" s="83">
        <v>123.39999999999998</v>
      </c>
      <c r="V668" s="83">
        <v>0</v>
      </c>
      <c r="W668" s="83">
        <v>0</v>
      </c>
      <c r="X668" s="83">
        <v>1.720032776951548</v>
      </c>
      <c r="Y668">
        <v>0</v>
      </c>
      <c r="Z668" s="83">
        <v>12.339999999999996</v>
      </c>
      <c r="AA668" s="83">
        <v>14.060032776951545</v>
      </c>
    </row>
    <row r="669" spans="1:27" x14ac:dyDescent="0.25">
      <c r="A669" t="s">
        <v>1529</v>
      </c>
      <c r="B669" t="s">
        <v>1529</v>
      </c>
      <c r="C669" t="s">
        <v>2820</v>
      </c>
      <c r="D669" t="s">
        <v>2821</v>
      </c>
      <c r="E669" t="s">
        <v>2822</v>
      </c>
      <c r="F669" t="s">
        <v>2823</v>
      </c>
      <c r="G669" t="s">
        <v>2310</v>
      </c>
      <c r="H669" t="s">
        <v>2824</v>
      </c>
      <c r="I669" t="s">
        <v>59</v>
      </c>
      <c r="J669" t="s">
        <v>127</v>
      </c>
      <c r="K669" t="s">
        <v>75</v>
      </c>
      <c r="L669" t="s">
        <v>76</v>
      </c>
      <c r="M669" t="s">
        <v>153</v>
      </c>
      <c r="N669" t="s">
        <v>154</v>
      </c>
      <c r="O669" t="s">
        <v>192</v>
      </c>
      <c r="P669" t="s">
        <v>1912</v>
      </c>
      <c r="Q669" t="s">
        <v>1913</v>
      </c>
      <c r="R669" t="s">
        <v>131</v>
      </c>
      <c r="S669" s="83">
        <v>76.599999999999994</v>
      </c>
      <c r="T669" s="83">
        <v>0</v>
      </c>
      <c r="U669" s="83">
        <v>76.599999999999994</v>
      </c>
      <c r="V669" s="83">
        <v>0</v>
      </c>
      <c r="W669" s="83">
        <v>0</v>
      </c>
      <c r="X669" s="83">
        <v>0</v>
      </c>
      <c r="Y669">
        <v>0</v>
      </c>
      <c r="Z669" s="83">
        <v>7.66</v>
      </c>
      <c r="AA669" s="83">
        <v>7.66</v>
      </c>
    </row>
    <row r="670" spans="1:27" x14ac:dyDescent="0.25">
      <c r="A670" t="s">
        <v>1529</v>
      </c>
      <c r="B670" t="s">
        <v>1529</v>
      </c>
      <c r="C670" t="s">
        <v>2820</v>
      </c>
      <c r="D670" t="s">
        <v>2821</v>
      </c>
      <c r="E670" t="s">
        <v>2822</v>
      </c>
      <c r="F670" t="s">
        <v>2823</v>
      </c>
      <c r="G670" t="s">
        <v>2310</v>
      </c>
      <c r="H670" t="s">
        <v>2824</v>
      </c>
      <c r="I670" t="s">
        <v>59</v>
      </c>
      <c r="J670" t="s">
        <v>127</v>
      </c>
      <c r="K670" t="s">
        <v>75</v>
      </c>
      <c r="L670" t="s">
        <v>76</v>
      </c>
      <c r="M670" t="s">
        <v>153</v>
      </c>
      <c r="N670" t="s">
        <v>154</v>
      </c>
      <c r="O670" t="s">
        <v>192</v>
      </c>
      <c r="P670" t="s">
        <v>2859</v>
      </c>
      <c r="Q670" t="s">
        <v>2860</v>
      </c>
      <c r="R670" t="s">
        <v>131</v>
      </c>
      <c r="S670" s="83">
        <v>45.3</v>
      </c>
      <c r="T670" s="83">
        <v>0</v>
      </c>
      <c r="U670" s="83">
        <v>45.3</v>
      </c>
      <c r="V670" s="83">
        <v>0</v>
      </c>
      <c r="W670" s="83">
        <v>0</v>
      </c>
      <c r="X670" s="83">
        <v>0</v>
      </c>
      <c r="Y670">
        <v>0</v>
      </c>
      <c r="Z670" s="83">
        <v>4.53</v>
      </c>
      <c r="AA670" s="83">
        <v>4.53</v>
      </c>
    </row>
    <row r="671" spans="1:27" x14ac:dyDescent="0.25">
      <c r="A671" t="s">
        <v>1529</v>
      </c>
      <c r="B671" t="s">
        <v>1529</v>
      </c>
      <c r="C671" t="s">
        <v>2820</v>
      </c>
      <c r="D671" t="s">
        <v>2821</v>
      </c>
      <c r="E671" t="s">
        <v>2822</v>
      </c>
      <c r="F671" t="s">
        <v>2823</v>
      </c>
      <c r="G671" t="s">
        <v>2310</v>
      </c>
      <c r="H671" t="s">
        <v>2824</v>
      </c>
      <c r="I671" t="s">
        <v>59</v>
      </c>
      <c r="J671" t="s">
        <v>127</v>
      </c>
      <c r="K671" t="s">
        <v>75</v>
      </c>
      <c r="L671" t="s">
        <v>76</v>
      </c>
      <c r="M671" t="s">
        <v>153</v>
      </c>
      <c r="N671" t="s">
        <v>154</v>
      </c>
      <c r="O671" t="s">
        <v>192</v>
      </c>
      <c r="P671" t="s">
        <v>1587</v>
      </c>
      <c r="Q671" t="s">
        <v>1588</v>
      </c>
      <c r="R671" t="s">
        <v>131</v>
      </c>
      <c r="S671" s="83">
        <v>212.42000000000002</v>
      </c>
      <c r="T671" s="83">
        <v>0</v>
      </c>
      <c r="U671" s="83">
        <v>212.42000000000002</v>
      </c>
      <c r="V671" s="83">
        <v>0</v>
      </c>
      <c r="W671" s="83">
        <v>0</v>
      </c>
      <c r="X671" s="83">
        <v>0</v>
      </c>
      <c r="Y671">
        <v>0</v>
      </c>
      <c r="Z671" s="83">
        <v>21.242000000000004</v>
      </c>
      <c r="AA671" s="83">
        <v>21.242000000000004</v>
      </c>
    </row>
    <row r="672" spans="1:27" x14ac:dyDescent="0.25">
      <c r="A672" t="s">
        <v>1529</v>
      </c>
      <c r="B672" t="s">
        <v>1529</v>
      </c>
      <c r="C672" t="s">
        <v>2820</v>
      </c>
      <c r="D672" t="s">
        <v>2821</v>
      </c>
      <c r="E672" t="s">
        <v>2822</v>
      </c>
      <c r="F672" t="s">
        <v>2823</v>
      </c>
      <c r="G672" t="s">
        <v>2310</v>
      </c>
      <c r="H672" t="s">
        <v>2824</v>
      </c>
      <c r="I672" t="s">
        <v>59</v>
      </c>
      <c r="J672" t="s">
        <v>127</v>
      </c>
      <c r="K672" t="s">
        <v>75</v>
      </c>
      <c r="L672" t="s">
        <v>76</v>
      </c>
      <c r="M672" t="s">
        <v>153</v>
      </c>
      <c r="N672" t="s">
        <v>154</v>
      </c>
      <c r="O672" t="s">
        <v>192</v>
      </c>
      <c r="P672" t="s">
        <v>1701</v>
      </c>
      <c r="Q672" t="s">
        <v>1702</v>
      </c>
      <c r="R672" t="s">
        <v>131</v>
      </c>
      <c r="S672" s="83">
        <v>180.5</v>
      </c>
      <c r="T672" s="83">
        <v>71.099999999999994</v>
      </c>
      <c r="U672" s="83">
        <v>109.40000000000002</v>
      </c>
      <c r="V672" s="83">
        <v>0</v>
      </c>
      <c r="W672" s="83">
        <v>0</v>
      </c>
      <c r="X672" s="83">
        <v>0.54766829575125409</v>
      </c>
      <c r="Y672">
        <v>0</v>
      </c>
      <c r="Z672" s="83">
        <v>10.940000000000003</v>
      </c>
      <c r="AA672" s="83">
        <v>11.487668295751257</v>
      </c>
    </row>
    <row r="673" spans="1:27" x14ac:dyDescent="0.25">
      <c r="A673" t="s">
        <v>1529</v>
      </c>
      <c r="B673" t="s">
        <v>1529</v>
      </c>
      <c r="C673" t="s">
        <v>2820</v>
      </c>
      <c r="D673" t="s">
        <v>2821</v>
      </c>
      <c r="E673" t="s">
        <v>2822</v>
      </c>
      <c r="F673" t="s">
        <v>2823</v>
      </c>
      <c r="G673" t="s">
        <v>2310</v>
      </c>
      <c r="H673" t="s">
        <v>2824</v>
      </c>
      <c r="I673" t="s">
        <v>59</v>
      </c>
      <c r="J673" t="s">
        <v>127</v>
      </c>
      <c r="K673" t="s">
        <v>75</v>
      </c>
      <c r="L673" t="s">
        <v>76</v>
      </c>
      <c r="M673" t="s">
        <v>153</v>
      </c>
      <c r="N673" t="s">
        <v>154</v>
      </c>
      <c r="O673" t="s">
        <v>192</v>
      </c>
      <c r="P673" t="s">
        <v>3741</v>
      </c>
      <c r="Q673" t="s">
        <v>3742</v>
      </c>
      <c r="R673" t="s">
        <v>131</v>
      </c>
      <c r="S673" s="83">
        <v>43.53</v>
      </c>
      <c r="T673" s="83">
        <v>0</v>
      </c>
      <c r="U673" s="83">
        <v>43.53</v>
      </c>
      <c r="V673" s="83">
        <v>0</v>
      </c>
      <c r="W673" s="83">
        <v>0</v>
      </c>
      <c r="X673" s="83">
        <v>0</v>
      </c>
      <c r="Y673">
        <v>0</v>
      </c>
      <c r="Z673" s="83">
        <v>4.3530000000000006</v>
      </c>
      <c r="AA673" s="83">
        <v>4.3530000000000006</v>
      </c>
    </row>
    <row r="674" spans="1:27" x14ac:dyDescent="0.25">
      <c r="A674" t="s">
        <v>1529</v>
      </c>
      <c r="B674" t="s">
        <v>1529</v>
      </c>
      <c r="C674" t="s">
        <v>2820</v>
      </c>
      <c r="D674" t="s">
        <v>2821</v>
      </c>
      <c r="E674" t="s">
        <v>2822</v>
      </c>
      <c r="F674" t="s">
        <v>2823</v>
      </c>
      <c r="G674" t="s">
        <v>2310</v>
      </c>
      <c r="H674" t="s">
        <v>2824</v>
      </c>
      <c r="I674" t="s">
        <v>59</v>
      </c>
      <c r="J674" t="s">
        <v>127</v>
      </c>
      <c r="K674" t="s">
        <v>75</v>
      </c>
      <c r="L674" t="s">
        <v>76</v>
      </c>
      <c r="M674" t="s">
        <v>153</v>
      </c>
      <c r="N674" t="s">
        <v>154</v>
      </c>
      <c r="O674" t="s">
        <v>1018</v>
      </c>
      <c r="P674" t="s">
        <v>2861</v>
      </c>
      <c r="Q674" t="s">
        <v>2862</v>
      </c>
      <c r="R674" t="s">
        <v>131</v>
      </c>
      <c r="S674" s="83">
        <v>0</v>
      </c>
      <c r="T674" s="83">
        <v>31.43</v>
      </c>
      <c r="U674" s="83">
        <v>-31.43</v>
      </c>
      <c r="V674" s="83">
        <v>0</v>
      </c>
      <c r="W674" s="83">
        <v>0</v>
      </c>
      <c r="X674" s="83">
        <v>0.24209865732013949</v>
      </c>
      <c r="Y674">
        <v>0</v>
      </c>
      <c r="Z674" s="83">
        <v>-3.1430000000000002</v>
      </c>
      <c r="AA674" s="83">
        <v>-2.9009013426798607</v>
      </c>
    </row>
    <row r="675" spans="1:27" x14ac:dyDescent="0.25">
      <c r="A675" t="s">
        <v>1529</v>
      </c>
      <c r="B675" t="s">
        <v>1529</v>
      </c>
      <c r="C675" t="s">
        <v>2820</v>
      </c>
      <c r="D675" t="s">
        <v>2821</v>
      </c>
      <c r="E675" t="s">
        <v>2822</v>
      </c>
      <c r="F675" t="s">
        <v>2823</v>
      </c>
      <c r="G675" t="s">
        <v>2310</v>
      </c>
      <c r="H675" t="s">
        <v>2824</v>
      </c>
      <c r="I675" t="s">
        <v>59</v>
      </c>
      <c r="J675" t="s">
        <v>127</v>
      </c>
      <c r="K675" t="s">
        <v>75</v>
      </c>
      <c r="L675" t="s">
        <v>76</v>
      </c>
      <c r="M675" t="s">
        <v>648</v>
      </c>
      <c r="N675" t="s">
        <v>649</v>
      </c>
      <c r="O675" t="s">
        <v>1144</v>
      </c>
      <c r="P675" t="s">
        <v>1145</v>
      </c>
      <c r="Q675" t="s">
        <v>1146</v>
      </c>
      <c r="R675" t="s">
        <v>131</v>
      </c>
      <c r="S675" s="83">
        <v>27205.25</v>
      </c>
      <c r="T675" s="83">
        <v>32807.879999999997</v>
      </c>
      <c r="U675" s="83">
        <v>-5602.6299999999974</v>
      </c>
      <c r="V675" s="83">
        <v>0</v>
      </c>
      <c r="W675" s="83">
        <v>0</v>
      </c>
      <c r="X675" s="83">
        <v>252.71217618581795</v>
      </c>
      <c r="Y675">
        <v>0</v>
      </c>
      <c r="Z675" s="83">
        <v>-560.26299999999992</v>
      </c>
      <c r="AA675" s="83">
        <v>-307.55082381418197</v>
      </c>
    </row>
    <row r="676" spans="1:27" x14ac:dyDescent="0.25">
      <c r="A676" t="s">
        <v>1529</v>
      </c>
      <c r="B676" t="s">
        <v>1529</v>
      </c>
      <c r="C676" t="s">
        <v>2820</v>
      </c>
      <c r="D676" t="s">
        <v>2821</v>
      </c>
      <c r="E676" t="s">
        <v>2822</v>
      </c>
      <c r="F676" t="s">
        <v>2823</v>
      </c>
      <c r="G676" t="s">
        <v>2310</v>
      </c>
      <c r="H676" t="s">
        <v>2824</v>
      </c>
      <c r="I676" t="s">
        <v>59</v>
      </c>
      <c r="J676" t="s">
        <v>127</v>
      </c>
      <c r="K676" t="s">
        <v>75</v>
      </c>
      <c r="L676" t="s">
        <v>76</v>
      </c>
      <c r="M676" t="s">
        <v>648</v>
      </c>
      <c r="N676" t="s">
        <v>649</v>
      </c>
      <c r="O676" t="s">
        <v>650</v>
      </c>
      <c r="P676" t="s">
        <v>651</v>
      </c>
      <c r="Q676" t="s">
        <v>652</v>
      </c>
      <c r="R676" t="s">
        <v>131</v>
      </c>
      <c r="S676" s="83">
        <v>18136.86</v>
      </c>
      <c r="T676" s="83">
        <v>22931.870000000003</v>
      </c>
      <c r="U676" s="83">
        <v>-4795.010000000002</v>
      </c>
      <c r="V676" s="83">
        <v>0</v>
      </c>
      <c r="W676" s="83">
        <v>0</v>
      </c>
      <c r="X676" s="83">
        <v>176.63935529239544</v>
      </c>
      <c r="Y676">
        <v>0</v>
      </c>
      <c r="Z676" s="83">
        <v>-479.5010000000002</v>
      </c>
      <c r="AA676" s="83">
        <v>-302.86164470760468</v>
      </c>
    </row>
    <row r="677" spans="1:27" x14ac:dyDescent="0.25">
      <c r="A677" t="s">
        <v>1529</v>
      </c>
      <c r="B677" t="s">
        <v>1529</v>
      </c>
      <c r="C677" t="s">
        <v>2820</v>
      </c>
      <c r="D677" t="s">
        <v>2821</v>
      </c>
      <c r="E677" t="s">
        <v>2822</v>
      </c>
      <c r="F677" t="s">
        <v>2823</v>
      </c>
      <c r="G677" t="s">
        <v>2310</v>
      </c>
      <c r="H677" t="s">
        <v>2824</v>
      </c>
      <c r="I677" t="s">
        <v>59</v>
      </c>
      <c r="J677" t="s">
        <v>127</v>
      </c>
      <c r="K677" t="s">
        <v>75</v>
      </c>
      <c r="L677" t="s">
        <v>76</v>
      </c>
      <c r="M677" t="s">
        <v>648</v>
      </c>
      <c r="N677" t="s">
        <v>649</v>
      </c>
      <c r="O677" t="s">
        <v>1147</v>
      </c>
      <c r="P677" t="s">
        <v>1148</v>
      </c>
      <c r="Q677" t="s">
        <v>1149</v>
      </c>
      <c r="R677" t="s">
        <v>131</v>
      </c>
      <c r="S677" s="83">
        <v>26118.799999999999</v>
      </c>
      <c r="T677" s="83">
        <v>22012.34</v>
      </c>
      <c r="U677" s="83">
        <v>4106.4599999999991</v>
      </c>
      <c r="V677" s="83">
        <v>0</v>
      </c>
      <c r="W677" s="83">
        <v>0</v>
      </c>
      <c r="X677" s="83">
        <v>169.55640975101494</v>
      </c>
      <c r="Y677">
        <v>0</v>
      </c>
      <c r="Z677" s="83">
        <v>410.64600000000019</v>
      </c>
      <c r="AA677" s="83">
        <v>580.20240975101524</v>
      </c>
    </row>
    <row r="678" spans="1:27" x14ac:dyDescent="0.25">
      <c r="A678" t="s">
        <v>1529</v>
      </c>
      <c r="B678" t="s">
        <v>1529</v>
      </c>
      <c r="C678" t="s">
        <v>2820</v>
      </c>
      <c r="D678" t="s">
        <v>2821</v>
      </c>
      <c r="E678" t="s">
        <v>2822</v>
      </c>
      <c r="F678" t="s">
        <v>2823</v>
      </c>
      <c r="G678" t="s">
        <v>2310</v>
      </c>
      <c r="H678" t="s">
        <v>2824</v>
      </c>
      <c r="I678" t="s">
        <v>59</v>
      </c>
      <c r="J678" t="s">
        <v>193</v>
      </c>
      <c r="K678" t="s">
        <v>60</v>
      </c>
      <c r="L678" t="s">
        <v>61</v>
      </c>
      <c r="M678" t="s">
        <v>194</v>
      </c>
      <c r="N678" t="s">
        <v>656</v>
      </c>
      <c r="O678" t="s">
        <v>657</v>
      </c>
      <c r="P678" t="s">
        <v>1150</v>
      </c>
      <c r="Q678" t="s">
        <v>1151</v>
      </c>
      <c r="R678" t="s">
        <v>131</v>
      </c>
      <c r="S678" s="83">
        <v>4534.74</v>
      </c>
      <c r="T678" s="83">
        <v>4263.41</v>
      </c>
      <c r="U678" s="83">
        <v>271.32999999999993</v>
      </c>
      <c r="V678" s="83">
        <v>0</v>
      </c>
      <c r="W678" s="83">
        <v>0</v>
      </c>
      <c r="X678" s="83">
        <v>32.840147521643523</v>
      </c>
      <c r="Y678">
        <v>0</v>
      </c>
      <c r="Z678" s="83">
        <v>27.132999999999981</v>
      </c>
      <c r="AA678" s="83">
        <v>59.973147521643511</v>
      </c>
    </row>
    <row r="679" spans="1:27" x14ac:dyDescent="0.25">
      <c r="A679" t="s">
        <v>1529</v>
      </c>
      <c r="B679" t="s">
        <v>1529</v>
      </c>
      <c r="C679" t="s">
        <v>2820</v>
      </c>
      <c r="D679" t="s">
        <v>2821</v>
      </c>
      <c r="E679" t="s">
        <v>2822</v>
      </c>
      <c r="F679" t="s">
        <v>2823</v>
      </c>
      <c r="G679" t="s">
        <v>2310</v>
      </c>
      <c r="H679" t="s">
        <v>2824</v>
      </c>
      <c r="I679" t="s">
        <v>59</v>
      </c>
      <c r="J679" t="s">
        <v>193</v>
      </c>
      <c r="K679" t="s">
        <v>60</v>
      </c>
      <c r="L679" t="s">
        <v>61</v>
      </c>
      <c r="M679" t="s">
        <v>194</v>
      </c>
      <c r="N679" t="s">
        <v>750</v>
      </c>
      <c r="O679" t="s">
        <v>751</v>
      </c>
      <c r="P679" t="s">
        <v>1152</v>
      </c>
      <c r="Q679" t="s">
        <v>1153</v>
      </c>
      <c r="R679" t="s">
        <v>131</v>
      </c>
      <c r="S679" s="83">
        <v>12558.640000000001</v>
      </c>
      <c r="T679" s="83">
        <v>10547.170000000002</v>
      </c>
      <c r="U679" s="83">
        <v>2011.4699999999993</v>
      </c>
      <c r="V679" s="83">
        <v>0</v>
      </c>
      <c r="W679" s="83">
        <v>0</v>
      </c>
      <c r="X679" s="83">
        <v>81.242624738379121</v>
      </c>
      <c r="Y679">
        <v>0</v>
      </c>
      <c r="Z679" s="83">
        <v>201.14700000000016</v>
      </c>
      <c r="AA679" s="83">
        <v>282.38962473837921</v>
      </c>
    </row>
    <row r="680" spans="1:27" x14ac:dyDescent="0.25">
      <c r="A680" t="s">
        <v>1529</v>
      </c>
      <c r="B680" t="s">
        <v>1529</v>
      </c>
      <c r="C680" t="s">
        <v>2820</v>
      </c>
      <c r="D680" t="s">
        <v>2821</v>
      </c>
      <c r="E680" t="s">
        <v>2822</v>
      </c>
      <c r="F680" t="s">
        <v>2823</v>
      </c>
      <c r="G680" t="s">
        <v>2310</v>
      </c>
      <c r="H680" t="s">
        <v>2824</v>
      </c>
      <c r="I680" t="s">
        <v>59</v>
      </c>
      <c r="J680" t="s">
        <v>193</v>
      </c>
      <c r="K680" t="s">
        <v>60</v>
      </c>
      <c r="L680" t="s">
        <v>61</v>
      </c>
      <c r="M680" t="s">
        <v>194</v>
      </c>
      <c r="N680" t="s">
        <v>750</v>
      </c>
      <c r="O680" t="s">
        <v>751</v>
      </c>
      <c r="P680" t="s">
        <v>1154</v>
      </c>
      <c r="Q680" t="s">
        <v>1155</v>
      </c>
      <c r="R680" t="s">
        <v>131</v>
      </c>
      <c r="S680" s="83">
        <v>1403.35</v>
      </c>
      <c r="T680" s="83">
        <v>1404.5</v>
      </c>
      <c r="U680" s="83">
        <v>-1.1500000000000909</v>
      </c>
      <c r="V680" s="83">
        <v>0</v>
      </c>
      <c r="W680" s="83">
        <v>0</v>
      </c>
      <c r="X680" s="83">
        <v>10.818567108053958</v>
      </c>
      <c r="Y680">
        <v>0</v>
      </c>
      <c r="Z680" s="83">
        <v>-0.11499999999998067</v>
      </c>
      <c r="AA680" s="83">
        <v>10.70356710805396</v>
      </c>
    </row>
    <row r="681" spans="1:27" x14ac:dyDescent="0.25">
      <c r="A681" t="s">
        <v>1529</v>
      </c>
      <c r="B681" t="s">
        <v>1529</v>
      </c>
      <c r="C681" t="s">
        <v>2820</v>
      </c>
      <c r="D681" t="s">
        <v>2821</v>
      </c>
      <c r="E681" t="s">
        <v>2822</v>
      </c>
      <c r="F681" t="s">
        <v>2823</v>
      </c>
      <c r="G681" t="s">
        <v>2310</v>
      </c>
      <c r="H681" t="s">
        <v>2824</v>
      </c>
      <c r="I681" t="s">
        <v>59</v>
      </c>
      <c r="J681" t="s">
        <v>193</v>
      </c>
      <c r="K681" t="s">
        <v>60</v>
      </c>
      <c r="L681" t="s">
        <v>61</v>
      </c>
      <c r="M681" t="s">
        <v>194</v>
      </c>
      <c r="N681" t="s">
        <v>195</v>
      </c>
      <c r="O681" t="s">
        <v>196</v>
      </c>
      <c r="P681" t="s">
        <v>1156</v>
      </c>
      <c r="Q681" t="s">
        <v>1157</v>
      </c>
      <c r="R681" t="s">
        <v>131</v>
      </c>
      <c r="S681" s="83">
        <v>2257.2000000000003</v>
      </c>
      <c r="T681" s="83">
        <v>1795.12</v>
      </c>
      <c r="U681" s="83">
        <v>462.08000000000038</v>
      </c>
      <c r="V681" s="83">
        <v>0</v>
      </c>
      <c r="W681" s="83">
        <v>0</v>
      </c>
      <c r="X681" s="83">
        <v>13.827430535428853</v>
      </c>
      <c r="Y681">
        <v>0</v>
      </c>
      <c r="Z681" s="83">
        <v>46.208000000000027</v>
      </c>
      <c r="AA681" s="83">
        <v>60.035430535428873</v>
      </c>
    </row>
    <row r="682" spans="1:27" x14ac:dyDescent="0.25">
      <c r="A682" t="s">
        <v>1529</v>
      </c>
      <c r="B682" t="s">
        <v>1529</v>
      </c>
      <c r="C682" t="s">
        <v>2820</v>
      </c>
      <c r="D682" t="s">
        <v>2821</v>
      </c>
      <c r="E682" t="s">
        <v>2822</v>
      </c>
      <c r="F682" t="s">
        <v>2823</v>
      </c>
      <c r="G682" t="s">
        <v>2310</v>
      </c>
      <c r="H682" t="s">
        <v>2824</v>
      </c>
      <c r="I682" t="s">
        <v>59</v>
      </c>
      <c r="J682" t="s">
        <v>193</v>
      </c>
      <c r="K682" t="s">
        <v>60</v>
      </c>
      <c r="L682" t="s">
        <v>61</v>
      </c>
      <c r="M682" t="s">
        <v>194</v>
      </c>
      <c r="N682" t="s">
        <v>199</v>
      </c>
      <c r="O682" t="s">
        <v>200</v>
      </c>
      <c r="P682" t="s">
        <v>201</v>
      </c>
      <c r="Q682" t="s">
        <v>202</v>
      </c>
      <c r="R682" t="s">
        <v>131</v>
      </c>
      <c r="S682" s="83">
        <v>85.86</v>
      </c>
      <c r="T682" s="83">
        <v>31.8</v>
      </c>
      <c r="U682" s="83">
        <v>54.06</v>
      </c>
      <c r="V682" s="83">
        <v>0</v>
      </c>
      <c r="W682" s="83">
        <v>0</v>
      </c>
      <c r="X682" s="83">
        <v>0.24494868923895757</v>
      </c>
      <c r="Y682">
        <v>0</v>
      </c>
      <c r="Z682" s="83">
        <v>5.4060000000000006</v>
      </c>
      <c r="AA682" s="83">
        <v>5.6509486892389571</v>
      </c>
    </row>
    <row r="683" spans="1:27" x14ac:dyDescent="0.25">
      <c r="A683" t="s">
        <v>1529</v>
      </c>
      <c r="B683" t="s">
        <v>1529</v>
      </c>
      <c r="C683" t="s">
        <v>2820</v>
      </c>
      <c r="D683" t="s">
        <v>2821</v>
      </c>
      <c r="E683" t="s">
        <v>2822</v>
      </c>
      <c r="F683" t="s">
        <v>2823</v>
      </c>
      <c r="G683" t="s">
        <v>2310</v>
      </c>
      <c r="H683" t="s">
        <v>2824</v>
      </c>
      <c r="I683" t="s">
        <v>59</v>
      </c>
      <c r="J683" t="s">
        <v>193</v>
      </c>
      <c r="K683" t="s">
        <v>60</v>
      </c>
      <c r="L683" t="s">
        <v>61</v>
      </c>
      <c r="M683" t="s">
        <v>194</v>
      </c>
      <c r="N683" t="s">
        <v>199</v>
      </c>
      <c r="O683" t="s">
        <v>496</v>
      </c>
      <c r="P683" t="s">
        <v>497</v>
      </c>
      <c r="Q683" t="s">
        <v>498</v>
      </c>
      <c r="R683" t="s">
        <v>131</v>
      </c>
      <c r="S683" s="83">
        <v>125.65</v>
      </c>
      <c r="T683" s="83">
        <v>111.72</v>
      </c>
      <c r="U683" s="83">
        <v>13.930000000000007</v>
      </c>
      <c r="V683" s="83">
        <v>0</v>
      </c>
      <c r="W683" s="83">
        <v>0</v>
      </c>
      <c r="X683" s="83">
        <v>0.86055558370365848</v>
      </c>
      <c r="Y683">
        <v>0</v>
      </c>
      <c r="Z683" s="83">
        <v>1.3930000000000007</v>
      </c>
      <c r="AA683" s="83">
        <v>2.2535555837036583</v>
      </c>
    </row>
    <row r="684" spans="1:27" x14ac:dyDescent="0.25">
      <c r="A684" t="s">
        <v>1529</v>
      </c>
      <c r="B684" t="s">
        <v>1529</v>
      </c>
      <c r="C684" t="s">
        <v>2820</v>
      </c>
      <c r="D684" t="s">
        <v>2821</v>
      </c>
      <c r="E684" t="s">
        <v>2822</v>
      </c>
      <c r="F684" t="s">
        <v>2823</v>
      </c>
      <c r="G684" t="s">
        <v>2310</v>
      </c>
      <c r="H684" t="s">
        <v>2824</v>
      </c>
      <c r="I684" t="s">
        <v>59</v>
      </c>
      <c r="J684" t="s">
        <v>193</v>
      </c>
      <c r="K684" t="s">
        <v>60</v>
      </c>
      <c r="L684" t="s">
        <v>61</v>
      </c>
      <c r="M684" t="s">
        <v>194</v>
      </c>
      <c r="N684" t="s">
        <v>897</v>
      </c>
      <c r="O684" t="s">
        <v>898</v>
      </c>
      <c r="P684" t="s">
        <v>1162</v>
      </c>
      <c r="Q684" t="s">
        <v>1163</v>
      </c>
      <c r="R684" t="s">
        <v>131</v>
      </c>
      <c r="S684" s="83">
        <v>28730.240000000002</v>
      </c>
      <c r="T684" s="83">
        <v>25335.659999999996</v>
      </c>
      <c r="U684" s="83">
        <v>3394.5800000000054</v>
      </c>
      <c r="V684" s="83">
        <v>0</v>
      </c>
      <c r="W684" s="83">
        <v>0</v>
      </c>
      <c r="X684" s="83">
        <v>195.1552423900593</v>
      </c>
      <c r="Y684">
        <v>0</v>
      </c>
      <c r="Z684" s="83">
        <v>339.45800000000054</v>
      </c>
      <c r="AA684" s="83">
        <v>534.6132423900599</v>
      </c>
    </row>
    <row r="685" spans="1:27" x14ac:dyDescent="0.25">
      <c r="A685" t="s">
        <v>1529</v>
      </c>
      <c r="B685" t="s">
        <v>1529</v>
      </c>
      <c r="C685" t="s">
        <v>2820</v>
      </c>
      <c r="D685" t="s">
        <v>2821</v>
      </c>
      <c r="E685" t="s">
        <v>2822</v>
      </c>
      <c r="F685" t="s">
        <v>2823</v>
      </c>
      <c r="G685" t="s">
        <v>2310</v>
      </c>
      <c r="H685" t="s">
        <v>2824</v>
      </c>
      <c r="I685" t="s">
        <v>59</v>
      </c>
      <c r="J685" t="s">
        <v>193</v>
      </c>
      <c r="K685" t="s">
        <v>60</v>
      </c>
      <c r="L685" t="s">
        <v>61</v>
      </c>
      <c r="M685" t="s">
        <v>194</v>
      </c>
      <c r="N685" t="s">
        <v>311</v>
      </c>
      <c r="O685" t="s">
        <v>894</v>
      </c>
      <c r="P685" t="s">
        <v>1021</v>
      </c>
      <c r="Q685" t="s">
        <v>1022</v>
      </c>
      <c r="R685" t="s">
        <v>131</v>
      </c>
      <c r="S685" s="83">
        <v>13553.600000000002</v>
      </c>
      <c r="T685" s="83">
        <v>11696.199999999997</v>
      </c>
      <c r="U685" s="83">
        <v>1857.4000000000051</v>
      </c>
      <c r="V685" s="83">
        <v>0</v>
      </c>
      <c r="W685" s="83">
        <v>0</v>
      </c>
      <c r="X685" s="83">
        <v>90.093360348323756</v>
      </c>
      <c r="Y685">
        <v>0</v>
      </c>
      <c r="Z685" s="83">
        <v>185.74000000000069</v>
      </c>
      <c r="AA685" s="83">
        <v>275.83336034832428</v>
      </c>
    </row>
    <row r="686" spans="1:27" x14ac:dyDescent="0.25">
      <c r="A686" t="s">
        <v>1529</v>
      </c>
      <c r="B686" t="s">
        <v>1529</v>
      </c>
      <c r="C686" t="s">
        <v>2820</v>
      </c>
      <c r="D686" t="s">
        <v>2821</v>
      </c>
      <c r="E686" t="s">
        <v>2822</v>
      </c>
      <c r="F686" t="s">
        <v>2823</v>
      </c>
      <c r="G686" t="s">
        <v>2310</v>
      </c>
      <c r="H686" t="s">
        <v>2824</v>
      </c>
      <c r="I686" t="s">
        <v>59</v>
      </c>
      <c r="J686" t="s">
        <v>193</v>
      </c>
      <c r="K686" t="s">
        <v>60</v>
      </c>
      <c r="L686" t="s">
        <v>61</v>
      </c>
      <c r="M686" t="s">
        <v>194</v>
      </c>
      <c r="N686" t="s">
        <v>311</v>
      </c>
      <c r="O686" t="s">
        <v>312</v>
      </c>
      <c r="P686" t="s">
        <v>313</v>
      </c>
      <c r="Q686" t="s">
        <v>314</v>
      </c>
      <c r="R686" t="s">
        <v>131</v>
      </c>
      <c r="S686" s="83">
        <v>9124.42</v>
      </c>
      <c r="T686" s="83">
        <v>8408.880000000001</v>
      </c>
      <c r="U686" s="83">
        <v>715.53999999999905</v>
      </c>
      <c r="V686" s="83">
        <v>0</v>
      </c>
      <c r="W686" s="83">
        <v>0</v>
      </c>
      <c r="X686" s="83">
        <v>64.771828112191372</v>
      </c>
      <c r="Y686">
        <v>0</v>
      </c>
      <c r="Z686" s="83">
        <v>71.55399999999986</v>
      </c>
      <c r="AA686" s="83">
        <v>136.32582811219118</v>
      </c>
    </row>
    <row r="687" spans="1:27" x14ac:dyDescent="0.25">
      <c r="A687" t="s">
        <v>1529</v>
      </c>
      <c r="B687" t="s">
        <v>1529</v>
      </c>
      <c r="C687" t="s">
        <v>2820</v>
      </c>
      <c r="D687" t="s">
        <v>2821</v>
      </c>
      <c r="E687" t="s">
        <v>2822</v>
      </c>
      <c r="F687" t="s">
        <v>2823</v>
      </c>
      <c r="G687" t="s">
        <v>2310</v>
      </c>
      <c r="H687" t="s">
        <v>2824</v>
      </c>
      <c r="I687" t="s">
        <v>59</v>
      </c>
      <c r="J687" t="s">
        <v>193</v>
      </c>
      <c r="K687" t="s">
        <v>60</v>
      </c>
      <c r="L687" t="s">
        <v>61</v>
      </c>
      <c r="M687" t="s">
        <v>194</v>
      </c>
      <c r="N687" t="s">
        <v>1916</v>
      </c>
      <c r="O687" t="s">
        <v>1495</v>
      </c>
      <c r="P687" t="s">
        <v>1923</v>
      </c>
      <c r="Q687" t="s">
        <v>1924</v>
      </c>
      <c r="R687" t="s">
        <v>131</v>
      </c>
      <c r="S687" s="83">
        <v>312</v>
      </c>
      <c r="T687" s="83">
        <v>169.25</v>
      </c>
      <c r="U687" s="83">
        <v>142.75</v>
      </c>
      <c r="V687" s="83">
        <v>0</v>
      </c>
      <c r="W687" s="83">
        <v>0</v>
      </c>
      <c r="X687" s="83">
        <v>1.3036970331350177</v>
      </c>
      <c r="Y687">
        <v>0</v>
      </c>
      <c r="Z687" s="83">
        <v>14.275000000000002</v>
      </c>
      <c r="AA687" s="83">
        <v>15.57869703313502</v>
      </c>
    </row>
    <row r="688" spans="1:27" x14ac:dyDescent="0.25">
      <c r="A688" t="s">
        <v>1529</v>
      </c>
      <c r="B688" t="s">
        <v>1529</v>
      </c>
      <c r="C688" t="s">
        <v>2820</v>
      </c>
      <c r="D688" t="s">
        <v>2821</v>
      </c>
      <c r="E688" t="s">
        <v>2822</v>
      </c>
      <c r="F688" t="s">
        <v>2823</v>
      </c>
      <c r="G688" t="s">
        <v>2310</v>
      </c>
      <c r="H688" t="s">
        <v>2824</v>
      </c>
      <c r="I688" t="s">
        <v>59</v>
      </c>
      <c r="J688" t="s">
        <v>193</v>
      </c>
      <c r="K688" t="s">
        <v>60</v>
      </c>
      <c r="L688" t="s">
        <v>61</v>
      </c>
      <c r="M688" t="s">
        <v>194</v>
      </c>
      <c r="N688" t="s">
        <v>1916</v>
      </c>
      <c r="O688" t="s">
        <v>1495</v>
      </c>
      <c r="P688" t="s">
        <v>1921</v>
      </c>
      <c r="Q688" t="s">
        <v>1922</v>
      </c>
      <c r="R688" t="s">
        <v>131</v>
      </c>
      <c r="S688" s="83">
        <v>158.46</v>
      </c>
      <c r="T688" s="83">
        <v>200.48000000000002</v>
      </c>
      <c r="U688" s="83">
        <v>-42.02000000000001</v>
      </c>
      <c r="V688" s="83">
        <v>0</v>
      </c>
      <c r="W688" s="83">
        <v>0</v>
      </c>
      <c r="X688" s="83">
        <v>1.5442551326612017</v>
      </c>
      <c r="Y688">
        <v>0</v>
      </c>
      <c r="Z688" s="83">
        <v>-4.202</v>
      </c>
      <c r="AA688" s="83">
        <v>-2.6577448673387973</v>
      </c>
    </row>
    <row r="689" spans="1:27" x14ac:dyDescent="0.25">
      <c r="A689" t="s">
        <v>1529</v>
      </c>
      <c r="B689" t="s">
        <v>1529</v>
      </c>
      <c r="C689" t="s">
        <v>2820</v>
      </c>
      <c r="D689" t="s">
        <v>2821</v>
      </c>
      <c r="E689" t="s">
        <v>2822</v>
      </c>
      <c r="F689" t="s">
        <v>2823</v>
      </c>
      <c r="G689" t="s">
        <v>2310</v>
      </c>
      <c r="H689" t="s">
        <v>2824</v>
      </c>
      <c r="I689" t="s">
        <v>59</v>
      </c>
      <c r="J689" t="s">
        <v>193</v>
      </c>
      <c r="K689" t="s">
        <v>60</v>
      </c>
      <c r="L689" t="s">
        <v>61</v>
      </c>
      <c r="M689" t="s">
        <v>194</v>
      </c>
      <c r="N689" t="s">
        <v>1916</v>
      </c>
      <c r="O689" t="s">
        <v>1495</v>
      </c>
      <c r="P689" t="s">
        <v>1919</v>
      </c>
      <c r="Q689" t="s">
        <v>1920</v>
      </c>
      <c r="R689" t="s">
        <v>131</v>
      </c>
      <c r="S689" s="83">
        <v>0</v>
      </c>
      <c r="T689" s="83">
        <v>97.649999999999991</v>
      </c>
      <c r="U689" s="83">
        <v>-97.649999999999991</v>
      </c>
      <c r="V689" s="83">
        <v>0</v>
      </c>
      <c r="W689" s="83">
        <v>0</v>
      </c>
      <c r="X689" s="83">
        <v>0.75217734289887428</v>
      </c>
      <c r="Y689">
        <v>0</v>
      </c>
      <c r="Z689" s="83">
        <v>-9.7650000000000006</v>
      </c>
      <c r="AA689" s="83">
        <v>-9.0128226571011254</v>
      </c>
    </row>
    <row r="690" spans="1:27" x14ac:dyDescent="0.25">
      <c r="A690" t="s">
        <v>1529</v>
      </c>
      <c r="B690" t="s">
        <v>1529</v>
      </c>
      <c r="C690" t="s">
        <v>2820</v>
      </c>
      <c r="D690" t="s">
        <v>2821</v>
      </c>
      <c r="E690" t="s">
        <v>2822</v>
      </c>
      <c r="F690" t="s">
        <v>2823</v>
      </c>
      <c r="G690" t="s">
        <v>2310</v>
      </c>
      <c r="H690" t="s">
        <v>2824</v>
      </c>
      <c r="I690" t="s">
        <v>59</v>
      </c>
      <c r="J690" t="s">
        <v>193</v>
      </c>
      <c r="K690" t="s">
        <v>60</v>
      </c>
      <c r="L690" t="s">
        <v>61</v>
      </c>
      <c r="M690" t="s">
        <v>194</v>
      </c>
      <c r="N690" t="s">
        <v>1916</v>
      </c>
      <c r="O690" t="s">
        <v>1495</v>
      </c>
      <c r="P690" t="s">
        <v>1917</v>
      </c>
      <c r="Q690" t="s">
        <v>1918</v>
      </c>
      <c r="R690" t="s">
        <v>131</v>
      </c>
      <c r="S690" s="83">
        <v>610.4</v>
      </c>
      <c r="T690" s="83">
        <v>0</v>
      </c>
      <c r="U690" s="83">
        <v>610.4</v>
      </c>
      <c r="V690" s="83">
        <v>0</v>
      </c>
      <c r="W690" s="83">
        <v>0</v>
      </c>
      <c r="X690" s="83">
        <v>0</v>
      </c>
      <c r="Y690">
        <v>0</v>
      </c>
      <c r="Z690" s="83">
        <v>61.04</v>
      </c>
      <c r="AA690" s="83">
        <v>61.04</v>
      </c>
    </row>
    <row r="691" spans="1:27" x14ac:dyDescent="0.25">
      <c r="A691" t="s">
        <v>1529</v>
      </c>
      <c r="B691" t="s">
        <v>1529</v>
      </c>
      <c r="C691" t="s">
        <v>2820</v>
      </c>
      <c r="D691" t="s">
        <v>2821</v>
      </c>
      <c r="E691" t="s">
        <v>2822</v>
      </c>
      <c r="F691" t="s">
        <v>2823</v>
      </c>
      <c r="G691" t="s">
        <v>2310</v>
      </c>
      <c r="H691" t="s">
        <v>2824</v>
      </c>
      <c r="I691" t="s">
        <v>59</v>
      </c>
      <c r="J691" t="s">
        <v>193</v>
      </c>
      <c r="K691" t="s">
        <v>62</v>
      </c>
      <c r="L691" t="s">
        <v>63</v>
      </c>
      <c r="M691" t="s">
        <v>660</v>
      </c>
      <c r="N691" t="s">
        <v>1023</v>
      </c>
      <c r="O691" t="s">
        <v>1024</v>
      </c>
      <c r="P691" t="s">
        <v>1025</v>
      </c>
      <c r="Q691" t="s">
        <v>1026</v>
      </c>
      <c r="R691" t="s">
        <v>131</v>
      </c>
      <c r="S691" s="83">
        <v>0</v>
      </c>
      <c r="T691" s="83">
        <v>82.08</v>
      </c>
      <c r="U691" s="83">
        <v>-82.08</v>
      </c>
      <c r="V691" s="83">
        <v>0</v>
      </c>
      <c r="W691" s="83">
        <v>0</v>
      </c>
      <c r="X691" s="83">
        <v>0.63224491863942245</v>
      </c>
      <c r="Y691">
        <v>0</v>
      </c>
      <c r="Z691" s="83">
        <v>-8.2080000000000002</v>
      </c>
      <c r="AA691" s="83">
        <v>-7.5757550813605778</v>
      </c>
    </row>
    <row r="692" spans="1:27" x14ac:dyDescent="0.25">
      <c r="A692" t="s">
        <v>1529</v>
      </c>
      <c r="B692" t="s">
        <v>1529</v>
      </c>
      <c r="C692" t="s">
        <v>2820</v>
      </c>
      <c r="D692" t="s">
        <v>2821</v>
      </c>
      <c r="E692" t="s">
        <v>2822</v>
      </c>
      <c r="F692" t="s">
        <v>2823</v>
      </c>
      <c r="G692" t="s">
        <v>2310</v>
      </c>
      <c r="H692" t="s">
        <v>2824</v>
      </c>
      <c r="I692" t="s">
        <v>59</v>
      </c>
      <c r="J692" t="s">
        <v>193</v>
      </c>
      <c r="K692" t="s">
        <v>62</v>
      </c>
      <c r="L692" t="s">
        <v>63</v>
      </c>
      <c r="M692" t="s">
        <v>660</v>
      </c>
      <c r="N692" t="s">
        <v>1023</v>
      </c>
      <c r="O692" t="s">
        <v>1024</v>
      </c>
      <c r="P692" t="s">
        <v>1033</v>
      </c>
      <c r="Q692" t="s">
        <v>1034</v>
      </c>
      <c r="R692" t="s">
        <v>131</v>
      </c>
      <c r="S692" s="83">
        <v>450.45000000000005</v>
      </c>
      <c r="T692" s="83">
        <v>300.3</v>
      </c>
      <c r="U692" s="83">
        <v>150.15</v>
      </c>
      <c r="V692" s="83">
        <v>0</v>
      </c>
      <c r="W692" s="83">
        <v>0</v>
      </c>
      <c r="X692" s="83">
        <v>2.3131475276244955</v>
      </c>
      <c r="Y692">
        <v>0</v>
      </c>
      <c r="Z692" s="83">
        <v>15.015000000000001</v>
      </c>
      <c r="AA692" s="83">
        <v>17.328147527624495</v>
      </c>
    </row>
    <row r="693" spans="1:27" x14ac:dyDescent="0.25">
      <c r="A693" t="s">
        <v>1529</v>
      </c>
      <c r="B693" t="s">
        <v>1529</v>
      </c>
      <c r="C693" t="s">
        <v>2820</v>
      </c>
      <c r="D693" t="s">
        <v>2821</v>
      </c>
      <c r="E693" t="s">
        <v>2822</v>
      </c>
      <c r="F693" t="s">
        <v>2823</v>
      </c>
      <c r="G693" t="s">
        <v>2310</v>
      </c>
      <c r="H693" t="s">
        <v>2824</v>
      </c>
      <c r="I693" t="s">
        <v>59</v>
      </c>
      <c r="J693" t="s">
        <v>193</v>
      </c>
      <c r="K693" t="s">
        <v>62</v>
      </c>
      <c r="L693" t="s">
        <v>63</v>
      </c>
      <c r="M693" t="s">
        <v>660</v>
      </c>
      <c r="N693" t="s">
        <v>1023</v>
      </c>
      <c r="O693" t="s">
        <v>1024</v>
      </c>
      <c r="P693" t="s">
        <v>2305</v>
      </c>
      <c r="Q693" t="s">
        <v>2306</v>
      </c>
      <c r="R693" t="s">
        <v>131</v>
      </c>
      <c r="S693" s="83">
        <v>1014.0000000000002</v>
      </c>
      <c r="T693" s="83">
        <v>456.3</v>
      </c>
      <c r="U693" s="83">
        <v>557.70000000000027</v>
      </c>
      <c r="V693" s="83">
        <v>0</v>
      </c>
      <c r="W693" s="83">
        <v>0</v>
      </c>
      <c r="X693" s="83">
        <v>3.5147826069099484</v>
      </c>
      <c r="Y693">
        <v>0</v>
      </c>
      <c r="Z693" s="83">
        <v>55.770000000000032</v>
      </c>
      <c r="AA693" s="83">
        <v>59.284782606909978</v>
      </c>
    </row>
    <row r="694" spans="1:27" x14ac:dyDescent="0.25">
      <c r="A694" t="s">
        <v>1529</v>
      </c>
      <c r="B694" t="s">
        <v>1529</v>
      </c>
      <c r="C694" t="s">
        <v>2820</v>
      </c>
      <c r="D694" t="s">
        <v>2821</v>
      </c>
      <c r="E694" t="s">
        <v>2822</v>
      </c>
      <c r="F694" t="s">
        <v>2823</v>
      </c>
      <c r="G694" t="s">
        <v>2310</v>
      </c>
      <c r="H694" t="s">
        <v>2824</v>
      </c>
      <c r="I694" t="s">
        <v>59</v>
      </c>
      <c r="J694" t="s">
        <v>193</v>
      </c>
      <c r="K694" t="s">
        <v>64</v>
      </c>
      <c r="L694" t="s">
        <v>65</v>
      </c>
      <c r="M694" t="s">
        <v>315</v>
      </c>
      <c r="N694" t="s">
        <v>316</v>
      </c>
      <c r="O694" t="s">
        <v>317</v>
      </c>
      <c r="P694" t="s">
        <v>1186</v>
      </c>
      <c r="Q694" t="s">
        <v>1187</v>
      </c>
      <c r="R694" t="s">
        <v>131</v>
      </c>
      <c r="S694" s="83">
        <v>26.3</v>
      </c>
      <c r="T694" s="83">
        <v>0</v>
      </c>
      <c r="U694" s="83">
        <v>26.3</v>
      </c>
      <c r="V694" s="83">
        <v>0</v>
      </c>
      <c r="W694" s="83">
        <v>0</v>
      </c>
      <c r="X694" s="83">
        <v>0</v>
      </c>
      <c r="Y694">
        <v>0</v>
      </c>
      <c r="Z694" s="83">
        <v>2.6300000000000003</v>
      </c>
      <c r="AA694" s="83">
        <v>2.6300000000000003</v>
      </c>
    </row>
    <row r="695" spans="1:27" x14ac:dyDescent="0.25">
      <c r="A695" t="s">
        <v>1529</v>
      </c>
      <c r="B695" t="s">
        <v>1529</v>
      </c>
      <c r="C695" t="s">
        <v>2820</v>
      </c>
      <c r="D695" t="s">
        <v>2821</v>
      </c>
      <c r="E695" t="s">
        <v>2822</v>
      </c>
      <c r="F695" t="s">
        <v>2823</v>
      </c>
      <c r="G695" t="s">
        <v>2310</v>
      </c>
      <c r="H695" t="s">
        <v>2824</v>
      </c>
      <c r="I695" t="s">
        <v>59</v>
      </c>
      <c r="J695" t="s">
        <v>193</v>
      </c>
      <c r="K695" t="s">
        <v>64</v>
      </c>
      <c r="L695" t="s">
        <v>65</v>
      </c>
      <c r="M695" t="s">
        <v>315</v>
      </c>
      <c r="N695" t="s">
        <v>316</v>
      </c>
      <c r="O695" t="s">
        <v>317</v>
      </c>
      <c r="P695" t="s">
        <v>1188</v>
      </c>
      <c r="Q695" t="s">
        <v>1189</v>
      </c>
      <c r="R695" t="s">
        <v>131</v>
      </c>
      <c r="S695" s="83">
        <v>0</v>
      </c>
      <c r="T695" s="83">
        <v>32.4</v>
      </c>
      <c r="U695" s="83">
        <v>-32.4</v>
      </c>
      <c r="V695" s="83">
        <v>0</v>
      </c>
      <c r="W695" s="83">
        <v>0</v>
      </c>
      <c r="X695" s="83">
        <v>0.24957036262082469</v>
      </c>
      <c r="Y695">
        <v>0</v>
      </c>
      <c r="Z695" s="83">
        <v>-3.24</v>
      </c>
      <c r="AA695" s="83">
        <v>-2.9904296373791754</v>
      </c>
    </row>
    <row r="696" spans="1:27" x14ac:dyDescent="0.25">
      <c r="A696" t="s">
        <v>1529</v>
      </c>
      <c r="B696" t="s">
        <v>1529</v>
      </c>
      <c r="C696" t="s">
        <v>2820</v>
      </c>
      <c r="D696" t="s">
        <v>2821</v>
      </c>
      <c r="E696" t="s">
        <v>2822</v>
      </c>
      <c r="F696" t="s">
        <v>2823</v>
      </c>
      <c r="G696" t="s">
        <v>2310</v>
      </c>
      <c r="H696" t="s">
        <v>2824</v>
      </c>
      <c r="I696" t="s">
        <v>59</v>
      </c>
      <c r="J696" t="s">
        <v>193</v>
      </c>
      <c r="K696" t="s">
        <v>64</v>
      </c>
      <c r="L696" t="s">
        <v>65</v>
      </c>
      <c r="M696" t="s">
        <v>315</v>
      </c>
      <c r="N696" t="s">
        <v>316</v>
      </c>
      <c r="O696" t="s">
        <v>317</v>
      </c>
      <c r="P696" t="s">
        <v>1190</v>
      </c>
      <c r="Q696" t="s">
        <v>1191</v>
      </c>
      <c r="R696" t="s">
        <v>131</v>
      </c>
      <c r="S696" s="83">
        <v>1735.8</v>
      </c>
      <c r="T696" s="83">
        <v>1807.9</v>
      </c>
      <c r="U696" s="83">
        <v>-72.100000000000136</v>
      </c>
      <c r="V696" s="83">
        <v>0</v>
      </c>
      <c r="W696" s="83">
        <v>0</v>
      </c>
      <c r="X696" s="83">
        <v>13.925872178462622</v>
      </c>
      <c r="Y696">
        <v>0</v>
      </c>
      <c r="Z696" s="83">
        <v>-7.210000000000008</v>
      </c>
      <c r="AA696" s="83">
        <v>6.7158721784626323</v>
      </c>
    </row>
    <row r="697" spans="1:27" x14ac:dyDescent="0.25">
      <c r="A697" t="s">
        <v>1529</v>
      </c>
      <c r="B697" t="s">
        <v>1529</v>
      </c>
      <c r="C697" t="s">
        <v>2820</v>
      </c>
      <c r="D697" t="s">
        <v>2821</v>
      </c>
      <c r="E697" t="s">
        <v>2822</v>
      </c>
      <c r="F697" t="s">
        <v>2823</v>
      </c>
      <c r="G697" t="s">
        <v>2310</v>
      </c>
      <c r="H697" t="s">
        <v>2824</v>
      </c>
      <c r="I697" t="s">
        <v>59</v>
      </c>
      <c r="J697" t="s">
        <v>193</v>
      </c>
      <c r="K697" t="s">
        <v>64</v>
      </c>
      <c r="L697" t="s">
        <v>65</v>
      </c>
      <c r="M697" t="s">
        <v>315</v>
      </c>
      <c r="N697" t="s">
        <v>1194</v>
      </c>
      <c r="O697" t="s">
        <v>1195</v>
      </c>
      <c r="P697" t="s">
        <v>1196</v>
      </c>
      <c r="Q697" t="s">
        <v>1197</v>
      </c>
      <c r="R697" t="s">
        <v>131</v>
      </c>
      <c r="S697" s="83">
        <v>985.60000000000014</v>
      </c>
      <c r="T697" s="83">
        <v>845.9</v>
      </c>
      <c r="U697" s="83">
        <v>139.70000000000016</v>
      </c>
      <c r="V697" s="83">
        <v>0</v>
      </c>
      <c r="W697" s="83">
        <v>0</v>
      </c>
      <c r="X697" s="83">
        <v>6.515789189535667</v>
      </c>
      <c r="Y697">
        <v>0</v>
      </c>
      <c r="Z697" s="83">
        <v>13.969999999999999</v>
      </c>
      <c r="AA697" s="83">
        <v>20.485789189535666</v>
      </c>
    </row>
    <row r="698" spans="1:27" x14ac:dyDescent="0.25">
      <c r="A698" t="s">
        <v>1529</v>
      </c>
      <c r="B698" t="s">
        <v>1529</v>
      </c>
      <c r="C698" t="s">
        <v>2820</v>
      </c>
      <c r="D698" t="s">
        <v>2821</v>
      </c>
      <c r="E698" t="s">
        <v>2822</v>
      </c>
      <c r="F698" t="s">
        <v>2823</v>
      </c>
      <c r="G698" t="s">
        <v>2310</v>
      </c>
      <c r="H698" t="s">
        <v>2824</v>
      </c>
      <c r="I698" t="s">
        <v>59</v>
      </c>
      <c r="J698" t="s">
        <v>193</v>
      </c>
      <c r="K698" t="s">
        <v>64</v>
      </c>
      <c r="L698" t="s">
        <v>65</v>
      </c>
      <c r="M698" t="s">
        <v>499</v>
      </c>
      <c r="N698" t="s">
        <v>500</v>
      </c>
      <c r="O698" t="s">
        <v>501</v>
      </c>
      <c r="P698" t="s">
        <v>502</v>
      </c>
      <c r="Q698" t="s">
        <v>503</v>
      </c>
      <c r="R698" t="s">
        <v>131</v>
      </c>
      <c r="S698" s="83">
        <v>0</v>
      </c>
      <c r="T698" s="83">
        <v>309.66000000000003</v>
      </c>
      <c r="U698" s="83">
        <v>-309.66000000000003</v>
      </c>
      <c r="V698" s="83">
        <v>0</v>
      </c>
      <c r="W698" s="83">
        <v>0</v>
      </c>
      <c r="X698" s="83">
        <v>2.3852456323816229</v>
      </c>
      <c r="Y698">
        <v>0</v>
      </c>
      <c r="Z698" s="83">
        <v>-30.966000000000001</v>
      </c>
      <c r="AA698" s="83">
        <v>-28.580754367618379</v>
      </c>
    </row>
    <row r="699" spans="1:27" x14ac:dyDescent="0.25">
      <c r="A699" t="s">
        <v>1529</v>
      </c>
      <c r="B699" t="s">
        <v>1529</v>
      </c>
      <c r="C699" t="s">
        <v>2820</v>
      </c>
      <c r="D699" t="s">
        <v>2821</v>
      </c>
      <c r="E699" t="s">
        <v>2822</v>
      </c>
      <c r="F699" t="s">
        <v>2823</v>
      </c>
      <c r="G699" t="s">
        <v>2310</v>
      </c>
      <c r="H699" t="s">
        <v>2824</v>
      </c>
      <c r="I699" t="s">
        <v>59</v>
      </c>
      <c r="J699" t="s">
        <v>193</v>
      </c>
      <c r="K699" t="s">
        <v>64</v>
      </c>
      <c r="L699" t="s">
        <v>65</v>
      </c>
      <c r="M699" t="s">
        <v>499</v>
      </c>
      <c r="N699" t="s">
        <v>1200</v>
      </c>
      <c r="O699" t="s">
        <v>1201</v>
      </c>
      <c r="P699" t="s">
        <v>1204</v>
      </c>
      <c r="Q699" t="s">
        <v>1205</v>
      </c>
      <c r="R699" t="s">
        <v>131</v>
      </c>
      <c r="S699" s="83">
        <v>0</v>
      </c>
      <c r="T699" s="83">
        <v>55.05</v>
      </c>
      <c r="U699" s="83">
        <v>-55.05</v>
      </c>
      <c r="V699" s="83">
        <v>0</v>
      </c>
      <c r="W699" s="83">
        <v>0</v>
      </c>
      <c r="X699" s="83">
        <v>0.42403853278630854</v>
      </c>
      <c r="Y699">
        <v>0</v>
      </c>
      <c r="Z699" s="83">
        <v>-5.5049999999999999</v>
      </c>
      <c r="AA699" s="83">
        <v>-5.0809614672136911</v>
      </c>
    </row>
    <row r="700" spans="1:27" x14ac:dyDescent="0.25">
      <c r="A700" t="s">
        <v>1529</v>
      </c>
      <c r="B700" t="s">
        <v>1529</v>
      </c>
      <c r="C700" t="s">
        <v>2820</v>
      </c>
      <c r="D700" t="s">
        <v>2821</v>
      </c>
      <c r="E700" t="s">
        <v>2822</v>
      </c>
      <c r="F700" t="s">
        <v>2823</v>
      </c>
      <c r="G700" t="s">
        <v>2310</v>
      </c>
      <c r="H700" t="s">
        <v>2824</v>
      </c>
      <c r="I700" t="s">
        <v>59</v>
      </c>
      <c r="J700" t="s">
        <v>193</v>
      </c>
      <c r="K700" t="s">
        <v>64</v>
      </c>
      <c r="L700" t="s">
        <v>65</v>
      </c>
      <c r="M700" t="s">
        <v>499</v>
      </c>
      <c r="N700" t="s">
        <v>1420</v>
      </c>
      <c r="O700" t="s">
        <v>1421</v>
      </c>
      <c r="P700" t="s">
        <v>1935</v>
      </c>
      <c r="Q700" t="s">
        <v>1936</v>
      </c>
      <c r="R700" t="s">
        <v>131</v>
      </c>
      <c r="S700" s="83">
        <v>0</v>
      </c>
      <c r="T700" s="83">
        <v>4.4800000000000004</v>
      </c>
      <c r="U700" s="83">
        <v>-4.4800000000000004</v>
      </c>
      <c r="V700" s="83">
        <v>0</v>
      </c>
      <c r="W700" s="83">
        <v>0</v>
      </c>
      <c r="X700" s="83">
        <v>3.4508494584607863E-2</v>
      </c>
      <c r="Y700">
        <v>0</v>
      </c>
      <c r="Z700" s="83">
        <v>-0.44800000000000006</v>
      </c>
      <c r="AA700" s="83">
        <v>-0.4134915054153922</v>
      </c>
    </row>
    <row r="701" spans="1:27" x14ac:dyDescent="0.25">
      <c r="A701" t="s">
        <v>1529</v>
      </c>
      <c r="B701" t="s">
        <v>1529</v>
      </c>
      <c r="C701" t="s">
        <v>2820</v>
      </c>
      <c r="D701" t="s">
        <v>2821</v>
      </c>
      <c r="E701" t="s">
        <v>2822</v>
      </c>
      <c r="F701" t="s">
        <v>2823</v>
      </c>
      <c r="G701" t="s">
        <v>2310</v>
      </c>
      <c r="H701" t="s">
        <v>2824</v>
      </c>
      <c r="I701" t="s">
        <v>44</v>
      </c>
      <c r="J701" t="s">
        <v>45</v>
      </c>
      <c r="K701" t="s">
        <v>46</v>
      </c>
      <c r="L701" t="s">
        <v>47</v>
      </c>
      <c r="M701" t="s">
        <v>506</v>
      </c>
      <c r="N701" t="s">
        <v>926</v>
      </c>
      <c r="O701" t="s">
        <v>818</v>
      </c>
      <c r="P701" t="s">
        <v>927</v>
      </c>
      <c r="Q701" t="s">
        <v>928</v>
      </c>
      <c r="R701" t="s">
        <v>131</v>
      </c>
      <c r="S701" s="83">
        <v>0</v>
      </c>
      <c r="T701" s="83">
        <v>0</v>
      </c>
      <c r="U701" s="83">
        <v>0</v>
      </c>
      <c r="V701" s="83">
        <v>0</v>
      </c>
      <c r="W701" s="83">
        <v>0</v>
      </c>
      <c r="X701" s="83">
        <v>0</v>
      </c>
      <c r="Y701">
        <v>0</v>
      </c>
      <c r="Z701" s="83">
        <v>0</v>
      </c>
      <c r="AA701" s="83">
        <v>0</v>
      </c>
    </row>
    <row r="702" spans="1:27" x14ac:dyDescent="0.25">
      <c r="A702" t="s">
        <v>1529</v>
      </c>
      <c r="B702" t="s">
        <v>1529</v>
      </c>
      <c r="C702" t="s">
        <v>2820</v>
      </c>
      <c r="D702" t="s">
        <v>2821</v>
      </c>
      <c r="E702" t="s">
        <v>2822</v>
      </c>
      <c r="F702" t="s">
        <v>2823</v>
      </c>
      <c r="G702" t="s">
        <v>2310</v>
      </c>
      <c r="H702" t="s">
        <v>2824</v>
      </c>
      <c r="I702" t="s">
        <v>44</v>
      </c>
      <c r="J702" t="s">
        <v>45</v>
      </c>
      <c r="K702" t="s">
        <v>46</v>
      </c>
      <c r="L702" t="s">
        <v>47</v>
      </c>
      <c r="M702" t="s">
        <v>506</v>
      </c>
      <c r="N702" t="s">
        <v>926</v>
      </c>
      <c r="O702" t="s">
        <v>818</v>
      </c>
      <c r="P702" t="s">
        <v>2283</v>
      </c>
      <c r="Q702" t="s">
        <v>2284</v>
      </c>
      <c r="R702" t="s">
        <v>131</v>
      </c>
      <c r="S702" s="83">
        <v>11.96</v>
      </c>
      <c r="T702" s="83">
        <v>0</v>
      </c>
      <c r="U702" s="83">
        <v>11.96</v>
      </c>
      <c r="V702" s="83">
        <v>0</v>
      </c>
      <c r="W702" s="83">
        <v>0</v>
      </c>
      <c r="X702" s="83">
        <v>0</v>
      </c>
      <c r="Y702">
        <v>0</v>
      </c>
      <c r="Z702" s="83">
        <v>1.1960000000000002</v>
      </c>
      <c r="AA702" s="83">
        <v>1.1960000000000002</v>
      </c>
    </row>
    <row r="703" spans="1:27" x14ac:dyDescent="0.25">
      <c r="A703" t="s">
        <v>1529</v>
      </c>
      <c r="B703" t="s">
        <v>1529</v>
      </c>
      <c r="C703" t="s">
        <v>2820</v>
      </c>
      <c r="D703" t="s">
        <v>2821</v>
      </c>
      <c r="E703" t="s">
        <v>2822</v>
      </c>
      <c r="F703" t="s">
        <v>2823</v>
      </c>
      <c r="G703" t="s">
        <v>2310</v>
      </c>
      <c r="H703" t="s">
        <v>2824</v>
      </c>
      <c r="I703" t="s">
        <v>44</v>
      </c>
      <c r="J703" t="s">
        <v>45</v>
      </c>
      <c r="K703" t="s">
        <v>46</v>
      </c>
      <c r="L703" t="s">
        <v>47</v>
      </c>
      <c r="M703" t="s">
        <v>506</v>
      </c>
      <c r="N703" t="s">
        <v>926</v>
      </c>
      <c r="O703" t="s">
        <v>818</v>
      </c>
      <c r="P703" t="s">
        <v>3743</v>
      </c>
      <c r="Q703" t="s">
        <v>3744</v>
      </c>
      <c r="R703" t="s">
        <v>131</v>
      </c>
      <c r="S703" s="83">
        <v>0</v>
      </c>
      <c r="T703" s="83">
        <v>12.11</v>
      </c>
      <c r="U703" s="83">
        <v>-12.11</v>
      </c>
      <c r="V703" s="83">
        <v>0</v>
      </c>
      <c r="W703" s="83">
        <v>0</v>
      </c>
      <c r="X703" s="83">
        <v>9.3280774424018109E-2</v>
      </c>
      <c r="Y703">
        <v>0</v>
      </c>
      <c r="Z703" s="83">
        <v>-1.2110000000000001</v>
      </c>
      <c r="AA703" s="83">
        <v>-1.117719225575982</v>
      </c>
    </row>
    <row r="704" spans="1:27" x14ac:dyDescent="0.25">
      <c r="A704" t="s">
        <v>1529</v>
      </c>
      <c r="B704" t="s">
        <v>1529</v>
      </c>
      <c r="C704" t="s">
        <v>2820</v>
      </c>
      <c r="D704" t="s">
        <v>2821</v>
      </c>
      <c r="E704" t="s">
        <v>2822</v>
      </c>
      <c r="F704" t="s">
        <v>2823</v>
      </c>
      <c r="G704" t="s">
        <v>2310</v>
      </c>
      <c r="H704" t="s">
        <v>2824</v>
      </c>
      <c r="I704" t="s">
        <v>44</v>
      </c>
      <c r="J704" t="s">
        <v>45</v>
      </c>
      <c r="K704" t="s">
        <v>46</v>
      </c>
      <c r="L704" t="s">
        <v>47</v>
      </c>
      <c r="M704" t="s">
        <v>506</v>
      </c>
      <c r="N704" t="s">
        <v>507</v>
      </c>
      <c r="O704" t="s">
        <v>508</v>
      </c>
      <c r="P704" t="s">
        <v>795</v>
      </c>
      <c r="Q704" t="s">
        <v>796</v>
      </c>
      <c r="R704" t="s">
        <v>131</v>
      </c>
      <c r="S704" s="83">
        <v>3093.81</v>
      </c>
      <c r="T704" s="83">
        <v>1026.24</v>
      </c>
      <c r="U704" s="83">
        <v>2067.5700000000002</v>
      </c>
      <c r="V704" s="83">
        <v>0</v>
      </c>
      <c r="W704" s="83">
        <v>0</v>
      </c>
      <c r="X704" s="83">
        <v>7.9049101523455283</v>
      </c>
      <c r="Y704">
        <v>0</v>
      </c>
      <c r="Z704" s="83">
        <v>206.75700000000006</v>
      </c>
      <c r="AA704" s="83">
        <v>214.66191015234557</v>
      </c>
    </row>
    <row r="705" spans="1:27" x14ac:dyDescent="0.25">
      <c r="A705" t="s">
        <v>1529</v>
      </c>
      <c r="B705" t="s">
        <v>1529</v>
      </c>
      <c r="C705" t="s">
        <v>2820</v>
      </c>
      <c r="D705" t="s">
        <v>2821</v>
      </c>
      <c r="E705" t="s">
        <v>2822</v>
      </c>
      <c r="F705" t="s">
        <v>2823</v>
      </c>
      <c r="G705" t="s">
        <v>2310</v>
      </c>
      <c r="H705" t="s">
        <v>2824</v>
      </c>
      <c r="I705" t="s">
        <v>44</v>
      </c>
      <c r="J705" t="s">
        <v>45</v>
      </c>
      <c r="K705" t="s">
        <v>46</v>
      </c>
      <c r="L705" t="s">
        <v>47</v>
      </c>
      <c r="M705" t="s">
        <v>506</v>
      </c>
      <c r="N705" t="s">
        <v>507</v>
      </c>
      <c r="O705" t="s">
        <v>508</v>
      </c>
      <c r="P705" t="s">
        <v>853</v>
      </c>
      <c r="Q705" t="s">
        <v>854</v>
      </c>
      <c r="R705" t="s">
        <v>131</v>
      </c>
      <c r="S705" s="83">
        <v>461.57</v>
      </c>
      <c r="T705" s="83">
        <v>399.78999999999996</v>
      </c>
      <c r="U705" s="83">
        <v>61.78000000000003</v>
      </c>
      <c r="V705" s="83">
        <v>0</v>
      </c>
      <c r="W705" s="83">
        <v>0</v>
      </c>
      <c r="X705" s="83">
        <v>3.079498002227762</v>
      </c>
      <c r="Y705">
        <v>0</v>
      </c>
      <c r="Z705" s="83">
        <v>6.1780000000000044</v>
      </c>
      <c r="AA705" s="83">
        <v>9.2574980022277629</v>
      </c>
    </row>
    <row r="706" spans="1:27" x14ac:dyDescent="0.25">
      <c r="A706" t="s">
        <v>1529</v>
      </c>
      <c r="B706" t="s">
        <v>1529</v>
      </c>
      <c r="C706" t="s">
        <v>2820</v>
      </c>
      <c r="D706" t="s">
        <v>2821</v>
      </c>
      <c r="E706" t="s">
        <v>2822</v>
      </c>
      <c r="F706" t="s">
        <v>2823</v>
      </c>
      <c r="G706" t="s">
        <v>2310</v>
      </c>
      <c r="H706" t="s">
        <v>2824</v>
      </c>
      <c r="I706" t="s">
        <v>44</v>
      </c>
      <c r="J706" t="s">
        <v>45</v>
      </c>
      <c r="K706" t="s">
        <v>46</v>
      </c>
      <c r="L706" t="s">
        <v>47</v>
      </c>
      <c r="M706" t="s">
        <v>506</v>
      </c>
      <c r="N706" t="s">
        <v>507</v>
      </c>
      <c r="O706" t="s">
        <v>508</v>
      </c>
      <c r="P706" t="s">
        <v>768</v>
      </c>
      <c r="Q706" t="s">
        <v>769</v>
      </c>
      <c r="R706" t="s">
        <v>131</v>
      </c>
      <c r="S706" s="83">
        <v>5887.9700000000012</v>
      </c>
      <c r="T706" s="83">
        <v>4008.0899999999992</v>
      </c>
      <c r="U706" s="83">
        <v>1879.8800000000017</v>
      </c>
      <c r="V706" s="83">
        <v>0</v>
      </c>
      <c r="W706" s="83">
        <v>0</v>
      </c>
      <c r="X706" s="83">
        <v>30.873471441879662</v>
      </c>
      <c r="Y706">
        <v>0</v>
      </c>
      <c r="Z706" s="83">
        <v>187.98800000000023</v>
      </c>
      <c r="AA706" s="83">
        <v>218.86147144187987</v>
      </c>
    </row>
    <row r="707" spans="1:27" x14ac:dyDescent="0.25">
      <c r="A707" t="s">
        <v>1529</v>
      </c>
      <c r="B707" t="s">
        <v>1529</v>
      </c>
      <c r="C707" t="s">
        <v>2820</v>
      </c>
      <c r="D707" t="s">
        <v>2821</v>
      </c>
      <c r="E707" t="s">
        <v>2822</v>
      </c>
      <c r="F707" t="s">
        <v>2823</v>
      </c>
      <c r="G707" t="s">
        <v>2310</v>
      </c>
      <c r="H707" t="s">
        <v>2824</v>
      </c>
      <c r="I707" t="s">
        <v>44</v>
      </c>
      <c r="J707" t="s">
        <v>45</v>
      </c>
      <c r="K707" t="s">
        <v>46</v>
      </c>
      <c r="L707" t="s">
        <v>47</v>
      </c>
      <c r="M707" t="s">
        <v>506</v>
      </c>
      <c r="N707" t="s">
        <v>507</v>
      </c>
      <c r="O707" t="s">
        <v>508</v>
      </c>
      <c r="P707" t="s">
        <v>974</v>
      </c>
      <c r="Q707" t="s">
        <v>975</v>
      </c>
      <c r="R707" t="s">
        <v>131</v>
      </c>
      <c r="S707" s="83">
        <v>0</v>
      </c>
      <c r="T707" s="83">
        <v>32.54</v>
      </c>
      <c r="U707" s="83">
        <v>-32.54</v>
      </c>
      <c r="V707" s="83">
        <v>0</v>
      </c>
      <c r="W707" s="83">
        <v>0</v>
      </c>
      <c r="X707" s="83">
        <v>0.25064875307659368</v>
      </c>
      <c r="Y707">
        <v>0</v>
      </c>
      <c r="Z707" s="83">
        <v>-3.254</v>
      </c>
      <c r="AA707" s="83">
        <v>-3.0033512469234065</v>
      </c>
    </row>
    <row r="708" spans="1:27" x14ac:dyDescent="0.25">
      <c r="A708" t="s">
        <v>1529</v>
      </c>
      <c r="B708" t="s">
        <v>1529</v>
      </c>
      <c r="C708" t="s">
        <v>2820</v>
      </c>
      <c r="D708" t="s">
        <v>2821</v>
      </c>
      <c r="E708" t="s">
        <v>2822</v>
      </c>
      <c r="F708" t="s">
        <v>2823</v>
      </c>
      <c r="G708" t="s">
        <v>2310</v>
      </c>
      <c r="H708" t="s">
        <v>2824</v>
      </c>
      <c r="I708" t="s">
        <v>44</v>
      </c>
      <c r="J708" t="s">
        <v>45</v>
      </c>
      <c r="K708" t="s">
        <v>46</v>
      </c>
      <c r="L708" t="s">
        <v>47</v>
      </c>
      <c r="M708" t="s">
        <v>506</v>
      </c>
      <c r="N708" t="s">
        <v>507</v>
      </c>
      <c r="O708" t="s">
        <v>508</v>
      </c>
      <c r="P708" t="s">
        <v>772</v>
      </c>
      <c r="Q708" t="s">
        <v>773</v>
      </c>
      <c r="R708" t="s">
        <v>131</v>
      </c>
      <c r="S708" s="83">
        <v>180</v>
      </c>
      <c r="T708" s="83">
        <v>22.5</v>
      </c>
      <c r="U708" s="83">
        <v>157.5</v>
      </c>
      <c r="V708" s="83">
        <v>0</v>
      </c>
      <c r="W708" s="83">
        <v>0</v>
      </c>
      <c r="X708" s="83">
        <v>0.17331275182001712</v>
      </c>
      <c r="Y708">
        <v>0</v>
      </c>
      <c r="Z708" s="83">
        <v>15.75</v>
      </c>
      <c r="AA708" s="83">
        <v>15.923312751820017</v>
      </c>
    </row>
    <row r="709" spans="1:27" x14ac:dyDescent="0.25">
      <c r="A709" t="s">
        <v>1529</v>
      </c>
      <c r="B709" t="s">
        <v>1529</v>
      </c>
      <c r="C709" t="s">
        <v>2820</v>
      </c>
      <c r="D709" t="s">
        <v>2821</v>
      </c>
      <c r="E709" t="s">
        <v>2822</v>
      </c>
      <c r="F709" t="s">
        <v>2823</v>
      </c>
      <c r="G709" t="s">
        <v>2310</v>
      </c>
      <c r="H709" t="s">
        <v>2824</v>
      </c>
      <c r="I709" t="s">
        <v>44</v>
      </c>
      <c r="J709" t="s">
        <v>45</v>
      </c>
      <c r="K709" t="s">
        <v>46</v>
      </c>
      <c r="L709" t="s">
        <v>47</v>
      </c>
      <c r="M709" t="s">
        <v>506</v>
      </c>
      <c r="N709" t="s">
        <v>507</v>
      </c>
      <c r="O709" t="s">
        <v>508</v>
      </c>
      <c r="P709" t="s">
        <v>929</v>
      </c>
      <c r="Q709" t="s">
        <v>930</v>
      </c>
      <c r="R709" t="s">
        <v>131</v>
      </c>
      <c r="S709" s="83">
        <v>20.490000000000002</v>
      </c>
      <c r="T709" s="83">
        <v>158.44</v>
      </c>
      <c r="U709" s="83">
        <v>-137.94999999999999</v>
      </c>
      <c r="V709" s="83">
        <v>0</v>
      </c>
      <c r="W709" s="83">
        <v>0</v>
      </c>
      <c r="X709" s="83">
        <v>1.2204298843717118</v>
      </c>
      <c r="Y709">
        <v>0</v>
      </c>
      <c r="Z709" s="83">
        <v>-13.795000000000002</v>
      </c>
      <c r="AA709" s="83">
        <v>-12.574570115628291</v>
      </c>
    </row>
    <row r="710" spans="1:27" x14ac:dyDescent="0.25">
      <c r="A710" t="s">
        <v>1529</v>
      </c>
      <c r="B710" t="s">
        <v>1529</v>
      </c>
      <c r="C710" t="s">
        <v>2820</v>
      </c>
      <c r="D710" t="s">
        <v>2821</v>
      </c>
      <c r="E710" t="s">
        <v>2822</v>
      </c>
      <c r="F710" t="s">
        <v>2823</v>
      </c>
      <c r="G710" t="s">
        <v>2310</v>
      </c>
      <c r="H710" t="s">
        <v>2824</v>
      </c>
      <c r="I710" t="s">
        <v>44</v>
      </c>
      <c r="J710" t="s">
        <v>45</v>
      </c>
      <c r="K710" t="s">
        <v>46</v>
      </c>
      <c r="L710" t="s">
        <v>47</v>
      </c>
      <c r="M710" t="s">
        <v>506</v>
      </c>
      <c r="N710" t="s">
        <v>507</v>
      </c>
      <c r="O710" t="s">
        <v>508</v>
      </c>
      <c r="P710" t="s">
        <v>754</v>
      </c>
      <c r="Q710" t="s">
        <v>755</v>
      </c>
      <c r="R710" t="s">
        <v>131</v>
      </c>
      <c r="S710" s="83">
        <v>1156.96</v>
      </c>
      <c r="T710" s="83">
        <v>256</v>
      </c>
      <c r="U710" s="83">
        <v>900.96</v>
      </c>
      <c r="V710" s="83">
        <v>0</v>
      </c>
      <c r="W710" s="83">
        <v>0</v>
      </c>
      <c r="X710" s="83">
        <v>1.9719139762633062</v>
      </c>
      <c r="Y710">
        <v>0</v>
      </c>
      <c r="Z710" s="83">
        <v>90.095999999999989</v>
      </c>
      <c r="AA710" s="83">
        <v>92.067913976263299</v>
      </c>
    </row>
    <row r="711" spans="1:27" x14ac:dyDescent="0.25">
      <c r="A711" t="s">
        <v>1529</v>
      </c>
      <c r="B711" t="s">
        <v>1529</v>
      </c>
      <c r="C711" t="s">
        <v>2820</v>
      </c>
      <c r="D711" t="s">
        <v>2821</v>
      </c>
      <c r="E711" t="s">
        <v>2822</v>
      </c>
      <c r="F711" t="s">
        <v>2823</v>
      </c>
      <c r="G711" t="s">
        <v>2310</v>
      </c>
      <c r="H711" t="s">
        <v>2824</v>
      </c>
      <c r="I711" t="s">
        <v>44</v>
      </c>
      <c r="J711" t="s">
        <v>45</v>
      </c>
      <c r="K711" t="s">
        <v>46</v>
      </c>
      <c r="L711" t="s">
        <v>47</v>
      </c>
      <c r="M711" t="s">
        <v>506</v>
      </c>
      <c r="N711" t="s">
        <v>507</v>
      </c>
      <c r="O711" t="s">
        <v>508</v>
      </c>
      <c r="P711" t="s">
        <v>760</v>
      </c>
      <c r="Q711" t="s">
        <v>761</v>
      </c>
      <c r="R711" t="s">
        <v>131</v>
      </c>
      <c r="S711" s="83">
        <v>1636.45</v>
      </c>
      <c r="T711" s="83">
        <v>935.23</v>
      </c>
      <c r="U711" s="83">
        <v>701.2199999999998</v>
      </c>
      <c r="V711" s="83">
        <v>0</v>
      </c>
      <c r="W711" s="83">
        <v>0</v>
      </c>
      <c r="X711" s="83">
        <v>7.2038793282059839</v>
      </c>
      <c r="Y711">
        <v>0</v>
      </c>
      <c r="Z711" s="83">
        <v>70.121999999999986</v>
      </c>
      <c r="AA711" s="83">
        <v>77.325879328205971</v>
      </c>
    </row>
    <row r="712" spans="1:27" x14ac:dyDescent="0.25">
      <c r="A712" t="s">
        <v>1529</v>
      </c>
      <c r="B712" t="s">
        <v>1529</v>
      </c>
      <c r="C712" t="s">
        <v>2820</v>
      </c>
      <c r="D712" t="s">
        <v>2821</v>
      </c>
      <c r="E712" t="s">
        <v>2822</v>
      </c>
      <c r="F712" t="s">
        <v>2823</v>
      </c>
      <c r="G712" t="s">
        <v>2310</v>
      </c>
      <c r="H712" t="s">
        <v>2824</v>
      </c>
      <c r="I712" t="s">
        <v>44</v>
      </c>
      <c r="J712" t="s">
        <v>45</v>
      </c>
      <c r="K712" t="s">
        <v>46</v>
      </c>
      <c r="L712" t="s">
        <v>47</v>
      </c>
      <c r="M712" t="s">
        <v>506</v>
      </c>
      <c r="N712" t="s">
        <v>507</v>
      </c>
      <c r="O712" t="s">
        <v>508</v>
      </c>
      <c r="P712" t="s">
        <v>774</v>
      </c>
      <c r="Q712" t="s">
        <v>775</v>
      </c>
      <c r="R712" t="s">
        <v>131</v>
      </c>
      <c r="S712" s="83">
        <v>1395.83</v>
      </c>
      <c r="T712" s="83">
        <v>1135.5999999999999</v>
      </c>
      <c r="U712" s="83">
        <v>260.23</v>
      </c>
      <c r="V712" s="83">
        <v>0</v>
      </c>
      <c r="W712" s="83">
        <v>0</v>
      </c>
      <c r="X712" s="83">
        <v>8.7472871540805102</v>
      </c>
      <c r="Y712">
        <v>0</v>
      </c>
      <c r="Z712" s="83">
        <v>26.02300000000001</v>
      </c>
      <c r="AA712" s="83">
        <v>34.770287154080521</v>
      </c>
    </row>
    <row r="713" spans="1:27" x14ac:dyDescent="0.25">
      <c r="A713" t="s">
        <v>1529</v>
      </c>
      <c r="B713" t="s">
        <v>1529</v>
      </c>
      <c r="C713" t="s">
        <v>2820</v>
      </c>
      <c r="D713" t="s">
        <v>2821</v>
      </c>
      <c r="E713" t="s">
        <v>2822</v>
      </c>
      <c r="F713" t="s">
        <v>2823</v>
      </c>
      <c r="G713" t="s">
        <v>2310</v>
      </c>
      <c r="H713" t="s">
        <v>2824</v>
      </c>
      <c r="I713" t="s">
        <v>44</v>
      </c>
      <c r="J713" t="s">
        <v>45</v>
      </c>
      <c r="K713" t="s">
        <v>46</v>
      </c>
      <c r="L713" t="s">
        <v>47</v>
      </c>
      <c r="M713" t="s">
        <v>506</v>
      </c>
      <c r="N713" t="s">
        <v>507</v>
      </c>
      <c r="O713" t="s">
        <v>508</v>
      </c>
      <c r="P713" t="s">
        <v>758</v>
      </c>
      <c r="Q713" t="s">
        <v>759</v>
      </c>
      <c r="R713" t="s">
        <v>131</v>
      </c>
      <c r="S713" s="83">
        <v>1502.2000000000003</v>
      </c>
      <c r="T713" s="83">
        <v>676</v>
      </c>
      <c r="U713" s="83">
        <v>826.2</v>
      </c>
      <c r="V713" s="83">
        <v>0</v>
      </c>
      <c r="W713" s="83">
        <v>0</v>
      </c>
      <c r="X713" s="83">
        <v>5.2070853435702924</v>
      </c>
      <c r="Y713">
        <v>0</v>
      </c>
      <c r="Z713" s="83">
        <v>82.62</v>
      </c>
      <c r="AA713" s="83">
        <v>87.827085343570303</v>
      </c>
    </row>
    <row r="714" spans="1:27" x14ac:dyDescent="0.25">
      <c r="A714" t="s">
        <v>1529</v>
      </c>
      <c r="B714" t="s">
        <v>1529</v>
      </c>
      <c r="C714" t="s">
        <v>2820</v>
      </c>
      <c r="D714" t="s">
        <v>2821</v>
      </c>
      <c r="E714" t="s">
        <v>2822</v>
      </c>
      <c r="F714" t="s">
        <v>2823</v>
      </c>
      <c r="G714" t="s">
        <v>2310</v>
      </c>
      <c r="H714" t="s">
        <v>2824</v>
      </c>
      <c r="I714" t="s">
        <v>44</v>
      </c>
      <c r="J714" t="s">
        <v>45</v>
      </c>
      <c r="K714" t="s">
        <v>46</v>
      </c>
      <c r="L714" t="s">
        <v>47</v>
      </c>
      <c r="M714" t="s">
        <v>506</v>
      </c>
      <c r="N714" t="s">
        <v>507</v>
      </c>
      <c r="O714" t="s">
        <v>508</v>
      </c>
      <c r="P714" t="s">
        <v>770</v>
      </c>
      <c r="Q714" t="s">
        <v>771</v>
      </c>
      <c r="R714" t="s">
        <v>131</v>
      </c>
      <c r="S714" s="83">
        <v>240.98000000000002</v>
      </c>
      <c r="T714" s="83">
        <v>219.45</v>
      </c>
      <c r="U714" s="83">
        <v>21.53000000000003</v>
      </c>
      <c r="V714" s="83">
        <v>0</v>
      </c>
      <c r="W714" s="83">
        <v>0</v>
      </c>
      <c r="X714" s="83">
        <v>1.6903770394179003</v>
      </c>
      <c r="Y714">
        <v>0</v>
      </c>
      <c r="Z714" s="83">
        <v>2.153000000000004</v>
      </c>
      <c r="AA714" s="83">
        <v>3.8433770394179039</v>
      </c>
    </row>
    <row r="715" spans="1:27" x14ac:dyDescent="0.25">
      <c r="A715" t="s">
        <v>1529</v>
      </c>
      <c r="B715" t="s">
        <v>1529</v>
      </c>
      <c r="C715" t="s">
        <v>2820</v>
      </c>
      <c r="D715" t="s">
        <v>2821</v>
      </c>
      <c r="E715" t="s">
        <v>2822</v>
      </c>
      <c r="F715" t="s">
        <v>2823</v>
      </c>
      <c r="G715" t="s">
        <v>2310</v>
      </c>
      <c r="H715" t="s">
        <v>2824</v>
      </c>
      <c r="I715" t="s">
        <v>44</v>
      </c>
      <c r="J715" t="s">
        <v>45</v>
      </c>
      <c r="K715" t="s">
        <v>46</v>
      </c>
      <c r="L715" t="s">
        <v>47</v>
      </c>
      <c r="M715" t="s">
        <v>506</v>
      </c>
      <c r="N715" t="s">
        <v>507</v>
      </c>
      <c r="O715" t="s">
        <v>508</v>
      </c>
      <c r="P715" t="s">
        <v>1424</v>
      </c>
      <c r="Q715" t="s">
        <v>759</v>
      </c>
      <c r="R715" t="s">
        <v>131</v>
      </c>
      <c r="S715" s="83">
        <v>0</v>
      </c>
      <c r="T715" s="83">
        <v>117</v>
      </c>
      <c r="U715" s="83">
        <v>-117</v>
      </c>
      <c r="V715" s="83">
        <v>0</v>
      </c>
      <c r="W715" s="83">
        <v>0</v>
      </c>
      <c r="X715" s="83">
        <v>0.9012263094640891</v>
      </c>
      <c r="Y715">
        <v>0</v>
      </c>
      <c r="Z715" s="83">
        <v>-11.700000000000001</v>
      </c>
      <c r="AA715" s="83">
        <v>-10.798773690535912</v>
      </c>
    </row>
    <row r="716" spans="1:27" x14ac:dyDescent="0.25">
      <c r="A716" t="s">
        <v>1529</v>
      </c>
      <c r="B716" t="s">
        <v>1529</v>
      </c>
      <c r="C716" t="s">
        <v>2820</v>
      </c>
      <c r="D716" t="s">
        <v>2821</v>
      </c>
      <c r="E716" t="s">
        <v>2822</v>
      </c>
      <c r="F716" t="s">
        <v>2823</v>
      </c>
      <c r="G716" t="s">
        <v>2310</v>
      </c>
      <c r="H716" t="s">
        <v>2824</v>
      </c>
      <c r="I716" t="s">
        <v>44</v>
      </c>
      <c r="J716" t="s">
        <v>45</v>
      </c>
      <c r="K716" t="s">
        <v>46</v>
      </c>
      <c r="L716" t="s">
        <v>47</v>
      </c>
      <c r="M716" t="s">
        <v>506</v>
      </c>
      <c r="N716" t="s">
        <v>762</v>
      </c>
      <c r="O716" t="s">
        <v>797</v>
      </c>
      <c r="P716" t="s">
        <v>798</v>
      </c>
      <c r="Q716" t="s">
        <v>799</v>
      </c>
      <c r="R716" t="s">
        <v>131</v>
      </c>
      <c r="S716" s="83">
        <v>278.06</v>
      </c>
      <c r="T716" s="83">
        <v>160</v>
      </c>
      <c r="U716" s="83">
        <v>118.06</v>
      </c>
      <c r="V716" s="83">
        <v>0</v>
      </c>
      <c r="W716" s="83">
        <v>0</v>
      </c>
      <c r="X716" s="83">
        <v>1.2324462351645664</v>
      </c>
      <c r="Y716">
        <v>0</v>
      </c>
      <c r="Z716" s="83">
        <v>11.806000000000001</v>
      </c>
      <c r="AA716" s="83">
        <v>13.038446235164567</v>
      </c>
    </row>
    <row r="717" spans="1:27" x14ac:dyDescent="0.25">
      <c r="A717" t="s">
        <v>1529</v>
      </c>
      <c r="B717" t="s">
        <v>1529</v>
      </c>
      <c r="C717" t="s">
        <v>2820</v>
      </c>
      <c r="D717" t="s">
        <v>2821</v>
      </c>
      <c r="E717" t="s">
        <v>2822</v>
      </c>
      <c r="F717" t="s">
        <v>2823</v>
      </c>
      <c r="G717" t="s">
        <v>2310</v>
      </c>
      <c r="H717" t="s">
        <v>2824</v>
      </c>
      <c r="I717" t="s">
        <v>44</v>
      </c>
      <c r="J717" t="s">
        <v>45</v>
      </c>
      <c r="K717" t="s">
        <v>46</v>
      </c>
      <c r="L717" t="s">
        <v>47</v>
      </c>
      <c r="M717" t="s">
        <v>506</v>
      </c>
      <c r="N717" t="s">
        <v>762</v>
      </c>
      <c r="O717" t="s">
        <v>763</v>
      </c>
      <c r="P717" t="s">
        <v>778</v>
      </c>
      <c r="Q717" t="s">
        <v>779</v>
      </c>
      <c r="R717" t="s">
        <v>131</v>
      </c>
      <c r="S717" s="83">
        <v>20</v>
      </c>
      <c r="T717" s="83">
        <v>0</v>
      </c>
      <c r="U717" s="83">
        <v>20</v>
      </c>
      <c r="V717" s="83">
        <v>0</v>
      </c>
      <c r="W717" s="83">
        <v>0</v>
      </c>
      <c r="X717" s="83">
        <v>0</v>
      </c>
      <c r="Y717">
        <v>0</v>
      </c>
      <c r="Z717" s="83">
        <v>2</v>
      </c>
      <c r="AA717" s="83">
        <v>2</v>
      </c>
    </row>
    <row r="718" spans="1:27" x14ac:dyDescent="0.25">
      <c r="A718" t="s">
        <v>1529</v>
      </c>
      <c r="B718" t="s">
        <v>1529</v>
      </c>
      <c r="C718" t="s">
        <v>2820</v>
      </c>
      <c r="D718" t="s">
        <v>2821</v>
      </c>
      <c r="E718" t="s">
        <v>2822</v>
      </c>
      <c r="F718" t="s">
        <v>2823</v>
      </c>
      <c r="G718" t="s">
        <v>2310</v>
      </c>
      <c r="H718" t="s">
        <v>2824</v>
      </c>
      <c r="I718" t="s">
        <v>44</v>
      </c>
      <c r="J718" t="s">
        <v>45</v>
      </c>
      <c r="K718" t="s">
        <v>46</v>
      </c>
      <c r="L718" t="s">
        <v>47</v>
      </c>
      <c r="M718" t="s">
        <v>506</v>
      </c>
      <c r="N718" t="s">
        <v>762</v>
      </c>
      <c r="O718" t="s">
        <v>763</v>
      </c>
      <c r="P718" t="s">
        <v>1061</v>
      </c>
      <c r="Q718" t="s">
        <v>1062</v>
      </c>
      <c r="R718" t="s">
        <v>131</v>
      </c>
      <c r="S718" s="83">
        <v>0</v>
      </c>
      <c r="T718" s="83">
        <v>7</v>
      </c>
      <c r="U718" s="83">
        <v>-7</v>
      </c>
      <c r="V718" s="83">
        <v>0</v>
      </c>
      <c r="W718" s="83">
        <v>0</v>
      </c>
      <c r="X718" s="83">
        <v>5.3919522788449782E-2</v>
      </c>
      <c r="Y718">
        <v>0</v>
      </c>
      <c r="Z718" s="83">
        <v>-0.70000000000000007</v>
      </c>
      <c r="AA718" s="83">
        <v>-0.64608047721155026</v>
      </c>
    </row>
    <row r="719" spans="1:27" x14ac:dyDescent="0.25">
      <c r="A719" t="s">
        <v>1529</v>
      </c>
      <c r="B719" t="s">
        <v>1529</v>
      </c>
      <c r="C719" t="s">
        <v>2820</v>
      </c>
      <c r="D719" t="s">
        <v>2821</v>
      </c>
      <c r="E719" t="s">
        <v>2822</v>
      </c>
      <c r="F719" t="s">
        <v>2823</v>
      </c>
      <c r="G719" t="s">
        <v>2310</v>
      </c>
      <c r="H719" t="s">
        <v>2824</v>
      </c>
      <c r="I719" t="s">
        <v>44</v>
      </c>
      <c r="J719" t="s">
        <v>45</v>
      </c>
      <c r="K719" t="s">
        <v>46</v>
      </c>
      <c r="L719" t="s">
        <v>47</v>
      </c>
      <c r="M719" t="s">
        <v>506</v>
      </c>
      <c r="N719" t="s">
        <v>762</v>
      </c>
      <c r="O719" t="s">
        <v>763</v>
      </c>
      <c r="P719" t="s">
        <v>780</v>
      </c>
      <c r="Q719" t="s">
        <v>781</v>
      </c>
      <c r="R719" t="s">
        <v>131</v>
      </c>
      <c r="S719" s="83">
        <v>180</v>
      </c>
      <c r="T719" s="83">
        <v>149.68</v>
      </c>
      <c r="U719" s="83">
        <v>30.319999999999993</v>
      </c>
      <c r="V719" s="83">
        <v>0</v>
      </c>
      <c r="W719" s="83">
        <v>0</v>
      </c>
      <c r="X719" s="83">
        <v>1.152953452996452</v>
      </c>
      <c r="Y719">
        <v>0</v>
      </c>
      <c r="Z719" s="83">
        <v>3.0319999999999991</v>
      </c>
      <c r="AA719" s="83">
        <v>4.1849534529964521</v>
      </c>
    </row>
    <row r="720" spans="1:27" x14ac:dyDescent="0.25">
      <c r="A720" t="s">
        <v>1529</v>
      </c>
      <c r="B720" t="s">
        <v>1529</v>
      </c>
      <c r="C720" t="s">
        <v>2820</v>
      </c>
      <c r="D720" t="s">
        <v>2821</v>
      </c>
      <c r="E720" t="s">
        <v>2822</v>
      </c>
      <c r="F720" t="s">
        <v>2823</v>
      </c>
      <c r="G720" t="s">
        <v>2310</v>
      </c>
      <c r="H720" t="s">
        <v>2824</v>
      </c>
      <c r="I720" t="s">
        <v>44</v>
      </c>
      <c r="J720" t="s">
        <v>45</v>
      </c>
      <c r="K720" t="s">
        <v>46</v>
      </c>
      <c r="L720" t="s">
        <v>47</v>
      </c>
      <c r="M720" t="s">
        <v>506</v>
      </c>
      <c r="N720" t="s">
        <v>762</v>
      </c>
      <c r="O720" t="s">
        <v>763</v>
      </c>
      <c r="P720" t="s">
        <v>824</v>
      </c>
      <c r="Q720" t="s">
        <v>825</v>
      </c>
      <c r="R720" t="s">
        <v>131</v>
      </c>
      <c r="S720" s="83">
        <v>21</v>
      </c>
      <c r="T720" s="83">
        <v>0</v>
      </c>
      <c r="U720" s="83">
        <v>21</v>
      </c>
      <c r="V720" s="83">
        <v>0</v>
      </c>
      <c r="W720" s="83">
        <v>0</v>
      </c>
      <c r="X720" s="83">
        <v>0</v>
      </c>
      <c r="Y720">
        <v>0</v>
      </c>
      <c r="Z720" s="83">
        <v>2.1</v>
      </c>
      <c r="AA720" s="83">
        <v>2.1</v>
      </c>
    </row>
    <row r="721" spans="1:27" x14ac:dyDescent="0.25">
      <c r="A721" t="s">
        <v>1529</v>
      </c>
      <c r="B721" t="s">
        <v>1529</v>
      </c>
      <c r="C721" t="s">
        <v>2820</v>
      </c>
      <c r="D721" t="s">
        <v>2821</v>
      </c>
      <c r="E721" t="s">
        <v>2822</v>
      </c>
      <c r="F721" t="s">
        <v>2823</v>
      </c>
      <c r="G721" t="s">
        <v>2310</v>
      </c>
      <c r="H721" t="s">
        <v>2824</v>
      </c>
      <c r="I721" t="s">
        <v>44</v>
      </c>
      <c r="J721" t="s">
        <v>45</v>
      </c>
      <c r="K721" t="s">
        <v>46</v>
      </c>
      <c r="L721" t="s">
        <v>47</v>
      </c>
      <c r="M721" t="s">
        <v>506</v>
      </c>
      <c r="N721" t="s">
        <v>762</v>
      </c>
      <c r="O721" t="s">
        <v>763</v>
      </c>
      <c r="P721" t="s">
        <v>1067</v>
      </c>
      <c r="Q721" t="s">
        <v>1068</v>
      </c>
      <c r="R721" t="s">
        <v>131</v>
      </c>
      <c r="S721" s="83">
        <v>14.5</v>
      </c>
      <c r="T721" s="83">
        <v>84</v>
      </c>
      <c r="U721" s="83">
        <v>-69.5</v>
      </c>
      <c r="V721" s="83">
        <v>0</v>
      </c>
      <c r="W721" s="83">
        <v>0</v>
      </c>
      <c r="X721" s="83">
        <v>0.64703427346139741</v>
      </c>
      <c r="Y721">
        <v>0</v>
      </c>
      <c r="Z721" s="83">
        <v>-6.95</v>
      </c>
      <c r="AA721" s="83">
        <v>-6.302965726538603</v>
      </c>
    </row>
    <row r="722" spans="1:27" x14ac:dyDescent="0.25">
      <c r="A722" t="s">
        <v>1529</v>
      </c>
      <c r="B722" t="s">
        <v>1529</v>
      </c>
      <c r="C722" t="s">
        <v>2820</v>
      </c>
      <c r="D722" t="s">
        <v>2821</v>
      </c>
      <c r="E722" t="s">
        <v>2822</v>
      </c>
      <c r="F722" t="s">
        <v>2823</v>
      </c>
      <c r="G722" t="s">
        <v>2310</v>
      </c>
      <c r="H722" t="s">
        <v>2824</v>
      </c>
      <c r="I722" t="s">
        <v>44</v>
      </c>
      <c r="J722" t="s">
        <v>45</v>
      </c>
      <c r="K722" t="s">
        <v>46</v>
      </c>
      <c r="L722" t="s">
        <v>47</v>
      </c>
      <c r="M722" t="s">
        <v>506</v>
      </c>
      <c r="N722" t="s">
        <v>762</v>
      </c>
      <c r="O722" t="s">
        <v>763</v>
      </c>
      <c r="P722" t="s">
        <v>766</v>
      </c>
      <c r="Q722" t="s">
        <v>767</v>
      </c>
      <c r="R722" t="s">
        <v>131</v>
      </c>
      <c r="S722" s="83">
        <v>42.25</v>
      </c>
      <c r="T722" s="83">
        <v>189</v>
      </c>
      <c r="U722" s="83">
        <v>-146.75</v>
      </c>
      <c r="V722" s="83">
        <v>0</v>
      </c>
      <c r="W722" s="83">
        <v>0</v>
      </c>
      <c r="X722" s="83">
        <v>1.4558271152881441</v>
      </c>
      <c r="Y722">
        <v>0</v>
      </c>
      <c r="Z722" s="83">
        <v>-14.675000000000002</v>
      </c>
      <c r="AA722" s="83">
        <v>-13.219172884711858</v>
      </c>
    </row>
    <row r="723" spans="1:27" x14ac:dyDescent="0.25">
      <c r="A723" t="s">
        <v>1529</v>
      </c>
      <c r="B723" t="s">
        <v>1529</v>
      </c>
      <c r="C723" t="s">
        <v>2820</v>
      </c>
      <c r="D723" t="s">
        <v>2821</v>
      </c>
      <c r="E723" t="s">
        <v>2822</v>
      </c>
      <c r="F723" t="s">
        <v>2823</v>
      </c>
      <c r="G723" t="s">
        <v>2310</v>
      </c>
      <c r="H723" t="s">
        <v>2824</v>
      </c>
      <c r="I723" t="s">
        <v>44</v>
      </c>
      <c r="J723" t="s">
        <v>45</v>
      </c>
      <c r="K723" t="s">
        <v>46</v>
      </c>
      <c r="L723" t="s">
        <v>47</v>
      </c>
      <c r="M723" t="s">
        <v>506</v>
      </c>
      <c r="N723" t="s">
        <v>513</v>
      </c>
      <c r="O723" t="s">
        <v>933</v>
      </c>
      <c r="P723" t="s">
        <v>934</v>
      </c>
      <c r="Q723" t="s">
        <v>935</v>
      </c>
      <c r="R723" t="s">
        <v>131</v>
      </c>
      <c r="S723" s="83">
        <v>0</v>
      </c>
      <c r="T723" s="83">
        <v>180</v>
      </c>
      <c r="U723" s="83">
        <v>-180</v>
      </c>
      <c r="V723" s="83">
        <v>0</v>
      </c>
      <c r="W723" s="83">
        <v>0</v>
      </c>
      <c r="X723" s="83">
        <v>1.386502014560137</v>
      </c>
      <c r="Y723">
        <v>0</v>
      </c>
      <c r="Z723" s="83">
        <v>-18</v>
      </c>
      <c r="AA723" s="83">
        <v>-16.613497985439864</v>
      </c>
    </row>
    <row r="724" spans="1:27" x14ac:dyDescent="0.25">
      <c r="A724" t="s">
        <v>1529</v>
      </c>
      <c r="B724" t="s">
        <v>1529</v>
      </c>
      <c r="C724" t="s">
        <v>2820</v>
      </c>
      <c r="D724" t="s">
        <v>2821</v>
      </c>
      <c r="E724" t="s">
        <v>2822</v>
      </c>
      <c r="F724" t="s">
        <v>2823</v>
      </c>
      <c r="G724" t="s">
        <v>2310</v>
      </c>
      <c r="H724" t="s">
        <v>2824</v>
      </c>
      <c r="I724" t="s">
        <v>44</v>
      </c>
      <c r="J724" t="s">
        <v>45</v>
      </c>
      <c r="K724" t="s">
        <v>46</v>
      </c>
      <c r="L724" t="s">
        <v>47</v>
      </c>
      <c r="M724" t="s">
        <v>506</v>
      </c>
      <c r="N724" t="s">
        <v>513</v>
      </c>
      <c r="O724" t="s">
        <v>933</v>
      </c>
      <c r="P724" t="s">
        <v>1069</v>
      </c>
      <c r="Q724" t="s">
        <v>1070</v>
      </c>
      <c r="R724" t="s">
        <v>131</v>
      </c>
      <c r="S724" s="83">
        <v>183.5</v>
      </c>
      <c r="T724" s="83">
        <v>225</v>
      </c>
      <c r="U724" s="83">
        <v>-41.5</v>
      </c>
      <c r="V724" s="83">
        <v>0</v>
      </c>
      <c r="W724" s="83">
        <v>0</v>
      </c>
      <c r="X724" s="83">
        <v>1.7331275182001715</v>
      </c>
      <c r="Y724">
        <v>0</v>
      </c>
      <c r="Z724" s="83">
        <v>-4.1499999999999995</v>
      </c>
      <c r="AA724" s="83">
        <v>-2.4168724817998291</v>
      </c>
    </row>
    <row r="725" spans="1:27" x14ac:dyDescent="0.25">
      <c r="A725" t="s">
        <v>1529</v>
      </c>
      <c r="B725" t="s">
        <v>1529</v>
      </c>
      <c r="C725" t="s">
        <v>2820</v>
      </c>
      <c r="D725" t="s">
        <v>2821</v>
      </c>
      <c r="E725" t="s">
        <v>2822</v>
      </c>
      <c r="F725" t="s">
        <v>2823</v>
      </c>
      <c r="G725" t="s">
        <v>2310</v>
      </c>
      <c r="H725" t="s">
        <v>2824</v>
      </c>
      <c r="I725" t="s">
        <v>44</v>
      </c>
      <c r="J725" t="s">
        <v>45</v>
      </c>
      <c r="K725" t="s">
        <v>46</v>
      </c>
      <c r="L725" t="s">
        <v>47</v>
      </c>
      <c r="M725" t="s">
        <v>506</v>
      </c>
      <c r="N725" t="s">
        <v>513</v>
      </c>
      <c r="O725" t="s">
        <v>1937</v>
      </c>
      <c r="P725" t="s">
        <v>2052</v>
      </c>
      <c r="Q725" t="s">
        <v>2053</v>
      </c>
      <c r="R725" t="s">
        <v>131</v>
      </c>
      <c r="S725" s="83">
        <v>150</v>
      </c>
      <c r="T725" s="83">
        <v>15</v>
      </c>
      <c r="U725" s="83">
        <v>135</v>
      </c>
      <c r="V725" s="83">
        <v>0</v>
      </c>
      <c r="W725" s="83">
        <v>0</v>
      </c>
      <c r="X725" s="83">
        <v>0.11554183454667809</v>
      </c>
      <c r="Y725">
        <v>0</v>
      </c>
      <c r="Z725" s="83">
        <v>13.5</v>
      </c>
      <c r="AA725" s="83">
        <v>13.615541834546677</v>
      </c>
    </row>
    <row r="726" spans="1:27" x14ac:dyDescent="0.25">
      <c r="A726" t="s">
        <v>1529</v>
      </c>
      <c r="B726" t="s">
        <v>1529</v>
      </c>
      <c r="C726" t="s">
        <v>2820</v>
      </c>
      <c r="D726" t="s">
        <v>2821</v>
      </c>
      <c r="E726" t="s">
        <v>2822</v>
      </c>
      <c r="F726" t="s">
        <v>2823</v>
      </c>
      <c r="G726" t="s">
        <v>2310</v>
      </c>
      <c r="H726" t="s">
        <v>2824</v>
      </c>
      <c r="I726" t="s">
        <v>44</v>
      </c>
      <c r="J726" t="s">
        <v>45</v>
      </c>
      <c r="K726" t="s">
        <v>46</v>
      </c>
      <c r="L726" t="s">
        <v>47</v>
      </c>
      <c r="M726" t="s">
        <v>506</v>
      </c>
      <c r="N726" t="s">
        <v>513</v>
      </c>
      <c r="O726" t="s">
        <v>1937</v>
      </c>
      <c r="P726" t="s">
        <v>2195</v>
      </c>
      <c r="Q726" t="s">
        <v>2196</v>
      </c>
      <c r="R726" t="s">
        <v>131</v>
      </c>
      <c r="S726" s="83">
        <v>75</v>
      </c>
      <c r="T726" s="83">
        <v>0</v>
      </c>
      <c r="U726" s="83">
        <v>75</v>
      </c>
      <c r="V726" s="83">
        <v>0</v>
      </c>
      <c r="W726" s="83">
        <v>0</v>
      </c>
      <c r="X726" s="83">
        <v>0</v>
      </c>
      <c r="Y726">
        <v>0</v>
      </c>
      <c r="Z726" s="83">
        <v>7.5</v>
      </c>
      <c r="AA726" s="83">
        <v>7.5</v>
      </c>
    </row>
    <row r="727" spans="1:27" x14ac:dyDescent="0.25">
      <c r="A727" t="s">
        <v>1529</v>
      </c>
      <c r="B727" t="s">
        <v>1529</v>
      </c>
      <c r="C727" t="s">
        <v>2820</v>
      </c>
      <c r="D727" t="s">
        <v>2821</v>
      </c>
      <c r="E727" t="s">
        <v>2822</v>
      </c>
      <c r="F727" t="s">
        <v>2823</v>
      </c>
      <c r="G727" t="s">
        <v>2310</v>
      </c>
      <c r="H727" t="s">
        <v>2824</v>
      </c>
      <c r="I727" t="s">
        <v>44</v>
      </c>
      <c r="J727" t="s">
        <v>45</v>
      </c>
      <c r="K727" t="s">
        <v>46</v>
      </c>
      <c r="L727" t="s">
        <v>47</v>
      </c>
      <c r="M727" t="s">
        <v>320</v>
      </c>
      <c r="N727" t="s">
        <v>321</v>
      </c>
      <c r="O727" t="s">
        <v>326</v>
      </c>
      <c r="P727" t="s">
        <v>327</v>
      </c>
      <c r="Q727" t="s">
        <v>328</v>
      </c>
      <c r="R727" t="s">
        <v>131</v>
      </c>
      <c r="S727" s="83">
        <v>265</v>
      </c>
      <c r="T727" s="83">
        <v>1298.5</v>
      </c>
      <c r="U727" s="83">
        <v>-1033.5</v>
      </c>
      <c r="V727" s="83">
        <v>0</v>
      </c>
      <c r="W727" s="83">
        <v>0</v>
      </c>
      <c r="X727" s="83">
        <v>10.002071477257434</v>
      </c>
      <c r="Y727">
        <v>0</v>
      </c>
      <c r="Z727" s="83">
        <v>-103.35</v>
      </c>
      <c r="AA727" s="83">
        <v>-93.347928522742563</v>
      </c>
    </row>
    <row r="728" spans="1:27" x14ac:dyDescent="0.25">
      <c r="A728" t="s">
        <v>1529</v>
      </c>
      <c r="B728" t="s">
        <v>1529</v>
      </c>
      <c r="C728" t="s">
        <v>2820</v>
      </c>
      <c r="D728" t="s">
        <v>2821</v>
      </c>
      <c r="E728" t="s">
        <v>2822</v>
      </c>
      <c r="F728" t="s">
        <v>2823</v>
      </c>
      <c r="G728" t="s">
        <v>2310</v>
      </c>
      <c r="H728" t="s">
        <v>2824</v>
      </c>
      <c r="I728" t="s">
        <v>44</v>
      </c>
      <c r="J728" t="s">
        <v>45</v>
      </c>
      <c r="K728" t="s">
        <v>46</v>
      </c>
      <c r="L728" t="s">
        <v>47</v>
      </c>
      <c r="M728" t="s">
        <v>320</v>
      </c>
      <c r="N728" t="s">
        <v>321</v>
      </c>
      <c r="O728" t="s">
        <v>322</v>
      </c>
      <c r="P728" t="s">
        <v>323</v>
      </c>
      <c r="Q728" t="s">
        <v>324</v>
      </c>
      <c r="R728" t="s">
        <v>131</v>
      </c>
      <c r="S728" s="83">
        <v>56</v>
      </c>
      <c r="T728" s="83">
        <v>14</v>
      </c>
      <c r="U728" s="83">
        <v>42</v>
      </c>
      <c r="V728" s="83">
        <v>0</v>
      </c>
      <c r="W728" s="83">
        <v>0</v>
      </c>
      <c r="X728" s="83">
        <v>0.10783904557689956</v>
      </c>
      <c r="Y728">
        <v>0</v>
      </c>
      <c r="Z728" s="83">
        <v>4.2</v>
      </c>
      <c r="AA728" s="83">
        <v>4.3078390455769</v>
      </c>
    </row>
    <row r="729" spans="1:27" x14ac:dyDescent="0.25">
      <c r="A729" t="s">
        <v>1529</v>
      </c>
      <c r="B729" t="s">
        <v>1529</v>
      </c>
      <c r="C729" t="s">
        <v>2820</v>
      </c>
      <c r="D729" t="s">
        <v>2821</v>
      </c>
      <c r="E729" t="s">
        <v>2822</v>
      </c>
      <c r="F729" t="s">
        <v>2823</v>
      </c>
      <c r="G729" t="s">
        <v>2310</v>
      </c>
      <c r="H729" t="s">
        <v>2824</v>
      </c>
      <c r="I729" t="s">
        <v>44</v>
      </c>
      <c r="J729" t="s">
        <v>45</v>
      </c>
      <c r="K729" t="s">
        <v>46</v>
      </c>
      <c r="L729" t="s">
        <v>47</v>
      </c>
      <c r="M729" t="s">
        <v>320</v>
      </c>
      <c r="N729" t="s">
        <v>321</v>
      </c>
      <c r="O729" t="s">
        <v>855</v>
      </c>
      <c r="P729" t="s">
        <v>1730</v>
      </c>
      <c r="Q729" t="s">
        <v>1731</v>
      </c>
      <c r="R729" t="s">
        <v>131</v>
      </c>
      <c r="S729" s="83">
        <v>960</v>
      </c>
      <c r="T729" s="83">
        <v>0</v>
      </c>
      <c r="U729" s="83">
        <v>960</v>
      </c>
      <c r="V729" s="83">
        <v>0</v>
      </c>
      <c r="W729" s="83">
        <v>0</v>
      </c>
      <c r="X729" s="83">
        <v>0</v>
      </c>
      <c r="Y729">
        <v>0</v>
      </c>
      <c r="Z729" s="83">
        <v>96</v>
      </c>
      <c r="AA729" s="83">
        <v>96</v>
      </c>
    </row>
    <row r="730" spans="1:27" x14ac:dyDescent="0.25">
      <c r="A730" t="s">
        <v>1529</v>
      </c>
      <c r="B730" t="s">
        <v>1529</v>
      </c>
      <c r="C730" t="s">
        <v>2820</v>
      </c>
      <c r="D730" t="s">
        <v>2821</v>
      </c>
      <c r="E730" t="s">
        <v>2822</v>
      </c>
      <c r="F730" t="s">
        <v>2823</v>
      </c>
      <c r="G730" t="s">
        <v>2310</v>
      </c>
      <c r="H730" t="s">
        <v>2824</v>
      </c>
      <c r="I730" t="s">
        <v>44</v>
      </c>
      <c r="J730" t="s">
        <v>45</v>
      </c>
      <c r="K730" t="s">
        <v>46</v>
      </c>
      <c r="L730" t="s">
        <v>47</v>
      </c>
      <c r="M730" t="s">
        <v>320</v>
      </c>
      <c r="N730" t="s">
        <v>800</v>
      </c>
      <c r="O730" t="s">
        <v>1538</v>
      </c>
      <c r="P730" t="s">
        <v>978</v>
      </c>
      <c r="Q730" t="s">
        <v>979</v>
      </c>
      <c r="R730" t="s">
        <v>131</v>
      </c>
      <c r="S730" s="83">
        <v>4350</v>
      </c>
      <c r="T730" s="83">
        <v>5340</v>
      </c>
      <c r="U730" s="83">
        <v>-990</v>
      </c>
      <c r="V730" s="83">
        <v>0</v>
      </c>
      <c r="W730" s="83">
        <v>0</v>
      </c>
      <c r="X730" s="83">
        <v>41.132893098617402</v>
      </c>
      <c r="Y730">
        <v>0</v>
      </c>
      <c r="Z730" s="83">
        <v>-99</v>
      </c>
      <c r="AA730" s="83">
        <v>-57.867106901382613</v>
      </c>
    </row>
    <row r="731" spans="1:27" x14ac:dyDescent="0.25">
      <c r="A731" t="s">
        <v>1529</v>
      </c>
      <c r="B731" t="s">
        <v>1529</v>
      </c>
      <c r="C731" t="s">
        <v>2820</v>
      </c>
      <c r="D731" t="s">
        <v>2821</v>
      </c>
      <c r="E731" t="s">
        <v>2822</v>
      </c>
      <c r="F731" t="s">
        <v>2823</v>
      </c>
      <c r="G731" t="s">
        <v>2310</v>
      </c>
      <c r="H731" t="s">
        <v>2824</v>
      </c>
      <c r="I731" t="s">
        <v>44</v>
      </c>
      <c r="J731" t="s">
        <v>45</v>
      </c>
      <c r="K731" t="s">
        <v>46</v>
      </c>
      <c r="L731" t="s">
        <v>47</v>
      </c>
      <c r="M731" t="s">
        <v>320</v>
      </c>
      <c r="N731" t="s">
        <v>800</v>
      </c>
      <c r="O731" t="s">
        <v>1538</v>
      </c>
      <c r="P731" t="s">
        <v>2550</v>
      </c>
      <c r="Q731" t="s">
        <v>979</v>
      </c>
      <c r="R731" t="s">
        <v>131</v>
      </c>
      <c r="S731" s="83">
        <v>1245</v>
      </c>
      <c r="T731" s="83">
        <v>0</v>
      </c>
      <c r="U731" s="83">
        <v>1245</v>
      </c>
      <c r="V731" s="83">
        <v>0</v>
      </c>
      <c r="W731" s="83">
        <v>0</v>
      </c>
      <c r="X731" s="83">
        <v>0</v>
      </c>
      <c r="Y731">
        <v>0</v>
      </c>
      <c r="Z731" s="83">
        <v>124.5</v>
      </c>
      <c r="AA731" s="83">
        <v>124.5</v>
      </c>
    </row>
    <row r="732" spans="1:27" x14ac:dyDescent="0.25">
      <c r="A732" t="s">
        <v>1529</v>
      </c>
      <c r="B732" t="s">
        <v>1529</v>
      </c>
      <c r="C732" t="s">
        <v>2820</v>
      </c>
      <c r="D732" t="s">
        <v>2821</v>
      </c>
      <c r="E732" t="s">
        <v>2822</v>
      </c>
      <c r="F732" t="s">
        <v>2823</v>
      </c>
      <c r="G732" t="s">
        <v>2310</v>
      </c>
      <c r="H732" t="s">
        <v>2824</v>
      </c>
      <c r="I732" t="s">
        <v>44</v>
      </c>
      <c r="J732" t="s">
        <v>45</v>
      </c>
      <c r="K732" t="s">
        <v>46</v>
      </c>
      <c r="L732" t="s">
        <v>47</v>
      </c>
      <c r="M732" t="s">
        <v>320</v>
      </c>
      <c r="N732" t="s">
        <v>800</v>
      </c>
      <c r="O732" t="s">
        <v>801</v>
      </c>
      <c r="P732" t="s">
        <v>1080</v>
      </c>
      <c r="Q732" t="s">
        <v>1081</v>
      </c>
      <c r="R732" t="s">
        <v>131</v>
      </c>
      <c r="S732" s="83">
        <v>180</v>
      </c>
      <c r="T732" s="83">
        <v>180</v>
      </c>
      <c r="U732" s="83">
        <v>0</v>
      </c>
      <c r="V732" s="83">
        <v>0</v>
      </c>
      <c r="W732" s="83">
        <v>0</v>
      </c>
      <c r="X732" s="83">
        <v>1.386502014560137</v>
      </c>
      <c r="Y732">
        <v>0</v>
      </c>
      <c r="Z732" s="83">
        <v>0</v>
      </c>
      <c r="AA732" s="83">
        <v>1.3865020145601363</v>
      </c>
    </row>
    <row r="733" spans="1:27" x14ac:dyDescent="0.25">
      <c r="A733" t="s">
        <v>1529</v>
      </c>
      <c r="B733" t="s">
        <v>1529</v>
      </c>
      <c r="C733" t="s">
        <v>2820</v>
      </c>
      <c r="D733" t="s">
        <v>2821</v>
      </c>
      <c r="E733" t="s">
        <v>2822</v>
      </c>
      <c r="F733" t="s">
        <v>2823</v>
      </c>
      <c r="G733" t="s">
        <v>2310</v>
      </c>
      <c r="H733" t="s">
        <v>2824</v>
      </c>
      <c r="I733" t="s">
        <v>44</v>
      </c>
      <c r="J733" t="s">
        <v>45</v>
      </c>
      <c r="K733" t="s">
        <v>46</v>
      </c>
      <c r="L733" t="s">
        <v>47</v>
      </c>
      <c r="M733" t="s">
        <v>320</v>
      </c>
      <c r="N733" t="s">
        <v>800</v>
      </c>
      <c r="O733" t="s">
        <v>801</v>
      </c>
      <c r="P733" t="s">
        <v>1082</v>
      </c>
      <c r="Q733" t="s">
        <v>1083</v>
      </c>
      <c r="R733" t="s">
        <v>131</v>
      </c>
      <c r="S733" s="83">
        <v>0</v>
      </c>
      <c r="T733" s="83">
        <v>30</v>
      </c>
      <c r="U733" s="83">
        <v>-30</v>
      </c>
      <c r="V733" s="83">
        <v>0</v>
      </c>
      <c r="W733" s="83">
        <v>0</v>
      </c>
      <c r="X733" s="83">
        <v>0.23108366909335618</v>
      </c>
      <c r="Y733">
        <v>0</v>
      </c>
      <c r="Z733" s="83">
        <v>-3</v>
      </c>
      <c r="AA733" s="83">
        <v>-2.7689163309066438</v>
      </c>
    </row>
    <row r="734" spans="1:27" x14ac:dyDescent="0.25">
      <c r="A734" t="s">
        <v>1529</v>
      </c>
      <c r="B734" t="s">
        <v>1529</v>
      </c>
      <c r="C734" t="s">
        <v>2820</v>
      </c>
      <c r="D734" t="s">
        <v>2821</v>
      </c>
      <c r="E734" t="s">
        <v>2822</v>
      </c>
      <c r="F734" t="s">
        <v>2823</v>
      </c>
      <c r="G734" t="s">
        <v>2310</v>
      </c>
      <c r="H734" t="s">
        <v>2824</v>
      </c>
      <c r="I734" t="s">
        <v>44</v>
      </c>
      <c r="J734" t="s">
        <v>45</v>
      </c>
      <c r="K734" t="s">
        <v>46</v>
      </c>
      <c r="L734" t="s">
        <v>47</v>
      </c>
      <c r="M734" t="s">
        <v>320</v>
      </c>
      <c r="N734" t="s">
        <v>800</v>
      </c>
      <c r="O734" t="s">
        <v>801</v>
      </c>
      <c r="P734" t="s">
        <v>1211</v>
      </c>
      <c r="Q734" t="s">
        <v>1085</v>
      </c>
      <c r="R734" t="s">
        <v>131</v>
      </c>
      <c r="S734" s="83">
        <v>0</v>
      </c>
      <c r="T734" s="83">
        <v>15</v>
      </c>
      <c r="U734" s="83">
        <v>-15</v>
      </c>
      <c r="V734" s="83">
        <v>0</v>
      </c>
      <c r="W734" s="83">
        <v>0</v>
      </c>
      <c r="X734" s="83">
        <v>0.11554183454667809</v>
      </c>
      <c r="Y734">
        <v>0</v>
      </c>
      <c r="Z734" s="83">
        <v>-1.5</v>
      </c>
      <c r="AA734" s="83">
        <v>-1.3844581654533219</v>
      </c>
    </row>
    <row r="735" spans="1:27" x14ac:dyDescent="0.25">
      <c r="A735" t="s">
        <v>1529</v>
      </c>
      <c r="B735" t="s">
        <v>1529</v>
      </c>
      <c r="C735" t="s">
        <v>2820</v>
      </c>
      <c r="D735" t="s">
        <v>2821</v>
      </c>
      <c r="E735" t="s">
        <v>2822</v>
      </c>
      <c r="F735" t="s">
        <v>2823</v>
      </c>
      <c r="G735" t="s">
        <v>2310</v>
      </c>
      <c r="H735" t="s">
        <v>2824</v>
      </c>
      <c r="I735" t="s">
        <v>44</v>
      </c>
      <c r="J735" t="s">
        <v>45</v>
      </c>
      <c r="K735" t="s">
        <v>46</v>
      </c>
      <c r="L735" t="s">
        <v>47</v>
      </c>
      <c r="M735" t="s">
        <v>320</v>
      </c>
      <c r="N735" t="s">
        <v>800</v>
      </c>
      <c r="O735" t="s">
        <v>801</v>
      </c>
      <c r="P735" t="s">
        <v>2106</v>
      </c>
      <c r="Q735" t="s">
        <v>2107</v>
      </c>
      <c r="R735" t="s">
        <v>131</v>
      </c>
      <c r="S735" s="83">
        <v>0</v>
      </c>
      <c r="T735" s="83">
        <v>270</v>
      </c>
      <c r="U735" s="83">
        <v>-270</v>
      </c>
      <c r="V735" s="83">
        <v>0</v>
      </c>
      <c r="W735" s="83">
        <v>0</v>
      </c>
      <c r="X735" s="83">
        <v>2.0797530218402058</v>
      </c>
      <c r="Y735">
        <v>0</v>
      </c>
      <c r="Z735" s="83">
        <v>-27</v>
      </c>
      <c r="AA735" s="83">
        <v>-24.920246978159796</v>
      </c>
    </row>
    <row r="736" spans="1:27" x14ac:dyDescent="0.25">
      <c r="A736" t="s">
        <v>1529</v>
      </c>
      <c r="B736" t="s">
        <v>1529</v>
      </c>
      <c r="C736" t="s">
        <v>2820</v>
      </c>
      <c r="D736" t="s">
        <v>2821</v>
      </c>
      <c r="E736" t="s">
        <v>2822</v>
      </c>
      <c r="F736" t="s">
        <v>2823</v>
      </c>
      <c r="G736" t="s">
        <v>2310</v>
      </c>
      <c r="H736" t="s">
        <v>2824</v>
      </c>
      <c r="I736" t="s">
        <v>44</v>
      </c>
      <c r="J736" t="s">
        <v>45</v>
      </c>
      <c r="K736" t="s">
        <v>46</v>
      </c>
      <c r="L736" t="s">
        <v>47</v>
      </c>
      <c r="M736" t="s">
        <v>320</v>
      </c>
      <c r="N736" t="s">
        <v>329</v>
      </c>
      <c r="O736" t="s">
        <v>1538</v>
      </c>
      <c r="P736" t="s">
        <v>1944</v>
      </c>
      <c r="Q736" t="s">
        <v>1945</v>
      </c>
      <c r="R736" t="s">
        <v>131</v>
      </c>
      <c r="S736" s="83">
        <v>112.5</v>
      </c>
      <c r="T736" s="83">
        <v>11.25</v>
      </c>
      <c r="U736" s="83">
        <v>101.25</v>
      </c>
      <c r="V736" s="83">
        <v>0</v>
      </c>
      <c r="W736" s="83">
        <v>0</v>
      </c>
      <c r="X736" s="83">
        <v>8.6656375910008562E-2</v>
      </c>
      <c r="Y736">
        <v>0</v>
      </c>
      <c r="Z736" s="83">
        <v>10.125</v>
      </c>
      <c r="AA736" s="83">
        <v>10.211656375910009</v>
      </c>
    </row>
    <row r="737" spans="1:27" x14ac:dyDescent="0.25">
      <c r="A737" t="s">
        <v>1529</v>
      </c>
      <c r="B737" t="s">
        <v>1529</v>
      </c>
      <c r="C737" t="s">
        <v>2820</v>
      </c>
      <c r="D737" t="s">
        <v>2821</v>
      </c>
      <c r="E737" t="s">
        <v>2822</v>
      </c>
      <c r="F737" t="s">
        <v>2823</v>
      </c>
      <c r="G737" t="s">
        <v>2310</v>
      </c>
      <c r="H737" t="s">
        <v>2824</v>
      </c>
      <c r="I737" t="s">
        <v>44</v>
      </c>
      <c r="J737" t="s">
        <v>45</v>
      </c>
      <c r="K737" t="s">
        <v>46</v>
      </c>
      <c r="L737" t="s">
        <v>47</v>
      </c>
      <c r="M737" t="s">
        <v>320</v>
      </c>
      <c r="N737" t="s">
        <v>941</v>
      </c>
      <c r="O737" t="s">
        <v>1071</v>
      </c>
      <c r="P737" t="s">
        <v>1072</v>
      </c>
      <c r="Q737" t="s">
        <v>1073</v>
      </c>
      <c r="R737" t="s">
        <v>131</v>
      </c>
      <c r="S737" s="83">
        <v>0</v>
      </c>
      <c r="T737" s="83">
        <v>130.52000000000001</v>
      </c>
      <c r="U737" s="83">
        <v>-130.52000000000001</v>
      </c>
      <c r="V737" s="83">
        <v>0</v>
      </c>
      <c r="W737" s="83">
        <v>0</v>
      </c>
      <c r="X737" s="83">
        <v>1.005368016335495</v>
      </c>
      <c r="Y737">
        <v>0</v>
      </c>
      <c r="Z737" s="83">
        <v>-13.052000000000001</v>
      </c>
      <c r="AA737" s="83">
        <v>-12.046631983664506</v>
      </c>
    </row>
    <row r="738" spans="1:27" x14ac:dyDescent="0.25">
      <c r="A738" t="s">
        <v>1529</v>
      </c>
      <c r="B738" t="s">
        <v>1529</v>
      </c>
      <c r="C738" t="s">
        <v>2820</v>
      </c>
      <c r="D738" t="s">
        <v>2821</v>
      </c>
      <c r="E738" t="s">
        <v>2822</v>
      </c>
      <c r="F738" t="s">
        <v>2823</v>
      </c>
      <c r="G738" t="s">
        <v>2310</v>
      </c>
      <c r="H738" t="s">
        <v>2824</v>
      </c>
      <c r="I738" t="s">
        <v>44</v>
      </c>
      <c r="J738" t="s">
        <v>45</v>
      </c>
      <c r="K738" t="s">
        <v>98</v>
      </c>
      <c r="L738" t="s">
        <v>99</v>
      </c>
      <c r="M738" t="s">
        <v>396</v>
      </c>
      <c r="N738" t="s">
        <v>804</v>
      </c>
      <c r="O738" t="s">
        <v>805</v>
      </c>
      <c r="P738" t="s">
        <v>2873</v>
      </c>
      <c r="Q738" t="s">
        <v>2874</v>
      </c>
      <c r="R738" t="s">
        <v>131</v>
      </c>
      <c r="S738" s="83">
        <v>0</v>
      </c>
      <c r="T738" s="83">
        <v>1670.8000000000002</v>
      </c>
      <c r="U738" s="83">
        <v>-1670.8000000000002</v>
      </c>
      <c r="V738" s="83">
        <v>0</v>
      </c>
      <c r="W738" s="83">
        <v>0</v>
      </c>
      <c r="X738" s="83">
        <v>12.869819810705986</v>
      </c>
      <c r="Y738">
        <v>0</v>
      </c>
      <c r="Z738" s="83">
        <v>-167.08000000000004</v>
      </c>
      <c r="AA738" s="83">
        <v>-154.21018018929405</v>
      </c>
    </row>
    <row r="739" spans="1:27" x14ac:dyDescent="0.25">
      <c r="A739" t="s">
        <v>1529</v>
      </c>
      <c r="B739" t="s">
        <v>1529</v>
      </c>
      <c r="C739" t="s">
        <v>2820</v>
      </c>
      <c r="D739" t="s">
        <v>2821</v>
      </c>
      <c r="E739" t="s">
        <v>2822</v>
      </c>
      <c r="F739" t="s">
        <v>2823</v>
      </c>
      <c r="G739" t="s">
        <v>2310</v>
      </c>
      <c r="H739" t="s">
        <v>2824</v>
      </c>
      <c r="I739" t="s">
        <v>44</v>
      </c>
      <c r="J739" t="s">
        <v>45</v>
      </c>
      <c r="K739" t="s">
        <v>98</v>
      </c>
      <c r="L739" t="s">
        <v>99</v>
      </c>
      <c r="M739" t="s">
        <v>396</v>
      </c>
      <c r="N739" t="s">
        <v>397</v>
      </c>
      <c r="O739" t="s">
        <v>397</v>
      </c>
      <c r="P739" t="s">
        <v>1213</v>
      </c>
      <c r="Q739" t="s">
        <v>1214</v>
      </c>
      <c r="R739" t="s">
        <v>131</v>
      </c>
      <c r="S739" s="83">
        <v>0</v>
      </c>
      <c r="T739" s="83">
        <v>250.62</v>
      </c>
      <c r="U739" s="83">
        <v>-250.62</v>
      </c>
      <c r="V739" s="83">
        <v>0</v>
      </c>
      <c r="W739" s="83">
        <v>0</v>
      </c>
      <c r="X739" s="83">
        <v>1.9304729716058977</v>
      </c>
      <c r="Y739">
        <v>0</v>
      </c>
      <c r="Z739" s="83">
        <v>-25.062000000000001</v>
      </c>
      <c r="AA739" s="83">
        <v>-23.131527028394103</v>
      </c>
    </row>
    <row r="740" spans="1:27" x14ac:dyDescent="0.25">
      <c r="A740" t="s">
        <v>1529</v>
      </c>
      <c r="B740" t="s">
        <v>1529</v>
      </c>
      <c r="C740" t="s">
        <v>2820</v>
      </c>
      <c r="D740" t="s">
        <v>2821</v>
      </c>
      <c r="E740" t="s">
        <v>2822</v>
      </c>
      <c r="F740" t="s">
        <v>2823</v>
      </c>
      <c r="G740" t="s">
        <v>2310</v>
      </c>
      <c r="H740" t="s">
        <v>2824</v>
      </c>
      <c r="I740" t="s">
        <v>44</v>
      </c>
      <c r="J740" t="s">
        <v>45</v>
      </c>
      <c r="K740" t="s">
        <v>98</v>
      </c>
      <c r="L740" t="s">
        <v>99</v>
      </c>
      <c r="M740" t="s">
        <v>396</v>
      </c>
      <c r="N740" t="s">
        <v>397</v>
      </c>
      <c r="O740" t="s">
        <v>397</v>
      </c>
      <c r="P740" t="s">
        <v>945</v>
      </c>
      <c r="Q740" t="s">
        <v>946</v>
      </c>
      <c r="R740" t="s">
        <v>131</v>
      </c>
      <c r="S740" s="83">
        <v>0</v>
      </c>
      <c r="T740" s="83">
        <v>83.54</v>
      </c>
      <c r="U740" s="83">
        <v>-83.54</v>
      </c>
      <c r="V740" s="83">
        <v>0</v>
      </c>
      <c r="W740" s="83">
        <v>0</v>
      </c>
      <c r="X740" s="83">
        <v>0.64349099053529935</v>
      </c>
      <c r="Y740">
        <v>0</v>
      </c>
      <c r="Z740" s="83">
        <v>-8.354000000000001</v>
      </c>
      <c r="AA740" s="83">
        <v>-7.710509009464702</v>
      </c>
    </row>
    <row r="741" spans="1:27" x14ac:dyDescent="0.25">
      <c r="A741" t="s">
        <v>1529</v>
      </c>
      <c r="B741" t="s">
        <v>1529</v>
      </c>
      <c r="C741" t="s">
        <v>2820</v>
      </c>
      <c r="D741" t="s">
        <v>2821</v>
      </c>
      <c r="E741" t="s">
        <v>2822</v>
      </c>
      <c r="F741" t="s">
        <v>2823</v>
      </c>
      <c r="G741" t="s">
        <v>2310</v>
      </c>
      <c r="H741" t="s">
        <v>2824</v>
      </c>
      <c r="I741" t="s">
        <v>44</v>
      </c>
      <c r="J741" t="s">
        <v>45</v>
      </c>
      <c r="K741" t="s">
        <v>98</v>
      </c>
      <c r="L741" t="s">
        <v>99</v>
      </c>
      <c r="M741" t="s">
        <v>396</v>
      </c>
      <c r="N741" t="s">
        <v>397</v>
      </c>
      <c r="O741" t="s">
        <v>397</v>
      </c>
      <c r="P741" t="s">
        <v>1217</v>
      </c>
      <c r="Q741" t="s">
        <v>1218</v>
      </c>
      <c r="R741" t="s">
        <v>131</v>
      </c>
      <c r="S741" s="83">
        <v>83.54</v>
      </c>
      <c r="T741" s="83">
        <v>1754.34</v>
      </c>
      <c r="U741" s="83">
        <v>-1670.8</v>
      </c>
      <c r="V741" s="83">
        <v>0</v>
      </c>
      <c r="W741" s="83">
        <v>0</v>
      </c>
      <c r="X741" s="83">
        <v>13.513310801241282</v>
      </c>
      <c r="Y741">
        <v>0</v>
      </c>
      <c r="Z741" s="83">
        <v>-167.07999999999998</v>
      </c>
      <c r="AA741" s="83">
        <v>-153.5666891987587</v>
      </c>
    </row>
    <row r="742" spans="1:27" x14ac:dyDescent="0.25">
      <c r="A742" t="s">
        <v>1529</v>
      </c>
      <c r="B742" t="s">
        <v>1529</v>
      </c>
      <c r="C742" t="s">
        <v>2820</v>
      </c>
      <c r="D742" t="s">
        <v>2821</v>
      </c>
      <c r="E742" t="s">
        <v>2822</v>
      </c>
      <c r="F742" t="s">
        <v>2823</v>
      </c>
      <c r="G742" t="s">
        <v>2310</v>
      </c>
      <c r="H742" t="s">
        <v>2824</v>
      </c>
      <c r="I742" t="s">
        <v>44</v>
      </c>
      <c r="J742" t="s">
        <v>45</v>
      </c>
      <c r="K742" t="s">
        <v>98</v>
      </c>
      <c r="L742" t="s">
        <v>99</v>
      </c>
      <c r="M742" t="s">
        <v>396</v>
      </c>
      <c r="N742" t="s">
        <v>947</v>
      </c>
      <c r="O742" t="s">
        <v>948</v>
      </c>
      <c r="P742" t="s">
        <v>2157</v>
      </c>
      <c r="Q742" t="s">
        <v>2158</v>
      </c>
      <c r="R742" t="s">
        <v>131</v>
      </c>
      <c r="S742" s="83">
        <v>0</v>
      </c>
      <c r="T742" s="83">
        <v>1053.5999999999999</v>
      </c>
      <c r="U742" s="83">
        <v>-1053.5999999999999</v>
      </c>
      <c r="V742" s="83">
        <v>0</v>
      </c>
      <c r="W742" s="83">
        <v>0</v>
      </c>
      <c r="X742" s="83">
        <v>8.11565845855867</v>
      </c>
      <c r="Y742">
        <v>0</v>
      </c>
      <c r="Z742" s="83">
        <v>-105.36</v>
      </c>
      <c r="AA742" s="83">
        <v>-97.244341541441329</v>
      </c>
    </row>
    <row r="743" spans="1:27" x14ac:dyDescent="0.25">
      <c r="A743" t="s">
        <v>1529</v>
      </c>
      <c r="B743" t="s">
        <v>1529</v>
      </c>
      <c r="C743" t="s">
        <v>2820</v>
      </c>
      <c r="D743" t="s">
        <v>2821</v>
      </c>
      <c r="E743" t="s">
        <v>2822</v>
      </c>
      <c r="F743" t="s">
        <v>2823</v>
      </c>
      <c r="G743" t="s">
        <v>2310</v>
      </c>
      <c r="H743" t="s">
        <v>2824</v>
      </c>
      <c r="I743" t="s">
        <v>44</v>
      </c>
      <c r="J743" t="s">
        <v>45</v>
      </c>
      <c r="K743" t="s">
        <v>98</v>
      </c>
      <c r="L743" t="s">
        <v>99</v>
      </c>
      <c r="M743" t="s">
        <v>396</v>
      </c>
      <c r="N743" t="s">
        <v>947</v>
      </c>
      <c r="O743" t="s">
        <v>948</v>
      </c>
      <c r="P743" t="s">
        <v>2660</v>
      </c>
      <c r="Q743" t="s">
        <v>2661</v>
      </c>
      <c r="R743" t="s">
        <v>131</v>
      </c>
      <c r="S743" s="83">
        <v>0</v>
      </c>
      <c r="T743" s="83">
        <v>4632</v>
      </c>
      <c r="U743" s="83">
        <v>-4632</v>
      </c>
      <c r="V743" s="83">
        <v>0</v>
      </c>
      <c r="W743" s="83">
        <v>0</v>
      </c>
      <c r="X743" s="83">
        <v>35.679318508014191</v>
      </c>
      <c r="Y743">
        <v>0</v>
      </c>
      <c r="Z743" s="83">
        <v>-463.20000000000005</v>
      </c>
      <c r="AA743" s="83">
        <v>-427.52068149198578</v>
      </c>
    </row>
    <row r="744" spans="1:27" x14ac:dyDescent="0.25">
      <c r="A744" t="s">
        <v>1529</v>
      </c>
      <c r="B744" t="s">
        <v>1529</v>
      </c>
      <c r="C744" t="s">
        <v>2820</v>
      </c>
      <c r="D744" t="s">
        <v>2821</v>
      </c>
      <c r="E744" t="s">
        <v>2822</v>
      </c>
      <c r="F744" t="s">
        <v>2823</v>
      </c>
      <c r="G744" t="s">
        <v>2310</v>
      </c>
      <c r="H744" t="s">
        <v>2824</v>
      </c>
      <c r="I744" t="s">
        <v>44</v>
      </c>
      <c r="J744" t="s">
        <v>45</v>
      </c>
      <c r="K744" t="s">
        <v>98</v>
      </c>
      <c r="L744" t="s">
        <v>99</v>
      </c>
      <c r="M744" t="s">
        <v>396</v>
      </c>
      <c r="N744" t="s">
        <v>947</v>
      </c>
      <c r="O744" t="s">
        <v>948</v>
      </c>
      <c r="P744" t="s">
        <v>2863</v>
      </c>
      <c r="Q744" t="s">
        <v>2864</v>
      </c>
      <c r="R744" t="s">
        <v>131</v>
      </c>
      <c r="S744" s="83">
        <v>15999.999999999998</v>
      </c>
      <c r="T744" s="83">
        <v>16618.400000000001</v>
      </c>
      <c r="U744" s="83">
        <v>-618.39999999999861</v>
      </c>
      <c r="V744" s="83">
        <v>0</v>
      </c>
      <c r="W744" s="83">
        <v>0</v>
      </c>
      <c r="X744" s="83">
        <v>128.00802821536766</v>
      </c>
      <c r="Y744">
        <v>0</v>
      </c>
      <c r="Z744" s="83">
        <v>-61.840000000000273</v>
      </c>
      <c r="AA744" s="83">
        <v>66.168028215367357</v>
      </c>
    </row>
    <row r="745" spans="1:27" x14ac:dyDescent="0.25">
      <c r="A745" t="s">
        <v>1529</v>
      </c>
      <c r="B745" t="s">
        <v>1529</v>
      </c>
      <c r="C745" t="s">
        <v>2820</v>
      </c>
      <c r="D745" t="s">
        <v>2821</v>
      </c>
      <c r="E745" t="s">
        <v>2822</v>
      </c>
      <c r="F745" t="s">
        <v>2823</v>
      </c>
      <c r="G745" t="s">
        <v>2310</v>
      </c>
      <c r="H745" t="s">
        <v>2824</v>
      </c>
      <c r="I745" t="s">
        <v>44</v>
      </c>
      <c r="J745" t="s">
        <v>45</v>
      </c>
      <c r="K745" t="s">
        <v>98</v>
      </c>
      <c r="L745" t="s">
        <v>99</v>
      </c>
      <c r="M745" t="s">
        <v>396</v>
      </c>
      <c r="N745" t="s">
        <v>947</v>
      </c>
      <c r="O745" t="s">
        <v>948</v>
      </c>
      <c r="P745" t="s">
        <v>2865</v>
      </c>
      <c r="Q745" t="s">
        <v>2866</v>
      </c>
      <c r="R745" t="s">
        <v>131</v>
      </c>
      <c r="S745" s="83">
        <v>26490.399999999998</v>
      </c>
      <c r="T745" s="83">
        <v>35649.599999999991</v>
      </c>
      <c r="U745" s="83">
        <v>-9159.1999999999935</v>
      </c>
      <c r="V745" s="83">
        <v>0</v>
      </c>
      <c r="W745" s="83">
        <v>0</v>
      </c>
      <c r="X745" s="83">
        <v>274.60134565701696</v>
      </c>
      <c r="Y745">
        <v>0</v>
      </c>
      <c r="Z745" s="83">
        <v>-915.91999999999962</v>
      </c>
      <c r="AA745" s="83">
        <v>-641.31865434298243</v>
      </c>
    </row>
    <row r="746" spans="1:27" x14ac:dyDescent="0.25">
      <c r="A746" t="s">
        <v>1529</v>
      </c>
      <c r="B746" t="s">
        <v>1529</v>
      </c>
      <c r="C746" t="s">
        <v>2820</v>
      </c>
      <c r="D746" t="s">
        <v>2821</v>
      </c>
      <c r="E746" t="s">
        <v>2822</v>
      </c>
      <c r="F746" t="s">
        <v>2823</v>
      </c>
      <c r="G746" t="s">
        <v>2310</v>
      </c>
      <c r="H746" t="s">
        <v>2824</v>
      </c>
      <c r="I746" t="s">
        <v>44</v>
      </c>
      <c r="J746" t="s">
        <v>45</v>
      </c>
      <c r="K746" t="s">
        <v>98</v>
      </c>
      <c r="L746" t="s">
        <v>99</v>
      </c>
      <c r="M746" t="s">
        <v>396</v>
      </c>
      <c r="N746" t="s">
        <v>947</v>
      </c>
      <c r="O746" t="s">
        <v>948</v>
      </c>
      <c r="P746" t="s">
        <v>2867</v>
      </c>
      <c r="Q746" t="s">
        <v>2868</v>
      </c>
      <c r="R746" t="s">
        <v>131</v>
      </c>
      <c r="S746" s="83">
        <v>16516</v>
      </c>
      <c r="T746" s="83">
        <v>13015.999999999993</v>
      </c>
      <c r="U746" s="83">
        <v>3500.0000000000055</v>
      </c>
      <c r="V746" s="83">
        <v>0</v>
      </c>
      <c r="W746" s="83">
        <v>0</v>
      </c>
      <c r="X746" s="83">
        <v>100.25950123063743</v>
      </c>
      <c r="Y746">
        <v>0</v>
      </c>
      <c r="Z746" s="83">
        <v>350.00000000000045</v>
      </c>
      <c r="AA746" s="83">
        <v>450.25950123063785</v>
      </c>
    </row>
    <row r="747" spans="1:27" x14ac:dyDescent="0.25">
      <c r="A747" t="s">
        <v>1529</v>
      </c>
      <c r="B747" t="s">
        <v>1529</v>
      </c>
      <c r="C747" t="s">
        <v>2820</v>
      </c>
      <c r="D747" t="s">
        <v>2821</v>
      </c>
      <c r="E747" t="s">
        <v>2822</v>
      </c>
      <c r="F747" t="s">
        <v>2823</v>
      </c>
      <c r="G747" t="s">
        <v>2310</v>
      </c>
      <c r="H747" t="s">
        <v>2824</v>
      </c>
      <c r="I747" t="s">
        <v>44</v>
      </c>
      <c r="J747" t="s">
        <v>45</v>
      </c>
      <c r="K747" t="s">
        <v>98</v>
      </c>
      <c r="L747" t="s">
        <v>99</v>
      </c>
      <c r="M747" t="s">
        <v>396</v>
      </c>
      <c r="N747" t="s">
        <v>947</v>
      </c>
      <c r="O747" t="s">
        <v>1502</v>
      </c>
      <c r="P747" t="s">
        <v>2161</v>
      </c>
      <c r="Q747" t="s">
        <v>2162</v>
      </c>
      <c r="R747" t="s">
        <v>131</v>
      </c>
      <c r="S747" s="83">
        <v>0</v>
      </c>
      <c r="T747" s="83">
        <v>-44.800000000000011</v>
      </c>
      <c r="U747" s="83">
        <v>44.800000000000011</v>
      </c>
      <c r="V747" s="83">
        <v>0</v>
      </c>
      <c r="W747" s="83">
        <v>0</v>
      </c>
      <c r="X747" s="83">
        <v>-0.34508494584607874</v>
      </c>
      <c r="Y747">
        <v>0</v>
      </c>
      <c r="Z747" s="83">
        <v>4.4799999999999969</v>
      </c>
      <c r="AA747" s="83">
        <v>4.1349150541539146</v>
      </c>
    </row>
    <row r="748" spans="1:27" x14ac:dyDescent="0.25">
      <c r="A748" t="s">
        <v>1529</v>
      </c>
      <c r="B748" t="s">
        <v>1529</v>
      </c>
      <c r="C748" t="s">
        <v>2820</v>
      </c>
      <c r="D748" t="s">
        <v>2821</v>
      </c>
      <c r="E748" t="s">
        <v>2822</v>
      </c>
      <c r="F748" t="s">
        <v>2823</v>
      </c>
      <c r="G748" t="s">
        <v>2310</v>
      </c>
      <c r="H748" t="s">
        <v>2824</v>
      </c>
      <c r="I748" t="s">
        <v>44</v>
      </c>
      <c r="J748" t="s">
        <v>45</v>
      </c>
      <c r="K748" t="s">
        <v>98</v>
      </c>
      <c r="L748" t="s">
        <v>99</v>
      </c>
      <c r="M748" t="s">
        <v>396</v>
      </c>
      <c r="N748" t="s">
        <v>947</v>
      </c>
      <c r="O748" t="s">
        <v>1502</v>
      </c>
      <c r="P748" t="s">
        <v>2562</v>
      </c>
      <c r="Q748" t="s">
        <v>2563</v>
      </c>
      <c r="R748" t="s">
        <v>131</v>
      </c>
      <c r="S748" s="83">
        <v>10243.200000000001</v>
      </c>
      <c r="T748" s="83">
        <v>6345.6000000000013</v>
      </c>
      <c r="U748" s="83">
        <v>3897.5999999999981</v>
      </c>
      <c r="V748" s="83">
        <v>0</v>
      </c>
      <c r="W748" s="83">
        <v>0</v>
      </c>
      <c r="X748" s="83">
        <v>48.878817686626711</v>
      </c>
      <c r="Y748">
        <v>0</v>
      </c>
      <c r="Z748" s="83">
        <v>389.75999999999993</v>
      </c>
      <c r="AA748" s="83">
        <v>438.63881768662662</v>
      </c>
    </row>
    <row r="749" spans="1:27" x14ac:dyDescent="0.25">
      <c r="A749" t="s">
        <v>1529</v>
      </c>
      <c r="B749" t="s">
        <v>1529</v>
      </c>
      <c r="C749" t="s">
        <v>2820</v>
      </c>
      <c r="D749" t="s">
        <v>2821</v>
      </c>
      <c r="E749" t="s">
        <v>2822</v>
      </c>
      <c r="F749" t="s">
        <v>2823</v>
      </c>
      <c r="G749" t="s">
        <v>2310</v>
      </c>
      <c r="H749" t="s">
        <v>2824</v>
      </c>
      <c r="I749" t="s">
        <v>44</v>
      </c>
      <c r="J749" t="s">
        <v>45</v>
      </c>
      <c r="K749" t="s">
        <v>98</v>
      </c>
      <c r="L749" t="s">
        <v>99</v>
      </c>
      <c r="M749" t="s">
        <v>396</v>
      </c>
      <c r="N749" t="s">
        <v>947</v>
      </c>
      <c r="O749" t="s">
        <v>1502</v>
      </c>
      <c r="P749" t="s">
        <v>2729</v>
      </c>
      <c r="Q749" t="s">
        <v>2730</v>
      </c>
      <c r="R749" t="s">
        <v>131</v>
      </c>
      <c r="S749" s="83">
        <v>70296</v>
      </c>
      <c r="T749" s="83">
        <v>70838.400000000009</v>
      </c>
      <c r="U749" s="83">
        <v>-542.40000000000873</v>
      </c>
      <c r="V749" s="83">
        <v>0</v>
      </c>
      <c r="W749" s="83">
        <v>0</v>
      </c>
      <c r="X749" s="83">
        <v>545.65324615676013</v>
      </c>
      <c r="Y749">
        <v>0</v>
      </c>
      <c r="Z749" s="83">
        <v>-54.240000000000691</v>
      </c>
      <c r="AA749" s="83">
        <v>491.41324615675967</v>
      </c>
    </row>
    <row r="750" spans="1:27" x14ac:dyDescent="0.25">
      <c r="A750" t="s">
        <v>1529</v>
      </c>
      <c r="B750" t="s">
        <v>1529</v>
      </c>
      <c r="C750" t="s">
        <v>2820</v>
      </c>
      <c r="D750" t="s">
        <v>2821</v>
      </c>
      <c r="E750" t="s">
        <v>2822</v>
      </c>
      <c r="F750" t="s">
        <v>2823</v>
      </c>
      <c r="G750" t="s">
        <v>2310</v>
      </c>
      <c r="H750" t="s">
        <v>2824</v>
      </c>
      <c r="I750" t="s">
        <v>44</v>
      </c>
      <c r="J750" t="s">
        <v>45</v>
      </c>
      <c r="K750" t="s">
        <v>98</v>
      </c>
      <c r="L750" t="s">
        <v>99</v>
      </c>
      <c r="M750" t="s">
        <v>396</v>
      </c>
      <c r="N750" t="s">
        <v>947</v>
      </c>
      <c r="O750" t="s">
        <v>1502</v>
      </c>
      <c r="P750" t="s">
        <v>2731</v>
      </c>
      <c r="Q750" t="s">
        <v>2732</v>
      </c>
      <c r="R750" t="s">
        <v>131</v>
      </c>
      <c r="S750" s="83">
        <v>215110.39999999997</v>
      </c>
      <c r="T750" s="83">
        <v>199747.20000000001</v>
      </c>
      <c r="U750" s="83">
        <v>15363.199999999983</v>
      </c>
      <c r="V750" s="83">
        <v>0</v>
      </c>
      <c r="W750" s="83">
        <v>0</v>
      </c>
      <c r="X750" s="83">
        <v>1538.6105289041482</v>
      </c>
      <c r="Y750">
        <v>0</v>
      </c>
      <c r="Z750" s="83">
        <v>1536.3199999999961</v>
      </c>
      <c r="AA750" s="83">
        <v>3074.930528904144</v>
      </c>
    </row>
    <row r="751" spans="1:27" x14ac:dyDescent="0.25">
      <c r="A751" t="s">
        <v>1529</v>
      </c>
      <c r="B751" t="s">
        <v>1529</v>
      </c>
      <c r="C751" t="s">
        <v>2820</v>
      </c>
      <c r="D751" t="s">
        <v>2821</v>
      </c>
      <c r="E751" t="s">
        <v>2822</v>
      </c>
      <c r="F751" t="s">
        <v>2823</v>
      </c>
      <c r="G751" t="s">
        <v>2310</v>
      </c>
      <c r="H751" t="s">
        <v>2824</v>
      </c>
      <c r="I751" t="s">
        <v>44</v>
      </c>
      <c r="J751" t="s">
        <v>45</v>
      </c>
      <c r="K751" t="s">
        <v>98</v>
      </c>
      <c r="L751" t="s">
        <v>99</v>
      </c>
      <c r="M751" t="s">
        <v>396</v>
      </c>
      <c r="N751" t="s">
        <v>947</v>
      </c>
      <c r="O751" t="s">
        <v>1502</v>
      </c>
      <c r="P751" t="s">
        <v>2733</v>
      </c>
      <c r="Q751" t="s">
        <v>2734</v>
      </c>
      <c r="R751" t="s">
        <v>131</v>
      </c>
      <c r="S751" s="83">
        <v>4904</v>
      </c>
      <c r="T751" s="83">
        <v>10908.800000000001</v>
      </c>
      <c r="U751" s="83">
        <v>-6004.8000000000011</v>
      </c>
      <c r="V751" s="83">
        <v>0</v>
      </c>
      <c r="W751" s="83">
        <v>0</v>
      </c>
      <c r="X751" s="83">
        <v>84.028184313520143</v>
      </c>
      <c r="Y751">
        <v>0</v>
      </c>
      <c r="Z751" s="83">
        <v>-600.48000000000013</v>
      </c>
      <c r="AA751" s="83">
        <v>-516.4518156864799</v>
      </c>
    </row>
    <row r="752" spans="1:27" x14ac:dyDescent="0.25">
      <c r="A752" t="s">
        <v>1529</v>
      </c>
      <c r="B752" t="s">
        <v>1529</v>
      </c>
      <c r="C752" t="s">
        <v>2820</v>
      </c>
      <c r="D752" t="s">
        <v>2821</v>
      </c>
      <c r="E752" t="s">
        <v>2822</v>
      </c>
      <c r="F752" t="s">
        <v>2823</v>
      </c>
      <c r="G752" t="s">
        <v>2310</v>
      </c>
      <c r="H752" t="s">
        <v>2824</v>
      </c>
      <c r="I752" t="s">
        <v>44</v>
      </c>
      <c r="J752" t="s">
        <v>45</v>
      </c>
      <c r="K752" t="s">
        <v>98</v>
      </c>
      <c r="L752" t="s">
        <v>99</v>
      </c>
      <c r="M752" t="s">
        <v>396</v>
      </c>
      <c r="N752" t="s">
        <v>947</v>
      </c>
      <c r="O752" t="s">
        <v>1502</v>
      </c>
      <c r="P752" t="s">
        <v>2163</v>
      </c>
      <c r="Q752" t="s">
        <v>2164</v>
      </c>
      <c r="R752" t="s">
        <v>131</v>
      </c>
      <c r="S752" s="83">
        <v>0</v>
      </c>
      <c r="T752" s="83">
        <v>-44.800000000000011</v>
      </c>
      <c r="U752" s="83">
        <v>44.800000000000011</v>
      </c>
      <c r="V752" s="83">
        <v>0</v>
      </c>
      <c r="W752" s="83">
        <v>0</v>
      </c>
      <c r="X752" s="83">
        <v>-0.34508494584607874</v>
      </c>
      <c r="Y752">
        <v>0</v>
      </c>
      <c r="Z752" s="83">
        <v>4.4799999999999969</v>
      </c>
      <c r="AA752" s="83">
        <v>4.1349150541539146</v>
      </c>
    </row>
    <row r="753" spans="1:27" x14ac:dyDescent="0.25">
      <c r="A753" t="s">
        <v>1529</v>
      </c>
      <c r="B753" t="s">
        <v>1529</v>
      </c>
      <c r="C753" t="s">
        <v>2820</v>
      </c>
      <c r="D753" t="s">
        <v>2821</v>
      </c>
      <c r="E753" t="s">
        <v>2822</v>
      </c>
      <c r="F753" t="s">
        <v>2823</v>
      </c>
      <c r="G753" t="s">
        <v>2310</v>
      </c>
      <c r="H753" t="s">
        <v>2824</v>
      </c>
      <c r="I753" t="s">
        <v>44</v>
      </c>
      <c r="J753" t="s">
        <v>45</v>
      </c>
      <c r="K753" t="s">
        <v>98</v>
      </c>
      <c r="L753" t="s">
        <v>99</v>
      </c>
      <c r="M753" t="s">
        <v>396</v>
      </c>
      <c r="N753" t="s">
        <v>947</v>
      </c>
      <c r="O753" t="s">
        <v>1502</v>
      </c>
      <c r="P753" t="s">
        <v>2869</v>
      </c>
      <c r="Q753" t="s">
        <v>2870</v>
      </c>
      <c r="R753" t="s">
        <v>131</v>
      </c>
      <c r="S753" s="83">
        <v>11947.2</v>
      </c>
      <c r="T753" s="83">
        <v>11929.600000000002</v>
      </c>
      <c r="U753" s="83">
        <v>17.599999999998545</v>
      </c>
      <c r="V753" s="83">
        <v>0</v>
      </c>
      <c r="W753" s="83">
        <v>0</v>
      </c>
      <c r="X753" s="83">
        <v>91.891191293870079</v>
      </c>
      <c r="Y753">
        <v>0</v>
      </c>
      <c r="Z753" s="83">
        <v>1.7599999999999909</v>
      </c>
      <c r="AA753" s="83">
        <v>93.651191293869942</v>
      </c>
    </row>
    <row r="754" spans="1:27" x14ac:dyDescent="0.25">
      <c r="A754" t="s">
        <v>1529</v>
      </c>
      <c r="B754" t="s">
        <v>1529</v>
      </c>
      <c r="C754" t="s">
        <v>2820</v>
      </c>
      <c r="D754" t="s">
        <v>2821</v>
      </c>
      <c r="E754" t="s">
        <v>2822</v>
      </c>
      <c r="F754" t="s">
        <v>2823</v>
      </c>
      <c r="G754" t="s">
        <v>2310</v>
      </c>
      <c r="H754" t="s">
        <v>2824</v>
      </c>
      <c r="I754" t="s">
        <v>44</v>
      </c>
      <c r="J754" t="s">
        <v>45</v>
      </c>
      <c r="K754" t="s">
        <v>98</v>
      </c>
      <c r="L754" t="s">
        <v>99</v>
      </c>
      <c r="M754" t="s">
        <v>396</v>
      </c>
      <c r="N754" t="s">
        <v>947</v>
      </c>
      <c r="O754" t="s">
        <v>1502</v>
      </c>
      <c r="P754" t="s">
        <v>2871</v>
      </c>
      <c r="Q754" t="s">
        <v>2872</v>
      </c>
      <c r="R754" t="s">
        <v>131</v>
      </c>
      <c r="S754" s="83">
        <v>808</v>
      </c>
      <c r="T754" s="83">
        <v>2716.8</v>
      </c>
      <c r="U754" s="83">
        <v>-1908.8000000000002</v>
      </c>
      <c r="V754" s="83">
        <v>0</v>
      </c>
      <c r="W754" s="83">
        <v>0</v>
      </c>
      <c r="X754" s="83">
        <v>20.92693707309434</v>
      </c>
      <c r="Y754">
        <v>0</v>
      </c>
      <c r="Z754" s="83">
        <v>-190.88000000000005</v>
      </c>
      <c r="AA754" s="83">
        <v>-169.95306292690572</v>
      </c>
    </row>
    <row r="755" spans="1:27" x14ac:dyDescent="0.25">
      <c r="A755" t="s">
        <v>1529</v>
      </c>
      <c r="B755" t="s">
        <v>1529</v>
      </c>
      <c r="C755" t="s">
        <v>2820</v>
      </c>
      <c r="D755" t="s">
        <v>2821</v>
      </c>
      <c r="E755" t="s">
        <v>2822</v>
      </c>
      <c r="F755" t="s">
        <v>2823</v>
      </c>
      <c r="G755" t="s">
        <v>2310</v>
      </c>
      <c r="H755" t="s">
        <v>2824</v>
      </c>
      <c r="I755" t="s">
        <v>44</v>
      </c>
      <c r="J755" t="s">
        <v>45</v>
      </c>
      <c r="K755" t="s">
        <v>98</v>
      </c>
      <c r="L755" t="s">
        <v>99</v>
      </c>
      <c r="M755" t="s">
        <v>396</v>
      </c>
      <c r="N755" t="s">
        <v>947</v>
      </c>
      <c r="O755" t="s">
        <v>1502</v>
      </c>
      <c r="P755" t="s">
        <v>3745</v>
      </c>
      <c r="Q755" t="s">
        <v>3746</v>
      </c>
      <c r="R755" t="s">
        <v>131</v>
      </c>
      <c r="S755" s="83">
        <v>324.8</v>
      </c>
      <c r="T755" s="83">
        <v>0</v>
      </c>
      <c r="U755" s="83">
        <v>324.8</v>
      </c>
      <c r="V755" s="83">
        <v>0</v>
      </c>
      <c r="W755" s="83">
        <v>0</v>
      </c>
      <c r="X755" s="83">
        <v>0</v>
      </c>
      <c r="Y755">
        <v>0</v>
      </c>
      <c r="Z755" s="83">
        <v>32.480000000000004</v>
      </c>
      <c r="AA755" s="83">
        <v>32.480000000000004</v>
      </c>
    </row>
    <row r="756" spans="1:27" x14ac:dyDescent="0.25">
      <c r="A756" t="s">
        <v>1529</v>
      </c>
      <c r="B756" t="s">
        <v>1529</v>
      </c>
      <c r="C756" t="s">
        <v>2820</v>
      </c>
      <c r="D756" t="s">
        <v>2821</v>
      </c>
      <c r="E756" t="s">
        <v>2822</v>
      </c>
      <c r="F756" t="s">
        <v>2823</v>
      </c>
      <c r="G756" t="s">
        <v>2310</v>
      </c>
      <c r="H756" t="s">
        <v>2824</v>
      </c>
      <c r="I756" t="s">
        <v>44</v>
      </c>
      <c r="J756" t="s">
        <v>45</v>
      </c>
      <c r="K756" t="s">
        <v>98</v>
      </c>
      <c r="L756" t="s">
        <v>99</v>
      </c>
      <c r="M756" t="s">
        <v>1231</v>
      </c>
      <c r="N756" t="s">
        <v>1232</v>
      </c>
      <c r="O756" t="s">
        <v>1232</v>
      </c>
      <c r="P756" t="s">
        <v>2462</v>
      </c>
      <c r="Q756" t="s">
        <v>2463</v>
      </c>
      <c r="R756" t="s">
        <v>131</v>
      </c>
      <c r="S756" s="83">
        <v>5512</v>
      </c>
      <c r="T756" s="83">
        <v>1102.4000000000001</v>
      </c>
      <c r="U756" s="83">
        <v>4409.6000000000004</v>
      </c>
      <c r="V756" s="83">
        <v>0</v>
      </c>
      <c r="W756" s="83">
        <v>0</v>
      </c>
      <c r="X756" s="83">
        <v>8.4915545602838627</v>
      </c>
      <c r="Y756">
        <v>0</v>
      </c>
      <c r="Z756" s="83">
        <v>440.96000000000004</v>
      </c>
      <c r="AA756" s="83">
        <v>449.45155456028391</v>
      </c>
    </row>
    <row r="757" spans="1:27" x14ac:dyDescent="0.25">
      <c r="A757" t="s">
        <v>1529</v>
      </c>
      <c r="B757" t="s">
        <v>1529</v>
      </c>
      <c r="C757" t="s">
        <v>2820</v>
      </c>
      <c r="D757" t="s">
        <v>2821</v>
      </c>
      <c r="E757" t="s">
        <v>2822</v>
      </c>
      <c r="F757" t="s">
        <v>2823</v>
      </c>
      <c r="G757" t="s">
        <v>2310</v>
      </c>
      <c r="H757" t="s">
        <v>2824</v>
      </c>
      <c r="I757" t="s">
        <v>44</v>
      </c>
      <c r="J757" t="s">
        <v>45</v>
      </c>
      <c r="K757" t="s">
        <v>98</v>
      </c>
      <c r="L757" t="s">
        <v>99</v>
      </c>
      <c r="M757" t="s">
        <v>1231</v>
      </c>
      <c r="N757" t="s">
        <v>1232</v>
      </c>
      <c r="O757" t="s">
        <v>1232</v>
      </c>
      <c r="P757" t="s">
        <v>1233</v>
      </c>
      <c r="Q757" t="s">
        <v>1234</v>
      </c>
      <c r="R757" t="s">
        <v>131</v>
      </c>
      <c r="S757" s="83">
        <v>0</v>
      </c>
      <c r="T757" s="83">
        <v>890.4</v>
      </c>
      <c r="U757" s="83">
        <v>-890.4</v>
      </c>
      <c r="V757" s="83">
        <v>0</v>
      </c>
      <c r="W757" s="83">
        <v>0</v>
      </c>
      <c r="X757" s="83">
        <v>6.8585632986908118</v>
      </c>
      <c r="Y757">
        <v>0</v>
      </c>
      <c r="Z757" s="83">
        <v>-89.04</v>
      </c>
      <c r="AA757" s="83">
        <v>-82.181436701309195</v>
      </c>
    </row>
    <row r="758" spans="1:27" x14ac:dyDescent="0.25">
      <c r="A758" t="s">
        <v>1529</v>
      </c>
      <c r="B758" t="s">
        <v>1529</v>
      </c>
      <c r="C758" t="s">
        <v>2820</v>
      </c>
      <c r="D758" t="s">
        <v>2821</v>
      </c>
      <c r="E758" t="s">
        <v>2822</v>
      </c>
      <c r="F758" t="s">
        <v>2823</v>
      </c>
      <c r="G758" t="s">
        <v>2310</v>
      </c>
      <c r="H758" t="s">
        <v>2824</v>
      </c>
      <c r="I758" t="s">
        <v>44</v>
      </c>
      <c r="J758" t="s">
        <v>45</v>
      </c>
      <c r="K758" t="s">
        <v>98</v>
      </c>
      <c r="L758" t="s">
        <v>99</v>
      </c>
      <c r="M758" t="s">
        <v>1231</v>
      </c>
      <c r="N758" t="s">
        <v>1232</v>
      </c>
      <c r="O758" t="s">
        <v>1232</v>
      </c>
      <c r="P758" t="s">
        <v>2028</v>
      </c>
      <c r="Q758" t="s">
        <v>2029</v>
      </c>
      <c r="R758" t="s">
        <v>131</v>
      </c>
      <c r="S758" s="83">
        <v>4409.6000000000004</v>
      </c>
      <c r="T758" s="83">
        <v>1102.4000000000001</v>
      </c>
      <c r="U758" s="83">
        <v>3307.2000000000003</v>
      </c>
      <c r="V758" s="83">
        <v>0</v>
      </c>
      <c r="W758" s="83">
        <v>0</v>
      </c>
      <c r="X758" s="83">
        <v>8.4915545602838627</v>
      </c>
      <c r="Y758">
        <v>0</v>
      </c>
      <c r="Z758" s="83">
        <v>330.72</v>
      </c>
      <c r="AA758" s="83">
        <v>339.2115545602839</v>
      </c>
    </row>
    <row r="759" spans="1:27" x14ac:dyDescent="0.25">
      <c r="A759" t="s">
        <v>1529</v>
      </c>
      <c r="B759" t="s">
        <v>1529</v>
      </c>
      <c r="C759" t="s">
        <v>2820</v>
      </c>
      <c r="D759" t="s">
        <v>2821</v>
      </c>
      <c r="E759" t="s">
        <v>2822</v>
      </c>
      <c r="F759" t="s">
        <v>2823</v>
      </c>
      <c r="G759" t="s">
        <v>2310</v>
      </c>
      <c r="H759" t="s">
        <v>2824</v>
      </c>
      <c r="I759" t="s">
        <v>44</v>
      </c>
      <c r="J759" t="s">
        <v>45</v>
      </c>
      <c r="K759" t="s">
        <v>57</v>
      </c>
      <c r="L759" t="s">
        <v>58</v>
      </c>
      <c r="M759" t="s">
        <v>712</v>
      </c>
      <c r="N759" t="s">
        <v>713</v>
      </c>
      <c r="O759" t="s">
        <v>714</v>
      </c>
      <c r="P759" t="s">
        <v>814</v>
      </c>
      <c r="Q759" t="s">
        <v>815</v>
      </c>
      <c r="R759" t="s">
        <v>131</v>
      </c>
      <c r="S759" s="83">
        <v>1250</v>
      </c>
      <c r="T759" s="83">
        <v>2160</v>
      </c>
      <c r="U759" s="83">
        <v>-910</v>
      </c>
      <c r="V759" s="83">
        <v>0</v>
      </c>
      <c r="W759" s="83">
        <v>0</v>
      </c>
      <c r="X759" s="83">
        <v>16.638024174721647</v>
      </c>
      <c r="Y759">
        <v>0</v>
      </c>
      <c r="Z759" s="83">
        <v>-91</v>
      </c>
      <c r="AA759" s="83">
        <v>-74.361975825278364</v>
      </c>
    </row>
    <row r="760" spans="1:27" x14ac:dyDescent="0.25">
      <c r="A760" t="s">
        <v>1529</v>
      </c>
      <c r="B760" t="s">
        <v>1529</v>
      </c>
      <c r="C760" t="s">
        <v>2820</v>
      </c>
      <c r="D760" t="s">
        <v>2821</v>
      </c>
      <c r="E760" t="s">
        <v>2822</v>
      </c>
      <c r="F760" t="s">
        <v>2823</v>
      </c>
      <c r="G760" t="s">
        <v>2310</v>
      </c>
      <c r="H760" t="s">
        <v>2824</v>
      </c>
      <c r="I760" t="s">
        <v>44</v>
      </c>
      <c r="J760" t="s">
        <v>45</v>
      </c>
      <c r="K760" t="s">
        <v>57</v>
      </c>
      <c r="L760" t="s">
        <v>58</v>
      </c>
      <c r="M760" t="s">
        <v>712</v>
      </c>
      <c r="N760" t="s">
        <v>713</v>
      </c>
      <c r="O760" t="s">
        <v>714</v>
      </c>
      <c r="P760" t="s">
        <v>1094</v>
      </c>
      <c r="Q760" t="s">
        <v>1095</v>
      </c>
      <c r="R760" t="s">
        <v>131</v>
      </c>
      <c r="S760" s="83">
        <v>250</v>
      </c>
      <c r="T760" s="83">
        <v>1011.6</v>
      </c>
      <c r="U760" s="83">
        <v>-761.6</v>
      </c>
      <c r="V760" s="83">
        <v>0</v>
      </c>
      <c r="W760" s="83">
        <v>0</v>
      </c>
      <c r="X760" s="83">
        <v>7.7921413218279705</v>
      </c>
      <c r="Y760">
        <v>0</v>
      </c>
      <c r="Z760" s="83">
        <v>-76.160000000000011</v>
      </c>
      <c r="AA760" s="83">
        <v>-68.367858678172041</v>
      </c>
    </row>
    <row r="761" spans="1:27" x14ac:dyDescent="0.25">
      <c r="A761" t="s">
        <v>1529</v>
      </c>
      <c r="B761" t="s">
        <v>1529</v>
      </c>
      <c r="C761" t="s">
        <v>2820</v>
      </c>
      <c r="D761" t="s">
        <v>2821</v>
      </c>
      <c r="E761" t="s">
        <v>2822</v>
      </c>
      <c r="F761" t="s">
        <v>2823</v>
      </c>
      <c r="G761" t="s">
        <v>2310</v>
      </c>
      <c r="H761" t="s">
        <v>2824</v>
      </c>
      <c r="I761" t="s">
        <v>44</v>
      </c>
      <c r="J761" t="s">
        <v>45</v>
      </c>
      <c r="K761" t="s">
        <v>57</v>
      </c>
      <c r="L761" t="s">
        <v>58</v>
      </c>
      <c r="M761" t="s">
        <v>712</v>
      </c>
      <c r="N761" t="s">
        <v>713</v>
      </c>
      <c r="O761" t="s">
        <v>714</v>
      </c>
      <c r="P761" t="s">
        <v>1092</v>
      </c>
      <c r="Q761" t="s">
        <v>1093</v>
      </c>
      <c r="R761" t="s">
        <v>131</v>
      </c>
      <c r="S761" s="83">
        <v>506.25</v>
      </c>
      <c r="T761" s="83">
        <v>448</v>
      </c>
      <c r="U761" s="83">
        <v>58.25</v>
      </c>
      <c r="V761" s="83">
        <v>0</v>
      </c>
      <c r="W761" s="83">
        <v>0</v>
      </c>
      <c r="X761" s="83">
        <v>3.4508494584607861</v>
      </c>
      <c r="Y761">
        <v>0</v>
      </c>
      <c r="Z761" s="83">
        <v>5.8249999999999957</v>
      </c>
      <c r="AA761" s="83">
        <v>9.2758494584607831</v>
      </c>
    </row>
    <row r="762" spans="1:27" x14ac:dyDescent="0.25">
      <c r="A762" t="s">
        <v>1529</v>
      </c>
      <c r="B762" t="s">
        <v>1529</v>
      </c>
      <c r="C762" t="s">
        <v>2820</v>
      </c>
      <c r="D762" t="s">
        <v>2821</v>
      </c>
      <c r="E762" t="s">
        <v>2822</v>
      </c>
      <c r="F762" t="s">
        <v>2823</v>
      </c>
      <c r="G762" t="s">
        <v>2310</v>
      </c>
      <c r="H762" t="s">
        <v>2824</v>
      </c>
      <c r="I762" t="s">
        <v>44</v>
      </c>
      <c r="J762" t="s">
        <v>45</v>
      </c>
      <c r="K762" t="s">
        <v>57</v>
      </c>
      <c r="L762" t="s">
        <v>58</v>
      </c>
      <c r="M762" t="s">
        <v>712</v>
      </c>
      <c r="N762" t="s">
        <v>713</v>
      </c>
      <c r="O762" t="s">
        <v>714</v>
      </c>
      <c r="P762" t="s">
        <v>808</v>
      </c>
      <c r="Q762" t="s">
        <v>809</v>
      </c>
      <c r="R762" t="s">
        <v>131</v>
      </c>
      <c r="S762" s="83">
        <v>0</v>
      </c>
      <c r="T762" s="83">
        <v>52.75</v>
      </c>
      <c r="U762" s="83">
        <v>-52.75</v>
      </c>
      <c r="V762" s="83">
        <v>0</v>
      </c>
      <c r="W762" s="83">
        <v>0</v>
      </c>
      <c r="X762" s="83">
        <v>0.40632211815581798</v>
      </c>
      <c r="Y762">
        <v>0</v>
      </c>
      <c r="Z762" s="83">
        <v>-5.2750000000000004</v>
      </c>
      <c r="AA762" s="83">
        <v>-4.8686778818441825</v>
      </c>
    </row>
    <row r="763" spans="1:27" x14ac:dyDescent="0.25">
      <c r="A763" t="s">
        <v>1529</v>
      </c>
      <c r="B763" t="s">
        <v>1529</v>
      </c>
      <c r="C763" t="s">
        <v>2820</v>
      </c>
      <c r="D763" t="s">
        <v>2821</v>
      </c>
      <c r="E763" t="s">
        <v>2822</v>
      </c>
      <c r="F763" t="s">
        <v>2823</v>
      </c>
      <c r="G763" t="s">
        <v>2310</v>
      </c>
      <c r="H763" t="s">
        <v>2824</v>
      </c>
      <c r="I763" t="s">
        <v>44</v>
      </c>
      <c r="J763" t="s">
        <v>45</v>
      </c>
      <c r="K763" t="s">
        <v>57</v>
      </c>
      <c r="L763" t="s">
        <v>58</v>
      </c>
      <c r="M763" t="s">
        <v>712</v>
      </c>
      <c r="N763" t="s">
        <v>713</v>
      </c>
      <c r="O763" t="s">
        <v>714</v>
      </c>
      <c r="P763" t="s">
        <v>810</v>
      </c>
      <c r="Q763" t="s">
        <v>811</v>
      </c>
      <c r="R763" t="s">
        <v>131</v>
      </c>
      <c r="S763" s="83">
        <v>1184.5</v>
      </c>
      <c r="T763" s="83">
        <v>3347.6800000000003</v>
      </c>
      <c r="U763" s="83">
        <v>-2163.1800000000003</v>
      </c>
      <c r="V763" s="83">
        <v>0</v>
      </c>
      <c r="W763" s="83">
        <v>0</v>
      </c>
      <c r="X763" s="83">
        <v>25.786472578348224</v>
      </c>
      <c r="Y763">
        <v>0</v>
      </c>
      <c r="Z763" s="83">
        <v>-216.31800000000004</v>
      </c>
      <c r="AA763" s="83">
        <v>-190.53152742165179</v>
      </c>
    </row>
    <row r="764" spans="1:27" x14ac:dyDescent="0.25">
      <c r="A764" t="s">
        <v>1529</v>
      </c>
      <c r="B764" t="s">
        <v>1529</v>
      </c>
      <c r="C764" t="s">
        <v>2820</v>
      </c>
      <c r="D764" t="s">
        <v>2821</v>
      </c>
      <c r="E764" t="s">
        <v>2822</v>
      </c>
      <c r="F764" t="s">
        <v>2823</v>
      </c>
      <c r="G764" t="s">
        <v>2310</v>
      </c>
      <c r="H764" t="s">
        <v>2824</v>
      </c>
      <c r="I764" t="s">
        <v>44</v>
      </c>
      <c r="J764" t="s">
        <v>45</v>
      </c>
      <c r="K764" t="s">
        <v>57</v>
      </c>
      <c r="L764" t="s">
        <v>58</v>
      </c>
      <c r="M764" t="s">
        <v>712</v>
      </c>
      <c r="N764" t="s">
        <v>713</v>
      </c>
      <c r="O764" t="s">
        <v>714</v>
      </c>
      <c r="P764" t="s">
        <v>962</v>
      </c>
      <c r="Q764" t="s">
        <v>963</v>
      </c>
      <c r="R764" t="s">
        <v>131</v>
      </c>
      <c r="S764" s="83">
        <v>618</v>
      </c>
      <c r="T764" s="83">
        <v>141.4</v>
      </c>
      <c r="U764" s="83">
        <v>476.6</v>
      </c>
      <c r="V764" s="83">
        <v>0</v>
      </c>
      <c r="W764" s="83">
        <v>0</v>
      </c>
      <c r="X764" s="83">
        <v>1.0891743603266855</v>
      </c>
      <c r="Y764">
        <v>0</v>
      </c>
      <c r="Z764" s="83">
        <v>47.660000000000004</v>
      </c>
      <c r="AA764" s="83">
        <v>48.749174360326691</v>
      </c>
    </row>
    <row r="765" spans="1:27" x14ac:dyDescent="0.25">
      <c r="A765" t="s">
        <v>1529</v>
      </c>
      <c r="B765" t="s">
        <v>1529</v>
      </c>
      <c r="C765" t="s">
        <v>2820</v>
      </c>
      <c r="D765" t="s">
        <v>2821</v>
      </c>
      <c r="E765" t="s">
        <v>2822</v>
      </c>
      <c r="F765" t="s">
        <v>2823</v>
      </c>
      <c r="G765" t="s">
        <v>2310</v>
      </c>
      <c r="H765" t="s">
        <v>2824</v>
      </c>
      <c r="I765" t="s">
        <v>44</v>
      </c>
      <c r="J765" t="s">
        <v>45</v>
      </c>
      <c r="K765" t="s">
        <v>57</v>
      </c>
      <c r="L765" t="s">
        <v>58</v>
      </c>
      <c r="M765" t="s">
        <v>712</v>
      </c>
      <c r="N765" t="s">
        <v>713</v>
      </c>
      <c r="O765" t="s">
        <v>714</v>
      </c>
      <c r="P765" t="s">
        <v>812</v>
      </c>
      <c r="Q765" t="s">
        <v>813</v>
      </c>
      <c r="R765" t="s">
        <v>131</v>
      </c>
      <c r="S765" s="83">
        <v>700.4</v>
      </c>
      <c r="T765" s="83">
        <v>202</v>
      </c>
      <c r="U765" s="83">
        <v>498.4</v>
      </c>
      <c r="V765" s="83">
        <v>0</v>
      </c>
      <c r="W765" s="83">
        <v>0</v>
      </c>
      <c r="X765" s="83">
        <v>1.555963371895265</v>
      </c>
      <c r="Y765">
        <v>0</v>
      </c>
      <c r="Z765" s="83">
        <v>49.84</v>
      </c>
      <c r="AA765" s="83">
        <v>51.39596337189527</v>
      </c>
    </row>
    <row r="766" spans="1:27" x14ac:dyDescent="0.25">
      <c r="A766" t="s">
        <v>1529</v>
      </c>
      <c r="B766" t="s">
        <v>1529</v>
      </c>
      <c r="C766" t="s">
        <v>2820</v>
      </c>
      <c r="D766" t="s">
        <v>2821</v>
      </c>
      <c r="E766" t="s">
        <v>2822</v>
      </c>
      <c r="F766" t="s">
        <v>2823</v>
      </c>
      <c r="G766" t="s">
        <v>2310</v>
      </c>
      <c r="H766" t="s">
        <v>2824</v>
      </c>
      <c r="I766" t="s">
        <v>44</v>
      </c>
      <c r="J766" t="s">
        <v>45</v>
      </c>
      <c r="K766" t="s">
        <v>57</v>
      </c>
      <c r="L766" t="s">
        <v>58</v>
      </c>
      <c r="M766" t="s">
        <v>712</v>
      </c>
      <c r="N766" t="s">
        <v>713</v>
      </c>
      <c r="O766" t="s">
        <v>714</v>
      </c>
      <c r="P766" t="s">
        <v>931</v>
      </c>
      <c r="Q766" t="s">
        <v>932</v>
      </c>
      <c r="R766" t="s">
        <v>131</v>
      </c>
      <c r="S766" s="83">
        <v>103</v>
      </c>
      <c r="T766" s="83">
        <v>0</v>
      </c>
      <c r="U766" s="83">
        <v>103</v>
      </c>
      <c r="V766" s="83">
        <v>0</v>
      </c>
      <c r="W766" s="83">
        <v>0</v>
      </c>
      <c r="X766" s="83">
        <v>0</v>
      </c>
      <c r="Y766">
        <v>0</v>
      </c>
      <c r="Z766" s="83">
        <v>10.3</v>
      </c>
      <c r="AA766" s="83">
        <v>10.3</v>
      </c>
    </row>
    <row r="767" spans="1:27" x14ac:dyDescent="0.25">
      <c r="A767" t="s">
        <v>1529</v>
      </c>
      <c r="B767" t="s">
        <v>1529</v>
      </c>
      <c r="C767" t="s">
        <v>2820</v>
      </c>
      <c r="D767" t="s">
        <v>2821</v>
      </c>
      <c r="E767" t="s">
        <v>2822</v>
      </c>
      <c r="F767" t="s">
        <v>2823</v>
      </c>
      <c r="G767" t="s">
        <v>2310</v>
      </c>
      <c r="H767" t="s">
        <v>2824</v>
      </c>
      <c r="I767" t="s">
        <v>44</v>
      </c>
      <c r="J767" t="s">
        <v>45</v>
      </c>
      <c r="K767" t="s">
        <v>57</v>
      </c>
      <c r="L767" t="s">
        <v>58</v>
      </c>
      <c r="M767" t="s">
        <v>712</v>
      </c>
      <c r="N767" t="s">
        <v>713</v>
      </c>
      <c r="O767" t="s">
        <v>714</v>
      </c>
      <c r="P767" t="s">
        <v>2225</v>
      </c>
      <c r="Q767" t="s">
        <v>2226</v>
      </c>
      <c r="R767" t="s">
        <v>131</v>
      </c>
      <c r="S767" s="83">
        <v>100</v>
      </c>
      <c r="T767" s="83">
        <v>270</v>
      </c>
      <c r="U767" s="83">
        <v>-170</v>
      </c>
      <c r="V767" s="83">
        <v>0</v>
      </c>
      <c r="W767" s="83">
        <v>0</v>
      </c>
      <c r="X767" s="83">
        <v>2.0797530218402058</v>
      </c>
      <c r="Y767">
        <v>0</v>
      </c>
      <c r="Z767" s="83">
        <v>-17</v>
      </c>
      <c r="AA767" s="83">
        <v>-14.920246978159796</v>
      </c>
    </row>
    <row r="768" spans="1:27" x14ac:dyDescent="0.25">
      <c r="A768" t="s">
        <v>1529</v>
      </c>
      <c r="B768" t="s">
        <v>1529</v>
      </c>
      <c r="C768" t="s">
        <v>2820</v>
      </c>
      <c r="D768" t="s">
        <v>2821</v>
      </c>
      <c r="E768" t="s">
        <v>2822</v>
      </c>
      <c r="F768" t="s">
        <v>2823</v>
      </c>
      <c r="G768" t="s">
        <v>2310</v>
      </c>
      <c r="H768" t="s">
        <v>2824</v>
      </c>
      <c r="I768" t="s">
        <v>44</v>
      </c>
      <c r="J768" t="s">
        <v>45</v>
      </c>
      <c r="K768" t="s">
        <v>57</v>
      </c>
      <c r="L768" t="s">
        <v>58</v>
      </c>
      <c r="M768" t="s">
        <v>712</v>
      </c>
      <c r="N768" t="s">
        <v>713</v>
      </c>
      <c r="O768" t="s">
        <v>1098</v>
      </c>
      <c r="P768" t="s">
        <v>1099</v>
      </c>
      <c r="Q768" t="s">
        <v>1100</v>
      </c>
      <c r="R768" t="s">
        <v>131</v>
      </c>
      <c r="S768" s="83">
        <v>741.4</v>
      </c>
      <c r="T768" s="83">
        <v>469</v>
      </c>
      <c r="U768" s="83">
        <v>272.39999999999998</v>
      </c>
      <c r="V768" s="83">
        <v>0</v>
      </c>
      <c r="W768" s="83">
        <v>0</v>
      </c>
      <c r="X768" s="83">
        <v>3.6126080268261354</v>
      </c>
      <c r="Y768">
        <v>0</v>
      </c>
      <c r="Z768" s="83">
        <v>27.239999999999995</v>
      </c>
      <c r="AA768" s="83">
        <v>30.852608026826132</v>
      </c>
    </row>
    <row r="769" spans="1:27" x14ac:dyDescent="0.25">
      <c r="A769" t="s">
        <v>1529</v>
      </c>
      <c r="B769" t="s">
        <v>1529</v>
      </c>
      <c r="C769" t="s">
        <v>2820</v>
      </c>
      <c r="D769" t="s">
        <v>2821</v>
      </c>
      <c r="E769" t="s">
        <v>2822</v>
      </c>
      <c r="F769" t="s">
        <v>2823</v>
      </c>
      <c r="G769" t="s">
        <v>2310</v>
      </c>
      <c r="H769" t="s">
        <v>2824</v>
      </c>
      <c r="I769" t="s">
        <v>44</v>
      </c>
      <c r="J769" t="s">
        <v>45</v>
      </c>
      <c r="K769" t="s">
        <v>57</v>
      </c>
      <c r="L769" t="s">
        <v>58</v>
      </c>
      <c r="M769" t="s">
        <v>712</v>
      </c>
      <c r="N769" t="s">
        <v>713</v>
      </c>
      <c r="O769" t="s">
        <v>1098</v>
      </c>
      <c r="P769" t="s">
        <v>1101</v>
      </c>
      <c r="Q769" t="s">
        <v>1102</v>
      </c>
      <c r="R769" t="s">
        <v>131</v>
      </c>
      <c r="S769" s="83">
        <v>478.5</v>
      </c>
      <c r="T769" s="83">
        <v>1170</v>
      </c>
      <c r="U769" s="83">
        <v>-691.5</v>
      </c>
      <c r="V769" s="83">
        <v>0</v>
      </c>
      <c r="W769" s="83">
        <v>0</v>
      </c>
      <c r="X769" s="83">
        <v>9.0122630946408915</v>
      </c>
      <c r="Y769">
        <v>0</v>
      </c>
      <c r="Z769" s="83">
        <v>-69.150000000000006</v>
      </c>
      <c r="AA769" s="83">
        <v>-60.137736905359112</v>
      </c>
    </row>
    <row r="770" spans="1:27" x14ac:dyDescent="0.25">
      <c r="A770" t="s">
        <v>1529</v>
      </c>
      <c r="B770" t="s">
        <v>1529</v>
      </c>
      <c r="C770" t="s">
        <v>2820</v>
      </c>
      <c r="D770" t="s">
        <v>2821</v>
      </c>
      <c r="E770" t="s">
        <v>2822</v>
      </c>
      <c r="F770" t="s">
        <v>2823</v>
      </c>
      <c r="G770" t="s">
        <v>2310</v>
      </c>
      <c r="H770" t="s">
        <v>2824</v>
      </c>
      <c r="I770" t="s">
        <v>44</v>
      </c>
      <c r="J770" t="s">
        <v>45</v>
      </c>
      <c r="K770" t="s">
        <v>57</v>
      </c>
      <c r="L770" t="s">
        <v>58</v>
      </c>
      <c r="M770" t="s">
        <v>712</v>
      </c>
      <c r="N770" t="s">
        <v>713</v>
      </c>
      <c r="O770" t="s">
        <v>1098</v>
      </c>
      <c r="P770" t="s">
        <v>1952</v>
      </c>
      <c r="Q770" t="s">
        <v>1953</v>
      </c>
      <c r="R770" t="s">
        <v>131</v>
      </c>
      <c r="S770" s="83">
        <v>247.20000000000002</v>
      </c>
      <c r="T770" s="83">
        <v>156.4</v>
      </c>
      <c r="U770" s="83">
        <v>90.800000000000011</v>
      </c>
      <c r="V770" s="83">
        <v>0</v>
      </c>
      <c r="W770" s="83">
        <v>0</v>
      </c>
      <c r="X770" s="83">
        <v>1.2047161948733638</v>
      </c>
      <c r="Y770">
        <v>0</v>
      </c>
      <c r="Z770" s="83">
        <v>9.0800000000000018</v>
      </c>
      <c r="AA770" s="83">
        <v>10.284716194873365</v>
      </c>
    </row>
    <row r="771" spans="1:27" x14ac:dyDescent="0.25">
      <c r="A771" t="s">
        <v>1529</v>
      </c>
      <c r="B771" t="s">
        <v>1529</v>
      </c>
      <c r="C771" t="s">
        <v>2820</v>
      </c>
      <c r="D771" t="s">
        <v>2821</v>
      </c>
      <c r="E771" t="s">
        <v>2822</v>
      </c>
      <c r="F771" t="s">
        <v>2823</v>
      </c>
      <c r="G771" t="s">
        <v>2310</v>
      </c>
      <c r="H771" t="s">
        <v>2824</v>
      </c>
      <c r="I771" t="s">
        <v>44</v>
      </c>
      <c r="J771" t="s">
        <v>45</v>
      </c>
      <c r="K771" t="s">
        <v>57</v>
      </c>
      <c r="L771" t="s">
        <v>58</v>
      </c>
      <c r="M771" t="s">
        <v>712</v>
      </c>
      <c r="N771" t="s">
        <v>1103</v>
      </c>
      <c r="O771" t="s">
        <v>1104</v>
      </c>
      <c r="P771" t="s">
        <v>1105</v>
      </c>
      <c r="Q771" t="s">
        <v>1106</v>
      </c>
      <c r="R771" t="s">
        <v>131</v>
      </c>
      <c r="S771" s="83">
        <v>98.8</v>
      </c>
      <c r="T771" s="83">
        <v>113.6</v>
      </c>
      <c r="U771" s="83">
        <v>-14.799999999999997</v>
      </c>
      <c r="V771" s="83">
        <v>0</v>
      </c>
      <c r="W771" s="83">
        <v>0</v>
      </c>
      <c r="X771" s="83">
        <v>0.87503682696684215</v>
      </c>
      <c r="Y771">
        <v>0</v>
      </c>
      <c r="Z771" s="83">
        <v>-1.4799999999999986</v>
      </c>
      <c r="AA771" s="83">
        <v>-0.60496317303315728</v>
      </c>
    </row>
    <row r="772" spans="1:27" x14ac:dyDescent="0.25">
      <c r="A772" t="s">
        <v>1529</v>
      </c>
      <c r="B772" t="s">
        <v>1529</v>
      </c>
      <c r="C772" t="s">
        <v>2820</v>
      </c>
      <c r="D772" t="s">
        <v>2821</v>
      </c>
      <c r="E772" t="s">
        <v>2822</v>
      </c>
      <c r="F772" t="s">
        <v>2823</v>
      </c>
      <c r="G772" t="s">
        <v>2310</v>
      </c>
      <c r="H772" t="s">
        <v>2824</v>
      </c>
      <c r="I772" t="s">
        <v>44</v>
      </c>
      <c r="J772" t="s">
        <v>45</v>
      </c>
      <c r="K772" t="s">
        <v>57</v>
      </c>
      <c r="L772" t="s">
        <v>58</v>
      </c>
      <c r="M772" t="s">
        <v>712</v>
      </c>
      <c r="N772" t="s">
        <v>1237</v>
      </c>
      <c r="O772" t="s">
        <v>1238</v>
      </c>
      <c r="P772" t="s">
        <v>2875</v>
      </c>
      <c r="Q772" t="s">
        <v>2876</v>
      </c>
      <c r="R772" t="s">
        <v>131</v>
      </c>
      <c r="S772" s="83">
        <v>5064.8000000000011</v>
      </c>
      <c r="T772" s="83">
        <v>0</v>
      </c>
      <c r="U772" s="83">
        <v>5064.8000000000011</v>
      </c>
      <c r="V772" s="83">
        <v>0</v>
      </c>
      <c r="W772" s="83">
        <v>0</v>
      </c>
      <c r="X772" s="83">
        <v>0</v>
      </c>
      <c r="Y772">
        <v>0</v>
      </c>
      <c r="Z772" s="83">
        <v>506.48000000000013</v>
      </c>
      <c r="AA772" s="83">
        <v>506.48000000000013</v>
      </c>
    </row>
    <row r="773" spans="1:27" x14ac:dyDescent="0.25">
      <c r="A773" t="s">
        <v>1529</v>
      </c>
      <c r="B773" t="s">
        <v>1529</v>
      </c>
      <c r="C773" t="s">
        <v>2820</v>
      </c>
      <c r="D773" t="s">
        <v>2821</v>
      </c>
      <c r="E773" t="s">
        <v>2822</v>
      </c>
      <c r="F773" t="s">
        <v>2823</v>
      </c>
      <c r="G773" t="s">
        <v>2310</v>
      </c>
      <c r="H773" t="s">
        <v>2824</v>
      </c>
      <c r="I773" t="s">
        <v>44</v>
      </c>
      <c r="J773" t="s">
        <v>45</v>
      </c>
      <c r="K773" t="s">
        <v>57</v>
      </c>
      <c r="L773" t="s">
        <v>58</v>
      </c>
      <c r="M773" t="s">
        <v>712</v>
      </c>
      <c r="N773" t="s">
        <v>1237</v>
      </c>
      <c r="O773" t="s">
        <v>1238</v>
      </c>
      <c r="P773" t="s">
        <v>3747</v>
      </c>
      <c r="Q773" t="s">
        <v>3748</v>
      </c>
      <c r="R773" t="s">
        <v>131</v>
      </c>
      <c r="S773" s="83">
        <v>1168.8000000000002</v>
      </c>
      <c r="T773" s="83">
        <v>0</v>
      </c>
      <c r="U773" s="83">
        <v>1168.8000000000002</v>
      </c>
      <c r="V773" s="83">
        <v>0</v>
      </c>
      <c r="W773" s="83">
        <v>0</v>
      </c>
      <c r="X773" s="83">
        <v>0</v>
      </c>
      <c r="Y773">
        <v>0</v>
      </c>
      <c r="Z773" s="83">
        <v>116.88000000000002</v>
      </c>
      <c r="AA773" s="83">
        <v>116.88000000000002</v>
      </c>
    </row>
    <row r="774" spans="1:27" x14ac:dyDescent="0.25">
      <c r="A774" t="s">
        <v>1529</v>
      </c>
      <c r="B774" t="s">
        <v>1529</v>
      </c>
      <c r="C774" t="s">
        <v>2820</v>
      </c>
      <c r="D774" t="s">
        <v>2821</v>
      </c>
      <c r="E774" t="s">
        <v>2822</v>
      </c>
      <c r="F774" t="s">
        <v>2823</v>
      </c>
      <c r="G774" t="s">
        <v>2310</v>
      </c>
      <c r="H774" t="s">
        <v>2824</v>
      </c>
      <c r="I774" t="s">
        <v>44</v>
      </c>
      <c r="J774" t="s">
        <v>45</v>
      </c>
      <c r="K774" t="s">
        <v>57</v>
      </c>
      <c r="L774" t="s">
        <v>58</v>
      </c>
      <c r="M774" t="s">
        <v>1427</v>
      </c>
      <c r="N774" t="s">
        <v>1427</v>
      </c>
      <c r="O774" t="s">
        <v>2553</v>
      </c>
      <c r="P774" t="s">
        <v>2554</v>
      </c>
      <c r="Q774" t="s">
        <v>2555</v>
      </c>
      <c r="R774" t="s">
        <v>131</v>
      </c>
      <c r="S774" s="83">
        <v>0</v>
      </c>
      <c r="T774" s="83">
        <v>96</v>
      </c>
      <c r="U774" s="83">
        <v>-96</v>
      </c>
      <c r="V774" s="83">
        <v>0</v>
      </c>
      <c r="W774" s="83">
        <v>0</v>
      </c>
      <c r="X774" s="83">
        <v>0.73946774109873981</v>
      </c>
      <c r="Y774">
        <v>0</v>
      </c>
      <c r="Z774" s="83">
        <v>-9.6000000000000014</v>
      </c>
      <c r="AA774" s="83">
        <v>-8.8605322589012623</v>
      </c>
    </row>
    <row r="775" spans="1:27" x14ac:dyDescent="0.25">
      <c r="A775" t="s">
        <v>1529</v>
      </c>
      <c r="B775" t="s">
        <v>1529</v>
      </c>
      <c r="C775" t="s">
        <v>2820</v>
      </c>
      <c r="D775" t="s">
        <v>2821</v>
      </c>
      <c r="E775" t="s">
        <v>2822</v>
      </c>
      <c r="F775" t="s">
        <v>2823</v>
      </c>
      <c r="G775" t="s">
        <v>2310</v>
      </c>
      <c r="H775" t="s">
        <v>2824</v>
      </c>
      <c r="I775" t="s">
        <v>44</v>
      </c>
      <c r="J775" t="s">
        <v>45</v>
      </c>
      <c r="K775" t="s">
        <v>100</v>
      </c>
      <c r="L775" t="s">
        <v>101</v>
      </c>
      <c r="M775" t="s">
        <v>401</v>
      </c>
      <c r="N775" t="s">
        <v>1239</v>
      </c>
      <c r="O775" t="s">
        <v>836</v>
      </c>
      <c r="P775" t="s">
        <v>3749</v>
      </c>
      <c r="Q775" t="s">
        <v>3750</v>
      </c>
      <c r="R775" t="s">
        <v>131</v>
      </c>
      <c r="S775" s="83">
        <v>491.04</v>
      </c>
      <c r="T775" s="83">
        <v>0</v>
      </c>
      <c r="U775" s="83">
        <v>491.04</v>
      </c>
      <c r="V775" s="83">
        <v>0</v>
      </c>
      <c r="W775" s="83">
        <v>0</v>
      </c>
      <c r="X775" s="83">
        <v>0</v>
      </c>
      <c r="Y775">
        <v>0</v>
      </c>
      <c r="Z775" s="83">
        <v>49.104000000000006</v>
      </c>
      <c r="AA775" s="83">
        <v>49.104000000000006</v>
      </c>
    </row>
    <row r="776" spans="1:27" x14ac:dyDescent="0.25">
      <c r="A776" t="s">
        <v>1529</v>
      </c>
      <c r="B776" t="s">
        <v>1529</v>
      </c>
      <c r="C776" t="s">
        <v>2820</v>
      </c>
      <c r="D776" t="s">
        <v>2821</v>
      </c>
      <c r="E776" t="s">
        <v>2822</v>
      </c>
      <c r="F776" t="s">
        <v>2823</v>
      </c>
      <c r="G776" t="s">
        <v>2310</v>
      </c>
      <c r="H776" t="s">
        <v>2824</v>
      </c>
      <c r="I776" t="s">
        <v>44</v>
      </c>
      <c r="J776" t="s">
        <v>45</v>
      </c>
      <c r="K776" t="s">
        <v>102</v>
      </c>
      <c r="L776" t="s">
        <v>103</v>
      </c>
      <c r="M776" t="s">
        <v>516</v>
      </c>
      <c r="N776" t="s">
        <v>674</v>
      </c>
      <c r="O776" t="s">
        <v>880</v>
      </c>
      <c r="P776" t="s">
        <v>881</v>
      </c>
      <c r="Q776" t="s">
        <v>882</v>
      </c>
      <c r="R776" t="s">
        <v>131</v>
      </c>
      <c r="S776" s="83">
        <v>0</v>
      </c>
      <c r="T776" s="83">
        <v>94.5</v>
      </c>
      <c r="U776" s="83">
        <v>-94.5</v>
      </c>
      <c r="V776" s="83">
        <v>0</v>
      </c>
      <c r="W776" s="83">
        <v>0</v>
      </c>
      <c r="X776" s="83">
        <v>0.72791355764407206</v>
      </c>
      <c r="Y776">
        <v>0</v>
      </c>
      <c r="Z776" s="83">
        <v>-9.4500000000000011</v>
      </c>
      <c r="AA776" s="83">
        <v>-8.7220864423559288</v>
      </c>
    </row>
    <row r="777" spans="1:27" x14ac:dyDescent="0.25">
      <c r="A777" t="s">
        <v>1529</v>
      </c>
      <c r="B777" t="s">
        <v>1529</v>
      </c>
      <c r="C777" t="s">
        <v>2820</v>
      </c>
      <c r="D777" t="s">
        <v>2821</v>
      </c>
      <c r="E777" t="s">
        <v>2822</v>
      </c>
      <c r="F777" t="s">
        <v>2823</v>
      </c>
      <c r="G777" t="s">
        <v>2310</v>
      </c>
      <c r="H777" t="s">
        <v>2824</v>
      </c>
      <c r="I777" t="s">
        <v>44</v>
      </c>
      <c r="J777" t="s">
        <v>45</v>
      </c>
      <c r="K777" t="s">
        <v>102</v>
      </c>
      <c r="L777" t="s">
        <v>103</v>
      </c>
      <c r="M777" t="s">
        <v>516</v>
      </c>
      <c r="N777" t="s">
        <v>867</v>
      </c>
      <c r="O777" t="s">
        <v>868</v>
      </c>
      <c r="P777" t="s">
        <v>1244</v>
      </c>
      <c r="Q777" t="s">
        <v>1245</v>
      </c>
      <c r="R777" t="s">
        <v>131</v>
      </c>
      <c r="S777" s="83">
        <v>27720</v>
      </c>
      <c r="T777" s="83">
        <v>28484.399999999998</v>
      </c>
      <c r="U777" s="83">
        <v>-764.39999999999782</v>
      </c>
      <c r="V777" s="83">
        <v>0</v>
      </c>
      <c r="W777" s="83">
        <v>0</v>
      </c>
      <c r="X777" s="83">
        <v>219.40932213075982</v>
      </c>
      <c r="Y777">
        <v>0</v>
      </c>
      <c r="Z777" s="83">
        <v>-76.440000000000168</v>
      </c>
      <c r="AA777" s="83">
        <v>142.96932213075968</v>
      </c>
    </row>
    <row r="778" spans="1:27" x14ac:dyDescent="0.25">
      <c r="A778" t="s">
        <v>1529</v>
      </c>
      <c r="B778" t="s">
        <v>1529</v>
      </c>
      <c r="C778" t="s">
        <v>2820</v>
      </c>
      <c r="D778" t="s">
        <v>2821</v>
      </c>
      <c r="E778" t="s">
        <v>2822</v>
      </c>
      <c r="F778" t="s">
        <v>2823</v>
      </c>
      <c r="G778" t="s">
        <v>2310</v>
      </c>
      <c r="H778" t="s">
        <v>2824</v>
      </c>
      <c r="I778" t="s">
        <v>44</v>
      </c>
      <c r="J778" t="s">
        <v>45</v>
      </c>
      <c r="K778" t="s">
        <v>102</v>
      </c>
      <c r="L778" t="s">
        <v>103</v>
      </c>
      <c r="M778" t="s">
        <v>516</v>
      </c>
      <c r="N778" t="s">
        <v>867</v>
      </c>
      <c r="O778" t="s">
        <v>868</v>
      </c>
      <c r="P778" t="s">
        <v>869</v>
      </c>
      <c r="Q778" t="s">
        <v>870</v>
      </c>
      <c r="R778" t="s">
        <v>131</v>
      </c>
      <c r="S778" s="83">
        <v>57560.250000000007</v>
      </c>
      <c r="T778" s="83">
        <v>53189.55000000001</v>
      </c>
      <c r="U778" s="83">
        <v>4370.6999999999971</v>
      </c>
      <c r="V778" s="83">
        <v>0</v>
      </c>
      <c r="W778" s="83">
        <v>0</v>
      </c>
      <c r="X778" s="83">
        <v>409.7078790474842</v>
      </c>
      <c r="Y778">
        <v>0</v>
      </c>
      <c r="Z778" s="83">
        <v>437.06999999999948</v>
      </c>
      <c r="AA778" s="83">
        <v>846.77787904748379</v>
      </c>
    </row>
    <row r="779" spans="1:27" x14ac:dyDescent="0.25">
      <c r="A779" t="s">
        <v>1529</v>
      </c>
      <c r="B779" t="s">
        <v>1529</v>
      </c>
      <c r="C779" t="s">
        <v>2820</v>
      </c>
      <c r="D779" t="s">
        <v>2821</v>
      </c>
      <c r="E779" t="s">
        <v>2822</v>
      </c>
      <c r="F779" t="s">
        <v>2823</v>
      </c>
      <c r="G779" t="s">
        <v>2310</v>
      </c>
      <c r="H779" t="s">
        <v>2824</v>
      </c>
      <c r="I779" t="s">
        <v>44</v>
      </c>
      <c r="J779" t="s">
        <v>45</v>
      </c>
      <c r="K779" t="s">
        <v>102</v>
      </c>
      <c r="L779" t="s">
        <v>103</v>
      </c>
      <c r="M779" t="s">
        <v>516</v>
      </c>
      <c r="N779" t="s">
        <v>867</v>
      </c>
      <c r="O779" t="s">
        <v>868</v>
      </c>
      <c r="P779" t="s">
        <v>871</v>
      </c>
      <c r="Q779" t="s">
        <v>872</v>
      </c>
      <c r="R779" t="s">
        <v>131</v>
      </c>
      <c r="S779" s="83">
        <v>0</v>
      </c>
      <c r="T779" s="83">
        <v>957.60000000000014</v>
      </c>
      <c r="U779" s="83">
        <v>-957.60000000000014</v>
      </c>
      <c r="V779" s="83">
        <v>0</v>
      </c>
      <c r="W779" s="83">
        <v>0</v>
      </c>
      <c r="X779" s="83">
        <v>7.3761907174599308</v>
      </c>
      <c r="Y779">
        <v>0</v>
      </c>
      <c r="Z779" s="83">
        <v>-95.760000000000019</v>
      </c>
      <c r="AA779" s="83">
        <v>-88.383809282540085</v>
      </c>
    </row>
    <row r="780" spans="1:27" x14ac:dyDescent="0.25">
      <c r="A780" t="s">
        <v>1529</v>
      </c>
      <c r="B780" t="s">
        <v>1529</v>
      </c>
      <c r="C780" t="s">
        <v>2820</v>
      </c>
      <c r="D780" t="s">
        <v>2821</v>
      </c>
      <c r="E780" t="s">
        <v>2822</v>
      </c>
      <c r="F780" t="s">
        <v>2823</v>
      </c>
      <c r="G780" t="s">
        <v>2310</v>
      </c>
      <c r="H780" t="s">
        <v>2824</v>
      </c>
      <c r="I780" t="s">
        <v>44</v>
      </c>
      <c r="J780" t="s">
        <v>45</v>
      </c>
      <c r="K780" t="s">
        <v>102</v>
      </c>
      <c r="L780" t="s">
        <v>103</v>
      </c>
      <c r="M780" t="s">
        <v>516</v>
      </c>
      <c r="N780" t="s">
        <v>517</v>
      </c>
      <c r="O780" t="s">
        <v>518</v>
      </c>
      <c r="P780" t="s">
        <v>519</v>
      </c>
      <c r="Q780" t="s">
        <v>520</v>
      </c>
      <c r="R780" t="s">
        <v>131</v>
      </c>
      <c r="S780" s="83">
        <v>124.2</v>
      </c>
      <c r="T780" s="83">
        <v>1248</v>
      </c>
      <c r="U780" s="83">
        <v>-1123.8</v>
      </c>
      <c r="V780" s="83">
        <v>0</v>
      </c>
      <c r="W780" s="83">
        <v>0</v>
      </c>
      <c r="X780" s="83">
        <v>9.6130806342836177</v>
      </c>
      <c r="Y780">
        <v>0</v>
      </c>
      <c r="Z780" s="83">
        <v>-112.38000000000001</v>
      </c>
      <c r="AA780" s="83">
        <v>-102.76691936571639</v>
      </c>
    </row>
    <row r="781" spans="1:27" x14ac:dyDescent="0.25">
      <c r="A781" t="s">
        <v>1529</v>
      </c>
      <c r="B781" t="s">
        <v>1529</v>
      </c>
      <c r="C781" t="s">
        <v>2820</v>
      </c>
      <c r="D781" t="s">
        <v>2821</v>
      </c>
      <c r="E781" t="s">
        <v>2822</v>
      </c>
      <c r="F781" t="s">
        <v>2823</v>
      </c>
      <c r="G781" t="s">
        <v>2310</v>
      </c>
      <c r="H781" t="s">
        <v>2824</v>
      </c>
      <c r="I781" t="s">
        <v>44</v>
      </c>
      <c r="J781" t="s">
        <v>45</v>
      </c>
      <c r="K781" t="s">
        <v>102</v>
      </c>
      <c r="L781" t="s">
        <v>103</v>
      </c>
      <c r="M781" t="s">
        <v>2568</v>
      </c>
      <c r="N781" t="s">
        <v>2569</v>
      </c>
      <c r="O781" t="s">
        <v>1503</v>
      </c>
      <c r="P781" t="s">
        <v>2877</v>
      </c>
      <c r="Q781" t="s">
        <v>2878</v>
      </c>
      <c r="R781" t="s">
        <v>131</v>
      </c>
      <c r="S781" s="83">
        <v>520</v>
      </c>
      <c r="T781" s="83">
        <v>520</v>
      </c>
      <c r="U781" s="83">
        <v>0</v>
      </c>
      <c r="V781" s="83">
        <v>0</v>
      </c>
      <c r="W781" s="83">
        <v>0</v>
      </c>
      <c r="X781" s="83">
        <v>4.0054502642848409</v>
      </c>
      <c r="Y781">
        <v>0</v>
      </c>
      <c r="Z781" s="83">
        <v>0</v>
      </c>
      <c r="AA781" s="83">
        <v>4.0054502642848391</v>
      </c>
    </row>
    <row r="782" spans="1:27" x14ac:dyDescent="0.25">
      <c r="A782" t="s">
        <v>1529</v>
      </c>
      <c r="B782" t="s">
        <v>1529</v>
      </c>
      <c r="C782" t="s">
        <v>2820</v>
      </c>
      <c r="D782" t="s">
        <v>2821</v>
      </c>
      <c r="E782" t="s">
        <v>2822</v>
      </c>
      <c r="F782" t="s">
        <v>2823</v>
      </c>
      <c r="G782" t="s">
        <v>2310</v>
      </c>
      <c r="H782" t="s">
        <v>2824</v>
      </c>
      <c r="I782" t="s">
        <v>44</v>
      </c>
      <c r="J782" t="s">
        <v>45</v>
      </c>
      <c r="K782" t="s">
        <v>104</v>
      </c>
      <c r="L782" t="s">
        <v>105</v>
      </c>
      <c r="M782" t="s">
        <v>938</v>
      </c>
      <c r="N782" t="s">
        <v>939</v>
      </c>
      <c r="O782" t="s">
        <v>940</v>
      </c>
      <c r="P782" t="s">
        <v>980</v>
      </c>
      <c r="Q782" t="s">
        <v>981</v>
      </c>
      <c r="R782" t="s">
        <v>131</v>
      </c>
      <c r="S782" s="83">
        <v>21.92</v>
      </c>
      <c r="T782" s="83">
        <v>0</v>
      </c>
      <c r="U782" s="83">
        <v>21.92</v>
      </c>
      <c r="V782" s="83">
        <v>0</v>
      </c>
      <c r="W782" s="83">
        <v>0</v>
      </c>
      <c r="X782" s="83">
        <v>0</v>
      </c>
      <c r="Y782">
        <v>0</v>
      </c>
      <c r="Z782" s="83">
        <v>2.1920000000000002</v>
      </c>
      <c r="AA782" s="83">
        <v>2.1920000000000002</v>
      </c>
    </row>
    <row r="783" spans="1:27" x14ac:dyDescent="0.25">
      <c r="A783" t="s">
        <v>1529</v>
      </c>
      <c r="B783" t="s">
        <v>1529</v>
      </c>
      <c r="C783" t="s">
        <v>2820</v>
      </c>
      <c r="D783" t="s">
        <v>2821</v>
      </c>
      <c r="E783" t="s">
        <v>2822</v>
      </c>
      <c r="F783" t="s">
        <v>2823</v>
      </c>
      <c r="G783" t="s">
        <v>2310</v>
      </c>
      <c r="H783" t="s">
        <v>2824</v>
      </c>
      <c r="I783" t="s">
        <v>44</v>
      </c>
      <c r="J783" t="s">
        <v>45</v>
      </c>
      <c r="K783" t="s">
        <v>104</v>
      </c>
      <c r="L783" t="s">
        <v>105</v>
      </c>
      <c r="M783" t="s">
        <v>938</v>
      </c>
      <c r="N783" t="s">
        <v>939</v>
      </c>
      <c r="O783" t="s">
        <v>940</v>
      </c>
      <c r="P783" t="s">
        <v>2499</v>
      </c>
      <c r="Q783" t="s">
        <v>2500</v>
      </c>
      <c r="R783" t="s">
        <v>131</v>
      </c>
      <c r="S783" s="83">
        <v>3777.17</v>
      </c>
      <c r="T783" s="83">
        <v>2072.79</v>
      </c>
      <c r="U783" s="83">
        <v>1704.38</v>
      </c>
      <c r="V783" s="83">
        <v>0</v>
      </c>
      <c r="W783" s="83">
        <v>0</v>
      </c>
      <c r="X783" s="83">
        <v>15.966263948667258</v>
      </c>
      <c r="Y783">
        <v>0</v>
      </c>
      <c r="Z783" s="83">
        <v>170.43800000000002</v>
      </c>
      <c r="AA783" s="83">
        <v>186.40426394866728</v>
      </c>
    </row>
    <row r="784" spans="1:27" x14ac:dyDescent="0.25">
      <c r="A784" t="s">
        <v>1529</v>
      </c>
      <c r="B784" t="s">
        <v>1529</v>
      </c>
      <c r="C784" t="s">
        <v>2820</v>
      </c>
      <c r="D784" t="s">
        <v>2821</v>
      </c>
      <c r="E784" t="s">
        <v>2822</v>
      </c>
      <c r="F784" t="s">
        <v>2823</v>
      </c>
      <c r="G784" t="s">
        <v>2310</v>
      </c>
      <c r="H784" t="s">
        <v>2824</v>
      </c>
      <c r="I784" t="s">
        <v>44</v>
      </c>
      <c r="J784" t="s">
        <v>45</v>
      </c>
      <c r="K784" t="s">
        <v>104</v>
      </c>
      <c r="L784" t="s">
        <v>105</v>
      </c>
      <c r="M784" t="s">
        <v>938</v>
      </c>
      <c r="N784" t="s">
        <v>1902</v>
      </c>
      <c r="O784" t="s">
        <v>1428</v>
      </c>
      <c r="P784" t="s">
        <v>1903</v>
      </c>
      <c r="Q784" t="s">
        <v>1904</v>
      </c>
      <c r="R784" t="s">
        <v>131</v>
      </c>
      <c r="S784" s="83">
        <v>0</v>
      </c>
      <c r="T784" s="83">
        <v>34</v>
      </c>
      <c r="U784" s="83">
        <v>-34</v>
      </c>
      <c r="V784" s="83">
        <v>0</v>
      </c>
      <c r="W784" s="83">
        <v>0</v>
      </c>
      <c r="X784" s="83">
        <v>0.26189482497247035</v>
      </c>
      <c r="Y784">
        <v>0</v>
      </c>
      <c r="Z784" s="83">
        <v>-3.4000000000000004</v>
      </c>
      <c r="AA784" s="83">
        <v>-3.1381051750275302</v>
      </c>
    </row>
    <row r="785" spans="1:27" x14ac:dyDescent="0.25">
      <c r="A785" t="s">
        <v>1529</v>
      </c>
      <c r="B785" t="s">
        <v>1529</v>
      </c>
      <c r="C785" t="s">
        <v>2820</v>
      </c>
      <c r="D785" t="s">
        <v>2821</v>
      </c>
      <c r="E785" t="s">
        <v>2822</v>
      </c>
      <c r="F785" t="s">
        <v>2823</v>
      </c>
      <c r="G785" t="s">
        <v>2310</v>
      </c>
      <c r="H785" t="s">
        <v>2824</v>
      </c>
      <c r="I785" t="s">
        <v>44</v>
      </c>
      <c r="J785" t="s">
        <v>45</v>
      </c>
      <c r="K785" t="s">
        <v>104</v>
      </c>
      <c r="L785" t="s">
        <v>105</v>
      </c>
      <c r="M785" t="s">
        <v>203</v>
      </c>
      <c r="N785" t="s">
        <v>204</v>
      </c>
      <c r="O785" t="s">
        <v>1511</v>
      </c>
      <c r="P785" t="s">
        <v>2559</v>
      </c>
      <c r="Q785" t="s">
        <v>2560</v>
      </c>
      <c r="R785" t="s">
        <v>131</v>
      </c>
      <c r="S785" s="83">
        <v>0</v>
      </c>
      <c r="T785" s="83">
        <v>4.04</v>
      </c>
      <c r="U785" s="83">
        <v>-4.04</v>
      </c>
      <c r="V785" s="83">
        <v>0</v>
      </c>
      <c r="W785" s="83">
        <v>0</v>
      </c>
      <c r="X785" s="83">
        <v>3.1119267437905301E-2</v>
      </c>
      <c r="Y785">
        <v>0</v>
      </c>
      <c r="Z785" s="83">
        <v>-0.40400000000000003</v>
      </c>
      <c r="AA785" s="83">
        <v>-0.37288073256209475</v>
      </c>
    </row>
    <row r="786" spans="1:27" x14ac:dyDescent="0.25">
      <c r="A786" t="s">
        <v>1529</v>
      </c>
      <c r="B786" t="s">
        <v>1529</v>
      </c>
      <c r="C786" t="s">
        <v>2820</v>
      </c>
      <c r="D786" t="s">
        <v>2821</v>
      </c>
      <c r="E786" t="s">
        <v>2822</v>
      </c>
      <c r="F786" t="s">
        <v>2823</v>
      </c>
      <c r="G786" t="s">
        <v>2310</v>
      </c>
      <c r="H786" t="s">
        <v>2824</v>
      </c>
      <c r="I786" t="s">
        <v>44</v>
      </c>
      <c r="J786" t="s">
        <v>45</v>
      </c>
      <c r="K786" t="s">
        <v>104</v>
      </c>
      <c r="L786" t="s">
        <v>105</v>
      </c>
      <c r="M786" t="s">
        <v>203</v>
      </c>
      <c r="N786" t="s">
        <v>204</v>
      </c>
      <c r="O786" t="s">
        <v>1511</v>
      </c>
      <c r="P786" t="s">
        <v>2229</v>
      </c>
      <c r="Q786" t="s">
        <v>2230</v>
      </c>
      <c r="R786" t="s">
        <v>131</v>
      </c>
      <c r="S786" s="83">
        <v>447</v>
      </c>
      <c r="T786" s="83">
        <v>805</v>
      </c>
      <c r="U786" s="83">
        <v>-358</v>
      </c>
      <c r="V786" s="83">
        <v>0</v>
      </c>
      <c r="W786" s="83">
        <v>0</v>
      </c>
      <c r="X786" s="83">
        <v>6.2007451206717246</v>
      </c>
      <c r="Y786">
        <v>0</v>
      </c>
      <c r="Z786" s="83">
        <v>-35.799999999999997</v>
      </c>
      <c r="AA786" s="83">
        <v>-29.599254879328274</v>
      </c>
    </row>
    <row r="787" spans="1:27" x14ac:dyDescent="0.25">
      <c r="A787" t="s">
        <v>1529</v>
      </c>
      <c r="B787" t="s">
        <v>1529</v>
      </c>
      <c r="C787" t="s">
        <v>2820</v>
      </c>
      <c r="D787" t="s">
        <v>2821</v>
      </c>
      <c r="E787" t="s">
        <v>2822</v>
      </c>
      <c r="F787" t="s">
        <v>2823</v>
      </c>
      <c r="G787" t="s">
        <v>2310</v>
      </c>
      <c r="H787" t="s">
        <v>2824</v>
      </c>
      <c r="I787" t="s">
        <v>44</v>
      </c>
      <c r="J787" t="s">
        <v>45</v>
      </c>
      <c r="K787" t="s">
        <v>104</v>
      </c>
      <c r="L787" t="s">
        <v>105</v>
      </c>
      <c r="M787" t="s">
        <v>203</v>
      </c>
      <c r="N787" t="s">
        <v>204</v>
      </c>
      <c r="O787" t="s">
        <v>1511</v>
      </c>
      <c r="P787" t="s">
        <v>2886</v>
      </c>
      <c r="Q787" t="s">
        <v>2887</v>
      </c>
      <c r="R787" t="s">
        <v>131</v>
      </c>
      <c r="S787" s="83">
        <v>0</v>
      </c>
      <c r="T787" s="83">
        <v>404</v>
      </c>
      <c r="U787" s="83">
        <v>-404</v>
      </c>
      <c r="V787" s="83">
        <v>0</v>
      </c>
      <c r="W787" s="83">
        <v>0</v>
      </c>
      <c r="X787" s="83">
        <v>3.11192674379053</v>
      </c>
      <c r="Y787">
        <v>0</v>
      </c>
      <c r="Z787" s="83">
        <v>-40.400000000000006</v>
      </c>
      <c r="AA787" s="83">
        <v>-37.288073256209472</v>
      </c>
    </row>
    <row r="788" spans="1:27" x14ac:dyDescent="0.25">
      <c r="A788" t="s">
        <v>1529</v>
      </c>
      <c r="B788" t="s">
        <v>1529</v>
      </c>
      <c r="C788" t="s">
        <v>2820</v>
      </c>
      <c r="D788" t="s">
        <v>2821</v>
      </c>
      <c r="E788" t="s">
        <v>2822</v>
      </c>
      <c r="F788" t="s">
        <v>2823</v>
      </c>
      <c r="G788" t="s">
        <v>2310</v>
      </c>
      <c r="H788" t="s">
        <v>2824</v>
      </c>
      <c r="I788" t="s">
        <v>44</v>
      </c>
      <c r="J788" t="s">
        <v>45</v>
      </c>
      <c r="K788" t="s">
        <v>104</v>
      </c>
      <c r="L788" t="s">
        <v>105</v>
      </c>
      <c r="M788" t="s">
        <v>203</v>
      </c>
      <c r="N788" t="s">
        <v>204</v>
      </c>
      <c r="O788" t="s">
        <v>1511</v>
      </c>
      <c r="P788" t="s">
        <v>2888</v>
      </c>
      <c r="Q788" t="s">
        <v>2889</v>
      </c>
      <c r="R788" t="s">
        <v>131</v>
      </c>
      <c r="S788" s="83">
        <v>0</v>
      </c>
      <c r="T788" s="83">
        <v>607.5</v>
      </c>
      <c r="U788" s="83">
        <v>-607.5</v>
      </c>
      <c r="V788" s="83">
        <v>0</v>
      </c>
      <c r="W788" s="83">
        <v>0</v>
      </c>
      <c r="X788" s="83">
        <v>4.6794442991404628</v>
      </c>
      <c r="Y788">
        <v>0</v>
      </c>
      <c r="Z788" s="83">
        <v>-60.75</v>
      </c>
      <c r="AA788" s="83">
        <v>-56.070555700859536</v>
      </c>
    </row>
    <row r="789" spans="1:27" x14ac:dyDescent="0.25">
      <c r="A789" t="s">
        <v>1529</v>
      </c>
      <c r="B789" t="s">
        <v>1529</v>
      </c>
      <c r="C789" t="s">
        <v>2820</v>
      </c>
      <c r="D789" t="s">
        <v>2821</v>
      </c>
      <c r="E789" t="s">
        <v>2822</v>
      </c>
      <c r="F789" t="s">
        <v>2823</v>
      </c>
      <c r="G789" t="s">
        <v>2310</v>
      </c>
      <c r="H789" t="s">
        <v>2824</v>
      </c>
      <c r="I789" t="s">
        <v>44</v>
      </c>
      <c r="J789" t="s">
        <v>45</v>
      </c>
      <c r="K789" t="s">
        <v>104</v>
      </c>
      <c r="L789" t="s">
        <v>105</v>
      </c>
      <c r="M789" t="s">
        <v>203</v>
      </c>
      <c r="N789" t="s">
        <v>2327</v>
      </c>
      <c r="O789" t="s">
        <v>1509</v>
      </c>
      <c r="P789" t="s">
        <v>2328</v>
      </c>
      <c r="Q789" t="s">
        <v>2329</v>
      </c>
      <c r="R789" t="s">
        <v>131</v>
      </c>
      <c r="S789" s="83">
        <v>994.66000000000008</v>
      </c>
      <c r="T789" s="83">
        <v>1563.1000000000001</v>
      </c>
      <c r="U789" s="83">
        <v>-568.44000000000005</v>
      </c>
      <c r="V789" s="83">
        <v>0</v>
      </c>
      <c r="W789" s="83">
        <v>0</v>
      </c>
      <c r="X789" s="83">
        <v>12.040229438660836</v>
      </c>
      <c r="Y789">
        <v>0</v>
      </c>
      <c r="Z789" s="83">
        <v>-56.844000000000023</v>
      </c>
      <c r="AA789" s="83">
        <v>-44.803770561339164</v>
      </c>
    </row>
    <row r="790" spans="1:27" x14ac:dyDescent="0.25">
      <c r="A790" t="s">
        <v>1529</v>
      </c>
      <c r="B790" t="s">
        <v>1529</v>
      </c>
      <c r="C790" t="s">
        <v>2820</v>
      </c>
      <c r="D790" t="s">
        <v>2821</v>
      </c>
      <c r="E790" t="s">
        <v>2822</v>
      </c>
      <c r="F790" t="s">
        <v>2823</v>
      </c>
      <c r="G790" t="s">
        <v>2310</v>
      </c>
      <c r="H790" t="s">
        <v>2824</v>
      </c>
      <c r="I790" t="s">
        <v>44</v>
      </c>
      <c r="J790" t="s">
        <v>45</v>
      </c>
      <c r="K790" t="s">
        <v>104</v>
      </c>
      <c r="L790" t="s">
        <v>105</v>
      </c>
      <c r="M790" t="s">
        <v>203</v>
      </c>
      <c r="N790" t="s">
        <v>2327</v>
      </c>
      <c r="O790" t="s">
        <v>1509</v>
      </c>
      <c r="P790" t="s">
        <v>2884</v>
      </c>
      <c r="Q790" t="s">
        <v>2885</v>
      </c>
      <c r="R790" t="s">
        <v>131</v>
      </c>
      <c r="S790" s="83">
        <v>0</v>
      </c>
      <c r="T790" s="83">
        <v>840</v>
      </c>
      <c r="U790" s="83">
        <v>-840</v>
      </c>
      <c r="V790" s="83">
        <v>0</v>
      </c>
      <c r="W790" s="83">
        <v>0</v>
      </c>
      <c r="X790" s="83">
        <v>6.4703427346139728</v>
      </c>
      <c r="Y790">
        <v>0</v>
      </c>
      <c r="Z790" s="83">
        <v>-84</v>
      </c>
      <c r="AA790" s="83">
        <v>-77.529657265386021</v>
      </c>
    </row>
    <row r="791" spans="1:27" x14ac:dyDescent="0.25">
      <c r="A791" t="s">
        <v>1529</v>
      </c>
      <c r="B791" t="s">
        <v>1529</v>
      </c>
      <c r="C791" t="s">
        <v>2820</v>
      </c>
      <c r="D791" t="s">
        <v>2821</v>
      </c>
      <c r="E791" t="s">
        <v>2822</v>
      </c>
      <c r="F791" t="s">
        <v>2823</v>
      </c>
      <c r="G791" t="s">
        <v>2310</v>
      </c>
      <c r="H791" t="s">
        <v>2824</v>
      </c>
      <c r="I791" t="s">
        <v>44</v>
      </c>
      <c r="J791" t="s">
        <v>45</v>
      </c>
      <c r="K791" t="s">
        <v>104</v>
      </c>
      <c r="L791" t="s">
        <v>105</v>
      </c>
      <c r="M791" t="s">
        <v>1956</v>
      </c>
      <c r="N791" t="s">
        <v>2735</v>
      </c>
      <c r="O791" t="s">
        <v>1509</v>
      </c>
      <c r="P791" t="s">
        <v>2736</v>
      </c>
      <c r="Q791" t="s">
        <v>2737</v>
      </c>
      <c r="R791" t="s">
        <v>131</v>
      </c>
      <c r="S791" s="83">
        <v>8525.75</v>
      </c>
      <c r="T791" s="83">
        <v>8981.76</v>
      </c>
      <c r="U791" s="83">
        <v>-456.01000000000022</v>
      </c>
      <c r="V791" s="83">
        <v>0</v>
      </c>
      <c r="W791" s="83">
        <v>0</v>
      </c>
      <c r="X791" s="83">
        <v>69.184601857198103</v>
      </c>
      <c r="Y791">
        <v>0</v>
      </c>
      <c r="Z791" s="83">
        <v>-45.600999999999885</v>
      </c>
      <c r="AA791" s="83">
        <v>23.583601857198232</v>
      </c>
    </row>
    <row r="792" spans="1:27" x14ac:dyDescent="0.25">
      <c r="A792" t="s">
        <v>1529</v>
      </c>
      <c r="B792" t="s">
        <v>1529</v>
      </c>
      <c r="C792" t="s">
        <v>2820</v>
      </c>
      <c r="D792" t="s">
        <v>2821</v>
      </c>
      <c r="E792" t="s">
        <v>2822</v>
      </c>
      <c r="F792" t="s">
        <v>2823</v>
      </c>
      <c r="G792" t="s">
        <v>2310</v>
      </c>
      <c r="H792" t="s">
        <v>2824</v>
      </c>
      <c r="I792" t="s">
        <v>44</v>
      </c>
      <c r="J792" t="s">
        <v>45</v>
      </c>
      <c r="K792" t="s">
        <v>104</v>
      </c>
      <c r="L792" t="s">
        <v>105</v>
      </c>
      <c r="M792" t="s">
        <v>1956</v>
      </c>
      <c r="N792" t="s">
        <v>2735</v>
      </c>
      <c r="O792" t="s">
        <v>1510</v>
      </c>
      <c r="P792" t="s">
        <v>2883</v>
      </c>
      <c r="Q792" t="s">
        <v>2737</v>
      </c>
      <c r="R792" t="s">
        <v>131</v>
      </c>
      <c r="S792" s="83">
        <v>2958</v>
      </c>
      <c r="T792" s="83">
        <v>1728</v>
      </c>
      <c r="U792" s="83">
        <v>1230</v>
      </c>
      <c r="V792" s="83">
        <v>0</v>
      </c>
      <c r="W792" s="83">
        <v>0</v>
      </c>
      <c r="X792" s="83">
        <v>13.310419339777315</v>
      </c>
      <c r="Y792">
        <v>0</v>
      </c>
      <c r="Z792" s="83">
        <v>123.00000000000001</v>
      </c>
      <c r="AA792" s="83">
        <v>136.3104193397773</v>
      </c>
    </row>
    <row r="793" spans="1:27" x14ac:dyDescent="0.25">
      <c r="A793" t="s">
        <v>1529</v>
      </c>
      <c r="B793" t="s">
        <v>1529</v>
      </c>
      <c r="C793" t="s">
        <v>2820</v>
      </c>
      <c r="D793" t="s">
        <v>2821</v>
      </c>
      <c r="E793" t="s">
        <v>2822</v>
      </c>
      <c r="F793" t="s">
        <v>2823</v>
      </c>
      <c r="G793" t="s">
        <v>2310</v>
      </c>
      <c r="H793" t="s">
        <v>2824</v>
      </c>
      <c r="I793" t="s">
        <v>44</v>
      </c>
      <c r="J793" t="s">
        <v>45</v>
      </c>
      <c r="K793" t="s">
        <v>104</v>
      </c>
      <c r="L793" t="s">
        <v>105</v>
      </c>
      <c r="M793" t="s">
        <v>2055</v>
      </c>
      <c r="N793" t="s">
        <v>2407</v>
      </c>
      <c r="O793" t="s">
        <v>1504</v>
      </c>
      <c r="P793" t="s">
        <v>2794</v>
      </c>
      <c r="Q793" t="s">
        <v>2795</v>
      </c>
      <c r="R793" t="s">
        <v>131</v>
      </c>
      <c r="S793" s="83">
        <v>-449.1</v>
      </c>
      <c r="T793" s="83">
        <v>294</v>
      </c>
      <c r="U793" s="83">
        <v>-743.1</v>
      </c>
      <c r="V793" s="83">
        <v>0</v>
      </c>
      <c r="W793" s="83">
        <v>0</v>
      </c>
      <c r="X793" s="83">
        <v>2.2646199571148911</v>
      </c>
      <c r="Y793">
        <v>0</v>
      </c>
      <c r="Z793" s="83">
        <v>-74.31</v>
      </c>
      <c r="AA793" s="83">
        <v>-72.045380042885114</v>
      </c>
    </row>
    <row r="794" spans="1:27" x14ac:dyDescent="0.25">
      <c r="A794" t="s">
        <v>1529</v>
      </c>
      <c r="B794" t="s">
        <v>1529</v>
      </c>
      <c r="C794" t="s">
        <v>2820</v>
      </c>
      <c r="D794" t="s">
        <v>2821</v>
      </c>
      <c r="E794" t="s">
        <v>2822</v>
      </c>
      <c r="F794" t="s">
        <v>2823</v>
      </c>
      <c r="G794" t="s">
        <v>2310</v>
      </c>
      <c r="H794" t="s">
        <v>2824</v>
      </c>
      <c r="I794" t="s">
        <v>44</v>
      </c>
      <c r="J794" t="s">
        <v>45</v>
      </c>
      <c r="K794" t="s">
        <v>104</v>
      </c>
      <c r="L794" t="s">
        <v>105</v>
      </c>
      <c r="M794" t="s">
        <v>2055</v>
      </c>
      <c r="N794" t="s">
        <v>2056</v>
      </c>
      <c r="O794" t="s">
        <v>1111</v>
      </c>
      <c r="P794" t="s">
        <v>2892</v>
      </c>
      <c r="Q794" t="s">
        <v>2893</v>
      </c>
      <c r="R794" t="s">
        <v>131</v>
      </c>
      <c r="S794" s="83">
        <v>1250</v>
      </c>
      <c r="T794" s="83">
        <v>1574</v>
      </c>
      <c r="U794" s="83">
        <v>-324</v>
      </c>
      <c r="V794" s="83">
        <v>0</v>
      </c>
      <c r="W794" s="83">
        <v>0</v>
      </c>
      <c r="X794" s="83">
        <v>12.124189838431422</v>
      </c>
      <c r="Y794">
        <v>0</v>
      </c>
      <c r="Z794" s="83">
        <v>-32.400000000000006</v>
      </c>
      <c r="AA794" s="83">
        <v>-20.275810161568586</v>
      </c>
    </row>
    <row r="795" spans="1:27" x14ac:dyDescent="0.25">
      <c r="A795" t="s">
        <v>1529</v>
      </c>
      <c r="B795" t="s">
        <v>1529</v>
      </c>
      <c r="C795" t="s">
        <v>2820</v>
      </c>
      <c r="D795" t="s">
        <v>2821</v>
      </c>
      <c r="E795" t="s">
        <v>2822</v>
      </c>
      <c r="F795" t="s">
        <v>2823</v>
      </c>
      <c r="G795" t="s">
        <v>2310</v>
      </c>
      <c r="H795" t="s">
        <v>2824</v>
      </c>
      <c r="I795" t="s">
        <v>44</v>
      </c>
      <c r="J795" t="s">
        <v>45</v>
      </c>
      <c r="K795" t="s">
        <v>104</v>
      </c>
      <c r="L795" t="s">
        <v>105</v>
      </c>
      <c r="M795" t="s">
        <v>2638</v>
      </c>
      <c r="N795" t="s">
        <v>2639</v>
      </c>
      <c r="O795" t="s">
        <v>1504</v>
      </c>
      <c r="P795" t="s">
        <v>2640</v>
      </c>
      <c r="Q795" t="s">
        <v>2641</v>
      </c>
      <c r="R795" t="s">
        <v>131</v>
      </c>
      <c r="S795" s="83">
        <v>0</v>
      </c>
      <c r="T795" s="83">
        <v>120.8</v>
      </c>
      <c r="U795" s="83">
        <v>-120.8</v>
      </c>
      <c r="V795" s="83">
        <v>0</v>
      </c>
      <c r="W795" s="83">
        <v>0</v>
      </c>
      <c r="X795" s="83">
        <v>0.93049690754924752</v>
      </c>
      <c r="Y795">
        <v>0</v>
      </c>
      <c r="Z795" s="83">
        <v>-12.08</v>
      </c>
      <c r="AA795" s="83">
        <v>-11.149503092450752</v>
      </c>
    </row>
    <row r="796" spans="1:27" x14ac:dyDescent="0.25">
      <c r="A796" t="s">
        <v>1529</v>
      </c>
      <c r="B796" t="s">
        <v>1529</v>
      </c>
      <c r="C796" t="s">
        <v>2820</v>
      </c>
      <c r="D796" t="s">
        <v>2821</v>
      </c>
      <c r="E796" t="s">
        <v>2822</v>
      </c>
      <c r="F796" t="s">
        <v>2823</v>
      </c>
      <c r="G796" t="s">
        <v>2310</v>
      </c>
      <c r="H796" t="s">
        <v>2824</v>
      </c>
      <c r="I796" t="s">
        <v>44</v>
      </c>
      <c r="J796" t="s">
        <v>45</v>
      </c>
      <c r="K796" t="s">
        <v>104</v>
      </c>
      <c r="L796" t="s">
        <v>105</v>
      </c>
      <c r="M796" t="s">
        <v>2392</v>
      </c>
      <c r="N796" t="s">
        <v>2393</v>
      </c>
      <c r="O796" t="s">
        <v>1505</v>
      </c>
      <c r="P796" t="s">
        <v>2477</v>
      </c>
      <c r="Q796" t="s">
        <v>2478</v>
      </c>
      <c r="R796" t="s">
        <v>131</v>
      </c>
      <c r="S796" s="83">
        <v>107.5</v>
      </c>
      <c r="T796" s="83">
        <v>351</v>
      </c>
      <c r="U796" s="83">
        <v>-243.5</v>
      </c>
      <c r="V796" s="83">
        <v>0</v>
      </c>
      <c r="W796" s="83">
        <v>0</v>
      </c>
      <c r="X796" s="83">
        <v>2.7036789283922675</v>
      </c>
      <c r="Y796">
        <v>0</v>
      </c>
      <c r="Z796" s="83">
        <v>-24.35</v>
      </c>
      <c r="AA796" s="83">
        <v>-21.646321071607737</v>
      </c>
    </row>
    <row r="797" spans="1:27" x14ac:dyDescent="0.25">
      <c r="A797" t="s">
        <v>1529</v>
      </c>
      <c r="B797" t="s">
        <v>1529</v>
      </c>
      <c r="C797" t="s">
        <v>2820</v>
      </c>
      <c r="D797" t="s">
        <v>2821</v>
      </c>
      <c r="E797" t="s">
        <v>2822</v>
      </c>
      <c r="F797" t="s">
        <v>2823</v>
      </c>
      <c r="G797" t="s">
        <v>2310</v>
      </c>
      <c r="H797" t="s">
        <v>2824</v>
      </c>
      <c r="I797" t="s">
        <v>44</v>
      </c>
      <c r="J797" t="s">
        <v>45</v>
      </c>
      <c r="K797" t="s">
        <v>104</v>
      </c>
      <c r="L797" t="s">
        <v>105</v>
      </c>
      <c r="M797" t="s">
        <v>2662</v>
      </c>
      <c r="N797" t="s">
        <v>2663</v>
      </c>
      <c r="O797" t="s">
        <v>1504</v>
      </c>
      <c r="P797" t="s">
        <v>2664</v>
      </c>
      <c r="Q797" t="s">
        <v>2665</v>
      </c>
      <c r="R797" t="s">
        <v>131</v>
      </c>
      <c r="S797" s="83">
        <v>8498.9599999999973</v>
      </c>
      <c r="T797" s="83">
        <v>1.34</v>
      </c>
      <c r="U797" s="83">
        <v>8497.6199999999972</v>
      </c>
      <c r="V797" s="83">
        <v>0</v>
      </c>
      <c r="W797" s="83">
        <v>0</v>
      </c>
      <c r="X797" s="83">
        <v>1.0321737219503243E-2</v>
      </c>
      <c r="Y797">
        <v>0</v>
      </c>
      <c r="Z797" s="83">
        <v>849.76199999999972</v>
      </c>
      <c r="AA797" s="83">
        <v>849.77232173721927</v>
      </c>
    </row>
    <row r="798" spans="1:27" x14ac:dyDescent="0.25">
      <c r="A798" t="s">
        <v>1529</v>
      </c>
      <c r="B798" t="s">
        <v>1529</v>
      </c>
      <c r="C798" t="s">
        <v>2820</v>
      </c>
      <c r="D798" t="s">
        <v>2821</v>
      </c>
      <c r="E798" t="s">
        <v>2822</v>
      </c>
      <c r="F798" t="s">
        <v>2823</v>
      </c>
      <c r="G798" t="s">
        <v>2310</v>
      </c>
      <c r="H798" t="s">
        <v>2824</v>
      </c>
      <c r="I798" t="s">
        <v>44</v>
      </c>
      <c r="J798" t="s">
        <v>45</v>
      </c>
      <c r="K798" t="s">
        <v>104</v>
      </c>
      <c r="L798" t="s">
        <v>105</v>
      </c>
      <c r="M798" t="s">
        <v>2662</v>
      </c>
      <c r="N798" t="s">
        <v>2663</v>
      </c>
      <c r="O798" t="s">
        <v>1504</v>
      </c>
      <c r="P798" t="s">
        <v>2690</v>
      </c>
      <c r="Q798" t="s">
        <v>2691</v>
      </c>
      <c r="R798" t="s">
        <v>131</v>
      </c>
      <c r="S798" s="83">
        <v>2068.83</v>
      </c>
      <c r="T798" s="83">
        <v>19385.169999999998</v>
      </c>
      <c r="U798" s="83">
        <v>-17316.339999999997</v>
      </c>
      <c r="V798" s="83">
        <v>0</v>
      </c>
      <c r="W798" s="83">
        <v>0</v>
      </c>
      <c r="X798" s="83">
        <v>149.31987365328183</v>
      </c>
      <c r="Y798">
        <v>0</v>
      </c>
      <c r="Z798" s="83">
        <v>-1731.6339999999998</v>
      </c>
      <c r="AA798" s="83">
        <v>-1582.314126346718</v>
      </c>
    </row>
    <row r="799" spans="1:27" x14ac:dyDescent="0.25">
      <c r="A799" t="s">
        <v>1529</v>
      </c>
      <c r="B799" t="s">
        <v>1529</v>
      </c>
      <c r="C799" t="s">
        <v>2820</v>
      </c>
      <c r="D799" t="s">
        <v>2821</v>
      </c>
      <c r="E799" t="s">
        <v>2822</v>
      </c>
      <c r="F799" t="s">
        <v>2823</v>
      </c>
      <c r="G799" t="s">
        <v>2310</v>
      </c>
      <c r="H799" t="s">
        <v>2824</v>
      </c>
      <c r="I799" t="s">
        <v>44</v>
      </c>
      <c r="J799" t="s">
        <v>45</v>
      </c>
      <c r="K799" t="s">
        <v>104</v>
      </c>
      <c r="L799" t="s">
        <v>105</v>
      </c>
      <c r="M799" t="s">
        <v>2233</v>
      </c>
      <c r="N799" t="s">
        <v>2234</v>
      </c>
      <c r="O799" t="s">
        <v>1504</v>
      </c>
      <c r="P799" t="s">
        <v>2890</v>
      </c>
      <c r="Q799" t="s">
        <v>2891</v>
      </c>
      <c r="R799" t="s">
        <v>131</v>
      </c>
      <c r="S799" s="83">
        <v>0</v>
      </c>
      <c r="T799" s="83">
        <v>192</v>
      </c>
      <c r="U799" s="83">
        <v>-192</v>
      </c>
      <c r="V799" s="83">
        <v>0</v>
      </c>
      <c r="W799" s="83">
        <v>0</v>
      </c>
      <c r="X799" s="83">
        <v>1.4789354821974796</v>
      </c>
      <c r="Y799">
        <v>0</v>
      </c>
      <c r="Z799" s="83">
        <v>-19.200000000000003</v>
      </c>
      <c r="AA799" s="83">
        <v>-17.721064517802525</v>
      </c>
    </row>
    <row r="800" spans="1:27" x14ac:dyDescent="0.25">
      <c r="A800" t="s">
        <v>1529</v>
      </c>
      <c r="B800" t="s">
        <v>1529</v>
      </c>
      <c r="C800" t="s">
        <v>2820</v>
      </c>
      <c r="D800" t="s">
        <v>2821</v>
      </c>
      <c r="E800" t="s">
        <v>2822</v>
      </c>
      <c r="F800" t="s">
        <v>2823</v>
      </c>
      <c r="G800" t="s">
        <v>2310</v>
      </c>
      <c r="H800" t="s">
        <v>2824</v>
      </c>
      <c r="I800" t="s">
        <v>44</v>
      </c>
      <c r="J800" t="s">
        <v>45</v>
      </c>
      <c r="K800" t="s">
        <v>104</v>
      </c>
      <c r="L800" t="s">
        <v>105</v>
      </c>
      <c r="M800" t="s">
        <v>2233</v>
      </c>
      <c r="N800" t="s">
        <v>2234</v>
      </c>
      <c r="O800" t="s">
        <v>1504</v>
      </c>
      <c r="P800" t="s">
        <v>2235</v>
      </c>
      <c r="Q800" t="s">
        <v>2236</v>
      </c>
      <c r="R800" t="s">
        <v>131</v>
      </c>
      <c r="S800" s="83">
        <v>248.39999999999998</v>
      </c>
      <c r="T800" s="83">
        <v>64.599999999999994</v>
      </c>
      <c r="U800" s="83">
        <v>183.8</v>
      </c>
      <c r="V800" s="83">
        <v>0</v>
      </c>
      <c r="W800" s="83">
        <v>0</v>
      </c>
      <c r="X800" s="83">
        <v>0.49760016744769364</v>
      </c>
      <c r="Y800">
        <v>0</v>
      </c>
      <c r="Z800" s="83">
        <v>18.380000000000003</v>
      </c>
      <c r="AA800" s="83">
        <v>18.877600167447696</v>
      </c>
    </row>
    <row r="801" spans="1:27" x14ac:dyDescent="0.25">
      <c r="A801" t="s">
        <v>1529</v>
      </c>
      <c r="B801" t="s">
        <v>1529</v>
      </c>
      <c r="C801" t="s">
        <v>2820</v>
      </c>
      <c r="D801" t="s">
        <v>2821</v>
      </c>
      <c r="E801" t="s">
        <v>2822</v>
      </c>
      <c r="F801" t="s">
        <v>2823</v>
      </c>
      <c r="G801" t="s">
        <v>2310</v>
      </c>
      <c r="H801" t="s">
        <v>2824</v>
      </c>
      <c r="I801" t="s">
        <v>44</v>
      </c>
      <c r="J801" t="s">
        <v>45</v>
      </c>
      <c r="K801" t="s">
        <v>104</v>
      </c>
      <c r="L801" t="s">
        <v>105</v>
      </c>
      <c r="M801" t="s">
        <v>2879</v>
      </c>
      <c r="N801" t="s">
        <v>2880</v>
      </c>
      <c r="O801" t="s">
        <v>1113</v>
      </c>
      <c r="P801" t="s">
        <v>2881</v>
      </c>
      <c r="Q801" t="s">
        <v>2882</v>
      </c>
      <c r="R801" t="s">
        <v>131</v>
      </c>
      <c r="S801" s="83">
        <v>2315</v>
      </c>
      <c r="T801" s="83">
        <v>0</v>
      </c>
      <c r="U801" s="83">
        <v>2315</v>
      </c>
      <c r="V801" s="83">
        <v>0</v>
      </c>
      <c r="W801" s="83">
        <v>0</v>
      </c>
      <c r="X801" s="83">
        <v>0</v>
      </c>
      <c r="Y801">
        <v>0</v>
      </c>
      <c r="Z801" s="83">
        <v>231.5</v>
      </c>
      <c r="AA801" s="83">
        <v>231.5</v>
      </c>
    </row>
    <row r="802" spans="1:27" x14ac:dyDescent="0.25">
      <c r="A802" t="s">
        <v>1529</v>
      </c>
      <c r="B802" t="s">
        <v>1529</v>
      </c>
      <c r="C802" t="s">
        <v>2820</v>
      </c>
      <c r="D802" t="s">
        <v>2821</v>
      </c>
      <c r="E802" t="s">
        <v>2822</v>
      </c>
      <c r="F802" t="s">
        <v>2823</v>
      </c>
      <c r="G802" t="s">
        <v>2310</v>
      </c>
      <c r="H802" t="s">
        <v>2824</v>
      </c>
      <c r="I802" t="s">
        <v>44</v>
      </c>
      <c r="J802" t="s">
        <v>45</v>
      </c>
      <c r="K802" t="s">
        <v>104</v>
      </c>
      <c r="L802" t="s">
        <v>105</v>
      </c>
      <c r="M802" t="s">
        <v>2879</v>
      </c>
      <c r="N802" t="s">
        <v>2880</v>
      </c>
      <c r="O802" t="s">
        <v>1113</v>
      </c>
      <c r="P802" t="s">
        <v>3751</v>
      </c>
      <c r="Q802" t="s">
        <v>3752</v>
      </c>
      <c r="R802" t="s">
        <v>131</v>
      </c>
      <c r="S802" s="83">
        <v>0</v>
      </c>
      <c r="T802" s="83">
        <v>2382</v>
      </c>
      <c r="U802" s="83">
        <v>-2382</v>
      </c>
      <c r="V802" s="83">
        <v>0</v>
      </c>
      <c r="W802" s="83">
        <v>0</v>
      </c>
      <c r="X802" s="83">
        <v>18.34804332601248</v>
      </c>
      <c r="Y802">
        <v>0</v>
      </c>
      <c r="Z802" s="83">
        <v>-238.20000000000002</v>
      </c>
      <c r="AA802" s="83">
        <v>-219.85195667398753</v>
      </c>
    </row>
    <row r="803" spans="1:27" x14ac:dyDescent="0.25">
      <c r="A803" t="s">
        <v>1529</v>
      </c>
      <c r="B803" t="s">
        <v>1529</v>
      </c>
      <c r="C803" t="s">
        <v>2820</v>
      </c>
      <c r="D803" t="s">
        <v>2821</v>
      </c>
      <c r="E803" t="s">
        <v>2822</v>
      </c>
      <c r="F803" t="s">
        <v>2823</v>
      </c>
      <c r="G803" t="s">
        <v>2310</v>
      </c>
      <c r="H803" t="s">
        <v>2824</v>
      </c>
      <c r="I803" t="s">
        <v>44</v>
      </c>
      <c r="J803" t="s">
        <v>45</v>
      </c>
      <c r="K803" t="s">
        <v>104</v>
      </c>
      <c r="L803" t="s">
        <v>105</v>
      </c>
      <c r="M803" t="s">
        <v>2879</v>
      </c>
      <c r="N803" t="s">
        <v>2880</v>
      </c>
      <c r="O803" t="s">
        <v>1113</v>
      </c>
      <c r="P803" t="s">
        <v>3753</v>
      </c>
      <c r="Q803" t="s">
        <v>3754</v>
      </c>
      <c r="R803" t="s">
        <v>131</v>
      </c>
      <c r="S803" s="83">
        <v>0</v>
      </c>
      <c r="T803" s="83">
        <v>2067.5</v>
      </c>
      <c r="U803" s="83">
        <v>-2067.5</v>
      </c>
      <c r="V803" s="83">
        <v>0</v>
      </c>
      <c r="W803" s="83">
        <v>0</v>
      </c>
      <c r="X803" s="83">
        <v>15.925516195017131</v>
      </c>
      <c r="Y803">
        <v>0</v>
      </c>
      <c r="Z803" s="83">
        <v>-206.75</v>
      </c>
      <c r="AA803" s="83">
        <v>-190.82448380498286</v>
      </c>
    </row>
    <row r="804" spans="1:27" x14ac:dyDescent="0.25">
      <c r="A804" t="s">
        <v>1529</v>
      </c>
      <c r="B804" t="s">
        <v>1529</v>
      </c>
      <c r="C804" t="s">
        <v>2820</v>
      </c>
      <c r="D804" t="s">
        <v>2821</v>
      </c>
      <c r="E804" t="s">
        <v>2822</v>
      </c>
      <c r="F804" t="s">
        <v>2823</v>
      </c>
      <c r="G804" t="s">
        <v>2310</v>
      </c>
      <c r="H804" t="s">
        <v>2824</v>
      </c>
      <c r="I804" t="s">
        <v>44</v>
      </c>
      <c r="J804" t="s">
        <v>45</v>
      </c>
      <c r="K804" t="s">
        <v>109</v>
      </c>
      <c r="L804" t="s">
        <v>110</v>
      </c>
      <c r="M804" t="s">
        <v>529</v>
      </c>
      <c r="N804" t="s">
        <v>530</v>
      </c>
      <c r="O804" t="s">
        <v>531</v>
      </c>
      <c r="P804" t="s">
        <v>532</v>
      </c>
      <c r="Q804" t="s">
        <v>533</v>
      </c>
      <c r="R804" t="s">
        <v>131</v>
      </c>
      <c r="S804" s="83">
        <v>0</v>
      </c>
      <c r="T804" s="83">
        <v>2513.6999999999998</v>
      </c>
      <c r="U804" s="83">
        <v>-2513.6999999999998</v>
      </c>
      <c r="V804" s="83">
        <v>0</v>
      </c>
      <c r="W804" s="83">
        <v>0</v>
      </c>
      <c r="X804" s="83">
        <v>19.362500633332314</v>
      </c>
      <c r="Y804">
        <v>0</v>
      </c>
      <c r="Z804" s="83">
        <v>-251.37</v>
      </c>
      <c r="AA804" s="83">
        <v>-232.0074993666677</v>
      </c>
    </row>
    <row r="805" spans="1:27" x14ac:dyDescent="0.25">
      <c r="A805" t="s">
        <v>1529</v>
      </c>
      <c r="B805" t="s">
        <v>1529</v>
      </c>
      <c r="C805" t="s">
        <v>2820</v>
      </c>
      <c r="D805" t="s">
        <v>2821</v>
      </c>
      <c r="E805" t="s">
        <v>2822</v>
      </c>
      <c r="F805" t="s">
        <v>2823</v>
      </c>
      <c r="G805" t="s">
        <v>2310</v>
      </c>
      <c r="H805" t="s">
        <v>2824</v>
      </c>
      <c r="I805" t="s">
        <v>44</v>
      </c>
      <c r="J805" t="s">
        <v>45</v>
      </c>
      <c r="K805" t="s">
        <v>109</v>
      </c>
      <c r="L805" t="s">
        <v>110</v>
      </c>
      <c r="M805" t="s">
        <v>529</v>
      </c>
      <c r="N805" t="s">
        <v>530</v>
      </c>
      <c r="O805" t="s">
        <v>531</v>
      </c>
      <c r="P805" t="s">
        <v>2241</v>
      </c>
      <c r="Q805" t="s">
        <v>2242</v>
      </c>
      <c r="R805" t="s">
        <v>131</v>
      </c>
      <c r="S805" s="83">
        <v>1701</v>
      </c>
      <c r="T805" s="83">
        <v>3402</v>
      </c>
      <c r="U805" s="83">
        <v>-1701</v>
      </c>
      <c r="V805" s="83">
        <v>0</v>
      </c>
      <c r="W805" s="83">
        <v>0</v>
      </c>
      <c r="X805" s="83">
        <v>26.204888075186595</v>
      </c>
      <c r="Y805">
        <v>0</v>
      </c>
      <c r="Z805" s="83">
        <v>-170.10000000000002</v>
      </c>
      <c r="AA805" s="83">
        <v>-143.89511192481342</v>
      </c>
    </row>
    <row r="806" spans="1:27" x14ac:dyDescent="0.25">
      <c r="A806" t="s">
        <v>1529</v>
      </c>
      <c r="B806" t="s">
        <v>1529</v>
      </c>
      <c r="C806" t="s">
        <v>2820</v>
      </c>
      <c r="D806" t="s">
        <v>2821</v>
      </c>
      <c r="E806" t="s">
        <v>2822</v>
      </c>
      <c r="F806" t="s">
        <v>2823</v>
      </c>
      <c r="G806" t="s">
        <v>2310</v>
      </c>
      <c r="H806" t="s">
        <v>2824</v>
      </c>
      <c r="I806" t="s">
        <v>44</v>
      </c>
      <c r="J806" t="s">
        <v>45</v>
      </c>
      <c r="K806" t="s">
        <v>109</v>
      </c>
      <c r="L806" t="s">
        <v>110</v>
      </c>
      <c r="M806" t="s">
        <v>529</v>
      </c>
      <c r="N806" t="s">
        <v>530</v>
      </c>
      <c r="O806" t="s">
        <v>531</v>
      </c>
      <c r="P806" t="s">
        <v>2398</v>
      </c>
      <c r="Q806" t="s">
        <v>2399</v>
      </c>
      <c r="R806" t="s">
        <v>131</v>
      </c>
      <c r="S806" s="83">
        <v>425.25</v>
      </c>
      <c r="T806" s="83">
        <v>0</v>
      </c>
      <c r="U806" s="83">
        <v>425.25</v>
      </c>
      <c r="V806" s="83">
        <v>0</v>
      </c>
      <c r="W806" s="83">
        <v>0</v>
      </c>
      <c r="X806" s="83">
        <v>0</v>
      </c>
      <c r="Y806">
        <v>0</v>
      </c>
      <c r="Z806" s="83">
        <v>42.525000000000006</v>
      </c>
      <c r="AA806" s="83">
        <v>42.525000000000006</v>
      </c>
    </row>
    <row r="807" spans="1:27" x14ac:dyDescent="0.25">
      <c r="A807" t="s">
        <v>1529</v>
      </c>
      <c r="B807" t="s">
        <v>1529</v>
      </c>
      <c r="C807" t="s">
        <v>2820</v>
      </c>
      <c r="D807" t="s">
        <v>2821</v>
      </c>
      <c r="E807" t="s">
        <v>2822</v>
      </c>
      <c r="F807" t="s">
        <v>2823</v>
      </c>
      <c r="G807" t="s">
        <v>2310</v>
      </c>
      <c r="H807" t="s">
        <v>2824</v>
      </c>
      <c r="I807" t="s">
        <v>44</v>
      </c>
      <c r="J807" t="s">
        <v>45</v>
      </c>
      <c r="K807" t="s">
        <v>109</v>
      </c>
      <c r="L807" t="s">
        <v>110</v>
      </c>
      <c r="M807" t="s">
        <v>529</v>
      </c>
      <c r="N807" t="s">
        <v>1263</v>
      </c>
      <c r="O807" t="s">
        <v>1264</v>
      </c>
      <c r="P807" t="s">
        <v>1265</v>
      </c>
      <c r="Q807" t="s">
        <v>1266</v>
      </c>
      <c r="R807" t="s">
        <v>131</v>
      </c>
      <c r="S807" s="83">
        <v>24168</v>
      </c>
      <c r="T807" s="83">
        <v>13292.400000000001</v>
      </c>
      <c r="U807" s="83">
        <v>10875.599999999999</v>
      </c>
      <c r="V807" s="83">
        <v>0</v>
      </c>
      <c r="W807" s="83">
        <v>0</v>
      </c>
      <c r="X807" s="83">
        <v>102.38855210188427</v>
      </c>
      <c r="Y807">
        <v>0</v>
      </c>
      <c r="Z807" s="83">
        <v>1087.56</v>
      </c>
      <c r="AA807" s="83">
        <v>1189.9485521018842</v>
      </c>
    </row>
    <row r="808" spans="1:27" x14ac:dyDescent="0.25">
      <c r="A808" t="s">
        <v>1529</v>
      </c>
      <c r="B808" t="s">
        <v>1529</v>
      </c>
      <c r="C808" t="s">
        <v>2820</v>
      </c>
      <c r="D808" t="s">
        <v>2821</v>
      </c>
      <c r="E808" t="s">
        <v>2822</v>
      </c>
      <c r="F808" t="s">
        <v>2823</v>
      </c>
      <c r="G808" t="s">
        <v>2310</v>
      </c>
      <c r="H808" t="s">
        <v>2824</v>
      </c>
      <c r="I808" t="s">
        <v>44</v>
      </c>
      <c r="J808" t="s">
        <v>45</v>
      </c>
      <c r="K808" t="s">
        <v>109</v>
      </c>
      <c r="L808" t="s">
        <v>110</v>
      </c>
      <c r="M808" t="s">
        <v>529</v>
      </c>
      <c r="N808" t="s">
        <v>1263</v>
      </c>
      <c r="O808" t="s">
        <v>1264</v>
      </c>
      <c r="P808" t="s">
        <v>2618</v>
      </c>
      <c r="Q808" t="s">
        <v>2619</v>
      </c>
      <c r="R808" t="s">
        <v>131</v>
      </c>
      <c r="S808" s="83">
        <v>32626.799999999996</v>
      </c>
      <c r="T808" s="83">
        <v>19525.2</v>
      </c>
      <c r="U808" s="83">
        <v>13101.599999999995</v>
      </c>
      <c r="V808" s="83">
        <v>0</v>
      </c>
      <c r="W808" s="83">
        <v>0</v>
      </c>
      <c r="X808" s="83">
        <v>150.39849519271993</v>
      </c>
      <c r="Y808">
        <v>0</v>
      </c>
      <c r="Z808" s="83">
        <v>1310.1599999999996</v>
      </c>
      <c r="AA808" s="83">
        <v>1460.5584951927196</v>
      </c>
    </row>
    <row r="809" spans="1:27" x14ac:dyDescent="0.25">
      <c r="A809" t="s">
        <v>1529</v>
      </c>
      <c r="B809" t="s">
        <v>1529</v>
      </c>
      <c r="C809" t="s">
        <v>2820</v>
      </c>
      <c r="D809" t="s">
        <v>2821</v>
      </c>
      <c r="E809" t="s">
        <v>2822</v>
      </c>
      <c r="F809" t="s">
        <v>2823</v>
      </c>
      <c r="G809" t="s">
        <v>2310</v>
      </c>
      <c r="H809" t="s">
        <v>2824</v>
      </c>
      <c r="I809" t="s">
        <v>44</v>
      </c>
      <c r="J809" t="s">
        <v>45</v>
      </c>
      <c r="K809" t="s">
        <v>109</v>
      </c>
      <c r="L809" t="s">
        <v>110</v>
      </c>
      <c r="M809" t="s">
        <v>529</v>
      </c>
      <c r="N809" t="s">
        <v>1263</v>
      </c>
      <c r="O809" t="s">
        <v>1264</v>
      </c>
      <c r="P809" t="s">
        <v>2620</v>
      </c>
      <c r="Q809" t="s">
        <v>2621</v>
      </c>
      <c r="R809" t="s">
        <v>131</v>
      </c>
      <c r="S809" s="83">
        <v>0</v>
      </c>
      <c r="T809" s="83">
        <v>5851.2</v>
      </c>
      <c r="U809" s="83">
        <v>-5851.2</v>
      </c>
      <c r="V809" s="83">
        <v>0</v>
      </c>
      <c r="W809" s="83">
        <v>0</v>
      </c>
      <c r="X809" s="83">
        <v>45.070558819968191</v>
      </c>
      <c r="Y809">
        <v>0</v>
      </c>
      <c r="Z809" s="83">
        <v>-585.12</v>
      </c>
      <c r="AA809" s="83">
        <v>-540.04944118003186</v>
      </c>
    </row>
    <row r="810" spans="1:27" x14ac:dyDescent="0.25">
      <c r="A810" t="s">
        <v>1529</v>
      </c>
      <c r="B810" t="s">
        <v>1529</v>
      </c>
      <c r="C810" t="s">
        <v>2820</v>
      </c>
      <c r="D810" t="s">
        <v>2821</v>
      </c>
      <c r="E810" t="s">
        <v>2822</v>
      </c>
      <c r="F810" t="s">
        <v>2823</v>
      </c>
      <c r="G810" t="s">
        <v>2310</v>
      </c>
      <c r="H810" t="s">
        <v>2824</v>
      </c>
      <c r="I810" t="s">
        <v>44</v>
      </c>
      <c r="J810" t="s">
        <v>45</v>
      </c>
      <c r="K810" t="s">
        <v>109</v>
      </c>
      <c r="L810" t="s">
        <v>110</v>
      </c>
      <c r="M810" t="s">
        <v>529</v>
      </c>
      <c r="N810" t="s">
        <v>1263</v>
      </c>
      <c r="O810" t="s">
        <v>1264</v>
      </c>
      <c r="P810" t="s">
        <v>2444</v>
      </c>
      <c r="Q810" t="s">
        <v>2445</v>
      </c>
      <c r="R810" t="s">
        <v>131</v>
      </c>
      <c r="S810" s="83">
        <v>1166</v>
      </c>
      <c r="T810" s="83">
        <v>0</v>
      </c>
      <c r="U810" s="83">
        <v>1166</v>
      </c>
      <c r="V810" s="83">
        <v>0</v>
      </c>
      <c r="W810" s="83">
        <v>0</v>
      </c>
      <c r="X810" s="83">
        <v>0</v>
      </c>
      <c r="Y810">
        <v>0</v>
      </c>
      <c r="Z810" s="83">
        <v>116.60000000000001</v>
      </c>
      <c r="AA810" s="83">
        <v>116.60000000000001</v>
      </c>
    </row>
    <row r="811" spans="1:27" x14ac:dyDescent="0.25">
      <c r="A811" t="s">
        <v>1529</v>
      </c>
      <c r="B811" t="s">
        <v>1529</v>
      </c>
      <c r="C811" t="s">
        <v>2820</v>
      </c>
      <c r="D811" t="s">
        <v>2821</v>
      </c>
      <c r="E811" t="s">
        <v>2822</v>
      </c>
      <c r="F811" t="s">
        <v>2823</v>
      </c>
      <c r="G811" t="s">
        <v>2310</v>
      </c>
      <c r="H811" t="s">
        <v>2824</v>
      </c>
      <c r="I811" t="s">
        <v>44</v>
      </c>
      <c r="J811" t="s">
        <v>45</v>
      </c>
      <c r="K811" t="s">
        <v>109</v>
      </c>
      <c r="L811" t="s">
        <v>110</v>
      </c>
      <c r="M811" t="s">
        <v>529</v>
      </c>
      <c r="N811" t="s">
        <v>1263</v>
      </c>
      <c r="O811" t="s">
        <v>1264</v>
      </c>
      <c r="P811" t="s">
        <v>2473</v>
      </c>
      <c r="Q811" t="s">
        <v>2474</v>
      </c>
      <c r="R811" t="s">
        <v>131</v>
      </c>
      <c r="S811" s="83">
        <v>0</v>
      </c>
      <c r="T811" s="83">
        <v>1166</v>
      </c>
      <c r="U811" s="83">
        <v>-1166</v>
      </c>
      <c r="V811" s="83">
        <v>0</v>
      </c>
      <c r="W811" s="83">
        <v>0</v>
      </c>
      <c r="X811" s="83">
        <v>8.9814519387617775</v>
      </c>
      <c r="Y811">
        <v>0</v>
      </c>
      <c r="Z811" s="83">
        <v>-116.60000000000001</v>
      </c>
      <c r="AA811" s="83">
        <v>-107.61854806123823</v>
      </c>
    </row>
    <row r="812" spans="1:27" x14ac:dyDescent="0.25">
      <c r="A812" t="s">
        <v>1529</v>
      </c>
      <c r="B812" t="s">
        <v>1529</v>
      </c>
      <c r="C812" t="s">
        <v>2820</v>
      </c>
      <c r="D812" t="s">
        <v>2821</v>
      </c>
      <c r="E812" t="s">
        <v>2822</v>
      </c>
      <c r="F812" t="s">
        <v>2823</v>
      </c>
      <c r="G812" t="s">
        <v>2310</v>
      </c>
      <c r="H812" t="s">
        <v>2824</v>
      </c>
      <c r="I812" t="s">
        <v>44</v>
      </c>
      <c r="J812" t="s">
        <v>45</v>
      </c>
      <c r="K812" t="s">
        <v>109</v>
      </c>
      <c r="L812" t="s">
        <v>110</v>
      </c>
      <c r="M812" t="s">
        <v>529</v>
      </c>
      <c r="N812" t="s">
        <v>1263</v>
      </c>
      <c r="O812" t="s">
        <v>1264</v>
      </c>
      <c r="P812" t="s">
        <v>2896</v>
      </c>
      <c r="Q812" t="s">
        <v>2897</v>
      </c>
      <c r="R812" t="s">
        <v>131</v>
      </c>
      <c r="S812" s="83">
        <v>6519</v>
      </c>
      <c r="T812" s="83">
        <v>18253.2</v>
      </c>
      <c r="U812" s="83">
        <v>-11734.2</v>
      </c>
      <c r="V812" s="83">
        <v>0</v>
      </c>
      <c r="W812" s="83">
        <v>0</v>
      </c>
      <c r="X812" s="83">
        <v>140.60054762316165</v>
      </c>
      <c r="Y812">
        <v>0</v>
      </c>
      <c r="Z812" s="83">
        <v>-1173.42</v>
      </c>
      <c r="AA812" s="83">
        <v>-1032.8194523768384</v>
      </c>
    </row>
    <row r="813" spans="1:27" x14ac:dyDescent="0.25">
      <c r="A813" t="s">
        <v>1529</v>
      </c>
      <c r="B813" t="s">
        <v>1529</v>
      </c>
      <c r="C813" t="s">
        <v>2820</v>
      </c>
      <c r="D813" t="s">
        <v>2821</v>
      </c>
      <c r="E813" t="s">
        <v>2822</v>
      </c>
      <c r="F813" t="s">
        <v>2823</v>
      </c>
      <c r="G813" t="s">
        <v>2310</v>
      </c>
      <c r="H813" t="s">
        <v>2824</v>
      </c>
      <c r="I813" t="s">
        <v>44</v>
      </c>
      <c r="J813" t="s">
        <v>45</v>
      </c>
      <c r="K813" t="s">
        <v>109</v>
      </c>
      <c r="L813" t="s">
        <v>110</v>
      </c>
      <c r="M813" t="s">
        <v>529</v>
      </c>
      <c r="N813" t="s">
        <v>1263</v>
      </c>
      <c r="O813" t="s">
        <v>1264</v>
      </c>
      <c r="P813" t="s">
        <v>2898</v>
      </c>
      <c r="Q813" t="s">
        <v>2899</v>
      </c>
      <c r="R813" t="s">
        <v>131</v>
      </c>
      <c r="S813" s="83">
        <v>6519</v>
      </c>
      <c r="T813" s="83">
        <v>6519</v>
      </c>
      <c r="U813" s="83">
        <v>0</v>
      </c>
      <c r="V813" s="83">
        <v>0</v>
      </c>
      <c r="W813" s="83">
        <v>0</v>
      </c>
      <c r="X813" s="83">
        <v>50.214481293986303</v>
      </c>
      <c r="Y813">
        <v>0</v>
      </c>
      <c r="Z813" s="83">
        <v>0</v>
      </c>
      <c r="AA813" s="83">
        <v>50.214481293986296</v>
      </c>
    </row>
    <row r="814" spans="1:27" x14ac:dyDescent="0.25">
      <c r="A814" t="s">
        <v>1529</v>
      </c>
      <c r="B814" t="s">
        <v>1529</v>
      </c>
      <c r="C814" t="s">
        <v>2820</v>
      </c>
      <c r="D814" t="s">
        <v>2821</v>
      </c>
      <c r="E814" t="s">
        <v>2822</v>
      </c>
      <c r="F814" t="s">
        <v>2823</v>
      </c>
      <c r="G814" t="s">
        <v>2310</v>
      </c>
      <c r="H814" t="s">
        <v>2824</v>
      </c>
      <c r="I814" t="s">
        <v>44</v>
      </c>
      <c r="J814" t="s">
        <v>45</v>
      </c>
      <c r="K814" t="s">
        <v>109</v>
      </c>
      <c r="L814" t="s">
        <v>110</v>
      </c>
      <c r="M814" t="s">
        <v>529</v>
      </c>
      <c r="N814" t="s">
        <v>1263</v>
      </c>
      <c r="O814" t="s">
        <v>1264</v>
      </c>
      <c r="P814" t="s">
        <v>2900</v>
      </c>
      <c r="Q814" t="s">
        <v>2901</v>
      </c>
      <c r="R814" t="s">
        <v>131</v>
      </c>
      <c r="S814" s="83">
        <v>7250.4000000000005</v>
      </c>
      <c r="T814" s="83">
        <v>16917.599999999999</v>
      </c>
      <c r="U814" s="83">
        <v>-9667.1999999999971</v>
      </c>
      <c r="V814" s="83">
        <v>0</v>
      </c>
      <c r="W814" s="83">
        <v>0</v>
      </c>
      <c r="X814" s="83">
        <v>130.31270267512542</v>
      </c>
      <c r="Y814">
        <v>0</v>
      </c>
      <c r="Z814" s="83">
        <v>-966.71999999999991</v>
      </c>
      <c r="AA814" s="83">
        <v>-836.40729732487455</v>
      </c>
    </row>
    <row r="815" spans="1:27" x14ac:dyDescent="0.25">
      <c r="A815" t="s">
        <v>1529</v>
      </c>
      <c r="B815" t="s">
        <v>1529</v>
      </c>
      <c r="C815" t="s">
        <v>2820</v>
      </c>
      <c r="D815" t="s">
        <v>2821</v>
      </c>
      <c r="E815" t="s">
        <v>2822</v>
      </c>
      <c r="F815" t="s">
        <v>2823</v>
      </c>
      <c r="G815" t="s">
        <v>2310</v>
      </c>
      <c r="H815" t="s">
        <v>2824</v>
      </c>
      <c r="I815" t="s">
        <v>44</v>
      </c>
      <c r="J815" t="s">
        <v>45</v>
      </c>
      <c r="K815" t="s">
        <v>109</v>
      </c>
      <c r="L815" t="s">
        <v>110</v>
      </c>
      <c r="M815" t="s">
        <v>529</v>
      </c>
      <c r="N815" t="s">
        <v>1263</v>
      </c>
      <c r="O815" t="s">
        <v>1264</v>
      </c>
      <c r="P815" t="s">
        <v>2902</v>
      </c>
      <c r="Q815" t="s">
        <v>2903</v>
      </c>
      <c r="R815" t="s">
        <v>131</v>
      </c>
      <c r="S815" s="83">
        <v>1303.8</v>
      </c>
      <c r="T815" s="83">
        <v>2565.1999999999998</v>
      </c>
      <c r="U815" s="83">
        <v>-1261.3999999999999</v>
      </c>
      <c r="V815" s="83">
        <v>0</v>
      </c>
      <c r="W815" s="83">
        <v>0</v>
      </c>
      <c r="X815" s="83">
        <v>19.759194265275909</v>
      </c>
      <c r="Y815">
        <v>0</v>
      </c>
      <c r="Z815" s="83">
        <v>-126.13999999999999</v>
      </c>
      <c r="AA815" s="83">
        <v>-106.38080573472408</v>
      </c>
    </row>
    <row r="816" spans="1:27" x14ac:dyDescent="0.25">
      <c r="A816" t="s">
        <v>1529</v>
      </c>
      <c r="B816" t="s">
        <v>1529</v>
      </c>
      <c r="C816" t="s">
        <v>2820</v>
      </c>
      <c r="D816" t="s">
        <v>2821</v>
      </c>
      <c r="E816" t="s">
        <v>2822</v>
      </c>
      <c r="F816" t="s">
        <v>2823</v>
      </c>
      <c r="G816" t="s">
        <v>2310</v>
      </c>
      <c r="H816" t="s">
        <v>2824</v>
      </c>
      <c r="I816" t="s">
        <v>44</v>
      </c>
      <c r="J816" t="s">
        <v>45</v>
      </c>
      <c r="K816" t="s">
        <v>109</v>
      </c>
      <c r="L816" t="s">
        <v>110</v>
      </c>
      <c r="M816" t="s">
        <v>529</v>
      </c>
      <c r="N816" t="s">
        <v>1263</v>
      </c>
      <c r="O816" t="s">
        <v>1264</v>
      </c>
      <c r="P816" t="s">
        <v>2904</v>
      </c>
      <c r="Q816" t="s">
        <v>2905</v>
      </c>
      <c r="R816" t="s">
        <v>131</v>
      </c>
      <c r="S816" s="83">
        <v>6042</v>
      </c>
      <c r="T816" s="83">
        <v>12084</v>
      </c>
      <c r="U816" s="83">
        <v>-6042</v>
      </c>
      <c r="V816" s="83">
        <v>0</v>
      </c>
      <c r="W816" s="83">
        <v>0</v>
      </c>
      <c r="X816" s="83">
        <v>93.080501910803875</v>
      </c>
      <c r="Y816">
        <v>0</v>
      </c>
      <c r="Z816" s="83">
        <v>-604.20000000000005</v>
      </c>
      <c r="AA816" s="83">
        <v>-511.11949808919621</v>
      </c>
    </row>
    <row r="817" spans="1:27" x14ac:dyDescent="0.25">
      <c r="A817" t="s">
        <v>1529</v>
      </c>
      <c r="B817" t="s">
        <v>1529</v>
      </c>
      <c r="C817" t="s">
        <v>2820</v>
      </c>
      <c r="D817" t="s">
        <v>2821</v>
      </c>
      <c r="E817" t="s">
        <v>2822</v>
      </c>
      <c r="F817" t="s">
        <v>2823</v>
      </c>
      <c r="G817" t="s">
        <v>2310</v>
      </c>
      <c r="H817" t="s">
        <v>2824</v>
      </c>
      <c r="I817" t="s">
        <v>44</v>
      </c>
      <c r="J817" t="s">
        <v>45</v>
      </c>
      <c r="K817" t="s">
        <v>109</v>
      </c>
      <c r="L817" t="s">
        <v>110</v>
      </c>
      <c r="M817" t="s">
        <v>529</v>
      </c>
      <c r="N817" t="s">
        <v>1263</v>
      </c>
      <c r="O817" t="s">
        <v>1264</v>
      </c>
      <c r="P817" t="s">
        <v>2906</v>
      </c>
      <c r="Q817" t="s">
        <v>2907</v>
      </c>
      <c r="R817" t="s">
        <v>131</v>
      </c>
      <c r="S817" s="83">
        <v>1303.8</v>
      </c>
      <c r="T817" s="83">
        <v>0</v>
      </c>
      <c r="U817" s="83">
        <v>1303.8</v>
      </c>
      <c r="V817" s="83">
        <v>0</v>
      </c>
      <c r="W817" s="83">
        <v>0</v>
      </c>
      <c r="X817" s="83">
        <v>0</v>
      </c>
      <c r="Y817">
        <v>0</v>
      </c>
      <c r="Z817" s="83">
        <v>130.38</v>
      </c>
      <c r="AA817" s="83">
        <v>130.38</v>
      </c>
    </row>
    <row r="818" spans="1:27" x14ac:dyDescent="0.25">
      <c r="A818" t="s">
        <v>1529</v>
      </c>
      <c r="B818" t="s">
        <v>1529</v>
      </c>
      <c r="C818" t="s">
        <v>2820</v>
      </c>
      <c r="D818" t="s">
        <v>2821</v>
      </c>
      <c r="E818" t="s">
        <v>2822</v>
      </c>
      <c r="F818" t="s">
        <v>2823</v>
      </c>
      <c r="G818" t="s">
        <v>2310</v>
      </c>
      <c r="H818" t="s">
        <v>2824</v>
      </c>
      <c r="I818" t="s">
        <v>44</v>
      </c>
      <c r="J818" t="s">
        <v>45</v>
      </c>
      <c r="K818" t="s">
        <v>109</v>
      </c>
      <c r="L818" t="s">
        <v>110</v>
      </c>
      <c r="M818" t="s">
        <v>529</v>
      </c>
      <c r="N818" t="s">
        <v>1263</v>
      </c>
      <c r="O818" t="s">
        <v>1264</v>
      </c>
      <c r="P818" t="s">
        <v>1525</v>
      </c>
      <c r="Q818" t="s">
        <v>1971</v>
      </c>
      <c r="R818" t="s">
        <v>131</v>
      </c>
      <c r="S818" s="83">
        <v>0</v>
      </c>
      <c r="T818" s="83">
        <v>1420.4</v>
      </c>
      <c r="U818" s="83">
        <v>-1420.4</v>
      </c>
      <c r="V818" s="83">
        <v>0</v>
      </c>
      <c r="W818" s="83">
        <v>0</v>
      </c>
      <c r="X818" s="83">
        <v>10.941041452673439</v>
      </c>
      <c r="Y818">
        <v>0</v>
      </c>
      <c r="Z818" s="83">
        <v>-142.04000000000002</v>
      </c>
      <c r="AA818" s="83">
        <v>-131.09895854732659</v>
      </c>
    </row>
    <row r="819" spans="1:27" x14ac:dyDescent="0.25">
      <c r="A819" t="s">
        <v>1529</v>
      </c>
      <c r="B819" t="s">
        <v>1529</v>
      </c>
      <c r="C819" t="s">
        <v>2820</v>
      </c>
      <c r="D819" t="s">
        <v>2821</v>
      </c>
      <c r="E819" t="s">
        <v>2822</v>
      </c>
      <c r="F819" t="s">
        <v>2823</v>
      </c>
      <c r="G819" t="s">
        <v>2310</v>
      </c>
      <c r="H819" t="s">
        <v>2824</v>
      </c>
      <c r="I819" t="s">
        <v>44</v>
      </c>
      <c r="J819" t="s">
        <v>45</v>
      </c>
      <c r="K819" t="s">
        <v>109</v>
      </c>
      <c r="L819" t="s">
        <v>110</v>
      </c>
      <c r="M819" t="s">
        <v>529</v>
      </c>
      <c r="N819" t="s">
        <v>1263</v>
      </c>
      <c r="O819" t="s">
        <v>1513</v>
      </c>
      <c r="P819" t="s">
        <v>2955</v>
      </c>
      <c r="Q819" t="s">
        <v>2956</v>
      </c>
      <c r="R819" t="s">
        <v>131</v>
      </c>
      <c r="S819" s="83">
        <v>0</v>
      </c>
      <c r="T819" s="83">
        <v>2098.8000000000002</v>
      </c>
      <c r="U819" s="83">
        <v>-2098.8000000000002</v>
      </c>
      <c r="V819" s="83">
        <v>0</v>
      </c>
      <c r="W819" s="83">
        <v>0</v>
      </c>
      <c r="X819" s="83">
        <v>16.166613489771201</v>
      </c>
      <c r="Y819">
        <v>0</v>
      </c>
      <c r="Z819" s="83">
        <v>-209.88000000000002</v>
      </c>
      <c r="AA819" s="83">
        <v>-193.71338651022882</v>
      </c>
    </row>
    <row r="820" spans="1:27" x14ac:dyDescent="0.25">
      <c r="A820" t="s">
        <v>1529</v>
      </c>
      <c r="B820" t="s">
        <v>1529</v>
      </c>
      <c r="C820" t="s">
        <v>2820</v>
      </c>
      <c r="D820" t="s">
        <v>2821</v>
      </c>
      <c r="E820" t="s">
        <v>2822</v>
      </c>
      <c r="F820" t="s">
        <v>2823</v>
      </c>
      <c r="G820" t="s">
        <v>2310</v>
      </c>
      <c r="H820" t="s">
        <v>2824</v>
      </c>
      <c r="I820" t="s">
        <v>44</v>
      </c>
      <c r="J820" t="s">
        <v>45</v>
      </c>
      <c r="K820" t="s">
        <v>109</v>
      </c>
      <c r="L820" t="s">
        <v>110</v>
      </c>
      <c r="M820" t="s">
        <v>529</v>
      </c>
      <c r="N820" t="s">
        <v>1263</v>
      </c>
      <c r="O820" t="s">
        <v>1513</v>
      </c>
      <c r="P820" t="s">
        <v>2959</v>
      </c>
      <c r="Q820" t="s">
        <v>2960</v>
      </c>
      <c r="R820" t="s">
        <v>131</v>
      </c>
      <c r="S820" s="83">
        <v>4038.6000000000004</v>
      </c>
      <c r="T820" s="83">
        <v>0</v>
      </c>
      <c r="U820" s="83">
        <v>4038.6000000000004</v>
      </c>
      <c r="V820" s="83">
        <v>0</v>
      </c>
      <c r="W820" s="83">
        <v>0</v>
      </c>
      <c r="X820" s="83">
        <v>0</v>
      </c>
      <c r="Y820">
        <v>0</v>
      </c>
      <c r="Z820" s="83">
        <v>403.86000000000007</v>
      </c>
      <c r="AA820" s="83">
        <v>403.86000000000007</v>
      </c>
    </row>
    <row r="821" spans="1:27" x14ac:dyDescent="0.25">
      <c r="A821" t="s">
        <v>1529</v>
      </c>
      <c r="B821" t="s">
        <v>1529</v>
      </c>
      <c r="C821" t="s">
        <v>2820</v>
      </c>
      <c r="D821" t="s">
        <v>2821</v>
      </c>
      <c r="E821" t="s">
        <v>2822</v>
      </c>
      <c r="F821" t="s">
        <v>2823</v>
      </c>
      <c r="G821" t="s">
        <v>2310</v>
      </c>
      <c r="H821" t="s">
        <v>2824</v>
      </c>
      <c r="I821" t="s">
        <v>44</v>
      </c>
      <c r="J821" t="s">
        <v>45</v>
      </c>
      <c r="K821" t="s">
        <v>109</v>
      </c>
      <c r="L821" t="s">
        <v>110</v>
      </c>
      <c r="M821" t="s">
        <v>529</v>
      </c>
      <c r="N821" t="s">
        <v>1263</v>
      </c>
      <c r="O821" t="s">
        <v>1513</v>
      </c>
      <c r="P821" t="s">
        <v>3761</v>
      </c>
      <c r="Q821" t="s">
        <v>3762</v>
      </c>
      <c r="R821" t="s">
        <v>131</v>
      </c>
      <c r="S821" s="83">
        <v>0</v>
      </c>
      <c r="T821" s="83">
        <v>2098.8000000000002</v>
      </c>
      <c r="U821" s="83">
        <v>-2098.8000000000002</v>
      </c>
      <c r="V821" s="83">
        <v>0</v>
      </c>
      <c r="W821" s="83">
        <v>0</v>
      </c>
      <c r="X821" s="83">
        <v>16.166613489771201</v>
      </c>
      <c r="Y821">
        <v>0</v>
      </c>
      <c r="Z821" s="83">
        <v>-209.88000000000002</v>
      </c>
      <c r="AA821" s="83">
        <v>-193.71338651022882</v>
      </c>
    </row>
    <row r="822" spans="1:27" x14ac:dyDescent="0.25">
      <c r="A822" t="s">
        <v>1529</v>
      </c>
      <c r="B822" t="s">
        <v>1529</v>
      </c>
      <c r="C822" t="s">
        <v>2820</v>
      </c>
      <c r="D822" t="s">
        <v>2821</v>
      </c>
      <c r="E822" t="s">
        <v>2822</v>
      </c>
      <c r="F822" t="s">
        <v>2823</v>
      </c>
      <c r="G822" t="s">
        <v>2310</v>
      </c>
      <c r="H822" t="s">
        <v>2824</v>
      </c>
      <c r="I822" t="s">
        <v>44</v>
      </c>
      <c r="J822" t="s">
        <v>45</v>
      </c>
      <c r="K822" t="s">
        <v>109</v>
      </c>
      <c r="L822" t="s">
        <v>110</v>
      </c>
      <c r="M822" t="s">
        <v>522</v>
      </c>
      <c r="N822" t="s">
        <v>1258</v>
      </c>
      <c r="O822" t="s">
        <v>1259</v>
      </c>
      <c r="P822" t="s">
        <v>2116</v>
      </c>
      <c r="Q822" t="s">
        <v>2117</v>
      </c>
      <c r="R822" t="s">
        <v>131</v>
      </c>
      <c r="S822" s="83">
        <v>17527.679999999997</v>
      </c>
      <c r="T822" s="83">
        <v>32864.399999999994</v>
      </c>
      <c r="U822" s="83">
        <v>-15336.719999999998</v>
      </c>
      <c r="V822" s="83">
        <v>0</v>
      </c>
      <c r="W822" s="83">
        <v>0</v>
      </c>
      <c r="X822" s="83">
        <v>253.14753781838979</v>
      </c>
      <c r="Y822">
        <v>0</v>
      </c>
      <c r="Z822" s="83">
        <v>-1533.6719999999998</v>
      </c>
      <c r="AA822" s="83">
        <v>-1280.5244621816098</v>
      </c>
    </row>
    <row r="823" spans="1:27" x14ac:dyDescent="0.25">
      <c r="A823" t="s">
        <v>1529</v>
      </c>
      <c r="B823" t="s">
        <v>1529</v>
      </c>
      <c r="C823" t="s">
        <v>2820</v>
      </c>
      <c r="D823" t="s">
        <v>2821</v>
      </c>
      <c r="E823" t="s">
        <v>2822</v>
      </c>
      <c r="F823" t="s">
        <v>2823</v>
      </c>
      <c r="G823" t="s">
        <v>2310</v>
      </c>
      <c r="H823" t="s">
        <v>2824</v>
      </c>
      <c r="I823" t="s">
        <v>44</v>
      </c>
      <c r="J823" t="s">
        <v>45</v>
      </c>
      <c r="K823" t="s">
        <v>109</v>
      </c>
      <c r="L823" t="s">
        <v>110</v>
      </c>
      <c r="M823" t="s">
        <v>522</v>
      </c>
      <c r="N823" t="s">
        <v>1258</v>
      </c>
      <c r="O823" t="s">
        <v>1259</v>
      </c>
      <c r="P823" t="s">
        <v>2165</v>
      </c>
      <c r="Q823" t="s">
        <v>2166</v>
      </c>
      <c r="R823" t="s">
        <v>131</v>
      </c>
      <c r="S823" s="83">
        <v>0</v>
      </c>
      <c r="T823" s="83">
        <v>3683.9999999999995</v>
      </c>
      <c r="U823" s="83">
        <v>-3683.9999999999995</v>
      </c>
      <c r="V823" s="83">
        <v>0</v>
      </c>
      <c r="W823" s="83">
        <v>0</v>
      </c>
      <c r="X823" s="83">
        <v>28.377074564664138</v>
      </c>
      <c r="Y823">
        <v>0</v>
      </c>
      <c r="Z823" s="83">
        <v>-368.4</v>
      </c>
      <c r="AA823" s="83">
        <v>-340.02292543533582</v>
      </c>
    </row>
    <row r="824" spans="1:27" x14ac:dyDescent="0.25">
      <c r="A824" t="s">
        <v>1529</v>
      </c>
      <c r="B824" t="s">
        <v>1529</v>
      </c>
      <c r="C824" t="s">
        <v>2820</v>
      </c>
      <c r="D824" t="s">
        <v>2821</v>
      </c>
      <c r="E824" t="s">
        <v>2822</v>
      </c>
      <c r="F824" t="s">
        <v>2823</v>
      </c>
      <c r="G824" t="s">
        <v>2310</v>
      </c>
      <c r="H824" t="s">
        <v>2824</v>
      </c>
      <c r="I824" t="s">
        <v>44</v>
      </c>
      <c r="J824" t="s">
        <v>45</v>
      </c>
      <c r="K824" t="s">
        <v>109</v>
      </c>
      <c r="L824" t="s">
        <v>110</v>
      </c>
      <c r="M824" t="s">
        <v>522</v>
      </c>
      <c r="N824" t="s">
        <v>1258</v>
      </c>
      <c r="O824" t="s">
        <v>1259</v>
      </c>
      <c r="P824" t="s">
        <v>3759</v>
      </c>
      <c r="Q824" t="s">
        <v>3760</v>
      </c>
      <c r="R824" t="s">
        <v>131</v>
      </c>
      <c r="S824" s="83">
        <v>2589.3000000000002</v>
      </c>
      <c r="T824" s="83">
        <v>0</v>
      </c>
      <c r="U824" s="83">
        <v>2589.3000000000002</v>
      </c>
      <c r="V824" s="83">
        <v>0</v>
      </c>
      <c r="W824" s="83">
        <v>0</v>
      </c>
      <c r="X824" s="83">
        <v>0</v>
      </c>
      <c r="Y824">
        <v>0</v>
      </c>
      <c r="Z824" s="83">
        <v>258.93</v>
      </c>
      <c r="AA824" s="83">
        <v>258.93</v>
      </c>
    </row>
    <row r="825" spans="1:27" x14ac:dyDescent="0.25">
      <c r="A825" t="s">
        <v>1529</v>
      </c>
      <c r="B825" t="s">
        <v>1529</v>
      </c>
      <c r="C825" t="s">
        <v>2820</v>
      </c>
      <c r="D825" t="s">
        <v>2821</v>
      </c>
      <c r="E825" t="s">
        <v>2822</v>
      </c>
      <c r="F825" t="s">
        <v>2823</v>
      </c>
      <c r="G825" t="s">
        <v>2310</v>
      </c>
      <c r="H825" t="s">
        <v>2824</v>
      </c>
      <c r="I825" t="s">
        <v>44</v>
      </c>
      <c r="J825" t="s">
        <v>45</v>
      </c>
      <c r="K825" t="s">
        <v>109</v>
      </c>
      <c r="L825" t="s">
        <v>110</v>
      </c>
      <c r="M825" t="s">
        <v>522</v>
      </c>
      <c r="N825" t="s">
        <v>1258</v>
      </c>
      <c r="O825" t="s">
        <v>1512</v>
      </c>
      <c r="P825" t="s">
        <v>2894</v>
      </c>
      <c r="Q825" t="s">
        <v>2895</v>
      </c>
      <c r="R825" t="s">
        <v>131</v>
      </c>
      <c r="S825" s="83">
        <v>8305.5</v>
      </c>
      <c r="T825" s="83">
        <v>3559.5</v>
      </c>
      <c r="U825" s="83">
        <v>4746</v>
      </c>
      <c r="V825" s="83">
        <v>0</v>
      </c>
      <c r="W825" s="83">
        <v>0</v>
      </c>
      <c r="X825" s="83">
        <v>27.418077337926711</v>
      </c>
      <c r="Y825">
        <v>0</v>
      </c>
      <c r="Z825" s="83">
        <v>474.6</v>
      </c>
      <c r="AA825" s="83">
        <v>502.01807733792674</v>
      </c>
    </row>
    <row r="826" spans="1:27" x14ac:dyDescent="0.25">
      <c r="A826" t="s">
        <v>1529</v>
      </c>
      <c r="B826" t="s">
        <v>1529</v>
      </c>
      <c r="C826" t="s">
        <v>2820</v>
      </c>
      <c r="D826" t="s">
        <v>2821</v>
      </c>
      <c r="E826" t="s">
        <v>2822</v>
      </c>
      <c r="F826" t="s">
        <v>2823</v>
      </c>
      <c r="G826" t="s">
        <v>2310</v>
      </c>
      <c r="H826" t="s">
        <v>2824</v>
      </c>
      <c r="I826" t="s">
        <v>44</v>
      </c>
      <c r="J826" t="s">
        <v>45</v>
      </c>
      <c r="K826" t="s">
        <v>109</v>
      </c>
      <c r="L826" t="s">
        <v>110</v>
      </c>
      <c r="M826" t="s">
        <v>522</v>
      </c>
      <c r="N826" t="s">
        <v>1816</v>
      </c>
      <c r="O826" t="s">
        <v>1251</v>
      </c>
      <c r="P826" t="s">
        <v>2614</v>
      </c>
      <c r="Q826" t="s">
        <v>2615</v>
      </c>
      <c r="R826" t="s">
        <v>131</v>
      </c>
      <c r="S826" s="83">
        <v>1866.36</v>
      </c>
      <c r="T826" s="83">
        <v>3732.72</v>
      </c>
      <c r="U826" s="83">
        <v>-1866.36</v>
      </c>
      <c r="V826" s="83">
        <v>0</v>
      </c>
      <c r="W826" s="83">
        <v>0</v>
      </c>
      <c r="X826" s="83">
        <v>28.752354443271749</v>
      </c>
      <c r="Y826">
        <v>0</v>
      </c>
      <c r="Z826" s="83">
        <v>-186.636</v>
      </c>
      <c r="AA826" s="83">
        <v>-157.88364555672823</v>
      </c>
    </row>
    <row r="827" spans="1:27" x14ac:dyDescent="0.25">
      <c r="A827" t="s">
        <v>1529</v>
      </c>
      <c r="B827" t="s">
        <v>1529</v>
      </c>
      <c r="C827" t="s">
        <v>2820</v>
      </c>
      <c r="D827" t="s">
        <v>2821</v>
      </c>
      <c r="E827" t="s">
        <v>2822</v>
      </c>
      <c r="F827" t="s">
        <v>2823</v>
      </c>
      <c r="G827" t="s">
        <v>2310</v>
      </c>
      <c r="H827" t="s">
        <v>2824</v>
      </c>
      <c r="I827" t="s">
        <v>44</v>
      </c>
      <c r="J827" t="s">
        <v>45</v>
      </c>
      <c r="K827" t="s">
        <v>109</v>
      </c>
      <c r="L827" t="s">
        <v>110</v>
      </c>
      <c r="M827" t="s">
        <v>522</v>
      </c>
      <c r="N827" t="s">
        <v>1816</v>
      </c>
      <c r="O827" t="s">
        <v>1251</v>
      </c>
      <c r="P827" t="s">
        <v>2692</v>
      </c>
      <c r="Q827" t="s">
        <v>2693</v>
      </c>
      <c r="R827" t="s">
        <v>131</v>
      </c>
      <c r="S827" s="83">
        <v>13843.2</v>
      </c>
      <c r="T827" s="83">
        <v>0</v>
      </c>
      <c r="U827" s="83">
        <v>13843.2</v>
      </c>
      <c r="V827" s="83">
        <v>0</v>
      </c>
      <c r="W827" s="83">
        <v>0</v>
      </c>
      <c r="X827" s="83">
        <v>0</v>
      </c>
      <c r="Y827">
        <v>0</v>
      </c>
      <c r="Z827" s="83">
        <v>1384.3200000000002</v>
      </c>
      <c r="AA827" s="83">
        <v>1384.3200000000002</v>
      </c>
    </row>
    <row r="828" spans="1:27" x14ac:dyDescent="0.25">
      <c r="A828" t="s">
        <v>1529</v>
      </c>
      <c r="B828" t="s">
        <v>1529</v>
      </c>
      <c r="C828" t="s">
        <v>2820</v>
      </c>
      <c r="D828" t="s">
        <v>2821</v>
      </c>
      <c r="E828" t="s">
        <v>2822</v>
      </c>
      <c r="F828" t="s">
        <v>2823</v>
      </c>
      <c r="G828" t="s">
        <v>2310</v>
      </c>
      <c r="H828" t="s">
        <v>2824</v>
      </c>
      <c r="I828" t="s">
        <v>44</v>
      </c>
      <c r="J828" t="s">
        <v>45</v>
      </c>
      <c r="K828" t="s">
        <v>109</v>
      </c>
      <c r="L828" t="s">
        <v>110</v>
      </c>
      <c r="M828" t="s">
        <v>522</v>
      </c>
      <c r="N828" t="s">
        <v>1816</v>
      </c>
      <c r="O828" t="s">
        <v>1251</v>
      </c>
      <c r="P828" t="s">
        <v>2112</v>
      </c>
      <c r="Q828" t="s">
        <v>2113</v>
      </c>
      <c r="R828" t="s">
        <v>131</v>
      </c>
      <c r="S828" s="83">
        <v>1729.44</v>
      </c>
      <c r="T828" s="83">
        <v>5188.32</v>
      </c>
      <c r="U828" s="83">
        <v>-3458.8799999999997</v>
      </c>
      <c r="V828" s="83">
        <v>0</v>
      </c>
      <c r="W828" s="83">
        <v>0</v>
      </c>
      <c r="X828" s="83">
        <v>39.964534067681392</v>
      </c>
      <c r="Y828">
        <v>0</v>
      </c>
      <c r="Z828" s="83">
        <v>-345.88799999999998</v>
      </c>
      <c r="AA828" s="83">
        <v>-305.92346593231861</v>
      </c>
    </row>
    <row r="829" spans="1:27" x14ac:dyDescent="0.25">
      <c r="A829" t="s">
        <v>1529</v>
      </c>
      <c r="B829" t="s">
        <v>1529</v>
      </c>
      <c r="C829" t="s">
        <v>2820</v>
      </c>
      <c r="D829" t="s">
        <v>2821</v>
      </c>
      <c r="E829" t="s">
        <v>2822</v>
      </c>
      <c r="F829" t="s">
        <v>2823</v>
      </c>
      <c r="G829" t="s">
        <v>2310</v>
      </c>
      <c r="H829" t="s">
        <v>2824</v>
      </c>
      <c r="I829" t="s">
        <v>44</v>
      </c>
      <c r="J829" t="s">
        <v>45</v>
      </c>
      <c r="K829" t="s">
        <v>109</v>
      </c>
      <c r="L829" t="s">
        <v>110</v>
      </c>
      <c r="M829" t="s">
        <v>522</v>
      </c>
      <c r="N829" t="s">
        <v>1816</v>
      </c>
      <c r="O829" t="s">
        <v>1251</v>
      </c>
      <c r="P829" t="s">
        <v>3757</v>
      </c>
      <c r="Q829" t="s">
        <v>3758</v>
      </c>
      <c r="R829" t="s">
        <v>131</v>
      </c>
      <c r="S829" s="83">
        <v>0</v>
      </c>
      <c r="T829" s="83">
        <v>3856.32</v>
      </c>
      <c r="U829" s="83">
        <v>-3856.32</v>
      </c>
      <c r="V829" s="83">
        <v>0</v>
      </c>
      <c r="W829" s="83">
        <v>0</v>
      </c>
      <c r="X829" s="83">
        <v>29.704419159936378</v>
      </c>
      <c r="Y829">
        <v>0</v>
      </c>
      <c r="Z829" s="83">
        <v>-385.63200000000006</v>
      </c>
      <c r="AA829" s="83">
        <v>-355.92758084006368</v>
      </c>
    </row>
    <row r="830" spans="1:27" x14ac:dyDescent="0.25">
      <c r="A830" t="s">
        <v>1529</v>
      </c>
      <c r="B830" t="s">
        <v>1529</v>
      </c>
      <c r="C830" t="s">
        <v>2820</v>
      </c>
      <c r="D830" t="s">
        <v>2821</v>
      </c>
      <c r="E830" t="s">
        <v>2822</v>
      </c>
      <c r="F830" t="s">
        <v>2823</v>
      </c>
      <c r="G830" t="s">
        <v>2310</v>
      </c>
      <c r="H830" t="s">
        <v>2824</v>
      </c>
      <c r="I830" t="s">
        <v>44</v>
      </c>
      <c r="J830" t="s">
        <v>45</v>
      </c>
      <c r="K830" t="s">
        <v>109</v>
      </c>
      <c r="L830" t="s">
        <v>110</v>
      </c>
      <c r="M830" t="s">
        <v>522</v>
      </c>
      <c r="N830" t="s">
        <v>1817</v>
      </c>
      <c r="O830" t="s">
        <v>1252</v>
      </c>
      <c r="P830" t="s">
        <v>2616</v>
      </c>
      <c r="Q830" t="s">
        <v>2617</v>
      </c>
      <c r="R830" t="s">
        <v>131</v>
      </c>
      <c r="S830" s="83">
        <v>904.35</v>
      </c>
      <c r="T830" s="83">
        <v>0</v>
      </c>
      <c r="U830" s="83">
        <v>904.35</v>
      </c>
      <c r="V830" s="83">
        <v>0</v>
      </c>
      <c r="W830" s="83">
        <v>0</v>
      </c>
      <c r="X830" s="83">
        <v>0</v>
      </c>
      <c r="Y830">
        <v>0</v>
      </c>
      <c r="Z830" s="83">
        <v>90.435000000000002</v>
      </c>
      <c r="AA830" s="83">
        <v>90.435000000000002</v>
      </c>
    </row>
    <row r="831" spans="1:27" x14ac:dyDescent="0.25">
      <c r="A831" t="s">
        <v>1529</v>
      </c>
      <c r="B831" t="s">
        <v>1529</v>
      </c>
      <c r="C831" t="s">
        <v>2820</v>
      </c>
      <c r="D831" t="s">
        <v>2821</v>
      </c>
      <c r="E831" t="s">
        <v>2822</v>
      </c>
      <c r="F831" t="s">
        <v>2823</v>
      </c>
      <c r="G831" t="s">
        <v>2310</v>
      </c>
      <c r="H831" t="s">
        <v>2824</v>
      </c>
      <c r="I831" t="s">
        <v>44</v>
      </c>
      <c r="J831" t="s">
        <v>45</v>
      </c>
      <c r="K831" t="s">
        <v>109</v>
      </c>
      <c r="L831" t="s">
        <v>110</v>
      </c>
      <c r="M831" t="s">
        <v>522</v>
      </c>
      <c r="N831" t="s">
        <v>1817</v>
      </c>
      <c r="O831" t="s">
        <v>1252</v>
      </c>
      <c r="P831" t="s">
        <v>1963</v>
      </c>
      <c r="Q831" t="s">
        <v>1964</v>
      </c>
      <c r="R831" t="s">
        <v>131</v>
      </c>
      <c r="S831" s="83">
        <v>10852.2</v>
      </c>
      <c r="T831" s="83">
        <v>0</v>
      </c>
      <c r="U831" s="83">
        <v>10852.2</v>
      </c>
      <c r="V831" s="83">
        <v>0</v>
      </c>
      <c r="W831" s="83">
        <v>0</v>
      </c>
      <c r="X831" s="83">
        <v>0</v>
      </c>
      <c r="Y831">
        <v>0</v>
      </c>
      <c r="Z831" s="83">
        <v>1085.22</v>
      </c>
      <c r="AA831" s="83">
        <v>1085.22</v>
      </c>
    </row>
    <row r="832" spans="1:27" x14ac:dyDescent="0.25">
      <c r="A832" t="s">
        <v>1529</v>
      </c>
      <c r="B832" t="s">
        <v>1529</v>
      </c>
      <c r="C832" t="s">
        <v>2820</v>
      </c>
      <c r="D832" t="s">
        <v>2821</v>
      </c>
      <c r="E832" t="s">
        <v>2822</v>
      </c>
      <c r="F832" t="s">
        <v>2823</v>
      </c>
      <c r="G832" t="s">
        <v>2310</v>
      </c>
      <c r="H832" t="s">
        <v>2824</v>
      </c>
      <c r="I832" t="s">
        <v>44</v>
      </c>
      <c r="J832" t="s">
        <v>45</v>
      </c>
      <c r="K832" t="s">
        <v>109</v>
      </c>
      <c r="L832" t="s">
        <v>110</v>
      </c>
      <c r="M832" t="s">
        <v>522</v>
      </c>
      <c r="N832" t="s">
        <v>1817</v>
      </c>
      <c r="O832" t="s">
        <v>1252</v>
      </c>
      <c r="P832" t="s">
        <v>1965</v>
      </c>
      <c r="Q832" t="s">
        <v>1966</v>
      </c>
      <c r="R832" t="s">
        <v>131</v>
      </c>
      <c r="S832" s="83">
        <v>5563.62</v>
      </c>
      <c r="T832" s="83">
        <v>0</v>
      </c>
      <c r="U832" s="83">
        <v>5563.62</v>
      </c>
      <c r="V832" s="83">
        <v>0</v>
      </c>
      <c r="W832" s="83">
        <v>0</v>
      </c>
      <c r="X832" s="83">
        <v>0</v>
      </c>
      <c r="Y832">
        <v>0</v>
      </c>
      <c r="Z832" s="83">
        <v>556.36199999999997</v>
      </c>
      <c r="AA832" s="83">
        <v>556.36199999999997</v>
      </c>
    </row>
    <row r="833" spans="1:27" x14ac:dyDescent="0.25">
      <c r="A833" t="s">
        <v>1529</v>
      </c>
      <c r="B833" t="s">
        <v>1529</v>
      </c>
      <c r="C833" t="s">
        <v>2820</v>
      </c>
      <c r="D833" t="s">
        <v>2821</v>
      </c>
      <c r="E833" t="s">
        <v>2822</v>
      </c>
      <c r="F833" t="s">
        <v>2823</v>
      </c>
      <c r="G833" t="s">
        <v>2310</v>
      </c>
      <c r="H833" t="s">
        <v>2824</v>
      </c>
      <c r="I833" t="s">
        <v>44</v>
      </c>
      <c r="J833" t="s">
        <v>45</v>
      </c>
      <c r="K833" t="s">
        <v>109</v>
      </c>
      <c r="L833" t="s">
        <v>110</v>
      </c>
      <c r="M833" t="s">
        <v>522</v>
      </c>
      <c r="N833" t="s">
        <v>1247</v>
      </c>
      <c r="O833" t="s">
        <v>1248</v>
      </c>
      <c r="P833" t="s">
        <v>1249</v>
      </c>
      <c r="Q833" t="s">
        <v>1250</v>
      </c>
      <c r="R833" t="s">
        <v>131</v>
      </c>
      <c r="S833" s="83">
        <v>0</v>
      </c>
      <c r="T833" s="83">
        <v>4830.4800000000005</v>
      </c>
      <c r="U833" s="83">
        <v>-4830.4800000000005</v>
      </c>
      <c r="V833" s="83">
        <v>0</v>
      </c>
      <c r="W833" s="83">
        <v>0</v>
      </c>
      <c r="X833" s="83">
        <v>37.208168062735844</v>
      </c>
      <c r="Y833">
        <v>0</v>
      </c>
      <c r="Z833" s="83">
        <v>-483.04800000000006</v>
      </c>
      <c r="AA833" s="83">
        <v>-445.83983193726419</v>
      </c>
    </row>
    <row r="834" spans="1:27" x14ac:dyDescent="0.25">
      <c r="A834" t="s">
        <v>1529</v>
      </c>
      <c r="B834" t="s">
        <v>1529</v>
      </c>
      <c r="C834" t="s">
        <v>2820</v>
      </c>
      <c r="D834" t="s">
        <v>2821</v>
      </c>
      <c r="E834" t="s">
        <v>2822</v>
      </c>
      <c r="F834" t="s">
        <v>2823</v>
      </c>
      <c r="G834" t="s">
        <v>2310</v>
      </c>
      <c r="H834" t="s">
        <v>2824</v>
      </c>
      <c r="I834" t="s">
        <v>44</v>
      </c>
      <c r="J834" t="s">
        <v>45</v>
      </c>
      <c r="K834" t="s">
        <v>109</v>
      </c>
      <c r="L834" t="s">
        <v>110</v>
      </c>
      <c r="M834" t="s">
        <v>522</v>
      </c>
      <c r="N834" t="s">
        <v>1247</v>
      </c>
      <c r="O834" t="s">
        <v>1248</v>
      </c>
      <c r="P834" t="s">
        <v>3755</v>
      </c>
      <c r="Q834" t="s">
        <v>3756</v>
      </c>
      <c r="R834" t="s">
        <v>131</v>
      </c>
      <c r="S834" s="83">
        <v>0</v>
      </c>
      <c r="T834" s="83">
        <v>3516.72</v>
      </c>
      <c r="U834" s="83">
        <v>-3516.72</v>
      </c>
      <c r="V834" s="83">
        <v>0</v>
      </c>
      <c r="W834" s="83">
        <v>0</v>
      </c>
      <c r="X834" s="83">
        <v>27.088552025799586</v>
      </c>
      <c r="Y834">
        <v>0</v>
      </c>
      <c r="Z834" s="83">
        <v>-351.67200000000003</v>
      </c>
      <c r="AA834" s="83">
        <v>-324.58344797420045</v>
      </c>
    </row>
    <row r="835" spans="1:27" x14ac:dyDescent="0.25">
      <c r="A835" t="s">
        <v>1529</v>
      </c>
      <c r="B835" t="s">
        <v>1529</v>
      </c>
      <c r="C835" t="s">
        <v>2820</v>
      </c>
      <c r="D835" t="s">
        <v>2821</v>
      </c>
      <c r="E835" t="s">
        <v>2822</v>
      </c>
      <c r="F835" t="s">
        <v>2823</v>
      </c>
      <c r="G835" t="s">
        <v>2310</v>
      </c>
      <c r="H835" t="s">
        <v>2824</v>
      </c>
      <c r="I835" t="s">
        <v>44</v>
      </c>
      <c r="J835" t="s">
        <v>45</v>
      </c>
      <c r="K835" t="s">
        <v>109</v>
      </c>
      <c r="L835" t="s">
        <v>110</v>
      </c>
      <c r="M835" t="s">
        <v>1116</v>
      </c>
      <c r="N835" t="s">
        <v>1260</v>
      </c>
      <c r="O835" t="s">
        <v>1261</v>
      </c>
      <c r="P835" t="s">
        <v>1818</v>
      </c>
      <c r="Q835" t="s">
        <v>1819</v>
      </c>
      <c r="R835" t="s">
        <v>131</v>
      </c>
      <c r="S835" s="83">
        <v>577.20000000000005</v>
      </c>
      <c r="T835" s="83">
        <v>1154.4000000000001</v>
      </c>
      <c r="U835" s="83">
        <v>-577.20000000000005</v>
      </c>
      <c r="V835" s="83">
        <v>0</v>
      </c>
      <c r="W835" s="83">
        <v>0</v>
      </c>
      <c r="X835" s="83">
        <v>8.8920995867123462</v>
      </c>
      <c r="Y835">
        <v>0</v>
      </c>
      <c r="Z835" s="83">
        <v>-57.720000000000006</v>
      </c>
      <c r="AA835" s="83">
        <v>-48.827900413287658</v>
      </c>
    </row>
    <row r="836" spans="1:27" x14ac:dyDescent="0.25">
      <c r="A836" t="s">
        <v>1529</v>
      </c>
      <c r="B836" t="s">
        <v>1529</v>
      </c>
      <c r="C836" t="s">
        <v>2820</v>
      </c>
      <c r="D836" t="s">
        <v>2821</v>
      </c>
      <c r="E836" t="s">
        <v>2822</v>
      </c>
      <c r="F836" t="s">
        <v>2823</v>
      </c>
      <c r="G836" t="s">
        <v>2310</v>
      </c>
      <c r="H836" t="s">
        <v>2824</v>
      </c>
      <c r="I836" t="s">
        <v>44</v>
      </c>
      <c r="J836" t="s">
        <v>45</v>
      </c>
      <c r="K836" t="s">
        <v>109</v>
      </c>
      <c r="L836" t="s">
        <v>110</v>
      </c>
      <c r="M836" t="s">
        <v>1116</v>
      </c>
      <c r="N836" t="s">
        <v>1260</v>
      </c>
      <c r="O836" t="s">
        <v>1261</v>
      </c>
      <c r="P836" t="s">
        <v>2396</v>
      </c>
      <c r="Q836" t="s">
        <v>2397</v>
      </c>
      <c r="R836" t="s">
        <v>131</v>
      </c>
      <c r="S836" s="83">
        <v>1207.5999999999999</v>
      </c>
      <c r="T836" s="83">
        <v>1811.3999999999999</v>
      </c>
      <c r="U836" s="83">
        <v>-603.79999999999995</v>
      </c>
      <c r="V836" s="83">
        <v>0</v>
      </c>
      <c r="W836" s="83">
        <v>0</v>
      </c>
      <c r="X836" s="83">
        <v>13.952831939856845</v>
      </c>
      <c r="Y836">
        <v>0</v>
      </c>
      <c r="Z836" s="83">
        <v>-60.379999999999995</v>
      </c>
      <c r="AA836" s="83">
        <v>-46.427168060143146</v>
      </c>
    </row>
    <row r="837" spans="1:27" x14ac:dyDescent="0.25">
      <c r="A837" t="s">
        <v>1529</v>
      </c>
      <c r="B837" t="s">
        <v>1529</v>
      </c>
      <c r="C837" t="s">
        <v>2820</v>
      </c>
      <c r="D837" t="s">
        <v>2821</v>
      </c>
      <c r="E837" t="s">
        <v>2822</v>
      </c>
      <c r="F837" t="s">
        <v>2823</v>
      </c>
      <c r="G837" t="s">
        <v>2310</v>
      </c>
      <c r="H837" t="s">
        <v>2824</v>
      </c>
      <c r="I837" t="s">
        <v>44</v>
      </c>
      <c r="J837" t="s">
        <v>45</v>
      </c>
      <c r="K837" t="s">
        <v>111</v>
      </c>
      <c r="L837" t="s">
        <v>112</v>
      </c>
      <c r="M837" t="s">
        <v>1118</v>
      </c>
      <c r="N837" t="s">
        <v>1119</v>
      </c>
      <c r="O837" t="s">
        <v>1118</v>
      </c>
      <c r="P837" t="s">
        <v>1274</v>
      </c>
      <c r="Q837" t="s">
        <v>2167</v>
      </c>
      <c r="R837" t="s">
        <v>131</v>
      </c>
      <c r="S837" s="83">
        <v>2690.8</v>
      </c>
      <c r="T837" s="83">
        <v>3428.0999999999995</v>
      </c>
      <c r="U837" s="83">
        <v>-737.29999999999927</v>
      </c>
      <c r="V837" s="83">
        <v>0</v>
      </c>
      <c r="W837" s="83">
        <v>0</v>
      </c>
      <c r="X837" s="83">
        <v>26.405930867297808</v>
      </c>
      <c r="Y837">
        <v>0</v>
      </c>
      <c r="Z837" s="83">
        <v>-73.729999999999947</v>
      </c>
      <c r="AA837" s="83">
        <v>-47.324069132702149</v>
      </c>
    </row>
    <row r="838" spans="1:27" x14ac:dyDescent="0.25">
      <c r="A838" t="s">
        <v>1529</v>
      </c>
      <c r="B838" t="s">
        <v>1529</v>
      </c>
      <c r="C838" t="s">
        <v>2820</v>
      </c>
      <c r="D838" t="s">
        <v>2821</v>
      </c>
      <c r="E838" t="s">
        <v>2822</v>
      </c>
      <c r="F838" t="s">
        <v>2823</v>
      </c>
      <c r="G838" t="s">
        <v>2310</v>
      </c>
      <c r="H838" t="s">
        <v>2824</v>
      </c>
      <c r="I838" t="s">
        <v>44</v>
      </c>
      <c r="J838" t="s">
        <v>45</v>
      </c>
      <c r="K838" t="s">
        <v>111</v>
      </c>
      <c r="L838" t="s">
        <v>112</v>
      </c>
      <c r="M838" t="s">
        <v>1118</v>
      </c>
      <c r="N838" t="s">
        <v>1119</v>
      </c>
      <c r="O838" t="s">
        <v>1118</v>
      </c>
      <c r="P838" t="s">
        <v>1120</v>
      </c>
      <c r="Q838" t="s">
        <v>3763</v>
      </c>
      <c r="R838" t="s">
        <v>131</v>
      </c>
      <c r="S838" s="83">
        <v>10989.6</v>
      </c>
      <c r="T838" s="83">
        <v>13281.5</v>
      </c>
      <c r="U838" s="83">
        <v>-2291.9</v>
      </c>
      <c r="V838" s="83">
        <v>0</v>
      </c>
      <c r="W838" s="83">
        <v>0</v>
      </c>
      <c r="X838" s="83">
        <v>102.30459170211367</v>
      </c>
      <c r="Y838">
        <v>0</v>
      </c>
      <c r="Z838" s="83">
        <v>-229.19000000000005</v>
      </c>
      <c r="AA838" s="83">
        <v>-126.88540829788643</v>
      </c>
    </row>
    <row r="839" spans="1:27" x14ac:dyDescent="0.25">
      <c r="A839" t="s">
        <v>1529</v>
      </c>
      <c r="B839" t="s">
        <v>1529</v>
      </c>
      <c r="C839" t="s">
        <v>2820</v>
      </c>
      <c r="D839" t="s">
        <v>2821</v>
      </c>
      <c r="E839" t="s">
        <v>2822</v>
      </c>
      <c r="F839" t="s">
        <v>2823</v>
      </c>
      <c r="G839" t="s">
        <v>2310</v>
      </c>
      <c r="H839" t="s">
        <v>2824</v>
      </c>
      <c r="I839" t="s">
        <v>44</v>
      </c>
      <c r="J839" t="s">
        <v>45</v>
      </c>
      <c r="K839" t="s">
        <v>66</v>
      </c>
      <c r="L839" t="s">
        <v>67</v>
      </c>
      <c r="M839" t="s">
        <v>1121</v>
      </c>
      <c r="N839" t="s">
        <v>1124</v>
      </c>
      <c r="O839" t="s">
        <v>1125</v>
      </c>
      <c r="P839" t="s">
        <v>2126</v>
      </c>
      <c r="Q839" t="s">
        <v>2127</v>
      </c>
      <c r="R839" t="s">
        <v>131</v>
      </c>
      <c r="S839" s="83">
        <v>218</v>
      </c>
      <c r="T839" s="83">
        <v>0</v>
      </c>
      <c r="U839" s="83">
        <v>218</v>
      </c>
      <c r="V839" s="83">
        <v>0</v>
      </c>
      <c r="W839" s="83">
        <v>0</v>
      </c>
      <c r="X839" s="83">
        <v>0</v>
      </c>
      <c r="Y839">
        <v>0</v>
      </c>
      <c r="Z839" s="83">
        <v>21.8</v>
      </c>
      <c r="AA839" s="83">
        <v>21.8</v>
      </c>
    </row>
    <row r="840" spans="1:27" x14ac:dyDescent="0.25">
      <c r="A840" t="s">
        <v>1529</v>
      </c>
      <c r="B840" t="s">
        <v>1529</v>
      </c>
      <c r="C840" t="s">
        <v>2820</v>
      </c>
      <c r="D840" t="s">
        <v>2821</v>
      </c>
      <c r="E840" t="s">
        <v>2822</v>
      </c>
      <c r="F840" t="s">
        <v>2823</v>
      </c>
      <c r="G840" t="s">
        <v>2310</v>
      </c>
      <c r="H840" t="s">
        <v>2824</v>
      </c>
      <c r="I840" t="s">
        <v>44</v>
      </c>
      <c r="J840" t="s">
        <v>45</v>
      </c>
      <c r="K840" t="s">
        <v>66</v>
      </c>
      <c r="L840" t="s">
        <v>67</v>
      </c>
      <c r="M840" t="s">
        <v>1121</v>
      </c>
      <c r="N840" t="s">
        <v>1122</v>
      </c>
      <c r="O840" t="s">
        <v>1123</v>
      </c>
      <c r="P840" t="s">
        <v>3764</v>
      </c>
      <c r="Q840" t="s">
        <v>3765</v>
      </c>
      <c r="R840" t="s">
        <v>131</v>
      </c>
      <c r="S840" s="83">
        <v>0</v>
      </c>
      <c r="T840" s="83">
        <v>204</v>
      </c>
      <c r="U840" s="83">
        <v>-204</v>
      </c>
      <c r="V840" s="83">
        <v>0</v>
      </c>
      <c r="W840" s="83">
        <v>0</v>
      </c>
      <c r="X840" s="83">
        <v>1.5713689498348222</v>
      </c>
      <c r="Y840">
        <v>0</v>
      </c>
      <c r="Z840" s="83">
        <v>-20.400000000000002</v>
      </c>
      <c r="AA840" s="83">
        <v>-18.828631050165178</v>
      </c>
    </row>
    <row r="841" spans="1:27" x14ac:dyDescent="0.25">
      <c r="A841" t="s">
        <v>1529</v>
      </c>
      <c r="B841" t="s">
        <v>1529</v>
      </c>
      <c r="C841" t="s">
        <v>2820</v>
      </c>
      <c r="D841" t="s">
        <v>2821</v>
      </c>
      <c r="E841" t="s">
        <v>2822</v>
      </c>
      <c r="F841" t="s">
        <v>2823</v>
      </c>
      <c r="G841" t="s">
        <v>2310</v>
      </c>
      <c r="H841" t="s">
        <v>2824</v>
      </c>
      <c r="I841" t="s">
        <v>44</v>
      </c>
      <c r="J841" t="s">
        <v>45</v>
      </c>
      <c r="K841" t="s">
        <v>66</v>
      </c>
      <c r="L841" t="s">
        <v>67</v>
      </c>
      <c r="M841" t="s">
        <v>782</v>
      </c>
      <c r="N841" t="s">
        <v>958</v>
      </c>
      <c r="O841" t="s">
        <v>959</v>
      </c>
      <c r="P841" t="s">
        <v>2534</v>
      </c>
      <c r="Q841" t="s">
        <v>2535</v>
      </c>
      <c r="R841" t="s">
        <v>131</v>
      </c>
      <c r="S841" s="83">
        <v>470.4</v>
      </c>
      <c r="T841" s="83">
        <v>0</v>
      </c>
      <c r="U841" s="83">
        <v>470.4</v>
      </c>
      <c r="V841" s="83">
        <v>0</v>
      </c>
      <c r="W841" s="83">
        <v>0</v>
      </c>
      <c r="X841" s="83">
        <v>0</v>
      </c>
      <c r="Y841">
        <v>0</v>
      </c>
      <c r="Z841" s="83">
        <v>47.04</v>
      </c>
      <c r="AA841" s="83">
        <v>47.04</v>
      </c>
    </row>
    <row r="842" spans="1:27" x14ac:dyDescent="0.25">
      <c r="A842" t="s">
        <v>1529</v>
      </c>
      <c r="B842" t="s">
        <v>1529</v>
      </c>
      <c r="C842" t="s">
        <v>2820</v>
      </c>
      <c r="D842" t="s">
        <v>2821</v>
      </c>
      <c r="E842" t="s">
        <v>2822</v>
      </c>
      <c r="F842" t="s">
        <v>2823</v>
      </c>
      <c r="G842" t="s">
        <v>2310</v>
      </c>
      <c r="H842" t="s">
        <v>2824</v>
      </c>
      <c r="I842" t="s">
        <v>44</v>
      </c>
      <c r="J842" t="s">
        <v>45</v>
      </c>
      <c r="K842" t="s">
        <v>66</v>
      </c>
      <c r="L842" t="s">
        <v>67</v>
      </c>
      <c r="M842" t="s">
        <v>782</v>
      </c>
      <c r="N842" t="s">
        <v>842</v>
      </c>
      <c r="O842" t="s">
        <v>843</v>
      </c>
      <c r="P842" t="s">
        <v>2332</v>
      </c>
      <c r="Q842" t="s">
        <v>2333</v>
      </c>
      <c r="R842" t="s">
        <v>131</v>
      </c>
      <c r="S842" s="83">
        <v>334.8</v>
      </c>
      <c r="T842" s="83">
        <v>0</v>
      </c>
      <c r="U842" s="83">
        <v>334.8</v>
      </c>
      <c r="V842" s="83">
        <v>0</v>
      </c>
      <c r="W842" s="83">
        <v>0</v>
      </c>
      <c r="X842" s="83">
        <v>0</v>
      </c>
      <c r="Y842">
        <v>0</v>
      </c>
      <c r="Z842" s="83">
        <v>33.480000000000004</v>
      </c>
      <c r="AA842" s="83">
        <v>33.480000000000004</v>
      </c>
    </row>
    <row r="843" spans="1:27" x14ac:dyDescent="0.25">
      <c r="A843" t="s">
        <v>1529</v>
      </c>
      <c r="B843" t="s">
        <v>1529</v>
      </c>
      <c r="C843" t="s">
        <v>2820</v>
      </c>
      <c r="D843" t="s">
        <v>2821</v>
      </c>
      <c r="E843" t="s">
        <v>2822</v>
      </c>
      <c r="F843" t="s">
        <v>2823</v>
      </c>
      <c r="G843" t="s">
        <v>2310</v>
      </c>
      <c r="H843" t="s">
        <v>2824</v>
      </c>
      <c r="I843" t="s">
        <v>44</v>
      </c>
      <c r="J843" t="s">
        <v>106</v>
      </c>
      <c r="K843" t="s">
        <v>107</v>
      </c>
      <c r="L843" t="s">
        <v>108</v>
      </c>
      <c r="M843" t="s">
        <v>1277</v>
      </c>
      <c r="N843" t="s">
        <v>1278</v>
      </c>
      <c r="O843" t="s">
        <v>580</v>
      </c>
      <c r="P843" t="s">
        <v>2486</v>
      </c>
      <c r="Q843" t="s">
        <v>2487</v>
      </c>
      <c r="R843" t="s">
        <v>131</v>
      </c>
      <c r="S843" s="83">
        <v>9138.41</v>
      </c>
      <c r="T843" s="83">
        <v>9371.2000000000007</v>
      </c>
      <c r="U843" s="83">
        <v>-232.79000000000087</v>
      </c>
      <c r="V843" s="83">
        <v>0</v>
      </c>
      <c r="W843" s="83">
        <v>0</v>
      </c>
      <c r="X843" s="83">
        <v>72.18437599358866</v>
      </c>
      <c r="Y843">
        <v>0</v>
      </c>
      <c r="Z843" s="83">
        <v>-23.27900000000011</v>
      </c>
      <c r="AA843" s="83">
        <v>48.905375993588564</v>
      </c>
    </row>
    <row r="844" spans="1:27" x14ac:dyDescent="0.25">
      <c r="A844" t="s">
        <v>1529</v>
      </c>
      <c r="B844" t="s">
        <v>1529</v>
      </c>
      <c r="C844" t="s">
        <v>2820</v>
      </c>
      <c r="D844" t="s">
        <v>2821</v>
      </c>
      <c r="E844" t="s">
        <v>2822</v>
      </c>
      <c r="F844" t="s">
        <v>2823</v>
      </c>
      <c r="G844" t="s">
        <v>2310</v>
      </c>
      <c r="H844" t="s">
        <v>2824</v>
      </c>
      <c r="I844" t="s">
        <v>44</v>
      </c>
      <c r="J844" t="s">
        <v>106</v>
      </c>
      <c r="K844" t="s">
        <v>107</v>
      </c>
      <c r="L844" t="s">
        <v>108</v>
      </c>
      <c r="M844" t="s">
        <v>1277</v>
      </c>
      <c r="N844" t="s">
        <v>1278</v>
      </c>
      <c r="O844" t="s">
        <v>580</v>
      </c>
      <c r="P844" t="s">
        <v>1824</v>
      </c>
      <c r="Q844" t="s">
        <v>1825</v>
      </c>
      <c r="R844" t="s">
        <v>131</v>
      </c>
      <c r="S844" s="83">
        <v>692</v>
      </c>
      <c r="T844" s="83">
        <v>301.2</v>
      </c>
      <c r="U844" s="83">
        <v>390.8</v>
      </c>
      <c r="V844" s="83">
        <v>0</v>
      </c>
      <c r="W844" s="83">
        <v>0</v>
      </c>
      <c r="X844" s="83">
        <v>2.3200800376972963</v>
      </c>
      <c r="Y844">
        <v>0</v>
      </c>
      <c r="Z844" s="83">
        <v>39.08</v>
      </c>
      <c r="AA844" s="83">
        <v>41.400080037697293</v>
      </c>
    </row>
    <row r="845" spans="1:27" x14ac:dyDescent="0.25">
      <c r="A845" t="s">
        <v>1529</v>
      </c>
      <c r="B845" t="s">
        <v>1529</v>
      </c>
      <c r="C845" t="s">
        <v>2820</v>
      </c>
      <c r="D845" t="s">
        <v>2821</v>
      </c>
      <c r="E845" t="s">
        <v>2822</v>
      </c>
      <c r="F845" t="s">
        <v>2823</v>
      </c>
      <c r="G845" t="s">
        <v>2310</v>
      </c>
      <c r="H845" t="s">
        <v>2824</v>
      </c>
      <c r="I845" t="s">
        <v>44</v>
      </c>
      <c r="J845" t="s">
        <v>106</v>
      </c>
      <c r="K845" t="s">
        <v>107</v>
      </c>
      <c r="L845" t="s">
        <v>108</v>
      </c>
      <c r="M845" t="s">
        <v>1277</v>
      </c>
      <c r="N845" t="s">
        <v>1278</v>
      </c>
      <c r="O845" t="s">
        <v>1282</v>
      </c>
      <c r="P845" t="s">
        <v>2581</v>
      </c>
      <c r="Q845" t="s">
        <v>2582</v>
      </c>
      <c r="R845" t="s">
        <v>131</v>
      </c>
      <c r="S845" s="83">
        <v>357851.41999999975</v>
      </c>
      <c r="T845" s="83">
        <v>88045.72</v>
      </c>
      <c r="U845" s="83">
        <v>269805.69999999978</v>
      </c>
      <c r="V845" s="83">
        <v>0</v>
      </c>
      <c r="W845" s="83">
        <v>0</v>
      </c>
      <c r="X845" s="83">
        <v>678.1976008522098</v>
      </c>
      <c r="Y845">
        <v>0</v>
      </c>
      <c r="Z845" s="83">
        <v>26980.569999999978</v>
      </c>
      <c r="AA845" s="83">
        <v>27658.767600852188</v>
      </c>
    </row>
    <row r="846" spans="1:27" x14ac:dyDescent="0.25">
      <c r="A846" t="s">
        <v>1529</v>
      </c>
      <c r="B846" t="s">
        <v>1529</v>
      </c>
      <c r="C846" t="s">
        <v>2820</v>
      </c>
      <c r="D846" t="s">
        <v>2821</v>
      </c>
      <c r="E846" t="s">
        <v>2822</v>
      </c>
      <c r="F846" t="s">
        <v>2823</v>
      </c>
      <c r="G846" t="s">
        <v>2310</v>
      </c>
      <c r="H846" t="s">
        <v>2824</v>
      </c>
      <c r="I846" t="s">
        <v>44</v>
      </c>
      <c r="J846" t="s">
        <v>106</v>
      </c>
      <c r="K846" t="s">
        <v>107</v>
      </c>
      <c r="L846" t="s">
        <v>108</v>
      </c>
      <c r="M846" t="s">
        <v>1277</v>
      </c>
      <c r="N846" t="s">
        <v>1278</v>
      </c>
      <c r="O846" t="s">
        <v>1282</v>
      </c>
      <c r="P846" t="s">
        <v>2740</v>
      </c>
      <c r="Q846" t="s">
        <v>2741</v>
      </c>
      <c r="R846" t="s">
        <v>131</v>
      </c>
      <c r="S846" s="83">
        <v>0</v>
      </c>
      <c r="T846" s="83">
        <v>262074.73</v>
      </c>
      <c r="U846" s="83">
        <v>-262074.73</v>
      </c>
      <c r="V846" s="83">
        <v>0</v>
      </c>
      <c r="W846" s="83">
        <v>0</v>
      </c>
      <c r="X846" s="83">
        <v>2018.7063395016889</v>
      </c>
      <c r="Y846">
        <v>0</v>
      </c>
      <c r="Z846" s="83">
        <v>-26207.473000000002</v>
      </c>
      <c r="AA846" s="83">
        <v>-24188.766660498313</v>
      </c>
    </row>
    <row r="847" spans="1:27" x14ac:dyDescent="0.25">
      <c r="A847" t="s">
        <v>1529</v>
      </c>
      <c r="B847" t="s">
        <v>1529</v>
      </c>
      <c r="C847" t="s">
        <v>2820</v>
      </c>
      <c r="D847" t="s">
        <v>2821</v>
      </c>
      <c r="E847" t="s">
        <v>2822</v>
      </c>
      <c r="F847" t="s">
        <v>2823</v>
      </c>
      <c r="G847" t="s">
        <v>2310</v>
      </c>
      <c r="H847" t="s">
        <v>2824</v>
      </c>
      <c r="I847" t="s">
        <v>44</v>
      </c>
      <c r="J847" t="s">
        <v>106</v>
      </c>
      <c r="K847" t="s">
        <v>107</v>
      </c>
      <c r="L847" t="s">
        <v>108</v>
      </c>
      <c r="M847" t="s">
        <v>1277</v>
      </c>
      <c r="N847" t="s">
        <v>1278</v>
      </c>
      <c r="O847" t="s">
        <v>1282</v>
      </c>
      <c r="P847" t="s">
        <v>2488</v>
      </c>
      <c r="Q847" t="s">
        <v>2439</v>
      </c>
      <c r="R847" t="s">
        <v>131</v>
      </c>
      <c r="S847" s="83">
        <v>4850.3999999999996</v>
      </c>
      <c r="T847" s="83">
        <v>4375.8</v>
      </c>
      <c r="U847" s="83">
        <v>474.59999999999945</v>
      </c>
      <c r="V847" s="83">
        <v>0</v>
      </c>
      <c r="W847" s="83">
        <v>0</v>
      </c>
      <c r="X847" s="83">
        <v>33.705863973956937</v>
      </c>
      <c r="Y847">
        <v>0</v>
      </c>
      <c r="Z847" s="83">
        <v>47.459999999999923</v>
      </c>
      <c r="AA847" s="83">
        <v>81.165863973956846</v>
      </c>
    </row>
    <row r="848" spans="1:27" x14ac:dyDescent="0.25">
      <c r="A848" t="s">
        <v>1529</v>
      </c>
      <c r="B848" t="s">
        <v>1529</v>
      </c>
      <c r="C848" t="s">
        <v>2820</v>
      </c>
      <c r="D848" t="s">
        <v>2821</v>
      </c>
      <c r="E848" t="s">
        <v>2822</v>
      </c>
      <c r="F848" t="s">
        <v>2823</v>
      </c>
      <c r="G848" t="s">
        <v>2310</v>
      </c>
      <c r="H848" t="s">
        <v>2824</v>
      </c>
      <c r="I848" t="s">
        <v>44</v>
      </c>
      <c r="J848" t="s">
        <v>106</v>
      </c>
      <c r="K848" t="s">
        <v>107</v>
      </c>
      <c r="L848" t="s">
        <v>108</v>
      </c>
      <c r="M848" t="s">
        <v>1277</v>
      </c>
      <c r="N848" t="s">
        <v>1278</v>
      </c>
      <c r="O848" t="s">
        <v>1279</v>
      </c>
      <c r="P848" t="s">
        <v>2738</v>
      </c>
      <c r="Q848" t="s">
        <v>2739</v>
      </c>
      <c r="R848" t="s">
        <v>131</v>
      </c>
      <c r="S848" s="83">
        <v>10949.959999999997</v>
      </c>
      <c r="T848" s="83">
        <v>13473.200000000003</v>
      </c>
      <c r="U848" s="83">
        <v>-2523.2400000000052</v>
      </c>
      <c r="V848" s="83">
        <v>0</v>
      </c>
      <c r="W848" s="83">
        <v>0</v>
      </c>
      <c r="X848" s="83">
        <v>103.78121634762024</v>
      </c>
      <c r="Y848">
        <v>0</v>
      </c>
      <c r="Z848" s="83">
        <v>-252.32400000000075</v>
      </c>
      <c r="AA848" s="83">
        <v>-148.54278365238042</v>
      </c>
    </row>
    <row r="849" spans="1:27" x14ac:dyDescent="0.25">
      <c r="A849" t="s">
        <v>1529</v>
      </c>
      <c r="B849" t="s">
        <v>1529</v>
      </c>
      <c r="C849" t="s">
        <v>2820</v>
      </c>
      <c r="D849" t="s">
        <v>2821</v>
      </c>
      <c r="E849" t="s">
        <v>2822</v>
      </c>
      <c r="F849" t="s">
        <v>2823</v>
      </c>
      <c r="G849" t="s">
        <v>2310</v>
      </c>
      <c r="H849" t="s">
        <v>2824</v>
      </c>
      <c r="I849" t="s">
        <v>44</v>
      </c>
      <c r="J849" t="s">
        <v>106</v>
      </c>
      <c r="K849" t="s">
        <v>107</v>
      </c>
      <c r="L849" t="s">
        <v>108</v>
      </c>
      <c r="M849" t="s">
        <v>1277</v>
      </c>
      <c r="N849" t="s">
        <v>1278</v>
      </c>
      <c r="O849" t="s">
        <v>2410</v>
      </c>
      <c r="P849" t="s">
        <v>2411</v>
      </c>
      <c r="Q849" t="s">
        <v>2412</v>
      </c>
      <c r="R849" t="s">
        <v>131</v>
      </c>
      <c r="S849" s="83">
        <v>340.79999999999995</v>
      </c>
      <c r="T849" s="83">
        <v>0</v>
      </c>
      <c r="U849" s="83">
        <v>340.79999999999995</v>
      </c>
      <c r="V849" s="83">
        <v>0</v>
      </c>
      <c r="W849" s="83">
        <v>0</v>
      </c>
      <c r="X849" s="83">
        <v>0</v>
      </c>
      <c r="Y849">
        <v>0</v>
      </c>
      <c r="Z849" s="83">
        <v>34.08</v>
      </c>
      <c r="AA849" s="83">
        <v>34.08</v>
      </c>
    </row>
    <row r="850" spans="1:27" x14ac:dyDescent="0.25">
      <c r="A850" t="s">
        <v>1529</v>
      </c>
      <c r="B850" t="s">
        <v>1529</v>
      </c>
      <c r="C850" t="s">
        <v>2820</v>
      </c>
      <c r="D850" t="s">
        <v>2821</v>
      </c>
      <c r="E850" t="s">
        <v>2822</v>
      </c>
      <c r="F850" t="s">
        <v>2823</v>
      </c>
      <c r="G850" t="s">
        <v>2310</v>
      </c>
      <c r="H850" t="s">
        <v>2824</v>
      </c>
      <c r="I850" t="s">
        <v>44</v>
      </c>
      <c r="J850" t="s">
        <v>106</v>
      </c>
      <c r="K850" t="s">
        <v>107</v>
      </c>
      <c r="L850" t="s">
        <v>108</v>
      </c>
      <c r="M850" t="s">
        <v>1277</v>
      </c>
      <c r="N850" t="s">
        <v>1278</v>
      </c>
      <c r="O850" t="s">
        <v>2400</v>
      </c>
      <c r="P850" t="s">
        <v>2401</v>
      </c>
      <c r="Q850" t="s">
        <v>2402</v>
      </c>
      <c r="R850" t="s">
        <v>131</v>
      </c>
      <c r="S850" s="83">
        <v>2338.1999999999998</v>
      </c>
      <c r="T850" s="83">
        <v>2450.1</v>
      </c>
      <c r="U850" s="83">
        <v>-111.90000000000009</v>
      </c>
      <c r="V850" s="83">
        <v>0</v>
      </c>
      <c r="W850" s="83">
        <v>0</v>
      </c>
      <c r="X850" s="83">
        <v>18.8726032548544</v>
      </c>
      <c r="Y850">
        <v>0</v>
      </c>
      <c r="Z850" s="83">
        <v>-11.189999999999969</v>
      </c>
      <c r="AA850" s="83">
        <v>7.6826032548544276</v>
      </c>
    </row>
    <row r="851" spans="1:27" x14ac:dyDescent="0.25">
      <c r="A851" t="s">
        <v>1529</v>
      </c>
      <c r="B851" t="s">
        <v>1529</v>
      </c>
      <c r="C851" t="s">
        <v>2820</v>
      </c>
      <c r="D851" t="s">
        <v>2821</v>
      </c>
      <c r="E851" t="s">
        <v>2822</v>
      </c>
      <c r="F851" t="s">
        <v>2823</v>
      </c>
      <c r="G851" t="s">
        <v>2310</v>
      </c>
      <c r="H851" t="s">
        <v>2824</v>
      </c>
      <c r="I851" t="s">
        <v>44</v>
      </c>
      <c r="J851" t="s">
        <v>106</v>
      </c>
      <c r="K851" t="s">
        <v>107</v>
      </c>
      <c r="L851" t="s">
        <v>108</v>
      </c>
      <c r="M851" t="s">
        <v>1277</v>
      </c>
      <c r="N851" t="s">
        <v>1278</v>
      </c>
      <c r="O851" t="s">
        <v>2908</v>
      </c>
      <c r="P851" t="s">
        <v>2909</v>
      </c>
      <c r="Q851" t="s">
        <v>2910</v>
      </c>
      <c r="R851" t="s">
        <v>131</v>
      </c>
      <c r="S851" s="83">
        <v>77.400000000000006</v>
      </c>
      <c r="T851" s="83">
        <v>1012.8</v>
      </c>
      <c r="U851" s="83">
        <v>-935.4</v>
      </c>
      <c r="V851" s="83">
        <v>0</v>
      </c>
      <c r="W851" s="83">
        <v>0</v>
      </c>
      <c r="X851" s="83">
        <v>7.8013846685917043</v>
      </c>
      <c r="Y851">
        <v>0</v>
      </c>
      <c r="Z851" s="83">
        <v>-93.54</v>
      </c>
      <c r="AA851" s="83">
        <v>-85.738615331408297</v>
      </c>
    </row>
    <row r="852" spans="1:27" x14ac:dyDescent="0.25">
      <c r="A852" t="s">
        <v>1529</v>
      </c>
      <c r="B852" t="s">
        <v>1529</v>
      </c>
      <c r="C852" t="s">
        <v>2820</v>
      </c>
      <c r="D852" t="s">
        <v>2821</v>
      </c>
      <c r="E852" t="s">
        <v>2822</v>
      </c>
      <c r="F852" t="s">
        <v>2823</v>
      </c>
      <c r="G852" t="s">
        <v>2310</v>
      </c>
      <c r="H852" t="s">
        <v>2824</v>
      </c>
      <c r="I852" t="s">
        <v>44</v>
      </c>
      <c r="J852" t="s">
        <v>106</v>
      </c>
      <c r="K852" t="s">
        <v>107</v>
      </c>
      <c r="L852" t="s">
        <v>108</v>
      </c>
      <c r="M852" t="s">
        <v>1277</v>
      </c>
      <c r="N852" t="s">
        <v>2491</v>
      </c>
      <c r="O852" t="s">
        <v>2492</v>
      </c>
      <c r="P852" t="s">
        <v>2583</v>
      </c>
      <c r="Q852" t="s">
        <v>2584</v>
      </c>
      <c r="R852" t="s">
        <v>131</v>
      </c>
      <c r="S852" s="83">
        <v>212</v>
      </c>
      <c r="T852" s="83">
        <v>476.89</v>
      </c>
      <c r="U852" s="83">
        <v>-264.89</v>
      </c>
      <c r="V852" s="83">
        <v>0</v>
      </c>
      <c r="W852" s="83">
        <v>0</v>
      </c>
      <c r="X852" s="83">
        <v>3.6733830317976879</v>
      </c>
      <c r="Y852">
        <v>0</v>
      </c>
      <c r="Z852" s="83">
        <v>-26.488999999999997</v>
      </c>
      <c r="AA852" s="83">
        <v>-22.815616968202306</v>
      </c>
    </row>
    <row r="853" spans="1:27" x14ac:dyDescent="0.25">
      <c r="A853" t="s">
        <v>1529</v>
      </c>
      <c r="B853" t="s">
        <v>1529</v>
      </c>
      <c r="C853" t="s">
        <v>2820</v>
      </c>
      <c r="D853" t="s">
        <v>2821</v>
      </c>
      <c r="E853" t="s">
        <v>2822</v>
      </c>
      <c r="F853" t="s">
        <v>2823</v>
      </c>
      <c r="G853" t="s">
        <v>2310</v>
      </c>
      <c r="H853" t="s">
        <v>2824</v>
      </c>
      <c r="I853" t="s">
        <v>44</v>
      </c>
      <c r="J853" t="s">
        <v>106</v>
      </c>
      <c r="K853" t="s">
        <v>107</v>
      </c>
      <c r="L853" t="s">
        <v>108</v>
      </c>
      <c r="M853" t="s">
        <v>1277</v>
      </c>
      <c r="N853" t="s">
        <v>2491</v>
      </c>
      <c r="O853" t="s">
        <v>2492</v>
      </c>
      <c r="P853" t="s">
        <v>2911</v>
      </c>
      <c r="Q853" t="s">
        <v>2912</v>
      </c>
      <c r="R853" t="s">
        <v>131</v>
      </c>
      <c r="S853" s="83">
        <v>119.66</v>
      </c>
      <c r="T853" s="83">
        <v>104.03999999999999</v>
      </c>
      <c r="U853" s="83">
        <v>15.620000000000005</v>
      </c>
      <c r="V853" s="83">
        <v>0</v>
      </c>
      <c r="W853" s="83">
        <v>0</v>
      </c>
      <c r="X853" s="83">
        <v>0.80139816441575917</v>
      </c>
      <c r="Y853">
        <v>0</v>
      </c>
      <c r="Z853" s="83">
        <v>1.5620000000000012</v>
      </c>
      <c r="AA853" s="83">
        <v>2.3633981644157611</v>
      </c>
    </row>
    <row r="854" spans="1:27" x14ac:dyDescent="0.25">
      <c r="A854" t="s">
        <v>1529</v>
      </c>
      <c r="B854" t="s">
        <v>1529</v>
      </c>
      <c r="C854" t="s">
        <v>2820</v>
      </c>
      <c r="D854" t="s">
        <v>2821</v>
      </c>
      <c r="E854" t="s">
        <v>2822</v>
      </c>
      <c r="F854" t="s">
        <v>2823</v>
      </c>
      <c r="G854" t="s">
        <v>2310</v>
      </c>
      <c r="H854" t="s">
        <v>2824</v>
      </c>
      <c r="I854" t="s">
        <v>44</v>
      </c>
      <c r="J854" t="s">
        <v>106</v>
      </c>
      <c r="K854" t="s">
        <v>107</v>
      </c>
      <c r="L854" t="s">
        <v>108</v>
      </c>
      <c r="M854" t="s">
        <v>1277</v>
      </c>
      <c r="N854" t="s">
        <v>2440</v>
      </c>
      <c r="O854" t="s">
        <v>2441</v>
      </c>
      <c r="P854" t="s">
        <v>2442</v>
      </c>
      <c r="Q854" t="s">
        <v>2443</v>
      </c>
      <c r="R854" t="s">
        <v>131</v>
      </c>
      <c r="S854" s="83">
        <v>1111.5</v>
      </c>
      <c r="T854" s="83">
        <v>1324.56</v>
      </c>
      <c r="U854" s="83">
        <v>-213.05999999999995</v>
      </c>
      <c r="V854" s="83">
        <v>0</v>
      </c>
      <c r="W854" s="83">
        <v>0</v>
      </c>
      <c r="X854" s="83">
        <v>10.202806157809862</v>
      </c>
      <c r="Y854">
        <v>0</v>
      </c>
      <c r="Z854" s="83">
        <v>-21.305999999999983</v>
      </c>
      <c r="AA854" s="83">
        <v>-11.103193842190109</v>
      </c>
    </row>
    <row r="855" spans="1:27" x14ac:dyDescent="0.25">
      <c r="A855" t="s">
        <v>1529</v>
      </c>
      <c r="B855" t="s">
        <v>1529</v>
      </c>
      <c r="C855" t="s">
        <v>2923</v>
      </c>
      <c r="D855" t="s">
        <v>2924</v>
      </c>
      <c r="E855" t="s">
        <v>2925</v>
      </c>
      <c r="F855" t="s">
        <v>2926</v>
      </c>
      <c r="G855" t="s">
        <v>2310</v>
      </c>
      <c r="H855" t="s">
        <v>2927</v>
      </c>
      <c r="I855" t="s">
        <v>68</v>
      </c>
      <c r="J855" t="s">
        <v>80</v>
      </c>
      <c r="K855" t="s">
        <v>81</v>
      </c>
      <c r="L855" t="s">
        <v>82</v>
      </c>
      <c r="M855" t="s">
        <v>848</v>
      </c>
      <c r="N855" t="s">
        <v>849</v>
      </c>
      <c r="O855" t="s">
        <v>850</v>
      </c>
      <c r="P855" t="s">
        <v>1787</v>
      </c>
      <c r="Q855" t="s">
        <v>1788</v>
      </c>
      <c r="R855" t="s">
        <v>131</v>
      </c>
      <c r="S855" s="83">
        <v>500</v>
      </c>
      <c r="T855" s="83">
        <v>893.69999999999993</v>
      </c>
      <c r="U855" s="83">
        <v>-393.69999999999993</v>
      </c>
      <c r="V855" s="83">
        <v>0</v>
      </c>
      <c r="W855" s="83">
        <v>0</v>
      </c>
      <c r="X855" s="83">
        <v>6.8839825022910803</v>
      </c>
      <c r="Y855">
        <v>0</v>
      </c>
      <c r="Z855" s="83">
        <v>-39.370000000000005</v>
      </c>
      <c r="AA855" s="83">
        <v>-32.486017497708929</v>
      </c>
    </row>
    <row r="856" spans="1:27" x14ac:dyDescent="0.25">
      <c r="A856" t="s">
        <v>1529</v>
      </c>
      <c r="B856" t="s">
        <v>1529</v>
      </c>
      <c r="C856" t="s">
        <v>2923</v>
      </c>
      <c r="D856" t="s">
        <v>2924</v>
      </c>
      <c r="E856" t="s">
        <v>2925</v>
      </c>
      <c r="F856" t="s">
        <v>2926</v>
      </c>
      <c r="G856" t="s">
        <v>2310</v>
      </c>
      <c r="H856" t="s">
        <v>2927</v>
      </c>
      <c r="I856" t="s">
        <v>68</v>
      </c>
      <c r="J856" t="s">
        <v>80</v>
      </c>
      <c r="K856" t="s">
        <v>81</v>
      </c>
      <c r="L856" t="s">
        <v>82</v>
      </c>
      <c r="M856" t="s">
        <v>848</v>
      </c>
      <c r="N856" t="s">
        <v>849</v>
      </c>
      <c r="O856" t="s">
        <v>850</v>
      </c>
      <c r="P856" t="s">
        <v>851</v>
      </c>
      <c r="Q856" t="s">
        <v>852</v>
      </c>
      <c r="R856" t="s">
        <v>131</v>
      </c>
      <c r="S856" s="83">
        <v>0</v>
      </c>
      <c r="T856" s="83">
        <v>489.86</v>
      </c>
      <c r="U856" s="83">
        <v>-489.86</v>
      </c>
      <c r="V856" s="83">
        <v>0</v>
      </c>
      <c r="W856" s="83">
        <v>0</v>
      </c>
      <c r="X856" s="83">
        <v>3.7732882047357159</v>
      </c>
      <c r="Y856">
        <v>0</v>
      </c>
      <c r="Z856" s="83">
        <v>-48.986000000000004</v>
      </c>
      <c r="AA856" s="83">
        <v>-45.212711795264291</v>
      </c>
    </row>
    <row r="857" spans="1:27" x14ac:dyDescent="0.25">
      <c r="A857" t="s">
        <v>1529</v>
      </c>
      <c r="B857" t="s">
        <v>1529</v>
      </c>
      <c r="C857" t="s">
        <v>2923</v>
      </c>
      <c r="D857" t="s">
        <v>2924</v>
      </c>
      <c r="E857" t="s">
        <v>2925</v>
      </c>
      <c r="F857" t="s">
        <v>2926</v>
      </c>
      <c r="G857" t="s">
        <v>2310</v>
      </c>
      <c r="H857" t="s">
        <v>2927</v>
      </c>
      <c r="I857" t="s">
        <v>68</v>
      </c>
      <c r="J857" t="s">
        <v>80</v>
      </c>
      <c r="K857" t="s">
        <v>81</v>
      </c>
      <c r="L857" t="s">
        <v>82</v>
      </c>
      <c r="M857" t="s">
        <v>848</v>
      </c>
      <c r="N857" t="s">
        <v>849</v>
      </c>
      <c r="O857" t="s">
        <v>850</v>
      </c>
      <c r="P857" t="s">
        <v>3798</v>
      </c>
      <c r="Q857" t="s">
        <v>3799</v>
      </c>
      <c r="R857" t="s">
        <v>131</v>
      </c>
      <c r="S857" s="83">
        <v>528</v>
      </c>
      <c r="T857" s="83">
        <v>0</v>
      </c>
      <c r="U857" s="83">
        <v>528</v>
      </c>
      <c r="V857" s="83">
        <v>0</v>
      </c>
      <c r="W857" s="83">
        <v>0</v>
      </c>
      <c r="X857" s="83">
        <v>0</v>
      </c>
      <c r="Y857">
        <v>0</v>
      </c>
      <c r="Z857" s="83">
        <v>52.800000000000004</v>
      </c>
      <c r="AA857" s="83">
        <v>52.800000000000004</v>
      </c>
    </row>
    <row r="858" spans="1:27" x14ac:dyDescent="0.25">
      <c r="A858" t="s">
        <v>1529</v>
      </c>
      <c r="B858" t="s">
        <v>1529</v>
      </c>
      <c r="C858" t="s">
        <v>2923</v>
      </c>
      <c r="D858" t="s">
        <v>2924</v>
      </c>
      <c r="E858" t="s">
        <v>2925</v>
      </c>
      <c r="F858" t="s">
        <v>2926</v>
      </c>
      <c r="G858" t="s">
        <v>2310</v>
      </c>
      <c r="H858" t="s">
        <v>2927</v>
      </c>
      <c r="I858" t="s">
        <v>68</v>
      </c>
      <c r="J858" t="s">
        <v>80</v>
      </c>
      <c r="K858" t="s">
        <v>81</v>
      </c>
      <c r="L858" t="s">
        <v>82</v>
      </c>
      <c r="M858" t="s">
        <v>984</v>
      </c>
      <c r="N858" t="s">
        <v>998</v>
      </c>
      <c r="O858" t="s">
        <v>999</v>
      </c>
      <c r="P858" t="s">
        <v>1136</v>
      </c>
      <c r="Q858" t="s">
        <v>1137</v>
      </c>
      <c r="R858" t="s">
        <v>131</v>
      </c>
      <c r="S858" s="83">
        <v>6900</v>
      </c>
      <c r="T858" s="83">
        <v>1944</v>
      </c>
      <c r="U858" s="83">
        <v>4956</v>
      </c>
      <c r="V858" s="83">
        <v>0</v>
      </c>
      <c r="W858" s="83">
        <v>0</v>
      </c>
      <c r="X858" s="83">
        <v>14.974221757249481</v>
      </c>
      <c r="Y858">
        <v>0</v>
      </c>
      <c r="Z858" s="83">
        <v>495.6</v>
      </c>
      <c r="AA858" s="83">
        <v>510.57422175724946</v>
      </c>
    </row>
    <row r="859" spans="1:27" x14ac:dyDescent="0.25">
      <c r="A859" t="s">
        <v>1529</v>
      </c>
      <c r="B859" t="s">
        <v>1529</v>
      </c>
      <c r="C859" t="s">
        <v>2923</v>
      </c>
      <c r="D859" t="s">
        <v>2924</v>
      </c>
      <c r="E859" t="s">
        <v>2925</v>
      </c>
      <c r="F859" t="s">
        <v>2926</v>
      </c>
      <c r="G859" t="s">
        <v>2310</v>
      </c>
      <c r="H859" t="s">
        <v>2927</v>
      </c>
      <c r="I859" t="s">
        <v>68</v>
      </c>
      <c r="J859" t="s">
        <v>80</v>
      </c>
      <c r="K859" t="s">
        <v>81</v>
      </c>
      <c r="L859" t="s">
        <v>82</v>
      </c>
      <c r="M859" t="s">
        <v>984</v>
      </c>
      <c r="N859" t="s">
        <v>998</v>
      </c>
      <c r="O859" t="s">
        <v>999</v>
      </c>
      <c r="P859" t="s">
        <v>1134</v>
      </c>
      <c r="Q859" t="s">
        <v>1135</v>
      </c>
      <c r="R859" t="s">
        <v>131</v>
      </c>
      <c r="S859" s="83">
        <v>5797</v>
      </c>
      <c r="T859" s="83">
        <v>3127.92</v>
      </c>
      <c r="U859" s="83">
        <v>2669.08</v>
      </c>
      <c r="V859" s="83">
        <v>0</v>
      </c>
      <c r="W859" s="83">
        <v>0</v>
      </c>
      <c r="X859" s="83">
        <v>24.093707674349687</v>
      </c>
      <c r="Y859">
        <v>0</v>
      </c>
      <c r="Z859" s="83">
        <v>266.90800000000002</v>
      </c>
      <c r="AA859" s="83">
        <v>291.00170767434969</v>
      </c>
    </row>
    <row r="860" spans="1:27" x14ac:dyDescent="0.25">
      <c r="A860" t="s">
        <v>1529</v>
      </c>
      <c r="B860" t="s">
        <v>1529</v>
      </c>
      <c r="C860" t="s">
        <v>2923</v>
      </c>
      <c r="D860" t="s">
        <v>2924</v>
      </c>
      <c r="E860" t="s">
        <v>2925</v>
      </c>
      <c r="F860" t="s">
        <v>2926</v>
      </c>
      <c r="G860" t="s">
        <v>2310</v>
      </c>
      <c r="H860" t="s">
        <v>2927</v>
      </c>
      <c r="I860" t="s">
        <v>68</v>
      </c>
      <c r="J860" t="s">
        <v>80</v>
      </c>
      <c r="K860" t="s">
        <v>81</v>
      </c>
      <c r="L860" t="s">
        <v>82</v>
      </c>
      <c r="M860" t="s">
        <v>984</v>
      </c>
      <c r="N860" t="s">
        <v>998</v>
      </c>
      <c r="O860" t="s">
        <v>1138</v>
      </c>
      <c r="P860" t="s">
        <v>1139</v>
      </c>
      <c r="Q860" t="s">
        <v>1791</v>
      </c>
      <c r="R860" t="s">
        <v>131</v>
      </c>
      <c r="S860" s="83">
        <v>11620.69</v>
      </c>
      <c r="T860" s="83">
        <v>9302.07</v>
      </c>
      <c r="U860" s="83">
        <v>2318.6200000000003</v>
      </c>
      <c r="V860" s="83">
        <v>0</v>
      </c>
      <c r="W860" s="83">
        <v>0</v>
      </c>
      <c r="X860" s="83">
        <v>71.651882192107863</v>
      </c>
      <c r="Y860">
        <v>0</v>
      </c>
      <c r="Z860" s="83">
        <v>231.86200000000002</v>
      </c>
      <c r="AA860" s="83">
        <v>303.51388219210793</v>
      </c>
    </row>
    <row r="861" spans="1:27" x14ac:dyDescent="0.25">
      <c r="A861" t="s">
        <v>1529</v>
      </c>
      <c r="B861" t="s">
        <v>1529</v>
      </c>
      <c r="C861" t="s">
        <v>2923</v>
      </c>
      <c r="D861" t="s">
        <v>2924</v>
      </c>
      <c r="E861" t="s">
        <v>2925</v>
      </c>
      <c r="F861" t="s">
        <v>2926</v>
      </c>
      <c r="G861" t="s">
        <v>2310</v>
      </c>
      <c r="H861" t="s">
        <v>2927</v>
      </c>
      <c r="I861" t="s">
        <v>68</v>
      </c>
      <c r="J861" t="s">
        <v>80</v>
      </c>
      <c r="K861" t="s">
        <v>81</v>
      </c>
      <c r="L861" t="s">
        <v>82</v>
      </c>
      <c r="M861" t="s">
        <v>984</v>
      </c>
      <c r="N861" t="s">
        <v>985</v>
      </c>
      <c r="O861" t="s">
        <v>985</v>
      </c>
      <c r="P861" t="s">
        <v>3800</v>
      </c>
      <c r="Q861" t="s">
        <v>3801</v>
      </c>
      <c r="R861" t="s">
        <v>131</v>
      </c>
      <c r="S861" s="83">
        <v>0</v>
      </c>
      <c r="T861" s="83">
        <v>9162</v>
      </c>
      <c r="U861" s="83">
        <v>-9162</v>
      </c>
      <c r="V861" s="83">
        <v>0</v>
      </c>
      <c r="W861" s="83">
        <v>0</v>
      </c>
      <c r="X861" s="83">
        <v>70.572952541110993</v>
      </c>
      <c r="Y861">
        <v>0</v>
      </c>
      <c r="Z861" s="83">
        <v>-916.2</v>
      </c>
      <c r="AA861" s="83">
        <v>-845.62704745888902</v>
      </c>
    </row>
    <row r="862" spans="1:27" x14ac:dyDescent="0.25">
      <c r="A862" t="s">
        <v>1529</v>
      </c>
      <c r="B862" t="s">
        <v>1529</v>
      </c>
      <c r="C862" t="s">
        <v>2923</v>
      </c>
      <c r="D862" t="s">
        <v>2924</v>
      </c>
      <c r="E862" t="s">
        <v>2925</v>
      </c>
      <c r="F862" t="s">
        <v>2926</v>
      </c>
      <c r="G862" t="s">
        <v>2310</v>
      </c>
      <c r="H862" t="s">
        <v>2927</v>
      </c>
      <c r="I862" t="s">
        <v>68</v>
      </c>
      <c r="J862" t="s">
        <v>80</v>
      </c>
      <c r="K862" t="s">
        <v>83</v>
      </c>
      <c r="L862" t="s">
        <v>82</v>
      </c>
      <c r="M862" t="s">
        <v>214</v>
      </c>
      <c r="N862" t="s">
        <v>215</v>
      </c>
      <c r="O862" t="s">
        <v>414</v>
      </c>
      <c r="P862" t="s">
        <v>415</v>
      </c>
      <c r="Q862" t="s">
        <v>416</v>
      </c>
      <c r="R862" t="s">
        <v>72</v>
      </c>
      <c r="S862" s="83">
        <v>60</v>
      </c>
      <c r="T862" s="83">
        <v>0</v>
      </c>
      <c r="U862" s="83">
        <v>60</v>
      </c>
      <c r="V862" s="83">
        <v>0</v>
      </c>
      <c r="W862" s="83">
        <v>0</v>
      </c>
      <c r="X862" s="83">
        <v>0</v>
      </c>
      <c r="Y862">
        <v>0</v>
      </c>
      <c r="Z862" s="83">
        <v>6</v>
      </c>
      <c r="AA862" s="83">
        <v>6</v>
      </c>
    </row>
    <row r="863" spans="1:27" x14ac:dyDescent="0.25">
      <c r="A863" t="s">
        <v>1529</v>
      </c>
      <c r="B863" t="s">
        <v>1529</v>
      </c>
      <c r="C863" t="s">
        <v>2923</v>
      </c>
      <c r="D863" t="s">
        <v>2924</v>
      </c>
      <c r="E863" t="s">
        <v>2925</v>
      </c>
      <c r="F863" t="s">
        <v>2926</v>
      </c>
      <c r="G863" t="s">
        <v>2310</v>
      </c>
      <c r="H863" t="s">
        <v>2927</v>
      </c>
      <c r="I863" t="s">
        <v>68</v>
      </c>
      <c r="J863" t="s">
        <v>80</v>
      </c>
      <c r="K863" t="s">
        <v>83</v>
      </c>
      <c r="L863" t="s">
        <v>82</v>
      </c>
      <c r="M863" t="s">
        <v>214</v>
      </c>
      <c r="N863" t="s">
        <v>215</v>
      </c>
      <c r="O863" t="s">
        <v>414</v>
      </c>
      <c r="P863" t="s">
        <v>2129</v>
      </c>
      <c r="Q863" t="s">
        <v>416</v>
      </c>
      <c r="R863" t="s">
        <v>72</v>
      </c>
      <c r="S863" s="83">
        <v>0</v>
      </c>
      <c r="T863" s="83">
        <v>4950</v>
      </c>
      <c r="U863" s="83">
        <v>-4950</v>
      </c>
      <c r="V863" s="83">
        <v>0</v>
      </c>
      <c r="W863" s="83">
        <v>0</v>
      </c>
      <c r="X863" s="83">
        <v>38.12880540040377</v>
      </c>
      <c r="Y863">
        <v>0</v>
      </c>
      <c r="Z863" s="83">
        <v>-495</v>
      </c>
      <c r="AA863" s="83">
        <v>-456.87119459959621</v>
      </c>
    </row>
    <row r="864" spans="1:27" x14ac:dyDescent="0.25">
      <c r="A864" t="s">
        <v>1529</v>
      </c>
      <c r="B864" t="s">
        <v>1529</v>
      </c>
      <c r="C864" t="s">
        <v>2923</v>
      </c>
      <c r="D864" t="s">
        <v>2924</v>
      </c>
      <c r="E864" t="s">
        <v>2925</v>
      </c>
      <c r="F864" t="s">
        <v>2926</v>
      </c>
      <c r="G864" t="s">
        <v>2310</v>
      </c>
      <c r="H864" t="s">
        <v>2927</v>
      </c>
      <c r="I864" t="s">
        <v>68</v>
      </c>
      <c r="J864" t="s">
        <v>80</v>
      </c>
      <c r="K864" t="s">
        <v>83</v>
      </c>
      <c r="L864" t="s">
        <v>82</v>
      </c>
      <c r="M864" t="s">
        <v>214</v>
      </c>
      <c r="N864" t="s">
        <v>215</v>
      </c>
      <c r="O864" t="s">
        <v>679</v>
      </c>
      <c r="P864" t="s">
        <v>2670</v>
      </c>
      <c r="Q864" t="s">
        <v>218</v>
      </c>
      <c r="R864" t="s">
        <v>72</v>
      </c>
      <c r="S864" s="83">
        <v>0</v>
      </c>
      <c r="T864" s="83">
        <v>1745</v>
      </c>
      <c r="U864" s="83">
        <v>-1745</v>
      </c>
      <c r="V864" s="83">
        <v>0</v>
      </c>
      <c r="W864" s="83">
        <v>0</v>
      </c>
      <c r="X864" s="83">
        <v>13.441366752263553</v>
      </c>
      <c r="Y864">
        <v>0</v>
      </c>
      <c r="Z864" s="83">
        <v>-174.5</v>
      </c>
      <c r="AA864" s="83">
        <v>-161.05863324773645</v>
      </c>
    </row>
    <row r="865" spans="1:27" x14ac:dyDescent="0.25">
      <c r="A865" t="s">
        <v>1529</v>
      </c>
      <c r="B865" t="s">
        <v>1529</v>
      </c>
      <c r="C865" t="s">
        <v>2923</v>
      </c>
      <c r="D865" t="s">
        <v>2924</v>
      </c>
      <c r="E865" t="s">
        <v>2925</v>
      </c>
      <c r="F865" t="s">
        <v>2926</v>
      </c>
      <c r="G865" t="s">
        <v>2310</v>
      </c>
      <c r="H865" t="s">
        <v>2927</v>
      </c>
      <c r="I865" t="s">
        <v>68</v>
      </c>
      <c r="J865" t="s">
        <v>80</v>
      </c>
      <c r="K865" t="s">
        <v>83</v>
      </c>
      <c r="L865" t="s">
        <v>82</v>
      </c>
      <c r="M865" t="s">
        <v>214</v>
      </c>
      <c r="N865" t="s">
        <v>215</v>
      </c>
      <c r="O865" t="s">
        <v>679</v>
      </c>
      <c r="P865" t="s">
        <v>2968</v>
      </c>
      <c r="Q865" t="s">
        <v>422</v>
      </c>
      <c r="R865" t="s">
        <v>72</v>
      </c>
      <c r="S865" s="83">
        <v>0</v>
      </c>
      <c r="T865" s="83">
        <v>5050</v>
      </c>
      <c r="U865" s="83">
        <v>-5050</v>
      </c>
      <c r="V865" s="83">
        <v>0</v>
      </c>
      <c r="W865" s="83">
        <v>0</v>
      </c>
      <c r="X865" s="83">
        <v>38.899084297381627</v>
      </c>
      <c r="Y865">
        <v>0</v>
      </c>
      <c r="Z865" s="83">
        <v>-505</v>
      </c>
      <c r="AA865" s="83">
        <v>-466.10091570261835</v>
      </c>
    </row>
    <row r="866" spans="1:27" x14ac:dyDescent="0.25">
      <c r="A866" t="s">
        <v>1529</v>
      </c>
      <c r="B866" t="s">
        <v>1529</v>
      </c>
      <c r="C866" t="s">
        <v>2923</v>
      </c>
      <c r="D866" t="s">
        <v>2924</v>
      </c>
      <c r="E866" t="s">
        <v>2925</v>
      </c>
      <c r="F866" t="s">
        <v>2926</v>
      </c>
      <c r="G866" t="s">
        <v>2310</v>
      </c>
      <c r="H866" t="s">
        <v>2927</v>
      </c>
      <c r="I866" t="s">
        <v>68</v>
      </c>
      <c r="J866" t="s">
        <v>80</v>
      </c>
      <c r="K866" t="s">
        <v>83</v>
      </c>
      <c r="L866" t="s">
        <v>82</v>
      </c>
      <c r="M866" t="s">
        <v>214</v>
      </c>
      <c r="N866" t="s">
        <v>215</v>
      </c>
      <c r="O866" t="s">
        <v>679</v>
      </c>
      <c r="P866" t="s">
        <v>2969</v>
      </c>
      <c r="Q866" t="s">
        <v>422</v>
      </c>
      <c r="R866" t="s">
        <v>72</v>
      </c>
      <c r="S866" s="83">
        <v>0</v>
      </c>
      <c r="T866" s="83">
        <v>2020</v>
      </c>
      <c r="U866" s="83">
        <v>-2020</v>
      </c>
      <c r="V866" s="83">
        <v>0</v>
      </c>
      <c r="W866" s="83">
        <v>0</v>
      </c>
      <c r="X866" s="83">
        <v>15.55963371895265</v>
      </c>
      <c r="Y866">
        <v>0</v>
      </c>
      <c r="Z866" s="83">
        <v>-202</v>
      </c>
      <c r="AA866" s="83">
        <v>-186.44036628104735</v>
      </c>
    </row>
    <row r="867" spans="1:27" x14ac:dyDescent="0.25">
      <c r="A867" t="s">
        <v>1529</v>
      </c>
      <c r="B867" t="s">
        <v>1529</v>
      </c>
      <c r="C867" t="s">
        <v>2923</v>
      </c>
      <c r="D867" t="s">
        <v>2924</v>
      </c>
      <c r="E867" t="s">
        <v>2925</v>
      </c>
      <c r="F867" t="s">
        <v>2926</v>
      </c>
      <c r="G867" t="s">
        <v>2310</v>
      </c>
      <c r="H867" t="s">
        <v>2927</v>
      </c>
      <c r="I867" t="s">
        <v>68</v>
      </c>
      <c r="J867" t="s">
        <v>80</v>
      </c>
      <c r="K867" t="s">
        <v>83</v>
      </c>
      <c r="L867" t="s">
        <v>82</v>
      </c>
      <c r="M867" t="s">
        <v>214</v>
      </c>
      <c r="N867" t="s">
        <v>906</v>
      </c>
      <c r="O867" t="s">
        <v>906</v>
      </c>
      <c r="P867" t="s">
        <v>2413</v>
      </c>
      <c r="Q867" t="s">
        <v>909</v>
      </c>
      <c r="R867" t="s">
        <v>72</v>
      </c>
      <c r="S867" s="83">
        <v>350</v>
      </c>
      <c r="T867" s="83">
        <v>0</v>
      </c>
      <c r="U867" s="83">
        <v>350</v>
      </c>
      <c r="V867" s="83">
        <v>0</v>
      </c>
      <c r="W867" s="83">
        <v>0</v>
      </c>
      <c r="X867" s="83">
        <v>0</v>
      </c>
      <c r="Y867">
        <v>0</v>
      </c>
      <c r="Z867" s="83">
        <v>35</v>
      </c>
      <c r="AA867" s="83">
        <v>35</v>
      </c>
    </row>
    <row r="868" spans="1:27" x14ac:dyDescent="0.25">
      <c r="A868" t="s">
        <v>1529</v>
      </c>
      <c r="B868" t="s">
        <v>1529</v>
      </c>
      <c r="C868" t="s">
        <v>2923</v>
      </c>
      <c r="D868" t="s">
        <v>2924</v>
      </c>
      <c r="E868" t="s">
        <v>2925</v>
      </c>
      <c r="F868" t="s">
        <v>2926</v>
      </c>
      <c r="G868" t="s">
        <v>2310</v>
      </c>
      <c r="H868" t="s">
        <v>2927</v>
      </c>
      <c r="I868" t="s">
        <v>68</v>
      </c>
      <c r="J868" t="s">
        <v>80</v>
      </c>
      <c r="K868" t="s">
        <v>83</v>
      </c>
      <c r="L868" t="s">
        <v>82</v>
      </c>
      <c r="M868" t="s">
        <v>214</v>
      </c>
      <c r="N868" t="s">
        <v>906</v>
      </c>
      <c r="O868" t="s">
        <v>906</v>
      </c>
      <c r="P868" t="s">
        <v>2645</v>
      </c>
      <c r="Q868" t="s">
        <v>907</v>
      </c>
      <c r="R868" t="s">
        <v>72</v>
      </c>
      <c r="S868" s="83">
        <v>2000</v>
      </c>
      <c r="T868" s="83">
        <v>0</v>
      </c>
      <c r="U868" s="83">
        <v>2000</v>
      </c>
      <c r="V868" s="83">
        <v>0</v>
      </c>
      <c r="W868" s="83">
        <v>0</v>
      </c>
      <c r="X868" s="83">
        <v>0</v>
      </c>
      <c r="Y868">
        <v>0</v>
      </c>
      <c r="Z868" s="83">
        <v>200</v>
      </c>
      <c r="AA868" s="83">
        <v>200</v>
      </c>
    </row>
    <row r="869" spans="1:27" x14ac:dyDescent="0.25">
      <c r="A869" t="s">
        <v>1529</v>
      </c>
      <c r="B869" t="s">
        <v>1529</v>
      </c>
      <c r="C869" t="s">
        <v>2923</v>
      </c>
      <c r="D869" t="s">
        <v>2924</v>
      </c>
      <c r="E869" t="s">
        <v>2925</v>
      </c>
      <c r="F869" t="s">
        <v>2926</v>
      </c>
      <c r="G869" t="s">
        <v>2310</v>
      </c>
      <c r="H869" t="s">
        <v>2927</v>
      </c>
      <c r="I869" t="s">
        <v>68</v>
      </c>
      <c r="J869" t="s">
        <v>80</v>
      </c>
      <c r="K869" t="s">
        <v>83</v>
      </c>
      <c r="L869" t="s">
        <v>82</v>
      </c>
      <c r="M869" t="s">
        <v>214</v>
      </c>
      <c r="N869" t="s">
        <v>906</v>
      </c>
      <c r="O869" t="s">
        <v>906</v>
      </c>
      <c r="P869" t="s">
        <v>2077</v>
      </c>
      <c r="Q869" t="s">
        <v>909</v>
      </c>
      <c r="R869" t="s">
        <v>72</v>
      </c>
      <c r="S869" s="83">
        <v>340</v>
      </c>
      <c r="T869" s="83">
        <v>0</v>
      </c>
      <c r="U869" s="83">
        <v>340</v>
      </c>
      <c r="V869" s="83">
        <v>0</v>
      </c>
      <c r="W869" s="83">
        <v>0</v>
      </c>
      <c r="X869" s="83">
        <v>0</v>
      </c>
      <c r="Y869">
        <v>0</v>
      </c>
      <c r="Z869" s="83">
        <v>34</v>
      </c>
      <c r="AA869" s="83">
        <v>34</v>
      </c>
    </row>
    <row r="870" spans="1:27" x14ac:dyDescent="0.25">
      <c r="A870" t="s">
        <v>1529</v>
      </c>
      <c r="B870" t="s">
        <v>1529</v>
      </c>
      <c r="C870" t="s">
        <v>2923</v>
      </c>
      <c r="D870" t="s">
        <v>2924</v>
      </c>
      <c r="E870" t="s">
        <v>2925</v>
      </c>
      <c r="F870" t="s">
        <v>2926</v>
      </c>
      <c r="G870" t="s">
        <v>2310</v>
      </c>
      <c r="H870" t="s">
        <v>2927</v>
      </c>
      <c r="I870" t="s">
        <v>68</v>
      </c>
      <c r="J870" t="s">
        <v>80</v>
      </c>
      <c r="K870" t="s">
        <v>83</v>
      </c>
      <c r="L870" t="s">
        <v>82</v>
      </c>
      <c r="M870" t="s">
        <v>214</v>
      </c>
      <c r="N870" t="s">
        <v>906</v>
      </c>
      <c r="O870" t="s">
        <v>906</v>
      </c>
      <c r="P870" t="s">
        <v>908</v>
      </c>
      <c r="Q870" t="s">
        <v>909</v>
      </c>
      <c r="R870" t="s">
        <v>72</v>
      </c>
      <c r="S870" s="83">
        <v>340</v>
      </c>
      <c r="T870" s="83">
        <v>0</v>
      </c>
      <c r="U870" s="83">
        <v>340</v>
      </c>
      <c r="V870" s="83">
        <v>0</v>
      </c>
      <c r="W870" s="83">
        <v>0</v>
      </c>
      <c r="X870" s="83">
        <v>0</v>
      </c>
      <c r="Y870">
        <v>0</v>
      </c>
      <c r="Z870" s="83">
        <v>34</v>
      </c>
      <c r="AA870" s="83">
        <v>34</v>
      </c>
    </row>
    <row r="871" spans="1:27" x14ac:dyDescent="0.25">
      <c r="A871" t="s">
        <v>1529</v>
      </c>
      <c r="B871" t="s">
        <v>1529</v>
      </c>
      <c r="C871" t="s">
        <v>2923</v>
      </c>
      <c r="D871" t="s">
        <v>2924</v>
      </c>
      <c r="E871" t="s">
        <v>2925</v>
      </c>
      <c r="F871" t="s">
        <v>2926</v>
      </c>
      <c r="G871" t="s">
        <v>2310</v>
      </c>
      <c r="H871" t="s">
        <v>2927</v>
      </c>
      <c r="I871" t="s">
        <v>68</v>
      </c>
      <c r="J871" t="s">
        <v>80</v>
      </c>
      <c r="K871" t="s">
        <v>83</v>
      </c>
      <c r="L871" t="s">
        <v>82</v>
      </c>
      <c r="M871" t="s">
        <v>214</v>
      </c>
      <c r="N871" t="s">
        <v>906</v>
      </c>
      <c r="O871" t="s">
        <v>906</v>
      </c>
      <c r="P871" t="s">
        <v>2033</v>
      </c>
      <c r="Q871" t="s">
        <v>907</v>
      </c>
      <c r="R871" t="s">
        <v>72</v>
      </c>
      <c r="S871" s="83">
        <v>6838.21</v>
      </c>
      <c r="T871" s="83">
        <v>0</v>
      </c>
      <c r="U871" s="83">
        <v>6838.21</v>
      </c>
      <c r="V871" s="83">
        <v>0</v>
      </c>
      <c r="W871" s="83">
        <v>0</v>
      </c>
      <c r="X871" s="83">
        <v>0</v>
      </c>
      <c r="Y871">
        <v>0</v>
      </c>
      <c r="Z871" s="83">
        <v>683.82100000000003</v>
      </c>
      <c r="AA871" s="83">
        <v>683.82100000000003</v>
      </c>
    </row>
    <row r="872" spans="1:27" x14ac:dyDescent="0.25">
      <c r="A872" t="s">
        <v>1529</v>
      </c>
      <c r="B872" t="s">
        <v>1529</v>
      </c>
      <c r="C872" t="s">
        <v>2923</v>
      </c>
      <c r="D872" t="s">
        <v>2924</v>
      </c>
      <c r="E872" t="s">
        <v>2925</v>
      </c>
      <c r="F872" t="s">
        <v>2926</v>
      </c>
      <c r="G872" t="s">
        <v>2310</v>
      </c>
      <c r="H872" t="s">
        <v>2927</v>
      </c>
      <c r="I872" t="s">
        <v>68</v>
      </c>
      <c r="J872" t="s">
        <v>80</v>
      </c>
      <c r="K872" t="s">
        <v>83</v>
      </c>
      <c r="L872" t="s">
        <v>82</v>
      </c>
      <c r="M872" t="s">
        <v>214</v>
      </c>
      <c r="N872" t="s">
        <v>906</v>
      </c>
      <c r="O872" t="s">
        <v>906</v>
      </c>
      <c r="P872" t="s">
        <v>3830</v>
      </c>
      <c r="Q872" t="s">
        <v>909</v>
      </c>
      <c r="R872" t="s">
        <v>72</v>
      </c>
      <c r="S872" s="83">
        <v>680</v>
      </c>
      <c r="T872" s="83">
        <v>0</v>
      </c>
      <c r="U872" s="83">
        <v>680</v>
      </c>
      <c r="V872" s="83">
        <v>0</v>
      </c>
      <c r="W872" s="83">
        <v>0</v>
      </c>
      <c r="X872" s="83">
        <v>0</v>
      </c>
      <c r="Y872">
        <v>0</v>
      </c>
      <c r="Z872" s="83">
        <v>68</v>
      </c>
      <c r="AA872" s="83">
        <v>68</v>
      </c>
    </row>
    <row r="873" spans="1:27" x14ac:dyDescent="0.25">
      <c r="A873" t="s">
        <v>1529</v>
      </c>
      <c r="B873" t="s">
        <v>1529</v>
      </c>
      <c r="C873" t="s">
        <v>2923</v>
      </c>
      <c r="D873" t="s">
        <v>2924</v>
      </c>
      <c r="E873" t="s">
        <v>2925</v>
      </c>
      <c r="F873" t="s">
        <v>2926</v>
      </c>
      <c r="G873" t="s">
        <v>2310</v>
      </c>
      <c r="H873" t="s">
        <v>2927</v>
      </c>
      <c r="I873" t="s">
        <v>68</v>
      </c>
      <c r="J873" t="s">
        <v>80</v>
      </c>
      <c r="K873" t="s">
        <v>83</v>
      </c>
      <c r="L873" t="s">
        <v>82</v>
      </c>
      <c r="M873" t="s">
        <v>214</v>
      </c>
      <c r="N873" t="s">
        <v>541</v>
      </c>
      <c r="O873" t="s">
        <v>541</v>
      </c>
      <c r="P873" t="s">
        <v>542</v>
      </c>
      <c r="Q873" t="s">
        <v>543</v>
      </c>
      <c r="R873" t="s">
        <v>72</v>
      </c>
      <c r="S873" s="83">
        <v>2400</v>
      </c>
      <c r="T873" s="83">
        <v>4420.7299999999996</v>
      </c>
      <c r="U873" s="83">
        <v>-2020.7299999999996</v>
      </c>
      <c r="V873" s="83">
        <v>0</v>
      </c>
      <c r="W873" s="83">
        <v>0</v>
      </c>
      <c r="X873" s="83">
        <v>34.051950282369077</v>
      </c>
      <c r="Y873">
        <v>0</v>
      </c>
      <c r="Z873" s="83">
        <v>-202.07299999999998</v>
      </c>
      <c r="AA873" s="83">
        <v>-168.02104971763094</v>
      </c>
    </row>
    <row r="874" spans="1:27" x14ac:dyDescent="0.25">
      <c r="A874" t="s">
        <v>1529</v>
      </c>
      <c r="B874" t="s">
        <v>1529</v>
      </c>
      <c r="C874" t="s">
        <v>2923</v>
      </c>
      <c r="D874" t="s">
        <v>2924</v>
      </c>
      <c r="E874" t="s">
        <v>2925</v>
      </c>
      <c r="F874" t="s">
        <v>2926</v>
      </c>
      <c r="G874" t="s">
        <v>2310</v>
      </c>
      <c r="H874" t="s">
        <v>2927</v>
      </c>
      <c r="I874" t="s">
        <v>68</v>
      </c>
      <c r="J874" t="s">
        <v>80</v>
      </c>
      <c r="K874" t="s">
        <v>83</v>
      </c>
      <c r="L874" t="s">
        <v>82</v>
      </c>
      <c r="M874" t="s">
        <v>214</v>
      </c>
      <c r="N874" t="s">
        <v>541</v>
      </c>
      <c r="O874" t="s">
        <v>541</v>
      </c>
      <c r="P874" t="s">
        <v>544</v>
      </c>
      <c r="Q874" t="s">
        <v>545</v>
      </c>
      <c r="R874" t="s">
        <v>72</v>
      </c>
      <c r="S874" s="83">
        <v>3200</v>
      </c>
      <c r="T874" s="83">
        <v>3257.38</v>
      </c>
      <c r="U874" s="83">
        <v>-57.380000000000109</v>
      </c>
      <c r="V874" s="83">
        <v>0</v>
      </c>
      <c r="W874" s="83">
        <v>0</v>
      </c>
      <c r="X874" s="83">
        <v>25.090910734377218</v>
      </c>
      <c r="Y874">
        <v>0</v>
      </c>
      <c r="Z874" s="83">
        <v>-5.7379999999999995</v>
      </c>
      <c r="AA874" s="83">
        <v>19.35291073437719</v>
      </c>
    </row>
    <row r="875" spans="1:27" x14ac:dyDescent="0.25">
      <c r="A875" t="s">
        <v>1529</v>
      </c>
      <c r="B875" t="s">
        <v>1529</v>
      </c>
      <c r="C875" t="s">
        <v>2923</v>
      </c>
      <c r="D875" t="s">
        <v>2924</v>
      </c>
      <c r="E875" t="s">
        <v>2925</v>
      </c>
      <c r="F875" t="s">
        <v>2926</v>
      </c>
      <c r="G875" t="s">
        <v>2310</v>
      </c>
      <c r="H875" t="s">
        <v>2927</v>
      </c>
      <c r="I875" t="s">
        <v>68</v>
      </c>
      <c r="J875" t="s">
        <v>80</v>
      </c>
      <c r="K875" t="s">
        <v>83</v>
      </c>
      <c r="L875" t="s">
        <v>82</v>
      </c>
      <c r="M875" t="s">
        <v>214</v>
      </c>
      <c r="N875" t="s">
        <v>541</v>
      </c>
      <c r="O875" t="s">
        <v>541</v>
      </c>
      <c r="P875" t="s">
        <v>548</v>
      </c>
      <c r="Q875" t="s">
        <v>549</v>
      </c>
      <c r="R875" t="s">
        <v>72</v>
      </c>
      <c r="S875" s="83">
        <v>1400</v>
      </c>
      <c r="T875" s="83">
        <v>2326.6999999999998</v>
      </c>
      <c r="U875" s="83">
        <v>-926.69999999999982</v>
      </c>
      <c r="V875" s="83">
        <v>0</v>
      </c>
      <c r="W875" s="83">
        <v>0</v>
      </c>
      <c r="X875" s="83">
        <v>17.922079095983726</v>
      </c>
      <c r="Y875">
        <v>0</v>
      </c>
      <c r="Z875" s="83">
        <v>-92.669999999999987</v>
      </c>
      <c r="AA875" s="83">
        <v>-74.747920904016269</v>
      </c>
    </row>
    <row r="876" spans="1:27" x14ac:dyDescent="0.25">
      <c r="A876" t="s">
        <v>1529</v>
      </c>
      <c r="B876" t="s">
        <v>1529</v>
      </c>
      <c r="C876" t="s">
        <v>2923</v>
      </c>
      <c r="D876" t="s">
        <v>2924</v>
      </c>
      <c r="E876" t="s">
        <v>2925</v>
      </c>
      <c r="F876" t="s">
        <v>2926</v>
      </c>
      <c r="G876" t="s">
        <v>2310</v>
      </c>
      <c r="H876" t="s">
        <v>2927</v>
      </c>
      <c r="I876" t="s">
        <v>68</v>
      </c>
      <c r="J876" t="s">
        <v>80</v>
      </c>
      <c r="K876" t="s">
        <v>83</v>
      </c>
      <c r="L876" t="s">
        <v>82</v>
      </c>
      <c r="M876" t="s">
        <v>214</v>
      </c>
      <c r="N876" t="s">
        <v>541</v>
      </c>
      <c r="O876" t="s">
        <v>541</v>
      </c>
      <c r="P876" t="s">
        <v>550</v>
      </c>
      <c r="Q876" t="s">
        <v>551</v>
      </c>
      <c r="R876" t="s">
        <v>72</v>
      </c>
      <c r="S876" s="83">
        <v>2600</v>
      </c>
      <c r="T876" s="83">
        <v>1396.02</v>
      </c>
      <c r="U876" s="83">
        <v>1203.98</v>
      </c>
      <c r="V876" s="83">
        <v>0</v>
      </c>
      <c r="W876" s="83">
        <v>0</v>
      </c>
      <c r="X876" s="83">
        <v>10.753247457590238</v>
      </c>
      <c r="Y876">
        <v>0</v>
      </c>
      <c r="Z876" s="83">
        <v>120.398</v>
      </c>
      <c r="AA876" s="83">
        <v>131.15124745759022</v>
      </c>
    </row>
    <row r="877" spans="1:27" x14ac:dyDescent="0.25">
      <c r="A877" t="s">
        <v>1529</v>
      </c>
      <c r="B877" t="s">
        <v>1529</v>
      </c>
      <c r="C877" t="s">
        <v>2923</v>
      </c>
      <c r="D877" t="s">
        <v>2924</v>
      </c>
      <c r="E877" t="s">
        <v>2925</v>
      </c>
      <c r="F877" t="s">
        <v>2926</v>
      </c>
      <c r="G877" t="s">
        <v>2310</v>
      </c>
      <c r="H877" t="s">
        <v>2927</v>
      </c>
      <c r="I877" t="s">
        <v>68</v>
      </c>
      <c r="J877" t="s">
        <v>80</v>
      </c>
      <c r="K877" t="s">
        <v>83</v>
      </c>
      <c r="L877" t="s">
        <v>82</v>
      </c>
      <c r="M877" t="s">
        <v>214</v>
      </c>
      <c r="N877" t="s">
        <v>541</v>
      </c>
      <c r="O877" t="s">
        <v>541</v>
      </c>
      <c r="P877" t="s">
        <v>552</v>
      </c>
      <c r="Q877" t="s">
        <v>553</v>
      </c>
      <c r="R877" t="s">
        <v>72</v>
      </c>
      <c r="S877" s="83">
        <v>698.01</v>
      </c>
      <c r="T877" s="83">
        <v>1163.3499999999999</v>
      </c>
      <c r="U877" s="83">
        <v>-465.33999999999992</v>
      </c>
      <c r="V877" s="83">
        <v>0</v>
      </c>
      <c r="W877" s="83">
        <v>0</v>
      </c>
      <c r="X877" s="83">
        <v>8.961039547991863</v>
      </c>
      <c r="Y877">
        <v>0</v>
      </c>
      <c r="Z877" s="83">
        <v>-46.533999999999992</v>
      </c>
      <c r="AA877" s="83">
        <v>-37.572960452008132</v>
      </c>
    </row>
    <row r="878" spans="1:27" x14ac:dyDescent="0.25">
      <c r="A878" t="s">
        <v>1529</v>
      </c>
      <c r="B878" t="s">
        <v>1529</v>
      </c>
      <c r="C878" t="s">
        <v>2923</v>
      </c>
      <c r="D878" t="s">
        <v>2924</v>
      </c>
      <c r="E878" t="s">
        <v>2925</v>
      </c>
      <c r="F878" t="s">
        <v>2926</v>
      </c>
      <c r="G878" t="s">
        <v>2310</v>
      </c>
      <c r="H878" t="s">
        <v>2927</v>
      </c>
      <c r="I878" t="s">
        <v>68</v>
      </c>
      <c r="J878" t="s">
        <v>80</v>
      </c>
      <c r="K878" t="s">
        <v>83</v>
      </c>
      <c r="L878" t="s">
        <v>82</v>
      </c>
      <c r="M878" t="s">
        <v>214</v>
      </c>
      <c r="N878" t="s">
        <v>541</v>
      </c>
      <c r="O878" t="s">
        <v>541</v>
      </c>
      <c r="P878" t="s">
        <v>546</v>
      </c>
      <c r="Q878" t="s">
        <v>547</v>
      </c>
      <c r="R878" t="s">
        <v>72</v>
      </c>
      <c r="S878" s="83">
        <v>600</v>
      </c>
      <c r="T878" s="83">
        <v>1628.69</v>
      </c>
      <c r="U878" s="83">
        <v>-1028.69</v>
      </c>
      <c r="V878" s="83">
        <v>0</v>
      </c>
      <c r="W878" s="83">
        <v>0</v>
      </c>
      <c r="X878" s="83">
        <v>12.545455367188611</v>
      </c>
      <c r="Y878">
        <v>0</v>
      </c>
      <c r="Z878" s="83">
        <v>-102.86900000000003</v>
      </c>
      <c r="AA878" s="83">
        <v>-90.323544632811405</v>
      </c>
    </row>
    <row r="879" spans="1:27" x14ac:dyDescent="0.25">
      <c r="A879" t="s">
        <v>1529</v>
      </c>
      <c r="B879" t="s">
        <v>1529</v>
      </c>
      <c r="C879" t="s">
        <v>2923</v>
      </c>
      <c r="D879" t="s">
        <v>2924</v>
      </c>
      <c r="E879" t="s">
        <v>2925</v>
      </c>
      <c r="F879" t="s">
        <v>2926</v>
      </c>
      <c r="G879" t="s">
        <v>2310</v>
      </c>
      <c r="H879" t="s">
        <v>2927</v>
      </c>
      <c r="I879" t="s">
        <v>68</v>
      </c>
      <c r="J879" t="s">
        <v>80</v>
      </c>
      <c r="K879" t="s">
        <v>83</v>
      </c>
      <c r="L879" t="s">
        <v>82</v>
      </c>
      <c r="M879" t="s">
        <v>214</v>
      </c>
      <c r="N879" t="s">
        <v>216</v>
      </c>
      <c r="O879" t="s">
        <v>216</v>
      </c>
      <c r="P879" t="s">
        <v>421</v>
      </c>
      <c r="Q879" t="s">
        <v>218</v>
      </c>
      <c r="R879" t="s">
        <v>72</v>
      </c>
      <c r="S879" s="83">
        <v>0</v>
      </c>
      <c r="T879" s="83">
        <v>232.65</v>
      </c>
      <c r="U879" s="83">
        <v>-232.65</v>
      </c>
      <c r="V879" s="83">
        <v>0</v>
      </c>
      <c r="W879" s="83">
        <v>0</v>
      </c>
      <c r="X879" s="83">
        <v>1.7920538538189774</v>
      </c>
      <c r="Y879">
        <v>0</v>
      </c>
      <c r="Z879" s="83">
        <v>-23.265000000000001</v>
      </c>
      <c r="AA879" s="83">
        <v>-21.472946146181023</v>
      </c>
    </row>
    <row r="880" spans="1:27" x14ac:dyDescent="0.25">
      <c r="A880" t="s">
        <v>1529</v>
      </c>
      <c r="B880" t="s">
        <v>1529</v>
      </c>
      <c r="C880" t="s">
        <v>2923</v>
      </c>
      <c r="D880" t="s">
        <v>2924</v>
      </c>
      <c r="E880" t="s">
        <v>2925</v>
      </c>
      <c r="F880" t="s">
        <v>2926</v>
      </c>
      <c r="G880" t="s">
        <v>2310</v>
      </c>
      <c r="H880" t="s">
        <v>2927</v>
      </c>
      <c r="I880" t="s">
        <v>68</v>
      </c>
      <c r="J880" t="s">
        <v>80</v>
      </c>
      <c r="K880" t="s">
        <v>83</v>
      </c>
      <c r="L880" t="s">
        <v>82</v>
      </c>
      <c r="M880" t="s">
        <v>214</v>
      </c>
      <c r="N880" t="s">
        <v>216</v>
      </c>
      <c r="O880" t="s">
        <v>216</v>
      </c>
      <c r="P880" t="s">
        <v>540</v>
      </c>
      <c r="Q880" t="s">
        <v>218</v>
      </c>
      <c r="R880" t="s">
        <v>72</v>
      </c>
      <c r="S880" s="83">
        <v>46575</v>
      </c>
      <c r="T880" s="83">
        <v>9063.49</v>
      </c>
      <c r="U880" s="83">
        <v>37511.51</v>
      </c>
      <c r="V880" s="83">
        <v>0</v>
      </c>
      <c r="W880" s="83">
        <v>0</v>
      </c>
      <c r="X880" s="83">
        <v>69.814150799698098</v>
      </c>
      <c r="Y880">
        <v>0</v>
      </c>
      <c r="Z880" s="83">
        <v>3751.1509999999998</v>
      </c>
      <c r="AA880" s="83">
        <v>3820.9651507996982</v>
      </c>
    </row>
    <row r="881" spans="1:27" x14ac:dyDescent="0.25">
      <c r="A881" t="s">
        <v>1529</v>
      </c>
      <c r="B881" t="s">
        <v>1529</v>
      </c>
      <c r="C881" t="s">
        <v>2923</v>
      </c>
      <c r="D881" t="s">
        <v>2924</v>
      </c>
      <c r="E881" t="s">
        <v>2925</v>
      </c>
      <c r="F881" t="s">
        <v>2926</v>
      </c>
      <c r="G881" t="s">
        <v>2310</v>
      </c>
      <c r="H881" t="s">
        <v>2927</v>
      </c>
      <c r="I881" t="s">
        <v>68</v>
      </c>
      <c r="J881" t="s">
        <v>80</v>
      </c>
      <c r="K881" t="s">
        <v>83</v>
      </c>
      <c r="L881" t="s">
        <v>82</v>
      </c>
      <c r="M881" t="s">
        <v>214</v>
      </c>
      <c r="N881" t="s">
        <v>216</v>
      </c>
      <c r="O881" t="s">
        <v>216</v>
      </c>
      <c r="P881" t="s">
        <v>217</v>
      </c>
      <c r="Q881" t="s">
        <v>218</v>
      </c>
      <c r="R881" t="s">
        <v>72</v>
      </c>
      <c r="S881" s="83">
        <v>175</v>
      </c>
      <c r="T881" s="83">
        <v>0</v>
      </c>
      <c r="U881" s="83">
        <v>175</v>
      </c>
      <c r="V881" s="83">
        <v>0</v>
      </c>
      <c r="W881" s="83">
        <v>0</v>
      </c>
      <c r="X881" s="83">
        <v>0</v>
      </c>
      <c r="Y881">
        <v>0</v>
      </c>
      <c r="Z881" s="83">
        <v>17.5</v>
      </c>
      <c r="AA881" s="83">
        <v>17.5</v>
      </c>
    </row>
    <row r="882" spans="1:27" x14ac:dyDescent="0.25">
      <c r="A882" t="s">
        <v>1529</v>
      </c>
      <c r="B882" t="s">
        <v>1529</v>
      </c>
      <c r="C882" t="s">
        <v>2923</v>
      </c>
      <c r="D882" t="s">
        <v>2924</v>
      </c>
      <c r="E882" t="s">
        <v>2925</v>
      </c>
      <c r="F882" t="s">
        <v>2926</v>
      </c>
      <c r="G882" t="s">
        <v>2310</v>
      </c>
      <c r="H882" t="s">
        <v>2927</v>
      </c>
      <c r="I882" t="s">
        <v>68</v>
      </c>
      <c r="J882" t="s">
        <v>80</v>
      </c>
      <c r="K882" t="s">
        <v>83</v>
      </c>
      <c r="L882" t="s">
        <v>82</v>
      </c>
      <c r="M882" t="s">
        <v>214</v>
      </c>
      <c r="N882" t="s">
        <v>216</v>
      </c>
      <c r="O882" t="s">
        <v>216</v>
      </c>
      <c r="P882" t="s">
        <v>2130</v>
      </c>
      <c r="Q882" t="s">
        <v>218</v>
      </c>
      <c r="R882" t="s">
        <v>72</v>
      </c>
      <c r="S882" s="83">
        <v>575</v>
      </c>
      <c r="T882" s="83">
        <v>0</v>
      </c>
      <c r="U882" s="83">
        <v>575</v>
      </c>
      <c r="V882" s="83">
        <v>0</v>
      </c>
      <c r="W882" s="83">
        <v>0</v>
      </c>
      <c r="X882" s="83">
        <v>0</v>
      </c>
      <c r="Y882">
        <v>0</v>
      </c>
      <c r="Z882" s="83">
        <v>57.5</v>
      </c>
      <c r="AA882" s="83">
        <v>57.5</v>
      </c>
    </row>
    <row r="883" spans="1:27" x14ac:dyDescent="0.25">
      <c r="A883" t="s">
        <v>1529</v>
      </c>
      <c r="B883" t="s">
        <v>1529</v>
      </c>
      <c r="C883" t="s">
        <v>2923</v>
      </c>
      <c r="D883" t="s">
        <v>2924</v>
      </c>
      <c r="E883" t="s">
        <v>2925</v>
      </c>
      <c r="F883" t="s">
        <v>2926</v>
      </c>
      <c r="G883" t="s">
        <v>2310</v>
      </c>
      <c r="H883" t="s">
        <v>2927</v>
      </c>
      <c r="I883" t="s">
        <v>68</v>
      </c>
      <c r="J883" t="s">
        <v>80</v>
      </c>
      <c r="K883" t="s">
        <v>83</v>
      </c>
      <c r="L883" t="s">
        <v>82</v>
      </c>
      <c r="M883" t="s">
        <v>214</v>
      </c>
      <c r="N883" t="s">
        <v>216</v>
      </c>
      <c r="O883" t="s">
        <v>216</v>
      </c>
      <c r="P883" t="s">
        <v>1618</v>
      </c>
      <c r="Q883" t="s">
        <v>422</v>
      </c>
      <c r="R883" t="s">
        <v>72</v>
      </c>
      <c r="S883" s="83">
        <v>0</v>
      </c>
      <c r="T883" s="83">
        <v>0</v>
      </c>
      <c r="U883" s="83">
        <v>0</v>
      </c>
      <c r="V883" s="83">
        <v>0</v>
      </c>
      <c r="W883" s="83">
        <v>0</v>
      </c>
      <c r="X883" s="83">
        <v>0</v>
      </c>
      <c r="Y883">
        <v>0</v>
      </c>
      <c r="Z883" s="83">
        <v>0</v>
      </c>
      <c r="AA883" s="83">
        <v>0</v>
      </c>
    </row>
    <row r="884" spans="1:27" x14ac:dyDescent="0.25">
      <c r="A884" t="s">
        <v>1529</v>
      </c>
      <c r="B884" t="s">
        <v>1529</v>
      </c>
      <c r="C884" t="s">
        <v>2923</v>
      </c>
      <c r="D884" t="s">
        <v>2924</v>
      </c>
      <c r="E884" t="s">
        <v>2925</v>
      </c>
      <c r="F884" t="s">
        <v>2926</v>
      </c>
      <c r="G884" t="s">
        <v>2310</v>
      </c>
      <c r="H884" t="s">
        <v>2927</v>
      </c>
      <c r="I884" t="s">
        <v>68</v>
      </c>
      <c r="J884" t="s">
        <v>80</v>
      </c>
      <c r="K884" t="s">
        <v>83</v>
      </c>
      <c r="L884" t="s">
        <v>82</v>
      </c>
      <c r="M884" t="s">
        <v>210</v>
      </c>
      <c r="N884" t="s">
        <v>211</v>
      </c>
      <c r="O884" t="s">
        <v>212</v>
      </c>
      <c r="P884" t="s">
        <v>213</v>
      </c>
      <c r="Q884" t="s">
        <v>3705</v>
      </c>
      <c r="R884" t="s">
        <v>72</v>
      </c>
      <c r="S884" s="83">
        <v>16333.5</v>
      </c>
      <c r="T884" s="83">
        <v>7077.8499999999995</v>
      </c>
      <c r="U884" s="83">
        <v>9255.6500000000015</v>
      </c>
      <c r="V884" s="83">
        <v>0</v>
      </c>
      <c r="W884" s="83">
        <v>0</v>
      </c>
      <c r="X884" s="83">
        <v>54.519184909747032</v>
      </c>
      <c r="Y884">
        <v>0</v>
      </c>
      <c r="Z884" s="83">
        <v>925.56500000000017</v>
      </c>
      <c r="AA884" s="83">
        <v>980.08418490974725</v>
      </c>
    </row>
    <row r="885" spans="1:27" x14ac:dyDescent="0.25">
      <c r="A885" t="s">
        <v>1529</v>
      </c>
      <c r="B885" t="s">
        <v>1529</v>
      </c>
      <c r="C885" t="s">
        <v>2923</v>
      </c>
      <c r="D885" t="s">
        <v>2924</v>
      </c>
      <c r="E885" t="s">
        <v>2925</v>
      </c>
      <c r="F885" t="s">
        <v>2926</v>
      </c>
      <c r="G885" t="s">
        <v>2310</v>
      </c>
      <c r="H885" t="s">
        <v>2927</v>
      </c>
      <c r="I885" t="s">
        <v>68</v>
      </c>
      <c r="J885" t="s">
        <v>80</v>
      </c>
      <c r="K885" t="s">
        <v>83</v>
      </c>
      <c r="L885" t="s">
        <v>82</v>
      </c>
      <c r="M885" t="s">
        <v>210</v>
      </c>
      <c r="N885" t="s">
        <v>211</v>
      </c>
      <c r="O885" t="s">
        <v>212</v>
      </c>
      <c r="P885" t="s">
        <v>2966</v>
      </c>
      <c r="Q885" t="s">
        <v>2967</v>
      </c>
      <c r="R885" t="s">
        <v>72</v>
      </c>
      <c r="S885" s="83">
        <v>0</v>
      </c>
      <c r="T885" s="83">
        <v>518.32000000000005</v>
      </c>
      <c r="U885" s="83">
        <v>-518.32000000000005</v>
      </c>
      <c r="V885" s="83">
        <v>0</v>
      </c>
      <c r="W885" s="83">
        <v>0</v>
      </c>
      <c r="X885" s="83">
        <v>3.9925095788156133</v>
      </c>
      <c r="Y885">
        <v>0</v>
      </c>
      <c r="Z885" s="83">
        <v>-51.832000000000008</v>
      </c>
      <c r="AA885" s="83">
        <v>-47.839490421184394</v>
      </c>
    </row>
    <row r="886" spans="1:27" x14ac:dyDescent="0.25">
      <c r="A886" t="s">
        <v>1529</v>
      </c>
      <c r="B886" t="s">
        <v>1529</v>
      </c>
      <c r="C886" t="s">
        <v>2923</v>
      </c>
      <c r="D886" t="s">
        <v>2924</v>
      </c>
      <c r="E886" t="s">
        <v>2925</v>
      </c>
      <c r="F886" t="s">
        <v>2926</v>
      </c>
      <c r="G886" t="s">
        <v>2310</v>
      </c>
      <c r="H886" t="s">
        <v>2927</v>
      </c>
      <c r="I886" t="s">
        <v>68</v>
      </c>
      <c r="J886" t="s">
        <v>80</v>
      </c>
      <c r="K886" t="s">
        <v>83</v>
      </c>
      <c r="L886" t="s">
        <v>82</v>
      </c>
      <c r="M886" t="s">
        <v>910</v>
      </c>
      <c r="N886" t="s">
        <v>1982</v>
      </c>
      <c r="O886" t="s">
        <v>1437</v>
      </c>
      <c r="P886" t="s">
        <v>2435</v>
      </c>
      <c r="Q886" t="s">
        <v>2436</v>
      </c>
      <c r="R886" t="s">
        <v>72</v>
      </c>
      <c r="S886" s="83">
        <v>575</v>
      </c>
      <c r="T886" s="83">
        <v>0</v>
      </c>
      <c r="U886" s="83">
        <v>575</v>
      </c>
      <c r="V886" s="83">
        <v>0</v>
      </c>
      <c r="W886" s="83">
        <v>0</v>
      </c>
      <c r="X886" s="83">
        <v>0</v>
      </c>
      <c r="Y886">
        <v>0</v>
      </c>
      <c r="Z886" s="83">
        <v>57.5</v>
      </c>
      <c r="AA886" s="83">
        <v>57.5</v>
      </c>
    </row>
    <row r="887" spans="1:27" x14ac:dyDescent="0.25">
      <c r="A887" t="s">
        <v>1529</v>
      </c>
      <c r="B887" t="s">
        <v>1529</v>
      </c>
      <c r="C887" t="s">
        <v>2923</v>
      </c>
      <c r="D887" t="s">
        <v>2924</v>
      </c>
      <c r="E887" t="s">
        <v>2925</v>
      </c>
      <c r="F887" t="s">
        <v>2926</v>
      </c>
      <c r="G887" t="s">
        <v>2310</v>
      </c>
      <c r="H887" t="s">
        <v>2927</v>
      </c>
      <c r="I887" t="s">
        <v>68</v>
      </c>
      <c r="J887" t="s">
        <v>80</v>
      </c>
      <c r="K887" t="s">
        <v>83</v>
      </c>
      <c r="L887" t="s">
        <v>82</v>
      </c>
      <c r="M887" t="s">
        <v>910</v>
      </c>
      <c r="N887" t="s">
        <v>1982</v>
      </c>
      <c r="O887" t="s">
        <v>1437</v>
      </c>
      <c r="P887" t="s">
        <v>1985</v>
      </c>
      <c r="Q887" t="s">
        <v>1986</v>
      </c>
      <c r="R887" t="s">
        <v>72</v>
      </c>
      <c r="S887" s="83">
        <v>575</v>
      </c>
      <c r="T887" s="83">
        <v>3825</v>
      </c>
      <c r="U887" s="83">
        <v>-3250</v>
      </c>
      <c r="V887" s="83">
        <v>0</v>
      </c>
      <c r="W887" s="83">
        <v>0</v>
      </c>
      <c r="X887" s="83">
        <v>29.463167809402915</v>
      </c>
      <c r="Y887">
        <v>0</v>
      </c>
      <c r="Z887" s="83">
        <v>-325</v>
      </c>
      <c r="AA887" s="83">
        <v>-295.53683219059707</v>
      </c>
    </row>
    <row r="888" spans="1:27" x14ac:dyDescent="0.25">
      <c r="A888" t="s">
        <v>1529</v>
      </c>
      <c r="B888" t="s">
        <v>1529</v>
      </c>
      <c r="C888" t="s">
        <v>2923</v>
      </c>
      <c r="D888" t="s">
        <v>2924</v>
      </c>
      <c r="E888" t="s">
        <v>2925</v>
      </c>
      <c r="F888" t="s">
        <v>2926</v>
      </c>
      <c r="G888" t="s">
        <v>2310</v>
      </c>
      <c r="H888" t="s">
        <v>2927</v>
      </c>
      <c r="I888" t="s">
        <v>68</v>
      </c>
      <c r="J888" t="s">
        <v>80</v>
      </c>
      <c r="K888" t="s">
        <v>83</v>
      </c>
      <c r="L888" t="s">
        <v>82</v>
      </c>
      <c r="M888" t="s">
        <v>910</v>
      </c>
      <c r="N888" t="s">
        <v>1982</v>
      </c>
      <c r="O888" t="s">
        <v>1437</v>
      </c>
      <c r="P888" t="s">
        <v>2809</v>
      </c>
      <c r="Q888" t="s">
        <v>2810</v>
      </c>
      <c r="R888" t="s">
        <v>72</v>
      </c>
      <c r="S888" s="83">
        <v>575</v>
      </c>
      <c r="T888" s="83">
        <v>0</v>
      </c>
      <c r="U888" s="83">
        <v>575</v>
      </c>
      <c r="V888" s="83">
        <v>0</v>
      </c>
      <c r="W888" s="83">
        <v>0</v>
      </c>
      <c r="X888" s="83">
        <v>0</v>
      </c>
      <c r="Y888">
        <v>0</v>
      </c>
      <c r="Z888" s="83">
        <v>57.5</v>
      </c>
      <c r="AA888" s="83">
        <v>57.5</v>
      </c>
    </row>
    <row r="889" spans="1:27" x14ac:dyDescent="0.25">
      <c r="A889" t="s">
        <v>1529</v>
      </c>
      <c r="B889" t="s">
        <v>1529</v>
      </c>
      <c r="C889" t="s">
        <v>2923</v>
      </c>
      <c r="D889" t="s">
        <v>2924</v>
      </c>
      <c r="E889" t="s">
        <v>2925</v>
      </c>
      <c r="F889" t="s">
        <v>2926</v>
      </c>
      <c r="G889" t="s">
        <v>2310</v>
      </c>
      <c r="H889" t="s">
        <v>2927</v>
      </c>
      <c r="I889" t="s">
        <v>68</v>
      </c>
      <c r="J889" t="s">
        <v>80</v>
      </c>
      <c r="K889" t="s">
        <v>83</v>
      </c>
      <c r="L889" t="s">
        <v>82</v>
      </c>
      <c r="M889" t="s">
        <v>910</v>
      </c>
      <c r="N889" t="s">
        <v>1982</v>
      </c>
      <c r="O889" t="s">
        <v>1437</v>
      </c>
      <c r="P889" t="s">
        <v>2134</v>
      </c>
      <c r="Q889" t="s">
        <v>1986</v>
      </c>
      <c r="R889" t="s">
        <v>72</v>
      </c>
      <c r="S889" s="83">
        <v>575</v>
      </c>
      <c r="T889" s="83">
        <v>0</v>
      </c>
      <c r="U889" s="83">
        <v>575</v>
      </c>
      <c r="V889" s="83">
        <v>0</v>
      </c>
      <c r="W889" s="83">
        <v>0</v>
      </c>
      <c r="X889" s="83">
        <v>0</v>
      </c>
      <c r="Y889">
        <v>0</v>
      </c>
      <c r="Z889" s="83">
        <v>57.5</v>
      </c>
      <c r="AA889" s="83">
        <v>57.5</v>
      </c>
    </row>
    <row r="890" spans="1:27" x14ac:dyDescent="0.25">
      <c r="A890" t="s">
        <v>1529</v>
      </c>
      <c r="B890" t="s">
        <v>1529</v>
      </c>
      <c r="C890" t="s">
        <v>2923</v>
      </c>
      <c r="D890" t="s">
        <v>2924</v>
      </c>
      <c r="E890" t="s">
        <v>2925</v>
      </c>
      <c r="F890" t="s">
        <v>2926</v>
      </c>
      <c r="G890" t="s">
        <v>2310</v>
      </c>
      <c r="H890" t="s">
        <v>2927</v>
      </c>
      <c r="I890" t="s">
        <v>68</v>
      </c>
      <c r="J890" t="s">
        <v>80</v>
      </c>
      <c r="K890" t="s">
        <v>83</v>
      </c>
      <c r="L890" t="s">
        <v>82</v>
      </c>
      <c r="M890" t="s">
        <v>910</v>
      </c>
      <c r="N890" t="s">
        <v>1982</v>
      </c>
      <c r="O890" t="s">
        <v>1437</v>
      </c>
      <c r="P890" t="s">
        <v>1987</v>
      </c>
      <c r="Q890" t="s">
        <v>1986</v>
      </c>
      <c r="R890" t="s">
        <v>72</v>
      </c>
      <c r="S890" s="83">
        <v>575</v>
      </c>
      <c r="T890" s="83">
        <v>0</v>
      </c>
      <c r="U890" s="83">
        <v>575</v>
      </c>
      <c r="V890" s="83">
        <v>0</v>
      </c>
      <c r="W890" s="83">
        <v>0</v>
      </c>
      <c r="X890" s="83">
        <v>0</v>
      </c>
      <c r="Y890">
        <v>0</v>
      </c>
      <c r="Z890" s="83">
        <v>57.5</v>
      </c>
      <c r="AA890" s="83">
        <v>57.5</v>
      </c>
    </row>
    <row r="891" spans="1:27" x14ac:dyDescent="0.25">
      <c r="A891" t="s">
        <v>1529</v>
      </c>
      <c r="B891" t="s">
        <v>1529</v>
      </c>
      <c r="C891" t="s">
        <v>2923</v>
      </c>
      <c r="D891" t="s">
        <v>2924</v>
      </c>
      <c r="E891" t="s">
        <v>2925</v>
      </c>
      <c r="F891" t="s">
        <v>2926</v>
      </c>
      <c r="G891" t="s">
        <v>2310</v>
      </c>
      <c r="H891" t="s">
        <v>2927</v>
      </c>
      <c r="I891" t="s">
        <v>68</v>
      </c>
      <c r="J891" t="s">
        <v>80</v>
      </c>
      <c r="K891" t="s">
        <v>83</v>
      </c>
      <c r="L891" t="s">
        <v>82</v>
      </c>
      <c r="M891" t="s">
        <v>1539</v>
      </c>
      <c r="N891" t="s">
        <v>206</v>
      </c>
      <c r="O891" t="s">
        <v>208</v>
      </c>
      <c r="P891" t="s">
        <v>1658</v>
      </c>
      <c r="Q891" t="s">
        <v>1659</v>
      </c>
      <c r="R891" t="s">
        <v>72</v>
      </c>
      <c r="S891" s="83">
        <v>0</v>
      </c>
      <c r="T891" s="83">
        <v>7052.3600000000006</v>
      </c>
      <c r="U891" s="83">
        <v>-7052.3600000000006</v>
      </c>
      <c r="V891" s="83">
        <v>0</v>
      </c>
      <c r="W891" s="83">
        <v>0</v>
      </c>
      <c r="X891" s="83">
        <v>54.322840818907387</v>
      </c>
      <c r="Y891">
        <v>0</v>
      </c>
      <c r="Z891" s="83">
        <v>-705.2360000000001</v>
      </c>
      <c r="AA891" s="83">
        <v>-650.91315918109274</v>
      </c>
    </row>
    <row r="892" spans="1:27" x14ac:dyDescent="0.25">
      <c r="A892" t="s">
        <v>1529</v>
      </c>
      <c r="B892" t="s">
        <v>1529</v>
      </c>
      <c r="C892" t="s">
        <v>2923</v>
      </c>
      <c r="D892" t="s">
        <v>2924</v>
      </c>
      <c r="E892" t="s">
        <v>2925</v>
      </c>
      <c r="F892" t="s">
        <v>2926</v>
      </c>
      <c r="G892" t="s">
        <v>2310</v>
      </c>
      <c r="H892" t="s">
        <v>2927</v>
      </c>
      <c r="I892" t="s">
        <v>68</v>
      </c>
      <c r="J892" t="s">
        <v>80</v>
      </c>
      <c r="K892" t="s">
        <v>83</v>
      </c>
      <c r="L892" t="s">
        <v>82</v>
      </c>
      <c r="M892" t="s">
        <v>1539</v>
      </c>
      <c r="N892" t="s">
        <v>206</v>
      </c>
      <c r="O892" t="s">
        <v>1433</v>
      </c>
      <c r="P892" t="s">
        <v>3826</v>
      </c>
      <c r="Q892" t="s">
        <v>3827</v>
      </c>
      <c r="R892" t="s">
        <v>72</v>
      </c>
      <c r="S892" s="83">
        <v>3698</v>
      </c>
      <c r="T892" s="83">
        <v>0</v>
      </c>
      <c r="U892" s="83">
        <v>3698</v>
      </c>
      <c r="V892" s="83">
        <v>0</v>
      </c>
      <c r="W892" s="83">
        <v>0</v>
      </c>
      <c r="X892" s="83">
        <v>0</v>
      </c>
      <c r="Y892">
        <v>0</v>
      </c>
      <c r="Z892" s="83">
        <v>369.8</v>
      </c>
      <c r="AA892" s="83">
        <v>369.8</v>
      </c>
    </row>
    <row r="893" spans="1:27" x14ac:dyDescent="0.25">
      <c r="A893" t="s">
        <v>1529</v>
      </c>
      <c r="B893" t="s">
        <v>1529</v>
      </c>
      <c r="C893" t="s">
        <v>2923</v>
      </c>
      <c r="D893" t="s">
        <v>2924</v>
      </c>
      <c r="E893" t="s">
        <v>2925</v>
      </c>
      <c r="F893" t="s">
        <v>2926</v>
      </c>
      <c r="G893" t="s">
        <v>2310</v>
      </c>
      <c r="H893" t="s">
        <v>2927</v>
      </c>
      <c r="I893" t="s">
        <v>68</v>
      </c>
      <c r="J893" t="s">
        <v>80</v>
      </c>
      <c r="K893" t="s">
        <v>83</v>
      </c>
      <c r="L893" t="s">
        <v>82</v>
      </c>
      <c r="M893" t="s">
        <v>1539</v>
      </c>
      <c r="N893" t="s">
        <v>206</v>
      </c>
      <c r="O893" t="s">
        <v>1433</v>
      </c>
      <c r="P893" t="s">
        <v>3828</v>
      </c>
      <c r="Q893" t="s">
        <v>3829</v>
      </c>
      <c r="R893" t="s">
        <v>72</v>
      </c>
      <c r="S893" s="83">
        <v>4270</v>
      </c>
      <c r="T893" s="83">
        <v>0</v>
      </c>
      <c r="U893" s="83">
        <v>4270</v>
      </c>
      <c r="V893" s="83">
        <v>0</v>
      </c>
      <c r="W893" s="83">
        <v>0</v>
      </c>
      <c r="X893" s="83">
        <v>0</v>
      </c>
      <c r="Y893">
        <v>0</v>
      </c>
      <c r="Z893" s="83">
        <v>427</v>
      </c>
      <c r="AA893" s="83">
        <v>427</v>
      </c>
    </row>
    <row r="894" spans="1:27" x14ac:dyDescent="0.25">
      <c r="A894" t="s">
        <v>1529</v>
      </c>
      <c r="B894" t="s">
        <v>1529</v>
      </c>
      <c r="C894" t="s">
        <v>2923</v>
      </c>
      <c r="D894" t="s">
        <v>2924</v>
      </c>
      <c r="E894" t="s">
        <v>2925</v>
      </c>
      <c r="F894" t="s">
        <v>2926</v>
      </c>
      <c r="G894" t="s">
        <v>2310</v>
      </c>
      <c r="H894" t="s">
        <v>2927</v>
      </c>
      <c r="I894" t="s">
        <v>68</v>
      </c>
      <c r="J894" t="s">
        <v>80</v>
      </c>
      <c r="K894" t="s">
        <v>83</v>
      </c>
      <c r="L894" t="s">
        <v>82</v>
      </c>
      <c r="M894" t="s">
        <v>1539</v>
      </c>
      <c r="N894" t="s">
        <v>206</v>
      </c>
      <c r="O894" t="s">
        <v>534</v>
      </c>
      <c r="P894" t="s">
        <v>535</v>
      </c>
      <c r="Q894" t="s">
        <v>536</v>
      </c>
      <c r="R894" t="s">
        <v>72</v>
      </c>
      <c r="S894" s="83">
        <v>0</v>
      </c>
      <c r="T894" s="83">
        <v>5047</v>
      </c>
      <c r="U894" s="83">
        <v>-5047</v>
      </c>
      <c r="V894" s="83">
        <v>0</v>
      </c>
      <c r="W894" s="83">
        <v>0</v>
      </c>
      <c r="X894" s="83">
        <v>38.875975930472293</v>
      </c>
      <c r="Y894">
        <v>0</v>
      </c>
      <c r="Z894" s="83">
        <v>-504.70000000000005</v>
      </c>
      <c r="AA894" s="83">
        <v>-465.82402406952775</v>
      </c>
    </row>
    <row r="895" spans="1:27" x14ac:dyDescent="0.25">
      <c r="A895" t="s">
        <v>1529</v>
      </c>
      <c r="B895" t="s">
        <v>1529</v>
      </c>
      <c r="C895" t="s">
        <v>2923</v>
      </c>
      <c r="D895" t="s">
        <v>2924</v>
      </c>
      <c r="E895" t="s">
        <v>2925</v>
      </c>
      <c r="F895" t="s">
        <v>2926</v>
      </c>
      <c r="G895" t="s">
        <v>2310</v>
      </c>
      <c r="H895" t="s">
        <v>2927</v>
      </c>
      <c r="I895" t="s">
        <v>68</v>
      </c>
      <c r="J895" t="s">
        <v>80</v>
      </c>
      <c r="K895" t="s">
        <v>84</v>
      </c>
      <c r="L895" t="s">
        <v>85</v>
      </c>
      <c r="M895" t="s">
        <v>561</v>
      </c>
      <c r="N895" t="s">
        <v>562</v>
      </c>
      <c r="O895" t="s">
        <v>562</v>
      </c>
      <c r="P895" t="s">
        <v>563</v>
      </c>
      <c r="Q895" t="s">
        <v>564</v>
      </c>
      <c r="R895" t="s">
        <v>72</v>
      </c>
      <c r="S895" s="83">
        <v>9668.7000000000007</v>
      </c>
      <c r="T895" s="83">
        <v>1421</v>
      </c>
      <c r="U895" s="83">
        <v>8247.7000000000007</v>
      </c>
      <c r="V895" s="83">
        <v>0</v>
      </c>
      <c r="W895" s="83">
        <v>0</v>
      </c>
      <c r="X895" s="83">
        <v>10.945663126055305</v>
      </c>
      <c r="Y895">
        <v>0</v>
      </c>
      <c r="Z895" s="83">
        <v>824.7700000000001</v>
      </c>
      <c r="AA895" s="83">
        <v>835.71566312605546</v>
      </c>
    </row>
    <row r="896" spans="1:27" x14ac:dyDescent="0.25">
      <c r="A896" t="s">
        <v>1529</v>
      </c>
      <c r="B896" t="s">
        <v>1529</v>
      </c>
      <c r="C896" t="s">
        <v>2923</v>
      </c>
      <c r="D896" t="s">
        <v>2924</v>
      </c>
      <c r="E896" t="s">
        <v>2925</v>
      </c>
      <c r="F896" t="s">
        <v>2926</v>
      </c>
      <c r="G896" t="s">
        <v>2310</v>
      </c>
      <c r="H896" t="s">
        <v>2927</v>
      </c>
      <c r="I896" t="s">
        <v>68</v>
      </c>
      <c r="J896" t="s">
        <v>80</v>
      </c>
      <c r="K896" t="s">
        <v>84</v>
      </c>
      <c r="L896" t="s">
        <v>85</v>
      </c>
      <c r="M896" t="s">
        <v>561</v>
      </c>
      <c r="N896" t="s">
        <v>562</v>
      </c>
      <c r="O896" t="s">
        <v>562</v>
      </c>
      <c r="P896" t="s">
        <v>2624</v>
      </c>
      <c r="Q896" t="s">
        <v>2034</v>
      </c>
      <c r="R896" t="s">
        <v>72</v>
      </c>
      <c r="S896" s="83">
        <v>0</v>
      </c>
      <c r="T896" s="83">
        <v>750</v>
      </c>
      <c r="U896" s="83">
        <v>-750</v>
      </c>
      <c r="V896" s="83">
        <v>0</v>
      </c>
      <c r="W896" s="83">
        <v>0</v>
      </c>
      <c r="X896" s="83">
        <v>5.7770917273339055</v>
      </c>
      <c r="Y896">
        <v>0</v>
      </c>
      <c r="Z896" s="83">
        <v>-75</v>
      </c>
      <c r="AA896" s="83">
        <v>-69.222908272666089</v>
      </c>
    </row>
    <row r="897" spans="1:27" x14ac:dyDescent="0.25">
      <c r="A897" t="s">
        <v>1529</v>
      </c>
      <c r="B897" t="s">
        <v>1529</v>
      </c>
      <c r="C897" t="s">
        <v>2923</v>
      </c>
      <c r="D897" t="s">
        <v>2924</v>
      </c>
      <c r="E897" t="s">
        <v>2925</v>
      </c>
      <c r="F897" t="s">
        <v>2926</v>
      </c>
      <c r="G897" t="s">
        <v>2310</v>
      </c>
      <c r="H897" t="s">
        <v>2927</v>
      </c>
      <c r="I897" t="s">
        <v>68</v>
      </c>
      <c r="J897" t="s">
        <v>80</v>
      </c>
      <c r="K897" t="s">
        <v>84</v>
      </c>
      <c r="L897" t="s">
        <v>85</v>
      </c>
      <c r="M897" t="s">
        <v>561</v>
      </c>
      <c r="N897" t="s">
        <v>562</v>
      </c>
      <c r="O897" t="s">
        <v>562</v>
      </c>
      <c r="P897" t="s">
        <v>2970</v>
      </c>
      <c r="Q897" t="s">
        <v>2971</v>
      </c>
      <c r="R897" t="s">
        <v>72</v>
      </c>
      <c r="S897" s="83">
        <v>0</v>
      </c>
      <c r="T897" s="83">
        <v>868</v>
      </c>
      <c r="U897" s="83">
        <v>-868</v>
      </c>
      <c r="V897" s="83">
        <v>0</v>
      </c>
      <c r="W897" s="83">
        <v>0</v>
      </c>
      <c r="X897" s="83">
        <v>6.6860208257677725</v>
      </c>
      <c r="Y897">
        <v>0</v>
      </c>
      <c r="Z897" s="83">
        <v>-86.800000000000011</v>
      </c>
      <c r="AA897" s="83">
        <v>-80.113979174232242</v>
      </c>
    </row>
    <row r="898" spans="1:27" x14ac:dyDescent="0.25">
      <c r="A898" t="s">
        <v>1529</v>
      </c>
      <c r="B898" t="s">
        <v>1529</v>
      </c>
      <c r="C898" t="s">
        <v>2923</v>
      </c>
      <c r="D898" t="s">
        <v>2924</v>
      </c>
      <c r="E898" t="s">
        <v>2925</v>
      </c>
      <c r="F898" t="s">
        <v>2926</v>
      </c>
      <c r="G898" t="s">
        <v>2310</v>
      </c>
      <c r="H898" t="s">
        <v>2927</v>
      </c>
      <c r="I898" t="s">
        <v>68</v>
      </c>
      <c r="J898" t="s">
        <v>80</v>
      </c>
      <c r="K898" t="s">
        <v>84</v>
      </c>
      <c r="L898" t="s">
        <v>85</v>
      </c>
      <c r="M898" t="s">
        <v>425</v>
      </c>
      <c r="N898" t="s">
        <v>427</v>
      </c>
      <c r="O898" t="s">
        <v>427</v>
      </c>
      <c r="P898" t="s">
        <v>431</v>
      </c>
      <c r="Q898" t="s">
        <v>429</v>
      </c>
      <c r="R898" t="s">
        <v>72</v>
      </c>
      <c r="S898" s="83">
        <v>1859.15</v>
      </c>
      <c r="T898" s="83">
        <v>4440.2999999999993</v>
      </c>
      <c r="U898" s="83">
        <v>-2581.1499999999996</v>
      </c>
      <c r="V898" s="83">
        <v>0</v>
      </c>
      <c r="W898" s="83">
        <v>0</v>
      </c>
      <c r="X898" s="83">
        <v>34.202693862507651</v>
      </c>
      <c r="Y898">
        <v>0</v>
      </c>
      <c r="Z898" s="83">
        <v>-258.11500000000001</v>
      </c>
      <c r="AA898" s="83">
        <v>-223.91230613749232</v>
      </c>
    </row>
    <row r="899" spans="1:27" x14ac:dyDescent="0.25">
      <c r="A899" t="s">
        <v>1529</v>
      </c>
      <c r="B899" t="s">
        <v>1529</v>
      </c>
      <c r="C899" t="s">
        <v>2923</v>
      </c>
      <c r="D899" t="s">
        <v>2924</v>
      </c>
      <c r="E899" t="s">
        <v>2925</v>
      </c>
      <c r="F899" t="s">
        <v>2926</v>
      </c>
      <c r="G899" t="s">
        <v>2310</v>
      </c>
      <c r="H899" t="s">
        <v>2927</v>
      </c>
      <c r="I899" t="s">
        <v>68</v>
      </c>
      <c r="J899" t="s">
        <v>80</v>
      </c>
      <c r="K899" t="s">
        <v>84</v>
      </c>
      <c r="L899" t="s">
        <v>85</v>
      </c>
      <c r="M899" t="s">
        <v>425</v>
      </c>
      <c r="N899" t="s">
        <v>427</v>
      </c>
      <c r="O899" t="s">
        <v>427</v>
      </c>
      <c r="P899" t="s">
        <v>691</v>
      </c>
      <c r="Q899" t="s">
        <v>429</v>
      </c>
      <c r="R899" t="s">
        <v>72</v>
      </c>
      <c r="S899" s="83">
        <v>743.66</v>
      </c>
      <c r="T899" s="83">
        <v>1115.49</v>
      </c>
      <c r="U899" s="83">
        <v>-371.83000000000004</v>
      </c>
      <c r="V899" s="83">
        <v>0</v>
      </c>
      <c r="W899" s="83">
        <v>0</v>
      </c>
      <c r="X899" s="83">
        <v>8.5923840678982639</v>
      </c>
      <c r="Y899">
        <v>0</v>
      </c>
      <c r="Z899" s="83">
        <v>-37.183000000000007</v>
      </c>
      <c r="AA899" s="83">
        <v>-28.590615932101741</v>
      </c>
    </row>
    <row r="900" spans="1:27" x14ac:dyDescent="0.25">
      <c r="A900" t="s">
        <v>1529</v>
      </c>
      <c r="B900" t="s">
        <v>1529</v>
      </c>
      <c r="C900" t="s">
        <v>2923</v>
      </c>
      <c r="D900" t="s">
        <v>2924</v>
      </c>
      <c r="E900" t="s">
        <v>2925</v>
      </c>
      <c r="F900" t="s">
        <v>2926</v>
      </c>
      <c r="G900" t="s">
        <v>2310</v>
      </c>
      <c r="H900" t="s">
        <v>2927</v>
      </c>
      <c r="I900" t="s">
        <v>68</v>
      </c>
      <c r="J900" t="s">
        <v>80</v>
      </c>
      <c r="K900" t="s">
        <v>84</v>
      </c>
      <c r="L900" t="s">
        <v>85</v>
      </c>
      <c r="M900" t="s">
        <v>425</v>
      </c>
      <c r="N900" t="s">
        <v>427</v>
      </c>
      <c r="O900" t="s">
        <v>427</v>
      </c>
      <c r="P900" t="s">
        <v>432</v>
      </c>
      <c r="Q900" t="s">
        <v>429</v>
      </c>
      <c r="R900" t="s">
        <v>72</v>
      </c>
      <c r="S900" s="83">
        <v>3718.2999999999997</v>
      </c>
      <c r="T900" s="83">
        <v>1837.49</v>
      </c>
      <c r="U900" s="83">
        <v>1880.8099999999997</v>
      </c>
      <c r="V900" s="83">
        <v>0</v>
      </c>
      <c r="W900" s="83">
        <v>0</v>
      </c>
      <c r="X900" s="83">
        <v>14.15379770407837</v>
      </c>
      <c r="Y900">
        <v>0</v>
      </c>
      <c r="Z900" s="83">
        <v>188.08099999999996</v>
      </c>
      <c r="AA900" s="83">
        <v>202.23479770407835</v>
      </c>
    </row>
    <row r="901" spans="1:27" x14ac:dyDescent="0.25">
      <c r="A901" t="s">
        <v>1529</v>
      </c>
      <c r="B901" t="s">
        <v>1529</v>
      </c>
      <c r="C901" t="s">
        <v>2923</v>
      </c>
      <c r="D901" t="s">
        <v>2924</v>
      </c>
      <c r="E901" t="s">
        <v>2925</v>
      </c>
      <c r="F901" t="s">
        <v>2926</v>
      </c>
      <c r="G901" t="s">
        <v>2310</v>
      </c>
      <c r="H901" t="s">
        <v>2927</v>
      </c>
      <c r="I901" t="s">
        <v>68</v>
      </c>
      <c r="J901" t="s">
        <v>80</v>
      </c>
      <c r="K901" t="s">
        <v>84</v>
      </c>
      <c r="L901" t="s">
        <v>85</v>
      </c>
      <c r="M901" t="s">
        <v>425</v>
      </c>
      <c r="N901" t="s">
        <v>427</v>
      </c>
      <c r="O901" t="s">
        <v>427</v>
      </c>
      <c r="P901" t="s">
        <v>1761</v>
      </c>
      <c r="Q901" t="s">
        <v>429</v>
      </c>
      <c r="R901" t="s">
        <v>72</v>
      </c>
      <c r="S901" s="83">
        <v>743.66</v>
      </c>
      <c r="T901" s="83">
        <v>1465.6599999999999</v>
      </c>
      <c r="U901" s="83">
        <v>-721.99999999999989</v>
      </c>
      <c r="V901" s="83">
        <v>0</v>
      </c>
      <c r="W901" s="83">
        <v>0</v>
      </c>
      <c r="X901" s="83">
        <v>11.289669681445615</v>
      </c>
      <c r="Y901">
        <v>0</v>
      </c>
      <c r="Z901" s="83">
        <v>-72.2</v>
      </c>
      <c r="AA901" s="83">
        <v>-60.910330318554387</v>
      </c>
    </row>
    <row r="902" spans="1:27" x14ac:dyDescent="0.25">
      <c r="A902" t="s">
        <v>1529</v>
      </c>
      <c r="B902" t="s">
        <v>1529</v>
      </c>
      <c r="C902" t="s">
        <v>2923</v>
      </c>
      <c r="D902" t="s">
        <v>2924</v>
      </c>
      <c r="E902" t="s">
        <v>2925</v>
      </c>
      <c r="F902" t="s">
        <v>2926</v>
      </c>
      <c r="G902" t="s">
        <v>2310</v>
      </c>
      <c r="H902" t="s">
        <v>2927</v>
      </c>
      <c r="I902" t="s">
        <v>68</v>
      </c>
      <c r="J902" t="s">
        <v>80</v>
      </c>
      <c r="K902" t="s">
        <v>84</v>
      </c>
      <c r="L902" t="s">
        <v>85</v>
      </c>
      <c r="M902" t="s">
        <v>425</v>
      </c>
      <c r="N902" t="s">
        <v>427</v>
      </c>
      <c r="O902" t="s">
        <v>427</v>
      </c>
      <c r="P902" t="s">
        <v>1762</v>
      </c>
      <c r="Q902" t="s">
        <v>429</v>
      </c>
      <c r="R902" t="s">
        <v>72</v>
      </c>
      <c r="S902" s="83">
        <v>0</v>
      </c>
      <c r="T902" s="83">
        <v>2230.98</v>
      </c>
      <c r="U902" s="83">
        <v>-2230.98</v>
      </c>
      <c r="V902" s="83">
        <v>0</v>
      </c>
      <c r="W902" s="83">
        <v>0</v>
      </c>
      <c r="X902" s="83">
        <v>17.184768135796528</v>
      </c>
      <c r="Y902">
        <v>0</v>
      </c>
      <c r="Z902" s="83">
        <v>-223.09800000000001</v>
      </c>
      <c r="AA902" s="83">
        <v>-205.91323186420348</v>
      </c>
    </row>
    <row r="903" spans="1:27" x14ac:dyDescent="0.25">
      <c r="A903" t="s">
        <v>1529</v>
      </c>
      <c r="B903" t="s">
        <v>1529</v>
      </c>
      <c r="C903" t="s">
        <v>2923</v>
      </c>
      <c r="D903" t="s">
        <v>2924</v>
      </c>
      <c r="E903" t="s">
        <v>2925</v>
      </c>
      <c r="F903" t="s">
        <v>2926</v>
      </c>
      <c r="G903" t="s">
        <v>2310</v>
      </c>
      <c r="H903" t="s">
        <v>2927</v>
      </c>
      <c r="I903" t="s">
        <v>68</v>
      </c>
      <c r="J903" t="s">
        <v>80</v>
      </c>
      <c r="K903" t="s">
        <v>84</v>
      </c>
      <c r="L903" t="s">
        <v>85</v>
      </c>
      <c r="M903" t="s">
        <v>425</v>
      </c>
      <c r="N903" t="s">
        <v>427</v>
      </c>
      <c r="O903" t="s">
        <v>427</v>
      </c>
      <c r="P903" t="s">
        <v>1763</v>
      </c>
      <c r="Q903" t="s">
        <v>429</v>
      </c>
      <c r="R903" t="s">
        <v>72</v>
      </c>
      <c r="S903" s="83">
        <v>0</v>
      </c>
      <c r="T903" s="83">
        <v>1465.6599999999999</v>
      </c>
      <c r="U903" s="83">
        <v>-1465.6599999999999</v>
      </c>
      <c r="V903" s="83">
        <v>0</v>
      </c>
      <c r="W903" s="83">
        <v>0</v>
      </c>
      <c r="X903" s="83">
        <v>11.289669681445615</v>
      </c>
      <c r="Y903">
        <v>0</v>
      </c>
      <c r="Z903" s="83">
        <v>-146.566</v>
      </c>
      <c r="AA903" s="83">
        <v>-135.27633031855439</v>
      </c>
    </row>
    <row r="904" spans="1:27" x14ac:dyDescent="0.25">
      <c r="A904" t="s">
        <v>1529</v>
      </c>
      <c r="B904" t="s">
        <v>1529</v>
      </c>
      <c r="C904" t="s">
        <v>2923</v>
      </c>
      <c r="D904" t="s">
        <v>2924</v>
      </c>
      <c r="E904" t="s">
        <v>2925</v>
      </c>
      <c r="F904" t="s">
        <v>2926</v>
      </c>
      <c r="G904" t="s">
        <v>2310</v>
      </c>
      <c r="H904" t="s">
        <v>2927</v>
      </c>
      <c r="I904" t="s">
        <v>68</v>
      </c>
      <c r="J904" t="s">
        <v>80</v>
      </c>
      <c r="K904" t="s">
        <v>84</v>
      </c>
      <c r="L904" t="s">
        <v>85</v>
      </c>
      <c r="M904" t="s">
        <v>425</v>
      </c>
      <c r="N904" t="s">
        <v>427</v>
      </c>
      <c r="O904" t="s">
        <v>427</v>
      </c>
      <c r="P904" t="s">
        <v>566</v>
      </c>
      <c r="Q904" t="s">
        <v>429</v>
      </c>
      <c r="R904" t="s">
        <v>72</v>
      </c>
      <c r="S904" s="83">
        <v>2230.98</v>
      </c>
      <c r="T904" s="83">
        <v>2187.66</v>
      </c>
      <c r="U904" s="83">
        <v>43.320000000000164</v>
      </c>
      <c r="V904" s="83">
        <v>0</v>
      </c>
      <c r="W904" s="83">
        <v>0</v>
      </c>
      <c r="X904" s="83">
        <v>16.851083317625722</v>
      </c>
      <c r="Y904">
        <v>0</v>
      </c>
      <c r="Z904" s="83">
        <v>4.3319999999999936</v>
      </c>
      <c r="AA904" s="83">
        <v>21.183083317625744</v>
      </c>
    </row>
    <row r="905" spans="1:27" x14ac:dyDescent="0.25">
      <c r="A905" t="s">
        <v>1529</v>
      </c>
      <c r="B905" t="s">
        <v>1529</v>
      </c>
      <c r="C905" t="s">
        <v>2923</v>
      </c>
      <c r="D905" t="s">
        <v>2924</v>
      </c>
      <c r="E905" t="s">
        <v>2925</v>
      </c>
      <c r="F905" t="s">
        <v>2926</v>
      </c>
      <c r="G905" t="s">
        <v>2310</v>
      </c>
      <c r="H905" t="s">
        <v>2927</v>
      </c>
      <c r="I905" t="s">
        <v>68</v>
      </c>
      <c r="J905" t="s">
        <v>80</v>
      </c>
      <c r="K905" t="s">
        <v>84</v>
      </c>
      <c r="L905" t="s">
        <v>85</v>
      </c>
      <c r="M905" t="s">
        <v>425</v>
      </c>
      <c r="N905" t="s">
        <v>427</v>
      </c>
      <c r="O905" t="s">
        <v>427</v>
      </c>
      <c r="P905" t="s">
        <v>2414</v>
      </c>
      <c r="Q905" t="s">
        <v>429</v>
      </c>
      <c r="R905" t="s">
        <v>72</v>
      </c>
      <c r="S905" s="83">
        <v>0</v>
      </c>
      <c r="T905" s="83">
        <v>1093.83</v>
      </c>
      <c r="U905" s="83">
        <v>-1093.83</v>
      </c>
      <c r="V905" s="83">
        <v>0</v>
      </c>
      <c r="W905" s="83">
        <v>0</v>
      </c>
      <c r="X905" s="83">
        <v>8.4255416588128611</v>
      </c>
      <c r="Y905">
        <v>0</v>
      </c>
      <c r="Z905" s="83">
        <v>-109.38300000000001</v>
      </c>
      <c r="AA905" s="83">
        <v>-100.95745834118713</v>
      </c>
    </row>
    <row r="906" spans="1:27" x14ac:dyDescent="0.25">
      <c r="A906" t="s">
        <v>1529</v>
      </c>
      <c r="B906" t="s">
        <v>1529</v>
      </c>
      <c r="C906" t="s">
        <v>2923</v>
      </c>
      <c r="D906" t="s">
        <v>2924</v>
      </c>
      <c r="E906" t="s">
        <v>2925</v>
      </c>
      <c r="F906" t="s">
        <v>2926</v>
      </c>
      <c r="G906" t="s">
        <v>2310</v>
      </c>
      <c r="H906" t="s">
        <v>2927</v>
      </c>
      <c r="I906" t="s">
        <v>68</v>
      </c>
      <c r="J906" t="s">
        <v>80</v>
      </c>
      <c r="K906" t="s">
        <v>84</v>
      </c>
      <c r="L906" t="s">
        <v>85</v>
      </c>
      <c r="M906" t="s">
        <v>425</v>
      </c>
      <c r="N906" t="s">
        <v>427</v>
      </c>
      <c r="O906" t="s">
        <v>427</v>
      </c>
      <c r="P906" t="s">
        <v>988</v>
      </c>
      <c r="Q906" t="s">
        <v>429</v>
      </c>
      <c r="R906" t="s">
        <v>72</v>
      </c>
      <c r="S906" s="83">
        <v>4999.62</v>
      </c>
      <c r="T906" s="83">
        <v>0</v>
      </c>
      <c r="U906" s="83">
        <v>4999.62</v>
      </c>
      <c r="V906" s="83">
        <v>0</v>
      </c>
      <c r="W906" s="83">
        <v>0</v>
      </c>
      <c r="X906" s="83">
        <v>0</v>
      </c>
      <c r="Y906">
        <v>0</v>
      </c>
      <c r="Z906" s="83">
        <v>499.96199999999999</v>
      </c>
      <c r="AA906" s="83">
        <v>499.96199999999999</v>
      </c>
    </row>
    <row r="907" spans="1:27" x14ac:dyDescent="0.25">
      <c r="A907" t="s">
        <v>1529</v>
      </c>
      <c r="B907" t="s">
        <v>1529</v>
      </c>
      <c r="C907" t="s">
        <v>2923</v>
      </c>
      <c r="D907" t="s">
        <v>2924</v>
      </c>
      <c r="E907" t="s">
        <v>2925</v>
      </c>
      <c r="F907" t="s">
        <v>2926</v>
      </c>
      <c r="G907" t="s">
        <v>2310</v>
      </c>
      <c r="H907" t="s">
        <v>2927</v>
      </c>
      <c r="I907" t="s">
        <v>68</v>
      </c>
      <c r="J907" t="s">
        <v>80</v>
      </c>
      <c r="K907" t="s">
        <v>84</v>
      </c>
      <c r="L907" t="s">
        <v>85</v>
      </c>
      <c r="M907" t="s">
        <v>425</v>
      </c>
      <c r="N907" t="s">
        <v>426</v>
      </c>
      <c r="O907" t="s">
        <v>426</v>
      </c>
      <c r="P907" t="s">
        <v>915</v>
      </c>
      <c r="Q907" t="s">
        <v>3768</v>
      </c>
      <c r="R907" t="s">
        <v>72</v>
      </c>
      <c r="S907" s="83">
        <v>3501.9999999999991</v>
      </c>
      <c r="T907" s="83">
        <v>4202.3999999999996</v>
      </c>
      <c r="U907" s="83">
        <v>-700.40000000000055</v>
      </c>
      <c r="V907" s="83">
        <v>0</v>
      </c>
      <c r="W907" s="83">
        <v>0</v>
      </c>
      <c r="X907" s="83">
        <v>32.370200366597331</v>
      </c>
      <c r="Y907">
        <v>0</v>
      </c>
      <c r="Z907" s="83">
        <v>-70.040000000000077</v>
      </c>
      <c r="AA907" s="83">
        <v>-37.669799633402761</v>
      </c>
    </row>
    <row r="908" spans="1:27" x14ac:dyDescent="0.25">
      <c r="A908" t="s">
        <v>1529</v>
      </c>
      <c r="B908" t="s">
        <v>1529</v>
      </c>
      <c r="C908" t="s">
        <v>2923</v>
      </c>
      <c r="D908" t="s">
        <v>2924</v>
      </c>
      <c r="E908" t="s">
        <v>2925</v>
      </c>
      <c r="F908" t="s">
        <v>2926</v>
      </c>
      <c r="G908" t="s">
        <v>2310</v>
      </c>
      <c r="H908" t="s">
        <v>2927</v>
      </c>
      <c r="I908" t="s">
        <v>68</v>
      </c>
      <c r="J908" t="s">
        <v>80</v>
      </c>
      <c r="K908" t="s">
        <v>84</v>
      </c>
      <c r="L908" t="s">
        <v>85</v>
      </c>
      <c r="M908" t="s">
        <v>425</v>
      </c>
      <c r="N908" t="s">
        <v>426</v>
      </c>
      <c r="O908" t="s">
        <v>426</v>
      </c>
      <c r="P908" t="s">
        <v>681</v>
      </c>
      <c r="Q908" t="s">
        <v>3768</v>
      </c>
      <c r="R908" t="s">
        <v>72</v>
      </c>
      <c r="S908" s="83">
        <v>382.13</v>
      </c>
      <c r="T908" s="83">
        <v>0</v>
      </c>
      <c r="U908" s="83">
        <v>382.13</v>
      </c>
      <c r="V908" s="83">
        <v>0</v>
      </c>
      <c r="W908" s="83">
        <v>0</v>
      </c>
      <c r="X908" s="83">
        <v>0</v>
      </c>
      <c r="Y908">
        <v>0</v>
      </c>
      <c r="Z908" s="83">
        <v>38.213000000000001</v>
      </c>
      <c r="AA908" s="83">
        <v>38.213000000000001</v>
      </c>
    </row>
    <row r="909" spans="1:27" x14ac:dyDescent="0.25">
      <c r="A909" t="s">
        <v>1529</v>
      </c>
      <c r="B909" t="s">
        <v>1529</v>
      </c>
      <c r="C909" t="s">
        <v>2923</v>
      </c>
      <c r="D909" t="s">
        <v>2924</v>
      </c>
      <c r="E909" t="s">
        <v>2925</v>
      </c>
      <c r="F909" t="s">
        <v>2926</v>
      </c>
      <c r="G909" t="s">
        <v>2310</v>
      </c>
      <c r="H909" t="s">
        <v>2927</v>
      </c>
      <c r="I909" t="s">
        <v>68</v>
      </c>
      <c r="J909" t="s">
        <v>80</v>
      </c>
      <c r="K909" t="s">
        <v>84</v>
      </c>
      <c r="L909" t="s">
        <v>85</v>
      </c>
      <c r="M909" t="s">
        <v>425</v>
      </c>
      <c r="N909" t="s">
        <v>426</v>
      </c>
      <c r="O909" t="s">
        <v>426</v>
      </c>
      <c r="P909" t="s">
        <v>2481</v>
      </c>
      <c r="Q909" t="s">
        <v>3768</v>
      </c>
      <c r="R909" t="s">
        <v>72</v>
      </c>
      <c r="S909" s="83">
        <v>0</v>
      </c>
      <c r="T909" s="83">
        <v>680</v>
      </c>
      <c r="U909" s="83">
        <v>-680</v>
      </c>
      <c r="V909" s="83">
        <v>0</v>
      </c>
      <c r="W909" s="83">
        <v>0</v>
      </c>
      <c r="X909" s="83">
        <v>5.2378964994494073</v>
      </c>
      <c r="Y909">
        <v>0</v>
      </c>
      <c r="Z909" s="83">
        <v>-68</v>
      </c>
      <c r="AA909" s="83">
        <v>-62.762103500550595</v>
      </c>
    </row>
    <row r="910" spans="1:27" x14ac:dyDescent="0.25">
      <c r="A910" t="s">
        <v>1529</v>
      </c>
      <c r="B910" t="s">
        <v>1529</v>
      </c>
      <c r="C910" t="s">
        <v>2923</v>
      </c>
      <c r="D910" t="s">
        <v>2924</v>
      </c>
      <c r="E910" t="s">
        <v>2925</v>
      </c>
      <c r="F910" t="s">
        <v>2926</v>
      </c>
      <c r="G910" t="s">
        <v>2310</v>
      </c>
      <c r="H910" t="s">
        <v>2927</v>
      </c>
      <c r="I910" t="s">
        <v>68</v>
      </c>
      <c r="J910" t="s">
        <v>80</v>
      </c>
      <c r="K910" t="s">
        <v>84</v>
      </c>
      <c r="L910" t="s">
        <v>85</v>
      </c>
      <c r="M910" t="s">
        <v>425</v>
      </c>
      <c r="N910" t="s">
        <v>426</v>
      </c>
      <c r="O910" t="s">
        <v>426</v>
      </c>
      <c r="P910" t="s">
        <v>1989</v>
      </c>
      <c r="Q910" t="s">
        <v>3768</v>
      </c>
      <c r="R910" t="s">
        <v>72</v>
      </c>
      <c r="S910" s="83">
        <v>2292.7800000000002</v>
      </c>
      <c r="T910" s="83">
        <v>764.26</v>
      </c>
      <c r="U910" s="83">
        <v>1528.5200000000002</v>
      </c>
      <c r="V910" s="83">
        <v>0</v>
      </c>
      <c r="W910" s="83">
        <v>0</v>
      </c>
      <c r="X910" s="83">
        <v>5.8869334980429464</v>
      </c>
      <c r="Y910">
        <v>0</v>
      </c>
      <c r="Z910" s="83">
        <v>152.85200000000003</v>
      </c>
      <c r="AA910" s="83">
        <v>158.73893349804297</v>
      </c>
    </row>
    <row r="911" spans="1:27" x14ac:dyDescent="0.25">
      <c r="A911" t="s">
        <v>1529</v>
      </c>
      <c r="B911" t="s">
        <v>1529</v>
      </c>
      <c r="C911" t="s">
        <v>2923</v>
      </c>
      <c r="D911" t="s">
        <v>2924</v>
      </c>
      <c r="E911" t="s">
        <v>2925</v>
      </c>
      <c r="F911" t="s">
        <v>2926</v>
      </c>
      <c r="G911" t="s">
        <v>2310</v>
      </c>
      <c r="H911" t="s">
        <v>2927</v>
      </c>
      <c r="I911" t="s">
        <v>68</v>
      </c>
      <c r="J911" t="s">
        <v>80</v>
      </c>
      <c r="K911" t="s">
        <v>84</v>
      </c>
      <c r="L911" t="s">
        <v>85</v>
      </c>
      <c r="M911" t="s">
        <v>425</v>
      </c>
      <c r="N911" t="s">
        <v>426</v>
      </c>
      <c r="O911" t="s">
        <v>426</v>
      </c>
      <c r="P911" t="s">
        <v>2036</v>
      </c>
      <c r="Q911" t="s">
        <v>3768</v>
      </c>
      <c r="R911" t="s">
        <v>72</v>
      </c>
      <c r="S911" s="83">
        <v>764.26</v>
      </c>
      <c r="T911" s="83">
        <v>0</v>
      </c>
      <c r="U911" s="83">
        <v>764.26</v>
      </c>
      <c r="V911" s="83">
        <v>0</v>
      </c>
      <c r="W911" s="83">
        <v>0</v>
      </c>
      <c r="X911" s="83">
        <v>0</v>
      </c>
      <c r="Y911">
        <v>0</v>
      </c>
      <c r="Z911" s="83">
        <v>76.426000000000002</v>
      </c>
      <c r="AA911" s="83">
        <v>76.426000000000002</v>
      </c>
    </row>
    <row r="912" spans="1:27" x14ac:dyDescent="0.25">
      <c r="A912" t="s">
        <v>1529</v>
      </c>
      <c r="B912" t="s">
        <v>1529</v>
      </c>
      <c r="C912" t="s">
        <v>2923</v>
      </c>
      <c r="D912" t="s">
        <v>2924</v>
      </c>
      <c r="E912" t="s">
        <v>2925</v>
      </c>
      <c r="F912" t="s">
        <v>2926</v>
      </c>
      <c r="G912" t="s">
        <v>2310</v>
      </c>
      <c r="H912" t="s">
        <v>2927</v>
      </c>
      <c r="I912" t="s">
        <v>68</v>
      </c>
      <c r="J912" t="s">
        <v>80</v>
      </c>
      <c r="K912" t="s">
        <v>84</v>
      </c>
      <c r="L912" t="s">
        <v>85</v>
      </c>
      <c r="M912" t="s">
        <v>425</v>
      </c>
      <c r="N912" t="s">
        <v>426</v>
      </c>
      <c r="O912" t="s">
        <v>426</v>
      </c>
      <c r="P912" t="s">
        <v>2676</v>
      </c>
      <c r="Q912" t="s">
        <v>3768</v>
      </c>
      <c r="R912" t="s">
        <v>72</v>
      </c>
      <c r="S912" s="83">
        <v>350.2</v>
      </c>
      <c r="T912" s="83">
        <v>0</v>
      </c>
      <c r="U912" s="83">
        <v>350.2</v>
      </c>
      <c r="V912" s="83">
        <v>0</v>
      </c>
      <c r="W912" s="83">
        <v>0</v>
      </c>
      <c r="X912" s="83">
        <v>0</v>
      </c>
      <c r="Y912">
        <v>0</v>
      </c>
      <c r="Z912" s="83">
        <v>35.020000000000003</v>
      </c>
      <c r="AA912" s="83">
        <v>35.020000000000003</v>
      </c>
    </row>
    <row r="913" spans="1:27" x14ac:dyDescent="0.25">
      <c r="A913" t="s">
        <v>1529</v>
      </c>
      <c r="B913" t="s">
        <v>1529</v>
      </c>
      <c r="C913" t="s">
        <v>2923</v>
      </c>
      <c r="D913" t="s">
        <v>2924</v>
      </c>
      <c r="E913" t="s">
        <v>2925</v>
      </c>
      <c r="F913" t="s">
        <v>2926</v>
      </c>
      <c r="G913" t="s">
        <v>2310</v>
      </c>
      <c r="H913" t="s">
        <v>2927</v>
      </c>
      <c r="I913" t="s">
        <v>68</v>
      </c>
      <c r="J913" t="s">
        <v>80</v>
      </c>
      <c r="K913" t="s">
        <v>84</v>
      </c>
      <c r="L913" t="s">
        <v>85</v>
      </c>
      <c r="M913" t="s">
        <v>425</v>
      </c>
      <c r="N913" t="s">
        <v>426</v>
      </c>
      <c r="O913" t="s">
        <v>426</v>
      </c>
      <c r="P913" t="s">
        <v>2677</v>
      </c>
      <c r="Q913" t="s">
        <v>3768</v>
      </c>
      <c r="R913" t="s">
        <v>72</v>
      </c>
      <c r="S913" s="83">
        <v>382.13</v>
      </c>
      <c r="T913" s="83">
        <v>0</v>
      </c>
      <c r="U913" s="83">
        <v>382.13</v>
      </c>
      <c r="V913" s="83">
        <v>0</v>
      </c>
      <c r="W913" s="83">
        <v>0</v>
      </c>
      <c r="X913" s="83">
        <v>0</v>
      </c>
      <c r="Y913">
        <v>0</v>
      </c>
      <c r="Z913" s="83">
        <v>38.213000000000001</v>
      </c>
      <c r="AA913" s="83">
        <v>38.213000000000001</v>
      </c>
    </row>
    <row r="914" spans="1:27" x14ac:dyDescent="0.25">
      <c r="A914" t="s">
        <v>1529</v>
      </c>
      <c r="B914" t="s">
        <v>1529</v>
      </c>
      <c r="C914" t="s">
        <v>2923</v>
      </c>
      <c r="D914" t="s">
        <v>2924</v>
      </c>
      <c r="E914" t="s">
        <v>2925</v>
      </c>
      <c r="F914" t="s">
        <v>2926</v>
      </c>
      <c r="G914" t="s">
        <v>2310</v>
      </c>
      <c r="H914" t="s">
        <v>2927</v>
      </c>
      <c r="I914" t="s">
        <v>68</v>
      </c>
      <c r="J914" t="s">
        <v>80</v>
      </c>
      <c r="K914" t="s">
        <v>84</v>
      </c>
      <c r="L914" t="s">
        <v>85</v>
      </c>
      <c r="M914" t="s">
        <v>425</v>
      </c>
      <c r="N914" t="s">
        <v>426</v>
      </c>
      <c r="O914" t="s">
        <v>426</v>
      </c>
      <c r="P914" t="s">
        <v>3831</v>
      </c>
      <c r="Q914" t="s">
        <v>3768</v>
      </c>
      <c r="R914" t="s">
        <v>72</v>
      </c>
      <c r="S914" s="83">
        <v>0</v>
      </c>
      <c r="T914" s="83">
        <v>609.76</v>
      </c>
      <c r="U914" s="83">
        <v>-609.76</v>
      </c>
      <c r="V914" s="83">
        <v>0</v>
      </c>
      <c r="W914" s="83">
        <v>0</v>
      </c>
      <c r="X914" s="83">
        <v>4.6968526022121626</v>
      </c>
      <c r="Y914">
        <v>0</v>
      </c>
      <c r="Z914" s="83">
        <v>-60.975999999999999</v>
      </c>
      <c r="AA914" s="83">
        <v>-56.279147397787838</v>
      </c>
    </row>
    <row r="915" spans="1:27" x14ac:dyDescent="0.25">
      <c r="A915" t="s">
        <v>1529</v>
      </c>
      <c r="B915" t="s">
        <v>1529</v>
      </c>
      <c r="C915" t="s">
        <v>2923</v>
      </c>
      <c r="D915" t="s">
        <v>2924</v>
      </c>
      <c r="E915" t="s">
        <v>2925</v>
      </c>
      <c r="F915" t="s">
        <v>2926</v>
      </c>
      <c r="G915" t="s">
        <v>2310</v>
      </c>
      <c r="H915" t="s">
        <v>2927</v>
      </c>
      <c r="I915" t="s">
        <v>68</v>
      </c>
      <c r="J915" t="s">
        <v>80</v>
      </c>
      <c r="K915" t="s">
        <v>84</v>
      </c>
      <c r="L915" t="s">
        <v>85</v>
      </c>
      <c r="M915" t="s">
        <v>425</v>
      </c>
      <c r="N915" t="s">
        <v>433</v>
      </c>
      <c r="O915" t="s">
        <v>433</v>
      </c>
      <c r="P915" t="s">
        <v>2973</v>
      </c>
      <c r="Q915" t="s">
        <v>3768</v>
      </c>
      <c r="R915" t="s">
        <v>72</v>
      </c>
      <c r="S915" s="83">
        <v>281.19</v>
      </c>
      <c r="T915" s="83">
        <v>0</v>
      </c>
      <c r="U915" s="83">
        <v>281.19</v>
      </c>
      <c r="V915" s="83">
        <v>0</v>
      </c>
      <c r="W915" s="83">
        <v>0</v>
      </c>
      <c r="X915" s="83">
        <v>0</v>
      </c>
      <c r="Y915">
        <v>0</v>
      </c>
      <c r="Z915" s="83">
        <v>28.119</v>
      </c>
      <c r="AA915" s="83">
        <v>28.119</v>
      </c>
    </row>
    <row r="916" spans="1:27" x14ac:dyDescent="0.25">
      <c r="A916" t="s">
        <v>1529</v>
      </c>
      <c r="B916" t="s">
        <v>1529</v>
      </c>
      <c r="C916" t="s">
        <v>2923</v>
      </c>
      <c r="D916" t="s">
        <v>2924</v>
      </c>
      <c r="E916" t="s">
        <v>2925</v>
      </c>
      <c r="F916" t="s">
        <v>2926</v>
      </c>
      <c r="G916" t="s">
        <v>2310</v>
      </c>
      <c r="H916" t="s">
        <v>2927</v>
      </c>
      <c r="I916" t="s">
        <v>68</v>
      </c>
      <c r="J916" t="s">
        <v>80</v>
      </c>
      <c r="K916" t="s">
        <v>84</v>
      </c>
      <c r="L916" t="s">
        <v>85</v>
      </c>
      <c r="M916" t="s">
        <v>425</v>
      </c>
      <c r="N916" t="s">
        <v>433</v>
      </c>
      <c r="O916" t="s">
        <v>433</v>
      </c>
      <c r="P916" t="s">
        <v>2599</v>
      </c>
      <c r="Q916" t="s">
        <v>3768</v>
      </c>
      <c r="R916" t="s">
        <v>72</v>
      </c>
      <c r="S916" s="83">
        <v>1968.33</v>
      </c>
      <c r="T916" s="83">
        <v>843.57</v>
      </c>
      <c r="U916" s="83">
        <v>1124.7599999999998</v>
      </c>
      <c r="V916" s="83">
        <v>0</v>
      </c>
      <c r="W916" s="83">
        <v>0</v>
      </c>
      <c r="X916" s="83">
        <v>6.4978416912360837</v>
      </c>
      <c r="Y916">
        <v>0</v>
      </c>
      <c r="Z916" s="83">
        <v>112.47599999999998</v>
      </c>
      <c r="AA916" s="83">
        <v>118.97384169123607</v>
      </c>
    </row>
    <row r="917" spans="1:27" x14ac:dyDescent="0.25">
      <c r="A917" t="s">
        <v>1529</v>
      </c>
      <c r="B917" t="s">
        <v>1529</v>
      </c>
      <c r="C917" t="s">
        <v>2923</v>
      </c>
      <c r="D917" t="s">
        <v>2924</v>
      </c>
      <c r="E917" t="s">
        <v>2925</v>
      </c>
      <c r="F917" t="s">
        <v>2926</v>
      </c>
      <c r="G917" t="s">
        <v>2310</v>
      </c>
      <c r="H917" t="s">
        <v>2927</v>
      </c>
      <c r="I917" t="s">
        <v>68</v>
      </c>
      <c r="J917" t="s">
        <v>80</v>
      </c>
      <c r="K917" t="s">
        <v>84</v>
      </c>
      <c r="L917" t="s">
        <v>85</v>
      </c>
      <c r="M917" t="s">
        <v>425</v>
      </c>
      <c r="N917" t="s">
        <v>682</v>
      </c>
      <c r="O917" t="s">
        <v>682</v>
      </c>
      <c r="P917" t="s">
        <v>683</v>
      </c>
      <c r="Q917" t="s">
        <v>3768</v>
      </c>
      <c r="R917" t="s">
        <v>72</v>
      </c>
      <c r="S917" s="83">
        <v>4499.04</v>
      </c>
      <c r="T917" s="83">
        <v>3374.28</v>
      </c>
      <c r="U917" s="83">
        <v>1124.7599999999998</v>
      </c>
      <c r="V917" s="83">
        <v>0</v>
      </c>
      <c r="W917" s="83">
        <v>0</v>
      </c>
      <c r="X917" s="83">
        <v>25.991366764944335</v>
      </c>
      <c r="Y917">
        <v>0</v>
      </c>
      <c r="Z917" s="83">
        <v>112.47599999999994</v>
      </c>
      <c r="AA917" s="83">
        <v>138.4673667649443</v>
      </c>
    </row>
    <row r="918" spans="1:27" x14ac:dyDescent="0.25">
      <c r="A918" t="s">
        <v>1529</v>
      </c>
      <c r="B918" t="s">
        <v>1529</v>
      </c>
      <c r="C918" t="s">
        <v>2923</v>
      </c>
      <c r="D918" t="s">
        <v>2924</v>
      </c>
      <c r="E918" t="s">
        <v>2925</v>
      </c>
      <c r="F918" t="s">
        <v>2926</v>
      </c>
      <c r="G918" t="s">
        <v>2310</v>
      </c>
      <c r="H918" t="s">
        <v>2927</v>
      </c>
      <c r="I918" t="s">
        <v>68</v>
      </c>
      <c r="J918" t="s">
        <v>80</v>
      </c>
      <c r="K918" t="s">
        <v>84</v>
      </c>
      <c r="L918" t="s">
        <v>85</v>
      </c>
      <c r="M918" t="s">
        <v>425</v>
      </c>
      <c r="N918" t="s">
        <v>682</v>
      </c>
      <c r="O918" t="s">
        <v>682</v>
      </c>
      <c r="P918" t="s">
        <v>986</v>
      </c>
      <c r="Q918" t="s">
        <v>3768</v>
      </c>
      <c r="R918" t="s">
        <v>72</v>
      </c>
      <c r="S918" s="83">
        <v>3093.09</v>
      </c>
      <c r="T918" s="83">
        <v>3341.52</v>
      </c>
      <c r="U918" s="83">
        <v>-248.42999999999984</v>
      </c>
      <c r="V918" s="83">
        <v>0</v>
      </c>
      <c r="W918" s="83">
        <v>0</v>
      </c>
      <c r="X918" s="83">
        <v>25.739023398294385</v>
      </c>
      <c r="Y918">
        <v>0</v>
      </c>
      <c r="Z918" s="83">
        <v>-24.842999999999961</v>
      </c>
      <c r="AA918" s="83">
        <v>0.89602339829440325</v>
      </c>
    </row>
    <row r="919" spans="1:27" x14ac:dyDescent="0.25">
      <c r="A919" t="s">
        <v>1529</v>
      </c>
      <c r="B919" t="s">
        <v>1529</v>
      </c>
      <c r="C919" t="s">
        <v>2923</v>
      </c>
      <c r="D919" t="s">
        <v>2924</v>
      </c>
      <c r="E919" t="s">
        <v>2925</v>
      </c>
      <c r="F919" t="s">
        <v>2926</v>
      </c>
      <c r="G919" t="s">
        <v>2310</v>
      </c>
      <c r="H919" t="s">
        <v>2927</v>
      </c>
      <c r="I919" t="s">
        <v>68</v>
      </c>
      <c r="J919" t="s">
        <v>80</v>
      </c>
      <c r="K919" t="s">
        <v>84</v>
      </c>
      <c r="L919" t="s">
        <v>85</v>
      </c>
      <c r="M919" t="s">
        <v>425</v>
      </c>
      <c r="N919" t="s">
        <v>682</v>
      </c>
      <c r="O919" t="s">
        <v>682</v>
      </c>
      <c r="P919" t="s">
        <v>686</v>
      </c>
      <c r="Q919" t="s">
        <v>3768</v>
      </c>
      <c r="R919" t="s">
        <v>72</v>
      </c>
      <c r="S919" s="83">
        <v>0</v>
      </c>
      <c r="T919" s="83">
        <v>819</v>
      </c>
      <c r="U919" s="83">
        <v>-819</v>
      </c>
      <c r="V919" s="83">
        <v>0</v>
      </c>
      <c r="W919" s="83">
        <v>0</v>
      </c>
      <c r="X919" s="83">
        <v>6.3085841662486244</v>
      </c>
      <c r="Y919">
        <v>0</v>
      </c>
      <c r="Z919" s="83">
        <v>-81.900000000000006</v>
      </c>
      <c r="AA919" s="83">
        <v>-75.591415833751384</v>
      </c>
    </row>
    <row r="920" spans="1:27" x14ac:dyDescent="0.25">
      <c r="A920" t="s">
        <v>1529</v>
      </c>
      <c r="B920" t="s">
        <v>1529</v>
      </c>
      <c r="C920" t="s">
        <v>2923</v>
      </c>
      <c r="D920" t="s">
        <v>2924</v>
      </c>
      <c r="E920" t="s">
        <v>2925</v>
      </c>
      <c r="F920" t="s">
        <v>2926</v>
      </c>
      <c r="G920" t="s">
        <v>2310</v>
      </c>
      <c r="H920" t="s">
        <v>2927</v>
      </c>
      <c r="I920" t="s">
        <v>68</v>
      </c>
      <c r="J920" t="s">
        <v>80</v>
      </c>
      <c r="K920" t="s">
        <v>84</v>
      </c>
      <c r="L920" t="s">
        <v>85</v>
      </c>
      <c r="M920" t="s">
        <v>425</v>
      </c>
      <c r="N920" t="s">
        <v>682</v>
      </c>
      <c r="O920" t="s">
        <v>682</v>
      </c>
      <c r="P920" t="s">
        <v>687</v>
      </c>
      <c r="Q920" t="s">
        <v>3768</v>
      </c>
      <c r="R920" t="s">
        <v>72</v>
      </c>
      <c r="S920" s="83">
        <v>5342.61</v>
      </c>
      <c r="T920" s="83">
        <v>1968.3300000000002</v>
      </c>
      <c r="U920" s="83">
        <v>3374.2799999999997</v>
      </c>
      <c r="V920" s="83">
        <v>0</v>
      </c>
      <c r="W920" s="83">
        <v>0</v>
      </c>
      <c r="X920" s="83">
        <v>15.161630612884194</v>
      </c>
      <c r="Y920">
        <v>0</v>
      </c>
      <c r="Z920" s="83">
        <v>337.42799999999994</v>
      </c>
      <c r="AA920" s="83">
        <v>352.58963061288409</v>
      </c>
    </row>
    <row r="921" spans="1:27" x14ac:dyDescent="0.25">
      <c r="A921" t="s">
        <v>1529</v>
      </c>
      <c r="B921" t="s">
        <v>1529</v>
      </c>
      <c r="C921" t="s">
        <v>2923</v>
      </c>
      <c r="D921" t="s">
        <v>2924</v>
      </c>
      <c r="E921" t="s">
        <v>2925</v>
      </c>
      <c r="F921" t="s">
        <v>2926</v>
      </c>
      <c r="G921" t="s">
        <v>2310</v>
      </c>
      <c r="H921" t="s">
        <v>2927</v>
      </c>
      <c r="I921" t="s">
        <v>68</v>
      </c>
      <c r="J921" t="s">
        <v>80</v>
      </c>
      <c r="K921" t="s">
        <v>84</v>
      </c>
      <c r="L921" t="s">
        <v>85</v>
      </c>
      <c r="M921" t="s">
        <v>425</v>
      </c>
      <c r="N921" t="s">
        <v>682</v>
      </c>
      <c r="O921" t="s">
        <v>682</v>
      </c>
      <c r="P921" t="s">
        <v>2972</v>
      </c>
      <c r="Q921" t="s">
        <v>3768</v>
      </c>
      <c r="R921" t="s">
        <v>72</v>
      </c>
      <c r="S921" s="83">
        <v>1968.33</v>
      </c>
      <c r="T921" s="83">
        <v>6311.76</v>
      </c>
      <c r="U921" s="83">
        <v>-4343.43</v>
      </c>
      <c r="V921" s="83">
        <v>0</v>
      </c>
      <c r="W921" s="83">
        <v>0</v>
      </c>
      <c r="X921" s="83">
        <v>48.618155307889396</v>
      </c>
      <c r="Y921">
        <v>0</v>
      </c>
      <c r="Z921" s="83">
        <v>-434.34300000000007</v>
      </c>
      <c r="AA921" s="83">
        <v>-385.72484469211065</v>
      </c>
    </row>
    <row r="922" spans="1:27" x14ac:dyDescent="0.25">
      <c r="A922" t="s">
        <v>1529</v>
      </c>
      <c r="B922" t="s">
        <v>1529</v>
      </c>
      <c r="C922" t="s">
        <v>2923</v>
      </c>
      <c r="D922" t="s">
        <v>2924</v>
      </c>
      <c r="E922" t="s">
        <v>2925</v>
      </c>
      <c r="F922" t="s">
        <v>2926</v>
      </c>
      <c r="G922" t="s">
        <v>2310</v>
      </c>
      <c r="H922" t="s">
        <v>2927</v>
      </c>
      <c r="I922" t="s">
        <v>68</v>
      </c>
      <c r="J922" t="s">
        <v>80</v>
      </c>
      <c r="K922" t="s">
        <v>86</v>
      </c>
      <c r="L922" t="s">
        <v>87</v>
      </c>
      <c r="M922" t="s">
        <v>449</v>
      </c>
      <c r="N922" t="s">
        <v>450</v>
      </c>
      <c r="O922" t="s">
        <v>3832</v>
      </c>
      <c r="P922" t="s">
        <v>3833</v>
      </c>
      <c r="Q922" t="s">
        <v>3834</v>
      </c>
      <c r="R922" t="s">
        <v>72</v>
      </c>
      <c r="S922" s="83">
        <v>2884</v>
      </c>
      <c r="T922" s="83">
        <v>0</v>
      </c>
      <c r="U922" s="83">
        <v>2884</v>
      </c>
      <c r="V922" s="83">
        <v>0</v>
      </c>
      <c r="W922" s="83">
        <v>0</v>
      </c>
      <c r="X922" s="83">
        <v>0</v>
      </c>
      <c r="Y922">
        <v>0</v>
      </c>
      <c r="Z922" s="83">
        <v>288.40000000000003</v>
      </c>
      <c r="AA922" s="83">
        <v>288.40000000000003</v>
      </c>
    </row>
    <row r="923" spans="1:27" x14ac:dyDescent="0.25">
      <c r="A923" t="s">
        <v>1529</v>
      </c>
      <c r="B923" t="s">
        <v>1529</v>
      </c>
      <c r="C923" t="s">
        <v>2923</v>
      </c>
      <c r="D923" t="s">
        <v>2924</v>
      </c>
      <c r="E923" t="s">
        <v>2925</v>
      </c>
      <c r="F923" t="s">
        <v>2926</v>
      </c>
      <c r="G923" t="s">
        <v>2310</v>
      </c>
      <c r="H923" t="s">
        <v>2927</v>
      </c>
      <c r="I923" t="s">
        <v>68</v>
      </c>
      <c r="J923" t="s">
        <v>80</v>
      </c>
      <c r="K923" t="s">
        <v>86</v>
      </c>
      <c r="L923" t="s">
        <v>87</v>
      </c>
      <c r="M923" t="s">
        <v>449</v>
      </c>
      <c r="N923" t="s">
        <v>450</v>
      </c>
      <c r="O923" t="s">
        <v>3832</v>
      </c>
      <c r="P923" t="s">
        <v>3835</v>
      </c>
      <c r="Q923" t="s">
        <v>3834</v>
      </c>
      <c r="R923" t="s">
        <v>72</v>
      </c>
      <c r="S923" s="83">
        <v>2884</v>
      </c>
      <c r="T923" s="83">
        <v>0</v>
      </c>
      <c r="U923" s="83">
        <v>2884</v>
      </c>
      <c r="V923" s="83">
        <v>0</v>
      </c>
      <c r="W923" s="83">
        <v>0</v>
      </c>
      <c r="X923" s="83">
        <v>0</v>
      </c>
      <c r="Y923">
        <v>0</v>
      </c>
      <c r="Z923" s="83">
        <v>288.40000000000003</v>
      </c>
      <c r="AA923" s="83">
        <v>288.40000000000003</v>
      </c>
    </row>
    <row r="924" spans="1:27" x14ac:dyDescent="0.25">
      <c r="A924" t="s">
        <v>1529</v>
      </c>
      <c r="B924" t="s">
        <v>1529</v>
      </c>
      <c r="C924" t="s">
        <v>2923</v>
      </c>
      <c r="D924" t="s">
        <v>2924</v>
      </c>
      <c r="E924" t="s">
        <v>2925</v>
      </c>
      <c r="F924" t="s">
        <v>2926</v>
      </c>
      <c r="G924" t="s">
        <v>2310</v>
      </c>
      <c r="H924" t="s">
        <v>2927</v>
      </c>
      <c r="I924" t="s">
        <v>68</v>
      </c>
      <c r="J924" t="s">
        <v>80</v>
      </c>
      <c r="K924" t="s">
        <v>86</v>
      </c>
      <c r="L924" t="s">
        <v>87</v>
      </c>
      <c r="M924" t="s">
        <v>449</v>
      </c>
      <c r="N924" t="s">
        <v>450</v>
      </c>
      <c r="O924" t="s">
        <v>586</v>
      </c>
      <c r="P924" t="s">
        <v>3836</v>
      </c>
      <c r="Q924" t="s">
        <v>3834</v>
      </c>
      <c r="R924" t="s">
        <v>72</v>
      </c>
      <c r="S924" s="83">
        <v>3399</v>
      </c>
      <c r="T924" s="83">
        <v>0</v>
      </c>
      <c r="U924" s="83">
        <v>3399</v>
      </c>
      <c r="V924" s="83">
        <v>0</v>
      </c>
      <c r="W924" s="83">
        <v>0</v>
      </c>
      <c r="X924" s="83">
        <v>0</v>
      </c>
      <c r="Y924">
        <v>0</v>
      </c>
      <c r="Z924" s="83">
        <v>339.90000000000003</v>
      </c>
      <c r="AA924" s="83">
        <v>339.90000000000003</v>
      </c>
    </row>
    <row r="925" spans="1:27" x14ac:dyDescent="0.25">
      <c r="A925" t="s">
        <v>1529</v>
      </c>
      <c r="B925" t="s">
        <v>1529</v>
      </c>
      <c r="C925" t="s">
        <v>2923</v>
      </c>
      <c r="D925" t="s">
        <v>2924</v>
      </c>
      <c r="E925" t="s">
        <v>2925</v>
      </c>
      <c r="F925" t="s">
        <v>2926</v>
      </c>
      <c r="G925" t="s">
        <v>2310</v>
      </c>
      <c r="H925" t="s">
        <v>2927</v>
      </c>
      <c r="I925" t="s">
        <v>68</v>
      </c>
      <c r="J925" t="s">
        <v>80</v>
      </c>
      <c r="K925" t="s">
        <v>86</v>
      </c>
      <c r="L925" t="s">
        <v>87</v>
      </c>
      <c r="M925" t="s">
        <v>449</v>
      </c>
      <c r="N925" t="s">
        <v>450</v>
      </c>
      <c r="O925" t="s">
        <v>586</v>
      </c>
      <c r="P925" t="s">
        <v>3837</v>
      </c>
      <c r="Q925" t="s">
        <v>3834</v>
      </c>
      <c r="R925" t="s">
        <v>72</v>
      </c>
      <c r="S925" s="83">
        <v>3399</v>
      </c>
      <c r="T925" s="83">
        <v>0</v>
      </c>
      <c r="U925" s="83">
        <v>3399</v>
      </c>
      <c r="V925" s="83">
        <v>0</v>
      </c>
      <c r="W925" s="83">
        <v>0</v>
      </c>
      <c r="X925" s="83">
        <v>0</v>
      </c>
      <c r="Y925">
        <v>0</v>
      </c>
      <c r="Z925" s="83">
        <v>339.90000000000003</v>
      </c>
      <c r="AA925" s="83">
        <v>339.90000000000003</v>
      </c>
    </row>
    <row r="926" spans="1:27" x14ac:dyDescent="0.25">
      <c r="A926" t="s">
        <v>1529</v>
      </c>
      <c r="B926" t="s">
        <v>1529</v>
      </c>
      <c r="C926" t="s">
        <v>2923</v>
      </c>
      <c r="D926" t="s">
        <v>2924</v>
      </c>
      <c r="E926" t="s">
        <v>2925</v>
      </c>
      <c r="F926" t="s">
        <v>2926</v>
      </c>
      <c r="G926" t="s">
        <v>2310</v>
      </c>
      <c r="H926" t="s">
        <v>2927</v>
      </c>
      <c r="I926" t="s">
        <v>68</v>
      </c>
      <c r="J926" t="s">
        <v>80</v>
      </c>
      <c r="K926" t="s">
        <v>86</v>
      </c>
      <c r="L926" t="s">
        <v>87</v>
      </c>
      <c r="M926" t="s">
        <v>454</v>
      </c>
      <c r="N926" t="s">
        <v>455</v>
      </c>
      <c r="O926" t="s">
        <v>456</v>
      </c>
      <c r="P926" t="s">
        <v>457</v>
      </c>
      <c r="Q926" t="s">
        <v>458</v>
      </c>
      <c r="R926" t="s">
        <v>72</v>
      </c>
      <c r="S926" s="83">
        <v>37950</v>
      </c>
      <c r="T926" s="83">
        <v>12000</v>
      </c>
      <c r="U926" s="83">
        <v>25950</v>
      </c>
      <c r="V926" s="83">
        <v>0</v>
      </c>
      <c r="W926" s="83">
        <v>0</v>
      </c>
      <c r="X926" s="83">
        <v>92.433467637342488</v>
      </c>
      <c r="Y926">
        <v>0</v>
      </c>
      <c r="Z926" s="83">
        <v>2595</v>
      </c>
      <c r="AA926" s="83">
        <v>2687.4334676373428</v>
      </c>
    </row>
    <row r="927" spans="1:27" x14ac:dyDescent="0.25">
      <c r="A927" t="s">
        <v>1529</v>
      </c>
      <c r="B927" t="s">
        <v>1529</v>
      </c>
      <c r="C927" t="s">
        <v>2923</v>
      </c>
      <c r="D927" t="s">
        <v>2924</v>
      </c>
      <c r="E927" t="s">
        <v>2925</v>
      </c>
      <c r="F927" t="s">
        <v>2926</v>
      </c>
      <c r="G927" t="s">
        <v>2310</v>
      </c>
      <c r="H927" t="s">
        <v>2927</v>
      </c>
      <c r="I927" t="s">
        <v>68</v>
      </c>
      <c r="J927" t="s">
        <v>80</v>
      </c>
      <c r="K927" t="s">
        <v>86</v>
      </c>
      <c r="L927" t="s">
        <v>87</v>
      </c>
      <c r="M927" t="s">
        <v>454</v>
      </c>
      <c r="N927" t="s">
        <v>455</v>
      </c>
      <c r="O927" t="s">
        <v>456</v>
      </c>
      <c r="P927" t="s">
        <v>459</v>
      </c>
      <c r="Q927" t="s">
        <v>458</v>
      </c>
      <c r="R927" t="s">
        <v>72</v>
      </c>
      <c r="S927" s="83">
        <v>23100</v>
      </c>
      <c r="T927" s="83">
        <v>9150</v>
      </c>
      <c r="U927" s="83">
        <v>13950</v>
      </c>
      <c r="V927" s="83">
        <v>0</v>
      </c>
      <c r="W927" s="83">
        <v>0</v>
      </c>
      <c r="X927" s="83">
        <v>70.480519073473644</v>
      </c>
      <c r="Y927">
        <v>0</v>
      </c>
      <c r="Z927" s="83">
        <v>1395</v>
      </c>
      <c r="AA927" s="83">
        <v>1465.4805190734737</v>
      </c>
    </row>
    <row r="928" spans="1:27" x14ac:dyDescent="0.25">
      <c r="A928" t="s">
        <v>1529</v>
      </c>
      <c r="B928" t="s">
        <v>1529</v>
      </c>
      <c r="C928" t="s">
        <v>2923</v>
      </c>
      <c r="D928" t="s">
        <v>2924</v>
      </c>
      <c r="E928" t="s">
        <v>2925</v>
      </c>
      <c r="F928" t="s">
        <v>2926</v>
      </c>
      <c r="G928" t="s">
        <v>2310</v>
      </c>
      <c r="H928" t="s">
        <v>2927</v>
      </c>
      <c r="I928" t="s">
        <v>68</v>
      </c>
      <c r="J928" t="s">
        <v>80</v>
      </c>
      <c r="K928" t="s">
        <v>86</v>
      </c>
      <c r="L928" t="s">
        <v>87</v>
      </c>
      <c r="M928" t="s">
        <v>454</v>
      </c>
      <c r="N928" t="s">
        <v>455</v>
      </c>
      <c r="O928" t="s">
        <v>456</v>
      </c>
      <c r="P928" t="s">
        <v>460</v>
      </c>
      <c r="Q928" t="s">
        <v>458</v>
      </c>
      <c r="R928" t="s">
        <v>72</v>
      </c>
      <c r="S928" s="83">
        <v>13200</v>
      </c>
      <c r="T928" s="83">
        <v>4500</v>
      </c>
      <c r="U928" s="83">
        <v>8700</v>
      </c>
      <c r="V928" s="83">
        <v>0</v>
      </c>
      <c r="W928" s="83">
        <v>0</v>
      </c>
      <c r="X928" s="83">
        <v>34.66255036400343</v>
      </c>
      <c r="Y928">
        <v>0</v>
      </c>
      <c r="Z928" s="83">
        <v>870</v>
      </c>
      <c r="AA928" s="83">
        <v>904.66255036400344</v>
      </c>
    </row>
    <row r="929" spans="1:27" x14ac:dyDescent="0.25">
      <c r="A929" t="s">
        <v>1529</v>
      </c>
      <c r="B929" t="s">
        <v>1529</v>
      </c>
      <c r="C929" t="s">
        <v>2923</v>
      </c>
      <c r="D929" t="s">
        <v>2924</v>
      </c>
      <c r="E929" t="s">
        <v>2925</v>
      </c>
      <c r="F929" t="s">
        <v>2926</v>
      </c>
      <c r="G929" t="s">
        <v>2310</v>
      </c>
      <c r="H929" t="s">
        <v>2927</v>
      </c>
      <c r="I929" t="s">
        <v>68</v>
      </c>
      <c r="J929" t="s">
        <v>80</v>
      </c>
      <c r="K929" t="s">
        <v>86</v>
      </c>
      <c r="L929" t="s">
        <v>87</v>
      </c>
      <c r="M929" t="s">
        <v>454</v>
      </c>
      <c r="N929" t="s">
        <v>455</v>
      </c>
      <c r="O929" t="s">
        <v>456</v>
      </c>
      <c r="P929" t="s">
        <v>589</v>
      </c>
      <c r="Q929" t="s">
        <v>458</v>
      </c>
      <c r="R929" t="s">
        <v>72</v>
      </c>
      <c r="S929" s="83">
        <v>8250</v>
      </c>
      <c r="T929" s="83">
        <v>4500</v>
      </c>
      <c r="U929" s="83">
        <v>3750</v>
      </c>
      <c r="V929" s="83">
        <v>0</v>
      </c>
      <c r="W929" s="83">
        <v>0</v>
      </c>
      <c r="X929" s="83">
        <v>34.66255036400343</v>
      </c>
      <c r="Y929">
        <v>0</v>
      </c>
      <c r="Z929" s="83">
        <v>375</v>
      </c>
      <c r="AA929" s="83">
        <v>409.66255036400344</v>
      </c>
    </row>
    <row r="930" spans="1:27" x14ac:dyDescent="0.25">
      <c r="A930" t="s">
        <v>1529</v>
      </c>
      <c r="B930" t="s">
        <v>1529</v>
      </c>
      <c r="C930" t="s">
        <v>2923</v>
      </c>
      <c r="D930" t="s">
        <v>2924</v>
      </c>
      <c r="E930" t="s">
        <v>2925</v>
      </c>
      <c r="F930" t="s">
        <v>2926</v>
      </c>
      <c r="G930" t="s">
        <v>2310</v>
      </c>
      <c r="H930" t="s">
        <v>2927</v>
      </c>
      <c r="I930" t="s">
        <v>68</v>
      </c>
      <c r="J930" t="s">
        <v>80</v>
      </c>
      <c r="K930" t="s">
        <v>86</v>
      </c>
      <c r="L930" t="s">
        <v>87</v>
      </c>
      <c r="M930" t="s">
        <v>454</v>
      </c>
      <c r="N930" t="s">
        <v>455</v>
      </c>
      <c r="O930" t="s">
        <v>456</v>
      </c>
      <c r="P930" t="s">
        <v>1679</v>
      </c>
      <c r="Q930" t="s">
        <v>458</v>
      </c>
      <c r="R930" t="s">
        <v>72</v>
      </c>
      <c r="S930" s="83">
        <v>8250</v>
      </c>
      <c r="T930" s="83">
        <v>9150</v>
      </c>
      <c r="U930" s="83">
        <v>-900</v>
      </c>
      <c r="V930" s="83">
        <v>0</v>
      </c>
      <c r="W930" s="83">
        <v>0</v>
      </c>
      <c r="X930" s="83">
        <v>70.480519073473644</v>
      </c>
      <c r="Y930">
        <v>0</v>
      </c>
      <c r="Z930" s="83">
        <v>-90</v>
      </c>
      <c r="AA930" s="83">
        <v>-19.519480926526398</v>
      </c>
    </row>
    <row r="931" spans="1:27" x14ac:dyDescent="0.25">
      <c r="A931" t="s">
        <v>1529</v>
      </c>
      <c r="B931" t="s">
        <v>1529</v>
      </c>
      <c r="C931" t="s">
        <v>2923</v>
      </c>
      <c r="D931" t="s">
        <v>2924</v>
      </c>
      <c r="E931" t="s">
        <v>2925</v>
      </c>
      <c r="F931" t="s">
        <v>2926</v>
      </c>
      <c r="G931" t="s">
        <v>2310</v>
      </c>
      <c r="H931" t="s">
        <v>2927</v>
      </c>
      <c r="I931" t="s">
        <v>68</v>
      </c>
      <c r="J931" t="s">
        <v>80</v>
      </c>
      <c r="K931" t="s">
        <v>86</v>
      </c>
      <c r="L931" t="s">
        <v>87</v>
      </c>
      <c r="M931" t="s">
        <v>454</v>
      </c>
      <c r="N931" t="s">
        <v>455</v>
      </c>
      <c r="O931" t="s">
        <v>456</v>
      </c>
      <c r="P931" t="s">
        <v>1680</v>
      </c>
      <c r="Q931" t="s">
        <v>458</v>
      </c>
      <c r="R931" t="s">
        <v>72</v>
      </c>
      <c r="S931" s="83">
        <v>6600</v>
      </c>
      <c r="T931" s="83">
        <v>0</v>
      </c>
      <c r="U931" s="83">
        <v>6600</v>
      </c>
      <c r="V931" s="83">
        <v>0</v>
      </c>
      <c r="W931" s="83">
        <v>0</v>
      </c>
      <c r="X931" s="83">
        <v>0</v>
      </c>
      <c r="Y931">
        <v>0</v>
      </c>
      <c r="Z931" s="83">
        <v>660</v>
      </c>
      <c r="AA931" s="83">
        <v>660</v>
      </c>
    </row>
    <row r="932" spans="1:27" x14ac:dyDescent="0.25">
      <c r="A932" t="s">
        <v>1529</v>
      </c>
      <c r="B932" t="s">
        <v>1529</v>
      </c>
      <c r="C932" t="s">
        <v>2923</v>
      </c>
      <c r="D932" t="s">
        <v>2924</v>
      </c>
      <c r="E932" t="s">
        <v>2925</v>
      </c>
      <c r="F932" t="s">
        <v>2926</v>
      </c>
      <c r="G932" t="s">
        <v>2310</v>
      </c>
      <c r="H932" t="s">
        <v>2927</v>
      </c>
      <c r="I932" t="s">
        <v>68</v>
      </c>
      <c r="J932" t="s">
        <v>80</v>
      </c>
      <c r="K932" t="s">
        <v>86</v>
      </c>
      <c r="L932" t="s">
        <v>87</v>
      </c>
      <c r="M932" t="s">
        <v>454</v>
      </c>
      <c r="N932" t="s">
        <v>455</v>
      </c>
      <c r="O932" t="s">
        <v>456</v>
      </c>
      <c r="P932" t="s">
        <v>2261</v>
      </c>
      <c r="Q932" t="s">
        <v>458</v>
      </c>
      <c r="R932" t="s">
        <v>72</v>
      </c>
      <c r="S932" s="83">
        <v>28050</v>
      </c>
      <c r="T932" s="83">
        <v>28050</v>
      </c>
      <c r="U932" s="83">
        <v>0</v>
      </c>
      <c r="V932" s="83">
        <v>0</v>
      </c>
      <c r="W932" s="83">
        <v>0</v>
      </c>
      <c r="X932" s="83">
        <v>216.06323060228806</v>
      </c>
      <c r="Y932">
        <v>0</v>
      </c>
      <c r="Z932" s="83">
        <v>0</v>
      </c>
      <c r="AA932" s="83">
        <v>216.06323060228806</v>
      </c>
    </row>
    <row r="933" spans="1:27" x14ac:dyDescent="0.25">
      <c r="A933" t="s">
        <v>1529</v>
      </c>
      <c r="B933" t="s">
        <v>1529</v>
      </c>
      <c r="C933" t="s">
        <v>2923</v>
      </c>
      <c r="D933" t="s">
        <v>2924</v>
      </c>
      <c r="E933" t="s">
        <v>2925</v>
      </c>
      <c r="F933" t="s">
        <v>2926</v>
      </c>
      <c r="G933" t="s">
        <v>2310</v>
      </c>
      <c r="H933" t="s">
        <v>2927</v>
      </c>
      <c r="I933" t="s">
        <v>68</v>
      </c>
      <c r="J933" t="s">
        <v>80</v>
      </c>
      <c r="K933" t="s">
        <v>86</v>
      </c>
      <c r="L933" t="s">
        <v>87</v>
      </c>
      <c r="M933" t="s">
        <v>454</v>
      </c>
      <c r="N933" t="s">
        <v>455</v>
      </c>
      <c r="O933" t="s">
        <v>456</v>
      </c>
      <c r="P933" t="s">
        <v>1678</v>
      </c>
      <c r="Q933" t="s">
        <v>458</v>
      </c>
      <c r="R933" t="s">
        <v>72</v>
      </c>
      <c r="S933" s="83">
        <v>19800</v>
      </c>
      <c r="T933" s="83">
        <v>4500</v>
      </c>
      <c r="U933" s="83">
        <v>15300</v>
      </c>
      <c r="V933" s="83">
        <v>0</v>
      </c>
      <c r="W933" s="83">
        <v>0</v>
      </c>
      <c r="X933" s="83">
        <v>34.66255036400343</v>
      </c>
      <c r="Y933">
        <v>0</v>
      </c>
      <c r="Z933" s="83">
        <v>1530</v>
      </c>
      <c r="AA933" s="83">
        <v>1564.6625503640034</v>
      </c>
    </row>
    <row r="934" spans="1:27" x14ac:dyDescent="0.25">
      <c r="A934" t="s">
        <v>1529</v>
      </c>
      <c r="B934" t="s">
        <v>1529</v>
      </c>
      <c r="C934" t="s">
        <v>2923</v>
      </c>
      <c r="D934" t="s">
        <v>2924</v>
      </c>
      <c r="E934" t="s">
        <v>2925</v>
      </c>
      <c r="F934" t="s">
        <v>2926</v>
      </c>
      <c r="G934" t="s">
        <v>2310</v>
      </c>
      <c r="H934" t="s">
        <v>2927</v>
      </c>
      <c r="I934" t="s">
        <v>68</v>
      </c>
      <c r="J934" t="s">
        <v>80</v>
      </c>
      <c r="K934" t="s">
        <v>86</v>
      </c>
      <c r="L934" t="s">
        <v>87</v>
      </c>
      <c r="M934" t="s">
        <v>454</v>
      </c>
      <c r="N934" t="s">
        <v>455</v>
      </c>
      <c r="O934" t="s">
        <v>456</v>
      </c>
      <c r="P934" t="s">
        <v>2678</v>
      </c>
      <c r="Q934" t="s">
        <v>458</v>
      </c>
      <c r="R934" t="s">
        <v>72</v>
      </c>
      <c r="S934" s="83">
        <v>3300</v>
      </c>
      <c r="T934" s="83">
        <v>4650</v>
      </c>
      <c r="U934" s="83">
        <v>-1350</v>
      </c>
      <c r="V934" s="83">
        <v>0</v>
      </c>
      <c r="W934" s="83">
        <v>0</v>
      </c>
      <c r="X934" s="83">
        <v>35.817968709470215</v>
      </c>
      <c r="Y934">
        <v>0</v>
      </c>
      <c r="Z934" s="83">
        <v>-135</v>
      </c>
      <c r="AA934" s="83">
        <v>-99.182031290529778</v>
      </c>
    </row>
    <row r="935" spans="1:27" x14ac:dyDescent="0.25">
      <c r="A935" t="s">
        <v>1529</v>
      </c>
      <c r="B935" t="s">
        <v>1529</v>
      </c>
      <c r="C935" t="s">
        <v>2923</v>
      </c>
      <c r="D935" t="s">
        <v>2924</v>
      </c>
      <c r="E935" t="s">
        <v>2925</v>
      </c>
      <c r="F935" t="s">
        <v>2926</v>
      </c>
      <c r="G935" t="s">
        <v>2310</v>
      </c>
      <c r="H935" t="s">
        <v>2927</v>
      </c>
      <c r="I935" t="s">
        <v>68</v>
      </c>
      <c r="J935" t="s">
        <v>80</v>
      </c>
      <c r="K935" t="s">
        <v>86</v>
      </c>
      <c r="L935" t="s">
        <v>87</v>
      </c>
      <c r="M935" t="s">
        <v>436</v>
      </c>
      <c r="N935" t="s">
        <v>576</v>
      </c>
      <c r="O935" t="s">
        <v>577</v>
      </c>
      <c r="P935" t="s">
        <v>578</v>
      </c>
      <c r="Q935" t="s">
        <v>579</v>
      </c>
      <c r="R935" t="s">
        <v>72</v>
      </c>
      <c r="S935" s="83">
        <v>0</v>
      </c>
      <c r="T935" s="83">
        <v>1485</v>
      </c>
      <c r="U935" s="83">
        <v>-1485</v>
      </c>
      <c r="V935" s="83">
        <v>0</v>
      </c>
      <c r="W935" s="83">
        <v>0</v>
      </c>
      <c r="X935" s="83">
        <v>11.438641620121132</v>
      </c>
      <c r="Y935">
        <v>0</v>
      </c>
      <c r="Z935" s="83">
        <v>-148.5</v>
      </c>
      <c r="AA935" s="83">
        <v>-137.06135837987887</v>
      </c>
    </row>
    <row r="936" spans="1:27" x14ac:dyDescent="0.25">
      <c r="A936" t="s">
        <v>1529</v>
      </c>
      <c r="B936" t="s">
        <v>1529</v>
      </c>
      <c r="C936" t="s">
        <v>2923</v>
      </c>
      <c r="D936" t="s">
        <v>2924</v>
      </c>
      <c r="E936" t="s">
        <v>2925</v>
      </c>
      <c r="F936" t="s">
        <v>2926</v>
      </c>
      <c r="G936" t="s">
        <v>2310</v>
      </c>
      <c r="H936" t="s">
        <v>2927</v>
      </c>
      <c r="I936" t="s">
        <v>68</v>
      </c>
      <c r="J936" t="s">
        <v>77</v>
      </c>
      <c r="K936" t="s">
        <v>78</v>
      </c>
      <c r="L936" t="s">
        <v>79</v>
      </c>
      <c r="M936" t="s">
        <v>790</v>
      </c>
      <c r="N936" t="s">
        <v>791</v>
      </c>
      <c r="O936" t="s">
        <v>821</v>
      </c>
      <c r="P936" t="s">
        <v>1002</v>
      </c>
      <c r="Q936" t="s">
        <v>1003</v>
      </c>
      <c r="R936" t="s">
        <v>131</v>
      </c>
      <c r="S936" s="83">
        <v>27270.730000000003</v>
      </c>
      <c r="T936" s="83">
        <v>16881.550000000003</v>
      </c>
      <c r="U936" s="83">
        <v>10389.18</v>
      </c>
      <c r="V936" s="83">
        <v>0</v>
      </c>
      <c r="W936" s="83">
        <v>0</v>
      </c>
      <c r="X936" s="83">
        <v>130.03501713276492</v>
      </c>
      <c r="Y936">
        <v>0</v>
      </c>
      <c r="Z936" s="83">
        <v>1038.9180000000001</v>
      </c>
      <c r="AA936" s="83">
        <v>1168.9530171327651</v>
      </c>
    </row>
    <row r="937" spans="1:27" x14ac:dyDescent="0.25">
      <c r="A937" t="s">
        <v>1529</v>
      </c>
      <c r="B937" t="s">
        <v>1529</v>
      </c>
      <c r="C937" t="s">
        <v>2923</v>
      </c>
      <c r="D937" t="s">
        <v>2924</v>
      </c>
      <c r="E937" t="s">
        <v>2925</v>
      </c>
      <c r="F937" t="s">
        <v>2926</v>
      </c>
      <c r="G937" t="s">
        <v>2310</v>
      </c>
      <c r="H937" t="s">
        <v>2927</v>
      </c>
      <c r="I937" t="s">
        <v>68</v>
      </c>
      <c r="J937" t="s">
        <v>77</v>
      </c>
      <c r="K937" t="s">
        <v>78</v>
      </c>
      <c r="L937" t="s">
        <v>79</v>
      </c>
      <c r="M937" t="s">
        <v>790</v>
      </c>
      <c r="N937" t="s">
        <v>791</v>
      </c>
      <c r="O937" t="s">
        <v>821</v>
      </c>
      <c r="P937" t="s">
        <v>822</v>
      </c>
      <c r="Q937" t="s">
        <v>823</v>
      </c>
      <c r="R937" t="s">
        <v>131</v>
      </c>
      <c r="S937" s="83">
        <v>29106</v>
      </c>
      <c r="T937" s="83">
        <v>31657.5</v>
      </c>
      <c r="U937" s="83">
        <v>-2551.5</v>
      </c>
      <c r="V937" s="83">
        <v>0</v>
      </c>
      <c r="W937" s="83">
        <v>0</v>
      </c>
      <c r="X937" s="83">
        <v>243.85104181076412</v>
      </c>
      <c r="Y937">
        <v>0</v>
      </c>
      <c r="Z937" s="83">
        <v>-255.15000000000009</v>
      </c>
      <c r="AA937" s="83">
        <v>-11.298958189235691</v>
      </c>
    </row>
    <row r="938" spans="1:27" x14ac:dyDescent="0.25">
      <c r="A938" t="s">
        <v>1529</v>
      </c>
      <c r="B938" t="s">
        <v>1529</v>
      </c>
      <c r="C938" t="s">
        <v>2923</v>
      </c>
      <c r="D938" t="s">
        <v>2924</v>
      </c>
      <c r="E938" t="s">
        <v>2925</v>
      </c>
      <c r="F938" t="s">
        <v>2926</v>
      </c>
      <c r="G938" t="s">
        <v>2310</v>
      </c>
      <c r="H938" t="s">
        <v>2927</v>
      </c>
      <c r="I938" t="s">
        <v>68</v>
      </c>
      <c r="J938" t="s">
        <v>77</v>
      </c>
      <c r="K938" t="s">
        <v>78</v>
      </c>
      <c r="L938" t="s">
        <v>79</v>
      </c>
      <c r="M938" t="s">
        <v>790</v>
      </c>
      <c r="N938" t="s">
        <v>791</v>
      </c>
      <c r="O938" t="s">
        <v>821</v>
      </c>
      <c r="P938" t="s">
        <v>964</v>
      </c>
      <c r="Q938" t="s">
        <v>965</v>
      </c>
      <c r="R938" t="s">
        <v>131</v>
      </c>
      <c r="S938" s="83">
        <v>0</v>
      </c>
      <c r="T938" s="83">
        <v>378</v>
      </c>
      <c r="U938" s="83">
        <v>-378</v>
      </c>
      <c r="V938" s="83">
        <v>0</v>
      </c>
      <c r="W938" s="83">
        <v>0</v>
      </c>
      <c r="X938" s="83">
        <v>2.9116542305762882</v>
      </c>
      <c r="Y938">
        <v>0</v>
      </c>
      <c r="Z938" s="83">
        <v>-37.800000000000004</v>
      </c>
      <c r="AA938" s="83">
        <v>-34.888345769423715</v>
      </c>
    </row>
    <row r="939" spans="1:27" x14ac:dyDescent="0.25">
      <c r="A939" t="s">
        <v>1529</v>
      </c>
      <c r="B939" t="s">
        <v>1529</v>
      </c>
      <c r="C939" t="s">
        <v>2923</v>
      </c>
      <c r="D939" t="s">
        <v>2924</v>
      </c>
      <c r="E939" t="s">
        <v>2925</v>
      </c>
      <c r="F939" t="s">
        <v>2926</v>
      </c>
      <c r="G939" t="s">
        <v>2310</v>
      </c>
      <c r="H939" t="s">
        <v>2927</v>
      </c>
      <c r="I939" t="s">
        <v>68</v>
      </c>
      <c r="J939" t="s">
        <v>77</v>
      </c>
      <c r="K939" t="s">
        <v>78</v>
      </c>
      <c r="L939" t="s">
        <v>79</v>
      </c>
      <c r="M939" t="s">
        <v>790</v>
      </c>
      <c r="N939" t="s">
        <v>791</v>
      </c>
      <c r="O939" t="s">
        <v>792</v>
      </c>
      <c r="P939" t="s">
        <v>793</v>
      </c>
      <c r="Q939" t="s">
        <v>794</v>
      </c>
      <c r="R939" t="s">
        <v>131</v>
      </c>
      <c r="S939" s="83">
        <v>36842.400000000009</v>
      </c>
      <c r="T939" s="83">
        <v>29508.319999999996</v>
      </c>
      <c r="U939" s="83">
        <v>7334.0800000000108</v>
      </c>
      <c r="V939" s="83">
        <v>0</v>
      </c>
      <c r="W939" s="83">
        <v>0</v>
      </c>
      <c r="X939" s="83">
        <v>227.29636181269549</v>
      </c>
      <c r="Y939">
        <v>0</v>
      </c>
      <c r="Z939" s="83">
        <v>733.40800000000104</v>
      </c>
      <c r="AA939" s="83">
        <v>960.70436181269679</v>
      </c>
    </row>
    <row r="940" spans="1:27" x14ac:dyDescent="0.25">
      <c r="A940" t="s">
        <v>1529</v>
      </c>
      <c r="B940" t="s">
        <v>1529</v>
      </c>
      <c r="C940" t="s">
        <v>2923</v>
      </c>
      <c r="D940" t="s">
        <v>2924</v>
      </c>
      <c r="E940" t="s">
        <v>2925</v>
      </c>
      <c r="F940" t="s">
        <v>2926</v>
      </c>
      <c r="G940" t="s">
        <v>2310</v>
      </c>
      <c r="H940" t="s">
        <v>2927</v>
      </c>
      <c r="I940" t="s">
        <v>68</v>
      </c>
      <c r="J940" t="s">
        <v>77</v>
      </c>
      <c r="K940" t="s">
        <v>78</v>
      </c>
      <c r="L940" t="s">
        <v>79</v>
      </c>
      <c r="M940" t="s">
        <v>790</v>
      </c>
      <c r="N940" t="s">
        <v>791</v>
      </c>
      <c r="O940" t="s">
        <v>792</v>
      </c>
      <c r="P940" t="s">
        <v>2680</v>
      </c>
      <c r="Q940" t="s">
        <v>2681</v>
      </c>
      <c r="R940" t="s">
        <v>131</v>
      </c>
      <c r="S940" s="83">
        <v>8944</v>
      </c>
      <c r="T940" s="83">
        <v>7396</v>
      </c>
      <c r="U940" s="83">
        <v>1548</v>
      </c>
      <c r="V940" s="83">
        <v>0</v>
      </c>
      <c r="W940" s="83">
        <v>0</v>
      </c>
      <c r="X940" s="83">
        <v>56.969827220482081</v>
      </c>
      <c r="Y940">
        <v>0</v>
      </c>
      <c r="Z940" s="83">
        <v>154.80000000000007</v>
      </c>
      <c r="AA940" s="83">
        <v>211.76982722048217</v>
      </c>
    </row>
    <row r="941" spans="1:27" x14ac:dyDescent="0.25">
      <c r="A941" t="s">
        <v>1529</v>
      </c>
      <c r="B941" t="s">
        <v>1529</v>
      </c>
      <c r="C941" t="s">
        <v>2923</v>
      </c>
      <c r="D941" t="s">
        <v>2924</v>
      </c>
      <c r="E941" t="s">
        <v>2925</v>
      </c>
      <c r="F941" t="s">
        <v>2926</v>
      </c>
      <c r="G941" t="s">
        <v>2310</v>
      </c>
      <c r="H941" t="s">
        <v>2927</v>
      </c>
      <c r="I941" t="s">
        <v>68</v>
      </c>
      <c r="J941" t="s">
        <v>77</v>
      </c>
      <c r="K941" t="s">
        <v>78</v>
      </c>
      <c r="L941" t="s">
        <v>79</v>
      </c>
      <c r="M941" t="s">
        <v>3802</v>
      </c>
      <c r="N941" t="s">
        <v>3803</v>
      </c>
      <c r="O941" t="s">
        <v>3804</v>
      </c>
      <c r="P941" t="s">
        <v>3805</v>
      </c>
      <c r="Q941" t="s">
        <v>3806</v>
      </c>
      <c r="R941" t="s">
        <v>131</v>
      </c>
      <c r="S941" s="83">
        <v>10880</v>
      </c>
      <c r="T941" s="83">
        <v>0</v>
      </c>
      <c r="U941" s="83">
        <v>10880</v>
      </c>
      <c r="V941" s="83">
        <v>0</v>
      </c>
      <c r="W941" s="83">
        <v>0</v>
      </c>
      <c r="X941" s="83">
        <v>0</v>
      </c>
      <c r="Y941">
        <v>0</v>
      </c>
      <c r="Z941" s="83">
        <v>1088</v>
      </c>
      <c r="AA941" s="83">
        <v>1088</v>
      </c>
    </row>
    <row r="942" spans="1:27" x14ac:dyDescent="0.25">
      <c r="A942" t="s">
        <v>1529</v>
      </c>
      <c r="B942" t="s">
        <v>1529</v>
      </c>
      <c r="C942" t="s">
        <v>2923</v>
      </c>
      <c r="D942" t="s">
        <v>2924</v>
      </c>
      <c r="E942" t="s">
        <v>2925</v>
      </c>
      <c r="F942" t="s">
        <v>2926</v>
      </c>
      <c r="G942" t="s">
        <v>2310</v>
      </c>
      <c r="H942" t="s">
        <v>2927</v>
      </c>
      <c r="I942" t="s">
        <v>68</v>
      </c>
      <c r="J942" t="s">
        <v>77</v>
      </c>
      <c r="K942" t="s">
        <v>88</v>
      </c>
      <c r="L942" t="s">
        <v>89</v>
      </c>
      <c r="M942" t="s">
        <v>3771</v>
      </c>
      <c r="N942" t="s">
        <v>722</v>
      </c>
      <c r="O942" t="s">
        <v>2370</v>
      </c>
      <c r="P942" t="s">
        <v>1715</v>
      </c>
      <c r="Q942" t="s">
        <v>1716</v>
      </c>
      <c r="R942" t="s">
        <v>72</v>
      </c>
      <c r="S942" s="83">
        <v>0</v>
      </c>
      <c r="T942" s="83">
        <v>3975</v>
      </c>
      <c r="U942" s="83">
        <v>-3975</v>
      </c>
      <c r="V942" s="83">
        <v>0</v>
      </c>
      <c r="W942" s="83">
        <v>0</v>
      </c>
      <c r="X942" s="83">
        <v>30.618586154869696</v>
      </c>
      <c r="Y942">
        <v>0</v>
      </c>
      <c r="Z942" s="83">
        <v>-397.5</v>
      </c>
      <c r="AA942" s="83">
        <v>-366.88141384513028</v>
      </c>
    </row>
    <row r="943" spans="1:27" x14ac:dyDescent="0.25">
      <c r="A943" t="s">
        <v>1529</v>
      </c>
      <c r="B943" t="s">
        <v>1529</v>
      </c>
      <c r="C943" t="s">
        <v>2923</v>
      </c>
      <c r="D943" t="s">
        <v>2924</v>
      </c>
      <c r="E943" t="s">
        <v>2925</v>
      </c>
      <c r="F943" t="s">
        <v>2926</v>
      </c>
      <c r="G943" t="s">
        <v>2310</v>
      </c>
      <c r="H943" t="s">
        <v>2927</v>
      </c>
      <c r="I943" t="s">
        <v>68</v>
      </c>
      <c r="J943" t="s">
        <v>77</v>
      </c>
      <c r="K943" t="s">
        <v>88</v>
      </c>
      <c r="L943" t="s">
        <v>89</v>
      </c>
      <c r="M943" t="s">
        <v>3771</v>
      </c>
      <c r="N943" t="s">
        <v>722</v>
      </c>
      <c r="O943" t="s">
        <v>1446</v>
      </c>
      <c r="P943" t="s">
        <v>2701</v>
      </c>
      <c r="Q943" t="s">
        <v>2702</v>
      </c>
      <c r="R943" t="s">
        <v>72</v>
      </c>
      <c r="S943" s="83">
        <v>5940</v>
      </c>
      <c r="T943" s="83">
        <v>2500</v>
      </c>
      <c r="U943" s="83">
        <v>3440</v>
      </c>
      <c r="V943" s="83">
        <v>0</v>
      </c>
      <c r="W943" s="83">
        <v>0</v>
      </c>
      <c r="X943" s="83">
        <v>19.256972424446349</v>
      </c>
      <c r="Y943">
        <v>0</v>
      </c>
      <c r="Z943" s="83">
        <v>344</v>
      </c>
      <c r="AA943" s="83">
        <v>363.25697242444636</v>
      </c>
    </row>
    <row r="944" spans="1:27" x14ac:dyDescent="0.25">
      <c r="A944" t="s">
        <v>1529</v>
      </c>
      <c r="B944" t="s">
        <v>1529</v>
      </c>
      <c r="C944" t="s">
        <v>2923</v>
      </c>
      <c r="D944" t="s">
        <v>2924</v>
      </c>
      <c r="E944" t="s">
        <v>2925</v>
      </c>
      <c r="F944" t="s">
        <v>2926</v>
      </c>
      <c r="G944" t="s">
        <v>2310</v>
      </c>
      <c r="H944" t="s">
        <v>2927</v>
      </c>
      <c r="I944" t="s">
        <v>68</v>
      </c>
      <c r="J944" t="s">
        <v>77</v>
      </c>
      <c r="K944" t="s">
        <v>88</v>
      </c>
      <c r="L944" t="s">
        <v>89</v>
      </c>
      <c r="M944" t="s">
        <v>3771</v>
      </c>
      <c r="N944" t="s">
        <v>722</v>
      </c>
      <c r="O944" t="s">
        <v>1446</v>
      </c>
      <c r="P944" t="s">
        <v>2505</v>
      </c>
      <c r="Q944" t="s">
        <v>2506</v>
      </c>
      <c r="R944" t="s">
        <v>72</v>
      </c>
      <c r="S944" s="83">
        <v>10044</v>
      </c>
      <c r="T944" s="83">
        <v>0</v>
      </c>
      <c r="U944" s="83">
        <v>10044</v>
      </c>
      <c r="V944" s="83">
        <v>0</v>
      </c>
      <c r="W944" s="83">
        <v>0</v>
      </c>
      <c r="X944" s="83">
        <v>0</v>
      </c>
      <c r="Y944">
        <v>0</v>
      </c>
      <c r="Z944" s="83">
        <v>1004.4</v>
      </c>
      <c r="AA944" s="83">
        <v>1004.4</v>
      </c>
    </row>
    <row r="945" spans="1:27" x14ac:dyDescent="0.25">
      <c r="A945" t="s">
        <v>1529</v>
      </c>
      <c r="B945" t="s">
        <v>1529</v>
      </c>
      <c r="C945" t="s">
        <v>2923</v>
      </c>
      <c r="D945" t="s">
        <v>2924</v>
      </c>
      <c r="E945" t="s">
        <v>2925</v>
      </c>
      <c r="F945" t="s">
        <v>2926</v>
      </c>
      <c r="G945" t="s">
        <v>2310</v>
      </c>
      <c r="H945" t="s">
        <v>2927</v>
      </c>
      <c r="I945" t="s">
        <v>68</v>
      </c>
      <c r="J945" t="s">
        <v>77</v>
      </c>
      <c r="K945" t="s">
        <v>88</v>
      </c>
      <c r="L945" t="s">
        <v>89</v>
      </c>
      <c r="M945" t="s">
        <v>3771</v>
      </c>
      <c r="N945" t="s">
        <v>722</v>
      </c>
      <c r="O945" t="s">
        <v>1444</v>
      </c>
      <c r="P945" t="s">
        <v>2420</v>
      </c>
      <c r="Q945" t="s">
        <v>2421</v>
      </c>
      <c r="R945" t="s">
        <v>72</v>
      </c>
      <c r="S945" s="83">
        <v>9652</v>
      </c>
      <c r="T945" s="83">
        <v>11178</v>
      </c>
      <c r="U945" s="83">
        <v>-1526</v>
      </c>
      <c r="V945" s="83">
        <v>0</v>
      </c>
      <c r="W945" s="83">
        <v>0</v>
      </c>
      <c r="X945" s="83">
        <v>86.101775104184512</v>
      </c>
      <c r="Y945">
        <v>0</v>
      </c>
      <c r="Z945" s="83">
        <v>-152.59999999999991</v>
      </c>
      <c r="AA945" s="83">
        <v>-66.498224895815383</v>
      </c>
    </row>
    <row r="946" spans="1:27" x14ac:dyDescent="0.25">
      <c r="A946" t="s">
        <v>1529</v>
      </c>
      <c r="B946" t="s">
        <v>1529</v>
      </c>
      <c r="C946" t="s">
        <v>2923</v>
      </c>
      <c r="D946" t="s">
        <v>2924</v>
      </c>
      <c r="E946" t="s">
        <v>2925</v>
      </c>
      <c r="F946" t="s">
        <v>2926</v>
      </c>
      <c r="G946" t="s">
        <v>2310</v>
      </c>
      <c r="H946" t="s">
        <v>2927</v>
      </c>
      <c r="I946" t="s">
        <v>68</v>
      </c>
      <c r="J946" t="s">
        <v>77</v>
      </c>
      <c r="K946" t="s">
        <v>88</v>
      </c>
      <c r="L946" t="s">
        <v>89</v>
      </c>
      <c r="M946" t="s">
        <v>3771</v>
      </c>
      <c r="N946" t="s">
        <v>722</v>
      </c>
      <c r="O946" t="s">
        <v>1444</v>
      </c>
      <c r="P946" t="s">
        <v>2452</v>
      </c>
      <c r="Q946" t="s">
        <v>2453</v>
      </c>
      <c r="R946" t="s">
        <v>72</v>
      </c>
      <c r="S946" s="83">
        <v>30294</v>
      </c>
      <c r="T946" s="83">
        <v>25245</v>
      </c>
      <c r="U946" s="83">
        <v>5049</v>
      </c>
      <c r="V946" s="83">
        <v>0</v>
      </c>
      <c r="W946" s="83">
        <v>0</v>
      </c>
      <c r="X946" s="83">
        <v>194.45690754205924</v>
      </c>
      <c r="Y946">
        <v>0</v>
      </c>
      <c r="Z946" s="83">
        <v>504.90000000000009</v>
      </c>
      <c r="AA946" s="83">
        <v>699.35690754205939</v>
      </c>
    </row>
    <row r="947" spans="1:27" x14ac:dyDescent="0.25">
      <c r="A947" t="s">
        <v>1529</v>
      </c>
      <c r="B947" t="s">
        <v>1529</v>
      </c>
      <c r="C947" t="s">
        <v>2923</v>
      </c>
      <c r="D947" t="s">
        <v>2924</v>
      </c>
      <c r="E947" t="s">
        <v>2925</v>
      </c>
      <c r="F947" t="s">
        <v>2926</v>
      </c>
      <c r="G947" t="s">
        <v>2310</v>
      </c>
      <c r="H947" t="s">
        <v>2927</v>
      </c>
      <c r="I947" t="s">
        <v>68</v>
      </c>
      <c r="J947" t="s">
        <v>77</v>
      </c>
      <c r="K947" t="s">
        <v>88</v>
      </c>
      <c r="L947" t="s">
        <v>89</v>
      </c>
      <c r="M947" t="s">
        <v>3771</v>
      </c>
      <c r="N947" t="s">
        <v>1683</v>
      </c>
      <c r="O947" t="s">
        <v>594</v>
      </c>
      <c r="P947" t="s">
        <v>1717</v>
      </c>
      <c r="Q947" t="s">
        <v>1718</v>
      </c>
      <c r="R947" t="s">
        <v>72</v>
      </c>
      <c r="S947" s="83">
        <v>4375</v>
      </c>
      <c r="T947" s="83">
        <v>18900.7</v>
      </c>
      <c r="U947" s="83">
        <v>-14525.7</v>
      </c>
      <c r="V947" s="83">
        <v>0</v>
      </c>
      <c r="W947" s="83">
        <v>0</v>
      </c>
      <c r="X947" s="83">
        <v>145.58810348109324</v>
      </c>
      <c r="Y947">
        <v>0</v>
      </c>
      <c r="Z947" s="83">
        <v>-1452.5700000000002</v>
      </c>
      <c r="AA947" s="83">
        <v>-1306.981896518907</v>
      </c>
    </row>
    <row r="948" spans="1:27" x14ac:dyDescent="0.25">
      <c r="A948" t="s">
        <v>1529</v>
      </c>
      <c r="B948" t="s">
        <v>1529</v>
      </c>
      <c r="C948" t="s">
        <v>2923</v>
      </c>
      <c r="D948" t="s">
        <v>2924</v>
      </c>
      <c r="E948" t="s">
        <v>2925</v>
      </c>
      <c r="F948" t="s">
        <v>2926</v>
      </c>
      <c r="G948" t="s">
        <v>2310</v>
      </c>
      <c r="H948" t="s">
        <v>2927</v>
      </c>
      <c r="I948" t="s">
        <v>68</v>
      </c>
      <c r="J948" t="s">
        <v>77</v>
      </c>
      <c r="K948" t="s">
        <v>88</v>
      </c>
      <c r="L948" t="s">
        <v>89</v>
      </c>
      <c r="M948" t="s">
        <v>3771</v>
      </c>
      <c r="N948" t="s">
        <v>1683</v>
      </c>
      <c r="O948" t="s">
        <v>594</v>
      </c>
      <c r="P948" t="s">
        <v>1684</v>
      </c>
      <c r="Q948" t="s">
        <v>1685</v>
      </c>
      <c r="R948" t="s">
        <v>72</v>
      </c>
      <c r="S948" s="83">
        <v>0</v>
      </c>
      <c r="T948" s="83">
        <v>7800</v>
      </c>
      <c r="U948" s="83">
        <v>-7800</v>
      </c>
      <c r="V948" s="83">
        <v>0</v>
      </c>
      <c r="W948" s="83">
        <v>0</v>
      </c>
      <c r="X948" s="83">
        <v>60.081753964272608</v>
      </c>
      <c r="Y948">
        <v>0</v>
      </c>
      <c r="Z948" s="83">
        <v>-780</v>
      </c>
      <c r="AA948" s="83">
        <v>-719.91824603572741</v>
      </c>
    </row>
    <row r="949" spans="1:27" x14ac:dyDescent="0.25">
      <c r="A949" t="s">
        <v>1529</v>
      </c>
      <c r="B949" t="s">
        <v>1529</v>
      </c>
      <c r="C949" t="s">
        <v>2923</v>
      </c>
      <c r="D949" t="s">
        <v>2924</v>
      </c>
      <c r="E949" t="s">
        <v>2925</v>
      </c>
      <c r="F949" t="s">
        <v>2926</v>
      </c>
      <c r="G949" t="s">
        <v>2310</v>
      </c>
      <c r="H949" t="s">
        <v>2927</v>
      </c>
      <c r="I949" t="s">
        <v>68</v>
      </c>
      <c r="J949" t="s">
        <v>77</v>
      </c>
      <c r="K949" t="s">
        <v>88</v>
      </c>
      <c r="L949" t="s">
        <v>89</v>
      </c>
      <c r="M949" t="s">
        <v>3772</v>
      </c>
      <c r="N949" t="s">
        <v>364</v>
      </c>
      <c r="O949" t="s">
        <v>466</v>
      </c>
      <c r="P949" t="s">
        <v>467</v>
      </c>
      <c r="Q949" t="s">
        <v>249</v>
      </c>
      <c r="R949" t="s">
        <v>72</v>
      </c>
      <c r="S949" s="83">
        <v>113.70000000000005</v>
      </c>
      <c r="T949" s="83">
        <v>0</v>
      </c>
      <c r="U949" s="83">
        <v>113.70000000000005</v>
      </c>
      <c r="V949" s="83">
        <v>0</v>
      </c>
      <c r="W949" s="83">
        <v>0</v>
      </c>
      <c r="X949" s="83">
        <v>0</v>
      </c>
      <c r="Y949">
        <v>0</v>
      </c>
      <c r="Z949" s="83">
        <v>11.370000000000005</v>
      </c>
      <c r="AA949" s="83">
        <v>11.370000000000005</v>
      </c>
    </row>
    <row r="950" spans="1:27" x14ac:dyDescent="0.25">
      <c r="A950" t="s">
        <v>1529</v>
      </c>
      <c r="B950" t="s">
        <v>1529</v>
      </c>
      <c r="C950" t="s">
        <v>2923</v>
      </c>
      <c r="D950" t="s">
        <v>2924</v>
      </c>
      <c r="E950" t="s">
        <v>2925</v>
      </c>
      <c r="F950" t="s">
        <v>2926</v>
      </c>
      <c r="G950" t="s">
        <v>2310</v>
      </c>
      <c r="H950" t="s">
        <v>2927</v>
      </c>
      <c r="I950" t="s">
        <v>68</v>
      </c>
      <c r="J950" t="s">
        <v>77</v>
      </c>
      <c r="K950" t="s">
        <v>88</v>
      </c>
      <c r="L950" t="s">
        <v>89</v>
      </c>
      <c r="M950" t="s">
        <v>3772</v>
      </c>
      <c r="N950" t="s">
        <v>364</v>
      </c>
      <c r="O950" t="s">
        <v>466</v>
      </c>
      <c r="P950" t="s">
        <v>2423</v>
      </c>
      <c r="Q950" t="s">
        <v>249</v>
      </c>
      <c r="R950" t="s">
        <v>72</v>
      </c>
      <c r="S950" s="83">
        <v>0</v>
      </c>
      <c r="T950" s="83">
        <v>763.2</v>
      </c>
      <c r="U950" s="83">
        <v>-763.2</v>
      </c>
      <c r="V950" s="83">
        <v>0</v>
      </c>
      <c r="W950" s="83">
        <v>0</v>
      </c>
      <c r="X950" s="83">
        <v>5.8787685417349822</v>
      </c>
      <c r="Y950">
        <v>0</v>
      </c>
      <c r="Z950" s="83">
        <v>-76.320000000000007</v>
      </c>
      <c r="AA950" s="83">
        <v>-70.441231458265023</v>
      </c>
    </row>
    <row r="951" spans="1:27" x14ac:dyDescent="0.25">
      <c r="A951" t="s">
        <v>1529</v>
      </c>
      <c r="B951" t="s">
        <v>1529</v>
      </c>
      <c r="C951" t="s">
        <v>2923</v>
      </c>
      <c r="D951" t="s">
        <v>2924</v>
      </c>
      <c r="E951" t="s">
        <v>2925</v>
      </c>
      <c r="F951" t="s">
        <v>2926</v>
      </c>
      <c r="G951" t="s">
        <v>2310</v>
      </c>
      <c r="H951" t="s">
        <v>2927</v>
      </c>
      <c r="I951" t="s">
        <v>68</v>
      </c>
      <c r="J951" t="s">
        <v>77</v>
      </c>
      <c r="K951" t="s">
        <v>88</v>
      </c>
      <c r="L951" t="s">
        <v>89</v>
      </c>
      <c r="M951" t="s">
        <v>3772</v>
      </c>
      <c r="N951" t="s">
        <v>364</v>
      </c>
      <c r="O951" t="s">
        <v>3773</v>
      </c>
      <c r="P951" t="s">
        <v>468</v>
      </c>
      <c r="Q951" t="s">
        <v>469</v>
      </c>
      <c r="R951" t="s">
        <v>72</v>
      </c>
      <c r="S951" s="83">
        <v>0</v>
      </c>
      <c r="T951" s="83">
        <v>0</v>
      </c>
      <c r="U951" s="83">
        <v>0</v>
      </c>
      <c r="V951" s="83">
        <v>0</v>
      </c>
      <c r="W951" s="83">
        <v>0</v>
      </c>
      <c r="X951" s="83">
        <v>0</v>
      </c>
      <c r="Y951">
        <v>0</v>
      </c>
      <c r="Z951" s="83">
        <v>0</v>
      </c>
      <c r="AA951" s="83">
        <v>0</v>
      </c>
    </row>
    <row r="952" spans="1:27" x14ac:dyDescent="0.25">
      <c r="A952" t="s">
        <v>1529</v>
      </c>
      <c r="B952" t="s">
        <v>1529</v>
      </c>
      <c r="C952" t="s">
        <v>2923</v>
      </c>
      <c r="D952" t="s">
        <v>2924</v>
      </c>
      <c r="E952" t="s">
        <v>2925</v>
      </c>
      <c r="F952" t="s">
        <v>2926</v>
      </c>
      <c r="G952" t="s">
        <v>2310</v>
      </c>
      <c r="H952" t="s">
        <v>2927</v>
      </c>
      <c r="I952" t="s">
        <v>68</v>
      </c>
      <c r="J952" t="s">
        <v>77</v>
      </c>
      <c r="K952" t="s">
        <v>88</v>
      </c>
      <c r="L952" t="s">
        <v>89</v>
      </c>
      <c r="M952" t="s">
        <v>3772</v>
      </c>
      <c r="N952" t="s">
        <v>364</v>
      </c>
      <c r="O952" t="s">
        <v>3773</v>
      </c>
      <c r="P952" t="s">
        <v>365</v>
      </c>
      <c r="Q952" t="s">
        <v>366</v>
      </c>
      <c r="R952" t="s">
        <v>72</v>
      </c>
      <c r="S952" s="83">
        <v>703.5</v>
      </c>
      <c r="T952" s="83">
        <v>0</v>
      </c>
      <c r="U952" s="83">
        <v>703.5</v>
      </c>
      <c r="V952" s="83">
        <v>0</v>
      </c>
      <c r="W952" s="83">
        <v>0</v>
      </c>
      <c r="X952" s="83">
        <v>0</v>
      </c>
      <c r="Y952">
        <v>0</v>
      </c>
      <c r="Z952" s="83">
        <v>70.350000000000009</v>
      </c>
      <c r="AA952" s="83">
        <v>70.350000000000009</v>
      </c>
    </row>
    <row r="953" spans="1:27" x14ac:dyDescent="0.25">
      <c r="A953" t="s">
        <v>1529</v>
      </c>
      <c r="B953" t="s">
        <v>1529</v>
      </c>
      <c r="C953" t="s">
        <v>2923</v>
      </c>
      <c r="D953" t="s">
        <v>2924</v>
      </c>
      <c r="E953" t="s">
        <v>2925</v>
      </c>
      <c r="F953" t="s">
        <v>2926</v>
      </c>
      <c r="G953" t="s">
        <v>2310</v>
      </c>
      <c r="H953" t="s">
        <v>2927</v>
      </c>
      <c r="I953" t="s">
        <v>68</v>
      </c>
      <c r="J953" t="s">
        <v>77</v>
      </c>
      <c r="K953" t="s">
        <v>88</v>
      </c>
      <c r="L953" t="s">
        <v>89</v>
      </c>
      <c r="M953" t="s">
        <v>3772</v>
      </c>
      <c r="N953" t="s">
        <v>296</v>
      </c>
      <c r="O953" t="s">
        <v>3774</v>
      </c>
      <c r="P953" t="s">
        <v>367</v>
      </c>
      <c r="Q953" t="s">
        <v>303</v>
      </c>
      <c r="R953" t="s">
        <v>72</v>
      </c>
      <c r="S953" s="83">
        <v>22236.600000000006</v>
      </c>
      <c r="T953" s="83">
        <v>21699.599999999999</v>
      </c>
      <c r="U953" s="83">
        <v>537.00000000000364</v>
      </c>
      <c r="V953" s="83">
        <v>0</v>
      </c>
      <c r="W953" s="83">
        <v>0</v>
      </c>
      <c r="X953" s="83">
        <v>167.14743952860638</v>
      </c>
      <c r="Y953">
        <v>0</v>
      </c>
      <c r="Z953" s="83">
        <v>53.700000000000273</v>
      </c>
      <c r="AA953" s="83">
        <v>220.84743952860686</v>
      </c>
    </row>
    <row r="954" spans="1:27" x14ac:dyDescent="0.25">
      <c r="A954" t="s">
        <v>1529</v>
      </c>
      <c r="B954" t="s">
        <v>1529</v>
      </c>
      <c r="C954" t="s">
        <v>2923</v>
      </c>
      <c r="D954" t="s">
        <v>2924</v>
      </c>
      <c r="E954" t="s">
        <v>2925</v>
      </c>
      <c r="F954" t="s">
        <v>2926</v>
      </c>
      <c r="G954" t="s">
        <v>2310</v>
      </c>
      <c r="H954" t="s">
        <v>2927</v>
      </c>
      <c r="I954" t="s">
        <v>68</v>
      </c>
      <c r="J954" t="s">
        <v>77</v>
      </c>
      <c r="K954" t="s">
        <v>88</v>
      </c>
      <c r="L954" t="s">
        <v>89</v>
      </c>
      <c r="M954" t="s">
        <v>3772</v>
      </c>
      <c r="N954" t="s">
        <v>296</v>
      </c>
      <c r="O954" t="s">
        <v>3774</v>
      </c>
      <c r="P954" t="s">
        <v>1609</v>
      </c>
      <c r="Q954" t="s">
        <v>368</v>
      </c>
      <c r="R954" t="s">
        <v>72</v>
      </c>
      <c r="S954" s="83">
        <v>12583.800000000001</v>
      </c>
      <c r="T954" s="83">
        <v>10816.2</v>
      </c>
      <c r="U954" s="83">
        <v>1767.6000000000004</v>
      </c>
      <c r="V954" s="83">
        <v>0</v>
      </c>
      <c r="W954" s="83">
        <v>0</v>
      </c>
      <c r="X954" s="83">
        <v>83.314906054918652</v>
      </c>
      <c r="Y954">
        <v>0</v>
      </c>
      <c r="Z954" s="83">
        <v>176.7600000000001</v>
      </c>
      <c r="AA954" s="83">
        <v>260.07490605491864</v>
      </c>
    </row>
    <row r="955" spans="1:27" x14ac:dyDescent="0.25">
      <c r="A955" t="s">
        <v>1529</v>
      </c>
      <c r="B955" t="s">
        <v>1529</v>
      </c>
      <c r="C955" t="s">
        <v>2923</v>
      </c>
      <c r="D955" t="s">
        <v>2924</v>
      </c>
      <c r="E955" t="s">
        <v>2925</v>
      </c>
      <c r="F955" t="s">
        <v>2926</v>
      </c>
      <c r="G955" t="s">
        <v>2310</v>
      </c>
      <c r="H955" t="s">
        <v>2927</v>
      </c>
      <c r="I955" t="s">
        <v>68</v>
      </c>
      <c r="J955" t="s">
        <v>77</v>
      </c>
      <c r="K955" t="s">
        <v>88</v>
      </c>
      <c r="L955" t="s">
        <v>89</v>
      </c>
      <c r="M955" t="s">
        <v>3772</v>
      </c>
      <c r="N955" t="s">
        <v>296</v>
      </c>
      <c r="O955" t="s">
        <v>334</v>
      </c>
      <c r="P955" t="s">
        <v>2679</v>
      </c>
      <c r="Q955" t="s">
        <v>336</v>
      </c>
      <c r="R955" t="s">
        <v>72</v>
      </c>
      <c r="S955" s="83">
        <v>2422.8000000000002</v>
      </c>
      <c r="T955" s="83">
        <v>9691.2000000000007</v>
      </c>
      <c r="U955" s="83">
        <v>-7268.4</v>
      </c>
      <c r="V955" s="83">
        <v>0</v>
      </c>
      <c r="W955" s="83">
        <v>0</v>
      </c>
      <c r="X955" s="83">
        <v>74.649268463917792</v>
      </c>
      <c r="Y955">
        <v>0</v>
      </c>
      <c r="Z955" s="83">
        <v>-726.84000000000015</v>
      </c>
      <c r="AA955" s="83">
        <v>-652.19073153608224</v>
      </c>
    </row>
    <row r="956" spans="1:27" x14ac:dyDescent="0.25">
      <c r="A956" t="s">
        <v>1529</v>
      </c>
      <c r="B956" t="s">
        <v>1529</v>
      </c>
      <c r="C956" t="s">
        <v>2923</v>
      </c>
      <c r="D956" t="s">
        <v>2924</v>
      </c>
      <c r="E956" t="s">
        <v>2925</v>
      </c>
      <c r="F956" t="s">
        <v>2926</v>
      </c>
      <c r="G956" t="s">
        <v>2310</v>
      </c>
      <c r="H956" t="s">
        <v>2927</v>
      </c>
      <c r="I956" t="s">
        <v>68</v>
      </c>
      <c r="J956" t="s">
        <v>77</v>
      </c>
      <c r="K956" t="s">
        <v>88</v>
      </c>
      <c r="L956" t="s">
        <v>89</v>
      </c>
      <c r="M956" t="s">
        <v>3772</v>
      </c>
      <c r="N956" t="s">
        <v>296</v>
      </c>
      <c r="O956" t="s">
        <v>334</v>
      </c>
      <c r="P956" t="s">
        <v>2982</v>
      </c>
      <c r="Q956" t="s">
        <v>1606</v>
      </c>
      <c r="R956" t="s">
        <v>72</v>
      </c>
      <c r="S956" s="83">
        <v>4123.8</v>
      </c>
      <c r="T956" s="83">
        <v>2072.4</v>
      </c>
      <c r="U956" s="83">
        <v>2051.3999999999996</v>
      </c>
      <c r="V956" s="83">
        <v>0</v>
      </c>
      <c r="W956" s="83">
        <v>0</v>
      </c>
      <c r="X956" s="83">
        <v>15.963259860969046</v>
      </c>
      <c r="Y956">
        <v>0</v>
      </c>
      <c r="Z956" s="83">
        <v>205.14</v>
      </c>
      <c r="AA956" s="83">
        <v>221.10325986096905</v>
      </c>
    </row>
    <row r="957" spans="1:27" x14ac:dyDescent="0.25">
      <c r="A957" t="s">
        <v>1529</v>
      </c>
      <c r="B957" t="s">
        <v>1529</v>
      </c>
      <c r="C957" t="s">
        <v>2923</v>
      </c>
      <c r="D957" t="s">
        <v>2924</v>
      </c>
      <c r="E957" t="s">
        <v>2925</v>
      </c>
      <c r="F957" t="s">
        <v>2926</v>
      </c>
      <c r="G957" t="s">
        <v>2310</v>
      </c>
      <c r="H957" t="s">
        <v>2927</v>
      </c>
      <c r="I957" t="s">
        <v>68</v>
      </c>
      <c r="J957" t="s">
        <v>77</v>
      </c>
      <c r="K957" t="s">
        <v>88</v>
      </c>
      <c r="L957" t="s">
        <v>89</v>
      </c>
      <c r="M957" t="s">
        <v>3772</v>
      </c>
      <c r="N957" t="s">
        <v>277</v>
      </c>
      <c r="O957" t="s">
        <v>278</v>
      </c>
      <c r="P957" t="s">
        <v>279</v>
      </c>
      <c r="Q957" t="s">
        <v>280</v>
      </c>
      <c r="R957" t="s">
        <v>72</v>
      </c>
      <c r="S957" s="83">
        <v>0</v>
      </c>
      <c r="T957" s="83">
        <v>470.4</v>
      </c>
      <c r="U957" s="83">
        <v>-470.4</v>
      </c>
      <c r="V957" s="83">
        <v>0</v>
      </c>
      <c r="W957" s="83">
        <v>0</v>
      </c>
      <c r="X957" s="83">
        <v>3.623391931383825</v>
      </c>
      <c r="Y957">
        <v>0</v>
      </c>
      <c r="Z957" s="83">
        <v>-47.04</v>
      </c>
      <c r="AA957" s="83">
        <v>-43.416608068616171</v>
      </c>
    </row>
    <row r="958" spans="1:27" x14ac:dyDescent="0.25">
      <c r="A958" t="s">
        <v>1529</v>
      </c>
      <c r="B958" t="s">
        <v>1529</v>
      </c>
      <c r="C958" t="s">
        <v>2923</v>
      </c>
      <c r="D958" t="s">
        <v>2924</v>
      </c>
      <c r="E958" t="s">
        <v>2925</v>
      </c>
      <c r="F958" t="s">
        <v>2926</v>
      </c>
      <c r="G958" t="s">
        <v>2310</v>
      </c>
      <c r="H958" t="s">
        <v>2927</v>
      </c>
      <c r="I958" t="s">
        <v>68</v>
      </c>
      <c r="J958" t="s">
        <v>77</v>
      </c>
      <c r="K958" t="s">
        <v>88</v>
      </c>
      <c r="L958" t="s">
        <v>89</v>
      </c>
      <c r="M958" t="s">
        <v>3772</v>
      </c>
      <c r="N958" t="s">
        <v>277</v>
      </c>
      <c r="O958" t="s">
        <v>278</v>
      </c>
      <c r="P958" t="s">
        <v>281</v>
      </c>
      <c r="Q958" t="s">
        <v>282</v>
      </c>
      <c r="R958" t="s">
        <v>72</v>
      </c>
      <c r="S958" s="83">
        <v>15061.2</v>
      </c>
      <c r="T958" s="83">
        <v>10976</v>
      </c>
      <c r="U958" s="83">
        <v>4085.2000000000003</v>
      </c>
      <c r="V958" s="83">
        <v>0</v>
      </c>
      <c r="W958" s="83">
        <v>0</v>
      </c>
      <c r="X958" s="83">
        <v>84.545811732289252</v>
      </c>
      <c r="Y958">
        <v>0</v>
      </c>
      <c r="Z958" s="83">
        <v>408.52000000000021</v>
      </c>
      <c r="AA958" s="83">
        <v>493.06581173228938</v>
      </c>
    </row>
    <row r="959" spans="1:27" x14ac:dyDescent="0.25">
      <c r="A959" t="s">
        <v>1529</v>
      </c>
      <c r="B959" t="s">
        <v>1529</v>
      </c>
      <c r="C959" t="s">
        <v>2923</v>
      </c>
      <c r="D959" t="s">
        <v>2924</v>
      </c>
      <c r="E959" t="s">
        <v>2925</v>
      </c>
      <c r="F959" t="s">
        <v>2926</v>
      </c>
      <c r="G959" t="s">
        <v>2310</v>
      </c>
      <c r="H959" t="s">
        <v>2927</v>
      </c>
      <c r="I959" t="s">
        <v>68</v>
      </c>
      <c r="J959" t="s">
        <v>77</v>
      </c>
      <c r="K959" t="s">
        <v>88</v>
      </c>
      <c r="L959" t="s">
        <v>89</v>
      </c>
      <c r="M959" t="s">
        <v>3772</v>
      </c>
      <c r="N959" t="s">
        <v>277</v>
      </c>
      <c r="O959" t="s">
        <v>278</v>
      </c>
      <c r="P959" t="s">
        <v>283</v>
      </c>
      <c r="Q959" t="s">
        <v>284</v>
      </c>
      <c r="R959" t="s">
        <v>72</v>
      </c>
      <c r="S959" s="83">
        <v>0</v>
      </c>
      <c r="T959" s="83">
        <v>940.8</v>
      </c>
      <c r="U959" s="83">
        <v>-940.8</v>
      </c>
      <c r="V959" s="83">
        <v>0</v>
      </c>
      <c r="W959" s="83">
        <v>0</v>
      </c>
      <c r="X959" s="83">
        <v>7.24678386276765</v>
      </c>
      <c r="Y959">
        <v>0</v>
      </c>
      <c r="Z959" s="83">
        <v>-94.08</v>
      </c>
      <c r="AA959" s="83">
        <v>-86.833216137232341</v>
      </c>
    </row>
    <row r="960" spans="1:27" x14ac:dyDescent="0.25">
      <c r="A960" t="s">
        <v>1529</v>
      </c>
      <c r="B960" t="s">
        <v>1529</v>
      </c>
      <c r="C960" t="s">
        <v>2923</v>
      </c>
      <c r="D960" t="s">
        <v>2924</v>
      </c>
      <c r="E960" t="s">
        <v>2925</v>
      </c>
      <c r="F960" t="s">
        <v>2926</v>
      </c>
      <c r="G960" t="s">
        <v>2310</v>
      </c>
      <c r="H960" t="s">
        <v>2927</v>
      </c>
      <c r="I960" t="s">
        <v>68</v>
      </c>
      <c r="J960" t="s">
        <v>77</v>
      </c>
      <c r="K960" t="s">
        <v>88</v>
      </c>
      <c r="L960" t="s">
        <v>89</v>
      </c>
      <c r="M960" t="s">
        <v>3772</v>
      </c>
      <c r="N960" t="s">
        <v>277</v>
      </c>
      <c r="O960" t="s">
        <v>278</v>
      </c>
      <c r="P960" t="s">
        <v>285</v>
      </c>
      <c r="Q960" t="s">
        <v>286</v>
      </c>
      <c r="R960" t="s">
        <v>72</v>
      </c>
      <c r="S960" s="83">
        <v>10031.700000000001</v>
      </c>
      <c r="T960" s="83">
        <v>18532.7</v>
      </c>
      <c r="U960" s="83">
        <v>-8501</v>
      </c>
      <c r="V960" s="83">
        <v>0</v>
      </c>
      <c r="W960" s="83">
        <v>0</v>
      </c>
      <c r="X960" s="83">
        <v>142.75347714021473</v>
      </c>
      <c r="Y960">
        <v>0</v>
      </c>
      <c r="Z960" s="83">
        <v>-850.10000000000014</v>
      </c>
      <c r="AA960" s="83">
        <v>-707.34652285978541</v>
      </c>
    </row>
    <row r="961" spans="1:27" x14ac:dyDescent="0.25">
      <c r="A961" t="s">
        <v>1529</v>
      </c>
      <c r="B961" t="s">
        <v>1529</v>
      </c>
      <c r="C961" t="s">
        <v>2923</v>
      </c>
      <c r="D961" t="s">
        <v>2924</v>
      </c>
      <c r="E961" t="s">
        <v>2925</v>
      </c>
      <c r="F961" t="s">
        <v>2926</v>
      </c>
      <c r="G961" t="s">
        <v>2310</v>
      </c>
      <c r="H961" t="s">
        <v>2927</v>
      </c>
      <c r="I961" t="s">
        <v>68</v>
      </c>
      <c r="J961" t="s">
        <v>77</v>
      </c>
      <c r="K961" t="s">
        <v>88</v>
      </c>
      <c r="L961" t="s">
        <v>89</v>
      </c>
      <c r="M961" t="s">
        <v>3772</v>
      </c>
      <c r="N961" t="s">
        <v>277</v>
      </c>
      <c r="O961" t="s">
        <v>278</v>
      </c>
      <c r="P961" t="s">
        <v>1594</v>
      </c>
      <c r="Q961" t="s">
        <v>1595</v>
      </c>
      <c r="R961" t="s">
        <v>72</v>
      </c>
      <c r="S961" s="83">
        <v>1234.7999999999993</v>
      </c>
      <c r="T961" s="83">
        <v>1234.8</v>
      </c>
      <c r="U961" s="83">
        <v>0</v>
      </c>
      <c r="V961" s="83">
        <v>0</v>
      </c>
      <c r="W961" s="83">
        <v>0</v>
      </c>
      <c r="X961" s="83">
        <v>9.5114038198825401</v>
      </c>
      <c r="Y961">
        <v>0</v>
      </c>
      <c r="Z961" s="83">
        <v>0</v>
      </c>
      <c r="AA961" s="83">
        <v>9.5114038198825028</v>
      </c>
    </row>
    <row r="962" spans="1:27" x14ac:dyDescent="0.25">
      <c r="A962" t="s">
        <v>1529</v>
      </c>
      <c r="B962" t="s">
        <v>1529</v>
      </c>
      <c r="C962" t="s">
        <v>2923</v>
      </c>
      <c r="D962" t="s">
        <v>2924</v>
      </c>
      <c r="E962" t="s">
        <v>2925</v>
      </c>
      <c r="F962" t="s">
        <v>2926</v>
      </c>
      <c r="G962" t="s">
        <v>2310</v>
      </c>
      <c r="H962" t="s">
        <v>2927</v>
      </c>
      <c r="I962" t="s">
        <v>68</v>
      </c>
      <c r="J962" t="s">
        <v>77</v>
      </c>
      <c r="K962" t="s">
        <v>88</v>
      </c>
      <c r="L962" t="s">
        <v>89</v>
      </c>
      <c r="M962" t="s">
        <v>3772</v>
      </c>
      <c r="N962" t="s">
        <v>277</v>
      </c>
      <c r="O962" t="s">
        <v>278</v>
      </c>
      <c r="P962" t="s">
        <v>1596</v>
      </c>
      <c r="Q962" t="s">
        <v>1597</v>
      </c>
      <c r="R962" t="s">
        <v>72</v>
      </c>
      <c r="S962" s="83">
        <v>0</v>
      </c>
      <c r="T962" s="83">
        <v>1852.2</v>
      </c>
      <c r="U962" s="83">
        <v>-1852.2</v>
      </c>
      <c r="V962" s="83">
        <v>0</v>
      </c>
      <c r="W962" s="83">
        <v>0</v>
      </c>
      <c r="X962" s="83">
        <v>14.267105729823813</v>
      </c>
      <c r="Y962">
        <v>0</v>
      </c>
      <c r="Z962" s="83">
        <v>-185.22000000000003</v>
      </c>
      <c r="AA962" s="83">
        <v>-170.95289427017622</v>
      </c>
    </row>
    <row r="963" spans="1:27" x14ac:dyDescent="0.25">
      <c r="A963" t="s">
        <v>1529</v>
      </c>
      <c r="B963" t="s">
        <v>1529</v>
      </c>
      <c r="C963" t="s">
        <v>2923</v>
      </c>
      <c r="D963" t="s">
        <v>2924</v>
      </c>
      <c r="E963" t="s">
        <v>2925</v>
      </c>
      <c r="F963" t="s">
        <v>2926</v>
      </c>
      <c r="G963" t="s">
        <v>2310</v>
      </c>
      <c r="H963" t="s">
        <v>2927</v>
      </c>
      <c r="I963" t="s">
        <v>68</v>
      </c>
      <c r="J963" t="s">
        <v>77</v>
      </c>
      <c r="K963" t="s">
        <v>88</v>
      </c>
      <c r="L963" t="s">
        <v>89</v>
      </c>
      <c r="M963" t="s">
        <v>3772</v>
      </c>
      <c r="N963" t="s">
        <v>277</v>
      </c>
      <c r="O963" t="s">
        <v>287</v>
      </c>
      <c r="P963" t="s">
        <v>288</v>
      </c>
      <c r="Q963" t="s">
        <v>289</v>
      </c>
      <c r="R963" t="s">
        <v>72</v>
      </c>
      <c r="S963" s="83">
        <v>25793.8</v>
      </c>
      <c r="T963" s="83">
        <v>16685</v>
      </c>
      <c r="U963" s="83">
        <v>9108.7999999999993</v>
      </c>
      <c r="V963" s="83">
        <v>0</v>
      </c>
      <c r="W963" s="83">
        <v>0</v>
      </c>
      <c r="X963" s="83">
        <v>128.52103396075495</v>
      </c>
      <c r="Y963">
        <v>0</v>
      </c>
      <c r="Z963" s="83">
        <v>910.88000000000011</v>
      </c>
      <c r="AA963" s="83">
        <v>1039.4010339607553</v>
      </c>
    </row>
    <row r="964" spans="1:27" x14ac:dyDescent="0.25">
      <c r="A964" t="s">
        <v>1529</v>
      </c>
      <c r="B964" t="s">
        <v>1529</v>
      </c>
      <c r="C964" t="s">
        <v>2923</v>
      </c>
      <c r="D964" t="s">
        <v>2924</v>
      </c>
      <c r="E964" t="s">
        <v>2925</v>
      </c>
      <c r="F964" t="s">
        <v>2926</v>
      </c>
      <c r="G964" t="s">
        <v>2310</v>
      </c>
      <c r="H964" t="s">
        <v>2927</v>
      </c>
      <c r="I964" t="s">
        <v>68</v>
      </c>
      <c r="J964" t="s">
        <v>77</v>
      </c>
      <c r="K964" t="s">
        <v>88</v>
      </c>
      <c r="L964" t="s">
        <v>89</v>
      </c>
      <c r="M964" t="s">
        <v>3772</v>
      </c>
      <c r="N964" t="s">
        <v>277</v>
      </c>
      <c r="O964" t="s">
        <v>287</v>
      </c>
      <c r="P964" t="s">
        <v>290</v>
      </c>
      <c r="Q964" t="s">
        <v>291</v>
      </c>
      <c r="R964" t="s">
        <v>72</v>
      </c>
      <c r="S964" s="83">
        <v>6851.7000000000007</v>
      </c>
      <c r="T964" s="83">
        <v>0</v>
      </c>
      <c r="U964" s="83">
        <v>6851.7000000000007</v>
      </c>
      <c r="V964" s="83">
        <v>0</v>
      </c>
      <c r="W964" s="83">
        <v>0</v>
      </c>
      <c r="X964" s="83">
        <v>0</v>
      </c>
      <c r="Y964">
        <v>0</v>
      </c>
      <c r="Z964" s="83">
        <v>685.17000000000007</v>
      </c>
      <c r="AA964" s="83">
        <v>685.17000000000007</v>
      </c>
    </row>
    <row r="965" spans="1:27" x14ac:dyDescent="0.25">
      <c r="A965" t="s">
        <v>1529</v>
      </c>
      <c r="B965" t="s">
        <v>1529</v>
      </c>
      <c r="C965" t="s">
        <v>2923</v>
      </c>
      <c r="D965" t="s">
        <v>2924</v>
      </c>
      <c r="E965" t="s">
        <v>2925</v>
      </c>
      <c r="F965" t="s">
        <v>2926</v>
      </c>
      <c r="G965" t="s">
        <v>2310</v>
      </c>
      <c r="H965" t="s">
        <v>2927</v>
      </c>
      <c r="I965" t="s">
        <v>68</v>
      </c>
      <c r="J965" t="s">
        <v>77</v>
      </c>
      <c r="K965" t="s">
        <v>88</v>
      </c>
      <c r="L965" t="s">
        <v>89</v>
      </c>
      <c r="M965" t="s">
        <v>3772</v>
      </c>
      <c r="N965" t="s">
        <v>277</v>
      </c>
      <c r="O965" t="s">
        <v>287</v>
      </c>
      <c r="P965" t="s">
        <v>292</v>
      </c>
      <c r="Q965" t="s">
        <v>293</v>
      </c>
      <c r="R965" t="s">
        <v>72</v>
      </c>
      <c r="S965" s="83">
        <v>30186.000000000004</v>
      </c>
      <c r="T965" s="83">
        <v>19740</v>
      </c>
      <c r="U965" s="83">
        <v>10446</v>
      </c>
      <c r="V965" s="83">
        <v>0</v>
      </c>
      <c r="W965" s="83">
        <v>0</v>
      </c>
      <c r="X965" s="83">
        <v>152.05305426342838</v>
      </c>
      <c r="Y965">
        <v>0</v>
      </c>
      <c r="Z965" s="83">
        <v>1044.6000000000001</v>
      </c>
      <c r="AA965" s="83">
        <v>1196.6530542634284</v>
      </c>
    </row>
    <row r="966" spans="1:27" x14ac:dyDescent="0.25">
      <c r="A966" t="s">
        <v>1529</v>
      </c>
      <c r="B966" t="s">
        <v>1529</v>
      </c>
      <c r="C966" t="s">
        <v>2923</v>
      </c>
      <c r="D966" t="s">
        <v>2924</v>
      </c>
      <c r="E966" t="s">
        <v>2925</v>
      </c>
      <c r="F966" t="s">
        <v>2926</v>
      </c>
      <c r="G966" t="s">
        <v>2310</v>
      </c>
      <c r="H966" t="s">
        <v>2927</v>
      </c>
      <c r="I966" t="s">
        <v>68</v>
      </c>
      <c r="J966" t="s">
        <v>77</v>
      </c>
      <c r="K966" t="s">
        <v>88</v>
      </c>
      <c r="L966" t="s">
        <v>89</v>
      </c>
      <c r="M966" t="s">
        <v>3772</v>
      </c>
      <c r="N966" t="s">
        <v>277</v>
      </c>
      <c r="O966" t="s">
        <v>287</v>
      </c>
      <c r="P966" t="s">
        <v>294</v>
      </c>
      <c r="Q966" t="s">
        <v>295</v>
      </c>
      <c r="R966" t="s">
        <v>72</v>
      </c>
      <c r="S966" s="83">
        <v>5864.3</v>
      </c>
      <c r="T966" s="83">
        <v>0</v>
      </c>
      <c r="U966" s="83">
        <v>5864.3</v>
      </c>
      <c r="V966" s="83">
        <v>0</v>
      </c>
      <c r="W966" s="83">
        <v>0</v>
      </c>
      <c r="X966" s="83">
        <v>0</v>
      </c>
      <c r="Y966">
        <v>0</v>
      </c>
      <c r="Z966" s="83">
        <v>586.43000000000006</v>
      </c>
      <c r="AA966" s="83">
        <v>586.43000000000006</v>
      </c>
    </row>
    <row r="967" spans="1:27" x14ac:dyDescent="0.25">
      <c r="A967" t="s">
        <v>1529</v>
      </c>
      <c r="B967" t="s">
        <v>1529</v>
      </c>
      <c r="C967" t="s">
        <v>2923</v>
      </c>
      <c r="D967" t="s">
        <v>2924</v>
      </c>
      <c r="E967" t="s">
        <v>2925</v>
      </c>
      <c r="F967" t="s">
        <v>2926</v>
      </c>
      <c r="G967" t="s">
        <v>2310</v>
      </c>
      <c r="H967" t="s">
        <v>2927</v>
      </c>
      <c r="I967" t="s">
        <v>68</v>
      </c>
      <c r="J967" t="s">
        <v>77</v>
      </c>
      <c r="K967" t="s">
        <v>88</v>
      </c>
      <c r="L967" t="s">
        <v>89</v>
      </c>
      <c r="M967" t="s">
        <v>3775</v>
      </c>
      <c r="N967" t="s">
        <v>1908</v>
      </c>
      <c r="O967" t="s">
        <v>1908</v>
      </c>
      <c r="P967" t="s">
        <v>2507</v>
      </c>
      <c r="Q967" t="s">
        <v>2508</v>
      </c>
      <c r="R967" t="s">
        <v>72</v>
      </c>
      <c r="S967" s="83">
        <v>19690</v>
      </c>
      <c r="T967" s="83">
        <v>0</v>
      </c>
      <c r="U967" s="83">
        <v>19690</v>
      </c>
      <c r="V967" s="83">
        <v>0</v>
      </c>
      <c r="W967" s="83">
        <v>0</v>
      </c>
      <c r="X967" s="83">
        <v>0</v>
      </c>
      <c r="Y967">
        <v>0</v>
      </c>
      <c r="Z967" s="83">
        <v>1969</v>
      </c>
      <c r="AA967" s="83">
        <v>1969</v>
      </c>
    </row>
    <row r="968" spans="1:27" x14ac:dyDescent="0.25">
      <c r="A968" t="s">
        <v>1529</v>
      </c>
      <c r="B968" t="s">
        <v>1529</v>
      </c>
      <c r="C968" t="s">
        <v>2923</v>
      </c>
      <c r="D968" t="s">
        <v>2924</v>
      </c>
      <c r="E968" t="s">
        <v>2925</v>
      </c>
      <c r="F968" t="s">
        <v>2926</v>
      </c>
      <c r="G968" t="s">
        <v>2310</v>
      </c>
      <c r="H968" t="s">
        <v>2927</v>
      </c>
      <c r="I968" t="s">
        <v>68</v>
      </c>
      <c r="J968" t="s">
        <v>77</v>
      </c>
      <c r="K968" t="s">
        <v>88</v>
      </c>
      <c r="L968" t="s">
        <v>89</v>
      </c>
      <c r="M968" t="s">
        <v>3775</v>
      </c>
      <c r="N968" t="s">
        <v>1908</v>
      </c>
      <c r="O968" t="s">
        <v>1908</v>
      </c>
      <c r="P968" t="s">
        <v>2509</v>
      </c>
      <c r="Q968" t="s">
        <v>2510</v>
      </c>
      <c r="R968" t="s">
        <v>72</v>
      </c>
      <c r="S968" s="83">
        <v>22520</v>
      </c>
      <c r="T968" s="83">
        <v>0</v>
      </c>
      <c r="U968" s="83">
        <v>22520</v>
      </c>
      <c r="V968" s="83">
        <v>0</v>
      </c>
      <c r="W968" s="83">
        <v>0</v>
      </c>
      <c r="X968" s="83">
        <v>0</v>
      </c>
      <c r="Y968">
        <v>0</v>
      </c>
      <c r="Z968" s="83">
        <v>2252</v>
      </c>
      <c r="AA968" s="83">
        <v>2252</v>
      </c>
    </row>
    <row r="969" spans="1:27" x14ac:dyDescent="0.25">
      <c r="A969" t="s">
        <v>1529</v>
      </c>
      <c r="B969" t="s">
        <v>1529</v>
      </c>
      <c r="C969" t="s">
        <v>2923</v>
      </c>
      <c r="D969" t="s">
        <v>2924</v>
      </c>
      <c r="E969" t="s">
        <v>2925</v>
      </c>
      <c r="F969" t="s">
        <v>2926</v>
      </c>
      <c r="G969" t="s">
        <v>2310</v>
      </c>
      <c r="H969" t="s">
        <v>2927</v>
      </c>
      <c r="I969" t="s">
        <v>68</v>
      </c>
      <c r="J969" t="s">
        <v>77</v>
      </c>
      <c r="K969" t="s">
        <v>88</v>
      </c>
      <c r="L969" t="s">
        <v>89</v>
      </c>
      <c r="M969" t="s">
        <v>3775</v>
      </c>
      <c r="N969" t="s">
        <v>1908</v>
      </c>
      <c r="O969" t="s">
        <v>1908</v>
      </c>
      <c r="P969" t="s">
        <v>2511</v>
      </c>
      <c r="Q969" t="s">
        <v>2512</v>
      </c>
      <c r="R969" t="s">
        <v>72</v>
      </c>
      <c r="S969" s="83">
        <v>25920</v>
      </c>
      <c r="T969" s="83">
        <v>0</v>
      </c>
      <c r="U969" s="83">
        <v>25920</v>
      </c>
      <c r="V969" s="83">
        <v>0</v>
      </c>
      <c r="W969" s="83">
        <v>0</v>
      </c>
      <c r="X969" s="83">
        <v>0</v>
      </c>
      <c r="Y969">
        <v>0</v>
      </c>
      <c r="Z969" s="83">
        <v>2592</v>
      </c>
      <c r="AA969" s="83">
        <v>2592</v>
      </c>
    </row>
    <row r="970" spans="1:27" x14ac:dyDescent="0.25">
      <c r="A970" t="s">
        <v>1529</v>
      </c>
      <c r="B970" t="s">
        <v>1529</v>
      </c>
      <c r="C970" t="s">
        <v>2923</v>
      </c>
      <c r="D970" t="s">
        <v>2924</v>
      </c>
      <c r="E970" t="s">
        <v>2925</v>
      </c>
      <c r="F970" t="s">
        <v>2926</v>
      </c>
      <c r="G970" t="s">
        <v>2310</v>
      </c>
      <c r="H970" t="s">
        <v>2927</v>
      </c>
      <c r="I970" t="s">
        <v>68</v>
      </c>
      <c r="J970" t="s">
        <v>77</v>
      </c>
      <c r="K970" t="s">
        <v>88</v>
      </c>
      <c r="L970" t="s">
        <v>89</v>
      </c>
      <c r="M970" t="s">
        <v>3776</v>
      </c>
      <c r="N970" t="s">
        <v>238</v>
      </c>
      <c r="O970" t="s">
        <v>239</v>
      </c>
      <c r="P970" t="s">
        <v>240</v>
      </c>
      <c r="Q970" t="s">
        <v>241</v>
      </c>
      <c r="R970" t="s">
        <v>72</v>
      </c>
      <c r="S970" s="83">
        <v>8414.2000000000007</v>
      </c>
      <c r="T970" s="83">
        <v>22526.400000000001</v>
      </c>
      <c r="U970" s="83">
        <v>-14112.200000000003</v>
      </c>
      <c r="V970" s="83">
        <v>0</v>
      </c>
      <c r="W970" s="83">
        <v>0</v>
      </c>
      <c r="X970" s="83">
        <v>173.51610544881933</v>
      </c>
      <c r="Y970">
        <v>0</v>
      </c>
      <c r="Z970" s="83">
        <v>-1411.2200000000007</v>
      </c>
      <c r="AA970" s="83">
        <v>-1237.7038945511813</v>
      </c>
    </row>
    <row r="971" spans="1:27" x14ac:dyDescent="0.25">
      <c r="A971" t="s">
        <v>1529</v>
      </c>
      <c r="B971" t="s">
        <v>1529</v>
      </c>
      <c r="C971" t="s">
        <v>2923</v>
      </c>
      <c r="D971" t="s">
        <v>2924</v>
      </c>
      <c r="E971" t="s">
        <v>2925</v>
      </c>
      <c r="F971" t="s">
        <v>2926</v>
      </c>
      <c r="G971" t="s">
        <v>2310</v>
      </c>
      <c r="H971" t="s">
        <v>2927</v>
      </c>
      <c r="I971" t="s">
        <v>68</v>
      </c>
      <c r="J971" t="s">
        <v>77</v>
      </c>
      <c r="K971" t="s">
        <v>88</v>
      </c>
      <c r="L971" t="s">
        <v>89</v>
      </c>
      <c r="M971" t="s">
        <v>3776</v>
      </c>
      <c r="N971" t="s">
        <v>238</v>
      </c>
      <c r="O971" t="s">
        <v>239</v>
      </c>
      <c r="P971" t="s">
        <v>242</v>
      </c>
      <c r="Q971" t="s">
        <v>243</v>
      </c>
      <c r="R971" t="s">
        <v>72</v>
      </c>
      <c r="S971" s="83">
        <v>9211.1999999999989</v>
      </c>
      <c r="T971" s="83">
        <v>10524.8</v>
      </c>
      <c r="U971" s="83">
        <v>-1313.599999999999</v>
      </c>
      <c r="V971" s="83">
        <v>0</v>
      </c>
      <c r="W971" s="83">
        <v>0</v>
      </c>
      <c r="X971" s="83">
        <v>81.070313349125172</v>
      </c>
      <c r="Y971">
        <v>0</v>
      </c>
      <c r="Z971" s="83">
        <v>-131.35999999999987</v>
      </c>
      <c r="AA971" s="83">
        <v>-50.2896866508747</v>
      </c>
    </row>
    <row r="972" spans="1:27" x14ac:dyDescent="0.25">
      <c r="A972" t="s">
        <v>1529</v>
      </c>
      <c r="B972" t="s">
        <v>1529</v>
      </c>
      <c r="C972" t="s">
        <v>2923</v>
      </c>
      <c r="D972" t="s">
        <v>2924</v>
      </c>
      <c r="E972" t="s">
        <v>2925</v>
      </c>
      <c r="F972" t="s">
        <v>2926</v>
      </c>
      <c r="G972" t="s">
        <v>2310</v>
      </c>
      <c r="H972" t="s">
        <v>2927</v>
      </c>
      <c r="I972" t="s">
        <v>68</v>
      </c>
      <c r="J972" t="s">
        <v>77</v>
      </c>
      <c r="K972" t="s">
        <v>88</v>
      </c>
      <c r="L972" t="s">
        <v>89</v>
      </c>
      <c r="M972" t="s">
        <v>3776</v>
      </c>
      <c r="N972" t="s">
        <v>238</v>
      </c>
      <c r="O972" t="s">
        <v>239</v>
      </c>
      <c r="P972" t="s">
        <v>244</v>
      </c>
      <c r="Q972" t="s">
        <v>245</v>
      </c>
      <c r="R972" t="s">
        <v>72</v>
      </c>
      <c r="S972" s="83">
        <v>7124.3999999999987</v>
      </c>
      <c r="T972" s="83">
        <v>16088.8</v>
      </c>
      <c r="U972" s="83">
        <v>-8964.4</v>
      </c>
      <c r="V972" s="83">
        <v>0</v>
      </c>
      <c r="W972" s="83">
        <v>0</v>
      </c>
      <c r="X972" s="83">
        <v>123.92863117697297</v>
      </c>
      <c r="Y972">
        <v>0</v>
      </c>
      <c r="Z972" s="83">
        <v>-896.44000000000028</v>
      </c>
      <c r="AA972" s="83">
        <v>-772.5113688230274</v>
      </c>
    </row>
    <row r="973" spans="1:27" x14ac:dyDescent="0.25">
      <c r="A973" t="s">
        <v>1529</v>
      </c>
      <c r="B973" t="s">
        <v>1529</v>
      </c>
      <c r="C973" t="s">
        <v>2923</v>
      </c>
      <c r="D973" t="s">
        <v>2924</v>
      </c>
      <c r="E973" t="s">
        <v>2925</v>
      </c>
      <c r="F973" t="s">
        <v>2926</v>
      </c>
      <c r="G973" t="s">
        <v>2310</v>
      </c>
      <c r="H973" t="s">
        <v>2927</v>
      </c>
      <c r="I973" t="s">
        <v>68</v>
      </c>
      <c r="J973" t="s">
        <v>77</v>
      </c>
      <c r="K973" t="s">
        <v>88</v>
      </c>
      <c r="L973" t="s">
        <v>89</v>
      </c>
      <c r="M973" t="s">
        <v>3776</v>
      </c>
      <c r="N973" t="s">
        <v>238</v>
      </c>
      <c r="O973" t="s">
        <v>1447</v>
      </c>
      <c r="P973" t="s">
        <v>358</v>
      </c>
      <c r="Q973" t="s">
        <v>359</v>
      </c>
      <c r="R973" t="s">
        <v>72</v>
      </c>
      <c r="S973" s="83">
        <v>4733.6000000000004</v>
      </c>
      <c r="T973" s="83">
        <v>1716.0000000000005</v>
      </c>
      <c r="U973" s="83">
        <v>3017.6</v>
      </c>
      <c r="V973" s="83">
        <v>0</v>
      </c>
      <c r="W973" s="83">
        <v>0</v>
      </c>
      <c r="X973" s="83">
        <v>13.217985872139977</v>
      </c>
      <c r="Y973">
        <v>0</v>
      </c>
      <c r="Z973" s="83">
        <v>301.76000000000022</v>
      </c>
      <c r="AA973" s="83">
        <v>314.97798587213993</v>
      </c>
    </row>
    <row r="974" spans="1:27" x14ac:dyDescent="0.25">
      <c r="A974" t="s">
        <v>1529</v>
      </c>
      <c r="B974" t="s">
        <v>1529</v>
      </c>
      <c r="C974" t="s">
        <v>2923</v>
      </c>
      <c r="D974" t="s">
        <v>2924</v>
      </c>
      <c r="E974" t="s">
        <v>2925</v>
      </c>
      <c r="F974" t="s">
        <v>2926</v>
      </c>
      <c r="G974" t="s">
        <v>2310</v>
      </c>
      <c r="H974" t="s">
        <v>2927</v>
      </c>
      <c r="I974" t="s">
        <v>68</v>
      </c>
      <c r="J974" t="s">
        <v>77</v>
      </c>
      <c r="K974" t="s">
        <v>88</v>
      </c>
      <c r="L974" t="s">
        <v>89</v>
      </c>
      <c r="M974" t="s">
        <v>3776</v>
      </c>
      <c r="N974" t="s">
        <v>238</v>
      </c>
      <c r="O974" t="s">
        <v>1447</v>
      </c>
      <c r="P974" t="s">
        <v>360</v>
      </c>
      <c r="Q974" t="s">
        <v>361</v>
      </c>
      <c r="R974" t="s">
        <v>72</v>
      </c>
      <c r="S974" s="83">
        <v>3069</v>
      </c>
      <c r="T974" s="83">
        <v>2046</v>
      </c>
      <c r="U974" s="83">
        <v>1023</v>
      </c>
      <c r="V974" s="83">
        <v>0</v>
      </c>
      <c r="W974" s="83">
        <v>0</v>
      </c>
      <c r="X974" s="83">
        <v>15.759906232166898</v>
      </c>
      <c r="Y974">
        <v>0</v>
      </c>
      <c r="Z974" s="83">
        <v>102.29999999999995</v>
      </c>
      <c r="AA974" s="83">
        <v>118.0599062321669</v>
      </c>
    </row>
    <row r="975" spans="1:27" x14ac:dyDescent="0.25">
      <c r="A975" t="s">
        <v>1529</v>
      </c>
      <c r="B975" t="s">
        <v>1529</v>
      </c>
      <c r="C975" t="s">
        <v>2923</v>
      </c>
      <c r="D975" t="s">
        <v>2924</v>
      </c>
      <c r="E975" t="s">
        <v>2925</v>
      </c>
      <c r="F975" t="s">
        <v>2926</v>
      </c>
      <c r="G975" t="s">
        <v>2310</v>
      </c>
      <c r="H975" t="s">
        <v>2927</v>
      </c>
      <c r="I975" t="s">
        <v>68</v>
      </c>
      <c r="J975" t="s">
        <v>77</v>
      </c>
      <c r="K975" t="s">
        <v>88</v>
      </c>
      <c r="L975" t="s">
        <v>89</v>
      </c>
      <c r="M975" t="s">
        <v>3776</v>
      </c>
      <c r="N975" t="s">
        <v>238</v>
      </c>
      <c r="O975" t="s">
        <v>1447</v>
      </c>
      <c r="P975" t="s">
        <v>362</v>
      </c>
      <c r="Q975" t="s">
        <v>363</v>
      </c>
      <c r="R975" t="s">
        <v>72</v>
      </c>
      <c r="S975" s="83">
        <v>3828</v>
      </c>
      <c r="T975" s="83">
        <v>0</v>
      </c>
      <c r="U975" s="83">
        <v>3828</v>
      </c>
      <c r="V975" s="83">
        <v>0</v>
      </c>
      <c r="W975" s="83">
        <v>0</v>
      </c>
      <c r="X975" s="83">
        <v>0</v>
      </c>
      <c r="Y975">
        <v>0</v>
      </c>
      <c r="Z975" s="83">
        <v>382.79999999999995</v>
      </c>
      <c r="AA975" s="83">
        <v>382.79999999999995</v>
      </c>
    </row>
    <row r="976" spans="1:27" x14ac:dyDescent="0.25">
      <c r="A976" t="s">
        <v>1529</v>
      </c>
      <c r="B976" t="s">
        <v>1529</v>
      </c>
      <c r="C976" t="s">
        <v>2923</v>
      </c>
      <c r="D976" t="s">
        <v>2924</v>
      </c>
      <c r="E976" t="s">
        <v>2925</v>
      </c>
      <c r="F976" t="s">
        <v>2926</v>
      </c>
      <c r="G976" t="s">
        <v>2310</v>
      </c>
      <c r="H976" t="s">
        <v>2927</v>
      </c>
      <c r="I976" t="s">
        <v>68</v>
      </c>
      <c r="J976" t="s">
        <v>77</v>
      </c>
      <c r="K976" t="s">
        <v>88</v>
      </c>
      <c r="L976" t="s">
        <v>89</v>
      </c>
      <c r="M976" t="s">
        <v>3777</v>
      </c>
      <c r="N976" t="s">
        <v>221</v>
      </c>
      <c r="O976" t="s">
        <v>357</v>
      </c>
      <c r="P976" t="s">
        <v>2974</v>
      </c>
      <c r="Q976" t="s">
        <v>2975</v>
      </c>
      <c r="R976" t="s">
        <v>72</v>
      </c>
      <c r="S976" s="83">
        <v>160593.30000000008</v>
      </c>
      <c r="T976" s="83">
        <v>52206</v>
      </c>
      <c r="U976" s="83">
        <v>108387.30000000008</v>
      </c>
      <c r="V976" s="83">
        <v>0</v>
      </c>
      <c r="W976" s="83">
        <v>0</v>
      </c>
      <c r="X976" s="83">
        <v>402.13180095625842</v>
      </c>
      <c r="Y976">
        <v>0</v>
      </c>
      <c r="Z976" s="83">
        <v>10838.730000000009</v>
      </c>
      <c r="AA976" s="83">
        <v>11240.861800956267</v>
      </c>
    </row>
    <row r="977" spans="1:27" x14ac:dyDescent="0.25">
      <c r="A977" t="s">
        <v>1529</v>
      </c>
      <c r="B977" t="s">
        <v>1529</v>
      </c>
      <c r="C977" t="s">
        <v>2923</v>
      </c>
      <c r="D977" t="s">
        <v>2924</v>
      </c>
      <c r="E977" t="s">
        <v>2925</v>
      </c>
      <c r="F977" t="s">
        <v>2926</v>
      </c>
      <c r="G977" t="s">
        <v>2310</v>
      </c>
      <c r="H977" t="s">
        <v>2927</v>
      </c>
      <c r="I977" t="s">
        <v>68</v>
      </c>
      <c r="J977" t="s">
        <v>77</v>
      </c>
      <c r="K977" t="s">
        <v>88</v>
      </c>
      <c r="L977" t="s">
        <v>89</v>
      </c>
      <c r="M977" t="s">
        <v>3777</v>
      </c>
      <c r="N977" t="s">
        <v>221</v>
      </c>
      <c r="O977" t="s">
        <v>357</v>
      </c>
      <c r="P977" t="s">
        <v>2976</v>
      </c>
      <c r="Q977" t="s">
        <v>2977</v>
      </c>
      <c r="R977" t="s">
        <v>72</v>
      </c>
      <c r="S977" s="83">
        <v>35655.199999999997</v>
      </c>
      <c r="T977" s="83">
        <v>15280.800000000001</v>
      </c>
      <c r="U977" s="83">
        <v>20374.399999999994</v>
      </c>
      <c r="V977" s="83">
        <v>0</v>
      </c>
      <c r="W977" s="83">
        <v>0</v>
      </c>
      <c r="X977" s="83">
        <v>117.70477768939192</v>
      </c>
      <c r="Y977">
        <v>0</v>
      </c>
      <c r="Z977" s="83">
        <v>2037.4399999999998</v>
      </c>
      <c r="AA977" s="83">
        <v>2155.144777689392</v>
      </c>
    </row>
    <row r="978" spans="1:27" x14ac:dyDescent="0.25">
      <c r="A978" t="s">
        <v>1529</v>
      </c>
      <c r="B978" t="s">
        <v>1529</v>
      </c>
      <c r="C978" t="s">
        <v>2923</v>
      </c>
      <c r="D978" t="s">
        <v>2924</v>
      </c>
      <c r="E978" t="s">
        <v>2925</v>
      </c>
      <c r="F978" t="s">
        <v>2926</v>
      </c>
      <c r="G978" t="s">
        <v>2310</v>
      </c>
      <c r="H978" t="s">
        <v>2927</v>
      </c>
      <c r="I978" t="s">
        <v>68</v>
      </c>
      <c r="J978" t="s">
        <v>77</v>
      </c>
      <c r="K978" t="s">
        <v>88</v>
      </c>
      <c r="L978" t="s">
        <v>89</v>
      </c>
      <c r="M978" t="s">
        <v>3777</v>
      </c>
      <c r="N978" t="s">
        <v>221</v>
      </c>
      <c r="O978" t="s">
        <v>357</v>
      </c>
      <c r="P978" t="s">
        <v>2978</v>
      </c>
      <c r="Q978" t="s">
        <v>2979</v>
      </c>
      <c r="R978" t="s">
        <v>72</v>
      </c>
      <c r="S978" s="83">
        <v>0</v>
      </c>
      <c r="T978" s="83">
        <v>28736.400000000001</v>
      </c>
      <c r="U978" s="83">
        <v>-28736.400000000001</v>
      </c>
      <c r="V978" s="83">
        <v>0</v>
      </c>
      <c r="W978" s="83">
        <v>0</v>
      </c>
      <c r="X978" s="83">
        <v>221.35042495114405</v>
      </c>
      <c r="Y978">
        <v>0</v>
      </c>
      <c r="Z978" s="83">
        <v>-2873.6400000000003</v>
      </c>
      <c r="AA978" s="83">
        <v>-2652.2895750488565</v>
      </c>
    </row>
    <row r="979" spans="1:27" x14ac:dyDescent="0.25">
      <c r="A979" t="s">
        <v>1529</v>
      </c>
      <c r="B979" t="s">
        <v>1529</v>
      </c>
      <c r="C979" t="s">
        <v>2923</v>
      </c>
      <c r="D979" t="s">
        <v>2924</v>
      </c>
      <c r="E979" t="s">
        <v>2925</v>
      </c>
      <c r="F979" t="s">
        <v>2926</v>
      </c>
      <c r="G979" t="s">
        <v>2310</v>
      </c>
      <c r="H979" t="s">
        <v>2927</v>
      </c>
      <c r="I979" t="s">
        <v>68</v>
      </c>
      <c r="J979" t="s">
        <v>77</v>
      </c>
      <c r="K979" t="s">
        <v>88</v>
      </c>
      <c r="L979" t="s">
        <v>89</v>
      </c>
      <c r="M979" t="s">
        <v>3777</v>
      </c>
      <c r="N979" t="s">
        <v>221</v>
      </c>
      <c r="O979" t="s">
        <v>357</v>
      </c>
      <c r="P979" t="s">
        <v>3847</v>
      </c>
      <c r="Q979" t="s">
        <v>3848</v>
      </c>
      <c r="R979" t="s">
        <v>72</v>
      </c>
      <c r="S979" s="83">
        <v>0</v>
      </c>
      <c r="T979" s="83">
        <v>0</v>
      </c>
      <c r="U979" s="83">
        <v>0</v>
      </c>
      <c r="V979" s="83">
        <v>0</v>
      </c>
      <c r="W979" s="83">
        <v>0</v>
      </c>
      <c r="X979" s="83">
        <v>0</v>
      </c>
      <c r="Y979">
        <v>0</v>
      </c>
      <c r="Z979" s="83">
        <v>0</v>
      </c>
      <c r="AA979" s="83">
        <v>0</v>
      </c>
    </row>
    <row r="980" spans="1:27" x14ac:dyDescent="0.25">
      <c r="A980" t="s">
        <v>1529</v>
      </c>
      <c r="B980" t="s">
        <v>1529</v>
      </c>
      <c r="C980" t="s">
        <v>2923</v>
      </c>
      <c r="D980" t="s">
        <v>2924</v>
      </c>
      <c r="E980" t="s">
        <v>2925</v>
      </c>
      <c r="F980" t="s">
        <v>2926</v>
      </c>
      <c r="G980" t="s">
        <v>2310</v>
      </c>
      <c r="H980" t="s">
        <v>2927</v>
      </c>
      <c r="I980" t="s">
        <v>68</v>
      </c>
      <c r="J980" t="s">
        <v>77</v>
      </c>
      <c r="K980" t="s">
        <v>88</v>
      </c>
      <c r="L980" t="s">
        <v>89</v>
      </c>
      <c r="M980" t="s">
        <v>3777</v>
      </c>
      <c r="N980" t="s">
        <v>221</v>
      </c>
      <c r="O980" t="s">
        <v>233</v>
      </c>
      <c r="P980" t="s">
        <v>234</v>
      </c>
      <c r="Q980" t="s">
        <v>235</v>
      </c>
      <c r="R980" t="s">
        <v>72</v>
      </c>
      <c r="S980" s="83">
        <v>43196.4</v>
      </c>
      <c r="T980" s="83">
        <v>78538.900000000009</v>
      </c>
      <c r="U980" s="83">
        <v>-35342.500000000007</v>
      </c>
      <c r="V980" s="83">
        <v>0</v>
      </c>
      <c r="W980" s="83">
        <v>0</v>
      </c>
      <c r="X980" s="83">
        <v>604.96857261853984</v>
      </c>
      <c r="Y980">
        <v>0</v>
      </c>
      <c r="Z980" s="83">
        <v>-3534.2500000000005</v>
      </c>
      <c r="AA980" s="83">
        <v>-2929.2814273814611</v>
      </c>
    </row>
    <row r="981" spans="1:27" x14ac:dyDescent="0.25">
      <c r="A981" t="s">
        <v>1529</v>
      </c>
      <c r="B981" t="s">
        <v>1529</v>
      </c>
      <c r="C981" t="s">
        <v>2923</v>
      </c>
      <c r="D981" t="s">
        <v>2924</v>
      </c>
      <c r="E981" t="s">
        <v>2925</v>
      </c>
      <c r="F981" t="s">
        <v>2926</v>
      </c>
      <c r="G981" t="s">
        <v>2310</v>
      </c>
      <c r="H981" t="s">
        <v>2927</v>
      </c>
      <c r="I981" t="s">
        <v>68</v>
      </c>
      <c r="J981" t="s">
        <v>77</v>
      </c>
      <c r="K981" t="s">
        <v>88</v>
      </c>
      <c r="L981" t="s">
        <v>89</v>
      </c>
      <c r="M981" t="s">
        <v>3777</v>
      </c>
      <c r="N981" t="s">
        <v>221</v>
      </c>
      <c r="O981" t="s">
        <v>233</v>
      </c>
      <c r="P981" t="s">
        <v>236</v>
      </c>
      <c r="Q981" t="s">
        <v>237</v>
      </c>
      <c r="R981" t="s">
        <v>72</v>
      </c>
      <c r="S981" s="83">
        <v>35782.5</v>
      </c>
      <c r="T981" s="83">
        <v>35782.5</v>
      </c>
      <c r="U981" s="83">
        <v>0</v>
      </c>
      <c r="V981" s="83">
        <v>0</v>
      </c>
      <c r="W981" s="83">
        <v>0</v>
      </c>
      <c r="X981" s="83">
        <v>275.62504631110062</v>
      </c>
      <c r="Y981">
        <v>0</v>
      </c>
      <c r="Z981" s="83">
        <v>0</v>
      </c>
      <c r="AA981" s="83">
        <v>275.62504631110096</v>
      </c>
    </row>
    <row r="982" spans="1:27" x14ac:dyDescent="0.25">
      <c r="A982" t="s">
        <v>1529</v>
      </c>
      <c r="B982" t="s">
        <v>1529</v>
      </c>
      <c r="C982" t="s">
        <v>2923</v>
      </c>
      <c r="D982" t="s">
        <v>2924</v>
      </c>
      <c r="E982" t="s">
        <v>2925</v>
      </c>
      <c r="F982" t="s">
        <v>2926</v>
      </c>
      <c r="G982" t="s">
        <v>2310</v>
      </c>
      <c r="H982" t="s">
        <v>2927</v>
      </c>
      <c r="I982" t="s">
        <v>68</v>
      </c>
      <c r="J982" t="s">
        <v>77</v>
      </c>
      <c r="K982" t="s">
        <v>88</v>
      </c>
      <c r="L982" t="s">
        <v>89</v>
      </c>
      <c r="M982" t="s">
        <v>3777</v>
      </c>
      <c r="N982" t="s">
        <v>221</v>
      </c>
      <c r="O982" t="s">
        <v>233</v>
      </c>
      <c r="P982" t="s">
        <v>592</v>
      </c>
      <c r="Q982" t="s">
        <v>593</v>
      </c>
      <c r="R982" t="s">
        <v>72</v>
      </c>
      <c r="S982" s="83">
        <v>39495.600000000006</v>
      </c>
      <c r="T982" s="83">
        <v>35853.800000000003</v>
      </c>
      <c r="U982" s="83">
        <v>3641.7999999999993</v>
      </c>
      <c r="V982" s="83">
        <v>0</v>
      </c>
      <c r="W982" s="83">
        <v>0</v>
      </c>
      <c r="X982" s="83">
        <v>276.17425516464584</v>
      </c>
      <c r="Y982">
        <v>0</v>
      </c>
      <c r="Z982" s="83">
        <v>364.18000000000052</v>
      </c>
      <c r="AA982" s="83">
        <v>640.35425516464625</v>
      </c>
    </row>
    <row r="983" spans="1:27" x14ac:dyDescent="0.25">
      <c r="A983" t="s">
        <v>1529</v>
      </c>
      <c r="B983" t="s">
        <v>1529</v>
      </c>
      <c r="C983" t="s">
        <v>2923</v>
      </c>
      <c r="D983" t="s">
        <v>2924</v>
      </c>
      <c r="E983" t="s">
        <v>2925</v>
      </c>
      <c r="F983" t="s">
        <v>2926</v>
      </c>
      <c r="G983" t="s">
        <v>2310</v>
      </c>
      <c r="H983" t="s">
        <v>2927</v>
      </c>
      <c r="I983" t="s">
        <v>68</v>
      </c>
      <c r="J983" t="s">
        <v>77</v>
      </c>
      <c r="K983" t="s">
        <v>88</v>
      </c>
      <c r="L983" t="s">
        <v>89</v>
      </c>
      <c r="M983" t="s">
        <v>3777</v>
      </c>
      <c r="N983" t="s">
        <v>221</v>
      </c>
      <c r="O983" t="s">
        <v>222</v>
      </c>
      <c r="P983" t="s">
        <v>223</v>
      </c>
      <c r="Q983" t="s">
        <v>224</v>
      </c>
      <c r="R983" t="s">
        <v>72</v>
      </c>
      <c r="S983" s="83">
        <v>14722.2</v>
      </c>
      <c r="T983" s="83">
        <v>9409</v>
      </c>
      <c r="U983" s="83">
        <v>5313.2</v>
      </c>
      <c r="V983" s="83">
        <v>0</v>
      </c>
      <c r="W983" s="83">
        <v>0</v>
      </c>
      <c r="X983" s="83">
        <v>72.47554141664628</v>
      </c>
      <c r="Y983">
        <v>0</v>
      </c>
      <c r="Z983" s="83">
        <v>531.32000000000005</v>
      </c>
      <c r="AA983" s="83">
        <v>603.7955414166463</v>
      </c>
    </row>
    <row r="984" spans="1:27" x14ac:dyDescent="0.25">
      <c r="A984" t="s">
        <v>1529</v>
      </c>
      <c r="B984" t="s">
        <v>1529</v>
      </c>
      <c r="C984" t="s">
        <v>2923</v>
      </c>
      <c r="D984" t="s">
        <v>2924</v>
      </c>
      <c r="E984" t="s">
        <v>2925</v>
      </c>
      <c r="F984" t="s">
        <v>2926</v>
      </c>
      <c r="G984" t="s">
        <v>2310</v>
      </c>
      <c r="H984" t="s">
        <v>2927</v>
      </c>
      <c r="I984" t="s">
        <v>68</v>
      </c>
      <c r="J984" t="s">
        <v>77</v>
      </c>
      <c r="K984" t="s">
        <v>88</v>
      </c>
      <c r="L984" t="s">
        <v>89</v>
      </c>
      <c r="M984" t="s">
        <v>3777</v>
      </c>
      <c r="N984" t="s">
        <v>221</v>
      </c>
      <c r="O984" t="s">
        <v>222</v>
      </c>
      <c r="P984" t="s">
        <v>225</v>
      </c>
      <c r="Q984" t="s">
        <v>226</v>
      </c>
      <c r="R984" t="s">
        <v>72</v>
      </c>
      <c r="S984" s="83">
        <v>15467.8</v>
      </c>
      <c r="T984" s="83">
        <v>0</v>
      </c>
      <c r="U984" s="83">
        <v>15467.8</v>
      </c>
      <c r="V984" s="83">
        <v>0</v>
      </c>
      <c r="W984" s="83">
        <v>0</v>
      </c>
      <c r="X984" s="83">
        <v>0</v>
      </c>
      <c r="Y984">
        <v>0</v>
      </c>
      <c r="Z984" s="83">
        <v>1546.78</v>
      </c>
      <c r="AA984" s="83">
        <v>1546.78</v>
      </c>
    </row>
    <row r="985" spans="1:27" x14ac:dyDescent="0.25">
      <c r="A985" t="s">
        <v>1529</v>
      </c>
      <c r="B985" t="s">
        <v>1529</v>
      </c>
      <c r="C985" t="s">
        <v>2923</v>
      </c>
      <c r="D985" t="s">
        <v>2924</v>
      </c>
      <c r="E985" t="s">
        <v>2925</v>
      </c>
      <c r="F985" t="s">
        <v>2926</v>
      </c>
      <c r="G985" t="s">
        <v>2310</v>
      </c>
      <c r="H985" t="s">
        <v>2927</v>
      </c>
      <c r="I985" t="s">
        <v>68</v>
      </c>
      <c r="J985" t="s">
        <v>77</v>
      </c>
      <c r="K985" t="s">
        <v>88</v>
      </c>
      <c r="L985" t="s">
        <v>89</v>
      </c>
      <c r="M985" t="s">
        <v>3777</v>
      </c>
      <c r="N985" t="s">
        <v>221</v>
      </c>
      <c r="O985" t="s">
        <v>222</v>
      </c>
      <c r="P985" t="s">
        <v>462</v>
      </c>
      <c r="Q985" t="s">
        <v>463</v>
      </c>
      <c r="R985" t="s">
        <v>72</v>
      </c>
      <c r="S985" s="83">
        <v>184534.00000000003</v>
      </c>
      <c r="T985" s="83">
        <v>112265.99999999999</v>
      </c>
      <c r="U985" s="83">
        <v>72268.000000000029</v>
      </c>
      <c r="V985" s="83">
        <v>0</v>
      </c>
      <c r="W985" s="83">
        <v>0</v>
      </c>
      <c r="X985" s="83">
        <v>864.76130648115748</v>
      </c>
      <c r="Y985">
        <v>0</v>
      </c>
      <c r="Z985" s="83">
        <v>7226.8000000000029</v>
      </c>
      <c r="AA985" s="83">
        <v>8091.5613064811605</v>
      </c>
    </row>
    <row r="986" spans="1:27" x14ac:dyDescent="0.25">
      <c r="A986" t="s">
        <v>1529</v>
      </c>
      <c r="B986" t="s">
        <v>1529</v>
      </c>
      <c r="C986" t="s">
        <v>2923</v>
      </c>
      <c r="D986" t="s">
        <v>2924</v>
      </c>
      <c r="E986" t="s">
        <v>2925</v>
      </c>
      <c r="F986" t="s">
        <v>2926</v>
      </c>
      <c r="G986" t="s">
        <v>2310</v>
      </c>
      <c r="H986" t="s">
        <v>2927</v>
      </c>
      <c r="I986" t="s">
        <v>68</v>
      </c>
      <c r="J986" t="s">
        <v>77</v>
      </c>
      <c r="K986" t="s">
        <v>88</v>
      </c>
      <c r="L986" t="s">
        <v>89</v>
      </c>
      <c r="M986" t="s">
        <v>3777</v>
      </c>
      <c r="N986" t="s">
        <v>221</v>
      </c>
      <c r="O986" t="s">
        <v>222</v>
      </c>
      <c r="P986" t="s">
        <v>3839</v>
      </c>
      <c r="Q986" t="s">
        <v>3840</v>
      </c>
      <c r="R986" t="s">
        <v>72</v>
      </c>
      <c r="S986" s="83">
        <v>19863.2</v>
      </c>
      <c r="T986" s="83">
        <v>0</v>
      </c>
      <c r="U986" s="83">
        <v>19863.2</v>
      </c>
      <c r="V986" s="83">
        <v>0</v>
      </c>
      <c r="W986" s="83">
        <v>0</v>
      </c>
      <c r="X986" s="83">
        <v>0</v>
      </c>
      <c r="Y986">
        <v>0</v>
      </c>
      <c r="Z986" s="83">
        <v>1986.3200000000002</v>
      </c>
      <c r="AA986" s="83">
        <v>1986.3200000000002</v>
      </c>
    </row>
    <row r="987" spans="1:27" x14ac:dyDescent="0.25">
      <c r="A987" t="s">
        <v>1529</v>
      </c>
      <c r="B987" t="s">
        <v>1529</v>
      </c>
      <c r="C987" t="s">
        <v>2923</v>
      </c>
      <c r="D987" t="s">
        <v>2924</v>
      </c>
      <c r="E987" t="s">
        <v>2925</v>
      </c>
      <c r="F987" t="s">
        <v>2926</v>
      </c>
      <c r="G987" t="s">
        <v>2310</v>
      </c>
      <c r="H987" t="s">
        <v>2927</v>
      </c>
      <c r="I987" t="s">
        <v>68</v>
      </c>
      <c r="J987" t="s">
        <v>77</v>
      </c>
      <c r="K987" t="s">
        <v>88</v>
      </c>
      <c r="L987" t="s">
        <v>89</v>
      </c>
      <c r="M987" t="s">
        <v>3777</v>
      </c>
      <c r="N987" t="s">
        <v>221</v>
      </c>
      <c r="O987" t="s">
        <v>227</v>
      </c>
      <c r="P987" t="s">
        <v>1681</v>
      </c>
      <c r="Q987" t="s">
        <v>1682</v>
      </c>
      <c r="R987" t="s">
        <v>72</v>
      </c>
      <c r="S987" s="83">
        <v>3065.1</v>
      </c>
      <c r="T987" s="83">
        <v>0</v>
      </c>
      <c r="U987" s="83">
        <v>3065.1</v>
      </c>
      <c r="V987" s="83">
        <v>0</v>
      </c>
      <c r="W987" s="83">
        <v>0</v>
      </c>
      <c r="X987" s="83">
        <v>0</v>
      </c>
      <c r="Y987">
        <v>0</v>
      </c>
      <c r="Z987" s="83">
        <v>306.51</v>
      </c>
      <c r="AA987" s="83">
        <v>306.51</v>
      </c>
    </row>
    <row r="988" spans="1:27" x14ac:dyDescent="0.25">
      <c r="A988" t="s">
        <v>1529</v>
      </c>
      <c r="B988" t="s">
        <v>1529</v>
      </c>
      <c r="C988" t="s">
        <v>2923</v>
      </c>
      <c r="D988" t="s">
        <v>2924</v>
      </c>
      <c r="E988" t="s">
        <v>2925</v>
      </c>
      <c r="F988" t="s">
        <v>2926</v>
      </c>
      <c r="G988" t="s">
        <v>2310</v>
      </c>
      <c r="H988" t="s">
        <v>2927</v>
      </c>
      <c r="I988" t="s">
        <v>68</v>
      </c>
      <c r="J988" t="s">
        <v>77</v>
      </c>
      <c r="K988" t="s">
        <v>88</v>
      </c>
      <c r="L988" t="s">
        <v>89</v>
      </c>
      <c r="M988" t="s">
        <v>3777</v>
      </c>
      <c r="N988" t="s">
        <v>221</v>
      </c>
      <c r="O988" t="s">
        <v>227</v>
      </c>
      <c r="P988" t="s">
        <v>3841</v>
      </c>
      <c r="Q988" t="s">
        <v>3842</v>
      </c>
      <c r="R988" t="s">
        <v>72</v>
      </c>
      <c r="S988" s="83">
        <v>5670.9</v>
      </c>
      <c r="T988" s="83">
        <v>0</v>
      </c>
      <c r="U988" s="83">
        <v>5670.9</v>
      </c>
      <c r="V988" s="83">
        <v>0</v>
      </c>
      <c r="W988" s="83">
        <v>0</v>
      </c>
      <c r="X988" s="83">
        <v>0</v>
      </c>
      <c r="Y988">
        <v>0</v>
      </c>
      <c r="Z988" s="83">
        <v>567.09</v>
      </c>
      <c r="AA988" s="83">
        <v>567.09</v>
      </c>
    </row>
    <row r="989" spans="1:27" x14ac:dyDescent="0.25">
      <c r="A989" t="s">
        <v>1529</v>
      </c>
      <c r="B989" t="s">
        <v>1529</v>
      </c>
      <c r="C989" t="s">
        <v>2923</v>
      </c>
      <c r="D989" t="s">
        <v>2924</v>
      </c>
      <c r="E989" t="s">
        <v>2925</v>
      </c>
      <c r="F989" t="s">
        <v>2926</v>
      </c>
      <c r="G989" t="s">
        <v>2310</v>
      </c>
      <c r="H989" t="s">
        <v>2927</v>
      </c>
      <c r="I989" t="s">
        <v>68</v>
      </c>
      <c r="J989" t="s">
        <v>77</v>
      </c>
      <c r="K989" t="s">
        <v>88</v>
      </c>
      <c r="L989" t="s">
        <v>89</v>
      </c>
      <c r="M989" t="s">
        <v>3777</v>
      </c>
      <c r="N989" t="s">
        <v>221</v>
      </c>
      <c r="O989" t="s">
        <v>228</v>
      </c>
      <c r="P989" t="s">
        <v>229</v>
      </c>
      <c r="Q989" t="s">
        <v>230</v>
      </c>
      <c r="R989" t="s">
        <v>72</v>
      </c>
      <c r="S989" s="83">
        <v>11547.3</v>
      </c>
      <c r="T989" s="83">
        <v>0</v>
      </c>
      <c r="U989" s="83">
        <v>11547.3</v>
      </c>
      <c r="V989" s="83">
        <v>0</v>
      </c>
      <c r="W989" s="83">
        <v>0</v>
      </c>
      <c r="X989" s="83">
        <v>0</v>
      </c>
      <c r="Y989">
        <v>0</v>
      </c>
      <c r="Z989" s="83">
        <v>1154.73</v>
      </c>
      <c r="AA989" s="83">
        <v>1154.73</v>
      </c>
    </row>
    <row r="990" spans="1:27" x14ac:dyDescent="0.25">
      <c r="A990" t="s">
        <v>1529</v>
      </c>
      <c r="B990" t="s">
        <v>1529</v>
      </c>
      <c r="C990" t="s">
        <v>2923</v>
      </c>
      <c r="D990" t="s">
        <v>2924</v>
      </c>
      <c r="E990" t="s">
        <v>2925</v>
      </c>
      <c r="F990" t="s">
        <v>2926</v>
      </c>
      <c r="G990" t="s">
        <v>2310</v>
      </c>
      <c r="H990" t="s">
        <v>2927</v>
      </c>
      <c r="I990" t="s">
        <v>68</v>
      </c>
      <c r="J990" t="s">
        <v>77</v>
      </c>
      <c r="K990" t="s">
        <v>88</v>
      </c>
      <c r="L990" t="s">
        <v>89</v>
      </c>
      <c r="M990" t="s">
        <v>3777</v>
      </c>
      <c r="N990" t="s">
        <v>221</v>
      </c>
      <c r="O990" t="s">
        <v>228</v>
      </c>
      <c r="P990" t="s">
        <v>590</v>
      </c>
      <c r="Q990" t="s">
        <v>591</v>
      </c>
      <c r="R990" t="s">
        <v>72</v>
      </c>
      <c r="S990" s="83">
        <v>18844.599999999999</v>
      </c>
      <c r="T990" s="83">
        <v>0</v>
      </c>
      <c r="U990" s="83">
        <v>18844.599999999999</v>
      </c>
      <c r="V990" s="83">
        <v>0</v>
      </c>
      <c r="W990" s="83">
        <v>0</v>
      </c>
      <c r="X990" s="83">
        <v>0</v>
      </c>
      <c r="Y990">
        <v>0</v>
      </c>
      <c r="Z990" s="83">
        <v>1884.46</v>
      </c>
      <c r="AA990" s="83">
        <v>1884.46</v>
      </c>
    </row>
    <row r="991" spans="1:27" x14ac:dyDescent="0.25">
      <c r="A991" t="s">
        <v>1529</v>
      </c>
      <c r="B991" t="s">
        <v>1529</v>
      </c>
      <c r="C991" t="s">
        <v>2923</v>
      </c>
      <c r="D991" t="s">
        <v>2924</v>
      </c>
      <c r="E991" t="s">
        <v>2925</v>
      </c>
      <c r="F991" t="s">
        <v>2926</v>
      </c>
      <c r="G991" t="s">
        <v>2310</v>
      </c>
      <c r="H991" t="s">
        <v>2927</v>
      </c>
      <c r="I991" t="s">
        <v>68</v>
      </c>
      <c r="J991" t="s">
        <v>77</v>
      </c>
      <c r="K991" t="s">
        <v>88</v>
      </c>
      <c r="L991" t="s">
        <v>89</v>
      </c>
      <c r="M991" t="s">
        <v>3777</v>
      </c>
      <c r="N991" t="s">
        <v>221</v>
      </c>
      <c r="O991" t="s">
        <v>228</v>
      </c>
      <c r="P991" t="s">
        <v>231</v>
      </c>
      <c r="Q991" t="s">
        <v>232</v>
      </c>
      <c r="R991" t="s">
        <v>72</v>
      </c>
      <c r="S991" s="83">
        <v>3072</v>
      </c>
      <c r="T991" s="83">
        <v>10359.4</v>
      </c>
      <c r="U991" s="83">
        <v>-7287.4</v>
      </c>
      <c r="V991" s="83">
        <v>0</v>
      </c>
      <c r="W991" s="83">
        <v>0</v>
      </c>
      <c r="X991" s="83">
        <v>79.796272053523808</v>
      </c>
      <c r="Y991">
        <v>0</v>
      </c>
      <c r="Z991" s="83">
        <v>-728.74</v>
      </c>
      <c r="AA991" s="83">
        <v>-648.9437279464762</v>
      </c>
    </row>
    <row r="992" spans="1:27" x14ac:dyDescent="0.25">
      <c r="A992" t="s">
        <v>1529</v>
      </c>
      <c r="B992" t="s">
        <v>1529</v>
      </c>
      <c r="C992" t="s">
        <v>2923</v>
      </c>
      <c r="D992" t="s">
        <v>2924</v>
      </c>
      <c r="E992" t="s">
        <v>2925</v>
      </c>
      <c r="F992" t="s">
        <v>2926</v>
      </c>
      <c r="G992" t="s">
        <v>2310</v>
      </c>
      <c r="H992" t="s">
        <v>2927</v>
      </c>
      <c r="I992" t="s">
        <v>68</v>
      </c>
      <c r="J992" t="s">
        <v>77</v>
      </c>
      <c r="K992" t="s">
        <v>88</v>
      </c>
      <c r="L992" t="s">
        <v>89</v>
      </c>
      <c r="M992" t="s">
        <v>3777</v>
      </c>
      <c r="N992" t="s">
        <v>221</v>
      </c>
      <c r="O992" t="s">
        <v>228</v>
      </c>
      <c r="P992" t="s">
        <v>3843</v>
      </c>
      <c r="Q992" t="s">
        <v>3844</v>
      </c>
      <c r="R992" t="s">
        <v>72</v>
      </c>
      <c r="S992" s="83">
        <v>0</v>
      </c>
      <c r="T992" s="83">
        <v>9919.7999999999993</v>
      </c>
      <c r="U992" s="83">
        <v>-9919.7999999999993</v>
      </c>
      <c r="V992" s="83">
        <v>0</v>
      </c>
      <c r="W992" s="83">
        <v>0</v>
      </c>
      <c r="X992" s="83">
        <v>76.410126022409159</v>
      </c>
      <c r="Y992">
        <v>0</v>
      </c>
      <c r="Z992" s="83">
        <v>-991.98</v>
      </c>
      <c r="AA992" s="83">
        <v>-915.56987397759087</v>
      </c>
    </row>
    <row r="993" spans="1:27" x14ac:dyDescent="0.25">
      <c r="A993" t="s">
        <v>1529</v>
      </c>
      <c r="B993" t="s">
        <v>1529</v>
      </c>
      <c r="C993" t="s">
        <v>2923</v>
      </c>
      <c r="D993" t="s">
        <v>2924</v>
      </c>
      <c r="E993" t="s">
        <v>2925</v>
      </c>
      <c r="F993" t="s">
        <v>2926</v>
      </c>
      <c r="G993" t="s">
        <v>2310</v>
      </c>
      <c r="H993" t="s">
        <v>2927</v>
      </c>
      <c r="I993" t="s">
        <v>68</v>
      </c>
      <c r="J993" t="s">
        <v>77</v>
      </c>
      <c r="K993" t="s">
        <v>88</v>
      </c>
      <c r="L993" t="s">
        <v>89</v>
      </c>
      <c r="M993" t="s">
        <v>3777</v>
      </c>
      <c r="N993" t="s">
        <v>221</v>
      </c>
      <c r="O993" t="s">
        <v>228</v>
      </c>
      <c r="P993" t="s">
        <v>3845</v>
      </c>
      <c r="Q993" t="s">
        <v>3846</v>
      </c>
      <c r="R993" t="s">
        <v>72</v>
      </c>
      <c r="S993" s="83">
        <v>0</v>
      </c>
      <c r="T993" s="83">
        <v>13519.4</v>
      </c>
      <c r="U993" s="83">
        <v>-13519.4</v>
      </c>
      <c r="V993" s="83">
        <v>0</v>
      </c>
      <c r="W993" s="83">
        <v>0</v>
      </c>
      <c r="X993" s="83">
        <v>104.137085198024</v>
      </c>
      <c r="Y993">
        <v>0</v>
      </c>
      <c r="Z993" s="83">
        <v>-1351.94</v>
      </c>
      <c r="AA993" s="83">
        <v>-1247.8029148019762</v>
      </c>
    </row>
    <row r="994" spans="1:27" x14ac:dyDescent="0.25">
      <c r="A994" t="s">
        <v>1529</v>
      </c>
      <c r="B994" t="s">
        <v>1529</v>
      </c>
      <c r="C994" t="s">
        <v>2923</v>
      </c>
      <c r="D994" t="s">
        <v>2924</v>
      </c>
      <c r="E994" t="s">
        <v>2925</v>
      </c>
      <c r="F994" t="s">
        <v>2926</v>
      </c>
      <c r="G994" t="s">
        <v>2310</v>
      </c>
      <c r="H994" t="s">
        <v>2927</v>
      </c>
      <c r="I994" t="s">
        <v>68</v>
      </c>
      <c r="J994" t="s">
        <v>77</v>
      </c>
      <c r="K994" t="s">
        <v>88</v>
      </c>
      <c r="L994" t="s">
        <v>89</v>
      </c>
      <c r="M994" t="s">
        <v>3778</v>
      </c>
      <c r="N994" t="s">
        <v>246</v>
      </c>
      <c r="O994" t="s">
        <v>247</v>
      </c>
      <c r="P994" t="s">
        <v>464</v>
      </c>
      <c r="Q994" t="s">
        <v>249</v>
      </c>
      <c r="R994" t="s">
        <v>72</v>
      </c>
      <c r="S994" s="83">
        <v>6620</v>
      </c>
      <c r="T994" s="83">
        <v>6660</v>
      </c>
      <c r="U994" s="83">
        <v>-40</v>
      </c>
      <c r="V994" s="83">
        <v>0</v>
      </c>
      <c r="W994" s="83">
        <v>0</v>
      </c>
      <c r="X994" s="83">
        <v>51.300574538725087</v>
      </c>
      <c r="Y994">
        <v>0</v>
      </c>
      <c r="Z994" s="83">
        <v>-4</v>
      </c>
      <c r="AA994" s="83">
        <v>47.300574538724959</v>
      </c>
    </row>
    <row r="995" spans="1:27" x14ac:dyDescent="0.25">
      <c r="A995" t="s">
        <v>1529</v>
      </c>
      <c r="B995" t="s">
        <v>1529</v>
      </c>
      <c r="C995" t="s">
        <v>2923</v>
      </c>
      <c r="D995" t="s">
        <v>2924</v>
      </c>
      <c r="E995" t="s">
        <v>2925</v>
      </c>
      <c r="F995" t="s">
        <v>2926</v>
      </c>
      <c r="G995" t="s">
        <v>2310</v>
      </c>
      <c r="H995" t="s">
        <v>2927</v>
      </c>
      <c r="I995" t="s">
        <v>68</v>
      </c>
      <c r="J995" t="s">
        <v>77</v>
      </c>
      <c r="K995" t="s">
        <v>88</v>
      </c>
      <c r="L995" t="s">
        <v>89</v>
      </c>
      <c r="M995" t="s">
        <v>3778</v>
      </c>
      <c r="N995" t="s">
        <v>246</v>
      </c>
      <c r="O995" t="s">
        <v>247</v>
      </c>
      <c r="P995" t="s">
        <v>248</v>
      </c>
      <c r="Q995" t="s">
        <v>249</v>
      </c>
      <c r="R995" t="s">
        <v>72</v>
      </c>
      <c r="S995" s="83">
        <v>990</v>
      </c>
      <c r="T995" s="83">
        <v>3630.09</v>
      </c>
      <c r="U995" s="83">
        <v>-2640.09</v>
      </c>
      <c r="V995" s="83">
        <v>0</v>
      </c>
      <c r="W995" s="83">
        <v>0</v>
      </c>
      <c r="X995" s="83">
        <v>27.96181721130338</v>
      </c>
      <c r="Y995">
        <v>0</v>
      </c>
      <c r="Z995" s="83">
        <v>-264.00900000000001</v>
      </c>
      <c r="AA995" s="83">
        <v>-236.04718278869666</v>
      </c>
    </row>
    <row r="996" spans="1:27" x14ac:dyDescent="0.25">
      <c r="A996" t="s">
        <v>1529</v>
      </c>
      <c r="B996" t="s">
        <v>1529</v>
      </c>
      <c r="C996" t="s">
        <v>2923</v>
      </c>
      <c r="D996" t="s">
        <v>2924</v>
      </c>
      <c r="E996" t="s">
        <v>2925</v>
      </c>
      <c r="F996" t="s">
        <v>2926</v>
      </c>
      <c r="G996" t="s">
        <v>2310</v>
      </c>
      <c r="H996" t="s">
        <v>2927</v>
      </c>
      <c r="I996" t="s">
        <v>68</v>
      </c>
      <c r="J996" t="s">
        <v>77</v>
      </c>
      <c r="K996" t="s">
        <v>88</v>
      </c>
      <c r="L996" t="s">
        <v>89</v>
      </c>
      <c r="M996" t="s">
        <v>3778</v>
      </c>
      <c r="N996" t="s">
        <v>246</v>
      </c>
      <c r="O996" t="s">
        <v>595</v>
      </c>
      <c r="P996" t="s">
        <v>596</v>
      </c>
      <c r="Q996" t="s">
        <v>597</v>
      </c>
      <c r="R996" t="s">
        <v>72</v>
      </c>
      <c r="S996" s="83">
        <v>2450</v>
      </c>
      <c r="T996" s="83">
        <v>0</v>
      </c>
      <c r="U996" s="83">
        <v>2450</v>
      </c>
      <c r="V996" s="83">
        <v>0</v>
      </c>
      <c r="W996" s="83">
        <v>0</v>
      </c>
      <c r="X996" s="83">
        <v>0</v>
      </c>
      <c r="Y996">
        <v>0</v>
      </c>
      <c r="Z996" s="83">
        <v>245</v>
      </c>
      <c r="AA996" s="83">
        <v>245</v>
      </c>
    </row>
    <row r="997" spans="1:27" x14ac:dyDescent="0.25">
      <c r="A997" t="s">
        <v>1529</v>
      </c>
      <c r="B997" t="s">
        <v>1529</v>
      </c>
      <c r="C997" t="s">
        <v>2923</v>
      </c>
      <c r="D997" t="s">
        <v>2924</v>
      </c>
      <c r="E997" t="s">
        <v>2925</v>
      </c>
      <c r="F997" t="s">
        <v>2926</v>
      </c>
      <c r="G997" t="s">
        <v>2310</v>
      </c>
      <c r="H997" t="s">
        <v>2927</v>
      </c>
      <c r="I997" t="s">
        <v>68</v>
      </c>
      <c r="J997" t="s">
        <v>77</v>
      </c>
      <c r="K997" t="s">
        <v>88</v>
      </c>
      <c r="L997" t="s">
        <v>89</v>
      </c>
      <c r="M997" t="s">
        <v>3778</v>
      </c>
      <c r="N997" t="s">
        <v>250</v>
      </c>
      <c r="O997" t="s">
        <v>251</v>
      </c>
      <c r="P997" t="s">
        <v>254</v>
      </c>
      <c r="Q997" t="s">
        <v>255</v>
      </c>
      <c r="R997" t="s">
        <v>72</v>
      </c>
      <c r="S997" s="83">
        <v>10679.4</v>
      </c>
      <c r="T997" s="83">
        <v>3559.7999999999997</v>
      </c>
      <c r="U997" s="83">
        <v>7119.6</v>
      </c>
      <c r="V997" s="83">
        <v>0</v>
      </c>
      <c r="W997" s="83">
        <v>0</v>
      </c>
      <c r="X997" s="83">
        <v>27.420388174617642</v>
      </c>
      <c r="Y997">
        <v>0</v>
      </c>
      <c r="Z997" s="83">
        <v>711.96</v>
      </c>
      <c r="AA997" s="83">
        <v>739.38038817461768</v>
      </c>
    </row>
    <row r="998" spans="1:27" x14ac:dyDescent="0.25">
      <c r="A998" t="s">
        <v>1529</v>
      </c>
      <c r="B998" t="s">
        <v>1529</v>
      </c>
      <c r="C998" t="s">
        <v>2923</v>
      </c>
      <c r="D998" t="s">
        <v>2924</v>
      </c>
      <c r="E998" t="s">
        <v>2925</v>
      </c>
      <c r="F998" t="s">
        <v>2926</v>
      </c>
      <c r="G998" t="s">
        <v>2310</v>
      </c>
      <c r="H998" t="s">
        <v>2927</v>
      </c>
      <c r="I998" t="s">
        <v>68</v>
      </c>
      <c r="J998" t="s">
        <v>77</v>
      </c>
      <c r="K998" t="s">
        <v>88</v>
      </c>
      <c r="L998" t="s">
        <v>89</v>
      </c>
      <c r="M998" t="s">
        <v>3778</v>
      </c>
      <c r="N998" t="s">
        <v>250</v>
      </c>
      <c r="O998" t="s">
        <v>251</v>
      </c>
      <c r="P998" t="s">
        <v>252</v>
      </c>
      <c r="Q998" t="s">
        <v>253</v>
      </c>
      <c r="R998" t="s">
        <v>72</v>
      </c>
      <c r="S998" s="83">
        <v>8431.4</v>
      </c>
      <c r="T998" s="83">
        <v>4873.6000000000004</v>
      </c>
      <c r="U998" s="83">
        <v>3557.7999999999993</v>
      </c>
      <c r="V998" s="83">
        <v>0</v>
      </c>
      <c r="W998" s="83">
        <v>0</v>
      </c>
      <c r="X998" s="83">
        <v>37.540312323112694</v>
      </c>
      <c r="Y998">
        <v>0</v>
      </c>
      <c r="Z998" s="83">
        <v>355.77999999999992</v>
      </c>
      <c r="AA998" s="83">
        <v>393.3203123231126</v>
      </c>
    </row>
    <row r="999" spans="1:27" x14ac:dyDescent="0.25">
      <c r="A999" t="s">
        <v>1529</v>
      </c>
      <c r="B999" t="s">
        <v>1529</v>
      </c>
      <c r="C999" t="s">
        <v>2923</v>
      </c>
      <c r="D999" t="s">
        <v>2924</v>
      </c>
      <c r="E999" t="s">
        <v>2925</v>
      </c>
      <c r="F999" t="s">
        <v>2926</v>
      </c>
      <c r="G999" t="s">
        <v>2310</v>
      </c>
      <c r="H999" t="s">
        <v>2927</v>
      </c>
      <c r="I999" t="s">
        <v>68</v>
      </c>
      <c r="J999" t="s">
        <v>77</v>
      </c>
      <c r="K999" t="s">
        <v>88</v>
      </c>
      <c r="L999" t="s">
        <v>89</v>
      </c>
      <c r="M999" t="s">
        <v>3778</v>
      </c>
      <c r="N999" t="s">
        <v>250</v>
      </c>
      <c r="O999" t="s">
        <v>251</v>
      </c>
      <c r="P999" t="s">
        <v>2371</v>
      </c>
      <c r="Q999" t="s">
        <v>2372</v>
      </c>
      <c r="R999" t="s">
        <v>72</v>
      </c>
      <c r="S999" s="83">
        <v>19428.2</v>
      </c>
      <c r="T999" s="83">
        <v>9480.7999999999993</v>
      </c>
      <c r="U999" s="83">
        <v>9947.4000000000015</v>
      </c>
      <c r="V999" s="83">
        <v>0</v>
      </c>
      <c r="W999" s="83">
        <v>0</v>
      </c>
      <c r="X999" s="83">
        <v>73.028601664676373</v>
      </c>
      <c r="Y999">
        <v>0</v>
      </c>
      <c r="Z999" s="83">
        <v>994.74000000000024</v>
      </c>
      <c r="AA999" s="83">
        <v>1067.7686016646767</v>
      </c>
    </row>
    <row r="1000" spans="1:27" x14ac:dyDescent="0.25">
      <c r="A1000" t="s">
        <v>1529</v>
      </c>
      <c r="B1000" t="s">
        <v>1529</v>
      </c>
      <c r="C1000" t="s">
        <v>2923</v>
      </c>
      <c r="D1000" t="s">
        <v>2924</v>
      </c>
      <c r="E1000" t="s">
        <v>2925</v>
      </c>
      <c r="F1000" t="s">
        <v>2926</v>
      </c>
      <c r="G1000" t="s">
        <v>2310</v>
      </c>
      <c r="H1000" t="s">
        <v>2927</v>
      </c>
      <c r="I1000" t="s">
        <v>68</v>
      </c>
      <c r="J1000" t="s">
        <v>77</v>
      </c>
      <c r="K1000" t="s">
        <v>88</v>
      </c>
      <c r="L1000" t="s">
        <v>89</v>
      </c>
      <c r="M1000" t="s">
        <v>3778</v>
      </c>
      <c r="N1000" t="s">
        <v>250</v>
      </c>
      <c r="O1000" t="s">
        <v>251</v>
      </c>
      <c r="P1000" t="s">
        <v>2373</v>
      </c>
      <c r="Q1000" t="s">
        <v>2374</v>
      </c>
      <c r="R1000" t="s">
        <v>72</v>
      </c>
      <c r="S1000" s="83">
        <v>12738.399999999998</v>
      </c>
      <c r="T1000" s="83">
        <v>11288.400000000001</v>
      </c>
      <c r="U1000" s="83">
        <v>1449.9999999999973</v>
      </c>
      <c r="V1000" s="83">
        <v>0</v>
      </c>
      <c r="W1000" s="83">
        <v>0</v>
      </c>
      <c r="X1000" s="83">
        <v>86.952163006448089</v>
      </c>
      <c r="Y1000">
        <v>0</v>
      </c>
      <c r="Z1000" s="83">
        <v>144.99999999999977</v>
      </c>
      <c r="AA1000" s="83">
        <v>231.95216300644779</v>
      </c>
    </row>
    <row r="1001" spans="1:27" x14ac:dyDescent="0.25">
      <c r="A1001" t="s">
        <v>1529</v>
      </c>
      <c r="B1001" t="s">
        <v>1529</v>
      </c>
      <c r="C1001" t="s">
        <v>2923</v>
      </c>
      <c r="D1001" t="s">
        <v>2924</v>
      </c>
      <c r="E1001" t="s">
        <v>2925</v>
      </c>
      <c r="F1001" t="s">
        <v>2926</v>
      </c>
      <c r="G1001" t="s">
        <v>2310</v>
      </c>
      <c r="H1001" t="s">
        <v>2927</v>
      </c>
      <c r="I1001" t="s">
        <v>68</v>
      </c>
      <c r="J1001" t="s">
        <v>77</v>
      </c>
      <c r="K1001" t="s">
        <v>88</v>
      </c>
      <c r="L1001" t="s">
        <v>89</v>
      </c>
      <c r="M1001" t="s">
        <v>3778</v>
      </c>
      <c r="N1001" t="s">
        <v>250</v>
      </c>
      <c r="O1001" t="s">
        <v>251</v>
      </c>
      <c r="P1001" t="s">
        <v>2980</v>
      </c>
      <c r="Q1001" t="s">
        <v>2981</v>
      </c>
      <c r="R1001" t="s">
        <v>72</v>
      </c>
      <c r="S1001" s="83">
        <v>8764.6</v>
      </c>
      <c r="T1001" s="83">
        <v>0</v>
      </c>
      <c r="U1001" s="83">
        <v>8764.6</v>
      </c>
      <c r="V1001" s="83">
        <v>0</v>
      </c>
      <c r="W1001" s="83">
        <v>0</v>
      </c>
      <c r="X1001" s="83">
        <v>0</v>
      </c>
      <c r="Y1001">
        <v>0</v>
      </c>
      <c r="Z1001" s="83">
        <v>876.46</v>
      </c>
      <c r="AA1001" s="83">
        <v>876.46</v>
      </c>
    </row>
    <row r="1002" spans="1:27" x14ac:dyDescent="0.25">
      <c r="A1002" t="s">
        <v>1529</v>
      </c>
      <c r="B1002" t="s">
        <v>1529</v>
      </c>
      <c r="C1002" t="s">
        <v>2923</v>
      </c>
      <c r="D1002" t="s">
        <v>2924</v>
      </c>
      <c r="E1002" t="s">
        <v>2925</v>
      </c>
      <c r="F1002" t="s">
        <v>2926</v>
      </c>
      <c r="G1002" t="s">
        <v>2310</v>
      </c>
      <c r="H1002" t="s">
        <v>2927</v>
      </c>
      <c r="I1002" t="s">
        <v>68</v>
      </c>
      <c r="J1002" t="s">
        <v>77</v>
      </c>
      <c r="K1002" t="s">
        <v>88</v>
      </c>
      <c r="L1002" t="s">
        <v>89</v>
      </c>
      <c r="M1002" t="s">
        <v>3778</v>
      </c>
      <c r="N1002" t="s">
        <v>250</v>
      </c>
      <c r="O1002" t="s">
        <v>251</v>
      </c>
      <c r="P1002" t="s">
        <v>256</v>
      </c>
      <c r="Q1002" t="s">
        <v>257</v>
      </c>
      <c r="R1002" t="s">
        <v>72</v>
      </c>
      <c r="S1002" s="83">
        <v>14008.300000000001</v>
      </c>
      <c r="T1002" s="83">
        <v>0</v>
      </c>
      <c r="U1002" s="83">
        <v>14008.300000000001</v>
      </c>
      <c r="V1002" s="83">
        <v>0</v>
      </c>
      <c r="W1002" s="83">
        <v>0</v>
      </c>
      <c r="X1002" s="83">
        <v>0</v>
      </c>
      <c r="Y1002">
        <v>0</v>
      </c>
      <c r="Z1002" s="83">
        <v>1400.8300000000002</v>
      </c>
      <c r="AA1002" s="83">
        <v>1400.8300000000002</v>
      </c>
    </row>
    <row r="1003" spans="1:27" x14ac:dyDescent="0.25">
      <c r="A1003" t="s">
        <v>1529</v>
      </c>
      <c r="B1003" t="s">
        <v>1529</v>
      </c>
      <c r="C1003" t="s">
        <v>2923</v>
      </c>
      <c r="D1003" t="s">
        <v>2924</v>
      </c>
      <c r="E1003" t="s">
        <v>2925</v>
      </c>
      <c r="F1003" t="s">
        <v>2926</v>
      </c>
      <c r="G1003" t="s">
        <v>2310</v>
      </c>
      <c r="H1003" t="s">
        <v>2927</v>
      </c>
      <c r="I1003" t="s">
        <v>68</v>
      </c>
      <c r="J1003" t="s">
        <v>77</v>
      </c>
      <c r="K1003" t="s">
        <v>88</v>
      </c>
      <c r="L1003" t="s">
        <v>89</v>
      </c>
      <c r="M1003" t="s">
        <v>3778</v>
      </c>
      <c r="N1003" t="s">
        <v>250</v>
      </c>
      <c r="O1003" t="s">
        <v>2422</v>
      </c>
      <c r="P1003" t="s">
        <v>598</v>
      </c>
      <c r="Q1003" t="s">
        <v>599</v>
      </c>
      <c r="R1003" t="s">
        <v>72</v>
      </c>
      <c r="S1003" s="83">
        <v>4175.2</v>
      </c>
      <c r="T1003" s="83">
        <v>11114.6</v>
      </c>
      <c r="U1003" s="83">
        <v>-6939.4000000000015</v>
      </c>
      <c r="V1003" s="83">
        <v>0</v>
      </c>
      <c r="W1003" s="83">
        <v>0</v>
      </c>
      <c r="X1003" s="83">
        <v>85.613418283500565</v>
      </c>
      <c r="Y1003">
        <v>0</v>
      </c>
      <c r="Z1003" s="83">
        <v>-693.94</v>
      </c>
      <c r="AA1003" s="83">
        <v>-608.32658171649939</v>
      </c>
    </row>
    <row r="1004" spans="1:27" x14ac:dyDescent="0.25">
      <c r="A1004" t="s">
        <v>1529</v>
      </c>
      <c r="B1004" t="s">
        <v>1529</v>
      </c>
      <c r="C1004" t="s">
        <v>2923</v>
      </c>
      <c r="D1004" t="s">
        <v>2924</v>
      </c>
      <c r="E1004" t="s">
        <v>2925</v>
      </c>
      <c r="F1004" t="s">
        <v>2926</v>
      </c>
      <c r="G1004" t="s">
        <v>2310</v>
      </c>
      <c r="H1004" t="s">
        <v>2927</v>
      </c>
      <c r="I1004" t="s">
        <v>68</v>
      </c>
      <c r="J1004" t="s">
        <v>77</v>
      </c>
      <c r="K1004" t="s">
        <v>88</v>
      </c>
      <c r="L1004" t="s">
        <v>89</v>
      </c>
      <c r="M1004" t="s">
        <v>3778</v>
      </c>
      <c r="N1004" t="s">
        <v>250</v>
      </c>
      <c r="O1004" t="s">
        <v>2422</v>
      </c>
      <c r="P1004" t="s">
        <v>258</v>
      </c>
      <c r="Q1004" t="s">
        <v>259</v>
      </c>
      <c r="R1004" t="s">
        <v>72</v>
      </c>
      <c r="S1004" s="83">
        <v>1586.4</v>
      </c>
      <c r="T1004" s="83">
        <v>2776.2</v>
      </c>
      <c r="U1004" s="83">
        <v>-1189.7999999999997</v>
      </c>
      <c r="V1004" s="83">
        <v>0</v>
      </c>
      <c r="W1004" s="83">
        <v>0</v>
      </c>
      <c r="X1004" s="83">
        <v>21.38448273789918</v>
      </c>
      <c r="Y1004">
        <v>0</v>
      </c>
      <c r="Z1004" s="83">
        <v>-118.97999999999999</v>
      </c>
      <c r="AA1004" s="83">
        <v>-97.595517262100799</v>
      </c>
    </row>
    <row r="1005" spans="1:27" x14ac:dyDescent="0.25">
      <c r="A1005" t="s">
        <v>1529</v>
      </c>
      <c r="B1005" t="s">
        <v>1529</v>
      </c>
      <c r="C1005" t="s">
        <v>2923</v>
      </c>
      <c r="D1005" t="s">
        <v>2924</v>
      </c>
      <c r="E1005" t="s">
        <v>2925</v>
      </c>
      <c r="F1005" t="s">
        <v>2926</v>
      </c>
      <c r="G1005" t="s">
        <v>2310</v>
      </c>
      <c r="H1005" t="s">
        <v>2927</v>
      </c>
      <c r="I1005" t="s">
        <v>68</v>
      </c>
      <c r="J1005" t="s">
        <v>77</v>
      </c>
      <c r="K1005" t="s">
        <v>88</v>
      </c>
      <c r="L1005" t="s">
        <v>89</v>
      </c>
      <c r="M1005" t="s">
        <v>3778</v>
      </c>
      <c r="N1005" t="s">
        <v>250</v>
      </c>
      <c r="O1005" t="s">
        <v>2422</v>
      </c>
      <c r="P1005" t="s">
        <v>260</v>
      </c>
      <c r="Q1005" t="s">
        <v>261</v>
      </c>
      <c r="R1005" t="s">
        <v>72</v>
      </c>
      <c r="S1005" s="83">
        <v>6733.5999999999995</v>
      </c>
      <c r="T1005" s="83">
        <v>0</v>
      </c>
      <c r="U1005" s="83">
        <v>6733.5999999999995</v>
      </c>
      <c r="V1005" s="83">
        <v>0</v>
      </c>
      <c r="W1005" s="83">
        <v>0</v>
      </c>
      <c r="X1005" s="83">
        <v>0</v>
      </c>
      <c r="Y1005">
        <v>0</v>
      </c>
      <c r="Z1005" s="83">
        <v>673.36</v>
      </c>
      <c r="AA1005" s="83">
        <v>673.36</v>
      </c>
    </row>
    <row r="1006" spans="1:27" x14ac:dyDescent="0.25">
      <c r="A1006" t="s">
        <v>1529</v>
      </c>
      <c r="B1006" t="s">
        <v>1529</v>
      </c>
      <c r="C1006" t="s">
        <v>2923</v>
      </c>
      <c r="D1006" t="s">
        <v>2924</v>
      </c>
      <c r="E1006" t="s">
        <v>2925</v>
      </c>
      <c r="F1006" t="s">
        <v>2926</v>
      </c>
      <c r="G1006" t="s">
        <v>2310</v>
      </c>
      <c r="H1006" t="s">
        <v>2927</v>
      </c>
      <c r="I1006" t="s">
        <v>68</v>
      </c>
      <c r="J1006" t="s">
        <v>77</v>
      </c>
      <c r="K1006" t="s">
        <v>88</v>
      </c>
      <c r="L1006" t="s">
        <v>89</v>
      </c>
      <c r="M1006" t="s">
        <v>3778</v>
      </c>
      <c r="N1006" t="s">
        <v>250</v>
      </c>
      <c r="O1006" t="s">
        <v>2422</v>
      </c>
      <c r="P1006" t="s">
        <v>1591</v>
      </c>
      <c r="Q1006" t="s">
        <v>1592</v>
      </c>
      <c r="R1006" t="s">
        <v>72</v>
      </c>
      <c r="S1006" s="83">
        <v>2508</v>
      </c>
      <c r="T1006" s="83">
        <v>10566.4</v>
      </c>
      <c r="U1006" s="83">
        <v>-8058.4</v>
      </c>
      <c r="V1006" s="83">
        <v>0</v>
      </c>
      <c r="W1006" s="83">
        <v>0</v>
      </c>
      <c r="X1006" s="83">
        <v>81.390749370267955</v>
      </c>
      <c r="Y1006">
        <v>0</v>
      </c>
      <c r="Z1006" s="83">
        <v>-805.84000000000015</v>
      </c>
      <c r="AA1006" s="83">
        <v>-724.44925062973221</v>
      </c>
    </row>
    <row r="1007" spans="1:27" x14ac:dyDescent="0.25">
      <c r="A1007" t="s">
        <v>1529</v>
      </c>
      <c r="B1007" t="s">
        <v>1529</v>
      </c>
      <c r="C1007" t="s">
        <v>2923</v>
      </c>
      <c r="D1007" t="s">
        <v>2924</v>
      </c>
      <c r="E1007" t="s">
        <v>2925</v>
      </c>
      <c r="F1007" t="s">
        <v>2926</v>
      </c>
      <c r="G1007" t="s">
        <v>2310</v>
      </c>
      <c r="H1007" t="s">
        <v>2927</v>
      </c>
      <c r="I1007" t="s">
        <v>68</v>
      </c>
      <c r="J1007" t="s">
        <v>77</v>
      </c>
      <c r="K1007" t="s">
        <v>88</v>
      </c>
      <c r="L1007" t="s">
        <v>89</v>
      </c>
      <c r="M1007" t="s">
        <v>3778</v>
      </c>
      <c r="N1007" t="s">
        <v>250</v>
      </c>
      <c r="O1007" t="s">
        <v>2422</v>
      </c>
      <c r="P1007" t="s">
        <v>600</v>
      </c>
      <c r="Q1007" t="s">
        <v>601</v>
      </c>
      <c r="R1007" t="s">
        <v>72</v>
      </c>
      <c r="S1007" s="83">
        <v>2475.6</v>
      </c>
      <c r="T1007" s="83">
        <v>0</v>
      </c>
      <c r="U1007" s="83">
        <v>2475.6</v>
      </c>
      <c r="V1007" s="83">
        <v>0</v>
      </c>
      <c r="W1007" s="83">
        <v>0</v>
      </c>
      <c r="X1007" s="83">
        <v>0</v>
      </c>
      <c r="Y1007">
        <v>0</v>
      </c>
      <c r="Z1007" s="83">
        <v>247.56</v>
      </c>
      <c r="AA1007" s="83">
        <v>247.56</v>
      </c>
    </row>
    <row r="1008" spans="1:27" x14ac:dyDescent="0.25">
      <c r="A1008" t="s">
        <v>1529</v>
      </c>
      <c r="B1008" t="s">
        <v>1529</v>
      </c>
      <c r="C1008" t="s">
        <v>2923</v>
      </c>
      <c r="D1008" t="s">
        <v>2924</v>
      </c>
      <c r="E1008" t="s">
        <v>2925</v>
      </c>
      <c r="F1008" t="s">
        <v>2926</v>
      </c>
      <c r="G1008" t="s">
        <v>2310</v>
      </c>
      <c r="H1008" t="s">
        <v>2927</v>
      </c>
      <c r="I1008" t="s">
        <v>68</v>
      </c>
      <c r="J1008" t="s">
        <v>77</v>
      </c>
      <c r="K1008" t="s">
        <v>88</v>
      </c>
      <c r="L1008" t="s">
        <v>89</v>
      </c>
      <c r="M1008" t="s">
        <v>3778</v>
      </c>
      <c r="N1008" t="s">
        <v>250</v>
      </c>
      <c r="O1008" t="s">
        <v>2422</v>
      </c>
      <c r="P1008" t="s">
        <v>2454</v>
      </c>
      <c r="Q1008" t="s">
        <v>2455</v>
      </c>
      <c r="R1008" t="s">
        <v>72</v>
      </c>
      <c r="S1008" s="83">
        <v>4196</v>
      </c>
      <c r="T1008" s="83">
        <v>1098.8999999999996</v>
      </c>
      <c r="U1008" s="83">
        <v>3097.1000000000004</v>
      </c>
      <c r="V1008" s="83">
        <v>0</v>
      </c>
      <c r="W1008" s="83">
        <v>0</v>
      </c>
      <c r="X1008" s="83">
        <v>8.4645947988896388</v>
      </c>
      <c r="Y1008">
        <v>0</v>
      </c>
      <c r="Z1008" s="83">
        <v>309.71000000000004</v>
      </c>
      <c r="AA1008" s="83">
        <v>318.17459479888976</v>
      </c>
    </row>
    <row r="1009" spans="1:27" x14ac:dyDescent="0.25">
      <c r="A1009" t="s">
        <v>1529</v>
      </c>
      <c r="B1009" t="s">
        <v>1529</v>
      </c>
      <c r="C1009" t="s">
        <v>2923</v>
      </c>
      <c r="D1009" t="s">
        <v>2924</v>
      </c>
      <c r="E1009" t="s">
        <v>2925</v>
      </c>
      <c r="F1009" t="s">
        <v>2926</v>
      </c>
      <c r="G1009" t="s">
        <v>2310</v>
      </c>
      <c r="H1009" t="s">
        <v>2927</v>
      </c>
      <c r="I1009" t="s">
        <v>68</v>
      </c>
      <c r="J1009" t="s">
        <v>77</v>
      </c>
      <c r="K1009" t="s">
        <v>88</v>
      </c>
      <c r="L1009" t="s">
        <v>89</v>
      </c>
      <c r="M1009" t="s">
        <v>3778</v>
      </c>
      <c r="N1009" t="s">
        <v>250</v>
      </c>
      <c r="O1009" t="s">
        <v>262</v>
      </c>
      <c r="P1009" t="s">
        <v>263</v>
      </c>
      <c r="Q1009" t="s">
        <v>264</v>
      </c>
      <c r="R1009" t="s">
        <v>72</v>
      </c>
      <c r="S1009" s="83">
        <v>0</v>
      </c>
      <c r="T1009" s="83">
        <v>6865.2300000000005</v>
      </c>
      <c r="U1009" s="83">
        <v>-6865.2300000000005</v>
      </c>
      <c r="V1009" s="83">
        <v>0</v>
      </c>
      <c r="W1009" s="83">
        <v>0</v>
      </c>
      <c r="X1009" s="83">
        <v>52.881417918992724</v>
      </c>
      <c r="Y1009">
        <v>0</v>
      </c>
      <c r="Z1009" s="83">
        <v>-686.52300000000014</v>
      </c>
      <c r="AA1009" s="83">
        <v>-633.64158208100753</v>
      </c>
    </row>
    <row r="1010" spans="1:27" x14ac:dyDescent="0.25">
      <c r="A1010" t="s">
        <v>1529</v>
      </c>
      <c r="B1010" t="s">
        <v>1529</v>
      </c>
      <c r="C1010" t="s">
        <v>2923</v>
      </c>
      <c r="D1010" t="s">
        <v>2924</v>
      </c>
      <c r="E1010" t="s">
        <v>2925</v>
      </c>
      <c r="F1010" t="s">
        <v>2926</v>
      </c>
      <c r="G1010" t="s">
        <v>2310</v>
      </c>
      <c r="H1010" t="s">
        <v>2927</v>
      </c>
      <c r="I1010" t="s">
        <v>68</v>
      </c>
      <c r="J1010" t="s">
        <v>77</v>
      </c>
      <c r="K1010" t="s">
        <v>88</v>
      </c>
      <c r="L1010" t="s">
        <v>89</v>
      </c>
      <c r="M1010" t="s">
        <v>3778</v>
      </c>
      <c r="N1010" t="s">
        <v>250</v>
      </c>
      <c r="O1010" t="s">
        <v>262</v>
      </c>
      <c r="P1010" t="s">
        <v>265</v>
      </c>
      <c r="Q1010" t="s">
        <v>266</v>
      </c>
      <c r="R1010" t="s">
        <v>72</v>
      </c>
      <c r="S1010" s="83">
        <v>0</v>
      </c>
      <c r="T1010" s="83">
        <v>10643.4</v>
      </c>
      <c r="U1010" s="83">
        <v>-10643.4</v>
      </c>
      <c r="V1010" s="83">
        <v>0</v>
      </c>
      <c r="W1010" s="83">
        <v>0</v>
      </c>
      <c r="X1010" s="83">
        <v>81.983864120940908</v>
      </c>
      <c r="Y1010">
        <v>0</v>
      </c>
      <c r="Z1010" s="83">
        <v>-1064.3399999999999</v>
      </c>
      <c r="AA1010" s="83">
        <v>-982.35613587905902</v>
      </c>
    </row>
    <row r="1011" spans="1:27" x14ac:dyDescent="0.25">
      <c r="A1011" t="s">
        <v>1529</v>
      </c>
      <c r="B1011" t="s">
        <v>1529</v>
      </c>
      <c r="C1011" t="s">
        <v>2923</v>
      </c>
      <c r="D1011" t="s">
        <v>2924</v>
      </c>
      <c r="E1011" t="s">
        <v>2925</v>
      </c>
      <c r="F1011" t="s">
        <v>2926</v>
      </c>
      <c r="G1011" t="s">
        <v>2310</v>
      </c>
      <c r="H1011" t="s">
        <v>2927</v>
      </c>
      <c r="I1011" t="s">
        <v>68</v>
      </c>
      <c r="J1011" t="s">
        <v>77</v>
      </c>
      <c r="K1011" t="s">
        <v>88</v>
      </c>
      <c r="L1011" t="s">
        <v>89</v>
      </c>
      <c r="M1011" t="s">
        <v>3778</v>
      </c>
      <c r="N1011" t="s">
        <v>250</v>
      </c>
      <c r="O1011" t="s">
        <v>267</v>
      </c>
      <c r="P1011" t="s">
        <v>602</v>
      </c>
      <c r="Q1011" t="s">
        <v>603</v>
      </c>
      <c r="R1011" t="s">
        <v>72</v>
      </c>
      <c r="S1011" s="83">
        <v>0</v>
      </c>
      <c r="T1011" s="83">
        <v>3912.6</v>
      </c>
      <c r="U1011" s="83">
        <v>-3912.6</v>
      </c>
      <c r="V1011" s="83">
        <v>0</v>
      </c>
      <c r="W1011" s="83">
        <v>0</v>
      </c>
      <c r="X1011" s="83">
        <v>30.137932123155512</v>
      </c>
      <c r="Y1011">
        <v>0</v>
      </c>
      <c r="Z1011" s="83">
        <v>-391.26</v>
      </c>
      <c r="AA1011" s="83">
        <v>-361.12206787684443</v>
      </c>
    </row>
    <row r="1012" spans="1:27" x14ac:dyDescent="0.25">
      <c r="A1012" t="s">
        <v>1529</v>
      </c>
      <c r="B1012" t="s">
        <v>1529</v>
      </c>
      <c r="C1012" t="s">
        <v>2923</v>
      </c>
      <c r="D1012" t="s">
        <v>2924</v>
      </c>
      <c r="E1012" t="s">
        <v>2925</v>
      </c>
      <c r="F1012" t="s">
        <v>2926</v>
      </c>
      <c r="G1012" t="s">
        <v>2310</v>
      </c>
      <c r="H1012" t="s">
        <v>2927</v>
      </c>
      <c r="I1012" t="s">
        <v>68</v>
      </c>
      <c r="J1012" t="s">
        <v>77</v>
      </c>
      <c r="K1012" t="s">
        <v>88</v>
      </c>
      <c r="L1012" t="s">
        <v>89</v>
      </c>
      <c r="M1012" t="s">
        <v>3778</v>
      </c>
      <c r="N1012" t="s">
        <v>250</v>
      </c>
      <c r="O1012" t="s">
        <v>267</v>
      </c>
      <c r="P1012" t="s">
        <v>2446</v>
      </c>
      <c r="Q1012" t="s">
        <v>2447</v>
      </c>
      <c r="R1012" t="s">
        <v>72</v>
      </c>
      <c r="S1012" s="83">
        <v>0</v>
      </c>
      <c r="T1012" s="83">
        <v>4492.4799999999996</v>
      </c>
      <c r="U1012" s="83">
        <v>-4492.4799999999996</v>
      </c>
      <c r="V1012" s="83">
        <v>0</v>
      </c>
      <c r="W1012" s="83">
        <v>0</v>
      </c>
      <c r="X1012" s="83">
        <v>34.604625390950702</v>
      </c>
      <c r="Y1012">
        <v>0</v>
      </c>
      <c r="Z1012" s="83">
        <v>-449.24800000000005</v>
      </c>
      <c r="AA1012" s="83">
        <v>-414.64337460904937</v>
      </c>
    </row>
    <row r="1013" spans="1:27" x14ac:dyDescent="0.25">
      <c r="A1013" t="s">
        <v>1529</v>
      </c>
      <c r="B1013" t="s">
        <v>1529</v>
      </c>
      <c r="C1013" t="s">
        <v>2923</v>
      </c>
      <c r="D1013" t="s">
        <v>2924</v>
      </c>
      <c r="E1013" t="s">
        <v>2925</v>
      </c>
      <c r="F1013" t="s">
        <v>2926</v>
      </c>
      <c r="G1013" t="s">
        <v>2310</v>
      </c>
      <c r="H1013" t="s">
        <v>2927</v>
      </c>
      <c r="I1013" t="s">
        <v>68</v>
      </c>
      <c r="J1013" t="s">
        <v>77</v>
      </c>
      <c r="K1013" t="s">
        <v>88</v>
      </c>
      <c r="L1013" t="s">
        <v>89</v>
      </c>
      <c r="M1013" t="s">
        <v>3778</v>
      </c>
      <c r="N1013" t="s">
        <v>250</v>
      </c>
      <c r="O1013" t="s">
        <v>267</v>
      </c>
      <c r="P1013" t="s">
        <v>268</v>
      </c>
      <c r="Q1013" t="s">
        <v>269</v>
      </c>
      <c r="R1013" t="s">
        <v>72</v>
      </c>
      <c r="S1013" s="83">
        <v>0</v>
      </c>
      <c r="T1013" s="83">
        <v>1168.5999999999999</v>
      </c>
      <c r="U1013" s="83">
        <v>-1168.5999999999999</v>
      </c>
      <c r="V1013" s="83">
        <v>0</v>
      </c>
      <c r="W1013" s="83">
        <v>0</v>
      </c>
      <c r="X1013" s="83">
        <v>9.0014791900832005</v>
      </c>
      <c r="Y1013">
        <v>0</v>
      </c>
      <c r="Z1013" s="83">
        <v>-116.86</v>
      </c>
      <c r="AA1013" s="83">
        <v>-107.8585208099168</v>
      </c>
    </row>
    <row r="1014" spans="1:27" x14ac:dyDescent="0.25">
      <c r="A1014" t="s">
        <v>1529</v>
      </c>
      <c r="B1014" t="s">
        <v>1529</v>
      </c>
      <c r="C1014" t="s">
        <v>2923</v>
      </c>
      <c r="D1014" t="s">
        <v>2924</v>
      </c>
      <c r="E1014" t="s">
        <v>2925</v>
      </c>
      <c r="F1014" t="s">
        <v>2926</v>
      </c>
      <c r="G1014" t="s">
        <v>2310</v>
      </c>
      <c r="H1014" t="s">
        <v>2927</v>
      </c>
      <c r="I1014" t="s">
        <v>68</v>
      </c>
      <c r="J1014" t="s">
        <v>77</v>
      </c>
      <c r="K1014" t="s">
        <v>88</v>
      </c>
      <c r="L1014" t="s">
        <v>89</v>
      </c>
      <c r="M1014" t="s">
        <v>3778</v>
      </c>
      <c r="N1014" t="s">
        <v>270</v>
      </c>
      <c r="O1014" t="s">
        <v>271</v>
      </c>
      <c r="P1014" t="s">
        <v>275</v>
      </c>
      <c r="Q1014" t="s">
        <v>276</v>
      </c>
      <c r="R1014" t="s">
        <v>72</v>
      </c>
      <c r="S1014" s="83">
        <v>0</v>
      </c>
      <c r="T1014" s="83">
        <v>9333.5999999999985</v>
      </c>
      <c r="U1014" s="83">
        <v>-9333.5999999999985</v>
      </c>
      <c r="V1014" s="83">
        <v>0</v>
      </c>
      <c r="W1014" s="83">
        <v>0</v>
      </c>
      <c r="X1014" s="83">
        <v>71.89475112832497</v>
      </c>
      <c r="Y1014">
        <v>0</v>
      </c>
      <c r="Z1014" s="83">
        <v>-933.3599999999999</v>
      </c>
      <c r="AA1014" s="83">
        <v>-861.46524887167493</v>
      </c>
    </row>
    <row r="1015" spans="1:27" x14ac:dyDescent="0.25">
      <c r="A1015" t="s">
        <v>1529</v>
      </c>
      <c r="B1015" t="s">
        <v>1529</v>
      </c>
      <c r="C1015" t="s">
        <v>2923</v>
      </c>
      <c r="D1015" t="s">
        <v>2924</v>
      </c>
      <c r="E1015" t="s">
        <v>2925</v>
      </c>
      <c r="F1015" t="s">
        <v>2926</v>
      </c>
      <c r="G1015" t="s">
        <v>2310</v>
      </c>
      <c r="H1015" t="s">
        <v>2927</v>
      </c>
      <c r="I1015" t="s">
        <v>68</v>
      </c>
      <c r="J1015" t="s">
        <v>77</v>
      </c>
      <c r="K1015" t="s">
        <v>88</v>
      </c>
      <c r="L1015" t="s">
        <v>89</v>
      </c>
      <c r="M1015" t="s">
        <v>3778</v>
      </c>
      <c r="N1015" t="s">
        <v>270</v>
      </c>
      <c r="O1015" t="s">
        <v>271</v>
      </c>
      <c r="P1015" t="s">
        <v>1636</v>
      </c>
      <c r="Q1015" t="s">
        <v>2596</v>
      </c>
      <c r="R1015" t="s">
        <v>72</v>
      </c>
      <c r="S1015" s="83">
        <v>0</v>
      </c>
      <c r="T1015" s="83">
        <v>5509.8</v>
      </c>
      <c r="U1015" s="83">
        <v>-5509.8</v>
      </c>
      <c r="V1015" s="83">
        <v>0</v>
      </c>
      <c r="W1015" s="83">
        <v>0</v>
      </c>
      <c r="X1015" s="83">
        <v>42.440826665685805</v>
      </c>
      <c r="Y1015">
        <v>0</v>
      </c>
      <c r="Z1015" s="83">
        <v>-550.98</v>
      </c>
      <c r="AA1015" s="83">
        <v>-508.53917333431423</v>
      </c>
    </row>
    <row r="1016" spans="1:27" x14ac:dyDescent="0.25">
      <c r="A1016" t="s">
        <v>1529</v>
      </c>
      <c r="B1016" t="s">
        <v>1529</v>
      </c>
      <c r="C1016" t="s">
        <v>2923</v>
      </c>
      <c r="D1016" t="s">
        <v>2924</v>
      </c>
      <c r="E1016" t="s">
        <v>2925</v>
      </c>
      <c r="F1016" t="s">
        <v>2926</v>
      </c>
      <c r="G1016" t="s">
        <v>2310</v>
      </c>
      <c r="H1016" t="s">
        <v>2927</v>
      </c>
      <c r="I1016" t="s">
        <v>68</v>
      </c>
      <c r="J1016" t="s">
        <v>77</v>
      </c>
      <c r="K1016" t="s">
        <v>88</v>
      </c>
      <c r="L1016" t="s">
        <v>89</v>
      </c>
      <c r="M1016" t="s">
        <v>3838</v>
      </c>
      <c r="N1016" t="s">
        <v>297</v>
      </c>
      <c r="O1016" t="s">
        <v>297</v>
      </c>
      <c r="P1016" t="s">
        <v>1602</v>
      </c>
      <c r="Q1016" t="s">
        <v>1603</v>
      </c>
      <c r="R1016" t="s">
        <v>72</v>
      </c>
      <c r="S1016" s="83">
        <v>4150.7999999999993</v>
      </c>
      <c r="T1016" s="83">
        <v>4842.5999999999995</v>
      </c>
      <c r="U1016" s="83">
        <v>-691.80000000000018</v>
      </c>
      <c r="V1016" s="83">
        <v>0</v>
      </c>
      <c r="W1016" s="83">
        <v>0</v>
      </c>
      <c r="X1016" s="83">
        <v>37.301525865049555</v>
      </c>
      <c r="Y1016">
        <v>0</v>
      </c>
      <c r="Z1016" s="83">
        <v>-69.180000000000064</v>
      </c>
      <c r="AA1016" s="83">
        <v>-31.878474134950523</v>
      </c>
    </row>
    <row r="1017" spans="1:27" x14ac:dyDescent="0.25">
      <c r="A1017" t="s">
        <v>1529</v>
      </c>
      <c r="B1017" t="s">
        <v>1529</v>
      </c>
      <c r="C1017" t="s">
        <v>2923</v>
      </c>
      <c r="D1017" t="s">
        <v>2924</v>
      </c>
      <c r="E1017" t="s">
        <v>2925</v>
      </c>
      <c r="F1017" t="s">
        <v>2926</v>
      </c>
      <c r="G1017" t="s">
        <v>2310</v>
      </c>
      <c r="H1017" t="s">
        <v>2927</v>
      </c>
      <c r="I1017" t="s">
        <v>68</v>
      </c>
      <c r="J1017" t="s">
        <v>77</v>
      </c>
      <c r="K1017" t="s">
        <v>88</v>
      </c>
      <c r="L1017" t="s">
        <v>89</v>
      </c>
      <c r="M1017" t="s">
        <v>3838</v>
      </c>
      <c r="N1017" t="s">
        <v>297</v>
      </c>
      <c r="O1017" t="s">
        <v>297</v>
      </c>
      <c r="P1017" t="s">
        <v>2262</v>
      </c>
      <c r="Q1017" t="s">
        <v>2263</v>
      </c>
      <c r="R1017" t="s">
        <v>72</v>
      </c>
      <c r="S1017" s="83">
        <v>3719.4</v>
      </c>
      <c r="T1017" s="83">
        <v>6279.3000000000011</v>
      </c>
      <c r="U1017" s="83">
        <v>-2559.900000000001</v>
      </c>
      <c r="V1017" s="83">
        <v>0</v>
      </c>
      <c r="W1017" s="83">
        <v>0</v>
      </c>
      <c r="X1017" s="83">
        <v>48.368122777930395</v>
      </c>
      <c r="Y1017">
        <v>0</v>
      </c>
      <c r="Z1017" s="83">
        <v>-255.99000000000012</v>
      </c>
      <c r="AA1017" s="83">
        <v>-207.62187722206977</v>
      </c>
    </row>
    <row r="1018" spans="1:27" x14ac:dyDescent="0.25">
      <c r="A1018" t="s">
        <v>1529</v>
      </c>
      <c r="B1018" t="s">
        <v>1529</v>
      </c>
      <c r="C1018" t="s">
        <v>2923</v>
      </c>
      <c r="D1018" t="s">
        <v>2924</v>
      </c>
      <c r="E1018" t="s">
        <v>2925</v>
      </c>
      <c r="F1018" t="s">
        <v>2926</v>
      </c>
      <c r="G1018" t="s">
        <v>2310</v>
      </c>
      <c r="H1018" t="s">
        <v>2927</v>
      </c>
      <c r="I1018" t="s">
        <v>68</v>
      </c>
      <c r="J1018" t="s">
        <v>77</v>
      </c>
      <c r="K1018" t="s">
        <v>90</v>
      </c>
      <c r="L1018" t="s">
        <v>91</v>
      </c>
      <c r="M1018" t="s">
        <v>470</v>
      </c>
      <c r="N1018" t="s">
        <v>3781</v>
      </c>
      <c r="O1018" t="s">
        <v>3782</v>
      </c>
      <c r="P1018" t="s">
        <v>613</v>
      </c>
      <c r="Q1018" t="s">
        <v>614</v>
      </c>
      <c r="R1018" t="s">
        <v>72</v>
      </c>
      <c r="S1018" s="83">
        <v>33000</v>
      </c>
      <c r="T1018" s="83">
        <v>30800</v>
      </c>
      <c r="U1018" s="83">
        <v>2200</v>
      </c>
      <c r="V1018" s="83">
        <v>0</v>
      </c>
      <c r="W1018" s="83">
        <v>0</v>
      </c>
      <c r="X1018" s="83">
        <v>237.24590026917903</v>
      </c>
      <c r="Y1018">
        <v>0</v>
      </c>
      <c r="Z1018" s="83">
        <v>220.00000000000023</v>
      </c>
      <c r="AA1018" s="83">
        <v>457.24590026917917</v>
      </c>
    </row>
    <row r="1019" spans="1:27" x14ac:dyDescent="0.25">
      <c r="A1019" t="s">
        <v>1529</v>
      </c>
      <c r="B1019" t="s">
        <v>1529</v>
      </c>
      <c r="C1019" t="s">
        <v>2923</v>
      </c>
      <c r="D1019" t="s">
        <v>2924</v>
      </c>
      <c r="E1019" t="s">
        <v>2925</v>
      </c>
      <c r="F1019" t="s">
        <v>2926</v>
      </c>
      <c r="G1019" t="s">
        <v>2310</v>
      </c>
      <c r="H1019" t="s">
        <v>2927</v>
      </c>
      <c r="I1019" t="s">
        <v>68</v>
      </c>
      <c r="J1019" t="s">
        <v>77</v>
      </c>
      <c r="K1019" t="s">
        <v>90</v>
      </c>
      <c r="L1019" t="s">
        <v>91</v>
      </c>
      <c r="M1019" t="s">
        <v>470</v>
      </c>
      <c r="N1019" t="s">
        <v>3850</v>
      </c>
      <c r="O1019" t="s">
        <v>3850</v>
      </c>
      <c r="P1019" t="s">
        <v>617</v>
      </c>
      <c r="Q1019" t="s">
        <v>618</v>
      </c>
      <c r="R1019" t="s">
        <v>72</v>
      </c>
      <c r="S1019" s="83">
        <v>1600</v>
      </c>
      <c r="T1019" s="83">
        <v>1800</v>
      </c>
      <c r="U1019" s="83">
        <v>-200</v>
      </c>
      <c r="V1019" s="83">
        <v>0</v>
      </c>
      <c r="W1019" s="83">
        <v>0</v>
      </c>
      <c r="X1019" s="83">
        <v>13.865020145601372</v>
      </c>
      <c r="Y1019">
        <v>0</v>
      </c>
      <c r="Z1019" s="83">
        <v>-20.000000000000014</v>
      </c>
      <c r="AA1019" s="83">
        <v>-6.1349798543986509</v>
      </c>
    </row>
    <row r="1020" spans="1:27" x14ac:dyDescent="0.25">
      <c r="A1020" t="s">
        <v>1529</v>
      </c>
      <c r="B1020" t="s">
        <v>1529</v>
      </c>
      <c r="C1020" t="s">
        <v>2923</v>
      </c>
      <c r="D1020" t="s">
        <v>2924</v>
      </c>
      <c r="E1020" t="s">
        <v>2925</v>
      </c>
      <c r="F1020" t="s">
        <v>2926</v>
      </c>
      <c r="G1020" t="s">
        <v>2310</v>
      </c>
      <c r="H1020" t="s">
        <v>2927</v>
      </c>
      <c r="I1020" t="s">
        <v>68</v>
      </c>
      <c r="J1020" t="s">
        <v>77</v>
      </c>
      <c r="K1020" t="s">
        <v>90</v>
      </c>
      <c r="L1020" t="s">
        <v>91</v>
      </c>
      <c r="M1020" t="s">
        <v>734</v>
      </c>
      <c r="N1020" t="s">
        <v>3849</v>
      </c>
      <c r="O1020" t="s">
        <v>3849</v>
      </c>
      <c r="P1020" t="s">
        <v>735</v>
      </c>
      <c r="Q1020" t="s">
        <v>736</v>
      </c>
      <c r="R1020" t="s">
        <v>72</v>
      </c>
      <c r="S1020" s="83">
        <v>1080</v>
      </c>
      <c r="T1020" s="83">
        <v>3816.6</v>
      </c>
      <c r="U1020" s="83">
        <v>-2736.6</v>
      </c>
      <c r="V1020" s="83">
        <v>0</v>
      </c>
      <c r="W1020" s="83">
        <v>0</v>
      </c>
      <c r="X1020" s="83">
        <v>29.398464382056773</v>
      </c>
      <c r="Y1020">
        <v>0</v>
      </c>
      <c r="Z1020" s="83">
        <v>-273.65999999999997</v>
      </c>
      <c r="AA1020" s="83">
        <v>-244.2615356179432</v>
      </c>
    </row>
    <row r="1021" spans="1:27" x14ac:dyDescent="0.25">
      <c r="A1021" t="s">
        <v>1529</v>
      </c>
      <c r="B1021" t="s">
        <v>1529</v>
      </c>
      <c r="C1021" t="s">
        <v>2923</v>
      </c>
      <c r="D1021" t="s">
        <v>2924</v>
      </c>
      <c r="E1021" t="s">
        <v>2925</v>
      </c>
      <c r="F1021" t="s">
        <v>2926</v>
      </c>
      <c r="G1021" t="s">
        <v>2310</v>
      </c>
      <c r="H1021" t="s">
        <v>2927</v>
      </c>
      <c r="I1021" t="s">
        <v>68</v>
      </c>
      <c r="J1021" t="s">
        <v>77</v>
      </c>
      <c r="K1021" t="s">
        <v>90</v>
      </c>
      <c r="L1021" t="s">
        <v>91</v>
      </c>
      <c r="M1021" t="s">
        <v>734</v>
      </c>
      <c r="N1021" t="s">
        <v>3849</v>
      </c>
      <c r="O1021" t="s">
        <v>3849</v>
      </c>
      <c r="P1021" t="s">
        <v>2523</v>
      </c>
      <c r="Q1021" t="s">
        <v>736</v>
      </c>
      <c r="R1021" t="s">
        <v>72</v>
      </c>
      <c r="S1021" s="83">
        <v>510</v>
      </c>
      <c r="T1021" s="83">
        <v>510</v>
      </c>
      <c r="U1021" s="83">
        <v>0</v>
      </c>
      <c r="V1021" s="83">
        <v>0</v>
      </c>
      <c r="W1021" s="83">
        <v>0</v>
      </c>
      <c r="X1021" s="83">
        <v>3.928422374587055</v>
      </c>
      <c r="Y1021">
        <v>0</v>
      </c>
      <c r="Z1021" s="83">
        <v>0</v>
      </c>
      <c r="AA1021" s="83">
        <v>3.9284223745870577</v>
      </c>
    </row>
    <row r="1022" spans="1:27" x14ac:dyDescent="0.25">
      <c r="A1022" t="s">
        <v>1529</v>
      </c>
      <c r="B1022" t="s">
        <v>1529</v>
      </c>
      <c r="C1022" t="s">
        <v>2923</v>
      </c>
      <c r="D1022" t="s">
        <v>2924</v>
      </c>
      <c r="E1022" t="s">
        <v>2925</v>
      </c>
      <c r="F1022" t="s">
        <v>2926</v>
      </c>
      <c r="G1022" t="s">
        <v>2310</v>
      </c>
      <c r="H1022" t="s">
        <v>2927</v>
      </c>
      <c r="I1022" t="s">
        <v>68</v>
      </c>
      <c r="J1022" t="s">
        <v>77</v>
      </c>
      <c r="K1022" t="s">
        <v>90</v>
      </c>
      <c r="L1022" t="s">
        <v>91</v>
      </c>
      <c r="M1022" t="s">
        <v>473</v>
      </c>
      <c r="N1022" t="s">
        <v>3783</v>
      </c>
      <c r="O1022" t="s">
        <v>3783</v>
      </c>
      <c r="P1022" t="s">
        <v>474</v>
      </c>
      <c r="Q1022" t="s">
        <v>475</v>
      </c>
      <c r="R1022" t="s">
        <v>72</v>
      </c>
      <c r="S1022" s="83">
        <v>14544</v>
      </c>
      <c r="T1022" s="83">
        <v>9413.6</v>
      </c>
      <c r="U1022" s="83">
        <v>5130.3999999999996</v>
      </c>
      <c r="V1022" s="83">
        <v>0</v>
      </c>
      <c r="W1022" s="83">
        <v>0</v>
      </c>
      <c r="X1022" s="83">
        <v>72.510974245907263</v>
      </c>
      <c r="Y1022">
        <v>0</v>
      </c>
      <c r="Z1022" s="83">
        <v>513.04</v>
      </c>
      <c r="AA1022" s="83">
        <v>585.55097424590724</v>
      </c>
    </row>
    <row r="1023" spans="1:27" x14ac:dyDescent="0.25">
      <c r="A1023" t="s">
        <v>1529</v>
      </c>
      <c r="B1023" t="s">
        <v>1529</v>
      </c>
      <c r="C1023" t="s">
        <v>2923</v>
      </c>
      <c r="D1023" t="s">
        <v>2924</v>
      </c>
      <c r="E1023" t="s">
        <v>2925</v>
      </c>
      <c r="F1023" t="s">
        <v>2926</v>
      </c>
      <c r="G1023" t="s">
        <v>2310</v>
      </c>
      <c r="H1023" t="s">
        <v>2927</v>
      </c>
      <c r="I1023" t="s">
        <v>68</v>
      </c>
      <c r="J1023" t="s">
        <v>77</v>
      </c>
      <c r="K1023" t="s">
        <v>90</v>
      </c>
      <c r="L1023" t="s">
        <v>91</v>
      </c>
      <c r="M1023" t="s">
        <v>473</v>
      </c>
      <c r="N1023" t="s">
        <v>3784</v>
      </c>
      <c r="O1023" t="s">
        <v>3784</v>
      </c>
      <c r="P1023" t="s">
        <v>476</v>
      </c>
      <c r="Q1023" t="s">
        <v>477</v>
      </c>
      <c r="R1023" t="s">
        <v>72</v>
      </c>
      <c r="S1023" s="83">
        <v>3436.0000000000005</v>
      </c>
      <c r="T1023" s="83">
        <v>0</v>
      </c>
      <c r="U1023" s="83">
        <v>3436.0000000000005</v>
      </c>
      <c r="V1023" s="83">
        <v>0</v>
      </c>
      <c r="W1023" s="83">
        <v>0</v>
      </c>
      <c r="X1023" s="83">
        <v>0</v>
      </c>
      <c r="Y1023">
        <v>0</v>
      </c>
      <c r="Z1023" s="83">
        <v>343.6</v>
      </c>
      <c r="AA1023" s="83">
        <v>343.6</v>
      </c>
    </row>
    <row r="1024" spans="1:27" x14ac:dyDescent="0.25">
      <c r="A1024" t="s">
        <v>1529</v>
      </c>
      <c r="B1024" t="s">
        <v>1529</v>
      </c>
      <c r="C1024" t="s">
        <v>2923</v>
      </c>
      <c r="D1024" t="s">
        <v>2924</v>
      </c>
      <c r="E1024" t="s">
        <v>2925</v>
      </c>
      <c r="F1024" t="s">
        <v>2926</v>
      </c>
      <c r="G1024" t="s">
        <v>2310</v>
      </c>
      <c r="H1024" t="s">
        <v>2927</v>
      </c>
      <c r="I1024" t="s">
        <v>68</v>
      </c>
      <c r="J1024" t="s">
        <v>69</v>
      </c>
      <c r="K1024" t="s">
        <v>70</v>
      </c>
      <c r="L1024" t="s">
        <v>71</v>
      </c>
      <c r="M1024" t="s">
        <v>1291</v>
      </c>
      <c r="N1024" t="s">
        <v>1997</v>
      </c>
      <c r="O1024" t="s">
        <v>1997</v>
      </c>
      <c r="P1024" t="s">
        <v>1998</v>
      </c>
      <c r="Q1024" t="s">
        <v>1999</v>
      </c>
      <c r="R1024" t="s">
        <v>72</v>
      </c>
      <c r="S1024" s="83">
        <v>10508.740000000002</v>
      </c>
      <c r="T1024" s="83">
        <v>289043.2599999971</v>
      </c>
      <c r="U1024" s="83">
        <v>-278534.51999999705</v>
      </c>
      <c r="V1024" s="83">
        <v>0</v>
      </c>
      <c r="W1024" s="83">
        <v>0</v>
      </c>
      <c r="X1024" s="83">
        <v>2226.4392349168083</v>
      </c>
      <c r="Y1024">
        <v>0</v>
      </c>
      <c r="Z1024" s="83">
        <v>-27853.45199999971</v>
      </c>
      <c r="AA1024" s="83">
        <v>-25627.012765082902</v>
      </c>
    </row>
    <row r="1025" spans="1:27" x14ac:dyDescent="0.25">
      <c r="A1025" t="s">
        <v>1529</v>
      </c>
      <c r="B1025" t="s">
        <v>1529</v>
      </c>
      <c r="C1025" t="s">
        <v>2923</v>
      </c>
      <c r="D1025" t="s">
        <v>2924</v>
      </c>
      <c r="E1025" t="s">
        <v>2925</v>
      </c>
      <c r="F1025" t="s">
        <v>2926</v>
      </c>
      <c r="G1025" t="s">
        <v>2310</v>
      </c>
      <c r="H1025" t="s">
        <v>2927</v>
      </c>
      <c r="I1025" t="s">
        <v>68</v>
      </c>
      <c r="J1025" t="s">
        <v>69</v>
      </c>
      <c r="K1025" t="s">
        <v>70</v>
      </c>
      <c r="L1025" t="s">
        <v>71</v>
      </c>
      <c r="M1025" t="s">
        <v>1291</v>
      </c>
      <c r="N1025" t="s">
        <v>1997</v>
      </c>
      <c r="O1025" t="s">
        <v>1997</v>
      </c>
      <c r="P1025" t="s">
        <v>2528</v>
      </c>
      <c r="Q1025" t="s">
        <v>1999</v>
      </c>
      <c r="R1025" t="s">
        <v>72</v>
      </c>
      <c r="S1025" s="83">
        <v>330110.33000000153</v>
      </c>
      <c r="T1025" s="83">
        <v>0</v>
      </c>
      <c r="U1025" s="83">
        <v>330110.33000000153</v>
      </c>
      <c r="V1025" s="83">
        <v>0</v>
      </c>
      <c r="W1025" s="83">
        <v>0</v>
      </c>
      <c r="X1025" s="83">
        <v>0</v>
      </c>
      <c r="Y1025">
        <v>0</v>
      </c>
      <c r="Z1025" s="83">
        <v>33011.033000000156</v>
      </c>
      <c r="AA1025" s="83">
        <v>33011.033000000156</v>
      </c>
    </row>
    <row r="1026" spans="1:27" x14ac:dyDescent="0.25">
      <c r="A1026" t="s">
        <v>1529</v>
      </c>
      <c r="B1026" t="s">
        <v>1529</v>
      </c>
      <c r="C1026" t="s">
        <v>2923</v>
      </c>
      <c r="D1026" t="s">
        <v>2924</v>
      </c>
      <c r="E1026" t="s">
        <v>2925</v>
      </c>
      <c r="F1026" t="s">
        <v>2926</v>
      </c>
      <c r="G1026" t="s">
        <v>2310</v>
      </c>
      <c r="H1026" t="s">
        <v>2927</v>
      </c>
      <c r="I1026" t="s">
        <v>68</v>
      </c>
      <c r="J1026" t="s">
        <v>69</v>
      </c>
      <c r="K1026" t="s">
        <v>70</v>
      </c>
      <c r="L1026" t="s">
        <v>71</v>
      </c>
      <c r="M1026" t="s">
        <v>124</v>
      </c>
      <c r="N1026" t="s">
        <v>1714</v>
      </c>
      <c r="O1026" t="s">
        <v>1448</v>
      </c>
      <c r="P1026" t="s">
        <v>1297</v>
      </c>
      <c r="Q1026" t="s">
        <v>1298</v>
      </c>
      <c r="R1026" t="s">
        <v>72</v>
      </c>
      <c r="S1026" s="83">
        <v>2466.89</v>
      </c>
      <c r="T1026" s="83">
        <v>1781.2599999999998</v>
      </c>
      <c r="U1026" s="83">
        <v>685.63000000000034</v>
      </c>
      <c r="V1026" s="83">
        <v>0</v>
      </c>
      <c r="W1026" s="83">
        <v>0</v>
      </c>
      <c r="X1026" s="83">
        <v>13.720669880307721</v>
      </c>
      <c r="Y1026">
        <v>0</v>
      </c>
      <c r="Z1026" s="83">
        <v>68.563000000000073</v>
      </c>
      <c r="AA1026" s="83">
        <v>82.283669880307784</v>
      </c>
    </row>
    <row r="1027" spans="1:27" x14ac:dyDescent="0.25">
      <c r="A1027" t="s">
        <v>1529</v>
      </c>
      <c r="B1027" t="s">
        <v>1529</v>
      </c>
      <c r="C1027" t="s">
        <v>2923</v>
      </c>
      <c r="D1027" t="s">
        <v>2924</v>
      </c>
      <c r="E1027" t="s">
        <v>2925</v>
      </c>
      <c r="F1027" t="s">
        <v>2926</v>
      </c>
      <c r="G1027" t="s">
        <v>2310</v>
      </c>
      <c r="H1027" t="s">
        <v>2927</v>
      </c>
      <c r="I1027" t="s">
        <v>68</v>
      </c>
      <c r="J1027" t="s">
        <v>69</v>
      </c>
      <c r="K1027" t="s">
        <v>70</v>
      </c>
      <c r="L1027" t="s">
        <v>71</v>
      </c>
      <c r="M1027" t="s">
        <v>124</v>
      </c>
      <c r="N1027" t="s">
        <v>1714</v>
      </c>
      <c r="O1027" t="s">
        <v>1299</v>
      </c>
      <c r="P1027" t="s">
        <v>1300</v>
      </c>
      <c r="Q1027" t="s">
        <v>1301</v>
      </c>
      <c r="R1027" t="s">
        <v>72</v>
      </c>
      <c r="S1027" s="83">
        <v>5191.7699999999995</v>
      </c>
      <c r="T1027" s="83">
        <v>4436.8099999999959</v>
      </c>
      <c r="U1027" s="83">
        <v>754.96000000000288</v>
      </c>
      <c r="V1027" s="83">
        <v>0</v>
      </c>
      <c r="W1027" s="83">
        <v>0</v>
      </c>
      <c r="X1027" s="83">
        <v>34.175811129003094</v>
      </c>
      <c r="Y1027">
        <v>0</v>
      </c>
      <c r="Z1027" s="83">
        <v>75.496000000000308</v>
      </c>
      <c r="AA1027" s="83">
        <v>109.6718111290035</v>
      </c>
    </row>
    <row r="1028" spans="1:27" x14ac:dyDescent="0.25">
      <c r="A1028" t="s">
        <v>1529</v>
      </c>
      <c r="B1028" t="s">
        <v>1529</v>
      </c>
      <c r="C1028" t="s">
        <v>2923</v>
      </c>
      <c r="D1028" t="s">
        <v>2924</v>
      </c>
      <c r="E1028" t="s">
        <v>2925</v>
      </c>
      <c r="F1028" t="s">
        <v>2926</v>
      </c>
      <c r="G1028" t="s">
        <v>2310</v>
      </c>
      <c r="H1028" t="s">
        <v>2927</v>
      </c>
      <c r="I1028" t="s">
        <v>68</v>
      </c>
      <c r="J1028" t="s">
        <v>69</v>
      </c>
      <c r="K1028" t="s">
        <v>70</v>
      </c>
      <c r="L1028" t="s">
        <v>71</v>
      </c>
      <c r="M1028" t="s">
        <v>124</v>
      </c>
      <c r="N1028" t="s">
        <v>3706</v>
      </c>
      <c r="O1028" t="s">
        <v>3707</v>
      </c>
      <c r="P1028" t="s">
        <v>1305</v>
      </c>
      <c r="Q1028" t="s">
        <v>918</v>
      </c>
      <c r="R1028" t="s">
        <v>72</v>
      </c>
      <c r="S1028" s="83">
        <v>976.44000000000017</v>
      </c>
      <c r="T1028" s="83">
        <v>817.56000000000006</v>
      </c>
      <c r="U1028" s="83">
        <v>158.88000000000002</v>
      </c>
      <c r="V1028" s="83">
        <v>0</v>
      </c>
      <c r="W1028" s="83">
        <v>0</v>
      </c>
      <c r="X1028" s="83">
        <v>6.2974921501321424</v>
      </c>
      <c r="Y1028">
        <v>0</v>
      </c>
      <c r="Z1028" s="83">
        <v>15.887999999999998</v>
      </c>
      <c r="AA1028" s="83">
        <v>22.185492150132156</v>
      </c>
    </row>
    <row r="1029" spans="1:27" x14ac:dyDescent="0.25">
      <c r="A1029" t="s">
        <v>1529</v>
      </c>
      <c r="B1029" t="s">
        <v>1529</v>
      </c>
      <c r="C1029" t="s">
        <v>2923</v>
      </c>
      <c r="D1029" t="s">
        <v>2924</v>
      </c>
      <c r="E1029" t="s">
        <v>2925</v>
      </c>
      <c r="F1029" t="s">
        <v>2926</v>
      </c>
      <c r="G1029" t="s">
        <v>2310</v>
      </c>
      <c r="H1029" t="s">
        <v>2927</v>
      </c>
      <c r="I1029" t="s">
        <v>68</v>
      </c>
      <c r="J1029" t="s">
        <v>69</v>
      </c>
      <c r="K1029" t="s">
        <v>70</v>
      </c>
      <c r="L1029" t="s">
        <v>71</v>
      </c>
      <c r="M1029" t="s">
        <v>124</v>
      </c>
      <c r="N1029" t="s">
        <v>3706</v>
      </c>
      <c r="O1029" t="s">
        <v>3707</v>
      </c>
      <c r="P1029" t="s">
        <v>1306</v>
      </c>
      <c r="Q1029" t="s">
        <v>918</v>
      </c>
      <c r="R1029" t="s">
        <v>72</v>
      </c>
      <c r="S1029" s="83">
        <v>1278.1200000000001</v>
      </c>
      <c r="T1029" s="83">
        <v>726.72</v>
      </c>
      <c r="U1029" s="83">
        <v>551.4</v>
      </c>
      <c r="V1029" s="83">
        <v>0</v>
      </c>
      <c r="W1029" s="83">
        <v>0</v>
      </c>
      <c r="X1029" s="83">
        <v>5.5977708001174618</v>
      </c>
      <c r="Y1029">
        <v>0</v>
      </c>
      <c r="Z1029" s="83">
        <v>55.14</v>
      </c>
      <c r="AA1029" s="83">
        <v>60.73777080011746</v>
      </c>
    </row>
    <row r="1030" spans="1:27" x14ac:dyDescent="0.25">
      <c r="A1030" t="s">
        <v>1529</v>
      </c>
      <c r="B1030" t="s">
        <v>1529</v>
      </c>
      <c r="C1030" t="s">
        <v>2923</v>
      </c>
      <c r="D1030" t="s">
        <v>2924</v>
      </c>
      <c r="E1030" t="s">
        <v>2925</v>
      </c>
      <c r="F1030" t="s">
        <v>2926</v>
      </c>
      <c r="G1030" t="s">
        <v>2310</v>
      </c>
      <c r="H1030" t="s">
        <v>2927</v>
      </c>
      <c r="I1030" t="s">
        <v>68</v>
      </c>
      <c r="J1030" t="s">
        <v>69</v>
      </c>
      <c r="K1030" t="s">
        <v>70</v>
      </c>
      <c r="L1030" t="s">
        <v>71</v>
      </c>
      <c r="M1030" t="s">
        <v>124</v>
      </c>
      <c r="N1030" t="s">
        <v>3706</v>
      </c>
      <c r="O1030" t="s">
        <v>3707</v>
      </c>
      <c r="P1030" t="s">
        <v>1307</v>
      </c>
      <c r="Q1030" t="s">
        <v>918</v>
      </c>
      <c r="R1030" t="s">
        <v>72</v>
      </c>
      <c r="S1030" s="83">
        <v>2475.1200000000003</v>
      </c>
      <c r="T1030" s="83">
        <v>1453.44</v>
      </c>
      <c r="U1030" s="83">
        <v>1021.6799999999998</v>
      </c>
      <c r="V1030" s="83">
        <v>0</v>
      </c>
      <c r="W1030" s="83">
        <v>0</v>
      </c>
      <c r="X1030" s="83">
        <v>11.195541600234922</v>
      </c>
      <c r="Y1030">
        <v>0</v>
      </c>
      <c r="Z1030" s="83">
        <v>102.16799999999999</v>
      </c>
      <c r="AA1030" s="83">
        <v>113.36354160023491</v>
      </c>
    </row>
    <row r="1031" spans="1:27" x14ac:dyDescent="0.25">
      <c r="A1031" t="s">
        <v>1529</v>
      </c>
      <c r="B1031" t="s">
        <v>1529</v>
      </c>
      <c r="C1031" t="s">
        <v>2923</v>
      </c>
      <c r="D1031" t="s">
        <v>2924</v>
      </c>
      <c r="E1031" t="s">
        <v>2925</v>
      </c>
      <c r="F1031" t="s">
        <v>2926</v>
      </c>
      <c r="G1031" t="s">
        <v>2310</v>
      </c>
      <c r="H1031" t="s">
        <v>2927</v>
      </c>
      <c r="I1031" t="s">
        <v>68</v>
      </c>
      <c r="J1031" t="s">
        <v>69</v>
      </c>
      <c r="K1031" t="s">
        <v>70</v>
      </c>
      <c r="L1031" t="s">
        <v>71</v>
      </c>
      <c r="M1031" t="s">
        <v>124</v>
      </c>
      <c r="N1031" t="s">
        <v>3706</v>
      </c>
      <c r="O1031" t="s">
        <v>3707</v>
      </c>
      <c r="P1031" t="s">
        <v>1308</v>
      </c>
      <c r="Q1031" t="s">
        <v>918</v>
      </c>
      <c r="R1031" t="s">
        <v>72</v>
      </c>
      <c r="S1031" s="83">
        <v>574.20000000000005</v>
      </c>
      <c r="T1031" s="83">
        <v>1180.9199999999998</v>
      </c>
      <c r="U1031" s="83">
        <v>-606.72</v>
      </c>
      <c r="V1031" s="83">
        <v>0</v>
      </c>
      <c r="W1031" s="83">
        <v>0</v>
      </c>
      <c r="X1031" s="83">
        <v>9.096377550190871</v>
      </c>
      <c r="Y1031">
        <v>0</v>
      </c>
      <c r="Z1031" s="83">
        <v>-60.672000000000011</v>
      </c>
      <c r="AA1031" s="83">
        <v>-51.575622449809146</v>
      </c>
    </row>
    <row r="1032" spans="1:27" x14ac:dyDescent="0.25">
      <c r="A1032" t="s">
        <v>1529</v>
      </c>
      <c r="B1032" t="s">
        <v>1529</v>
      </c>
      <c r="C1032" t="s">
        <v>2923</v>
      </c>
      <c r="D1032" t="s">
        <v>2924</v>
      </c>
      <c r="E1032" t="s">
        <v>2925</v>
      </c>
      <c r="F1032" t="s">
        <v>2926</v>
      </c>
      <c r="G1032" t="s">
        <v>2310</v>
      </c>
      <c r="H1032" t="s">
        <v>2927</v>
      </c>
      <c r="I1032" t="s">
        <v>68</v>
      </c>
      <c r="J1032" t="s">
        <v>69</v>
      </c>
      <c r="K1032" t="s">
        <v>70</v>
      </c>
      <c r="L1032" t="s">
        <v>71</v>
      </c>
      <c r="M1032" t="s">
        <v>124</v>
      </c>
      <c r="N1032" t="s">
        <v>3706</v>
      </c>
      <c r="O1032" t="s">
        <v>3707</v>
      </c>
      <c r="P1032" t="s">
        <v>1310</v>
      </c>
      <c r="Q1032" t="s">
        <v>918</v>
      </c>
      <c r="R1032" t="s">
        <v>72</v>
      </c>
      <c r="S1032" s="83">
        <v>99.960000000000008</v>
      </c>
      <c r="T1032" s="83">
        <v>90.84</v>
      </c>
      <c r="U1032" s="83">
        <v>9.120000000000001</v>
      </c>
      <c r="V1032" s="83">
        <v>0</v>
      </c>
      <c r="W1032" s="83">
        <v>0</v>
      </c>
      <c r="X1032" s="83">
        <v>0.69972135001468261</v>
      </c>
      <c r="Y1032">
        <v>0</v>
      </c>
      <c r="Z1032" s="83">
        <v>0.91200000000000014</v>
      </c>
      <c r="AA1032" s="83">
        <v>1.611721350014683</v>
      </c>
    </row>
    <row r="1033" spans="1:27" x14ac:dyDescent="0.25">
      <c r="A1033" t="s">
        <v>1529</v>
      </c>
      <c r="B1033" t="s">
        <v>1529</v>
      </c>
      <c r="C1033" t="s">
        <v>2923</v>
      </c>
      <c r="D1033" t="s">
        <v>2924</v>
      </c>
      <c r="E1033" t="s">
        <v>2925</v>
      </c>
      <c r="F1033" t="s">
        <v>2926</v>
      </c>
      <c r="G1033" t="s">
        <v>2310</v>
      </c>
      <c r="H1033" t="s">
        <v>2927</v>
      </c>
      <c r="I1033" t="s">
        <v>68</v>
      </c>
      <c r="J1033" t="s">
        <v>69</v>
      </c>
      <c r="K1033" t="s">
        <v>70</v>
      </c>
      <c r="L1033" t="s">
        <v>71</v>
      </c>
      <c r="M1033" t="s">
        <v>124</v>
      </c>
      <c r="N1033" t="s">
        <v>3706</v>
      </c>
      <c r="O1033" t="s">
        <v>3707</v>
      </c>
      <c r="P1033" t="s">
        <v>1832</v>
      </c>
      <c r="Q1033" t="s">
        <v>918</v>
      </c>
      <c r="R1033" t="s">
        <v>72</v>
      </c>
      <c r="S1033" s="83">
        <v>1063.08</v>
      </c>
      <c r="T1033" s="83">
        <v>545.04</v>
      </c>
      <c r="U1033" s="83">
        <v>518.04000000000008</v>
      </c>
      <c r="V1033" s="83">
        <v>0</v>
      </c>
      <c r="W1033" s="83">
        <v>0</v>
      </c>
      <c r="X1033" s="83">
        <v>4.1983281000880952</v>
      </c>
      <c r="Y1033">
        <v>0</v>
      </c>
      <c r="Z1033" s="83">
        <v>51.804000000000002</v>
      </c>
      <c r="AA1033" s="83">
        <v>56.002328100088107</v>
      </c>
    </row>
    <row r="1034" spans="1:27" x14ac:dyDescent="0.25">
      <c r="A1034" t="s">
        <v>1529</v>
      </c>
      <c r="B1034" t="s">
        <v>1529</v>
      </c>
      <c r="C1034" t="s">
        <v>2923</v>
      </c>
      <c r="D1034" t="s">
        <v>2924</v>
      </c>
      <c r="E1034" t="s">
        <v>2925</v>
      </c>
      <c r="F1034" t="s">
        <v>2926</v>
      </c>
      <c r="G1034" t="s">
        <v>2310</v>
      </c>
      <c r="H1034" t="s">
        <v>2927</v>
      </c>
      <c r="I1034" t="s">
        <v>68</v>
      </c>
      <c r="J1034" t="s">
        <v>69</v>
      </c>
      <c r="K1034" t="s">
        <v>70</v>
      </c>
      <c r="L1034" t="s">
        <v>71</v>
      </c>
      <c r="M1034" t="s">
        <v>124</v>
      </c>
      <c r="N1034" t="s">
        <v>3706</v>
      </c>
      <c r="O1034" t="s">
        <v>1834</v>
      </c>
      <c r="P1034" t="s">
        <v>1835</v>
      </c>
      <c r="Q1034" t="s">
        <v>918</v>
      </c>
      <c r="R1034" t="s">
        <v>72</v>
      </c>
      <c r="S1034" s="83">
        <v>211.2</v>
      </c>
      <c r="T1034" s="83">
        <v>0</v>
      </c>
      <c r="U1034" s="83">
        <v>211.2</v>
      </c>
      <c r="V1034" s="83">
        <v>0</v>
      </c>
      <c r="W1034" s="83">
        <v>0</v>
      </c>
      <c r="X1034" s="83">
        <v>0</v>
      </c>
      <c r="Y1034">
        <v>0</v>
      </c>
      <c r="Z1034" s="83">
        <v>21.119999999999997</v>
      </c>
      <c r="AA1034" s="83">
        <v>21.119999999999997</v>
      </c>
    </row>
    <row r="1035" spans="1:27" x14ac:dyDescent="0.25">
      <c r="A1035" t="s">
        <v>1529</v>
      </c>
      <c r="B1035" t="s">
        <v>1529</v>
      </c>
      <c r="C1035" t="s">
        <v>2923</v>
      </c>
      <c r="D1035" t="s">
        <v>2924</v>
      </c>
      <c r="E1035" t="s">
        <v>2925</v>
      </c>
      <c r="F1035" t="s">
        <v>2926</v>
      </c>
      <c r="G1035" t="s">
        <v>2310</v>
      </c>
      <c r="H1035" t="s">
        <v>2927</v>
      </c>
      <c r="I1035" t="s">
        <v>68</v>
      </c>
      <c r="J1035" t="s">
        <v>69</v>
      </c>
      <c r="K1035" t="s">
        <v>70</v>
      </c>
      <c r="L1035" t="s">
        <v>71</v>
      </c>
      <c r="M1035" t="s">
        <v>124</v>
      </c>
      <c r="N1035" t="s">
        <v>3706</v>
      </c>
      <c r="O1035" t="s">
        <v>1834</v>
      </c>
      <c r="P1035" t="s">
        <v>1836</v>
      </c>
      <c r="Q1035" t="s">
        <v>918</v>
      </c>
      <c r="R1035" t="s">
        <v>72</v>
      </c>
      <c r="S1035" s="83">
        <v>720.00000000000011</v>
      </c>
      <c r="T1035" s="83">
        <v>479.99999999999994</v>
      </c>
      <c r="U1035" s="83">
        <v>240.00000000000009</v>
      </c>
      <c r="V1035" s="83">
        <v>0</v>
      </c>
      <c r="W1035" s="83">
        <v>0</v>
      </c>
      <c r="X1035" s="83">
        <v>3.6973387054936993</v>
      </c>
      <c r="Y1035">
        <v>0</v>
      </c>
      <c r="Z1035" s="83">
        <v>24.000000000000004</v>
      </c>
      <c r="AA1035" s="83">
        <v>27.697338705493713</v>
      </c>
    </row>
    <row r="1036" spans="1:27" x14ac:dyDescent="0.25">
      <c r="A1036" t="s">
        <v>1529</v>
      </c>
      <c r="B1036" t="s">
        <v>1529</v>
      </c>
      <c r="C1036" t="s">
        <v>2923</v>
      </c>
      <c r="D1036" t="s">
        <v>2924</v>
      </c>
      <c r="E1036" t="s">
        <v>2925</v>
      </c>
      <c r="F1036" t="s">
        <v>2926</v>
      </c>
      <c r="G1036" t="s">
        <v>2310</v>
      </c>
      <c r="H1036" t="s">
        <v>2927</v>
      </c>
      <c r="I1036" t="s">
        <v>68</v>
      </c>
      <c r="J1036" t="s">
        <v>69</v>
      </c>
      <c r="K1036" t="s">
        <v>70</v>
      </c>
      <c r="L1036" t="s">
        <v>71</v>
      </c>
      <c r="M1036" t="s">
        <v>124</v>
      </c>
      <c r="N1036" t="s">
        <v>3706</v>
      </c>
      <c r="O1036" t="s">
        <v>1834</v>
      </c>
      <c r="P1036" t="s">
        <v>1837</v>
      </c>
      <c r="Q1036" t="s">
        <v>918</v>
      </c>
      <c r="R1036" t="s">
        <v>72</v>
      </c>
      <c r="S1036" s="83">
        <v>0</v>
      </c>
      <c r="T1036" s="83">
        <v>192</v>
      </c>
      <c r="U1036" s="83">
        <v>-192</v>
      </c>
      <c r="V1036" s="83">
        <v>0</v>
      </c>
      <c r="W1036" s="83">
        <v>0</v>
      </c>
      <c r="X1036" s="83">
        <v>1.4789354821974796</v>
      </c>
      <c r="Y1036">
        <v>0</v>
      </c>
      <c r="Z1036" s="83">
        <v>-19.2</v>
      </c>
      <c r="AA1036" s="83">
        <v>-17.721064517802521</v>
      </c>
    </row>
    <row r="1037" spans="1:27" x14ac:dyDescent="0.25">
      <c r="A1037" t="s">
        <v>1529</v>
      </c>
      <c r="B1037" t="s">
        <v>1529</v>
      </c>
      <c r="C1037" t="s">
        <v>2923</v>
      </c>
      <c r="D1037" t="s">
        <v>2924</v>
      </c>
      <c r="E1037" t="s">
        <v>2925</v>
      </c>
      <c r="F1037" t="s">
        <v>2926</v>
      </c>
      <c r="G1037" t="s">
        <v>2310</v>
      </c>
      <c r="H1037" t="s">
        <v>2927</v>
      </c>
      <c r="I1037" t="s">
        <v>68</v>
      </c>
      <c r="J1037" t="s">
        <v>69</v>
      </c>
      <c r="K1037" t="s">
        <v>70</v>
      </c>
      <c r="L1037" t="s">
        <v>71</v>
      </c>
      <c r="M1037" t="s">
        <v>124</v>
      </c>
      <c r="N1037" t="s">
        <v>3706</v>
      </c>
      <c r="O1037" t="s">
        <v>1834</v>
      </c>
      <c r="P1037" t="s">
        <v>1838</v>
      </c>
      <c r="Q1037" t="s">
        <v>918</v>
      </c>
      <c r="R1037" t="s">
        <v>72</v>
      </c>
      <c r="S1037" s="83">
        <v>0</v>
      </c>
      <c r="T1037" s="83">
        <v>288</v>
      </c>
      <c r="U1037" s="83">
        <v>-288</v>
      </c>
      <c r="V1037" s="83">
        <v>0</v>
      </c>
      <c r="W1037" s="83">
        <v>0</v>
      </c>
      <c r="X1037" s="83">
        <v>2.2184032232962192</v>
      </c>
      <c r="Y1037">
        <v>0</v>
      </c>
      <c r="Z1037" s="83">
        <v>-28.799999999999997</v>
      </c>
      <c r="AA1037" s="83">
        <v>-26.581596776703776</v>
      </c>
    </row>
    <row r="1038" spans="1:27" x14ac:dyDescent="0.25">
      <c r="A1038" t="s">
        <v>1529</v>
      </c>
      <c r="B1038" t="s">
        <v>1529</v>
      </c>
      <c r="C1038" t="s">
        <v>2923</v>
      </c>
      <c r="D1038" t="s">
        <v>2924</v>
      </c>
      <c r="E1038" t="s">
        <v>2925</v>
      </c>
      <c r="F1038" t="s">
        <v>2926</v>
      </c>
      <c r="G1038" t="s">
        <v>2310</v>
      </c>
      <c r="H1038" t="s">
        <v>2927</v>
      </c>
      <c r="I1038" t="s">
        <v>68</v>
      </c>
      <c r="J1038" t="s">
        <v>69</v>
      </c>
      <c r="K1038" t="s">
        <v>70</v>
      </c>
      <c r="L1038" t="s">
        <v>71</v>
      </c>
      <c r="M1038" t="s">
        <v>124</v>
      </c>
      <c r="N1038" t="s">
        <v>3706</v>
      </c>
      <c r="O1038" t="s">
        <v>1834</v>
      </c>
      <c r="P1038" t="s">
        <v>1840</v>
      </c>
      <c r="Q1038" t="s">
        <v>918</v>
      </c>
      <c r="R1038" t="s">
        <v>72</v>
      </c>
      <c r="S1038" s="83">
        <v>96</v>
      </c>
      <c r="T1038" s="83">
        <v>0</v>
      </c>
      <c r="U1038" s="83">
        <v>96</v>
      </c>
      <c r="V1038" s="83">
        <v>0</v>
      </c>
      <c r="W1038" s="83">
        <v>0</v>
      </c>
      <c r="X1038" s="83">
        <v>0</v>
      </c>
      <c r="Y1038">
        <v>0</v>
      </c>
      <c r="Z1038" s="83">
        <v>9.6</v>
      </c>
      <c r="AA1038" s="83">
        <v>9.6</v>
      </c>
    </row>
    <row r="1039" spans="1:27" x14ac:dyDescent="0.25">
      <c r="A1039" t="s">
        <v>1529</v>
      </c>
      <c r="B1039" t="s">
        <v>1529</v>
      </c>
      <c r="C1039" t="s">
        <v>2923</v>
      </c>
      <c r="D1039" t="s">
        <v>2924</v>
      </c>
      <c r="E1039" t="s">
        <v>2925</v>
      </c>
      <c r="F1039" t="s">
        <v>2926</v>
      </c>
      <c r="G1039" t="s">
        <v>2310</v>
      </c>
      <c r="H1039" t="s">
        <v>2927</v>
      </c>
      <c r="I1039" t="s">
        <v>68</v>
      </c>
      <c r="J1039" t="s">
        <v>69</v>
      </c>
      <c r="K1039" t="s">
        <v>70</v>
      </c>
      <c r="L1039" t="s">
        <v>71</v>
      </c>
      <c r="M1039" t="s">
        <v>124</v>
      </c>
      <c r="N1039" t="s">
        <v>723</v>
      </c>
      <c r="O1039" t="s">
        <v>3710</v>
      </c>
      <c r="P1039" t="s">
        <v>724</v>
      </c>
      <c r="Q1039" t="s">
        <v>2000</v>
      </c>
      <c r="R1039" t="s">
        <v>72</v>
      </c>
      <c r="S1039" s="83">
        <v>0</v>
      </c>
      <c r="T1039" s="83">
        <v>486.60000000000008</v>
      </c>
      <c r="U1039" s="83">
        <v>-486.60000000000008</v>
      </c>
      <c r="V1039" s="83">
        <v>0</v>
      </c>
      <c r="W1039" s="83">
        <v>0</v>
      </c>
      <c r="X1039" s="83">
        <v>3.748177112694238</v>
      </c>
      <c r="Y1039">
        <v>0</v>
      </c>
      <c r="Z1039" s="83">
        <v>-48.660000000000011</v>
      </c>
      <c r="AA1039" s="83">
        <v>-44.911822887305767</v>
      </c>
    </row>
    <row r="1040" spans="1:27" x14ac:dyDescent="0.25">
      <c r="A1040" t="s">
        <v>1529</v>
      </c>
      <c r="B1040" t="s">
        <v>1529</v>
      </c>
      <c r="C1040" t="s">
        <v>2923</v>
      </c>
      <c r="D1040" t="s">
        <v>2924</v>
      </c>
      <c r="E1040" t="s">
        <v>2925</v>
      </c>
      <c r="F1040" t="s">
        <v>2926</v>
      </c>
      <c r="G1040" t="s">
        <v>2310</v>
      </c>
      <c r="H1040" t="s">
        <v>2927</v>
      </c>
      <c r="I1040" t="s">
        <v>68</v>
      </c>
      <c r="J1040" t="s">
        <v>69</v>
      </c>
      <c r="K1040" t="s">
        <v>70</v>
      </c>
      <c r="L1040" t="s">
        <v>71</v>
      </c>
      <c r="M1040" t="s">
        <v>124</v>
      </c>
      <c r="N1040" t="s">
        <v>723</v>
      </c>
      <c r="O1040" t="s">
        <v>3710</v>
      </c>
      <c r="P1040" t="s">
        <v>1852</v>
      </c>
      <c r="Q1040" t="s">
        <v>2000</v>
      </c>
      <c r="R1040" t="s">
        <v>72</v>
      </c>
      <c r="S1040" s="83">
        <v>0</v>
      </c>
      <c r="T1040" s="83">
        <v>97.320000000000022</v>
      </c>
      <c r="U1040" s="83">
        <v>-97.320000000000022</v>
      </c>
      <c r="V1040" s="83">
        <v>0</v>
      </c>
      <c r="W1040" s="83">
        <v>0</v>
      </c>
      <c r="X1040" s="83">
        <v>0.74963542253884763</v>
      </c>
      <c r="Y1040">
        <v>0</v>
      </c>
      <c r="Z1040" s="83">
        <v>-9.7320000000000011</v>
      </c>
      <c r="AA1040" s="83">
        <v>-8.9823645774611531</v>
      </c>
    </row>
    <row r="1041" spans="1:27" x14ac:dyDescent="0.25">
      <c r="A1041" t="s">
        <v>1529</v>
      </c>
      <c r="B1041" t="s">
        <v>1529</v>
      </c>
      <c r="C1041" t="s">
        <v>2923</v>
      </c>
      <c r="D1041" t="s">
        <v>2924</v>
      </c>
      <c r="E1041" t="s">
        <v>2925</v>
      </c>
      <c r="F1041" t="s">
        <v>2926</v>
      </c>
      <c r="G1041" t="s">
        <v>2310</v>
      </c>
      <c r="H1041" t="s">
        <v>2927</v>
      </c>
      <c r="I1041" t="s">
        <v>68</v>
      </c>
      <c r="J1041" t="s">
        <v>69</v>
      </c>
      <c r="K1041" t="s">
        <v>70</v>
      </c>
      <c r="L1041" t="s">
        <v>71</v>
      </c>
      <c r="M1041" t="s">
        <v>124</v>
      </c>
      <c r="N1041" t="s">
        <v>723</v>
      </c>
      <c r="O1041" t="s">
        <v>3710</v>
      </c>
      <c r="P1041" t="s">
        <v>1853</v>
      </c>
      <c r="Q1041" t="s">
        <v>2000</v>
      </c>
      <c r="R1041" t="s">
        <v>72</v>
      </c>
      <c r="S1041" s="83">
        <v>107.04000000000002</v>
      </c>
      <c r="T1041" s="83">
        <v>97.320000000000022</v>
      </c>
      <c r="U1041" s="83">
        <v>9.7199999999999989</v>
      </c>
      <c r="V1041" s="83">
        <v>0</v>
      </c>
      <c r="W1041" s="83">
        <v>0</v>
      </c>
      <c r="X1041" s="83">
        <v>0.74963542253884763</v>
      </c>
      <c r="Y1041">
        <v>0</v>
      </c>
      <c r="Z1041" s="83">
        <v>0.97199999999999998</v>
      </c>
      <c r="AA1041" s="83">
        <v>1.7216354225388484</v>
      </c>
    </row>
    <row r="1042" spans="1:27" x14ac:dyDescent="0.25">
      <c r="A1042" t="s">
        <v>1529</v>
      </c>
      <c r="B1042" t="s">
        <v>1529</v>
      </c>
      <c r="C1042" t="s">
        <v>2923</v>
      </c>
      <c r="D1042" t="s">
        <v>2924</v>
      </c>
      <c r="E1042" t="s">
        <v>2925</v>
      </c>
      <c r="F1042" t="s">
        <v>2926</v>
      </c>
      <c r="G1042" t="s">
        <v>2310</v>
      </c>
      <c r="H1042" t="s">
        <v>2927</v>
      </c>
      <c r="I1042" t="s">
        <v>68</v>
      </c>
      <c r="J1042" t="s">
        <v>69</v>
      </c>
      <c r="K1042" t="s">
        <v>70</v>
      </c>
      <c r="L1042" t="s">
        <v>71</v>
      </c>
      <c r="M1042" t="s">
        <v>124</v>
      </c>
      <c r="N1042" t="s">
        <v>723</v>
      </c>
      <c r="O1042" t="s">
        <v>3710</v>
      </c>
      <c r="P1042" t="s">
        <v>873</v>
      </c>
      <c r="Q1042" t="s">
        <v>2000</v>
      </c>
      <c r="R1042" t="s">
        <v>72</v>
      </c>
      <c r="S1042" s="83">
        <v>0</v>
      </c>
      <c r="T1042" s="83">
        <v>97.320000000000022</v>
      </c>
      <c r="U1042" s="83">
        <v>-97.320000000000022</v>
      </c>
      <c r="V1042" s="83">
        <v>0</v>
      </c>
      <c r="W1042" s="83">
        <v>0</v>
      </c>
      <c r="X1042" s="83">
        <v>0.74963542253884763</v>
      </c>
      <c r="Y1042">
        <v>0</v>
      </c>
      <c r="Z1042" s="83">
        <v>-9.7320000000000011</v>
      </c>
      <c r="AA1042" s="83">
        <v>-8.9823645774611531</v>
      </c>
    </row>
    <row r="1043" spans="1:27" x14ac:dyDescent="0.25">
      <c r="A1043" t="s">
        <v>1529</v>
      </c>
      <c r="B1043" t="s">
        <v>1529</v>
      </c>
      <c r="C1043" t="s">
        <v>2923</v>
      </c>
      <c r="D1043" t="s">
        <v>2924</v>
      </c>
      <c r="E1043" t="s">
        <v>2925</v>
      </c>
      <c r="F1043" t="s">
        <v>2926</v>
      </c>
      <c r="G1043" t="s">
        <v>2310</v>
      </c>
      <c r="H1043" t="s">
        <v>2927</v>
      </c>
      <c r="I1043" t="s">
        <v>68</v>
      </c>
      <c r="J1043" t="s">
        <v>69</v>
      </c>
      <c r="K1043" t="s">
        <v>70</v>
      </c>
      <c r="L1043" t="s">
        <v>71</v>
      </c>
      <c r="M1043" t="s">
        <v>124</v>
      </c>
      <c r="N1043" t="s">
        <v>723</v>
      </c>
      <c r="O1043" t="s">
        <v>3710</v>
      </c>
      <c r="P1043" t="s">
        <v>2595</v>
      </c>
      <c r="Q1043" t="s">
        <v>2000</v>
      </c>
      <c r="R1043" t="s">
        <v>72</v>
      </c>
      <c r="S1043" s="83">
        <v>0</v>
      </c>
      <c r="T1043" s="83">
        <v>97.320000000000022</v>
      </c>
      <c r="U1043" s="83">
        <v>-97.320000000000022</v>
      </c>
      <c r="V1043" s="83">
        <v>0</v>
      </c>
      <c r="W1043" s="83">
        <v>0</v>
      </c>
      <c r="X1043" s="83">
        <v>0.74963542253884763</v>
      </c>
      <c r="Y1043">
        <v>0</v>
      </c>
      <c r="Z1043" s="83">
        <v>-9.7320000000000011</v>
      </c>
      <c r="AA1043" s="83">
        <v>-8.9823645774611531</v>
      </c>
    </row>
    <row r="1044" spans="1:27" x14ac:dyDescent="0.25">
      <c r="A1044" t="s">
        <v>1529</v>
      </c>
      <c r="B1044" t="s">
        <v>1529</v>
      </c>
      <c r="C1044" t="s">
        <v>2923</v>
      </c>
      <c r="D1044" t="s">
        <v>2924</v>
      </c>
      <c r="E1044" t="s">
        <v>2925</v>
      </c>
      <c r="F1044" t="s">
        <v>2926</v>
      </c>
      <c r="G1044" t="s">
        <v>2310</v>
      </c>
      <c r="H1044" t="s">
        <v>2927</v>
      </c>
      <c r="I1044" t="s">
        <v>68</v>
      </c>
      <c r="J1044" t="s">
        <v>69</v>
      </c>
      <c r="K1044" t="s">
        <v>70</v>
      </c>
      <c r="L1044" t="s">
        <v>71</v>
      </c>
      <c r="M1044" t="s">
        <v>124</v>
      </c>
      <c r="N1044" t="s">
        <v>723</v>
      </c>
      <c r="O1044" t="s">
        <v>3710</v>
      </c>
      <c r="P1044" t="s">
        <v>1854</v>
      </c>
      <c r="Q1044" t="s">
        <v>2000</v>
      </c>
      <c r="R1044" t="s">
        <v>72</v>
      </c>
      <c r="S1044" s="83">
        <v>0</v>
      </c>
      <c r="T1044" s="83">
        <v>110.76000000000002</v>
      </c>
      <c r="U1044" s="83">
        <v>-110.76000000000002</v>
      </c>
      <c r="V1044" s="83">
        <v>0</v>
      </c>
      <c r="W1044" s="83">
        <v>0</v>
      </c>
      <c r="X1044" s="83">
        <v>0.85316090629267127</v>
      </c>
      <c r="Y1044">
        <v>0</v>
      </c>
      <c r="Z1044" s="83">
        <v>-11.076000000000002</v>
      </c>
      <c r="AA1044" s="83">
        <v>-10.22283909370733</v>
      </c>
    </row>
    <row r="1045" spans="1:27" x14ac:dyDescent="0.25">
      <c r="A1045" t="s">
        <v>1529</v>
      </c>
      <c r="B1045" t="s">
        <v>1529</v>
      </c>
      <c r="C1045" t="s">
        <v>2923</v>
      </c>
      <c r="D1045" t="s">
        <v>2924</v>
      </c>
      <c r="E1045" t="s">
        <v>2925</v>
      </c>
      <c r="F1045" t="s">
        <v>2926</v>
      </c>
      <c r="G1045" t="s">
        <v>2310</v>
      </c>
      <c r="H1045" t="s">
        <v>2927</v>
      </c>
      <c r="I1045" t="s">
        <v>68</v>
      </c>
      <c r="J1045" t="s">
        <v>69</v>
      </c>
      <c r="K1045" t="s">
        <v>70</v>
      </c>
      <c r="L1045" t="s">
        <v>71</v>
      </c>
      <c r="M1045" t="s">
        <v>124</v>
      </c>
      <c r="N1045" t="s">
        <v>749</v>
      </c>
      <c r="O1045" t="s">
        <v>3712</v>
      </c>
      <c r="P1045" t="s">
        <v>1855</v>
      </c>
      <c r="Q1045" t="s">
        <v>1856</v>
      </c>
      <c r="R1045" t="s">
        <v>72</v>
      </c>
      <c r="S1045" s="83">
        <v>1475.8799999999997</v>
      </c>
      <c r="T1045" s="83">
        <v>1533.12</v>
      </c>
      <c r="U1045" s="83">
        <v>-57.239999999999782</v>
      </c>
      <c r="V1045" s="83">
        <v>0</v>
      </c>
      <c r="W1045" s="83">
        <v>0</v>
      </c>
      <c r="X1045" s="83">
        <v>11.809299825346873</v>
      </c>
      <c r="Y1045">
        <v>0</v>
      </c>
      <c r="Z1045" s="83">
        <v>-5.7239999999999611</v>
      </c>
      <c r="AA1045" s="83">
        <v>6.0852998253469366</v>
      </c>
    </row>
    <row r="1046" spans="1:27" x14ac:dyDescent="0.25">
      <c r="A1046" t="s">
        <v>1529</v>
      </c>
      <c r="B1046" t="s">
        <v>1529</v>
      </c>
      <c r="C1046" t="s">
        <v>2923</v>
      </c>
      <c r="D1046" t="s">
        <v>2924</v>
      </c>
      <c r="E1046" t="s">
        <v>2925</v>
      </c>
      <c r="F1046" t="s">
        <v>2926</v>
      </c>
      <c r="G1046" t="s">
        <v>2310</v>
      </c>
      <c r="H1046" t="s">
        <v>2927</v>
      </c>
      <c r="I1046" t="s">
        <v>68</v>
      </c>
      <c r="J1046" t="s">
        <v>69</v>
      </c>
      <c r="K1046" t="s">
        <v>70</v>
      </c>
      <c r="L1046" t="s">
        <v>71</v>
      </c>
      <c r="M1046" t="s">
        <v>124</v>
      </c>
      <c r="N1046" t="s">
        <v>749</v>
      </c>
      <c r="O1046" t="s">
        <v>3712</v>
      </c>
      <c r="P1046" t="s">
        <v>1857</v>
      </c>
      <c r="Q1046" t="s">
        <v>1856</v>
      </c>
      <c r="R1046" t="s">
        <v>72</v>
      </c>
      <c r="S1046" s="83">
        <v>6044.880000000001</v>
      </c>
      <c r="T1046" s="83">
        <v>3577.2799999999997</v>
      </c>
      <c r="U1046" s="83">
        <v>2467.6</v>
      </c>
      <c r="V1046" s="83">
        <v>0</v>
      </c>
      <c r="W1046" s="83">
        <v>0</v>
      </c>
      <c r="X1046" s="83">
        <v>27.555032925809378</v>
      </c>
      <c r="Y1046">
        <v>0</v>
      </c>
      <c r="Z1046" s="83">
        <v>246.75999999999996</v>
      </c>
      <c r="AA1046" s="83">
        <v>274.31503292580931</v>
      </c>
    </row>
    <row r="1047" spans="1:27" x14ac:dyDescent="0.25">
      <c r="A1047" t="s">
        <v>1529</v>
      </c>
      <c r="B1047" t="s">
        <v>1529</v>
      </c>
      <c r="C1047" t="s">
        <v>2923</v>
      </c>
      <c r="D1047" t="s">
        <v>2924</v>
      </c>
      <c r="E1047" t="s">
        <v>2925</v>
      </c>
      <c r="F1047" t="s">
        <v>2926</v>
      </c>
      <c r="G1047" t="s">
        <v>2310</v>
      </c>
      <c r="H1047" t="s">
        <v>2927</v>
      </c>
      <c r="I1047" t="s">
        <v>68</v>
      </c>
      <c r="J1047" t="s">
        <v>69</v>
      </c>
      <c r="K1047" t="s">
        <v>70</v>
      </c>
      <c r="L1047" t="s">
        <v>71</v>
      </c>
      <c r="M1047" t="s">
        <v>124</v>
      </c>
      <c r="N1047" t="s">
        <v>749</v>
      </c>
      <c r="O1047" t="s">
        <v>3712</v>
      </c>
      <c r="P1047" t="s">
        <v>1858</v>
      </c>
      <c r="Q1047" t="s">
        <v>1856</v>
      </c>
      <c r="R1047" t="s">
        <v>72</v>
      </c>
      <c r="S1047" s="83">
        <v>4317.4799999999996</v>
      </c>
      <c r="T1047" s="83">
        <v>1724.7599999999993</v>
      </c>
      <c r="U1047" s="83">
        <v>2592.7200000000007</v>
      </c>
      <c r="V1047" s="83">
        <v>0</v>
      </c>
      <c r="W1047" s="83">
        <v>0</v>
      </c>
      <c r="X1047" s="83">
        <v>13.285462303515226</v>
      </c>
      <c r="Y1047">
        <v>0</v>
      </c>
      <c r="Z1047" s="83">
        <v>259.27200000000016</v>
      </c>
      <c r="AA1047" s="83">
        <v>272.55746230351542</v>
      </c>
    </row>
    <row r="1048" spans="1:27" x14ac:dyDescent="0.25">
      <c r="A1048" t="s">
        <v>1529</v>
      </c>
      <c r="B1048" t="s">
        <v>1529</v>
      </c>
      <c r="C1048" t="s">
        <v>2923</v>
      </c>
      <c r="D1048" t="s">
        <v>2924</v>
      </c>
      <c r="E1048" t="s">
        <v>2925</v>
      </c>
      <c r="F1048" t="s">
        <v>2926</v>
      </c>
      <c r="G1048" t="s">
        <v>2310</v>
      </c>
      <c r="H1048" t="s">
        <v>2927</v>
      </c>
      <c r="I1048" t="s">
        <v>68</v>
      </c>
      <c r="J1048" t="s">
        <v>69</v>
      </c>
      <c r="K1048" t="s">
        <v>70</v>
      </c>
      <c r="L1048" t="s">
        <v>71</v>
      </c>
      <c r="M1048" t="s">
        <v>124</v>
      </c>
      <c r="N1048" t="s">
        <v>749</v>
      </c>
      <c r="O1048" t="s">
        <v>3712</v>
      </c>
      <c r="P1048" t="s">
        <v>2561</v>
      </c>
      <c r="Q1048" t="s">
        <v>1856</v>
      </c>
      <c r="R1048" t="s">
        <v>72</v>
      </c>
      <c r="S1048" s="83">
        <v>7262.1800000000021</v>
      </c>
      <c r="T1048" s="83">
        <v>3721.01</v>
      </c>
      <c r="U1048" s="83">
        <v>3541.170000000001</v>
      </c>
      <c r="V1048" s="83">
        <v>0</v>
      </c>
      <c r="W1048" s="83">
        <v>0</v>
      </c>
      <c r="X1048" s="83">
        <v>28.662154784435643</v>
      </c>
      <c r="Y1048">
        <v>0</v>
      </c>
      <c r="Z1048" s="83">
        <v>354.11700000000013</v>
      </c>
      <c r="AA1048" s="83">
        <v>382.77915478443578</v>
      </c>
    </row>
    <row r="1049" spans="1:27" x14ac:dyDescent="0.25">
      <c r="A1049" t="s">
        <v>1529</v>
      </c>
      <c r="B1049" t="s">
        <v>1529</v>
      </c>
      <c r="C1049" t="s">
        <v>2923</v>
      </c>
      <c r="D1049" t="s">
        <v>2924</v>
      </c>
      <c r="E1049" t="s">
        <v>2925</v>
      </c>
      <c r="F1049" t="s">
        <v>2926</v>
      </c>
      <c r="G1049" t="s">
        <v>2310</v>
      </c>
      <c r="H1049" t="s">
        <v>2927</v>
      </c>
      <c r="I1049" t="s">
        <v>68</v>
      </c>
      <c r="J1049" t="s">
        <v>69</v>
      </c>
      <c r="K1049" t="s">
        <v>70</v>
      </c>
      <c r="L1049" t="s">
        <v>71</v>
      </c>
      <c r="M1049" t="s">
        <v>124</v>
      </c>
      <c r="N1049" t="s">
        <v>749</v>
      </c>
      <c r="O1049" t="s">
        <v>3712</v>
      </c>
      <c r="P1049" t="s">
        <v>1859</v>
      </c>
      <c r="Q1049" t="s">
        <v>1856</v>
      </c>
      <c r="R1049" t="s">
        <v>72</v>
      </c>
      <c r="S1049" s="83">
        <v>1456.6799999999998</v>
      </c>
      <c r="T1049" s="83">
        <v>1724.7600000000004</v>
      </c>
      <c r="U1049" s="83">
        <v>-268.07999999999981</v>
      </c>
      <c r="V1049" s="83">
        <v>0</v>
      </c>
      <c r="W1049" s="83">
        <v>0</v>
      </c>
      <c r="X1049" s="83">
        <v>13.285462303515233</v>
      </c>
      <c r="Y1049">
        <v>0</v>
      </c>
      <c r="Z1049" s="83">
        <v>-26.807999999999964</v>
      </c>
      <c r="AA1049" s="83">
        <v>-13.522537696484761</v>
      </c>
    </row>
    <row r="1050" spans="1:27" x14ac:dyDescent="0.25">
      <c r="A1050" t="s">
        <v>1529</v>
      </c>
      <c r="B1050" t="s">
        <v>1529</v>
      </c>
      <c r="C1050" t="s">
        <v>2923</v>
      </c>
      <c r="D1050" t="s">
        <v>2924</v>
      </c>
      <c r="E1050" t="s">
        <v>2925</v>
      </c>
      <c r="F1050" t="s">
        <v>2926</v>
      </c>
      <c r="G1050" t="s">
        <v>2310</v>
      </c>
      <c r="H1050" t="s">
        <v>2927</v>
      </c>
      <c r="I1050" t="s">
        <v>68</v>
      </c>
      <c r="J1050" t="s">
        <v>69</v>
      </c>
      <c r="K1050" t="s">
        <v>70</v>
      </c>
      <c r="L1050" t="s">
        <v>71</v>
      </c>
      <c r="M1050" t="s">
        <v>124</v>
      </c>
      <c r="N1050" t="s">
        <v>749</v>
      </c>
      <c r="O1050" t="s">
        <v>3712</v>
      </c>
      <c r="P1050" t="s">
        <v>1860</v>
      </c>
      <c r="Q1050" t="s">
        <v>1856</v>
      </c>
      <c r="R1050" t="s">
        <v>72</v>
      </c>
      <c r="S1050" s="83">
        <v>613.31999999999982</v>
      </c>
      <c r="T1050" s="83">
        <v>958.19999999999982</v>
      </c>
      <c r="U1050" s="83">
        <v>-344.87999999999994</v>
      </c>
      <c r="V1050" s="83">
        <v>0</v>
      </c>
      <c r="W1050" s="83">
        <v>0</v>
      </c>
      <c r="X1050" s="83">
        <v>7.3808123908417951</v>
      </c>
      <c r="Y1050">
        <v>0</v>
      </c>
      <c r="Z1050" s="83">
        <v>-34.487999999999992</v>
      </c>
      <c r="AA1050" s="83">
        <v>-27.107187609158203</v>
      </c>
    </row>
    <row r="1051" spans="1:27" x14ac:dyDescent="0.25">
      <c r="A1051" t="s">
        <v>1529</v>
      </c>
      <c r="B1051" t="s">
        <v>1529</v>
      </c>
      <c r="C1051" t="s">
        <v>2923</v>
      </c>
      <c r="D1051" t="s">
        <v>2924</v>
      </c>
      <c r="E1051" t="s">
        <v>2925</v>
      </c>
      <c r="F1051" t="s">
        <v>2926</v>
      </c>
      <c r="G1051" t="s">
        <v>2310</v>
      </c>
      <c r="H1051" t="s">
        <v>2927</v>
      </c>
      <c r="I1051" t="s">
        <v>68</v>
      </c>
      <c r="J1051" t="s">
        <v>69</v>
      </c>
      <c r="K1051" t="s">
        <v>70</v>
      </c>
      <c r="L1051" t="s">
        <v>71</v>
      </c>
      <c r="M1051" t="s">
        <v>124</v>
      </c>
      <c r="N1051" t="s">
        <v>749</v>
      </c>
      <c r="O1051" t="s">
        <v>3712</v>
      </c>
      <c r="P1051" t="s">
        <v>2647</v>
      </c>
      <c r="Q1051" t="s">
        <v>1856</v>
      </c>
      <c r="R1051" t="s">
        <v>72</v>
      </c>
      <c r="S1051" s="83">
        <v>594.11999999999989</v>
      </c>
      <c r="T1051" s="83">
        <v>191.64</v>
      </c>
      <c r="U1051" s="83">
        <v>402.48000000000008</v>
      </c>
      <c r="V1051" s="83">
        <v>0</v>
      </c>
      <c r="W1051" s="83">
        <v>0</v>
      </c>
      <c r="X1051" s="83">
        <v>1.4761624781683591</v>
      </c>
      <c r="Y1051">
        <v>0</v>
      </c>
      <c r="Z1051" s="83">
        <v>40.248000000000005</v>
      </c>
      <c r="AA1051" s="83">
        <v>41.724162478168338</v>
      </c>
    </row>
    <row r="1052" spans="1:27" x14ac:dyDescent="0.25">
      <c r="A1052" t="s">
        <v>1529</v>
      </c>
      <c r="B1052" t="s">
        <v>1529</v>
      </c>
      <c r="C1052" t="s">
        <v>2923</v>
      </c>
      <c r="D1052" t="s">
        <v>2924</v>
      </c>
      <c r="E1052" t="s">
        <v>2925</v>
      </c>
      <c r="F1052" t="s">
        <v>2926</v>
      </c>
      <c r="G1052" t="s">
        <v>2310</v>
      </c>
      <c r="H1052" t="s">
        <v>2927</v>
      </c>
      <c r="I1052" t="s">
        <v>68</v>
      </c>
      <c r="J1052" t="s">
        <v>69</v>
      </c>
      <c r="K1052" t="s">
        <v>70</v>
      </c>
      <c r="L1052" t="s">
        <v>71</v>
      </c>
      <c r="M1052" t="s">
        <v>124</v>
      </c>
      <c r="N1052" t="s">
        <v>749</v>
      </c>
      <c r="O1052" t="s">
        <v>1865</v>
      </c>
      <c r="P1052" t="s">
        <v>1322</v>
      </c>
      <c r="Q1052" t="s">
        <v>1321</v>
      </c>
      <c r="R1052" t="s">
        <v>72</v>
      </c>
      <c r="S1052" s="83">
        <v>479.28000000000031</v>
      </c>
      <c r="T1052" s="83">
        <v>748.79999999999984</v>
      </c>
      <c r="U1052" s="83">
        <v>-269.5199999999997</v>
      </c>
      <c r="V1052" s="83">
        <v>0</v>
      </c>
      <c r="W1052" s="83">
        <v>0</v>
      </c>
      <c r="X1052" s="83">
        <v>5.7678483805701681</v>
      </c>
      <c r="Y1052">
        <v>0</v>
      </c>
      <c r="Z1052" s="83">
        <v>-26.951999999999973</v>
      </c>
      <c r="AA1052" s="83">
        <v>-21.184151619429805</v>
      </c>
    </row>
    <row r="1053" spans="1:27" x14ac:dyDescent="0.25">
      <c r="A1053" t="s">
        <v>1529</v>
      </c>
      <c r="B1053" t="s">
        <v>1529</v>
      </c>
      <c r="C1053" t="s">
        <v>2923</v>
      </c>
      <c r="D1053" t="s">
        <v>2924</v>
      </c>
      <c r="E1053" t="s">
        <v>2925</v>
      </c>
      <c r="F1053" t="s">
        <v>2926</v>
      </c>
      <c r="G1053" t="s">
        <v>2310</v>
      </c>
      <c r="H1053" t="s">
        <v>2927</v>
      </c>
      <c r="I1053" t="s">
        <v>68</v>
      </c>
      <c r="J1053" t="s">
        <v>69</v>
      </c>
      <c r="K1053" t="s">
        <v>70</v>
      </c>
      <c r="L1053" t="s">
        <v>71</v>
      </c>
      <c r="M1053" t="s">
        <v>124</v>
      </c>
      <c r="N1053" t="s">
        <v>749</v>
      </c>
      <c r="O1053" t="s">
        <v>1865</v>
      </c>
      <c r="P1053" t="s">
        <v>1867</v>
      </c>
      <c r="Q1053" t="s">
        <v>1321</v>
      </c>
      <c r="R1053" t="s">
        <v>72</v>
      </c>
      <c r="S1053" s="83">
        <v>785.54000000000008</v>
      </c>
      <c r="T1053" s="83">
        <v>511.68</v>
      </c>
      <c r="U1053" s="83">
        <v>273.86000000000024</v>
      </c>
      <c r="V1053" s="83">
        <v>0</v>
      </c>
      <c r="W1053" s="83">
        <v>0</v>
      </c>
      <c r="X1053" s="83">
        <v>3.9413630600562835</v>
      </c>
      <c r="Y1053">
        <v>0</v>
      </c>
      <c r="Z1053" s="83">
        <v>27.386000000000031</v>
      </c>
      <c r="AA1053" s="83">
        <v>31.327363060056321</v>
      </c>
    </row>
    <row r="1054" spans="1:27" x14ac:dyDescent="0.25">
      <c r="A1054" t="s">
        <v>1529</v>
      </c>
      <c r="B1054" t="s">
        <v>1529</v>
      </c>
      <c r="C1054" t="s">
        <v>2923</v>
      </c>
      <c r="D1054" t="s">
        <v>2924</v>
      </c>
      <c r="E1054" t="s">
        <v>2925</v>
      </c>
      <c r="F1054" t="s">
        <v>2926</v>
      </c>
      <c r="G1054" t="s">
        <v>2310</v>
      </c>
      <c r="H1054" t="s">
        <v>2927</v>
      </c>
      <c r="I1054" t="s">
        <v>68</v>
      </c>
      <c r="J1054" t="s">
        <v>69</v>
      </c>
      <c r="K1054" t="s">
        <v>70</v>
      </c>
      <c r="L1054" t="s">
        <v>71</v>
      </c>
      <c r="M1054" t="s">
        <v>124</v>
      </c>
      <c r="N1054" t="s">
        <v>749</v>
      </c>
      <c r="O1054" t="s">
        <v>1865</v>
      </c>
      <c r="P1054" t="s">
        <v>1868</v>
      </c>
      <c r="Q1054" t="s">
        <v>1869</v>
      </c>
      <c r="R1054" t="s">
        <v>72</v>
      </c>
      <c r="S1054" s="83">
        <v>805.74000000000046</v>
      </c>
      <c r="T1054" s="83">
        <v>449.28</v>
      </c>
      <c r="U1054" s="83">
        <v>356.46000000000015</v>
      </c>
      <c r="V1054" s="83">
        <v>0</v>
      </c>
      <c r="W1054" s="83">
        <v>0</v>
      </c>
      <c r="X1054" s="83">
        <v>3.4607090283421016</v>
      </c>
      <c r="Y1054">
        <v>0</v>
      </c>
      <c r="Z1054" s="83">
        <v>35.646000000000022</v>
      </c>
      <c r="AA1054" s="83">
        <v>39.106709028342131</v>
      </c>
    </row>
    <row r="1055" spans="1:27" x14ac:dyDescent="0.25">
      <c r="A1055" t="s">
        <v>1529</v>
      </c>
      <c r="B1055" t="s">
        <v>1529</v>
      </c>
      <c r="C1055" t="s">
        <v>2923</v>
      </c>
      <c r="D1055" t="s">
        <v>2924</v>
      </c>
      <c r="E1055" t="s">
        <v>2925</v>
      </c>
      <c r="F1055" t="s">
        <v>2926</v>
      </c>
      <c r="G1055" t="s">
        <v>2310</v>
      </c>
      <c r="H1055" t="s">
        <v>2927</v>
      </c>
      <c r="I1055" t="s">
        <v>68</v>
      </c>
      <c r="J1055" t="s">
        <v>69</v>
      </c>
      <c r="K1055" t="s">
        <v>70</v>
      </c>
      <c r="L1055" t="s">
        <v>71</v>
      </c>
      <c r="M1055" t="s">
        <v>124</v>
      </c>
      <c r="N1055" t="s">
        <v>749</v>
      </c>
      <c r="O1055" t="s">
        <v>1865</v>
      </c>
      <c r="P1055" t="s">
        <v>1870</v>
      </c>
      <c r="Q1055" t="s">
        <v>1321</v>
      </c>
      <c r="R1055" t="s">
        <v>72</v>
      </c>
      <c r="S1055" s="83">
        <v>759.88000000000011</v>
      </c>
      <c r="T1055" s="83">
        <v>361.91999999999996</v>
      </c>
      <c r="U1055" s="83">
        <v>397.96000000000004</v>
      </c>
      <c r="V1055" s="83">
        <v>0</v>
      </c>
      <c r="W1055" s="83">
        <v>0</v>
      </c>
      <c r="X1055" s="83">
        <v>2.7877933839422488</v>
      </c>
      <c r="Y1055">
        <v>0</v>
      </c>
      <c r="Z1055" s="83">
        <v>39.795999999999992</v>
      </c>
      <c r="AA1055" s="83">
        <v>42.583793383942236</v>
      </c>
    </row>
    <row r="1056" spans="1:27" x14ac:dyDescent="0.25">
      <c r="A1056" t="s">
        <v>1529</v>
      </c>
      <c r="B1056" t="s">
        <v>1529</v>
      </c>
      <c r="C1056" t="s">
        <v>2923</v>
      </c>
      <c r="D1056" t="s">
        <v>2924</v>
      </c>
      <c r="E1056" t="s">
        <v>2925</v>
      </c>
      <c r="F1056" t="s">
        <v>2926</v>
      </c>
      <c r="G1056" t="s">
        <v>2310</v>
      </c>
      <c r="H1056" t="s">
        <v>2927</v>
      </c>
      <c r="I1056" t="s">
        <v>68</v>
      </c>
      <c r="J1056" t="s">
        <v>69</v>
      </c>
      <c r="K1056" t="s">
        <v>70</v>
      </c>
      <c r="L1056" t="s">
        <v>71</v>
      </c>
      <c r="M1056" t="s">
        <v>124</v>
      </c>
      <c r="N1056" t="s">
        <v>749</v>
      </c>
      <c r="O1056" t="s">
        <v>1865</v>
      </c>
      <c r="P1056" t="s">
        <v>1323</v>
      </c>
      <c r="Q1056" t="s">
        <v>1321</v>
      </c>
      <c r="R1056" t="s">
        <v>72</v>
      </c>
      <c r="S1056" s="83">
        <v>637.44000000000005</v>
      </c>
      <c r="T1056" s="83">
        <v>149.76</v>
      </c>
      <c r="U1056" s="83">
        <v>487.68000000000006</v>
      </c>
      <c r="V1056" s="83">
        <v>0</v>
      </c>
      <c r="W1056" s="83">
        <v>0</v>
      </c>
      <c r="X1056" s="83">
        <v>1.1535696761140339</v>
      </c>
      <c r="Y1056">
        <v>0</v>
      </c>
      <c r="Z1056" s="83">
        <v>48.768000000000001</v>
      </c>
      <c r="AA1056" s="83">
        <v>49.921569676114032</v>
      </c>
    </row>
    <row r="1057" spans="1:27" x14ac:dyDescent="0.25">
      <c r="A1057" t="s">
        <v>1529</v>
      </c>
      <c r="B1057" t="s">
        <v>1529</v>
      </c>
      <c r="C1057" t="s">
        <v>2923</v>
      </c>
      <c r="D1057" t="s">
        <v>2924</v>
      </c>
      <c r="E1057" t="s">
        <v>2925</v>
      </c>
      <c r="F1057" t="s">
        <v>2926</v>
      </c>
      <c r="G1057" t="s">
        <v>2310</v>
      </c>
      <c r="H1057" t="s">
        <v>2927</v>
      </c>
      <c r="I1057" t="s">
        <v>68</v>
      </c>
      <c r="J1057" t="s">
        <v>69</v>
      </c>
      <c r="K1057" t="s">
        <v>70</v>
      </c>
      <c r="L1057" t="s">
        <v>71</v>
      </c>
      <c r="M1057" t="s">
        <v>124</v>
      </c>
      <c r="N1057" t="s">
        <v>749</v>
      </c>
      <c r="O1057" t="s">
        <v>2002</v>
      </c>
      <c r="P1057" t="s">
        <v>1324</v>
      </c>
      <c r="Q1057" t="s">
        <v>1325</v>
      </c>
      <c r="R1057" t="s">
        <v>72</v>
      </c>
      <c r="S1057" s="83">
        <v>3317.64</v>
      </c>
      <c r="T1057" s="83">
        <v>1473.3600000000001</v>
      </c>
      <c r="U1057" s="83">
        <v>1844.2799999999993</v>
      </c>
      <c r="V1057" s="83">
        <v>0</v>
      </c>
      <c r="W1057" s="83">
        <v>0</v>
      </c>
      <c r="X1057" s="83">
        <v>11.348981156512904</v>
      </c>
      <c r="Y1057">
        <v>0</v>
      </c>
      <c r="Z1057" s="83">
        <v>184.428</v>
      </c>
      <c r="AA1057" s="83">
        <v>195.77698115651299</v>
      </c>
    </row>
    <row r="1058" spans="1:27" x14ac:dyDescent="0.25">
      <c r="A1058" t="s">
        <v>1529</v>
      </c>
      <c r="B1058" t="s">
        <v>1529</v>
      </c>
      <c r="C1058" t="s">
        <v>2923</v>
      </c>
      <c r="D1058" t="s">
        <v>2924</v>
      </c>
      <c r="E1058" t="s">
        <v>2925</v>
      </c>
      <c r="F1058" t="s">
        <v>2926</v>
      </c>
      <c r="G1058" t="s">
        <v>2310</v>
      </c>
      <c r="H1058" t="s">
        <v>2927</v>
      </c>
      <c r="I1058" t="s">
        <v>68</v>
      </c>
      <c r="J1058" t="s">
        <v>69</v>
      </c>
      <c r="K1058" t="s">
        <v>70</v>
      </c>
      <c r="L1058" t="s">
        <v>71</v>
      </c>
      <c r="M1058" t="s">
        <v>124</v>
      </c>
      <c r="N1058" t="s">
        <v>749</v>
      </c>
      <c r="O1058" t="s">
        <v>2002</v>
      </c>
      <c r="P1058" t="s">
        <v>1875</v>
      </c>
      <c r="Q1058" t="s">
        <v>1325</v>
      </c>
      <c r="R1058" t="s">
        <v>72</v>
      </c>
      <c r="S1058" s="83">
        <v>2438.7599999999998</v>
      </c>
      <c r="T1058" s="83">
        <v>2104.8000000000002</v>
      </c>
      <c r="U1058" s="83">
        <v>333.95999999999958</v>
      </c>
      <c r="V1058" s="83">
        <v>0</v>
      </c>
      <c r="W1058" s="83">
        <v>0</v>
      </c>
      <c r="X1058" s="83">
        <v>16.212830223589862</v>
      </c>
      <c r="Y1058">
        <v>0</v>
      </c>
      <c r="Z1058" s="83">
        <v>33.395999999999987</v>
      </c>
      <c r="AA1058" s="83">
        <v>49.60883022358982</v>
      </c>
    </row>
    <row r="1059" spans="1:27" x14ac:dyDescent="0.25">
      <c r="A1059" t="s">
        <v>1529</v>
      </c>
      <c r="B1059" t="s">
        <v>1529</v>
      </c>
      <c r="C1059" t="s">
        <v>2923</v>
      </c>
      <c r="D1059" t="s">
        <v>2924</v>
      </c>
      <c r="E1059" t="s">
        <v>2925</v>
      </c>
      <c r="F1059" t="s">
        <v>2926</v>
      </c>
      <c r="G1059" t="s">
        <v>2310</v>
      </c>
      <c r="H1059" t="s">
        <v>2927</v>
      </c>
      <c r="I1059" t="s">
        <v>68</v>
      </c>
      <c r="J1059" t="s">
        <v>69</v>
      </c>
      <c r="K1059" t="s">
        <v>70</v>
      </c>
      <c r="L1059" t="s">
        <v>71</v>
      </c>
      <c r="M1059" t="s">
        <v>124</v>
      </c>
      <c r="N1059" t="s">
        <v>749</v>
      </c>
      <c r="O1059" t="s">
        <v>2002</v>
      </c>
      <c r="P1059" t="s">
        <v>1876</v>
      </c>
      <c r="Q1059" t="s">
        <v>1325</v>
      </c>
      <c r="R1059" t="s">
        <v>72</v>
      </c>
      <c r="S1059" s="83">
        <v>1097.82</v>
      </c>
      <c r="T1059" s="83">
        <v>420.95999999999992</v>
      </c>
      <c r="U1059" s="83">
        <v>676.8599999999999</v>
      </c>
      <c r="V1059" s="83">
        <v>0</v>
      </c>
      <c r="W1059" s="83">
        <v>0</v>
      </c>
      <c r="X1059" s="83">
        <v>3.2425660447179734</v>
      </c>
      <c r="Y1059">
        <v>0</v>
      </c>
      <c r="Z1059" s="83">
        <v>67.685999999999993</v>
      </c>
      <c r="AA1059" s="83">
        <v>70.928566044718011</v>
      </c>
    </row>
    <row r="1060" spans="1:27" x14ac:dyDescent="0.25">
      <c r="A1060" t="s">
        <v>1529</v>
      </c>
      <c r="B1060" t="s">
        <v>1529</v>
      </c>
      <c r="C1060" t="s">
        <v>2923</v>
      </c>
      <c r="D1060" t="s">
        <v>2924</v>
      </c>
      <c r="E1060" t="s">
        <v>2925</v>
      </c>
      <c r="F1060" t="s">
        <v>2926</v>
      </c>
      <c r="G1060" t="s">
        <v>2310</v>
      </c>
      <c r="H1060" t="s">
        <v>2927</v>
      </c>
      <c r="I1060" t="s">
        <v>68</v>
      </c>
      <c r="J1060" t="s">
        <v>69</v>
      </c>
      <c r="K1060" t="s">
        <v>70</v>
      </c>
      <c r="L1060" t="s">
        <v>71</v>
      </c>
      <c r="M1060" t="s">
        <v>124</v>
      </c>
      <c r="N1060" t="s">
        <v>749</v>
      </c>
      <c r="O1060" t="s">
        <v>2002</v>
      </c>
      <c r="P1060" t="s">
        <v>1877</v>
      </c>
      <c r="Q1060" t="s">
        <v>1325</v>
      </c>
      <c r="R1060" t="s">
        <v>72</v>
      </c>
      <c r="S1060" s="83">
        <v>231.47999999999996</v>
      </c>
      <c r="T1060" s="83">
        <v>0</v>
      </c>
      <c r="U1060" s="83">
        <v>231.47999999999996</v>
      </c>
      <c r="V1060" s="83">
        <v>0</v>
      </c>
      <c r="W1060" s="83">
        <v>0</v>
      </c>
      <c r="X1060" s="83">
        <v>0</v>
      </c>
      <c r="Y1060">
        <v>0</v>
      </c>
      <c r="Z1060" s="83">
        <v>23.147999999999996</v>
      </c>
      <c r="AA1060" s="83">
        <v>23.147999999999996</v>
      </c>
    </row>
    <row r="1061" spans="1:27" x14ac:dyDescent="0.25">
      <c r="A1061" t="s">
        <v>1529</v>
      </c>
      <c r="B1061" t="s">
        <v>1529</v>
      </c>
      <c r="C1061" t="s">
        <v>2923</v>
      </c>
      <c r="D1061" t="s">
        <v>2924</v>
      </c>
      <c r="E1061" t="s">
        <v>2925</v>
      </c>
      <c r="F1061" t="s">
        <v>2926</v>
      </c>
      <c r="G1061" t="s">
        <v>2310</v>
      </c>
      <c r="H1061" t="s">
        <v>2927</v>
      </c>
      <c r="I1061" t="s">
        <v>68</v>
      </c>
      <c r="J1061" t="s">
        <v>69</v>
      </c>
      <c r="K1061" t="s">
        <v>70</v>
      </c>
      <c r="L1061" t="s">
        <v>71</v>
      </c>
      <c r="M1061" t="s">
        <v>124</v>
      </c>
      <c r="N1061" t="s">
        <v>304</v>
      </c>
      <c r="O1061" t="s">
        <v>725</v>
      </c>
      <c r="P1061" t="s">
        <v>1350</v>
      </c>
      <c r="Q1061" t="s">
        <v>727</v>
      </c>
      <c r="R1061" t="s">
        <v>72</v>
      </c>
      <c r="S1061" s="83">
        <v>689.76</v>
      </c>
      <c r="T1061" s="83">
        <v>0</v>
      </c>
      <c r="U1061" s="83">
        <v>689.76</v>
      </c>
      <c r="V1061" s="83">
        <v>0</v>
      </c>
      <c r="W1061" s="83">
        <v>0</v>
      </c>
      <c r="X1061" s="83">
        <v>0</v>
      </c>
      <c r="Y1061">
        <v>0</v>
      </c>
      <c r="Z1061" s="83">
        <v>68.976000000000013</v>
      </c>
      <c r="AA1061" s="83">
        <v>68.976000000000013</v>
      </c>
    </row>
    <row r="1062" spans="1:27" x14ac:dyDescent="0.25">
      <c r="A1062" t="s">
        <v>1529</v>
      </c>
      <c r="B1062" t="s">
        <v>1529</v>
      </c>
      <c r="C1062" t="s">
        <v>2923</v>
      </c>
      <c r="D1062" t="s">
        <v>2924</v>
      </c>
      <c r="E1062" t="s">
        <v>2925</v>
      </c>
      <c r="F1062" t="s">
        <v>2926</v>
      </c>
      <c r="G1062" t="s">
        <v>2310</v>
      </c>
      <c r="H1062" t="s">
        <v>2927</v>
      </c>
      <c r="I1062" t="s">
        <v>68</v>
      </c>
      <c r="J1062" t="s">
        <v>69</v>
      </c>
      <c r="K1062" t="s">
        <v>70</v>
      </c>
      <c r="L1062" t="s">
        <v>71</v>
      </c>
      <c r="M1062" t="s">
        <v>124</v>
      </c>
      <c r="N1062" t="s">
        <v>304</v>
      </c>
      <c r="O1062" t="s">
        <v>725</v>
      </c>
      <c r="P1062" t="s">
        <v>1351</v>
      </c>
      <c r="Q1062" t="s">
        <v>727</v>
      </c>
      <c r="R1062" t="s">
        <v>72</v>
      </c>
      <c r="S1062" s="83">
        <v>114.96</v>
      </c>
      <c r="T1062" s="83">
        <v>0</v>
      </c>
      <c r="U1062" s="83">
        <v>114.96</v>
      </c>
      <c r="V1062" s="83">
        <v>0</v>
      </c>
      <c r="W1062" s="83">
        <v>0</v>
      </c>
      <c r="X1062" s="83">
        <v>0</v>
      </c>
      <c r="Y1062">
        <v>0</v>
      </c>
      <c r="Z1062" s="83">
        <v>11.495999999999997</v>
      </c>
      <c r="AA1062" s="83">
        <v>11.495999999999997</v>
      </c>
    </row>
    <row r="1063" spans="1:27" x14ac:dyDescent="0.25">
      <c r="A1063" t="s">
        <v>1529</v>
      </c>
      <c r="B1063" t="s">
        <v>1529</v>
      </c>
      <c r="C1063" t="s">
        <v>2923</v>
      </c>
      <c r="D1063" t="s">
        <v>2924</v>
      </c>
      <c r="E1063" t="s">
        <v>2925</v>
      </c>
      <c r="F1063" t="s">
        <v>2926</v>
      </c>
      <c r="G1063" t="s">
        <v>2310</v>
      </c>
      <c r="H1063" t="s">
        <v>2927</v>
      </c>
      <c r="I1063" t="s">
        <v>68</v>
      </c>
      <c r="J1063" t="s">
        <v>69</v>
      </c>
      <c r="K1063" t="s">
        <v>70</v>
      </c>
      <c r="L1063" t="s">
        <v>71</v>
      </c>
      <c r="M1063" t="s">
        <v>124</v>
      </c>
      <c r="N1063" t="s">
        <v>304</v>
      </c>
      <c r="O1063" t="s">
        <v>725</v>
      </c>
      <c r="P1063" t="s">
        <v>3852</v>
      </c>
      <c r="Q1063" t="s">
        <v>3853</v>
      </c>
      <c r="R1063" t="s">
        <v>72</v>
      </c>
      <c r="S1063" s="83">
        <v>542.88</v>
      </c>
      <c r="T1063" s="83">
        <v>0</v>
      </c>
      <c r="U1063" s="83">
        <v>542.88</v>
      </c>
      <c r="V1063" s="83">
        <v>0</v>
      </c>
      <c r="W1063" s="83">
        <v>0</v>
      </c>
      <c r="X1063" s="83">
        <v>0</v>
      </c>
      <c r="Y1063">
        <v>0</v>
      </c>
      <c r="Z1063" s="83">
        <v>54.287999999999997</v>
      </c>
      <c r="AA1063" s="83">
        <v>54.287999999999997</v>
      </c>
    </row>
    <row r="1064" spans="1:27" x14ac:dyDescent="0.25">
      <c r="A1064" t="s">
        <v>1529</v>
      </c>
      <c r="B1064" t="s">
        <v>1529</v>
      </c>
      <c r="C1064" t="s">
        <v>2923</v>
      </c>
      <c r="D1064" t="s">
        <v>2924</v>
      </c>
      <c r="E1064" t="s">
        <v>2925</v>
      </c>
      <c r="F1064" t="s">
        <v>2926</v>
      </c>
      <c r="G1064" t="s">
        <v>2310</v>
      </c>
      <c r="H1064" t="s">
        <v>2927</v>
      </c>
      <c r="I1064" t="s">
        <v>68</v>
      </c>
      <c r="J1064" t="s">
        <v>69</v>
      </c>
      <c r="K1064" t="s">
        <v>70</v>
      </c>
      <c r="L1064" t="s">
        <v>71</v>
      </c>
      <c r="M1064" t="s">
        <v>124</v>
      </c>
      <c r="N1064" t="s">
        <v>304</v>
      </c>
      <c r="O1064" t="s">
        <v>725</v>
      </c>
      <c r="P1064" t="s">
        <v>3854</v>
      </c>
      <c r="Q1064" t="s">
        <v>3855</v>
      </c>
      <c r="R1064" t="s">
        <v>72</v>
      </c>
      <c r="S1064" s="83">
        <v>271.44</v>
      </c>
      <c r="T1064" s="83">
        <v>0</v>
      </c>
      <c r="U1064" s="83">
        <v>271.44</v>
      </c>
      <c r="V1064" s="83">
        <v>0</v>
      </c>
      <c r="W1064" s="83">
        <v>0</v>
      </c>
      <c r="X1064" s="83">
        <v>0</v>
      </c>
      <c r="Y1064">
        <v>0</v>
      </c>
      <c r="Z1064" s="83">
        <v>27.143999999999998</v>
      </c>
      <c r="AA1064" s="83">
        <v>27.143999999999998</v>
      </c>
    </row>
    <row r="1065" spans="1:27" x14ac:dyDescent="0.25">
      <c r="A1065" t="s">
        <v>1529</v>
      </c>
      <c r="B1065" t="s">
        <v>1529</v>
      </c>
      <c r="C1065" t="s">
        <v>2923</v>
      </c>
      <c r="D1065" t="s">
        <v>2924</v>
      </c>
      <c r="E1065" t="s">
        <v>2925</v>
      </c>
      <c r="F1065" t="s">
        <v>2926</v>
      </c>
      <c r="G1065" t="s">
        <v>2310</v>
      </c>
      <c r="H1065" t="s">
        <v>2927</v>
      </c>
      <c r="I1065" t="s">
        <v>68</v>
      </c>
      <c r="J1065" t="s">
        <v>69</v>
      </c>
      <c r="K1065" t="s">
        <v>70</v>
      </c>
      <c r="L1065" t="s">
        <v>71</v>
      </c>
      <c r="M1065" t="s">
        <v>124</v>
      </c>
      <c r="N1065" t="s">
        <v>304</v>
      </c>
      <c r="O1065" t="s">
        <v>3791</v>
      </c>
      <c r="P1065" t="s">
        <v>306</v>
      </c>
      <c r="Q1065" t="s">
        <v>305</v>
      </c>
      <c r="R1065" t="s">
        <v>72</v>
      </c>
      <c r="S1065" s="83">
        <v>1000.4</v>
      </c>
      <c r="T1065" s="83">
        <v>0</v>
      </c>
      <c r="U1065" s="83">
        <v>1000.4</v>
      </c>
      <c r="V1065" s="83">
        <v>0</v>
      </c>
      <c r="W1065" s="83">
        <v>0</v>
      </c>
      <c r="X1065" s="83">
        <v>0</v>
      </c>
      <c r="Y1065">
        <v>0</v>
      </c>
      <c r="Z1065" s="83">
        <v>100.04000000000002</v>
      </c>
      <c r="AA1065" s="83">
        <v>100.04000000000002</v>
      </c>
    </row>
    <row r="1066" spans="1:27" x14ac:dyDescent="0.25">
      <c r="A1066" t="s">
        <v>1529</v>
      </c>
      <c r="B1066" t="s">
        <v>1529</v>
      </c>
      <c r="C1066" t="s">
        <v>2923</v>
      </c>
      <c r="D1066" t="s">
        <v>2924</v>
      </c>
      <c r="E1066" t="s">
        <v>2925</v>
      </c>
      <c r="F1066" t="s">
        <v>2926</v>
      </c>
      <c r="G1066" t="s">
        <v>2310</v>
      </c>
      <c r="H1066" t="s">
        <v>2927</v>
      </c>
      <c r="I1066" t="s">
        <v>68</v>
      </c>
      <c r="J1066" t="s">
        <v>69</v>
      </c>
      <c r="K1066" t="s">
        <v>70</v>
      </c>
      <c r="L1066" t="s">
        <v>71</v>
      </c>
      <c r="M1066" t="s">
        <v>124</v>
      </c>
      <c r="N1066" t="s">
        <v>304</v>
      </c>
      <c r="O1066" t="s">
        <v>3791</v>
      </c>
      <c r="P1066" t="s">
        <v>627</v>
      </c>
      <c r="Q1066" t="s">
        <v>626</v>
      </c>
      <c r="R1066" t="s">
        <v>72</v>
      </c>
      <c r="S1066" s="83">
        <v>4439.1999999999989</v>
      </c>
      <c r="T1066" s="83">
        <v>1512.0000000000002</v>
      </c>
      <c r="U1066" s="83">
        <v>2927.1999999999989</v>
      </c>
      <c r="V1066" s="83">
        <v>0</v>
      </c>
      <c r="W1066" s="83">
        <v>0</v>
      </c>
      <c r="X1066" s="83">
        <v>11.646616922305155</v>
      </c>
      <c r="Y1066">
        <v>0</v>
      </c>
      <c r="Z1066" s="83">
        <v>292.71999999999991</v>
      </c>
      <c r="AA1066" s="83">
        <v>304.36661692230518</v>
      </c>
    </row>
    <row r="1067" spans="1:27" x14ac:dyDescent="0.25">
      <c r="A1067" t="s">
        <v>1529</v>
      </c>
      <c r="B1067" t="s">
        <v>1529</v>
      </c>
      <c r="C1067" t="s">
        <v>2923</v>
      </c>
      <c r="D1067" t="s">
        <v>2924</v>
      </c>
      <c r="E1067" t="s">
        <v>2925</v>
      </c>
      <c r="F1067" t="s">
        <v>2926</v>
      </c>
      <c r="G1067" t="s">
        <v>2310</v>
      </c>
      <c r="H1067" t="s">
        <v>2927</v>
      </c>
      <c r="I1067" t="s">
        <v>68</v>
      </c>
      <c r="J1067" t="s">
        <v>69</v>
      </c>
      <c r="K1067" t="s">
        <v>70</v>
      </c>
      <c r="L1067" t="s">
        <v>71</v>
      </c>
      <c r="M1067" t="s">
        <v>124</v>
      </c>
      <c r="N1067" t="s">
        <v>304</v>
      </c>
      <c r="O1067" t="s">
        <v>3791</v>
      </c>
      <c r="P1067" t="s">
        <v>728</v>
      </c>
      <c r="Q1067" t="s">
        <v>626</v>
      </c>
      <c r="R1067" t="s">
        <v>72</v>
      </c>
      <c r="S1067" s="83">
        <v>3301.4499999999994</v>
      </c>
      <c r="T1067" s="83">
        <v>1403.9999999999998</v>
      </c>
      <c r="U1067" s="83">
        <v>1897.45</v>
      </c>
      <c r="V1067" s="83">
        <v>0</v>
      </c>
      <c r="W1067" s="83">
        <v>0</v>
      </c>
      <c r="X1067" s="83">
        <v>10.814715713569068</v>
      </c>
      <c r="Y1067">
        <v>0</v>
      </c>
      <c r="Z1067" s="83">
        <v>189.745</v>
      </c>
      <c r="AA1067" s="83">
        <v>200.55971571356912</v>
      </c>
    </row>
    <row r="1068" spans="1:27" x14ac:dyDescent="0.25">
      <c r="A1068" t="s">
        <v>1529</v>
      </c>
      <c r="B1068" t="s">
        <v>1529</v>
      </c>
      <c r="C1068" t="s">
        <v>2923</v>
      </c>
      <c r="D1068" t="s">
        <v>2924</v>
      </c>
      <c r="E1068" t="s">
        <v>2925</v>
      </c>
      <c r="F1068" t="s">
        <v>2926</v>
      </c>
      <c r="G1068" t="s">
        <v>2310</v>
      </c>
      <c r="H1068" t="s">
        <v>2927</v>
      </c>
      <c r="I1068" t="s">
        <v>68</v>
      </c>
      <c r="J1068" t="s">
        <v>69</v>
      </c>
      <c r="K1068" t="s">
        <v>70</v>
      </c>
      <c r="L1068" t="s">
        <v>71</v>
      </c>
      <c r="M1068" t="s">
        <v>124</v>
      </c>
      <c r="N1068" t="s">
        <v>304</v>
      </c>
      <c r="O1068" t="s">
        <v>3791</v>
      </c>
      <c r="P1068" t="s">
        <v>1604</v>
      </c>
      <c r="Q1068" t="s">
        <v>305</v>
      </c>
      <c r="R1068" t="s">
        <v>72</v>
      </c>
      <c r="S1068" s="83">
        <v>1002.4000000000001</v>
      </c>
      <c r="T1068" s="83">
        <v>0</v>
      </c>
      <c r="U1068" s="83">
        <v>1002.4000000000001</v>
      </c>
      <c r="V1068" s="83">
        <v>0</v>
      </c>
      <c r="W1068" s="83">
        <v>0</v>
      </c>
      <c r="X1068" s="83">
        <v>0</v>
      </c>
      <c r="Y1068">
        <v>0</v>
      </c>
      <c r="Z1068" s="83">
        <v>100.24000000000002</v>
      </c>
      <c r="AA1068" s="83">
        <v>100.24000000000002</v>
      </c>
    </row>
    <row r="1069" spans="1:27" x14ac:dyDescent="0.25">
      <c r="A1069" t="s">
        <v>1529</v>
      </c>
      <c r="B1069" t="s">
        <v>1529</v>
      </c>
      <c r="C1069" t="s">
        <v>2923</v>
      </c>
      <c r="D1069" t="s">
        <v>2924</v>
      </c>
      <c r="E1069" t="s">
        <v>2925</v>
      </c>
      <c r="F1069" t="s">
        <v>2926</v>
      </c>
      <c r="G1069" t="s">
        <v>2310</v>
      </c>
      <c r="H1069" t="s">
        <v>2927</v>
      </c>
      <c r="I1069" t="s">
        <v>68</v>
      </c>
      <c r="J1069" t="s">
        <v>69</v>
      </c>
      <c r="K1069" t="s">
        <v>70</v>
      </c>
      <c r="L1069" t="s">
        <v>71</v>
      </c>
      <c r="M1069" t="s">
        <v>124</v>
      </c>
      <c r="N1069" t="s">
        <v>304</v>
      </c>
      <c r="O1069" t="s">
        <v>3791</v>
      </c>
      <c r="P1069" t="s">
        <v>1689</v>
      </c>
      <c r="Q1069" t="s">
        <v>626</v>
      </c>
      <c r="R1069" t="s">
        <v>72</v>
      </c>
      <c r="S1069" s="83">
        <v>3142.7999999999993</v>
      </c>
      <c r="T1069" s="83">
        <v>4536</v>
      </c>
      <c r="U1069" s="83">
        <v>-1393.2</v>
      </c>
      <c r="V1069" s="83">
        <v>0</v>
      </c>
      <c r="W1069" s="83">
        <v>0</v>
      </c>
      <c r="X1069" s="83">
        <v>34.939850766915455</v>
      </c>
      <c r="Y1069">
        <v>0</v>
      </c>
      <c r="Z1069" s="83">
        <v>-139.32</v>
      </c>
      <c r="AA1069" s="83">
        <v>-104.3801492330845</v>
      </c>
    </row>
    <row r="1070" spans="1:27" x14ac:dyDescent="0.25">
      <c r="A1070" t="s">
        <v>1529</v>
      </c>
      <c r="B1070" t="s">
        <v>1529</v>
      </c>
      <c r="C1070" t="s">
        <v>2923</v>
      </c>
      <c r="D1070" t="s">
        <v>2924</v>
      </c>
      <c r="E1070" t="s">
        <v>2925</v>
      </c>
      <c r="F1070" t="s">
        <v>2926</v>
      </c>
      <c r="G1070" t="s">
        <v>2310</v>
      </c>
      <c r="H1070" t="s">
        <v>2927</v>
      </c>
      <c r="I1070" t="s">
        <v>68</v>
      </c>
      <c r="J1070" t="s">
        <v>69</v>
      </c>
      <c r="K1070" t="s">
        <v>70</v>
      </c>
      <c r="L1070" t="s">
        <v>71</v>
      </c>
      <c r="M1070" t="s">
        <v>124</v>
      </c>
      <c r="N1070" t="s">
        <v>304</v>
      </c>
      <c r="O1070" t="s">
        <v>3791</v>
      </c>
      <c r="P1070" t="s">
        <v>1890</v>
      </c>
      <c r="Q1070" t="s">
        <v>1891</v>
      </c>
      <c r="R1070" t="s">
        <v>72</v>
      </c>
      <c r="S1070" s="83">
        <v>897.00000000000011</v>
      </c>
      <c r="T1070" s="83">
        <v>341.1</v>
      </c>
      <c r="U1070" s="83">
        <v>555.90000000000009</v>
      </c>
      <c r="V1070" s="83">
        <v>0</v>
      </c>
      <c r="W1070" s="83">
        <v>0</v>
      </c>
      <c r="X1070" s="83">
        <v>2.6274213175914602</v>
      </c>
      <c r="Y1070">
        <v>0</v>
      </c>
      <c r="Z1070" s="83">
        <v>55.59</v>
      </c>
      <c r="AA1070" s="83">
        <v>58.217421317591487</v>
      </c>
    </row>
    <row r="1071" spans="1:27" x14ac:dyDescent="0.25">
      <c r="A1071" t="s">
        <v>1529</v>
      </c>
      <c r="B1071" t="s">
        <v>1529</v>
      </c>
      <c r="C1071" t="s">
        <v>2923</v>
      </c>
      <c r="D1071" t="s">
        <v>2924</v>
      </c>
      <c r="E1071" t="s">
        <v>2925</v>
      </c>
      <c r="F1071" t="s">
        <v>2926</v>
      </c>
      <c r="G1071" t="s">
        <v>2310</v>
      </c>
      <c r="H1071" t="s">
        <v>2927</v>
      </c>
      <c r="I1071" t="s">
        <v>68</v>
      </c>
      <c r="J1071" t="s">
        <v>69</v>
      </c>
      <c r="K1071" t="s">
        <v>70</v>
      </c>
      <c r="L1071" t="s">
        <v>71</v>
      </c>
      <c r="M1071" t="s">
        <v>124</v>
      </c>
      <c r="N1071" t="s">
        <v>304</v>
      </c>
      <c r="O1071" t="s">
        <v>1456</v>
      </c>
      <c r="P1071" t="s">
        <v>3792</v>
      </c>
      <c r="Q1071" t="s">
        <v>1344</v>
      </c>
      <c r="R1071" t="s">
        <v>72</v>
      </c>
      <c r="S1071" s="83">
        <v>0</v>
      </c>
      <c r="T1071" s="83">
        <v>453.84000000000003</v>
      </c>
      <c r="U1071" s="83">
        <v>-453.84000000000003</v>
      </c>
      <c r="V1071" s="83">
        <v>0</v>
      </c>
      <c r="W1071" s="83">
        <v>0</v>
      </c>
      <c r="X1071" s="83">
        <v>3.4958337460442923</v>
      </c>
      <c r="Y1071">
        <v>0</v>
      </c>
      <c r="Z1071" s="83">
        <v>-45.384000000000007</v>
      </c>
      <c r="AA1071" s="83">
        <v>-41.88816625395571</v>
      </c>
    </row>
    <row r="1072" spans="1:27" x14ac:dyDescent="0.25">
      <c r="A1072" t="s">
        <v>1529</v>
      </c>
      <c r="B1072" t="s">
        <v>1529</v>
      </c>
      <c r="C1072" t="s">
        <v>2923</v>
      </c>
      <c r="D1072" t="s">
        <v>2924</v>
      </c>
      <c r="E1072" t="s">
        <v>2925</v>
      </c>
      <c r="F1072" t="s">
        <v>2926</v>
      </c>
      <c r="G1072" t="s">
        <v>2310</v>
      </c>
      <c r="H1072" t="s">
        <v>2927</v>
      </c>
      <c r="I1072" t="s">
        <v>68</v>
      </c>
      <c r="J1072" t="s">
        <v>69</v>
      </c>
      <c r="K1072" t="s">
        <v>70</v>
      </c>
      <c r="L1072" t="s">
        <v>71</v>
      </c>
      <c r="M1072" t="s">
        <v>124</v>
      </c>
      <c r="N1072" t="s">
        <v>304</v>
      </c>
      <c r="O1072" t="s">
        <v>1456</v>
      </c>
      <c r="P1072" t="s">
        <v>3856</v>
      </c>
      <c r="Q1072" t="s">
        <v>1344</v>
      </c>
      <c r="R1072" t="s">
        <v>72</v>
      </c>
      <c r="S1072" s="83">
        <v>0</v>
      </c>
      <c r="T1072" s="83">
        <v>226.92000000000002</v>
      </c>
      <c r="U1072" s="83">
        <v>-226.92000000000002</v>
      </c>
      <c r="V1072" s="83">
        <v>0</v>
      </c>
      <c r="W1072" s="83">
        <v>0</v>
      </c>
      <c r="X1072" s="83">
        <v>1.7479168730221462</v>
      </c>
      <c r="Y1072">
        <v>0</v>
      </c>
      <c r="Z1072" s="83">
        <v>-22.692000000000004</v>
      </c>
      <c r="AA1072" s="83">
        <v>-20.944083126977855</v>
      </c>
    </row>
    <row r="1073" spans="1:27" x14ac:dyDescent="0.25">
      <c r="A1073" t="s">
        <v>1529</v>
      </c>
      <c r="B1073" t="s">
        <v>1529</v>
      </c>
      <c r="C1073" t="s">
        <v>2923</v>
      </c>
      <c r="D1073" t="s">
        <v>2924</v>
      </c>
      <c r="E1073" t="s">
        <v>2925</v>
      </c>
      <c r="F1073" t="s">
        <v>2926</v>
      </c>
      <c r="G1073" t="s">
        <v>2310</v>
      </c>
      <c r="H1073" t="s">
        <v>2927</v>
      </c>
      <c r="I1073" t="s">
        <v>68</v>
      </c>
      <c r="J1073" t="s">
        <v>69</v>
      </c>
      <c r="K1073" t="s">
        <v>70</v>
      </c>
      <c r="L1073" t="s">
        <v>71</v>
      </c>
      <c r="M1073" t="s">
        <v>124</v>
      </c>
      <c r="N1073" t="s">
        <v>1362</v>
      </c>
      <c r="O1073" t="s">
        <v>1363</v>
      </c>
      <c r="P1073" t="s">
        <v>2143</v>
      </c>
      <c r="Q1073" t="s">
        <v>2144</v>
      </c>
      <c r="R1073" t="s">
        <v>72</v>
      </c>
      <c r="S1073" s="83">
        <v>43.199999999999996</v>
      </c>
      <c r="T1073" s="83">
        <v>0</v>
      </c>
      <c r="U1073" s="83">
        <v>43.199999999999996</v>
      </c>
      <c r="V1073" s="83">
        <v>0</v>
      </c>
      <c r="W1073" s="83">
        <v>0</v>
      </c>
      <c r="X1073" s="83">
        <v>0</v>
      </c>
      <c r="Y1073">
        <v>0</v>
      </c>
      <c r="Z1073" s="83">
        <v>4.32</v>
      </c>
      <c r="AA1073" s="83">
        <v>4.32</v>
      </c>
    </row>
    <row r="1074" spans="1:27" x14ac:dyDescent="0.25">
      <c r="A1074" t="s">
        <v>1529</v>
      </c>
      <c r="B1074" t="s">
        <v>1529</v>
      </c>
      <c r="C1074" t="s">
        <v>2923</v>
      </c>
      <c r="D1074" t="s">
        <v>2924</v>
      </c>
      <c r="E1074" t="s">
        <v>2925</v>
      </c>
      <c r="F1074" t="s">
        <v>2926</v>
      </c>
      <c r="G1074" t="s">
        <v>2310</v>
      </c>
      <c r="H1074" t="s">
        <v>2927</v>
      </c>
      <c r="I1074" t="s">
        <v>68</v>
      </c>
      <c r="J1074" t="s">
        <v>69</v>
      </c>
      <c r="K1074" t="s">
        <v>70</v>
      </c>
      <c r="L1074" t="s">
        <v>71</v>
      </c>
      <c r="M1074" t="s">
        <v>124</v>
      </c>
      <c r="N1074" t="s">
        <v>1362</v>
      </c>
      <c r="O1074" t="s">
        <v>1363</v>
      </c>
      <c r="P1074" t="s">
        <v>3857</v>
      </c>
      <c r="Q1074" t="s">
        <v>3858</v>
      </c>
      <c r="R1074" t="s">
        <v>72</v>
      </c>
      <c r="S1074" s="83">
        <v>87.11999999999999</v>
      </c>
      <c r="T1074" s="83">
        <v>0</v>
      </c>
      <c r="U1074" s="83">
        <v>87.11999999999999</v>
      </c>
      <c r="V1074" s="83">
        <v>0</v>
      </c>
      <c r="W1074" s="83">
        <v>0</v>
      </c>
      <c r="X1074" s="83">
        <v>0</v>
      </c>
      <c r="Y1074">
        <v>0</v>
      </c>
      <c r="Z1074" s="83">
        <v>8.7119999999999997</v>
      </c>
      <c r="AA1074" s="83">
        <v>8.7119999999999997</v>
      </c>
    </row>
    <row r="1075" spans="1:27" x14ac:dyDescent="0.25">
      <c r="A1075" t="s">
        <v>1529</v>
      </c>
      <c r="B1075" t="s">
        <v>1529</v>
      </c>
      <c r="C1075" t="s">
        <v>2923</v>
      </c>
      <c r="D1075" t="s">
        <v>2924</v>
      </c>
      <c r="E1075" t="s">
        <v>2925</v>
      </c>
      <c r="F1075" t="s">
        <v>2926</v>
      </c>
      <c r="G1075" t="s">
        <v>2310</v>
      </c>
      <c r="H1075" t="s">
        <v>2927</v>
      </c>
      <c r="I1075" t="s">
        <v>68</v>
      </c>
      <c r="J1075" t="s">
        <v>69</v>
      </c>
      <c r="K1075" t="s">
        <v>70</v>
      </c>
      <c r="L1075" t="s">
        <v>71</v>
      </c>
      <c r="M1075" t="s">
        <v>124</v>
      </c>
      <c r="N1075" t="s">
        <v>3718</v>
      </c>
      <c r="O1075" t="s">
        <v>3718</v>
      </c>
      <c r="P1075" t="s">
        <v>1372</v>
      </c>
      <c r="Q1075" t="s">
        <v>126</v>
      </c>
      <c r="R1075" t="s">
        <v>72</v>
      </c>
      <c r="S1075" s="83">
        <v>16383.319999999998</v>
      </c>
      <c r="T1075" s="83">
        <v>13991.890000000009</v>
      </c>
      <c r="U1075" s="83">
        <v>2391.4299999999912</v>
      </c>
      <c r="V1075" s="83">
        <v>0</v>
      </c>
      <c r="W1075" s="83">
        <v>0</v>
      </c>
      <c r="X1075" s="83">
        <v>107.77657595835471</v>
      </c>
      <c r="Y1075">
        <v>0</v>
      </c>
      <c r="Z1075" s="83">
        <v>239.14299999999932</v>
      </c>
      <c r="AA1075" s="83">
        <v>346.91957595835407</v>
      </c>
    </row>
    <row r="1076" spans="1:27" x14ac:dyDescent="0.25">
      <c r="A1076" t="s">
        <v>1529</v>
      </c>
      <c r="B1076" t="s">
        <v>1529</v>
      </c>
      <c r="C1076" t="s">
        <v>2923</v>
      </c>
      <c r="D1076" t="s">
        <v>2924</v>
      </c>
      <c r="E1076" t="s">
        <v>2925</v>
      </c>
      <c r="F1076" t="s">
        <v>2926</v>
      </c>
      <c r="G1076" t="s">
        <v>2310</v>
      </c>
      <c r="H1076" t="s">
        <v>2927</v>
      </c>
      <c r="I1076" t="s">
        <v>68</v>
      </c>
      <c r="J1076" t="s">
        <v>69</v>
      </c>
      <c r="K1076" t="s">
        <v>70</v>
      </c>
      <c r="L1076" t="s">
        <v>71</v>
      </c>
      <c r="M1076" t="s">
        <v>124</v>
      </c>
      <c r="N1076" t="s">
        <v>2011</v>
      </c>
      <c r="O1076" t="s">
        <v>1377</v>
      </c>
      <c r="P1076" t="s">
        <v>1378</v>
      </c>
      <c r="Q1076" t="s">
        <v>1379</v>
      </c>
      <c r="R1076" t="s">
        <v>72</v>
      </c>
      <c r="S1076" s="83">
        <v>161</v>
      </c>
      <c r="T1076" s="83">
        <v>161</v>
      </c>
      <c r="U1076" s="83">
        <v>0</v>
      </c>
      <c r="V1076" s="83">
        <v>0</v>
      </c>
      <c r="W1076" s="83">
        <v>0</v>
      </c>
      <c r="X1076" s="83">
        <v>1.2401490241343449</v>
      </c>
      <c r="Y1076">
        <v>0</v>
      </c>
      <c r="Z1076" s="83">
        <v>0</v>
      </c>
      <c r="AA1076" s="83">
        <v>1.2401490241343467</v>
      </c>
    </row>
    <row r="1077" spans="1:27" x14ac:dyDescent="0.25">
      <c r="A1077" t="s">
        <v>1529</v>
      </c>
      <c r="B1077" t="s">
        <v>1529</v>
      </c>
      <c r="C1077" t="s">
        <v>2923</v>
      </c>
      <c r="D1077" t="s">
        <v>2924</v>
      </c>
      <c r="E1077" t="s">
        <v>2925</v>
      </c>
      <c r="F1077" t="s">
        <v>2926</v>
      </c>
      <c r="G1077" t="s">
        <v>2310</v>
      </c>
      <c r="H1077" t="s">
        <v>2927</v>
      </c>
      <c r="I1077" t="s">
        <v>68</v>
      </c>
      <c r="J1077" t="s">
        <v>69</v>
      </c>
      <c r="K1077" t="s">
        <v>70</v>
      </c>
      <c r="L1077" t="s">
        <v>71</v>
      </c>
      <c r="M1077" t="s">
        <v>124</v>
      </c>
      <c r="N1077" t="s">
        <v>2011</v>
      </c>
      <c r="O1077" t="s">
        <v>1377</v>
      </c>
      <c r="P1077" t="s">
        <v>1380</v>
      </c>
      <c r="Q1077" t="s">
        <v>1381</v>
      </c>
      <c r="R1077" t="s">
        <v>72</v>
      </c>
      <c r="S1077" s="83">
        <v>258.35000000000002</v>
      </c>
      <c r="T1077" s="83">
        <v>80.5</v>
      </c>
      <c r="U1077" s="83">
        <v>177.85000000000002</v>
      </c>
      <c r="V1077" s="83">
        <v>0</v>
      </c>
      <c r="W1077" s="83">
        <v>0</v>
      </c>
      <c r="X1077" s="83">
        <v>0.62007451206717246</v>
      </c>
      <c r="Y1077">
        <v>0</v>
      </c>
      <c r="Z1077" s="83">
        <v>17.785000000000004</v>
      </c>
      <c r="AA1077" s="83">
        <v>18.405074512067173</v>
      </c>
    </row>
    <row r="1078" spans="1:27" x14ac:dyDescent="0.25">
      <c r="A1078" t="s">
        <v>1529</v>
      </c>
      <c r="B1078" t="s">
        <v>1529</v>
      </c>
      <c r="C1078" t="s">
        <v>2923</v>
      </c>
      <c r="D1078" t="s">
        <v>2924</v>
      </c>
      <c r="E1078" t="s">
        <v>2925</v>
      </c>
      <c r="F1078" t="s">
        <v>2926</v>
      </c>
      <c r="G1078" t="s">
        <v>2310</v>
      </c>
      <c r="H1078" t="s">
        <v>2927</v>
      </c>
      <c r="I1078" t="s">
        <v>68</v>
      </c>
      <c r="J1078" t="s">
        <v>69</v>
      </c>
      <c r="K1078" t="s">
        <v>70</v>
      </c>
      <c r="L1078" t="s">
        <v>71</v>
      </c>
      <c r="M1078" t="s">
        <v>124</v>
      </c>
      <c r="N1078" t="s">
        <v>2012</v>
      </c>
      <c r="O1078" t="s">
        <v>1382</v>
      </c>
      <c r="P1078" t="s">
        <v>2013</v>
      </c>
      <c r="Q1078" t="s">
        <v>1384</v>
      </c>
      <c r="R1078" t="s">
        <v>72</v>
      </c>
      <c r="S1078" s="83">
        <v>50127.209999999985</v>
      </c>
      <c r="T1078" s="83">
        <v>36710.549999999901</v>
      </c>
      <c r="U1078" s="83">
        <v>13416.660000000085</v>
      </c>
      <c r="V1078" s="83">
        <v>0</v>
      </c>
      <c r="W1078" s="83">
        <v>0</v>
      </c>
      <c r="X1078" s="83">
        <v>282.77361961450276</v>
      </c>
      <c r="Y1078">
        <v>0</v>
      </c>
      <c r="Z1078" s="83">
        <v>1341.6660000000097</v>
      </c>
      <c r="AA1078" s="83">
        <v>1624.4396196145121</v>
      </c>
    </row>
    <row r="1079" spans="1:27" x14ac:dyDescent="0.25">
      <c r="A1079" t="s">
        <v>1529</v>
      </c>
      <c r="B1079" t="s">
        <v>1529</v>
      </c>
      <c r="C1079" t="s">
        <v>2923</v>
      </c>
      <c r="D1079" t="s">
        <v>2924</v>
      </c>
      <c r="E1079" t="s">
        <v>2925</v>
      </c>
      <c r="F1079" t="s">
        <v>2926</v>
      </c>
      <c r="G1079" t="s">
        <v>2310</v>
      </c>
      <c r="H1079" t="s">
        <v>2927</v>
      </c>
      <c r="I1079" t="s">
        <v>68</v>
      </c>
      <c r="J1079" t="s">
        <v>69</v>
      </c>
      <c r="K1079" t="s">
        <v>70</v>
      </c>
      <c r="L1079" t="s">
        <v>71</v>
      </c>
      <c r="M1079" t="s">
        <v>124</v>
      </c>
      <c r="N1079" t="s">
        <v>2012</v>
      </c>
      <c r="O1079" t="s">
        <v>1382</v>
      </c>
      <c r="P1079" t="s">
        <v>1383</v>
      </c>
      <c r="Q1079" t="s">
        <v>1384</v>
      </c>
      <c r="R1079" t="s">
        <v>72</v>
      </c>
      <c r="S1079" s="83">
        <v>161.6</v>
      </c>
      <c r="T1079" s="83">
        <v>4036.9</v>
      </c>
      <c r="U1079" s="83">
        <v>-3875.3</v>
      </c>
      <c r="V1079" s="83">
        <v>0</v>
      </c>
      <c r="W1079" s="83">
        <v>0</v>
      </c>
      <c r="X1079" s="83">
        <v>31.095388792098987</v>
      </c>
      <c r="Y1079">
        <v>0</v>
      </c>
      <c r="Z1079" s="83">
        <v>-387.52999999999992</v>
      </c>
      <c r="AA1079" s="83">
        <v>-356.43461120790096</v>
      </c>
    </row>
    <row r="1080" spans="1:27" x14ac:dyDescent="0.25">
      <c r="A1080" t="s">
        <v>1529</v>
      </c>
      <c r="B1080" t="s">
        <v>1529</v>
      </c>
      <c r="C1080" t="s">
        <v>2923</v>
      </c>
      <c r="D1080" t="s">
        <v>2924</v>
      </c>
      <c r="E1080" t="s">
        <v>2925</v>
      </c>
      <c r="F1080" t="s">
        <v>2926</v>
      </c>
      <c r="G1080" t="s">
        <v>2310</v>
      </c>
      <c r="H1080" t="s">
        <v>2927</v>
      </c>
      <c r="I1080" t="s">
        <v>68</v>
      </c>
      <c r="J1080" t="s">
        <v>69</v>
      </c>
      <c r="K1080" t="s">
        <v>70</v>
      </c>
      <c r="L1080" t="s">
        <v>71</v>
      </c>
      <c r="M1080" t="s">
        <v>124</v>
      </c>
      <c r="N1080" t="s">
        <v>3709</v>
      </c>
      <c r="O1080" t="s">
        <v>1313</v>
      </c>
      <c r="P1080" t="s">
        <v>1848</v>
      </c>
      <c r="Q1080" t="s">
        <v>1847</v>
      </c>
      <c r="R1080" t="s">
        <v>72</v>
      </c>
      <c r="S1080" s="83">
        <v>207485.52000000008</v>
      </c>
      <c r="T1080" s="83">
        <v>172615.49999999948</v>
      </c>
      <c r="U1080" s="83">
        <v>34870.020000000572</v>
      </c>
      <c r="V1080" s="83">
        <v>0</v>
      </c>
      <c r="W1080" s="83">
        <v>0</v>
      </c>
      <c r="X1080" s="83">
        <v>1329.6207694128036</v>
      </c>
      <c r="Y1080">
        <v>0</v>
      </c>
      <c r="Z1080" s="83">
        <v>3487.0020000000595</v>
      </c>
      <c r="AA1080" s="83">
        <v>4816.622769412862</v>
      </c>
    </row>
    <row r="1081" spans="1:27" x14ac:dyDescent="0.25">
      <c r="A1081" t="s">
        <v>1529</v>
      </c>
      <c r="B1081" t="s">
        <v>1529</v>
      </c>
      <c r="C1081" t="s">
        <v>2923</v>
      </c>
      <c r="D1081" t="s">
        <v>2924</v>
      </c>
      <c r="E1081" t="s">
        <v>2925</v>
      </c>
      <c r="F1081" t="s">
        <v>2926</v>
      </c>
      <c r="G1081" t="s">
        <v>2310</v>
      </c>
      <c r="H1081" t="s">
        <v>2927</v>
      </c>
      <c r="I1081" t="s">
        <v>68</v>
      </c>
      <c r="J1081" t="s">
        <v>69</v>
      </c>
      <c r="K1081" t="s">
        <v>70</v>
      </c>
      <c r="L1081" t="s">
        <v>71</v>
      </c>
      <c r="M1081" t="s">
        <v>124</v>
      </c>
      <c r="N1081" t="s">
        <v>1540</v>
      </c>
      <c r="O1081" t="s">
        <v>1459</v>
      </c>
      <c r="P1081" t="s">
        <v>2268</v>
      </c>
      <c r="Q1081" t="s">
        <v>1320</v>
      </c>
      <c r="R1081" t="s">
        <v>72</v>
      </c>
      <c r="S1081" s="83">
        <v>308.70000000000005</v>
      </c>
      <c r="T1081" s="83">
        <v>0</v>
      </c>
      <c r="U1081" s="83">
        <v>308.70000000000005</v>
      </c>
      <c r="V1081" s="83">
        <v>0</v>
      </c>
      <c r="W1081" s="83">
        <v>0</v>
      </c>
      <c r="X1081" s="83">
        <v>0</v>
      </c>
      <c r="Y1081">
        <v>0</v>
      </c>
      <c r="Z1081" s="83">
        <v>30.870000000000005</v>
      </c>
      <c r="AA1081" s="83">
        <v>30.870000000000005</v>
      </c>
    </row>
    <row r="1082" spans="1:27" x14ac:dyDescent="0.25">
      <c r="A1082" t="s">
        <v>1529</v>
      </c>
      <c r="B1082" t="s">
        <v>1529</v>
      </c>
      <c r="C1082" t="s">
        <v>2923</v>
      </c>
      <c r="D1082" t="s">
        <v>2924</v>
      </c>
      <c r="E1082" t="s">
        <v>2925</v>
      </c>
      <c r="F1082" t="s">
        <v>2926</v>
      </c>
      <c r="G1082" t="s">
        <v>2310</v>
      </c>
      <c r="H1082" t="s">
        <v>2927</v>
      </c>
      <c r="I1082" t="s">
        <v>68</v>
      </c>
      <c r="J1082" t="s">
        <v>69</v>
      </c>
      <c r="K1082" t="s">
        <v>70</v>
      </c>
      <c r="L1082" t="s">
        <v>71</v>
      </c>
      <c r="M1082" t="s">
        <v>124</v>
      </c>
      <c r="N1082" t="s">
        <v>3715</v>
      </c>
      <c r="O1082" t="s">
        <v>1451</v>
      </c>
      <c r="P1082" t="s">
        <v>2045</v>
      </c>
      <c r="Q1082" t="s">
        <v>2046</v>
      </c>
      <c r="R1082" t="s">
        <v>72</v>
      </c>
      <c r="S1082" s="83">
        <v>1818.4</v>
      </c>
      <c r="T1082" s="83">
        <v>1722.28</v>
      </c>
      <c r="U1082" s="83">
        <v>96.120000000000118</v>
      </c>
      <c r="V1082" s="83">
        <v>0</v>
      </c>
      <c r="W1082" s="83">
        <v>0</v>
      </c>
      <c r="X1082" s="83">
        <v>13.266359386870182</v>
      </c>
      <c r="Y1082">
        <v>0</v>
      </c>
      <c r="Z1082" s="83">
        <v>9.6119999999999948</v>
      </c>
      <c r="AA1082" s="83">
        <v>22.878359386870159</v>
      </c>
    </row>
    <row r="1083" spans="1:27" x14ac:dyDescent="0.25">
      <c r="A1083" t="s">
        <v>1529</v>
      </c>
      <c r="B1083" t="s">
        <v>1529</v>
      </c>
      <c r="C1083" t="s">
        <v>2923</v>
      </c>
      <c r="D1083" t="s">
        <v>2924</v>
      </c>
      <c r="E1083" t="s">
        <v>2925</v>
      </c>
      <c r="F1083" t="s">
        <v>2926</v>
      </c>
      <c r="G1083" t="s">
        <v>2310</v>
      </c>
      <c r="H1083" t="s">
        <v>2927</v>
      </c>
      <c r="I1083" t="s">
        <v>68</v>
      </c>
      <c r="J1083" t="s">
        <v>69</v>
      </c>
      <c r="K1083" t="s">
        <v>70</v>
      </c>
      <c r="L1083" t="s">
        <v>71</v>
      </c>
      <c r="M1083" t="s">
        <v>124</v>
      </c>
      <c r="N1083" t="s">
        <v>3715</v>
      </c>
      <c r="O1083" t="s">
        <v>3851</v>
      </c>
      <c r="P1083" t="s">
        <v>2983</v>
      </c>
      <c r="Q1083" t="s">
        <v>2984</v>
      </c>
      <c r="R1083" t="s">
        <v>72</v>
      </c>
      <c r="S1083" s="83">
        <v>0</v>
      </c>
      <c r="T1083" s="83">
        <v>576.20000000000005</v>
      </c>
      <c r="U1083" s="83">
        <v>-576.20000000000005</v>
      </c>
      <c r="V1083" s="83">
        <v>0</v>
      </c>
      <c r="W1083" s="83">
        <v>0</v>
      </c>
      <c r="X1083" s="83">
        <v>4.4383470043863955</v>
      </c>
      <c r="Y1083">
        <v>0</v>
      </c>
      <c r="Z1083" s="83">
        <v>-57.620000000000005</v>
      </c>
      <c r="AA1083" s="83">
        <v>-53.181652995613611</v>
      </c>
    </row>
    <row r="1084" spans="1:27" x14ac:dyDescent="0.25">
      <c r="A1084" t="s">
        <v>1529</v>
      </c>
      <c r="B1084" t="s">
        <v>1529</v>
      </c>
      <c r="C1084" t="s">
        <v>2923</v>
      </c>
      <c r="D1084" t="s">
        <v>2924</v>
      </c>
      <c r="E1084" t="s">
        <v>2925</v>
      </c>
      <c r="F1084" t="s">
        <v>2926</v>
      </c>
      <c r="G1084" t="s">
        <v>2310</v>
      </c>
      <c r="H1084" t="s">
        <v>2927</v>
      </c>
      <c r="I1084" t="s">
        <v>68</v>
      </c>
      <c r="J1084" t="s">
        <v>69</v>
      </c>
      <c r="K1084" t="s">
        <v>94</v>
      </c>
      <c r="L1084" t="s">
        <v>95</v>
      </c>
      <c r="M1084" t="s">
        <v>1385</v>
      </c>
      <c r="N1084" t="s">
        <v>1895</v>
      </c>
      <c r="O1084" t="s">
        <v>1541</v>
      </c>
      <c r="P1084" t="s">
        <v>1390</v>
      </c>
      <c r="Q1084" t="s">
        <v>1391</v>
      </c>
      <c r="R1084" t="s">
        <v>72</v>
      </c>
      <c r="S1084" s="83">
        <v>4556.3100000000013</v>
      </c>
      <c r="T1084" s="83">
        <v>3132.9200000000005</v>
      </c>
      <c r="U1084" s="83">
        <v>1423.3900000000003</v>
      </c>
      <c r="V1084" s="83">
        <v>0</v>
      </c>
      <c r="W1084" s="83">
        <v>0</v>
      </c>
      <c r="X1084" s="83">
        <v>24.132221619198582</v>
      </c>
      <c r="Y1084">
        <v>0</v>
      </c>
      <c r="Z1084" s="83">
        <v>142.33900000000008</v>
      </c>
      <c r="AA1084" s="83">
        <v>166.47122161919859</v>
      </c>
    </row>
    <row r="1085" spans="1:27" x14ac:dyDescent="0.25">
      <c r="A1085" t="s">
        <v>1529</v>
      </c>
      <c r="B1085" t="s">
        <v>1529</v>
      </c>
      <c r="C1085" t="s">
        <v>2923</v>
      </c>
      <c r="D1085" t="s">
        <v>2924</v>
      </c>
      <c r="E1085" t="s">
        <v>2925</v>
      </c>
      <c r="F1085" t="s">
        <v>2926</v>
      </c>
      <c r="G1085" t="s">
        <v>2310</v>
      </c>
      <c r="H1085" t="s">
        <v>2927</v>
      </c>
      <c r="I1085" t="s">
        <v>68</v>
      </c>
      <c r="J1085" t="s">
        <v>69</v>
      </c>
      <c r="K1085" t="s">
        <v>94</v>
      </c>
      <c r="L1085" t="s">
        <v>95</v>
      </c>
      <c r="M1085" t="s">
        <v>628</v>
      </c>
      <c r="N1085" t="s">
        <v>3859</v>
      </c>
      <c r="O1085" t="s">
        <v>1392</v>
      </c>
      <c r="P1085" t="s">
        <v>2626</v>
      </c>
      <c r="Q1085" t="s">
        <v>2627</v>
      </c>
      <c r="R1085" t="s">
        <v>72</v>
      </c>
      <c r="S1085" s="83">
        <v>231.12</v>
      </c>
      <c r="T1085" s="83">
        <v>1023.48</v>
      </c>
      <c r="U1085" s="83">
        <v>-792.36</v>
      </c>
      <c r="V1085" s="83">
        <v>0</v>
      </c>
      <c r="W1085" s="83">
        <v>0</v>
      </c>
      <c r="X1085" s="83">
        <v>7.8836504547889392</v>
      </c>
      <c r="Y1085">
        <v>0</v>
      </c>
      <c r="Z1085" s="83">
        <v>-79.23599999999999</v>
      </c>
      <c r="AA1085" s="83">
        <v>-71.352349545211055</v>
      </c>
    </row>
    <row r="1086" spans="1:27" x14ac:dyDescent="0.25">
      <c r="A1086" t="s">
        <v>1529</v>
      </c>
      <c r="B1086" t="s">
        <v>1529</v>
      </c>
      <c r="C1086" t="s">
        <v>2923</v>
      </c>
      <c r="D1086" t="s">
        <v>2924</v>
      </c>
      <c r="E1086" t="s">
        <v>2925</v>
      </c>
      <c r="F1086" t="s">
        <v>2926</v>
      </c>
      <c r="G1086" t="s">
        <v>2310</v>
      </c>
      <c r="H1086" t="s">
        <v>2927</v>
      </c>
      <c r="I1086" t="s">
        <v>68</v>
      </c>
      <c r="J1086" t="s">
        <v>69</v>
      </c>
      <c r="K1086" t="s">
        <v>94</v>
      </c>
      <c r="L1086" t="s">
        <v>95</v>
      </c>
      <c r="M1086" t="s">
        <v>628</v>
      </c>
      <c r="N1086" t="s">
        <v>3859</v>
      </c>
      <c r="O1086" t="s">
        <v>1392</v>
      </c>
      <c r="P1086" t="s">
        <v>3860</v>
      </c>
      <c r="Q1086" t="s">
        <v>3861</v>
      </c>
      <c r="R1086" t="s">
        <v>72</v>
      </c>
      <c r="S1086" s="83">
        <v>440</v>
      </c>
      <c r="T1086" s="83">
        <v>0</v>
      </c>
      <c r="U1086" s="83">
        <v>440</v>
      </c>
      <c r="V1086" s="83">
        <v>0</v>
      </c>
      <c r="W1086" s="83">
        <v>0</v>
      </c>
      <c r="X1086" s="83">
        <v>0</v>
      </c>
      <c r="Y1086">
        <v>0</v>
      </c>
      <c r="Z1086" s="83">
        <v>44.000000000000007</v>
      </c>
      <c r="AA1086" s="83">
        <v>44.000000000000007</v>
      </c>
    </row>
    <row r="1087" spans="1:27" x14ac:dyDescent="0.25">
      <c r="A1087" t="s">
        <v>1529</v>
      </c>
      <c r="B1087" t="s">
        <v>1529</v>
      </c>
      <c r="C1087" t="s">
        <v>2923</v>
      </c>
      <c r="D1087" t="s">
        <v>2924</v>
      </c>
      <c r="E1087" t="s">
        <v>2925</v>
      </c>
      <c r="F1087" t="s">
        <v>2926</v>
      </c>
      <c r="G1087" t="s">
        <v>2310</v>
      </c>
      <c r="H1087" t="s">
        <v>2927</v>
      </c>
      <c r="I1087" t="s">
        <v>68</v>
      </c>
      <c r="J1087" t="s">
        <v>69</v>
      </c>
      <c r="K1087" t="s">
        <v>94</v>
      </c>
      <c r="L1087" t="s">
        <v>95</v>
      </c>
      <c r="M1087" t="s">
        <v>628</v>
      </c>
      <c r="N1087" t="s">
        <v>1719</v>
      </c>
      <c r="O1087" t="s">
        <v>729</v>
      </c>
      <c r="P1087" t="s">
        <v>925</v>
      </c>
      <c r="Q1087" t="s">
        <v>731</v>
      </c>
      <c r="R1087" t="s">
        <v>72</v>
      </c>
      <c r="S1087" s="83">
        <v>0</v>
      </c>
      <c r="T1087" s="83">
        <v>878.4</v>
      </c>
      <c r="U1087" s="83">
        <v>-878.4</v>
      </c>
      <c r="V1087" s="83">
        <v>0</v>
      </c>
      <c r="W1087" s="83">
        <v>0</v>
      </c>
      <c r="X1087" s="83">
        <v>6.7661298310534699</v>
      </c>
      <c r="Y1087">
        <v>0</v>
      </c>
      <c r="Z1087" s="83">
        <v>-87.840000000000018</v>
      </c>
      <c r="AA1087" s="83">
        <v>-81.073870168946527</v>
      </c>
    </row>
    <row r="1088" spans="1:27" x14ac:dyDescent="0.25">
      <c r="A1088" t="s">
        <v>1529</v>
      </c>
      <c r="B1088" t="s">
        <v>1529</v>
      </c>
      <c r="C1088" t="s">
        <v>2923</v>
      </c>
      <c r="D1088" t="s">
        <v>2924</v>
      </c>
      <c r="E1088" t="s">
        <v>2925</v>
      </c>
      <c r="F1088" t="s">
        <v>2926</v>
      </c>
      <c r="G1088" t="s">
        <v>2310</v>
      </c>
      <c r="H1088" t="s">
        <v>2927</v>
      </c>
      <c r="I1088" t="s">
        <v>68</v>
      </c>
      <c r="J1088" t="s">
        <v>69</v>
      </c>
      <c r="K1088" t="s">
        <v>94</v>
      </c>
      <c r="L1088" t="s">
        <v>95</v>
      </c>
      <c r="M1088" t="s">
        <v>628</v>
      </c>
      <c r="N1088" t="s">
        <v>1719</v>
      </c>
      <c r="O1088" t="s">
        <v>729</v>
      </c>
      <c r="P1088" t="s">
        <v>730</v>
      </c>
      <c r="Q1088" t="s">
        <v>731</v>
      </c>
      <c r="R1088" t="s">
        <v>72</v>
      </c>
      <c r="S1088" s="83">
        <v>0</v>
      </c>
      <c r="T1088" s="83">
        <v>439.2</v>
      </c>
      <c r="U1088" s="83">
        <v>-439.2</v>
      </c>
      <c r="V1088" s="83">
        <v>0</v>
      </c>
      <c r="W1088" s="83">
        <v>0</v>
      </c>
      <c r="X1088" s="83">
        <v>3.3830649155267349</v>
      </c>
      <c r="Y1088">
        <v>0</v>
      </c>
      <c r="Z1088" s="83">
        <v>-43.92</v>
      </c>
      <c r="AA1088" s="83">
        <v>-40.536935084473271</v>
      </c>
    </row>
    <row r="1089" spans="1:27" x14ac:dyDescent="0.25">
      <c r="A1089" t="s">
        <v>1529</v>
      </c>
      <c r="B1089" t="s">
        <v>1529</v>
      </c>
      <c r="C1089" t="s">
        <v>2923</v>
      </c>
      <c r="D1089" t="s">
        <v>2924</v>
      </c>
      <c r="E1089" t="s">
        <v>2925</v>
      </c>
      <c r="F1089" t="s">
        <v>2926</v>
      </c>
      <c r="G1089" t="s">
        <v>2310</v>
      </c>
      <c r="H1089" t="s">
        <v>2927</v>
      </c>
      <c r="I1089" t="s">
        <v>68</v>
      </c>
      <c r="J1089" t="s">
        <v>69</v>
      </c>
      <c r="K1089" t="s">
        <v>94</v>
      </c>
      <c r="L1089" t="s">
        <v>95</v>
      </c>
      <c r="M1089" t="s">
        <v>628</v>
      </c>
      <c r="N1089" t="s">
        <v>1719</v>
      </c>
      <c r="O1089" t="s">
        <v>1465</v>
      </c>
      <c r="P1089" t="s">
        <v>2631</v>
      </c>
      <c r="Q1089" t="s">
        <v>2061</v>
      </c>
      <c r="R1089" t="s">
        <v>72</v>
      </c>
      <c r="S1089" s="83">
        <v>3870.8</v>
      </c>
      <c r="T1089" s="83">
        <v>4882.5999999999985</v>
      </c>
      <c r="U1089" s="83">
        <v>-1011.7999999999989</v>
      </c>
      <c r="V1089" s="83">
        <v>0</v>
      </c>
      <c r="W1089" s="83">
        <v>0</v>
      </c>
      <c r="X1089" s="83">
        <v>37.609637423840681</v>
      </c>
      <c r="Y1089">
        <v>0</v>
      </c>
      <c r="Z1089" s="83">
        <v>-101.17999999999994</v>
      </c>
      <c r="AA1089" s="83">
        <v>-63.570362576159198</v>
      </c>
    </row>
    <row r="1090" spans="1:27" x14ac:dyDescent="0.25">
      <c r="A1090" t="s">
        <v>1529</v>
      </c>
      <c r="B1090" t="s">
        <v>1529</v>
      </c>
      <c r="C1090" t="s">
        <v>2923</v>
      </c>
      <c r="D1090" t="s">
        <v>2924</v>
      </c>
      <c r="E1090" t="s">
        <v>2925</v>
      </c>
      <c r="F1090" t="s">
        <v>2926</v>
      </c>
      <c r="G1090" t="s">
        <v>2310</v>
      </c>
      <c r="H1090" t="s">
        <v>2927</v>
      </c>
      <c r="I1090" t="s">
        <v>68</v>
      </c>
      <c r="J1090" t="s">
        <v>69</v>
      </c>
      <c r="K1090" t="s">
        <v>94</v>
      </c>
      <c r="L1090" t="s">
        <v>95</v>
      </c>
      <c r="M1090" t="s">
        <v>628</v>
      </c>
      <c r="N1090" t="s">
        <v>1719</v>
      </c>
      <c r="O1090" t="s">
        <v>1466</v>
      </c>
      <c r="P1090" t="s">
        <v>2985</v>
      </c>
      <c r="Q1090" t="s">
        <v>2986</v>
      </c>
      <c r="R1090" t="s">
        <v>72</v>
      </c>
      <c r="S1090" s="83">
        <v>0</v>
      </c>
      <c r="T1090" s="83">
        <v>2862.3599999999997</v>
      </c>
      <c r="U1090" s="83">
        <v>-2862.3599999999997</v>
      </c>
      <c r="V1090" s="83">
        <v>0</v>
      </c>
      <c r="W1090" s="83">
        <v>0</v>
      </c>
      <c r="X1090" s="83">
        <v>22.048155035535299</v>
      </c>
      <c r="Y1090">
        <v>0</v>
      </c>
      <c r="Z1090" s="83">
        <v>-286.23599999999999</v>
      </c>
      <c r="AA1090" s="83">
        <v>-264.18784496446472</v>
      </c>
    </row>
    <row r="1091" spans="1:27" x14ac:dyDescent="0.25">
      <c r="A1091" t="s">
        <v>1529</v>
      </c>
      <c r="B1091" t="s">
        <v>1529</v>
      </c>
      <c r="C1091" t="s">
        <v>2923</v>
      </c>
      <c r="D1091" t="s">
        <v>2924</v>
      </c>
      <c r="E1091" t="s">
        <v>2925</v>
      </c>
      <c r="F1091" t="s">
        <v>2926</v>
      </c>
      <c r="G1091" t="s">
        <v>2310</v>
      </c>
      <c r="H1091" t="s">
        <v>2927</v>
      </c>
      <c r="I1091" t="s">
        <v>68</v>
      </c>
      <c r="J1091" t="s">
        <v>69</v>
      </c>
      <c r="K1091" t="s">
        <v>94</v>
      </c>
      <c r="L1091" t="s">
        <v>95</v>
      </c>
      <c r="M1091" t="s">
        <v>628</v>
      </c>
      <c r="N1091" t="s">
        <v>1719</v>
      </c>
      <c r="O1091" t="s">
        <v>1466</v>
      </c>
      <c r="P1091" t="s">
        <v>2987</v>
      </c>
      <c r="Q1091" t="s">
        <v>2986</v>
      </c>
      <c r="R1091" t="s">
        <v>72</v>
      </c>
      <c r="S1091" s="83">
        <v>0</v>
      </c>
      <c r="T1091" s="83">
        <v>1102.3999999999999</v>
      </c>
      <c r="U1091" s="83">
        <v>-1102.3999999999999</v>
      </c>
      <c r="V1091" s="83">
        <v>0</v>
      </c>
      <c r="W1091" s="83">
        <v>0</v>
      </c>
      <c r="X1091" s="83">
        <v>8.4915545602838627</v>
      </c>
      <c r="Y1091">
        <v>0</v>
      </c>
      <c r="Z1091" s="83">
        <v>-110.24000000000001</v>
      </c>
      <c r="AA1091" s="83">
        <v>-101.74844543971615</v>
      </c>
    </row>
    <row r="1092" spans="1:27" x14ac:dyDescent="0.25">
      <c r="A1092" t="s">
        <v>1529</v>
      </c>
      <c r="B1092" t="s">
        <v>1529</v>
      </c>
      <c r="C1092" t="s">
        <v>2923</v>
      </c>
      <c r="D1092" t="s">
        <v>2924</v>
      </c>
      <c r="E1092" t="s">
        <v>2925</v>
      </c>
      <c r="F1092" t="s">
        <v>2926</v>
      </c>
      <c r="G1092" t="s">
        <v>2310</v>
      </c>
      <c r="H1092" t="s">
        <v>2927</v>
      </c>
      <c r="I1092" t="s">
        <v>68</v>
      </c>
      <c r="J1092" t="s">
        <v>69</v>
      </c>
      <c r="K1092" t="s">
        <v>94</v>
      </c>
      <c r="L1092" t="s">
        <v>95</v>
      </c>
      <c r="M1092" t="s">
        <v>628</v>
      </c>
      <c r="N1092" t="s">
        <v>2050</v>
      </c>
      <c r="O1092" t="s">
        <v>3722</v>
      </c>
      <c r="P1092" t="s">
        <v>3723</v>
      </c>
      <c r="Q1092" t="s">
        <v>2051</v>
      </c>
      <c r="R1092" t="s">
        <v>72</v>
      </c>
      <c r="S1092" s="83">
        <v>200.00000000000003</v>
      </c>
      <c r="T1092" s="83">
        <v>0</v>
      </c>
      <c r="U1092" s="83">
        <v>200.00000000000003</v>
      </c>
      <c r="V1092" s="83">
        <v>0</v>
      </c>
      <c r="W1092" s="83">
        <v>0</v>
      </c>
      <c r="X1092" s="83">
        <v>0</v>
      </c>
      <c r="Y1092">
        <v>0</v>
      </c>
      <c r="Z1092" s="83">
        <v>20.000000000000004</v>
      </c>
      <c r="AA1092" s="83">
        <v>20.000000000000004</v>
      </c>
    </row>
    <row r="1093" spans="1:27" x14ac:dyDescent="0.25">
      <c r="A1093" t="s">
        <v>1529</v>
      </c>
      <c r="B1093" t="s">
        <v>1529</v>
      </c>
      <c r="C1093" t="s">
        <v>2923</v>
      </c>
      <c r="D1093" t="s">
        <v>2924</v>
      </c>
      <c r="E1093" t="s">
        <v>2925</v>
      </c>
      <c r="F1093" t="s">
        <v>2926</v>
      </c>
      <c r="G1093" t="s">
        <v>2310</v>
      </c>
      <c r="H1093" t="s">
        <v>2927</v>
      </c>
      <c r="I1093" t="s">
        <v>68</v>
      </c>
      <c r="J1093" t="s">
        <v>69</v>
      </c>
      <c r="K1093" t="s">
        <v>94</v>
      </c>
      <c r="L1093" t="s">
        <v>95</v>
      </c>
      <c r="M1093" t="s">
        <v>628</v>
      </c>
      <c r="N1093" t="s">
        <v>2050</v>
      </c>
      <c r="O1093" t="s">
        <v>3722</v>
      </c>
      <c r="P1093" t="s">
        <v>3862</v>
      </c>
      <c r="Q1093" t="s">
        <v>2051</v>
      </c>
      <c r="R1093" t="s">
        <v>72</v>
      </c>
      <c r="S1093" s="83">
        <v>200.00000000000003</v>
      </c>
      <c r="T1093" s="83">
        <v>0</v>
      </c>
      <c r="U1093" s="83">
        <v>200.00000000000003</v>
      </c>
      <c r="V1093" s="83">
        <v>0</v>
      </c>
      <c r="W1093" s="83">
        <v>0</v>
      </c>
      <c r="X1093" s="83">
        <v>0</v>
      </c>
      <c r="Y1093">
        <v>0</v>
      </c>
      <c r="Z1093" s="83">
        <v>20.000000000000004</v>
      </c>
      <c r="AA1093" s="83">
        <v>20.000000000000004</v>
      </c>
    </row>
    <row r="1094" spans="1:27" x14ac:dyDescent="0.25">
      <c r="A1094" t="s">
        <v>1529</v>
      </c>
      <c r="B1094" t="s">
        <v>1529</v>
      </c>
      <c r="C1094" t="s">
        <v>2923</v>
      </c>
      <c r="D1094" t="s">
        <v>2924</v>
      </c>
      <c r="E1094" t="s">
        <v>2925</v>
      </c>
      <c r="F1094" t="s">
        <v>2926</v>
      </c>
      <c r="G1094" t="s">
        <v>2310</v>
      </c>
      <c r="H1094" t="s">
        <v>2927</v>
      </c>
      <c r="I1094" t="s">
        <v>68</v>
      </c>
      <c r="J1094" t="s">
        <v>69</v>
      </c>
      <c r="K1094" t="s">
        <v>94</v>
      </c>
      <c r="L1094" t="s">
        <v>95</v>
      </c>
      <c r="M1094" t="s">
        <v>628</v>
      </c>
      <c r="N1094" t="s">
        <v>2050</v>
      </c>
      <c r="O1094" t="s">
        <v>3722</v>
      </c>
      <c r="P1094" t="s">
        <v>3863</v>
      </c>
      <c r="Q1094" t="s">
        <v>2051</v>
      </c>
      <c r="R1094" t="s">
        <v>72</v>
      </c>
      <c r="S1094" s="83">
        <v>200.00000000000003</v>
      </c>
      <c r="T1094" s="83">
        <v>0</v>
      </c>
      <c r="U1094" s="83">
        <v>200.00000000000003</v>
      </c>
      <c r="V1094" s="83">
        <v>0</v>
      </c>
      <c r="W1094" s="83">
        <v>0</v>
      </c>
      <c r="X1094" s="83">
        <v>0</v>
      </c>
      <c r="Y1094">
        <v>0</v>
      </c>
      <c r="Z1094" s="83">
        <v>20.000000000000004</v>
      </c>
      <c r="AA1094" s="83">
        <v>20.000000000000004</v>
      </c>
    </row>
    <row r="1095" spans="1:27" x14ac:dyDescent="0.25">
      <c r="A1095" t="s">
        <v>1529</v>
      </c>
      <c r="B1095" t="s">
        <v>1529</v>
      </c>
      <c r="C1095" t="s">
        <v>2923</v>
      </c>
      <c r="D1095" t="s">
        <v>2924</v>
      </c>
      <c r="E1095" t="s">
        <v>2925</v>
      </c>
      <c r="F1095" t="s">
        <v>2926</v>
      </c>
      <c r="G1095" t="s">
        <v>2310</v>
      </c>
      <c r="H1095" t="s">
        <v>2927</v>
      </c>
      <c r="I1095" t="s">
        <v>68</v>
      </c>
      <c r="J1095" t="s">
        <v>69</v>
      </c>
      <c r="K1095" t="s">
        <v>73</v>
      </c>
      <c r="L1095" t="s">
        <v>74</v>
      </c>
      <c r="M1095" t="s">
        <v>629</v>
      </c>
      <c r="N1095" t="s">
        <v>1399</v>
      </c>
      <c r="O1095" t="s">
        <v>1399</v>
      </c>
      <c r="P1095" t="s">
        <v>2015</v>
      </c>
      <c r="Q1095" t="s">
        <v>1401</v>
      </c>
      <c r="R1095" t="s">
        <v>72</v>
      </c>
      <c r="S1095" s="83">
        <v>937.5</v>
      </c>
      <c r="T1095" s="83">
        <v>607.5</v>
      </c>
      <c r="U1095" s="83">
        <v>330</v>
      </c>
      <c r="V1095" s="83">
        <v>0</v>
      </c>
      <c r="W1095" s="83">
        <v>0</v>
      </c>
      <c r="X1095" s="83">
        <v>4.6794442991404628</v>
      </c>
      <c r="Y1095">
        <v>0</v>
      </c>
      <c r="Z1095" s="83">
        <v>33</v>
      </c>
      <c r="AA1095" s="83">
        <v>37.679444299140457</v>
      </c>
    </row>
    <row r="1096" spans="1:27" x14ac:dyDescent="0.25">
      <c r="A1096" t="s">
        <v>1529</v>
      </c>
      <c r="B1096" t="s">
        <v>1529</v>
      </c>
      <c r="C1096" t="s">
        <v>2923</v>
      </c>
      <c r="D1096" t="s">
        <v>2924</v>
      </c>
      <c r="E1096" t="s">
        <v>2925</v>
      </c>
      <c r="F1096" t="s">
        <v>2926</v>
      </c>
      <c r="G1096" t="s">
        <v>2310</v>
      </c>
      <c r="H1096" t="s">
        <v>2927</v>
      </c>
      <c r="I1096" t="s">
        <v>68</v>
      </c>
      <c r="J1096" t="s">
        <v>69</v>
      </c>
      <c r="K1096" t="s">
        <v>73</v>
      </c>
      <c r="L1096" t="s">
        <v>74</v>
      </c>
      <c r="M1096" t="s">
        <v>629</v>
      </c>
      <c r="N1096" t="s">
        <v>1399</v>
      </c>
      <c r="O1096" t="s">
        <v>1399</v>
      </c>
      <c r="P1096" t="s">
        <v>1898</v>
      </c>
      <c r="Q1096" t="s">
        <v>1400</v>
      </c>
      <c r="R1096" t="s">
        <v>72</v>
      </c>
      <c r="S1096" s="83">
        <v>4189.3000000000011</v>
      </c>
      <c r="T1096" s="83">
        <v>3504.0600000000013</v>
      </c>
      <c r="U1096" s="83">
        <v>685.23999999999887</v>
      </c>
      <c r="V1096" s="83">
        <v>0</v>
      </c>
      <c r="W1096" s="83">
        <v>0</v>
      </c>
      <c r="X1096" s="83">
        <v>26.99103471744219</v>
      </c>
      <c r="Y1096">
        <v>0</v>
      </c>
      <c r="Z1096" s="83">
        <v>68.524000000000001</v>
      </c>
      <c r="AA1096" s="83">
        <v>95.515034717442177</v>
      </c>
    </row>
    <row r="1097" spans="1:27" x14ac:dyDescent="0.25">
      <c r="A1097" t="s">
        <v>1529</v>
      </c>
      <c r="B1097" t="s">
        <v>1529</v>
      </c>
      <c r="C1097" t="s">
        <v>2923</v>
      </c>
      <c r="D1097" t="s">
        <v>2924</v>
      </c>
      <c r="E1097" t="s">
        <v>2925</v>
      </c>
      <c r="F1097" t="s">
        <v>2926</v>
      </c>
      <c r="G1097" t="s">
        <v>2310</v>
      </c>
      <c r="H1097" t="s">
        <v>2927</v>
      </c>
      <c r="I1097" t="s">
        <v>68</v>
      </c>
      <c r="J1097" t="s">
        <v>69</v>
      </c>
      <c r="K1097" t="s">
        <v>73</v>
      </c>
      <c r="L1097" t="s">
        <v>74</v>
      </c>
      <c r="M1097" t="s">
        <v>629</v>
      </c>
      <c r="N1097" t="s">
        <v>630</v>
      </c>
      <c r="O1097" t="s">
        <v>631</v>
      </c>
      <c r="P1097" t="s">
        <v>1402</v>
      </c>
      <c r="Q1097" t="s">
        <v>633</v>
      </c>
      <c r="R1097" t="s">
        <v>72</v>
      </c>
      <c r="S1097" s="83">
        <v>0</v>
      </c>
      <c r="T1097" s="83">
        <v>37.919999999999995</v>
      </c>
      <c r="U1097" s="83">
        <v>-37.919999999999995</v>
      </c>
      <c r="V1097" s="83">
        <v>0</v>
      </c>
      <c r="W1097" s="83">
        <v>0</v>
      </c>
      <c r="X1097" s="83">
        <v>0.2920897577340022</v>
      </c>
      <c r="Y1097">
        <v>0</v>
      </c>
      <c r="Z1097" s="83">
        <v>-3.7919999999999994</v>
      </c>
      <c r="AA1097" s="83">
        <v>-3.4999102422659978</v>
      </c>
    </row>
    <row r="1098" spans="1:27" x14ac:dyDescent="0.25">
      <c r="A1098" t="s">
        <v>1529</v>
      </c>
      <c r="B1098" t="s">
        <v>1529</v>
      </c>
      <c r="C1098" t="s">
        <v>2923</v>
      </c>
      <c r="D1098" t="s">
        <v>2924</v>
      </c>
      <c r="E1098" t="s">
        <v>2925</v>
      </c>
      <c r="F1098" t="s">
        <v>2926</v>
      </c>
      <c r="G1098" t="s">
        <v>2310</v>
      </c>
      <c r="H1098" t="s">
        <v>2927</v>
      </c>
      <c r="I1098" t="s">
        <v>68</v>
      </c>
      <c r="J1098" t="s">
        <v>69</v>
      </c>
      <c r="K1098" t="s">
        <v>73</v>
      </c>
      <c r="L1098" t="s">
        <v>74</v>
      </c>
      <c r="M1098" t="s">
        <v>629</v>
      </c>
      <c r="N1098" t="s">
        <v>630</v>
      </c>
      <c r="O1098" t="s">
        <v>631</v>
      </c>
      <c r="P1098" t="s">
        <v>632</v>
      </c>
      <c r="Q1098" t="s">
        <v>633</v>
      </c>
      <c r="R1098" t="s">
        <v>72</v>
      </c>
      <c r="S1098" s="83">
        <v>0</v>
      </c>
      <c r="T1098" s="83">
        <v>36.339999999999996</v>
      </c>
      <c r="U1098" s="83">
        <v>-36.339999999999996</v>
      </c>
      <c r="V1098" s="83">
        <v>0</v>
      </c>
      <c r="W1098" s="83">
        <v>0</v>
      </c>
      <c r="X1098" s="83">
        <v>0.27991935116175215</v>
      </c>
      <c r="Y1098">
        <v>0</v>
      </c>
      <c r="Z1098" s="83">
        <v>-3.6339999999999995</v>
      </c>
      <c r="AA1098" s="83">
        <v>-3.3540806488382473</v>
      </c>
    </row>
    <row r="1099" spans="1:27" x14ac:dyDescent="0.25">
      <c r="A1099" t="s">
        <v>1529</v>
      </c>
      <c r="B1099" t="s">
        <v>1529</v>
      </c>
      <c r="C1099" t="s">
        <v>2923</v>
      </c>
      <c r="D1099" t="s">
        <v>2924</v>
      </c>
      <c r="E1099" t="s">
        <v>2925</v>
      </c>
      <c r="F1099" t="s">
        <v>2926</v>
      </c>
      <c r="G1099" t="s">
        <v>2310</v>
      </c>
      <c r="H1099" t="s">
        <v>2927</v>
      </c>
      <c r="I1099" t="s">
        <v>68</v>
      </c>
      <c r="J1099" t="s">
        <v>69</v>
      </c>
      <c r="K1099" t="s">
        <v>73</v>
      </c>
      <c r="L1099" t="s">
        <v>74</v>
      </c>
      <c r="M1099" t="s">
        <v>629</v>
      </c>
      <c r="N1099" t="s">
        <v>630</v>
      </c>
      <c r="O1099" t="s">
        <v>631</v>
      </c>
      <c r="P1099" t="s">
        <v>1403</v>
      </c>
      <c r="Q1099" t="s">
        <v>633</v>
      </c>
      <c r="R1099" t="s">
        <v>72</v>
      </c>
      <c r="S1099" s="83">
        <v>846.9899999999999</v>
      </c>
      <c r="T1099" s="83">
        <v>683.34999999999991</v>
      </c>
      <c r="U1099" s="83">
        <v>163.6399999999999</v>
      </c>
      <c r="V1099" s="83">
        <v>0</v>
      </c>
      <c r="W1099" s="83">
        <v>0</v>
      </c>
      <c r="X1099" s="83">
        <v>5.2637008424981655</v>
      </c>
      <c r="Y1099">
        <v>0</v>
      </c>
      <c r="Z1099" s="83">
        <v>16.36399999999999</v>
      </c>
      <c r="AA1099" s="83">
        <v>21.62770084249814</v>
      </c>
    </row>
    <row r="1100" spans="1:27" x14ac:dyDescent="0.25">
      <c r="A1100" t="s">
        <v>1529</v>
      </c>
      <c r="B1100" t="s">
        <v>1529</v>
      </c>
      <c r="C1100" t="s">
        <v>2923</v>
      </c>
      <c r="D1100" t="s">
        <v>2924</v>
      </c>
      <c r="E1100" t="s">
        <v>2925</v>
      </c>
      <c r="F1100" t="s">
        <v>2926</v>
      </c>
      <c r="G1100" t="s">
        <v>2310</v>
      </c>
      <c r="H1100" t="s">
        <v>2927</v>
      </c>
      <c r="I1100" t="s">
        <v>68</v>
      </c>
      <c r="J1100" t="s">
        <v>69</v>
      </c>
      <c r="K1100" t="s">
        <v>73</v>
      </c>
      <c r="L1100" t="s">
        <v>74</v>
      </c>
      <c r="M1100" t="s">
        <v>629</v>
      </c>
      <c r="N1100" t="s">
        <v>2017</v>
      </c>
      <c r="O1100" t="s">
        <v>1470</v>
      </c>
      <c r="P1100" t="s">
        <v>2312</v>
      </c>
      <c r="Q1100" t="s">
        <v>2313</v>
      </c>
      <c r="R1100" t="s">
        <v>72</v>
      </c>
      <c r="S1100" s="83">
        <v>24.9</v>
      </c>
      <c r="T1100" s="83">
        <v>0</v>
      </c>
      <c r="U1100" s="83">
        <v>24.9</v>
      </c>
      <c r="V1100" s="83">
        <v>0</v>
      </c>
      <c r="W1100" s="83">
        <v>0</v>
      </c>
      <c r="X1100" s="83">
        <v>0</v>
      </c>
      <c r="Y1100">
        <v>0</v>
      </c>
      <c r="Z1100" s="83">
        <v>2.4900000000000002</v>
      </c>
      <c r="AA1100" s="83">
        <v>2.4900000000000002</v>
      </c>
    </row>
    <row r="1101" spans="1:27" x14ac:dyDescent="0.25">
      <c r="A1101" t="s">
        <v>1529</v>
      </c>
      <c r="B1101" t="s">
        <v>1529</v>
      </c>
      <c r="C1101" t="s">
        <v>2923</v>
      </c>
      <c r="D1101" t="s">
        <v>2924</v>
      </c>
      <c r="E1101" t="s">
        <v>2925</v>
      </c>
      <c r="F1101" t="s">
        <v>2926</v>
      </c>
      <c r="G1101" t="s">
        <v>2310</v>
      </c>
      <c r="H1101" t="s">
        <v>2927</v>
      </c>
      <c r="I1101" t="s">
        <v>68</v>
      </c>
      <c r="J1101" t="s">
        <v>69</v>
      </c>
      <c r="K1101" t="s">
        <v>73</v>
      </c>
      <c r="L1101" t="s">
        <v>74</v>
      </c>
      <c r="M1101" t="s">
        <v>629</v>
      </c>
      <c r="N1101" t="s">
        <v>2017</v>
      </c>
      <c r="O1101" t="s">
        <v>1470</v>
      </c>
      <c r="P1101" t="s">
        <v>3864</v>
      </c>
      <c r="Q1101" t="s">
        <v>3865</v>
      </c>
      <c r="R1101" t="s">
        <v>72</v>
      </c>
      <c r="S1101" s="83">
        <v>81</v>
      </c>
      <c r="T1101" s="83">
        <v>0</v>
      </c>
      <c r="U1101" s="83">
        <v>81</v>
      </c>
      <c r="V1101" s="83">
        <v>0</v>
      </c>
      <c r="W1101" s="83">
        <v>0</v>
      </c>
      <c r="X1101" s="83">
        <v>0</v>
      </c>
      <c r="Y1101">
        <v>0</v>
      </c>
      <c r="Z1101" s="83">
        <v>8.1</v>
      </c>
      <c r="AA1101" s="83">
        <v>8.1</v>
      </c>
    </row>
    <row r="1102" spans="1:27" x14ac:dyDescent="0.25">
      <c r="A1102" t="s">
        <v>1529</v>
      </c>
      <c r="B1102" t="s">
        <v>1529</v>
      </c>
      <c r="C1102" t="s">
        <v>2923</v>
      </c>
      <c r="D1102" t="s">
        <v>2924</v>
      </c>
      <c r="E1102" t="s">
        <v>2925</v>
      </c>
      <c r="F1102" t="s">
        <v>2926</v>
      </c>
      <c r="G1102" t="s">
        <v>2310</v>
      </c>
      <c r="H1102" t="s">
        <v>2927</v>
      </c>
      <c r="I1102" t="s">
        <v>68</v>
      </c>
      <c r="J1102" t="s">
        <v>69</v>
      </c>
      <c r="K1102" t="s">
        <v>73</v>
      </c>
      <c r="L1102" t="s">
        <v>74</v>
      </c>
      <c r="M1102" t="s">
        <v>629</v>
      </c>
      <c r="N1102" t="s">
        <v>1404</v>
      </c>
      <c r="O1102" t="s">
        <v>1405</v>
      </c>
      <c r="P1102" t="s">
        <v>2152</v>
      </c>
      <c r="Q1102" t="s">
        <v>1407</v>
      </c>
      <c r="R1102" t="s">
        <v>72</v>
      </c>
      <c r="S1102" s="83">
        <v>41.760000000000005</v>
      </c>
      <c r="T1102" s="83">
        <v>0</v>
      </c>
      <c r="U1102" s="83">
        <v>41.760000000000005</v>
      </c>
      <c r="V1102" s="83">
        <v>0</v>
      </c>
      <c r="W1102" s="83">
        <v>0</v>
      </c>
      <c r="X1102" s="83">
        <v>0</v>
      </c>
      <c r="Y1102">
        <v>0</v>
      </c>
      <c r="Z1102" s="83">
        <v>4.1760000000000002</v>
      </c>
      <c r="AA1102" s="83">
        <v>4.1760000000000002</v>
      </c>
    </row>
    <row r="1103" spans="1:27" x14ac:dyDescent="0.25">
      <c r="A1103" t="s">
        <v>1529</v>
      </c>
      <c r="B1103" t="s">
        <v>1529</v>
      </c>
      <c r="C1103" t="s">
        <v>2923</v>
      </c>
      <c r="D1103" t="s">
        <v>2924</v>
      </c>
      <c r="E1103" t="s">
        <v>2925</v>
      </c>
      <c r="F1103" t="s">
        <v>2926</v>
      </c>
      <c r="G1103" t="s">
        <v>2310</v>
      </c>
      <c r="H1103" t="s">
        <v>2927</v>
      </c>
      <c r="I1103" t="s">
        <v>68</v>
      </c>
      <c r="J1103" t="s">
        <v>69</v>
      </c>
      <c r="K1103" t="s">
        <v>73</v>
      </c>
      <c r="L1103" t="s">
        <v>74</v>
      </c>
      <c r="M1103" t="s">
        <v>629</v>
      </c>
      <c r="N1103" t="s">
        <v>1404</v>
      </c>
      <c r="O1103" t="s">
        <v>1405</v>
      </c>
      <c r="P1103" t="s">
        <v>1406</v>
      </c>
      <c r="Q1103" t="s">
        <v>1407</v>
      </c>
      <c r="R1103" t="s">
        <v>72</v>
      </c>
      <c r="S1103" s="83">
        <v>41.760000000000005</v>
      </c>
      <c r="T1103" s="83">
        <v>0</v>
      </c>
      <c r="U1103" s="83">
        <v>41.760000000000005</v>
      </c>
      <c r="V1103" s="83">
        <v>0</v>
      </c>
      <c r="W1103" s="83">
        <v>0</v>
      </c>
      <c r="X1103" s="83">
        <v>0</v>
      </c>
      <c r="Y1103">
        <v>0</v>
      </c>
      <c r="Z1103" s="83">
        <v>4.1760000000000002</v>
      </c>
      <c r="AA1103" s="83">
        <v>4.1760000000000002</v>
      </c>
    </row>
    <row r="1104" spans="1:27" x14ac:dyDescent="0.25">
      <c r="A1104" t="s">
        <v>1529</v>
      </c>
      <c r="B1104" t="s">
        <v>1529</v>
      </c>
      <c r="C1104" t="s">
        <v>2923</v>
      </c>
      <c r="D1104" t="s">
        <v>2924</v>
      </c>
      <c r="E1104" t="s">
        <v>2925</v>
      </c>
      <c r="F1104" t="s">
        <v>2926</v>
      </c>
      <c r="G1104" t="s">
        <v>2310</v>
      </c>
      <c r="H1104" t="s">
        <v>2927</v>
      </c>
      <c r="I1104" t="s">
        <v>68</v>
      </c>
      <c r="J1104" t="s">
        <v>69</v>
      </c>
      <c r="K1104" t="s">
        <v>73</v>
      </c>
      <c r="L1104" t="s">
        <v>74</v>
      </c>
      <c r="M1104" t="s">
        <v>629</v>
      </c>
      <c r="N1104" t="s">
        <v>1404</v>
      </c>
      <c r="O1104" t="s">
        <v>1405</v>
      </c>
      <c r="P1104" t="s">
        <v>2151</v>
      </c>
      <c r="Q1104" t="s">
        <v>1407</v>
      </c>
      <c r="R1104" t="s">
        <v>72</v>
      </c>
      <c r="S1104" s="83">
        <v>39.6</v>
      </c>
      <c r="T1104" s="83">
        <v>0</v>
      </c>
      <c r="U1104" s="83">
        <v>39.6</v>
      </c>
      <c r="V1104" s="83">
        <v>0</v>
      </c>
      <c r="W1104" s="83">
        <v>0</v>
      </c>
      <c r="X1104" s="83">
        <v>0</v>
      </c>
      <c r="Y1104">
        <v>0</v>
      </c>
      <c r="Z1104" s="83">
        <v>3.96</v>
      </c>
      <c r="AA1104" s="83">
        <v>3.96</v>
      </c>
    </row>
    <row r="1105" spans="1:27" x14ac:dyDescent="0.25">
      <c r="A1105" t="s">
        <v>1529</v>
      </c>
      <c r="B1105" t="s">
        <v>1529</v>
      </c>
      <c r="C1105" t="s">
        <v>2923</v>
      </c>
      <c r="D1105" t="s">
        <v>2924</v>
      </c>
      <c r="E1105" t="s">
        <v>2925</v>
      </c>
      <c r="F1105" t="s">
        <v>2926</v>
      </c>
      <c r="G1105" t="s">
        <v>2310</v>
      </c>
      <c r="H1105" t="s">
        <v>2927</v>
      </c>
      <c r="I1105" t="s">
        <v>68</v>
      </c>
      <c r="J1105" t="s">
        <v>69</v>
      </c>
      <c r="K1105" t="s">
        <v>96</v>
      </c>
      <c r="L1105" t="s">
        <v>97</v>
      </c>
      <c r="M1105" t="s">
        <v>634</v>
      </c>
      <c r="N1105" t="s">
        <v>3797</v>
      </c>
      <c r="O1105" t="s">
        <v>3797</v>
      </c>
      <c r="P1105" t="s">
        <v>2279</v>
      </c>
      <c r="Q1105" t="s">
        <v>636</v>
      </c>
      <c r="R1105" t="s">
        <v>72</v>
      </c>
      <c r="S1105" s="83">
        <v>319.5</v>
      </c>
      <c r="T1105" s="83">
        <v>428</v>
      </c>
      <c r="U1105" s="83">
        <v>-108.5</v>
      </c>
      <c r="V1105" s="83">
        <v>0</v>
      </c>
      <c r="W1105" s="83">
        <v>0</v>
      </c>
      <c r="X1105" s="83">
        <v>3.2967936790652153</v>
      </c>
      <c r="Y1105">
        <v>0</v>
      </c>
      <c r="Z1105" s="83">
        <v>-10.850000000000003</v>
      </c>
      <c r="AA1105" s="83">
        <v>-7.5532063209347831</v>
      </c>
    </row>
    <row r="1106" spans="1:27" x14ac:dyDescent="0.25">
      <c r="A1106" t="s">
        <v>1529</v>
      </c>
      <c r="B1106" t="s">
        <v>1529</v>
      </c>
      <c r="C1106" t="s">
        <v>2923</v>
      </c>
      <c r="D1106" t="s">
        <v>2924</v>
      </c>
      <c r="E1106" t="s">
        <v>2925</v>
      </c>
      <c r="F1106" t="s">
        <v>2926</v>
      </c>
      <c r="G1106" t="s">
        <v>2310</v>
      </c>
      <c r="H1106" t="s">
        <v>2927</v>
      </c>
      <c r="I1106" t="s">
        <v>68</v>
      </c>
      <c r="J1106" t="s">
        <v>69</v>
      </c>
      <c r="K1106" t="s">
        <v>96</v>
      </c>
      <c r="L1106" t="s">
        <v>97</v>
      </c>
      <c r="M1106" t="s">
        <v>634</v>
      </c>
      <c r="N1106" t="s">
        <v>3797</v>
      </c>
      <c r="O1106" t="s">
        <v>3797</v>
      </c>
      <c r="P1106" t="s">
        <v>635</v>
      </c>
      <c r="Q1106" t="s">
        <v>636</v>
      </c>
      <c r="R1106" t="s">
        <v>72</v>
      </c>
      <c r="S1106" s="83">
        <v>106.5</v>
      </c>
      <c r="T1106" s="83">
        <v>107</v>
      </c>
      <c r="U1106" s="83">
        <v>-0.5</v>
      </c>
      <c r="V1106" s="83">
        <v>0</v>
      </c>
      <c r="W1106" s="83">
        <v>0</v>
      </c>
      <c r="X1106" s="83">
        <v>0.82419841976630381</v>
      </c>
      <c r="Y1106">
        <v>0</v>
      </c>
      <c r="Z1106" s="83">
        <v>-0.05</v>
      </c>
      <c r="AA1106" s="83">
        <v>0.77419841976630432</v>
      </c>
    </row>
    <row r="1107" spans="1:27" x14ac:dyDescent="0.25">
      <c r="A1107" t="s">
        <v>1529</v>
      </c>
      <c r="B1107" t="s">
        <v>1529</v>
      </c>
      <c r="C1107" t="s">
        <v>2923</v>
      </c>
      <c r="D1107" t="s">
        <v>2924</v>
      </c>
      <c r="E1107" t="s">
        <v>2925</v>
      </c>
      <c r="F1107" t="s">
        <v>2926</v>
      </c>
      <c r="G1107" t="s">
        <v>2310</v>
      </c>
      <c r="H1107" t="s">
        <v>2927</v>
      </c>
      <c r="I1107" t="s">
        <v>68</v>
      </c>
      <c r="J1107" t="s">
        <v>69</v>
      </c>
      <c r="K1107" t="s">
        <v>96</v>
      </c>
      <c r="L1107" t="s">
        <v>97</v>
      </c>
      <c r="M1107" t="s">
        <v>634</v>
      </c>
      <c r="N1107" t="s">
        <v>3797</v>
      </c>
      <c r="O1107" t="s">
        <v>3797</v>
      </c>
      <c r="P1107" t="s">
        <v>1690</v>
      </c>
      <c r="Q1107" t="s">
        <v>636</v>
      </c>
      <c r="R1107" t="s">
        <v>72</v>
      </c>
      <c r="S1107" s="83">
        <v>213</v>
      </c>
      <c r="T1107" s="83">
        <v>214</v>
      </c>
      <c r="U1107" s="83">
        <v>-1</v>
      </c>
      <c r="V1107" s="83">
        <v>0</v>
      </c>
      <c r="W1107" s="83">
        <v>0</v>
      </c>
      <c r="X1107" s="83">
        <v>1.6483968395326076</v>
      </c>
      <c r="Y1107">
        <v>0</v>
      </c>
      <c r="Z1107" s="83">
        <v>-0.1</v>
      </c>
      <c r="AA1107" s="83">
        <v>1.5483968395326086</v>
      </c>
    </row>
    <row r="1108" spans="1:27" x14ac:dyDescent="0.25">
      <c r="A1108" t="s">
        <v>1529</v>
      </c>
      <c r="B1108" t="s">
        <v>1529</v>
      </c>
      <c r="C1108" t="s">
        <v>2923</v>
      </c>
      <c r="D1108" t="s">
        <v>2924</v>
      </c>
      <c r="E1108" t="s">
        <v>2925</v>
      </c>
      <c r="F1108" t="s">
        <v>2926</v>
      </c>
      <c r="G1108" t="s">
        <v>2310</v>
      </c>
      <c r="H1108" t="s">
        <v>2927</v>
      </c>
      <c r="I1108" t="s">
        <v>68</v>
      </c>
      <c r="J1108" t="s">
        <v>69</v>
      </c>
      <c r="K1108" t="s">
        <v>96</v>
      </c>
      <c r="L1108" t="s">
        <v>97</v>
      </c>
      <c r="M1108" t="s">
        <v>634</v>
      </c>
      <c r="N1108" t="s">
        <v>3797</v>
      </c>
      <c r="O1108" t="s">
        <v>3797</v>
      </c>
      <c r="P1108" t="s">
        <v>817</v>
      </c>
      <c r="Q1108" t="s">
        <v>636</v>
      </c>
      <c r="R1108" t="s">
        <v>72</v>
      </c>
      <c r="S1108" s="83">
        <v>2696.45</v>
      </c>
      <c r="T1108" s="83">
        <v>2011.6</v>
      </c>
      <c r="U1108" s="83">
        <v>684.85</v>
      </c>
      <c r="V1108" s="83">
        <v>0</v>
      </c>
      <c r="W1108" s="83">
        <v>0</v>
      </c>
      <c r="X1108" s="83">
        <v>15.49493029160651</v>
      </c>
      <c r="Y1108">
        <v>0</v>
      </c>
      <c r="Z1108" s="83">
        <v>68.485000000000014</v>
      </c>
      <c r="AA1108" s="83">
        <v>83.979930291606536</v>
      </c>
    </row>
    <row r="1109" spans="1:27" x14ac:dyDescent="0.25">
      <c r="A1109" t="s">
        <v>1529</v>
      </c>
      <c r="B1109" t="s">
        <v>1529</v>
      </c>
      <c r="C1109" t="s">
        <v>2923</v>
      </c>
      <c r="D1109" t="s">
        <v>2924</v>
      </c>
      <c r="E1109" t="s">
        <v>2925</v>
      </c>
      <c r="F1109" t="s">
        <v>2926</v>
      </c>
      <c r="G1109" t="s">
        <v>2310</v>
      </c>
      <c r="H1109" t="s">
        <v>2927</v>
      </c>
      <c r="I1109" t="s">
        <v>68</v>
      </c>
      <c r="J1109" t="s">
        <v>69</v>
      </c>
      <c r="K1109" t="s">
        <v>96</v>
      </c>
      <c r="L1109" t="s">
        <v>97</v>
      </c>
      <c r="M1109" t="s">
        <v>634</v>
      </c>
      <c r="N1109" t="s">
        <v>3797</v>
      </c>
      <c r="O1109" t="s">
        <v>3797</v>
      </c>
      <c r="P1109" t="s">
        <v>2988</v>
      </c>
      <c r="Q1109" t="s">
        <v>636</v>
      </c>
      <c r="R1109" t="s">
        <v>72</v>
      </c>
      <c r="S1109" s="83">
        <v>10705.86</v>
      </c>
      <c r="T1109" s="83">
        <v>11720.78</v>
      </c>
      <c r="U1109" s="83">
        <v>-1014.9200000000008</v>
      </c>
      <c r="V1109" s="83">
        <v>0</v>
      </c>
      <c r="W1109" s="83">
        <v>0</v>
      </c>
      <c r="X1109" s="83">
        <v>90.282694901200927</v>
      </c>
      <c r="Y1109">
        <v>0</v>
      </c>
      <c r="Z1109" s="83">
        <v>-101.49200000000023</v>
      </c>
      <c r="AA1109" s="83">
        <v>-11.209305098799105</v>
      </c>
    </row>
    <row r="1110" spans="1:27" x14ac:dyDescent="0.25">
      <c r="A1110" t="s">
        <v>1529</v>
      </c>
      <c r="B1110" t="s">
        <v>1529</v>
      </c>
      <c r="C1110" t="s">
        <v>2923</v>
      </c>
      <c r="D1110" t="s">
        <v>2924</v>
      </c>
      <c r="E1110" t="s">
        <v>2925</v>
      </c>
      <c r="F1110" t="s">
        <v>2926</v>
      </c>
      <c r="G1110" t="s">
        <v>2310</v>
      </c>
      <c r="H1110" t="s">
        <v>2927</v>
      </c>
      <c r="I1110" t="s">
        <v>68</v>
      </c>
      <c r="J1110" t="s">
        <v>69</v>
      </c>
      <c r="K1110" t="s">
        <v>96</v>
      </c>
      <c r="L1110" t="s">
        <v>97</v>
      </c>
      <c r="M1110" t="s">
        <v>634</v>
      </c>
      <c r="N1110" t="s">
        <v>1416</v>
      </c>
      <c r="O1110" t="s">
        <v>1479</v>
      </c>
      <c r="P1110" t="s">
        <v>1901</v>
      </c>
      <c r="Q1110" t="s">
        <v>1417</v>
      </c>
      <c r="R1110" t="s">
        <v>72</v>
      </c>
      <c r="S1110" s="83">
        <v>1137.45</v>
      </c>
      <c r="T1110" s="83">
        <v>0</v>
      </c>
      <c r="U1110" s="83">
        <v>1137.45</v>
      </c>
      <c r="V1110" s="83">
        <v>0</v>
      </c>
      <c r="W1110" s="83">
        <v>0</v>
      </c>
      <c r="X1110" s="83">
        <v>0</v>
      </c>
      <c r="Y1110">
        <v>0</v>
      </c>
      <c r="Z1110" s="83">
        <v>113.745</v>
      </c>
      <c r="AA1110" s="83">
        <v>113.745</v>
      </c>
    </row>
    <row r="1111" spans="1:27" x14ac:dyDescent="0.25">
      <c r="A1111" t="s">
        <v>1529</v>
      </c>
      <c r="B1111" t="s">
        <v>1529</v>
      </c>
      <c r="C1111" t="s">
        <v>2923</v>
      </c>
      <c r="D1111" t="s">
        <v>2924</v>
      </c>
      <c r="E1111" t="s">
        <v>2925</v>
      </c>
      <c r="F1111" t="s">
        <v>2926</v>
      </c>
      <c r="G1111" t="s">
        <v>2310</v>
      </c>
      <c r="H1111" t="s">
        <v>2927</v>
      </c>
      <c r="I1111" t="s">
        <v>68</v>
      </c>
      <c r="J1111" t="s">
        <v>69</v>
      </c>
      <c r="K1111" t="s">
        <v>96</v>
      </c>
      <c r="L1111" t="s">
        <v>97</v>
      </c>
      <c r="M1111" t="s">
        <v>634</v>
      </c>
      <c r="N1111" t="s">
        <v>1416</v>
      </c>
      <c r="O1111" t="s">
        <v>1479</v>
      </c>
      <c r="P1111" t="s">
        <v>2513</v>
      </c>
      <c r="Q1111" t="s">
        <v>2514</v>
      </c>
      <c r="R1111" t="s">
        <v>72</v>
      </c>
      <c r="S1111" s="83">
        <v>1483.77</v>
      </c>
      <c r="T1111" s="83">
        <v>0</v>
      </c>
      <c r="U1111" s="83">
        <v>1483.77</v>
      </c>
      <c r="V1111" s="83">
        <v>0</v>
      </c>
      <c r="W1111" s="83">
        <v>0</v>
      </c>
      <c r="X1111" s="83">
        <v>0</v>
      </c>
      <c r="Y1111">
        <v>0</v>
      </c>
      <c r="Z1111" s="83">
        <v>148.37700000000001</v>
      </c>
      <c r="AA1111" s="83">
        <v>148.37700000000001</v>
      </c>
    </row>
    <row r="1112" spans="1:27" x14ac:dyDescent="0.25">
      <c r="A1112" t="s">
        <v>1529</v>
      </c>
      <c r="B1112" t="s">
        <v>1529</v>
      </c>
      <c r="C1112" t="s">
        <v>2923</v>
      </c>
      <c r="D1112" t="s">
        <v>2924</v>
      </c>
      <c r="E1112" t="s">
        <v>2925</v>
      </c>
      <c r="F1112" t="s">
        <v>2926</v>
      </c>
      <c r="G1112" t="s">
        <v>2310</v>
      </c>
      <c r="H1112" t="s">
        <v>2927</v>
      </c>
      <c r="I1112" t="s">
        <v>68</v>
      </c>
      <c r="J1112" t="s">
        <v>69</v>
      </c>
      <c r="K1112" t="s">
        <v>96</v>
      </c>
      <c r="L1112" t="s">
        <v>97</v>
      </c>
      <c r="M1112" t="s">
        <v>3724</v>
      </c>
      <c r="N1112" t="s">
        <v>1473</v>
      </c>
      <c r="O1112" t="s">
        <v>1473</v>
      </c>
      <c r="P1112" t="s">
        <v>709</v>
      </c>
      <c r="Q1112" t="s">
        <v>710</v>
      </c>
      <c r="R1112" t="s">
        <v>72</v>
      </c>
      <c r="S1112" s="83">
        <v>2467.5099999999998</v>
      </c>
      <c r="T1112" s="83">
        <v>1500</v>
      </c>
      <c r="U1112" s="83">
        <v>967.51</v>
      </c>
      <c r="V1112" s="83">
        <v>0</v>
      </c>
      <c r="W1112" s="83">
        <v>0</v>
      </c>
      <c r="X1112" s="83">
        <v>11.554183454667809</v>
      </c>
      <c r="Y1112">
        <v>0</v>
      </c>
      <c r="Z1112" s="83">
        <v>96.750999999999991</v>
      </c>
      <c r="AA1112" s="83">
        <v>108.30518345466778</v>
      </c>
    </row>
    <row r="1113" spans="1:27" x14ac:dyDescent="0.25">
      <c r="A1113" t="s">
        <v>1529</v>
      </c>
      <c r="B1113" t="s">
        <v>1529</v>
      </c>
      <c r="C1113" t="s">
        <v>2923</v>
      </c>
      <c r="D1113" t="s">
        <v>2924</v>
      </c>
      <c r="E1113" t="s">
        <v>2925</v>
      </c>
      <c r="F1113" t="s">
        <v>2926</v>
      </c>
      <c r="G1113" t="s">
        <v>2310</v>
      </c>
      <c r="H1113" t="s">
        <v>2927</v>
      </c>
      <c r="I1113" t="s">
        <v>68</v>
      </c>
      <c r="J1113" t="s">
        <v>69</v>
      </c>
      <c r="K1113" t="s">
        <v>96</v>
      </c>
      <c r="L1113" t="s">
        <v>97</v>
      </c>
      <c r="M1113" t="s">
        <v>3724</v>
      </c>
      <c r="N1113" t="s">
        <v>3725</v>
      </c>
      <c r="O1113" t="s">
        <v>2018</v>
      </c>
      <c r="P1113" t="s">
        <v>2019</v>
      </c>
      <c r="Q1113" t="s">
        <v>2020</v>
      </c>
      <c r="R1113" t="s">
        <v>72</v>
      </c>
      <c r="S1113" s="83">
        <v>2605.4000000000005</v>
      </c>
      <c r="T1113" s="83">
        <v>2314.1</v>
      </c>
      <c r="U1113" s="83">
        <v>291.30000000000086</v>
      </c>
      <c r="V1113" s="83">
        <v>0</v>
      </c>
      <c r="W1113" s="83">
        <v>0</v>
      </c>
      <c r="X1113" s="83">
        <v>17.825023954964522</v>
      </c>
      <c r="Y1113">
        <v>0</v>
      </c>
      <c r="Z1113" s="83">
        <v>29.130000000000067</v>
      </c>
      <c r="AA1113" s="83">
        <v>46.955023954964645</v>
      </c>
    </row>
    <row r="1114" spans="1:27" x14ac:dyDescent="0.25">
      <c r="A1114" t="s">
        <v>1529</v>
      </c>
      <c r="B1114" t="s">
        <v>1529</v>
      </c>
      <c r="C1114" t="s">
        <v>2923</v>
      </c>
      <c r="D1114" t="s">
        <v>2924</v>
      </c>
      <c r="E1114" t="s">
        <v>2925</v>
      </c>
      <c r="F1114" t="s">
        <v>2926</v>
      </c>
      <c r="G1114" t="s">
        <v>2310</v>
      </c>
      <c r="H1114" t="s">
        <v>2927</v>
      </c>
      <c r="I1114" t="s">
        <v>68</v>
      </c>
      <c r="J1114" t="s">
        <v>69</v>
      </c>
      <c r="K1114" t="s">
        <v>96</v>
      </c>
      <c r="L1114" t="s">
        <v>97</v>
      </c>
      <c r="M1114" t="s">
        <v>3724</v>
      </c>
      <c r="N1114" t="s">
        <v>3725</v>
      </c>
      <c r="O1114" t="s">
        <v>2018</v>
      </c>
      <c r="P1114" t="s">
        <v>2062</v>
      </c>
      <c r="Q1114" t="s">
        <v>2020</v>
      </c>
      <c r="R1114" t="s">
        <v>72</v>
      </c>
      <c r="S1114" s="83">
        <v>282.5</v>
      </c>
      <c r="T1114" s="83">
        <v>0</v>
      </c>
      <c r="U1114" s="83">
        <v>282.5</v>
      </c>
      <c r="V1114" s="83">
        <v>0</v>
      </c>
      <c r="W1114" s="83">
        <v>0</v>
      </c>
      <c r="X1114" s="83">
        <v>0</v>
      </c>
      <c r="Y1114">
        <v>0</v>
      </c>
      <c r="Z1114" s="83">
        <v>28.25</v>
      </c>
      <c r="AA1114" s="83">
        <v>28.25</v>
      </c>
    </row>
    <row r="1115" spans="1:27" x14ac:dyDescent="0.25">
      <c r="A1115" t="s">
        <v>1529</v>
      </c>
      <c r="B1115" t="s">
        <v>1529</v>
      </c>
      <c r="C1115" t="s">
        <v>2923</v>
      </c>
      <c r="D1115" t="s">
        <v>2924</v>
      </c>
      <c r="E1115" t="s">
        <v>2925</v>
      </c>
      <c r="F1115" t="s">
        <v>2926</v>
      </c>
      <c r="G1115" t="s">
        <v>2310</v>
      </c>
      <c r="H1115" t="s">
        <v>2927</v>
      </c>
      <c r="I1115" t="s">
        <v>68</v>
      </c>
      <c r="J1115" t="s">
        <v>69</v>
      </c>
      <c r="K1115" t="s">
        <v>96</v>
      </c>
      <c r="L1115" t="s">
        <v>97</v>
      </c>
      <c r="M1115" t="s">
        <v>3724</v>
      </c>
      <c r="N1115" t="s">
        <v>3725</v>
      </c>
      <c r="O1115" t="s">
        <v>2018</v>
      </c>
      <c r="P1115" t="s">
        <v>2149</v>
      </c>
      <c r="Q1115" t="s">
        <v>2020</v>
      </c>
      <c r="R1115" t="s">
        <v>72</v>
      </c>
      <c r="S1115" s="83">
        <v>158.60000000000002</v>
      </c>
      <c r="T1115" s="83">
        <v>341.8</v>
      </c>
      <c r="U1115" s="83">
        <v>-183.2</v>
      </c>
      <c r="V1115" s="83">
        <v>0</v>
      </c>
      <c r="W1115" s="83">
        <v>0</v>
      </c>
      <c r="X1115" s="83">
        <v>2.6328132698703048</v>
      </c>
      <c r="Y1115">
        <v>0</v>
      </c>
      <c r="Z1115" s="83">
        <v>-18.319999999999993</v>
      </c>
      <c r="AA1115" s="83">
        <v>-15.687186730129685</v>
      </c>
    </row>
    <row r="1116" spans="1:27" x14ac:dyDescent="0.25">
      <c r="A1116" t="s">
        <v>1529</v>
      </c>
      <c r="B1116" t="s">
        <v>1529</v>
      </c>
      <c r="C1116" t="s">
        <v>2923</v>
      </c>
      <c r="D1116" t="s">
        <v>2924</v>
      </c>
      <c r="E1116" t="s">
        <v>2925</v>
      </c>
      <c r="F1116" t="s">
        <v>2926</v>
      </c>
      <c r="G1116" t="s">
        <v>2310</v>
      </c>
      <c r="H1116" t="s">
        <v>2927</v>
      </c>
      <c r="I1116" t="s">
        <v>68</v>
      </c>
      <c r="J1116" t="s">
        <v>69</v>
      </c>
      <c r="K1116" t="s">
        <v>96</v>
      </c>
      <c r="L1116" t="s">
        <v>97</v>
      </c>
      <c r="M1116" t="s">
        <v>3724</v>
      </c>
      <c r="N1116" t="s">
        <v>2021</v>
      </c>
      <c r="O1116" t="s">
        <v>2022</v>
      </c>
      <c r="P1116" t="s">
        <v>1412</v>
      </c>
      <c r="Q1116" t="s">
        <v>1413</v>
      </c>
      <c r="R1116" t="s">
        <v>72</v>
      </c>
      <c r="S1116" s="83">
        <v>299.28000000000003</v>
      </c>
      <c r="T1116" s="83">
        <v>502.32000000000005</v>
      </c>
      <c r="U1116" s="83">
        <v>-203.04000000000002</v>
      </c>
      <c r="V1116" s="83">
        <v>0</v>
      </c>
      <c r="W1116" s="83">
        <v>0</v>
      </c>
      <c r="X1116" s="83">
        <v>3.8692649552991565</v>
      </c>
      <c r="Y1116">
        <v>0</v>
      </c>
      <c r="Z1116" s="83">
        <v>-20.303999999999998</v>
      </c>
      <c r="AA1116" s="83">
        <v>-16.434735044700844</v>
      </c>
    </row>
    <row r="1117" spans="1:27" x14ac:dyDescent="0.25">
      <c r="A1117" t="s">
        <v>1529</v>
      </c>
      <c r="B1117" t="s">
        <v>1529</v>
      </c>
      <c r="C1117" t="s">
        <v>2923</v>
      </c>
      <c r="D1117" t="s">
        <v>2924</v>
      </c>
      <c r="E1117" t="s">
        <v>2925</v>
      </c>
      <c r="F1117" t="s">
        <v>2926</v>
      </c>
      <c r="G1117" t="s">
        <v>2310</v>
      </c>
      <c r="H1117" t="s">
        <v>2927</v>
      </c>
      <c r="I1117" t="s">
        <v>68</v>
      </c>
      <c r="J1117" t="s">
        <v>69</v>
      </c>
      <c r="K1117" t="s">
        <v>96</v>
      </c>
      <c r="L1117" t="s">
        <v>97</v>
      </c>
      <c r="M1117" t="s">
        <v>3724</v>
      </c>
      <c r="N1117" t="s">
        <v>3726</v>
      </c>
      <c r="O1117" t="s">
        <v>1476</v>
      </c>
      <c r="P1117" t="s">
        <v>2023</v>
      </c>
      <c r="Q1117" t="s">
        <v>2024</v>
      </c>
      <c r="R1117" t="s">
        <v>72</v>
      </c>
      <c r="S1117" s="83">
        <v>0</v>
      </c>
      <c r="T1117" s="83">
        <v>130.62</v>
      </c>
      <c r="U1117" s="83">
        <v>-130.62</v>
      </c>
      <c r="V1117" s="83">
        <v>0</v>
      </c>
      <c r="W1117" s="83">
        <v>0</v>
      </c>
      <c r="X1117" s="83">
        <v>1.0061382952324731</v>
      </c>
      <c r="Y1117">
        <v>0</v>
      </c>
      <c r="Z1117" s="83">
        <v>-13.061999999999999</v>
      </c>
      <c r="AA1117" s="83">
        <v>-12.055861704767528</v>
      </c>
    </row>
    <row r="1118" spans="1:27" x14ac:dyDescent="0.25">
      <c r="A1118" t="s">
        <v>1529</v>
      </c>
      <c r="B1118" t="s">
        <v>1529</v>
      </c>
      <c r="C1118" t="s">
        <v>2923</v>
      </c>
      <c r="D1118" t="s">
        <v>2924</v>
      </c>
      <c r="E1118" t="s">
        <v>2925</v>
      </c>
      <c r="F1118" t="s">
        <v>2926</v>
      </c>
      <c r="G1118" t="s">
        <v>2310</v>
      </c>
      <c r="H1118" t="s">
        <v>2927</v>
      </c>
      <c r="I1118" t="s">
        <v>68</v>
      </c>
      <c r="J1118" t="s">
        <v>69</v>
      </c>
      <c r="K1118" t="s">
        <v>96</v>
      </c>
      <c r="L1118" t="s">
        <v>97</v>
      </c>
      <c r="M1118" t="s">
        <v>3866</v>
      </c>
      <c r="N1118" t="s">
        <v>1414</v>
      </c>
      <c r="O1118" t="s">
        <v>1477</v>
      </c>
      <c r="P1118" t="s">
        <v>2277</v>
      </c>
      <c r="Q1118" t="s">
        <v>2025</v>
      </c>
      <c r="R1118" t="s">
        <v>72</v>
      </c>
      <c r="S1118" s="83">
        <v>8188.25</v>
      </c>
      <c r="T1118" s="83">
        <v>3509.25</v>
      </c>
      <c r="U1118" s="83">
        <v>4679</v>
      </c>
      <c r="V1118" s="83">
        <v>0</v>
      </c>
      <c r="W1118" s="83">
        <v>0</v>
      </c>
      <c r="X1118" s="83">
        <v>27.031012192195337</v>
      </c>
      <c r="Y1118">
        <v>0</v>
      </c>
      <c r="Z1118" s="83">
        <v>467.90000000000003</v>
      </c>
      <c r="AA1118" s="83">
        <v>494.9310121921954</v>
      </c>
    </row>
    <row r="1119" spans="1:27" x14ac:dyDescent="0.25">
      <c r="A1119" t="s">
        <v>1529</v>
      </c>
      <c r="B1119" t="s">
        <v>1529</v>
      </c>
      <c r="C1119" t="s">
        <v>2923</v>
      </c>
      <c r="D1119" t="s">
        <v>2924</v>
      </c>
      <c r="E1119" t="s">
        <v>2925</v>
      </c>
      <c r="F1119" t="s">
        <v>2926</v>
      </c>
      <c r="G1119" t="s">
        <v>2310</v>
      </c>
      <c r="H1119" t="s">
        <v>2927</v>
      </c>
      <c r="I1119" t="s">
        <v>59</v>
      </c>
      <c r="J1119" t="s">
        <v>127</v>
      </c>
      <c r="K1119" t="s">
        <v>118</v>
      </c>
      <c r="L1119" t="s">
        <v>119</v>
      </c>
      <c r="M1119" t="s">
        <v>2280</v>
      </c>
      <c r="N1119" t="s">
        <v>2287</v>
      </c>
      <c r="O1119" t="s">
        <v>1480</v>
      </c>
      <c r="P1119" t="s">
        <v>2288</v>
      </c>
      <c r="Q1119" t="s">
        <v>2289</v>
      </c>
      <c r="R1119" t="s">
        <v>131</v>
      </c>
      <c r="S1119" s="83">
        <v>0</v>
      </c>
      <c r="T1119" s="83">
        <v>664.04</v>
      </c>
      <c r="U1119" s="83">
        <v>-664.04</v>
      </c>
      <c r="V1119" s="83">
        <v>0</v>
      </c>
      <c r="W1119" s="83">
        <v>0</v>
      </c>
      <c r="X1119" s="83">
        <v>5.1149599874917415</v>
      </c>
      <c r="Y1119">
        <v>0</v>
      </c>
      <c r="Z1119" s="83">
        <v>-66.403999999999996</v>
      </c>
      <c r="AA1119" s="83">
        <v>-61.289040012508252</v>
      </c>
    </row>
    <row r="1120" spans="1:27" x14ac:dyDescent="0.25">
      <c r="A1120" t="s">
        <v>1529</v>
      </c>
      <c r="B1120" t="s">
        <v>1529</v>
      </c>
      <c r="C1120" t="s">
        <v>2923</v>
      </c>
      <c r="D1120" t="s">
        <v>2924</v>
      </c>
      <c r="E1120" t="s">
        <v>2925</v>
      </c>
      <c r="F1120" t="s">
        <v>2926</v>
      </c>
      <c r="G1120" t="s">
        <v>2310</v>
      </c>
      <c r="H1120" t="s">
        <v>2927</v>
      </c>
      <c r="I1120" t="s">
        <v>59</v>
      </c>
      <c r="J1120" t="s">
        <v>127</v>
      </c>
      <c r="K1120" t="s">
        <v>75</v>
      </c>
      <c r="L1120" t="s">
        <v>76</v>
      </c>
      <c r="M1120" t="s">
        <v>133</v>
      </c>
      <c r="N1120" t="s">
        <v>481</v>
      </c>
      <c r="O1120" t="s">
        <v>482</v>
      </c>
      <c r="P1120" t="s">
        <v>1644</v>
      </c>
      <c r="Q1120" t="s">
        <v>1645</v>
      </c>
      <c r="R1120" t="s">
        <v>131</v>
      </c>
      <c r="S1120" s="83">
        <v>1358.4</v>
      </c>
      <c r="T1120" s="83">
        <v>1286.24</v>
      </c>
      <c r="U1120" s="83">
        <v>72.159999999999968</v>
      </c>
      <c r="V1120" s="83">
        <v>0</v>
      </c>
      <c r="W1120" s="83">
        <v>0</v>
      </c>
      <c r="X1120" s="83">
        <v>9.9076352844879487</v>
      </c>
      <c r="Y1120">
        <v>0</v>
      </c>
      <c r="Z1120" s="83">
        <v>7.2160000000000082</v>
      </c>
      <c r="AA1120" s="83">
        <v>17.12363528448796</v>
      </c>
    </row>
    <row r="1121" spans="1:27" x14ac:dyDescent="0.25">
      <c r="A1121" t="s">
        <v>1529</v>
      </c>
      <c r="B1121" t="s">
        <v>1529</v>
      </c>
      <c r="C1121" t="s">
        <v>2923</v>
      </c>
      <c r="D1121" t="s">
        <v>2924</v>
      </c>
      <c r="E1121" t="s">
        <v>2925</v>
      </c>
      <c r="F1121" t="s">
        <v>2926</v>
      </c>
      <c r="G1121" t="s">
        <v>2310</v>
      </c>
      <c r="H1121" t="s">
        <v>2927</v>
      </c>
      <c r="I1121" t="s">
        <v>59</v>
      </c>
      <c r="J1121" t="s">
        <v>127</v>
      </c>
      <c r="K1121" t="s">
        <v>75</v>
      </c>
      <c r="L1121" t="s">
        <v>76</v>
      </c>
      <c r="M1121" t="s">
        <v>133</v>
      </c>
      <c r="N1121" t="s">
        <v>337</v>
      </c>
      <c r="O1121" t="s">
        <v>338</v>
      </c>
      <c r="P1121" t="s">
        <v>2517</v>
      </c>
      <c r="Q1121" t="s">
        <v>2518</v>
      </c>
      <c r="R1121" t="s">
        <v>131</v>
      </c>
      <c r="S1121" s="83">
        <v>0</v>
      </c>
      <c r="T1121" s="83">
        <v>537.1</v>
      </c>
      <c r="U1121" s="83">
        <v>-537.1</v>
      </c>
      <c r="V1121" s="83">
        <v>0</v>
      </c>
      <c r="W1121" s="83">
        <v>0</v>
      </c>
      <c r="X1121" s="83">
        <v>4.1371679556680538</v>
      </c>
      <c r="Y1121">
        <v>0</v>
      </c>
      <c r="Z1121" s="83">
        <v>-53.710000000000008</v>
      </c>
      <c r="AA1121" s="83">
        <v>-49.572832044331953</v>
      </c>
    </row>
    <row r="1122" spans="1:27" x14ac:dyDescent="0.25">
      <c r="A1122" t="s">
        <v>1529</v>
      </c>
      <c r="B1122" t="s">
        <v>1529</v>
      </c>
      <c r="C1122" t="s">
        <v>2923</v>
      </c>
      <c r="D1122" t="s">
        <v>2924</v>
      </c>
      <c r="E1122" t="s">
        <v>2925</v>
      </c>
      <c r="F1122" t="s">
        <v>2926</v>
      </c>
      <c r="G1122" t="s">
        <v>2310</v>
      </c>
      <c r="H1122" t="s">
        <v>2927</v>
      </c>
      <c r="I1122" t="s">
        <v>59</v>
      </c>
      <c r="J1122" t="s">
        <v>127</v>
      </c>
      <c r="K1122" t="s">
        <v>75</v>
      </c>
      <c r="L1122" t="s">
        <v>76</v>
      </c>
      <c r="M1122" t="s">
        <v>133</v>
      </c>
      <c r="N1122" t="s">
        <v>134</v>
      </c>
      <c r="O1122" t="s">
        <v>135</v>
      </c>
      <c r="P1122" t="s">
        <v>138</v>
      </c>
      <c r="Q1122" t="s">
        <v>139</v>
      </c>
      <c r="R1122" t="s">
        <v>131</v>
      </c>
      <c r="S1122" s="83">
        <v>0</v>
      </c>
      <c r="T1122" s="83">
        <v>432.96</v>
      </c>
      <c r="U1122" s="83">
        <v>-432.96</v>
      </c>
      <c r="V1122" s="83">
        <v>0</v>
      </c>
      <c r="W1122" s="83">
        <v>0</v>
      </c>
      <c r="X1122" s="83">
        <v>3.3349995123553167</v>
      </c>
      <c r="Y1122">
        <v>0</v>
      </c>
      <c r="Z1122" s="83">
        <v>-43.295999999999999</v>
      </c>
      <c r="AA1122" s="83">
        <v>-39.961000487644682</v>
      </c>
    </row>
    <row r="1123" spans="1:27" x14ac:dyDescent="0.25">
      <c r="A1123" t="s">
        <v>1529</v>
      </c>
      <c r="B1123" t="s">
        <v>1529</v>
      </c>
      <c r="C1123" t="s">
        <v>2923</v>
      </c>
      <c r="D1123" t="s">
        <v>2924</v>
      </c>
      <c r="E1123" t="s">
        <v>2925</v>
      </c>
      <c r="F1123" t="s">
        <v>2926</v>
      </c>
      <c r="G1123" t="s">
        <v>2310</v>
      </c>
      <c r="H1123" t="s">
        <v>2927</v>
      </c>
      <c r="I1123" t="s">
        <v>59</v>
      </c>
      <c r="J1123" t="s">
        <v>127</v>
      </c>
      <c r="K1123" t="s">
        <v>75</v>
      </c>
      <c r="L1123" t="s">
        <v>76</v>
      </c>
      <c r="M1123" t="s">
        <v>133</v>
      </c>
      <c r="N1123" t="s">
        <v>134</v>
      </c>
      <c r="O1123" t="s">
        <v>135</v>
      </c>
      <c r="P1123" t="s">
        <v>1554</v>
      </c>
      <c r="Q1123" t="s">
        <v>1555</v>
      </c>
      <c r="R1123" t="s">
        <v>131</v>
      </c>
      <c r="S1123" s="83">
        <v>0</v>
      </c>
      <c r="T1123" s="83">
        <v>216.32</v>
      </c>
      <c r="U1123" s="83">
        <v>-216.32</v>
      </c>
      <c r="V1123" s="83">
        <v>0</v>
      </c>
      <c r="W1123" s="83">
        <v>0</v>
      </c>
      <c r="X1123" s="83">
        <v>1.6662673099424936</v>
      </c>
      <c r="Y1123">
        <v>0</v>
      </c>
      <c r="Z1123" s="83">
        <v>-21.632000000000001</v>
      </c>
      <c r="AA1123" s="83">
        <v>-19.965732690057507</v>
      </c>
    </row>
    <row r="1124" spans="1:27" x14ac:dyDescent="0.25">
      <c r="A1124" t="s">
        <v>1529</v>
      </c>
      <c r="B1124" t="s">
        <v>1529</v>
      </c>
      <c r="C1124" t="s">
        <v>2923</v>
      </c>
      <c r="D1124" t="s">
        <v>2924</v>
      </c>
      <c r="E1124" t="s">
        <v>2925</v>
      </c>
      <c r="F1124" t="s">
        <v>2926</v>
      </c>
      <c r="G1124" t="s">
        <v>2310</v>
      </c>
      <c r="H1124" t="s">
        <v>2927</v>
      </c>
      <c r="I1124" t="s">
        <v>59</v>
      </c>
      <c r="J1124" t="s">
        <v>127</v>
      </c>
      <c r="K1124" t="s">
        <v>75</v>
      </c>
      <c r="L1124" t="s">
        <v>76</v>
      </c>
      <c r="M1124" t="s">
        <v>133</v>
      </c>
      <c r="N1124" t="s">
        <v>134</v>
      </c>
      <c r="O1124" t="s">
        <v>135</v>
      </c>
      <c r="P1124" t="s">
        <v>142</v>
      </c>
      <c r="Q1124" t="s">
        <v>143</v>
      </c>
      <c r="R1124" t="s">
        <v>131</v>
      </c>
      <c r="S1124" s="83">
        <v>0</v>
      </c>
      <c r="T1124" s="83">
        <v>196</v>
      </c>
      <c r="U1124" s="83">
        <v>-196</v>
      </c>
      <c r="V1124" s="83">
        <v>0</v>
      </c>
      <c r="W1124" s="83">
        <v>0</v>
      </c>
      <c r="X1124" s="83">
        <v>1.5097466380765938</v>
      </c>
      <c r="Y1124">
        <v>0</v>
      </c>
      <c r="Z1124" s="83">
        <v>-19.600000000000001</v>
      </c>
      <c r="AA1124" s="83">
        <v>-18.090253361923409</v>
      </c>
    </row>
    <row r="1125" spans="1:27" x14ac:dyDescent="0.25">
      <c r="A1125" t="s">
        <v>1529</v>
      </c>
      <c r="B1125" t="s">
        <v>1529</v>
      </c>
      <c r="C1125" t="s">
        <v>2923</v>
      </c>
      <c r="D1125" t="s">
        <v>2924</v>
      </c>
      <c r="E1125" t="s">
        <v>2925</v>
      </c>
      <c r="F1125" t="s">
        <v>2926</v>
      </c>
      <c r="G1125" t="s">
        <v>2310</v>
      </c>
      <c r="H1125" t="s">
        <v>2927</v>
      </c>
      <c r="I1125" t="s">
        <v>59</v>
      </c>
      <c r="J1125" t="s">
        <v>127</v>
      </c>
      <c r="K1125" t="s">
        <v>75</v>
      </c>
      <c r="L1125" t="s">
        <v>76</v>
      </c>
      <c r="M1125" t="s">
        <v>133</v>
      </c>
      <c r="N1125" t="s">
        <v>134</v>
      </c>
      <c r="O1125" t="s">
        <v>135</v>
      </c>
      <c r="P1125" t="s">
        <v>1556</v>
      </c>
      <c r="Q1125" t="s">
        <v>1557</v>
      </c>
      <c r="R1125" t="s">
        <v>131</v>
      </c>
      <c r="S1125" s="83">
        <v>355.77</v>
      </c>
      <c r="T1125" s="83">
        <v>0</v>
      </c>
      <c r="U1125" s="83">
        <v>355.77</v>
      </c>
      <c r="V1125" s="83">
        <v>0</v>
      </c>
      <c r="W1125" s="83">
        <v>0</v>
      </c>
      <c r="X1125" s="83">
        <v>0</v>
      </c>
      <c r="Y1125">
        <v>0</v>
      </c>
      <c r="Z1125" s="83">
        <v>35.576999999999998</v>
      </c>
      <c r="AA1125" s="83">
        <v>35.576999999999998</v>
      </c>
    </row>
    <row r="1126" spans="1:27" x14ac:dyDescent="0.25">
      <c r="A1126" t="s">
        <v>1529</v>
      </c>
      <c r="B1126" t="s">
        <v>1529</v>
      </c>
      <c r="C1126" t="s">
        <v>2923</v>
      </c>
      <c r="D1126" t="s">
        <v>2924</v>
      </c>
      <c r="E1126" t="s">
        <v>2925</v>
      </c>
      <c r="F1126" t="s">
        <v>2926</v>
      </c>
      <c r="G1126" t="s">
        <v>2310</v>
      </c>
      <c r="H1126" t="s">
        <v>2927</v>
      </c>
      <c r="I1126" t="s">
        <v>59</v>
      </c>
      <c r="J1126" t="s">
        <v>127</v>
      </c>
      <c r="K1126" t="s">
        <v>75</v>
      </c>
      <c r="L1126" t="s">
        <v>76</v>
      </c>
      <c r="M1126" t="s">
        <v>133</v>
      </c>
      <c r="N1126" t="s">
        <v>134</v>
      </c>
      <c r="O1126" t="s">
        <v>135</v>
      </c>
      <c r="P1126" t="s">
        <v>2063</v>
      </c>
      <c r="Q1126" t="s">
        <v>2064</v>
      </c>
      <c r="R1126" t="s">
        <v>131</v>
      </c>
      <c r="S1126" s="83">
        <v>339</v>
      </c>
      <c r="T1126" s="83">
        <v>0</v>
      </c>
      <c r="U1126" s="83">
        <v>339</v>
      </c>
      <c r="V1126" s="83">
        <v>0</v>
      </c>
      <c r="W1126" s="83">
        <v>0</v>
      </c>
      <c r="X1126" s="83">
        <v>0</v>
      </c>
      <c r="Y1126">
        <v>0</v>
      </c>
      <c r="Z1126" s="83">
        <v>33.9</v>
      </c>
      <c r="AA1126" s="83">
        <v>33.9</v>
      </c>
    </row>
    <row r="1127" spans="1:27" x14ac:dyDescent="0.25">
      <c r="A1127" t="s">
        <v>1529</v>
      </c>
      <c r="B1127" t="s">
        <v>1529</v>
      </c>
      <c r="C1127" t="s">
        <v>2923</v>
      </c>
      <c r="D1127" t="s">
        <v>2924</v>
      </c>
      <c r="E1127" t="s">
        <v>2925</v>
      </c>
      <c r="F1127" t="s">
        <v>2926</v>
      </c>
      <c r="G1127" t="s">
        <v>2310</v>
      </c>
      <c r="H1127" t="s">
        <v>2927</v>
      </c>
      <c r="I1127" t="s">
        <v>59</v>
      </c>
      <c r="J1127" t="s">
        <v>127</v>
      </c>
      <c r="K1127" t="s">
        <v>75</v>
      </c>
      <c r="L1127" t="s">
        <v>76</v>
      </c>
      <c r="M1127" t="s">
        <v>133</v>
      </c>
      <c r="N1127" t="s">
        <v>149</v>
      </c>
      <c r="O1127" t="s">
        <v>150</v>
      </c>
      <c r="P1127" t="s">
        <v>1004</v>
      </c>
      <c r="Q1127" t="s">
        <v>1005</v>
      </c>
      <c r="R1127" t="s">
        <v>131</v>
      </c>
      <c r="S1127" s="83">
        <v>0</v>
      </c>
      <c r="T1127" s="83">
        <v>269.45999999999998</v>
      </c>
      <c r="U1127" s="83">
        <v>-269.45999999999998</v>
      </c>
      <c r="V1127" s="83">
        <v>0</v>
      </c>
      <c r="W1127" s="83">
        <v>0</v>
      </c>
      <c r="X1127" s="83">
        <v>2.0755935157965251</v>
      </c>
      <c r="Y1127">
        <v>0</v>
      </c>
      <c r="Z1127" s="83">
        <v>-26.946000000000002</v>
      </c>
      <c r="AA1127" s="83">
        <v>-24.870406484203475</v>
      </c>
    </row>
    <row r="1128" spans="1:27" x14ac:dyDescent="0.25">
      <c r="A1128" t="s">
        <v>1529</v>
      </c>
      <c r="B1128" t="s">
        <v>1529</v>
      </c>
      <c r="C1128" t="s">
        <v>2923</v>
      </c>
      <c r="D1128" t="s">
        <v>2924</v>
      </c>
      <c r="E1128" t="s">
        <v>2925</v>
      </c>
      <c r="F1128" t="s">
        <v>2926</v>
      </c>
      <c r="G1128" t="s">
        <v>2310</v>
      </c>
      <c r="H1128" t="s">
        <v>2927</v>
      </c>
      <c r="I1128" t="s">
        <v>59</v>
      </c>
      <c r="J1128" t="s">
        <v>127</v>
      </c>
      <c r="K1128" t="s">
        <v>75</v>
      </c>
      <c r="L1128" t="s">
        <v>76</v>
      </c>
      <c r="M1128" t="s">
        <v>133</v>
      </c>
      <c r="N1128" t="s">
        <v>149</v>
      </c>
      <c r="O1128" t="s">
        <v>150</v>
      </c>
      <c r="P1128" t="s">
        <v>307</v>
      </c>
      <c r="Q1128" t="s">
        <v>308</v>
      </c>
      <c r="R1128" t="s">
        <v>131</v>
      </c>
      <c r="S1128" s="83">
        <v>854.5</v>
      </c>
      <c r="T1128" s="83">
        <v>511.13999999999993</v>
      </c>
      <c r="U1128" s="83">
        <v>343.36</v>
      </c>
      <c r="V1128" s="83">
        <v>0</v>
      </c>
      <c r="W1128" s="83">
        <v>0</v>
      </c>
      <c r="X1128" s="83">
        <v>3.9372035540126022</v>
      </c>
      <c r="Y1128">
        <v>0</v>
      </c>
      <c r="Z1128" s="83">
        <v>34.335999999999999</v>
      </c>
      <c r="AA1128" s="83">
        <v>38.273203554012611</v>
      </c>
    </row>
    <row r="1129" spans="1:27" x14ac:dyDescent="0.25">
      <c r="A1129" t="s">
        <v>1529</v>
      </c>
      <c r="B1129" t="s">
        <v>1529</v>
      </c>
      <c r="C1129" t="s">
        <v>2923</v>
      </c>
      <c r="D1129" t="s">
        <v>2924</v>
      </c>
      <c r="E1129" t="s">
        <v>2925</v>
      </c>
      <c r="F1129" t="s">
        <v>2926</v>
      </c>
      <c r="G1129" t="s">
        <v>2310</v>
      </c>
      <c r="H1129" t="s">
        <v>2927</v>
      </c>
      <c r="I1129" t="s">
        <v>59</v>
      </c>
      <c r="J1129" t="s">
        <v>127</v>
      </c>
      <c r="K1129" t="s">
        <v>75</v>
      </c>
      <c r="L1129" t="s">
        <v>76</v>
      </c>
      <c r="M1129" t="s">
        <v>133</v>
      </c>
      <c r="N1129" t="s">
        <v>149</v>
      </c>
      <c r="O1129" t="s">
        <v>150</v>
      </c>
      <c r="P1129" t="s">
        <v>1006</v>
      </c>
      <c r="Q1129" t="s">
        <v>1007</v>
      </c>
      <c r="R1129" t="s">
        <v>131</v>
      </c>
      <c r="S1129" s="83">
        <v>752.10000000000014</v>
      </c>
      <c r="T1129" s="83">
        <v>848.53</v>
      </c>
      <c r="U1129" s="83">
        <v>-96.43</v>
      </c>
      <c r="V1129" s="83">
        <v>0</v>
      </c>
      <c r="W1129" s="83">
        <v>0</v>
      </c>
      <c r="X1129" s="83">
        <v>6.5360475245261842</v>
      </c>
      <c r="Y1129">
        <v>0</v>
      </c>
      <c r="Z1129" s="83">
        <v>-9.6429999999999936</v>
      </c>
      <c r="AA1129" s="83">
        <v>-3.1069524754738111</v>
      </c>
    </row>
    <row r="1130" spans="1:27" x14ac:dyDescent="0.25">
      <c r="A1130" t="s">
        <v>1529</v>
      </c>
      <c r="B1130" t="s">
        <v>1529</v>
      </c>
      <c r="C1130" t="s">
        <v>2923</v>
      </c>
      <c r="D1130" t="s">
        <v>2924</v>
      </c>
      <c r="E1130" t="s">
        <v>2925</v>
      </c>
      <c r="F1130" t="s">
        <v>2926</v>
      </c>
      <c r="G1130" t="s">
        <v>2310</v>
      </c>
      <c r="H1130" t="s">
        <v>2927</v>
      </c>
      <c r="I1130" t="s">
        <v>59</v>
      </c>
      <c r="J1130" t="s">
        <v>127</v>
      </c>
      <c r="K1130" t="s">
        <v>75</v>
      </c>
      <c r="L1130" t="s">
        <v>76</v>
      </c>
      <c r="M1130" t="s">
        <v>133</v>
      </c>
      <c r="N1130" t="s">
        <v>149</v>
      </c>
      <c r="O1130" t="s">
        <v>150</v>
      </c>
      <c r="P1130" t="s">
        <v>1008</v>
      </c>
      <c r="Q1130" t="s">
        <v>1009</v>
      </c>
      <c r="R1130" t="s">
        <v>131</v>
      </c>
      <c r="S1130" s="83">
        <v>204</v>
      </c>
      <c r="T1130" s="83">
        <v>1310.95</v>
      </c>
      <c r="U1130" s="83">
        <v>-1106.95</v>
      </c>
      <c r="V1130" s="83">
        <v>0</v>
      </c>
      <c r="W1130" s="83">
        <v>0</v>
      </c>
      <c r="X1130" s="83">
        <v>10.097971199931179</v>
      </c>
      <c r="Y1130">
        <v>0</v>
      </c>
      <c r="Z1130" s="83">
        <v>-110.69499999999999</v>
      </c>
      <c r="AA1130" s="83">
        <v>-100.59702880006883</v>
      </c>
    </row>
    <row r="1131" spans="1:27" x14ac:dyDescent="0.25">
      <c r="A1131" t="s">
        <v>1529</v>
      </c>
      <c r="B1131" t="s">
        <v>1529</v>
      </c>
      <c r="C1131" t="s">
        <v>2923</v>
      </c>
      <c r="D1131" t="s">
        <v>2924</v>
      </c>
      <c r="E1131" t="s">
        <v>2925</v>
      </c>
      <c r="F1131" t="s">
        <v>2926</v>
      </c>
      <c r="G1131" t="s">
        <v>2310</v>
      </c>
      <c r="H1131" t="s">
        <v>2927</v>
      </c>
      <c r="I1131" t="s">
        <v>59</v>
      </c>
      <c r="J1131" t="s">
        <v>127</v>
      </c>
      <c r="K1131" t="s">
        <v>75</v>
      </c>
      <c r="L1131" t="s">
        <v>76</v>
      </c>
      <c r="M1131" t="s">
        <v>133</v>
      </c>
      <c r="N1131" t="s">
        <v>149</v>
      </c>
      <c r="O1131" t="s">
        <v>150</v>
      </c>
      <c r="P1131" t="s">
        <v>2298</v>
      </c>
      <c r="Q1131" t="s">
        <v>2299</v>
      </c>
      <c r="R1131" t="s">
        <v>131</v>
      </c>
      <c r="S1131" s="83">
        <v>531.48</v>
      </c>
      <c r="T1131" s="83">
        <v>606</v>
      </c>
      <c r="U1131" s="83">
        <v>-74.52000000000001</v>
      </c>
      <c r="V1131" s="83">
        <v>0</v>
      </c>
      <c r="W1131" s="83">
        <v>0</v>
      </c>
      <c r="X1131" s="83">
        <v>4.667890115685795</v>
      </c>
      <c r="Y1131">
        <v>0</v>
      </c>
      <c r="Z1131" s="83">
        <v>-7.4519999999999982</v>
      </c>
      <c r="AA1131" s="83">
        <v>-2.7841098843142049</v>
      </c>
    </row>
    <row r="1132" spans="1:27" x14ac:dyDescent="0.25">
      <c r="A1132" t="s">
        <v>1529</v>
      </c>
      <c r="B1132" t="s">
        <v>1529</v>
      </c>
      <c r="C1132" t="s">
        <v>2923</v>
      </c>
      <c r="D1132" t="s">
        <v>2924</v>
      </c>
      <c r="E1132" t="s">
        <v>2925</v>
      </c>
      <c r="F1132" t="s">
        <v>2926</v>
      </c>
      <c r="G1132" t="s">
        <v>2310</v>
      </c>
      <c r="H1132" t="s">
        <v>2927</v>
      </c>
      <c r="I1132" t="s">
        <v>59</v>
      </c>
      <c r="J1132" t="s">
        <v>127</v>
      </c>
      <c r="K1132" t="s">
        <v>75</v>
      </c>
      <c r="L1132" t="s">
        <v>76</v>
      </c>
      <c r="M1132" t="s">
        <v>133</v>
      </c>
      <c r="N1132" t="s">
        <v>149</v>
      </c>
      <c r="O1132" t="s">
        <v>150</v>
      </c>
      <c r="P1132" t="s">
        <v>2334</v>
      </c>
      <c r="Q1132" t="s">
        <v>2335</v>
      </c>
      <c r="R1132" t="s">
        <v>131</v>
      </c>
      <c r="S1132" s="83">
        <v>0</v>
      </c>
      <c r="T1132" s="83">
        <v>51.4</v>
      </c>
      <c r="U1132" s="83">
        <v>-51.4</v>
      </c>
      <c r="V1132" s="83">
        <v>0</v>
      </c>
      <c r="W1132" s="83">
        <v>0</v>
      </c>
      <c r="X1132" s="83">
        <v>0.39592335304661691</v>
      </c>
      <c r="Y1132">
        <v>0</v>
      </c>
      <c r="Z1132" s="83">
        <v>-5.1400000000000006</v>
      </c>
      <c r="AA1132" s="83">
        <v>-4.7440766469533839</v>
      </c>
    </row>
    <row r="1133" spans="1:27" x14ac:dyDescent="0.25">
      <c r="A1133" t="s">
        <v>1529</v>
      </c>
      <c r="B1133" t="s">
        <v>1529</v>
      </c>
      <c r="C1133" t="s">
        <v>2923</v>
      </c>
      <c r="D1133" t="s">
        <v>2924</v>
      </c>
      <c r="E1133" t="s">
        <v>2925</v>
      </c>
      <c r="F1133" t="s">
        <v>2926</v>
      </c>
      <c r="G1133" t="s">
        <v>2310</v>
      </c>
      <c r="H1133" t="s">
        <v>2927</v>
      </c>
      <c r="I1133" t="s">
        <v>59</v>
      </c>
      <c r="J1133" t="s">
        <v>127</v>
      </c>
      <c r="K1133" t="s">
        <v>75</v>
      </c>
      <c r="L1133" t="s">
        <v>76</v>
      </c>
      <c r="M1133" t="s">
        <v>133</v>
      </c>
      <c r="N1133" t="s">
        <v>149</v>
      </c>
      <c r="O1133" t="s">
        <v>737</v>
      </c>
      <c r="P1133" t="s">
        <v>738</v>
      </c>
      <c r="Q1133" t="s">
        <v>739</v>
      </c>
      <c r="R1133" t="s">
        <v>131</v>
      </c>
      <c r="S1133" s="83">
        <v>46.97</v>
      </c>
      <c r="T1133" s="83">
        <v>0</v>
      </c>
      <c r="U1133" s="83">
        <v>46.97</v>
      </c>
      <c r="V1133" s="83">
        <v>0</v>
      </c>
      <c r="W1133" s="83">
        <v>0</v>
      </c>
      <c r="X1133" s="83">
        <v>0</v>
      </c>
      <c r="Y1133">
        <v>0</v>
      </c>
      <c r="Z1133" s="83">
        <v>4.6970000000000001</v>
      </c>
      <c r="AA1133" s="83">
        <v>4.6970000000000001</v>
      </c>
    </row>
    <row r="1134" spans="1:27" x14ac:dyDescent="0.25">
      <c r="A1134" t="s">
        <v>1529</v>
      </c>
      <c r="B1134" t="s">
        <v>1529</v>
      </c>
      <c r="C1134" t="s">
        <v>2923</v>
      </c>
      <c r="D1134" t="s">
        <v>2924</v>
      </c>
      <c r="E1134" t="s">
        <v>2925</v>
      </c>
      <c r="F1134" t="s">
        <v>2926</v>
      </c>
      <c r="G1134" t="s">
        <v>2310</v>
      </c>
      <c r="H1134" t="s">
        <v>2927</v>
      </c>
      <c r="I1134" t="s">
        <v>59</v>
      </c>
      <c r="J1134" t="s">
        <v>127</v>
      </c>
      <c r="K1134" t="s">
        <v>75</v>
      </c>
      <c r="L1134" t="s">
        <v>76</v>
      </c>
      <c r="M1134" t="s">
        <v>133</v>
      </c>
      <c r="N1134" t="s">
        <v>146</v>
      </c>
      <c r="O1134" t="s">
        <v>147</v>
      </c>
      <c r="P1134" t="s">
        <v>1614</v>
      </c>
      <c r="Q1134" t="s">
        <v>1615</v>
      </c>
      <c r="R1134" t="s">
        <v>131</v>
      </c>
      <c r="S1134" s="83">
        <v>131.26</v>
      </c>
      <c r="T1134" s="83">
        <v>0</v>
      </c>
      <c r="U1134" s="83">
        <v>131.26</v>
      </c>
      <c r="V1134" s="83">
        <v>0</v>
      </c>
      <c r="W1134" s="83">
        <v>0</v>
      </c>
      <c r="X1134" s="83">
        <v>0</v>
      </c>
      <c r="Y1134">
        <v>0</v>
      </c>
      <c r="Z1134" s="83">
        <v>13.125999999999999</v>
      </c>
      <c r="AA1134" s="83">
        <v>13.125999999999999</v>
      </c>
    </row>
    <row r="1135" spans="1:27" x14ac:dyDescent="0.25">
      <c r="A1135" t="s">
        <v>1529</v>
      </c>
      <c r="B1135" t="s">
        <v>1529</v>
      </c>
      <c r="C1135" t="s">
        <v>2923</v>
      </c>
      <c r="D1135" t="s">
        <v>2924</v>
      </c>
      <c r="E1135" t="s">
        <v>2925</v>
      </c>
      <c r="F1135" t="s">
        <v>2926</v>
      </c>
      <c r="G1135" t="s">
        <v>2310</v>
      </c>
      <c r="H1135" t="s">
        <v>2927</v>
      </c>
      <c r="I1135" t="s">
        <v>59</v>
      </c>
      <c r="J1135" t="s">
        <v>127</v>
      </c>
      <c r="K1135" t="s">
        <v>75</v>
      </c>
      <c r="L1135" t="s">
        <v>76</v>
      </c>
      <c r="M1135" t="s">
        <v>133</v>
      </c>
      <c r="N1135" t="s">
        <v>146</v>
      </c>
      <c r="O1135" t="s">
        <v>147</v>
      </c>
      <c r="P1135" t="s">
        <v>3144</v>
      </c>
      <c r="Q1135" t="s">
        <v>3145</v>
      </c>
      <c r="R1135" t="s">
        <v>131</v>
      </c>
      <c r="S1135" s="83">
        <v>0</v>
      </c>
      <c r="T1135" s="83">
        <v>379.35</v>
      </c>
      <c r="U1135" s="83">
        <v>-379.35</v>
      </c>
      <c r="V1135" s="83">
        <v>0</v>
      </c>
      <c r="W1135" s="83">
        <v>0</v>
      </c>
      <c r="X1135" s="83">
        <v>2.922052995685489</v>
      </c>
      <c r="Y1135">
        <v>0</v>
      </c>
      <c r="Z1135" s="83">
        <v>-37.935000000000002</v>
      </c>
      <c r="AA1135" s="83">
        <v>-35.012947004314512</v>
      </c>
    </row>
    <row r="1136" spans="1:27" x14ac:dyDescent="0.25">
      <c r="A1136" t="s">
        <v>1529</v>
      </c>
      <c r="B1136" t="s">
        <v>1529</v>
      </c>
      <c r="C1136" t="s">
        <v>2923</v>
      </c>
      <c r="D1136" t="s">
        <v>2924</v>
      </c>
      <c r="E1136" t="s">
        <v>2925</v>
      </c>
      <c r="F1136" t="s">
        <v>2926</v>
      </c>
      <c r="G1136" t="s">
        <v>2310</v>
      </c>
      <c r="H1136" t="s">
        <v>2927</v>
      </c>
      <c r="I1136" t="s">
        <v>59</v>
      </c>
      <c r="J1136" t="s">
        <v>127</v>
      </c>
      <c r="K1136" t="s">
        <v>75</v>
      </c>
      <c r="L1136" t="s">
        <v>76</v>
      </c>
      <c r="M1136" t="s">
        <v>133</v>
      </c>
      <c r="N1136" t="s">
        <v>146</v>
      </c>
      <c r="O1136" t="s">
        <v>480</v>
      </c>
      <c r="P1136" t="s">
        <v>2928</v>
      </c>
      <c r="Q1136" t="s">
        <v>2929</v>
      </c>
      <c r="R1136" t="s">
        <v>131</v>
      </c>
      <c r="S1136" s="83">
        <v>3020.5799999999995</v>
      </c>
      <c r="T1136" s="83">
        <v>3157.38</v>
      </c>
      <c r="U1136" s="83">
        <v>-136.80000000000064</v>
      </c>
      <c r="V1136" s="83">
        <v>0</v>
      </c>
      <c r="W1136" s="83">
        <v>0</v>
      </c>
      <c r="X1136" s="83">
        <v>24.320631837399368</v>
      </c>
      <c r="Y1136">
        <v>0</v>
      </c>
      <c r="Z1136" s="83">
        <v>-13.680000000000121</v>
      </c>
      <c r="AA1136" s="83">
        <v>10.640631837399269</v>
      </c>
    </row>
    <row r="1137" spans="1:27" x14ac:dyDescent="0.25">
      <c r="A1137" t="s">
        <v>1529</v>
      </c>
      <c r="B1137" t="s">
        <v>1529</v>
      </c>
      <c r="C1137" t="s">
        <v>2923</v>
      </c>
      <c r="D1137" t="s">
        <v>2924</v>
      </c>
      <c r="E1137" t="s">
        <v>2925</v>
      </c>
      <c r="F1137" t="s">
        <v>2926</v>
      </c>
      <c r="G1137" t="s">
        <v>2310</v>
      </c>
      <c r="H1137" t="s">
        <v>2927</v>
      </c>
      <c r="I1137" t="s">
        <v>59</v>
      </c>
      <c r="J1137" t="s">
        <v>127</v>
      </c>
      <c r="K1137" t="s">
        <v>75</v>
      </c>
      <c r="L1137" t="s">
        <v>76</v>
      </c>
      <c r="M1137" t="s">
        <v>153</v>
      </c>
      <c r="N1137" t="s">
        <v>2065</v>
      </c>
      <c r="O1137" t="s">
        <v>2066</v>
      </c>
      <c r="P1137" t="s">
        <v>2067</v>
      </c>
      <c r="Q1137" t="s">
        <v>2068</v>
      </c>
      <c r="R1137" t="s">
        <v>131</v>
      </c>
      <c r="S1137" s="83">
        <v>0</v>
      </c>
      <c r="T1137" s="83">
        <v>299.7</v>
      </c>
      <c r="U1137" s="83">
        <v>-299.7</v>
      </c>
      <c r="V1137" s="83">
        <v>0</v>
      </c>
      <c r="W1137" s="83">
        <v>0</v>
      </c>
      <c r="X1137" s="83">
        <v>2.3085258542426286</v>
      </c>
      <c r="Y1137">
        <v>0</v>
      </c>
      <c r="Z1137" s="83">
        <v>-29.97</v>
      </c>
      <c r="AA1137" s="83">
        <v>-27.661474145757371</v>
      </c>
    </row>
    <row r="1138" spans="1:27" x14ac:dyDescent="0.25">
      <c r="A1138" t="s">
        <v>1529</v>
      </c>
      <c r="B1138" t="s">
        <v>1529</v>
      </c>
      <c r="C1138" t="s">
        <v>2923</v>
      </c>
      <c r="D1138" t="s">
        <v>2924</v>
      </c>
      <c r="E1138" t="s">
        <v>2925</v>
      </c>
      <c r="F1138" t="s">
        <v>2926</v>
      </c>
      <c r="G1138" t="s">
        <v>2310</v>
      </c>
      <c r="H1138" t="s">
        <v>2927</v>
      </c>
      <c r="I1138" t="s">
        <v>59</v>
      </c>
      <c r="J1138" t="s">
        <v>127</v>
      </c>
      <c r="K1138" t="s">
        <v>75</v>
      </c>
      <c r="L1138" t="s">
        <v>76</v>
      </c>
      <c r="M1138" t="s">
        <v>153</v>
      </c>
      <c r="N1138" t="s">
        <v>2065</v>
      </c>
      <c r="O1138" t="s">
        <v>2066</v>
      </c>
      <c r="P1138" t="s">
        <v>3807</v>
      </c>
      <c r="Q1138" t="s">
        <v>3808</v>
      </c>
      <c r="R1138" t="s">
        <v>131</v>
      </c>
      <c r="S1138" s="83">
        <v>519.75</v>
      </c>
      <c r="T1138" s="83">
        <v>0</v>
      </c>
      <c r="U1138" s="83">
        <v>519.75</v>
      </c>
      <c r="V1138" s="83">
        <v>0</v>
      </c>
      <c r="W1138" s="83">
        <v>0</v>
      </c>
      <c r="X1138" s="83">
        <v>0</v>
      </c>
      <c r="Y1138">
        <v>0</v>
      </c>
      <c r="Z1138" s="83">
        <v>51.975000000000001</v>
      </c>
      <c r="AA1138" s="83">
        <v>51.975000000000001</v>
      </c>
    </row>
    <row r="1139" spans="1:27" x14ac:dyDescent="0.25">
      <c r="A1139" t="s">
        <v>1529</v>
      </c>
      <c r="B1139" t="s">
        <v>1529</v>
      </c>
      <c r="C1139" t="s">
        <v>2923</v>
      </c>
      <c r="D1139" t="s">
        <v>2924</v>
      </c>
      <c r="E1139" t="s">
        <v>2925</v>
      </c>
      <c r="F1139" t="s">
        <v>2926</v>
      </c>
      <c r="G1139" t="s">
        <v>2310</v>
      </c>
      <c r="H1139" t="s">
        <v>2927</v>
      </c>
      <c r="I1139" t="s">
        <v>59</v>
      </c>
      <c r="J1139" t="s">
        <v>127</v>
      </c>
      <c r="K1139" t="s">
        <v>75</v>
      </c>
      <c r="L1139" t="s">
        <v>76</v>
      </c>
      <c r="M1139" t="s">
        <v>648</v>
      </c>
      <c r="N1139" t="s">
        <v>649</v>
      </c>
      <c r="O1139" t="s">
        <v>1144</v>
      </c>
      <c r="P1139" t="s">
        <v>1145</v>
      </c>
      <c r="Q1139" t="s">
        <v>1146</v>
      </c>
      <c r="R1139" t="s">
        <v>131</v>
      </c>
      <c r="S1139" s="83">
        <v>59153.219999999972</v>
      </c>
      <c r="T1139" s="83">
        <v>61931.520000000004</v>
      </c>
      <c r="U1139" s="83">
        <v>-2778.300000000032</v>
      </c>
      <c r="V1139" s="83">
        <v>0</v>
      </c>
      <c r="W1139" s="83">
        <v>0</v>
      </c>
      <c r="X1139" s="83">
        <v>477.04542913761907</v>
      </c>
      <c r="Y1139">
        <v>0</v>
      </c>
      <c r="Z1139" s="83">
        <v>-277.83000000000266</v>
      </c>
      <c r="AA1139" s="83">
        <v>199.21542913761641</v>
      </c>
    </row>
    <row r="1140" spans="1:27" x14ac:dyDescent="0.25">
      <c r="A1140" t="s">
        <v>1529</v>
      </c>
      <c r="B1140" t="s">
        <v>1529</v>
      </c>
      <c r="C1140" t="s">
        <v>2923</v>
      </c>
      <c r="D1140" t="s">
        <v>2924</v>
      </c>
      <c r="E1140" t="s">
        <v>2925</v>
      </c>
      <c r="F1140" t="s">
        <v>2926</v>
      </c>
      <c r="G1140" t="s">
        <v>2310</v>
      </c>
      <c r="H1140" t="s">
        <v>2927</v>
      </c>
      <c r="I1140" t="s">
        <v>59</v>
      </c>
      <c r="J1140" t="s">
        <v>127</v>
      </c>
      <c r="K1140" t="s">
        <v>75</v>
      </c>
      <c r="L1140" t="s">
        <v>76</v>
      </c>
      <c r="M1140" t="s">
        <v>648</v>
      </c>
      <c r="N1140" t="s">
        <v>649</v>
      </c>
      <c r="O1140" t="s">
        <v>650</v>
      </c>
      <c r="P1140" t="s">
        <v>651</v>
      </c>
      <c r="Q1140" t="s">
        <v>652</v>
      </c>
      <c r="R1140" t="s">
        <v>131</v>
      </c>
      <c r="S1140" s="83">
        <v>8881.2000000000007</v>
      </c>
      <c r="T1140" s="83">
        <v>7577.5700000000006</v>
      </c>
      <c r="U1140" s="83">
        <v>1303.630000000001</v>
      </c>
      <c r="V1140" s="83">
        <v>0</v>
      </c>
      <c r="W1140" s="83">
        <v>0</v>
      </c>
      <c r="X1140" s="83">
        <v>58.368422613724775</v>
      </c>
      <c r="Y1140">
        <v>0</v>
      </c>
      <c r="Z1140" s="83">
        <v>130.36300000000006</v>
      </c>
      <c r="AA1140" s="83">
        <v>188.73142261372496</v>
      </c>
    </row>
    <row r="1141" spans="1:27" x14ac:dyDescent="0.25">
      <c r="A1141" t="s">
        <v>1529</v>
      </c>
      <c r="B1141" t="s">
        <v>1529</v>
      </c>
      <c r="C1141" t="s">
        <v>2923</v>
      </c>
      <c r="D1141" t="s">
        <v>2924</v>
      </c>
      <c r="E1141" t="s">
        <v>2925</v>
      </c>
      <c r="F1141" t="s">
        <v>2926</v>
      </c>
      <c r="G1141" t="s">
        <v>2310</v>
      </c>
      <c r="H1141" t="s">
        <v>2927</v>
      </c>
      <c r="I1141" t="s">
        <v>59</v>
      </c>
      <c r="J1141" t="s">
        <v>127</v>
      </c>
      <c r="K1141" t="s">
        <v>75</v>
      </c>
      <c r="L1141" t="s">
        <v>76</v>
      </c>
      <c r="M1141" t="s">
        <v>648</v>
      </c>
      <c r="N1141" t="s">
        <v>649</v>
      </c>
      <c r="O1141" t="s">
        <v>1147</v>
      </c>
      <c r="P1141" t="s">
        <v>1148</v>
      </c>
      <c r="Q1141" t="s">
        <v>1149</v>
      </c>
      <c r="R1141" t="s">
        <v>131</v>
      </c>
      <c r="S1141" s="83">
        <v>51728.840000000004</v>
      </c>
      <c r="T1141" s="83">
        <v>51480.439999999973</v>
      </c>
      <c r="U1141" s="83">
        <v>248.40000000003056</v>
      </c>
      <c r="V1141" s="83">
        <v>0</v>
      </c>
      <c r="W1141" s="83">
        <v>0</v>
      </c>
      <c r="X1141" s="83">
        <v>396.54296539134566</v>
      </c>
      <c r="Y1141">
        <v>0</v>
      </c>
      <c r="Z1141" s="83">
        <v>24.840000000003329</v>
      </c>
      <c r="AA1141" s="83">
        <v>421.38296539134899</v>
      </c>
    </row>
    <row r="1142" spans="1:27" x14ac:dyDescent="0.25">
      <c r="A1142" t="s">
        <v>1529</v>
      </c>
      <c r="B1142" t="s">
        <v>1529</v>
      </c>
      <c r="C1142" t="s">
        <v>2923</v>
      </c>
      <c r="D1142" t="s">
        <v>2924</v>
      </c>
      <c r="E1142" t="s">
        <v>2925</v>
      </c>
      <c r="F1142" t="s">
        <v>2926</v>
      </c>
      <c r="G1142" t="s">
        <v>2310</v>
      </c>
      <c r="H1142" t="s">
        <v>2927</v>
      </c>
      <c r="I1142" t="s">
        <v>59</v>
      </c>
      <c r="J1142" t="s">
        <v>193</v>
      </c>
      <c r="K1142" t="s">
        <v>60</v>
      </c>
      <c r="L1142" t="s">
        <v>61</v>
      </c>
      <c r="M1142" t="s">
        <v>194</v>
      </c>
      <c r="N1142" t="s">
        <v>656</v>
      </c>
      <c r="O1142" t="s">
        <v>657</v>
      </c>
      <c r="P1142" t="s">
        <v>1019</v>
      </c>
      <c r="Q1142" t="s">
        <v>1020</v>
      </c>
      <c r="R1142" t="s">
        <v>131</v>
      </c>
      <c r="S1142" s="83">
        <v>6747.0999999999985</v>
      </c>
      <c r="T1142" s="83">
        <v>8356.11</v>
      </c>
      <c r="U1142" s="83">
        <v>-1609.010000000002</v>
      </c>
      <c r="V1142" s="83">
        <v>0</v>
      </c>
      <c r="W1142" s="83">
        <v>0</v>
      </c>
      <c r="X1142" s="83">
        <v>64.36535193825614</v>
      </c>
      <c r="Y1142">
        <v>0</v>
      </c>
      <c r="Z1142" s="83">
        <v>-160.90100000000029</v>
      </c>
      <c r="AA1142" s="83">
        <v>-96.535648061743998</v>
      </c>
    </row>
    <row r="1143" spans="1:27" x14ac:dyDescent="0.25">
      <c r="A1143" t="s">
        <v>1529</v>
      </c>
      <c r="B1143" t="s">
        <v>1529</v>
      </c>
      <c r="C1143" t="s">
        <v>2923</v>
      </c>
      <c r="D1143" t="s">
        <v>2924</v>
      </c>
      <c r="E1143" t="s">
        <v>2925</v>
      </c>
      <c r="F1143" t="s">
        <v>2926</v>
      </c>
      <c r="G1143" t="s">
        <v>2310</v>
      </c>
      <c r="H1143" t="s">
        <v>2927</v>
      </c>
      <c r="I1143" t="s">
        <v>59</v>
      </c>
      <c r="J1143" t="s">
        <v>193</v>
      </c>
      <c r="K1143" t="s">
        <v>60</v>
      </c>
      <c r="L1143" t="s">
        <v>61</v>
      </c>
      <c r="M1143" t="s">
        <v>194</v>
      </c>
      <c r="N1143" t="s">
        <v>750</v>
      </c>
      <c r="O1143" t="s">
        <v>751</v>
      </c>
      <c r="P1143" t="s">
        <v>883</v>
      </c>
      <c r="Q1143" t="s">
        <v>884</v>
      </c>
      <c r="R1143" t="s">
        <v>131</v>
      </c>
      <c r="S1143" s="83">
        <v>27.730000000000004</v>
      </c>
      <c r="T1143" s="83">
        <v>0</v>
      </c>
      <c r="U1143" s="83">
        <v>27.730000000000004</v>
      </c>
      <c r="V1143" s="83">
        <v>0</v>
      </c>
      <c r="W1143" s="83">
        <v>0</v>
      </c>
      <c r="X1143" s="83">
        <v>0</v>
      </c>
      <c r="Y1143">
        <v>0</v>
      </c>
      <c r="Z1143" s="83">
        <v>2.7730000000000001</v>
      </c>
      <c r="AA1143" s="83">
        <v>2.7730000000000001</v>
      </c>
    </row>
    <row r="1144" spans="1:27" x14ac:dyDescent="0.25">
      <c r="A1144" t="s">
        <v>1529</v>
      </c>
      <c r="B1144" t="s">
        <v>1529</v>
      </c>
      <c r="C1144" t="s">
        <v>2923</v>
      </c>
      <c r="D1144" t="s">
        <v>2924</v>
      </c>
      <c r="E1144" t="s">
        <v>2925</v>
      </c>
      <c r="F1144" t="s">
        <v>2926</v>
      </c>
      <c r="G1144" t="s">
        <v>2310</v>
      </c>
      <c r="H1144" t="s">
        <v>2927</v>
      </c>
      <c r="I1144" t="s">
        <v>59</v>
      </c>
      <c r="J1144" t="s">
        <v>193</v>
      </c>
      <c r="K1144" t="s">
        <v>60</v>
      </c>
      <c r="L1144" t="s">
        <v>61</v>
      </c>
      <c r="M1144" t="s">
        <v>194</v>
      </c>
      <c r="N1144" t="s">
        <v>750</v>
      </c>
      <c r="O1144" t="s">
        <v>751</v>
      </c>
      <c r="P1144" t="s">
        <v>1152</v>
      </c>
      <c r="Q1144" t="s">
        <v>1153</v>
      </c>
      <c r="R1144" t="s">
        <v>131</v>
      </c>
      <c r="S1144" s="83">
        <v>10238.800000000001</v>
      </c>
      <c r="T1144" s="83">
        <v>17197.890000000003</v>
      </c>
      <c r="U1144" s="83">
        <v>-6959.09</v>
      </c>
      <c r="V1144" s="83">
        <v>0</v>
      </c>
      <c r="W1144" s="83">
        <v>0</v>
      </c>
      <c r="X1144" s="83">
        <v>132.47171739546468</v>
      </c>
      <c r="Y1144">
        <v>0</v>
      </c>
      <c r="Z1144" s="83">
        <v>-695.90900000000011</v>
      </c>
      <c r="AA1144" s="83">
        <v>-563.4372826045352</v>
      </c>
    </row>
    <row r="1145" spans="1:27" x14ac:dyDescent="0.25">
      <c r="A1145" t="s">
        <v>1529</v>
      </c>
      <c r="B1145" t="s">
        <v>1529</v>
      </c>
      <c r="C1145" t="s">
        <v>2923</v>
      </c>
      <c r="D1145" t="s">
        <v>2924</v>
      </c>
      <c r="E1145" t="s">
        <v>2925</v>
      </c>
      <c r="F1145" t="s">
        <v>2926</v>
      </c>
      <c r="G1145" t="s">
        <v>2310</v>
      </c>
      <c r="H1145" t="s">
        <v>2927</v>
      </c>
      <c r="I1145" t="s">
        <v>59</v>
      </c>
      <c r="J1145" t="s">
        <v>193</v>
      </c>
      <c r="K1145" t="s">
        <v>60</v>
      </c>
      <c r="L1145" t="s">
        <v>61</v>
      </c>
      <c r="M1145" t="s">
        <v>194</v>
      </c>
      <c r="N1145" t="s">
        <v>750</v>
      </c>
      <c r="O1145" t="s">
        <v>751</v>
      </c>
      <c r="P1145" t="s">
        <v>885</v>
      </c>
      <c r="Q1145" t="s">
        <v>886</v>
      </c>
      <c r="R1145" t="s">
        <v>131</v>
      </c>
      <c r="S1145" s="83">
        <v>0</v>
      </c>
      <c r="T1145" s="83">
        <v>108</v>
      </c>
      <c r="U1145" s="83">
        <v>-108</v>
      </c>
      <c r="V1145" s="83">
        <v>0</v>
      </c>
      <c r="W1145" s="83">
        <v>0</v>
      </c>
      <c r="X1145" s="83">
        <v>0.83190120873608231</v>
      </c>
      <c r="Y1145">
        <v>0</v>
      </c>
      <c r="Z1145" s="83">
        <v>-10.8</v>
      </c>
      <c r="AA1145" s="83">
        <v>-9.9680987912639178</v>
      </c>
    </row>
    <row r="1146" spans="1:27" x14ac:dyDescent="0.25">
      <c r="A1146" t="s">
        <v>1529</v>
      </c>
      <c r="B1146" t="s">
        <v>1529</v>
      </c>
      <c r="C1146" t="s">
        <v>2923</v>
      </c>
      <c r="D1146" t="s">
        <v>2924</v>
      </c>
      <c r="E1146" t="s">
        <v>2925</v>
      </c>
      <c r="F1146" t="s">
        <v>2926</v>
      </c>
      <c r="G1146" t="s">
        <v>2310</v>
      </c>
      <c r="H1146" t="s">
        <v>2927</v>
      </c>
      <c r="I1146" t="s">
        <v>59</v>
      </c>
      <c r="J1146" t="s">
        <v>193</v>
      </c>
      <c r="K1146" t="s">
        <v>60</v>
      </c>
      <c r="L1146" t="s">
        <v>61</v>
      </c>
      <c r="M1146" t="s">
        <v>194</v>
      </c>
      <c r="N1146" t="s">
        <v>750</v>
      </c>
      <c r="O1146" t="s">
        <v>751</v>
      </c>
      <c r="P1146" t="s">
        <v>1154</v>
      </c>
      <c r="Q1146" t="s">
        <v>1155</v>
      </c>
      <c r="R1146" t="s">
        <v>131</v>
      </c>
      <c r="S1146" s="83">
        <v>5101.1899999999996</v>
      </c>
      <c r="T1146" s="83">
        <v>4903.1400000000003</v>
      </c>
      <c r="U1146" s="83">
        <v>198.04999999999922</v>
      </c>
      <c r="V1146" s="83">
        <v>0</v>
      </c>
      <c r="W1146" s="83">
        <v>0</v>
      </c>
      <c r="X1146" s="83">
        <v>37.76785270927995</v>
      </c>
      <c r="Y1146">
        <v>0</v>
      </c>
      <c r="Z1146" s="83">
        <v>19.804999999999986</v>
      </c>
      <c r="AA1146" s="83">
        <v>57.572852709279935</v>
      </c>
    </row>
    <row r="1147" spans="1:27" x14ac:dyDescent="0.25">
      <c r="A1147" t="s">
        <v>1529</v>
      </c>
      <c r="B1147" t="s">
        <v>1529</v>
      </c>
      <c r="C1147" t="s">
        <v>2923</v>
      </c>
      <c r="D1147" t="s">
        <v>2924</v>
      </c>
      <c r="E1147" t="s">
        <v>2925</v>
      </c>
      <c r="F1147" t="s">
        <v>2926</v>
      </c>
      <c r="G1147" t="s">
        <v>2310</v>
      </c>
      <c r="H1147" t="s">
        <v>2927</v>
      </c>
      <c r="I1147" t="s">
        <v>59</v>
      </c>
      <c r="J1147" t="s">
        <v>193</v>
      </c>
      <c r="K1147" t="s">
        <v>60</v>
      </c>
      <c r="L1147" t="s">
        <v>61</v>
      </c>
      <c r="M1147" t="s">
        <v>194</v>
      </c>
      <c r="N1147" t="s">
        <v>195</v>
      </c>
      <c r="O1147" t="s">
        <v>196</v>
      </c>
      <c r="P1147" t="s">
        <v>197</v>
      </c>
      <c r="Q1147" t="s">
        <v>198</v>
      </c>
      <c r="R1147" t="s">
        <v>131</v>
      </c>
      <c r="S1147" s="83">
        <v>2.02</v>
      </c>
      <c r="T1147" s="83">
        <v>0</v>
      </c>
      <c r="U1147" s="83">
        <v>2.02</v>
      </c>
      <c r="V1147" s="83">
        <v>0</v>
      </c>
      <c r="W1147" s="83">
        <v>0</v>
      </c>
      <c r="X1147" s="83">
        <v>0</v>
      </c>
      <c r="Y1147">
        <v>0</v>
      </c>
      <c r="Z1147" s="83">
        <v>0.20200000000000001</v>
      </c>
      <c r="AA1147" s="83">
        <v>0.20200000000000001</v>
      </c>
    </row>
    <row r="1148" spans="1:27" x14ac:dyDescent="0.25">
      <c r="A1148" t="s">
        <v>1529</v>
      </c>
      <c r="B1148" t="s">
        <v>1529</v>
      </c>
      <c r="C1148" t="s">
        <v>2923</v>
      </c>
      <c r="D1148" t="s">
        <v>2924</v>
      </c>
      <c r="E1148" t="s">
        <v>2925</v>
      </c>
      <c r="F1148" t="s">
        <v>2926</v>
      </c>
      <c r="G1148" t="s">
        <v>2310</v>
      </c>
      <c r="H1148" t="s">
        <v>2927</v>
      </c>
      <c r="I1148" t="s">
        <v>59</v>
      </c>
      <c r="J1148" t="s">
        <v>193</v>
      </c>
      <c r="K1148" t="s">
        <v>60</v>
      </c>
      <c r="L1148" t="s">
        <v>61</v>
      </c>
      <c r="M1148" t="s">
        <v>194</v>
      </c>
      <c r="N1148" t="s">
        <v>195</v>
      </c>
      <c r="O1148" t="s">
        <v>196</v>
      </c>
      <c r="P1148" t="s">
        <v>2930</v>
      </c>
      <c r="Q1148" t="s">
        <v>2931</v>
      </c>
      <c r="R1148" t="s">
        <v>131</v>
      </c>
      <c r="S1148" s="83">
        <v>3274.88</v>
      </c>
      <c r="T1148" s="83">
        <v>3526.3999999999996</v>
      </c>
      <c r="U1148" s="83">
        <v>-251.5199999999995</v>
      </c>
      <c r="V1148" s="83">
        <v>0</v>
      </c>
      <c r="W1148" s="83">
        <v>0</v>
      </c>
      <c r="X1148" s="83">
        <v>27.163115023027036</v>
      </c>
      <c r="Y1148">
        <v>0</v>
      </c>
      <c r="Z1148" s="83">
        <v>-25.151999999999909</v>
      </c>
      <c r="AA1148" s="83">
        <v>2.0111150230271182</v>
      </c>
    </row>
    <row r="1149" spans="1:27" x14ac:dyDescent="0.25">
      <c r="A1149" t="s">
        <v>1529</v>
      </c>
      <c r="B1149" t="s">
        <v>1529</v>
      </c>
      <c r="C1149" t="s">
        <v>2923</v>
      </c>
      <c r="D1149" t="s">
        <v>2924</v>
      </c>
      <c r="E1149" t="s">
        <v>2925</v>
      </c>
      <c r="F1149" t="s">
        <v>2926</v>
      </c>
      <c r="G1149" t="s">
        <v>2310</v>
      </c>
      <c r="H1149" t="s">
        <v>2927</v>
      </c>
      <c r="I1149" t="s">
        <v>59</v>
      </c>
      <c r="J1149" t="s">
        <v>193</v>
      </c>
      <c r="K1149" t="s">
        <v>60</v>
      </c>
      <c r="L1149" t="s">
        <v>61</v>
      </c>
      <c r="M1149" t="s">
        <v>194</v>
      </c>
      <c r="N1149" t="s">
        <v>199</v>
      </c>
      <c r="O1149" t="s">
        <v>200</v>
      </c>
      <c r="P1149" t="s">
        <v>201</v>
      </c>
      <c r="Q1149" t="s">
        <v>202</v>
      </c>
      <c r="R1149" t="s">
        <v>131</v>
      </c>
      <c r="S1149" s="83">
        <v>858.6</v>
      </c>
      <c r="T1149" s="83">
        <v>1256.0999999999999</v>
      </c>
      <c r="U1149" s="83">
        <v>-397.5</v>
      </c>
      <c r="V1149" s="83">
        <v>0</v>
      </c>
      <c r="W1149" s="83">
        <v>0</v>
      </c>
      <c r="X1149" s="83">
        <v>9.6754732249388233</v>
      </c>
      <c r="Y1149">
        <v>0</v>
      </c>
      <c r="Z1149" s="83">
        <v>-39.750000000000014</v>
      </c>
      <c r="AA1149" s="83">
        <v>-30.074526775061187</v>
      </c>
    </row>
    <row r="1150" spans="1:27" x14ac:dyDescent="0.25">
      <c r="A1150" t="s">
        <v>1529</v>
      </c>
      <c r="B1150" t="s">
        <v>1529</v>
      </c>
      <c r="C1150" t="s">
        <v>2923</v>
      </c>
      <c r="D1150" t="s">
        <v>2924</v>
      </c>
      <c r="E1150" t="s">
        <v>2925</v>
      </c>
      <c r="F1150" t="s">
        <v>2926</v>
      </c>
      <c r="G1150" t="s">
        <v>2310</v>
      </c>
      <c r="H1150" t="s">
        <v>2927</v>
      </c>
      <c r="I1150" t="s">
        <v>59</v>
      </c>
      <c r="J1150" t="s">
        <v>193</v>
      </c>
      <c r="K1150" t="s">
        <v>60</v>
      </c>
      <c r="L1150" t="s">
        <v>61</v>
      </c>
      <c r="M1150" t="s">
        <v>194</v>
      </c>
      <c r="N1150" t="s">
        <v>199</v>
      </c>
      <c r="O1150" t="s">
        <v>200</v>
      </c>
      <c r="P1150" t="s">
        <v>389</v>
      </c>
      <c r="Q1150" t="s">
        <v>390</v>
      </c>
      <c r="R1150" t="s">
        <v>131</v>
      </c>
      <c r="S1150" s="83">
        <v>206.4</v>
      </c>
      <c r="T1150" s="83">
        <v>286.66000000000003</v>
      </c>
      <c r="U1150" s="83">
        <v>-80.260000000000019</v>
      </c>
      <c r="V1150" s="83">
        <v>0</v>
      </c>
      <c r="W1150" s="83">
        <v>0</v>
      </c>
      <c r="X1150" s="83">
        <v>2.2080814860767162</v>
      </c>
      <c r="Y1150">
        <v>0</v>
      </c>
      <c r="Z1150" s="83">
        <v>-8.0260000000000034</v>
      </c>
      <c r="AA1150" s="83">
        <v>-5.8179185139232885</v>
      </c>
    </row>
    <row r="1151" spans="1:27" x14ac:dyDescent="0.25">
      <c r="A1151" t="s">
        <v>1529</v>
      </c>
      <c r="B1151" t="s">
        <v>1529</v>
      </c>
      <c r="C1151" t="s">
        <v>2923</v>
      </c>
      <c r="D1151" t="s">
        <v>2924</v>
      </c>
      <c r="E1151" t="s">
        <v>2925</v>
      </c>
      <c r="F1151" t="s">
        <v>2926</v>
      </c>
      <c r="G1151" t="s">
        <v>2310</v>
      </c>
      <c r="H1151" t="s">
        <v>2927</v>
      </c>
      <c r="I1151" t="s">
        <v>59</v>
      </c>
      <c r="J1151" t="s">
        <v>193</v>
      </c>
      <c r="K1151" t="s">
        <v>60</v>
      </c>
      <c r="L1151" t="s">
        <v>61</v>
      </c>
      <c r="M1151" t="s">
        <v>194</v>
      </c>
      <c r="N1151" t="s">
        <v>347</v>
      </c>
      <c r="O1151" t="s">
        <v>887</v>
      </c>
      <c r="P1151" t="s">
        <v>888</v>
      </c>
      <c r="Q1151" t="s">
        <v>889</v>
      </c>
      <c r="R1151" t="s">
        <v>131</v>
      </c>
      <c r="S1151" s="83">
        <v>416.4</v>
      </c>
      <c r="T1151" s="83">
        <v>455.2</v>
      </c>
      <c r="U1151" s="83">
        <v>-38.799999999999997</v>
      </c>
      <c r="V1151" s="83">
        <v>0</v>
      </c>
      <c r="W1151" s="83">
        <v>0</v>
      </c>
      <c r="X1151" s="83">
        <v>3.5063095390431913</v>
      </c>
      <c r="Y1151">
        <v>0</v>
      </c>
      <c r="Z1151" s="83">
        <v>-3.8800000000000008</v>
      </c>
      <c r="AA1151" s="83">
        <v>-0.37369046095680858</v>
      </c>
    </row>
    <row r="1152" spans="1:27" x14ac:dyDescent="0.25">
      <c r="A1152" t="s">
        <v>1529</v>
      </c>
      <c r="B1152" t="s">
        <v>1529</v>
      </c>
      <c r="C1152" t="s">
        <v>2923</v>
      </c>
      <c r="D1152" t="s">
        <v>2924</v>
      </c>
      <c r="E1152" t="s">
        <v>2925</v>
      </c>
      <c r="F1152" t="s">
        <v>2926</v>
      </c>
      <c r="G1152" t="s">
        <v>2310</v>
      </c>
      <c r="H1152" t="s">
        <v>2927</v>
      </c>
      <c r="I1152" t="s">
        <v>59</v>
      </c>
      <c r="J1152" t="s">
        <v>193</v>
      </c>
      <c r="K1152" t="s">
        <v>60</v>
      </c>
      <c r="L1152" t="s">
        <v>61</v>
      </c>
      <c r="M1152" t="s">
        <v>194</v>
      </c>
      <c r="N1152" t="s">
        <v>347</v>
      </c>
      <c r="O1152" t="s">
        <v>348</v>
      </c>
      <c r="P1152" t="s">
        <v>1158</v>
      </c>
      <c r="Q1152" t="s">
        <v>1159</v>
      </c>
      <c r="R1152" t="s">
        <v>131</v>
      </c>
      <c r="S1152" s="83">
        <v>433.16000000000008</v>
      </c>
      <c r="T1152" s="83">
        <v>1276.0999999999999</v>
      </c>
      <c r="U1152" s="83">
        <v>-842.93999999999983</v>
      </c>
      <c r="V1152" s="83">
        <v>0</v>
      </c>
      <c r="W1152" s="83">
        <v>0</v>
      </c>
      <c r="X1152" s="83">
        <v>9.8295290043343932</v>
      </c>
      <c r="Y1152">
        <v>0</v>
      </c>
      <c r="Z1152" s="83">
        <v>-84.293999999999983</v>
      </c>
      <c r="AA1152" s="83">
        <v>-74.464470995665593</v>
      </c>
    </row>
    <row r="1153" spans="1:27" x14ac:dyDescent="0.25">
      <c r="A1153" t="s">
        <v>1529</v>
      </c>
      <c r="B1153" t="s">
        <v>1529</v>
      </c>
      <c r="C1153" t="s">
        <v>2923</v>
      </c>
      <c r="D1153" t="s">
        <v>2924</v>
      </c>
      <c r="E1153" t="s">
        <v>2925</v>
      </c>
      <c r="F1153" t="s">
        <v>2926</v>
      </c>
      <c r="G1153" t="s">
        <v>2310</v>
      </c>
      <c r="H1153" t="s">
        <v>2927</v>
      </c>
      <c r="I1153" t="s">
        <v>59</v>
      </c>
      <c r="J1153" t="s">
        <v>193</v>
      </c>
      <c r="K1153" t="s">
        <v>60</v>
      </c>
      <c r="L1153" t="s">
        <v>61</v>
      </c>
      <c r="M1153" t="s">
        <v>194</v>
      </c>
      <c r="N1153" t="s">
        <v>347</v>
      </c>
      <c r="O1153" t="s">
        <v>348</v>
      </c>
      <c r="P1153" t="s">
        <v>349</v>
      </c>
      <c r="Q1153" t="s">
        <v>350</v>
      </c>
      <c r="R1153" t="s">
        <v>131</v>
      </c>
      <c r="S1153" s="83">
        <v>96.959999999999951</v>
      </c>
      <c r="T1153" s="83">
        <v>424.32000000000005</v>
      </c>
      <c r="U1153" s="83">
        <v>-327.36000000000007</v>
      </c>
      <c r="V1153" s="83">
        <v>0</v>
      </c>
      <c r="W1153" s="83">
        <v>0</v>
      </c>
      <c r="X1153" s="83">
        <v>3.2684474156564303</v>
      </c>
      <c r="Y1153">
        <v>0</v>
      </c>
      <c r="Z1153" s="83">
        <v>-32.736000000000004</v>
      </c>
      <c r="AA1153" s="83">
        <v>-29.467552584343576</v>
      </c>
    </row>
    <row r="1154" spans="1:27" x14ac:dyDescent="0.25">
      <c r="A1154" t="s">
        <v>1529</v>
      </c>
      <c r="B1154" t="s">
        <v>1529</v>
      </c>
      <c r="C1154" t="s">
        <v>2923</v>
      </c>
      <c r="D1154" t="s">
        <v>2924</v>
      </c>
      <c r="E1154" t="s">
        <v>2925</v>
      </c>
      <c r="F1154" t="s">
        <v>2926</v>
      </c>
      <c r="G1154" t="s">
        <v>2310</v>
      </c>
      <c r="H1154" t="s">
        <v>2927</v>
      </c>
      <c r="I1154" t="s">
        <v>59</v>
      </c>
      <c r="J1154" t="s">
        <v>193</v>
      </c>
      <c r="K1154" t="s">
        <v>60</v>
      </c>
      <c r="L1154" t="s">
        <v>61</v>
      </c>
      <c r="M1154" t="s">
        <v>194</v>
      </c>
      <c r="N1154" t="s">
        <v>311</v>
      </c>
      <c r="O1154" t="s">
        <v>894</v>
      </c>
      <c r="P1154" t="s">
        <v>1021</v>
      </c>
      <c r="Q1154" t="s">
        <v>1022</v>
      </c>
      <c r="R1154" t="s">
        <v>131</v>
      </c>
      <c r="S1154" s="83">
        <v>344</v>
      </c>
      <c r="T1154" s="83">
        <v>2602.0999999999995</v>
      </c>
      <c r="U1154" s="83">
        <v>-2258.0999999999995</v>
      </c>
      <c r="V1154" s="83">
        <v>0</v>
      </c>
      <c r="W1154" s="83">
        <v>0</v>
      </c>
      <c r="X1154" s="83">
        <v>20.043427178260735</v>
      </c>
      <c r="Y1154">
        <v>0</v>
      </c>
      <c r="Z1154" s="83">
        <v>-225.81</v>
      </c>
      <c r="AA1154" s="83">
        <v>-205.76657282173926</v>
      </c>
    </row>
    <row r="1155" spans="1:27" x14ac:dyDescent="0.25">
      <c r="A1155" t="s">
        <v>1529</v>
      </c>
      <c r="B1155" t="s">
        <v>1529</v>
      </c>
      <c r="C1155" t="s">
        <v>2923</v>
      </c>
      <c r="D1155" t="s">
        <v>2924</v>
      </c>
      <c r="E1155" t="s">
        <v>2925</v>
      </c>
      <c r="F1155" t="s">
        <v>2926</v>
      </c>
      <c r="G1155" t="s">
        <v>2310</v>
      </c>
      <c r="H1155" t="s">
        <v>2927</v>
      </c>
      <c r="I1155" t="s">
        <v>59</v>
      </c>
      <c r="J1155" t="s">
        <v>193</v>
      </c>
      <c r="K1155" t="s">
        <v>60</v>
      </c>
      <c r="L1155" t="s">
        <v>61</v>
      </c>
      <c r="M1155" t="s">
        <v>194</v>
      </c>
      <c r="N1155" t="s">
        <v>311</v>
      </c>
      <c r="O1155" t="s">
        <v>894</v>
      </c>
      <c r="P1155" t="s">
        <v>895</v>
      </c>
      <c r="Q1155" t="s">
        <v>896</v>
      </c>
      <c r="R1155" t="s">
        <v>131</v>
      </c>
      <c r="S1155" s="83">
        <v>10305.120000000001</v>
      </c>
      <c r="T1155" s="83">
        <v>25272.299999999996</v>
      </c>
      <c r="U1155" s="83">
        <v>-14967.179999999997</v>
      </c>
      <c r="V1155" s="83">
        <v>0</v>
      </c>
      <c r="W1155" s="83">
        <v>0</v>
      </c>
      <c r="X1155" s="83">
        <v>194.66719368093419</v>
      </c>
      <c r="Y1155">
        <v>0</v>
      </c>
      <c r="Z1155" s="83">
        <v>-1496.7179999999996</v>
      </c>
      <c r="AA1155" s="83">
        <v>-1302.0508063190653</v>
      </c>
    </row>
    <row r="1156" spans="1:27" x14ac:dyDescent="0.25">
      <c r="A1156" t="s">
        <v>1529</v>
      </c>
      <c r="B1156" t="s">
        <v>1529</v>
      </c>
      <c r="C1156" t="s">
        <v>2923</v>
      </c>
      <c r="D1156" t="s">
        <v>2924</v>
      </c>
      <c r="E1156" t="s">
        <v>2925</v>
      </c>
      <c r="F1156" t="s">
        <v>2926</v>
      </c>
      <c r="G1156" t="s">
        <v>2310</v>
      </c>
      <c r="H1156" t="s">
        <v>2927</v>
      </c>
      <c r="I1156" t="s">
        <v>59</v>
      </c>
      <c r="J1156" t="s">
        <v>193</v>
      </c>
      <c r="K1156" t="s">
        <v>60</v>
      </c>
      <c r="L1156" t="s">
        <v>61</v>
      </c>
      <c r="M1156" t="s">
        <v>194</v>
      </c>
      <c r="N1156" t="s">
        <v>311</v>
      </c>
      <c r="O1156" t="s">
        <v>894</v>
      </c>
      <c r="P1156" t="s">
        <v>1160</v>
      </c>
      <c r="Q1156" t="s">
        <v>1161</v>
      </c>
      <c r="R1156" t="s">
        <v>131</v>
      </c>
      <c r="S1156" s="83">
        <v>103.80000000000001</v>
      </c>
      <c r="T1156" s="83">
        <v>0</v>
      </c>
      <c r="U1156" s="83">
        <v>103.80000000000001</v>
      </c>
      <c r="V1156" s="83">
        <v>0</v>
      </c>
      <c r="W1156" s="83">
        <v>0</v>
      </c>
      <c r="X1156" s="83">
        <v>0</v>
      </c>
      <c r="Y1156">
        <v>0</v>
      </c>
      <c r="Z1156" s="83">
        <v>10.380000000000003</v>
      </c>
      <c r="AA1156" s="83">
        <v>10.380000000000003</v>
      </c>
    </row>
    <row r="1157" spans="1:27" x14ac:dyDescent="0.25">
      <c r="A1157" t="s">
        <v>1529</v>
      </c>
      <c r="B1157" t="s">
        <v>1529</v>
      </c>
      <c r="C1157" t="s">
        <v>2923</v>
      </c>
      <c r="D1157" t="s">
        <v>2924</v>
      </c>
      <c r="E1157" t="s">
        <v>2925</v>
      </c>
      <c r="F1157" t="s">
        <v>2926</v>
      </c>
      <c r="G1157" t="s">
        <v>2310</v>
      </c>
      <c r="H1157" t="s">
        <v>2927</v>
      </c>
      <c r="I1157" t="s">
        <v>59</v>
      </c>
      <c r="J1157" t="s">
        <v>193</v>
      </c>
      <c r="K1157" t="s">
        <v>60</v>
      </c>
      <c r="L1157" t="s">
        <v>61</v>
      </c>
      <c r="M1157" t="s">
        <v>194</v>
      </c>
      <c r="N1157" t="s">
        <v>311</v>
      </c>
      <c r="O1157" t="s">
        <v>312</v>
      </c>
      <c r="P1157" t="s">
        <v>313</v>
      </c>
      <c r="Q1157" t="s">
        <v>314</v>
      </c>
      <c r="R1157" t="s">
        <v>131</v>
      </c>
      <c r="S1157" s="83">
        <v>36.28</v>
      </c>
      <c r="T1157" s="83">
        <v>36.640000000000057</v>
      </c>
      <c r="U1157" s="83">
        <v>-0.36000000000005627</v>
      </c>
      <c r="V1157" s="83">
        <v>0</v>
      </c>
      <c r="W1157" s="83">
        <v>0</v>
      </c>
      <c r="X1157" s="83">
        <v>0.28223018785268617</v>
      </c>
      <c r="Y1157">
        <v>0</v>
      </c>
      <c r="Z1157" s="83">
        <v>-3.6000000000005805E-2</v>
      </c>
      <c r="AA1157" s="83">
        <v>0.24623018785268025</v>
      </c>
    </row>
    <row r="1158" spans="1:27" x14ac:dyDescent="0.25">
      <c r="A1158" t="s">
        <v>1529</v>
      </c>
      <c r="B1158" t="s">
        <v>1529</v>
      </c>
      <c r="C1158" t="s">
        <v>2923</v>
      </c>
      <c r="D1158" t="s">
        <v>2924</v>
      </c>
      <c r="E1158" t="s">
        <v>2925</v>
      </c>
      <c r="F1158" t="s">
        <v>2926</v>
      </c>
      <c r="G1158" t="s">
        <v>2310</v>
      </c>
      <c r="H1158" t="s">
        <v>2927</v>
      </c>
      <c r="I1158" t="s">
        <v>59</v>
      </c>
      <c r="J1158" t="s">
        <v>193</v>
      </c>
      <c r="K1158" t="s">
        <v>60</v>
      </c>
      <c r="L1158" t="s">
        <v>61</v>
      </c>
      <c r="M1158" t="s">
        <v>194</v>
      </c>
      <c r="N1158" t="s">
        <v>1916</v>
      </c>
      <c r="O1158" t="s">
        <v>1495</v>
      </c>
      <c r="P1158" t="s">
        <v>1923</v>
      </c>
      <c r="Q1158" t="s">
        <v>1924</v>
      </c>
      <c r="R1158" t="s">
        <v>131</v>
      </c>
      <c r="S1158" s="83">
        <v>0</v>
      </c>
      <c r="T1158" s="83">
        <v>135.4</v>
      </c>
      <c r="U1158" s="83">
        <v>-135.4</v>
      </c>
      <c r="V1158" s="83">
        <v>0</v>
      </c>
      <c r="W1158" s="83">
        <v>0</v>
      </c>
      <c r="X1158" s="83">
        <v>1.0429576265080145</v>
      </c>
      <c r="Y1158">
        <v>0</v>
      </c>
      <c r="Z1158" s="83">
        <v>-13.540000000000001</v>
      </c>
      <c r="AA1158" s="83">
        <v>-12.497042373491986</v>
      </c>
    </row>
    <row r="1159" spans="1:27" x14ac:dyDescent="0.25">
      <c r="A1159" t="s">
        <v>1529</v>
      </c>
      <c r="B1159" t="s">
        <v>1529</v>
      </c>
      <c r="C1159" t="s">
        <v>2923</v>
      </c>
      <c r="D1159" t="s">
        <v>2924</v>
      </c>
      <c r="E1159" t="s">
        <v>2925</v>
      </c>
      <c r="F1159" t="s">
        <v>2926</v>
      </c>
      <c r="G1159" t="s">
        <v>2310</v>
      </c>
      <c r="H1159" t="s">
        <v>2927</v>
      </c>
      <c r="I1159" t="s">
        <v>59</v>
      </c>
      <c r="J1159" t="s">
        <v>193</v>
      </c>
      <c r="K1159" t="s">
        <v>60</v>
      </c>
      <c r="L1159" t="s">
        <v>61</v>
      </c>
      <c r="M1159" t="s">
        <v>194</v>
      </c>
      <c r="N1159" t="s">
        <v>1916</v>
      </c>
      <c r="O1159" t="s">
        <v>1495</v>
      </c>
      <c r="P1159" t="s">
        <v>1921</v>
      </c>
      <c r="Q1159" t="s">
        <v>1922</v>
      </c>
      <c r="R1159" t="s">
        <v>131</v>
      </c>
      <c r="S1159" s="83">
        <v>0</v>
      </c>
      <c r="T1159" s="83">
        <v>315.03999999999996</v>
      </c>
      <c r="U1159" s="83">
        <v>-315.03999999999996</v>
      </c>
      <c r="V1159" s="83">
        <v>0</v>
      </c>
      <c r="W1159" s="83">
        <v>0</v>
      </c>
      <c r="X1159" s="83">
        <v>2.426686637039031</v>
      </c>
      <c r="Y1159">
        <v>0</v>
      </c>
      <c r="Z1159" s="83">
        <v>-31.503999999999998</v>
      </c>
      <c r="AA1159" s="83">
        <v>-29.077313362960965</v>
      </c>
    </row>
    <row r="1160" spans="1:27" x14ac:dyDescent="0.25">
      <c r="A1160" t="s">
        <v>1529</v>
      </c>
      <c r="B1160" t="s">
        <v>1529</v>
      </c>
      <c r="C1160" t="s">
        <v>2923</v>
      </c>
      <c r="D1160" t="s">
        <v>2924</v>
      </c>
      <c r="E1160" t="s">
        <v>2925</v>
      </c>
      <c r="F1160" t="s">
        <v>2926</v>
      </c>
      <c r="G1160" t="s">
        <v>2310</v>
      </c>
      <c r="H1160" t="s">
        <v>2927</v>
      </c>
      <c r="I1160" t="s">
        <v>59</v>
      </c>
      <c r="J1160" t="s">
        <v>193</v>
      </c>
      <c r="K1160" t="s">
        <v>60</v>
      </c>
      <c r="L1160" t="s">
        <v>61</v>
      </c>
      <c r="M1160" t="s">
        <v>194</v>
      </c>
      <c r="N1160" t="s">
        <v>1916</v>
      </c>
      <c r="O1160" t="s">
        <v>1495</v>
      </c>
      <c r="P1160" t="s">
        <v>1919</v>
      </c>
      <c r="Q1160" t="s">
        <v>1920</v>
      </c>
      <c r="R1160" t="s">
        <v>131</v>
      </c>
      <c r="S1160" s="83">
        <v>0</v>
      </c>
      <c r="T1160" s="83">
        <v>716.1</v>
      </c>
      <c r="U1160" s="83">
        <v>-716.1</v>
      </c>
      <c r="V1160" s="83">
        <v>0</v>
      </c>
      <c r="W1160" s="83">
        <v>0</v>
      </c>
      <c r="X1160" s="83">
        <v>5.5159671812584126</v>
      </c>
      <c r="Y1160">
        <v>0</v>
      </c>
      <c r="Z1160" s="83">
        <v>-71.61</v>
      </c>
      <c r="AA1160" s="83">
        <v>-66.094032818741582</v>
      </c>
    </row>
    <row r="1161" spans="1:27" x14ac:dyDescent="0.25">
      <c r="A1161" t="s">
        <v>1529</v>
      </c>
      <c r="B1161" t="s">
        <v>1529</v>
      </c>
      <c r="C1161" t="s">
        <v>2923</v>
      </c>
      <c r="D1161" t="s">
        <v>2924</v>
      </c>
      <c r="E1161" t="s">
        <v>2925</v>
      </c>
      <c r="F1161" t="s">
        <v>2926</v>
      </c>
      <c r="G1161" t="s">
        <v>2310</v>
      </c>
      <c r="H1161" t="s">
        <v>2927</v>
      </c>
      <c r="I1161" t="s">
        <v>59</v>
      </c>
      <c r="J1161" t="s">
        <v>193</v>
      </c>
      <c r="K1161" t="s">
        <v>60</v>
      </c>
      <c r="L1161" t="s">
        <v>61</v>
      </c>
      <c r="M1161" t="s">
        <v>194</v>
      </c>
      <c r="N1161" t="s">
        <v>1916</v>
      </c>
      <c r="O1161" t="s">
        <v>1495</v>
      </c>
      <c r="P1161" t="s">
        <v>1917</v>
      </c>
      <c r="Q1161" t="s">
        <v>1918</v>
      </c>
      <c r="R1161" t="s">
        <v>131</v>
      </c>
      <c r="S1161" s="83">
        <v>1526</v>
      </c>
      <c r="T1161" s="83">
        <v>0</v>
      </c>
      <c r="U1161" s="83">
        <v>1526</v>
      </c>
      <c r="V1161" s="83">
        <v>0</v>
      </c>
      <c r="W1161" s="83">
        <v>0</v>
      </c>
      <c r="X1161" s="83">
        <v>0</v>
      </c>
      <c r="Y1161">
        <v>0</v>
      </c>
      <c r="Z1161" s="83">
        <v>152.6</v>
      </c>
      <c r="AA1161" s="83">
        <v>152.6</v>
      </c>
    </row>
    <row r="1162" spans="1:27" x14ac:dyDescent="0.25">
      <c r="A1162" t="s">
        <v>1529</v>
      </c>
      <c r="B1162" t="s">
        <v>1529</v>
      </c>
      <c r="C1162" t="s">
        <v>2923</v>
      </c>
      <c r="D1162" t="s">
        <v>2924</v>
      </c>
      <c r="E1162" t="s">
        <v>2925</v>
      </c>
      <c r="F1162" t="s">
        <v>2926</v>
      </c>
      <c r="G1162" t="s">
        <v>2310</v>
      </c>
      <c r="H1162" t="s">
        <v>2927</v>
      </c>
      <c r="I1162" t="s">
        <v>59</v>
      </c>
      <c r="J1162" t="s">
        <v>193</v>
      </c>
      <c r="K1162" t="s">
        <v>60</v>
      </c>
      <c r="L1162" t="s">
        <v>61</v>
      </c>
      <c r="M1162" t="s">
        <v>194</v>
      </c>
      <c r="N1162" t="s">
        <v>2218</v>
      </c>
      <c r="O1162" t="s">
        <v>1494</v>
      </c>
      <c r="P1162" t="s">
        <v>2219</v>
      </c>
      <c r="Q1162" t="s">
        <v>2220</v>
      </c>
      <c r="R1162" t="s">
        <v>131</v>
      </c>
      <c r="S1162" s="83">
        <v>90850</v>
      </c>
      <c r="T1162" s="83">
        <v>76314</v>
      </c>
      <c r="U1162" s="83">
        <v>14536</v>
      </c>
      <c r="V1162" s="83">
        <v>0</v>
      </c>
      <c r="W1162" s="83">
        <v>0</v>
      </c>
      <c r="X1162" s="83">
        <v>587.83063743967944</v>
      </c>
      <c r="Y1162">
        <v>0</v>
      </c>
      <c r="Z1162" s="83">
        <v>1453.6000000000004</v>
      </c>
      <c r="AA1162" s="83">
        <v>2041.4306374396795</v>
      </c>
    </row>
    <row r="1163" spans="1:27" x14ac:dyDescent="0.25">
      <c r="A1163" t="s">
        <v>1529</v>
      </c>
      <c r="B1163" t="s">
        <v>1529</v>
      </c>
      <c r="C1163" t="s">
        <v>2923</v>
      </c>
      <c r="D1163" t="s">
        <v>2924</v>
      </c>
      <c r="E1163" t="s">
        <v>2925</v>
      </c>
      <c r="F1163" t="s">
        <v>2926</v>
      </c>
      <c r="G1163" t="s">
        <v>2310</v>
      </c>
      <c r="H1163" t="s">
        <v>2927</v>
      </c>
      <c r="I1163" t="s">
        <v>59</v>
      </c>
      <c r="J1163" t="s">
        <v>193</v>
      </c>
      <c r="K1163" t="s">
        <v>62</v>
      </c>
      <c r="L1163" t="s">
        <v>63</v>
      </c>
      <c r="M1163" t="s">
        <v>351</v>
      </c>
      <c r="N1163" t="s">
        <v>352</v>
      </c>
      <c r="O1163" t="s">
        <v>353</v>
      </c>
      <c r="P1163" t="s">
        <v>354</v>
      </c>
      <c r="Q1163" t="s">
        <v>355</v>
      </c>
      <c r="R1163" t="s">
        <v>131</v>
      </c>
      <c r="S1163" s="83">
        <v>0</v>
      </c>
      <c r="T1163" s="83">
        <v>100.11</v>
      </c>
      <c r="U1163" s="83">
        <v>-100.11</v>
      </c>
      <c r="V1163" s="83">
        <v>0</v>
      </c>
      <c r="W1163" s="83">
        <v>0</v>
      </c>
      <c r="X1163" s="83">
        <v>0.77112620376452956</v>
      </c>
      <c r="Y1163">
        <v>0</v>
      </c>
      <c r="Z1163" s="83">
        <v>-10.011000000000001</v>
      </c>
      <c r="AA1163" s="83">
        <v>-9.2398737962354716</v>
      </c>
    </row>
    <row r="1164" spans="1:27" x14ac:dyDescent="0.25">
      <c r="A1164" t="s">
        <v>1529</v>
      </c>
      <c r="B1164" t="s">
        <v>1529</v>
      </c>
      <c r="C1164" t="s">
        <v>2923</v>
      </c>
      <c r="D1164" t="s">
        <v>2924</v>
      </c>
      <c r="E1164" t="s">
        <v>2925</v>
      </c>
      <c r="F1164" t="s">
        <v>2926</v>
      </c>
      <c r="G1164" t="s">
        <v>2310</v>
      </c>
      <c r="H1164" t="s">
        <v>2927</v>
      </c>
      <c r="I1164" t="s">
        <v>59</v>
      </c>
      <c r="J1164" t="s">
        <v>193</v>
      </c>
      <c r="K1164" t="s">
        <v>62</v>
      </c>
      <c r="L1164" t="s">
        <v>63</v>
      </c>
      <c r="M1164" t="s">
        <v>1168</v>
      </c>
      <c r="N1164" t="s">
        <v>1169</v>
      </c>
      <c r="O1164" t="s">
        <v>1170</v>
      </c>
      <c r="P1164" t="s">
        <v>1171</v>
      </c>
      <c r="Q1164" t="s">
        <v>1172</v>
      </c>
      <c r="R1164" t="s">
        <v>131</v>
      </c>
      <c r="S1164" s="83">
        <v>2810.6499999999987</v>
      </c>
      <c r="T1164" s="83">
        <v>9411.6699999999983</v>
      </c>
      <c r="U1164" s="83">
        <v>-6601.02</v>
      </c>
      <c r="V1164" s="83">
        <v>0</v>
      </c>
      <c r="W1164" s="83">
        <v>0</v>
      </c>
      <c r="X1164" s="83">
        <v>72.49610786319559</v>
      </c>
      <c r="Y1164">
        <v>0</v>
      </c>
      <c r="Z1164" s="83">
        <v>-660.10200000000009</v>
      </c>
      <c r="AA1164" s="83">
        <v>-587.60589213680464</v>
      </c>
    </row>
    <row r="1165" spans="1:27" x14ac:dyDescent="0.25">
      <c r="A1165" t="s">
        <v>1529</v>
      </c>
      <c r="B1165" t="s">
        <v>1529</v>
      </c>
      <c r="C1165" t="s">
        <v>2923</v>
      </c>
      <c r="D1165" t="s">
        <v>2924</v>
      </c>
      <c r="E1165" t="s">
        <v>2925</v>
      </c>
      <c r="F1165" t="s">
        <v>2926</v>
      </c>
      <c r="G1165" t="s">
        <v>2310</v>
      </c>
      <c r="H1165" t="s">
        <v>2927</v>
      </c>
      <c r="I1165" t="s">
        <v>59</v>
      </c>
      <c r="J1165" t="s">
        <v>193</v>
      </c>
      <c r="K1165" t="s">
        <v>62</v>
      </c>
      <c r="L1165" t="s">
        <v>63</v>
      </c>
      <c r="M1165" t="s">
        <v>665</v>
      </c>
      <c r="N1165" t="s">
        <v>666</v>
      </c>
      <c r="O1165" t="s">
        <v>667</v>
      </c>
      <c r="P1165" t="s">
        <v>668</v>
      </c>
      <c r="Q1165" t="s">
        <v>669</v>
      </c>
      <c r="R1165" t="s">
        <v>131</v>
      </c>
      <c r="S1165" s="83">
        <v>576</v>
      </c>
      <c r="T1165" s="83">
        <v>6120</v>
      </c>
      <c r="U1165" s="83">
        <v>-5544</v>
      </c>
      <c r="V1165" s="83">
        <v>0</v>
      </c>
      <c r="W1165" s="83">
        <v>0</v>
      </c>
      <c r="X1165" s="83">
        <v>47.141068495044664</v>
      </c>
      <c r="Y1165">
        <v>0</v>
      </c>
      <c r="Z1165" s="83">
        <v>-554.4</v>
      </c>
      <c r="AA1165" s="83">
        <v>-507.25893150495529</v>
      </c>
    </row>
    <row r="1166" spans="1:27" x14ac:dyDescent="0.25">
      <c r="A1166" t="s">
        <v>1529</v>
      </c>
      <c r="B1166" t="s">
        <v>1529</v>
      </c>
      <c r="C1166" t="s">
        <v>2923</v>
      </c>
      <c r="D1166" t="s">
        <v>2924</v>
      </c>
      <c r="E1166" t="s">
        <v>2925</v>
      </c>
      <c r="F1166" t="s">
        <v>2926</v>
      </c>
      <c r="G1166" t="s">
        <v>2310</v>
      </c>
      <c r="H1166" t="s">
        <v>2927</v>
      </c>
      <c r="I1166" t="s">
        <v>59</v>
      </c>
      <c r="J1166" t="s">
        <v>193</v>
      </c>
      <c r="K1166" t="s">
        <v>62</v>
      </c>
      <c r="L1166" t="s">
        <v>63</v>
      </c>
      <c r="M1166" t="s">
        <v>665</v>
      </c>
      <c r="N1166" t="s">
        <v>666</v>
      </c>
      <c r="O1166" t="s">
        <v>667</v>
      </c>
      <c r="P1166" t="s">
        <v>670</v>
      </c>
      <c r="Q1166" t="s">
        <v>671</v>
      </c>
      <c r="R1166" t="s">
        <v>131</v>
      </c>
      <c r="S1166" s="83">
        <v>576</v>
      </c>
      <c r="T1166" s="83">
        <v>5160</v>
      </c>
      <c r="U1166" s="83">
        <v>-4584</v>
      </c>
      <c r="V1166" s="83">
        <v>0</v>
      </c>
      <c r="W1166" s="83">
        <v>0</v>
      </c>
      <c r="X1166" s="83">
        <v>39.746391084057265</v>
      </c>
      <c r="Y1166">
        <v>0</v>
      </c>
      <c r="Z1166" s="83">
        <v>-458.4</v>
      </c>
      <c r="AA1166" s="83">
        <v>-418.6536089159427</v>
      </c>
    </row>
    <row r="1167" spans="1:27" x14ac:dyDescent="0.25">
      <c r="A1167" t="s">
        <v>1529</v>
      </c>
      <c r="B1167" t="s">
        <v>1529</v>
      </c>
      <c r="C1167" t="s">
        <v>2923</v>
      </c>
      <c r="D1167" t="s">
        <v>2924</v>
      </c>
      <c r="E1167" t="s">
        <v>2925</v>
      </c>
      <c r="F1167" t="s">
        <v>2926</v>
      </c>
      <c r="G1167" t="s">
        <v>2310</v>
      </c>
      <c r="H1167" t="s">
        <v>2927</v>
      </c>
      <c r="I1167" t="s">
        <v>59</v>
      </c>
      <c r="J1167" t="s">
        <v>193</v>
      </c>
      <c r="K1167" t="s">
        <v>62</v>
      </c>
      <c r="L1167" t="s">
        <v>63</v>
      </c>
      <c r="M1167" t="s">
        <v>660</v>
      </c>
      <c r="N1167" t="s">
        <v>661</v>
      </c>
      <c r="O1167" t="s">
        <v>662</v>
      </c>
      <c r="P1167" t="s">
        <v>1037</v>
      </c>
      <c r="Q1167" t="s">
        <v>1038</v>
      </c>
      <c r="R1167" t="s">
        <v>131</v>
      </c>
      <c r="S1167" s="83">
        <v>531.28</v>
      </c>
      <c r="T1167" s="83">
        <v>835.92</v>
      </c>
      <c r="U1167" s="83">
        <v>-304.64</v>
      </c>
      <c r="V1167" s="83">
        <v>0</v>
      </c>
      <c r="W1167" s="83">
        <v>0</v>
      </c>
      <c r="X1167" s="83">
        <v>6.4389153556172767</v>
      </c>
      <c r="Y1167">
        <v>0</v>
      </c>
      <c r="Z1167" s="83">
        <v>-30.463999999999999</v>
      </c>
      <c r="AA1167" s="83">
        <v>-24.025084644382716</v>
      </c>
    </row>
    <row r="1168" spans="1:27" x14ac:dyDescent="0.25">
      <c r="A1168" t="s">
        <v>1529</v>
      </c>
      <c r="B1168" t="s">
        <v>1529</v>
      </c>
      <c r="C1168" t="s">
        <v>2923</v>
      </c>
      <c r="D1168" t="s">
        <v>2924</v>
      </c>
      <c r="E1168" t="s">
        <v>2925</v>
      </c>
      <c r="F1168" t="s">
        <v>2926</v>
      </c>
      <c r="G1168" t="s">
        <v>2310</v>
      </c>
      <c r="H1168" t="s">
        <v>2927</v>
      </c>
      <c r="I1168" t="s">
        <v>59</v>
      </c>
      <c r="J1168" t="s">
        <v>193</v>
      </c>
      <c r="K1168" t="s">
        <v>62</v>
      </c>
      <c r="L1168" t="s">
        <v>63</v>
      </c>
      <c r="M1168" t="s">
        <v>660</v>
      </c>
      <c r="N1168" t="s">
        <v>661</v>
      </c>
      <c r="O1168" t="s">
        <v>662</v>
      </c>
      <c r="P1168" t="s">
        <v>663</v>
      </c>
      <c r="Q1168" t="s">
        <v>664</v>
      </c>
      <c r="R1168" t="s">
        <v>131</v>
      </c>
      <c r="S1168" s="83">
        <v>95684.279999999955</v>
      </c>
      <c r="T1168" s="83">
        <v>149369.35</v>
      </c>
      <c r="U1168" s="83">
        <v>-53685.070000000043</v>
      </c>
      <c r="V1168" s="83">
        <v>0</v>
      </c>
      <c r="W1168" s="83">
        <v>0</v>
      </c>
      <c r="X1168" s="83">
        <v>1150.5605816029902</v>
      </c>
      <c r="Y1168">
        <v>0</v>
      </c>
      <c r="Z1168" s="83">
        <v>-5368.507000000006</v>
      </c>
      <c r="AA1168" s="83">
        <v>-4217.9464183970149</v>
      </c>
    </row>
    <row r="1169" spans="1:27" x14ac:dyDescent="0.25">
      <c r="A1169" t="s">
        <v>1529</v>
      </c>
      <c r="B1169" t="s">
        <v>1529</v>
      </c>
      <c r="C1169" t="s">
        <v>2923</v>
      </c>
      <c r="D1169" t="s">
        <v>2924</v>
      </c>
      <c r="E1169" t="s">
        <v>2925</v>
      </c>
      <c r="F1169" t="s">
        <v>2926</v>
      </c>
      <c r="G1169" t="s">
        <v>2310</v>
      </c>
      <c r="H1169" t="s">
        <v>2927</v>
      </c>
      <c r="I1169" t="s">
        <v>59</v>
      </c>
      <c r="J1169" t="s">
        <v>193</v>
      </c>
      <c r="K1169" t="s">
        <v>62</v>
      </c>
      <c r="L1169" t="s">
        <v>63</v>
      </c>
      <c r="M1169" t="s">
        <v>660</v>
      </c>
      <c r="N1169" t="s">
        <v>661</v>
      </c>
      <c r="O1169" t="s">
        <v>662</v>
      </c>
      <c r="P1169" t="s">
        <v>1166</v>
      </c>
      <c r="Q1169" t="s">
        <v>1167</v>
      </c>
      <c r="R1169" t="s">
        <v>131</v>
      </c>
      <c r="S1169" s="83">
        <v>21841.08</v>
      </c>
      <c r="T1169" s="83">
        <v>62654.890000000007</v>
      </c>
      <c r="U1169" s="83">
        <v>-40813.80999999999</v>
      </c>
      <c r="V1169" s="83">
        <v>0</v>
      </c>
      <c r="W1169" s="83">
        <v>0</v>
      </c>
      <c r="X1169" s="83">
        <v>482.61739559468776</v>
      </c>
      <c r="Y1169">
        <v>0</v>
      </c>
      <c r="Z1169" s="83">
        <v>-4081.3810000000003</v>
      </c>
      <c r="AA1169" s="83">
        <v>-3598.7636044053124</v>
      </c>
    </row>
    <row r="1170" spans="1:27" x14ac:dyDescent="0.25">
      <c r="A1170" t="s">
        <v>1529</v>
      </c>
      <c r="B1170" t="s">
        <v>1529</v>
      </c>
      <c r="C1170" t="s">
        <v>2923</v>
      </c>
      <c r="D1170" t="s">
        <v>2924</v>
      </c>
      <c r="E1170" t="s">
        <v>2925</v>
      </c>
      <c r="F1170" t="s">
        <v>2926</v>
      </c>
      <c r="G1170" t="s">
        <v>2310</v>
      </c>
      <c r="H1170" t="s">
        <v>2927</v>
      </c>
      <c r="I1170" t="s">
        <v>59</v>
      </c>
      <c r="J1170" t="s">
        <v>193</v>
      </c>
      <c r="K1170" t="s">
        <v>62</v>
      </c>
      <c r="L1170" t="s">
        <v>63</v>
      </c>
      <c r="M1170" t="s">
        <v>660</v>
      </c>
      <c r="N1170" t="s">
        <v>1023</v>
      </c>
      <c r="O1170" t="s">
        <v>1024</v>
      </c>
      <c r="P1170" t="s">
        <v>1025</v>
      </c>
      <c r="Q1170" t="s">
        <v>1026</v>
      </c>
      <c r="R1170" t="s">
        <v>131</v>
      </c>
      <c r="S1170" s="83">
        <v>41.04</v>
      </c>
      <c r="T1170" s="83">
        <v>0</v>
      </c>
      <c r="U1170" s="83">
        <v>41.04</v>
      </c>
      <c r="V1170" s="83">
        <v>0</v>
      </c>
      <c r="W1170" s="83">
        <v>0</v>
      </c>
      <c r="X1170" s="83">
        <v>0</v>
      </c>
      <c r="Y1170">
        <v>0</v>
      </c>
      <c r="Z1170" s="83">
        <v>4.1040000000000001</v>
      </c>
      <c r="AA1170" s="83">
        <v>4.1040000000000001</v>
      </c>
    </row>
    <row r="1171" spans="1:27" x14ac:dyDescent="0.25">
      <c r="A1171" t="s">
        <v>1529</v>
      </c>
      <c r="B1171" t="s">
        <v>1529</v>
      </c>
      <c r="C1171" t="s">
        <v>2923</v>
      </c>
      <c r="D1171" t="s">
        <v>2924</v>
      </c>
      <c r="E1171" t="s">
        <v>2925</v>
      </c>
      <c r="F1171" t="s">
        <v>2926</v>
      </c>
      <c r="G1171" t="s">
        <v>2310</v>
      </c>
      <c r="H1171" t="s">
        <v>2927</v>
      </c>
      <c r="I1171" t="s">
        <v>59</v>
      </c>
      <c r="J1171" t="s">
        <v>193</v>
      </c>
      <c r="K1171" t="s">
        <v>62</v>
      </c>
      <c r="L1171" t="s">
        <v>63</v>
      </c>
      <c r="M1171" t="s">
        <v>660</v>
      </c>
      <c r="N1171" t="s">
        <v>1023</v>
      </c>
      <c r="O1171" t="s">
        <v>1024</v>
      </c>
      <c r="P1171" t="s">
        <v>2305</v>
      </c>
      <c r="Q1171" t="s">
        <v>2306</v>
      </c>
      <c r="R1171" t="s">
        <v>131</v>
      </c>
      <c r="S1171" s="83">
        <v>1267.5000000000002</v>
      </c>
      <c r="T1171" s="83">
        <v>1082.9000000000001</v>
      </c>
      <c r="U1171" s="83">
        <v>184.60000000000019</v>
      </c>
      <c r="V1171" s="83">
        <v>0</v>
      </c>
      <c r="W1171" s="83">
        <v>0</v>
      </c>
      <c r="X1171" s="83">
        <v>8.3413501753731829</v>
      </c>
      <c r="Y1171">
        <v>0</v>
      </c>
      <c r="Z1171" s="83">
        <v>18.460000000000015</v>
      </c>
      <c r="AA1171" s="83">
        <v>26.801350175373191</v>
      </c>
    </row>
    <row r="1172" spans="1:27" x14ac:dyDescent="0.25">
      <c r="A1172" t="s">
        <v>1529</v>
      </c>
      <c r="B1172" t="s">
        <v>1529</v>
      </c>
      <c r="C1172" t="s">
        <v>2923</v>
      </c>
      <c r="D1172" t="s">
        <v>2924</v>
      </c>
      <c r="E1172" t="s">
        <v>2925</v>
      </c>
      <c r="F1172" t="s">
        <v>2926</v>
      </c>
      <c r="G1172" t="s">
        <v>2310</v>
      </c>
      <c r="H1172" t="s">
        <v>2927</v>
      </c>
      <c r="I1172" t="s">
        <v>59</v>
      </c>
      <c r="J1172" t="s">
        <v>193</v>
      </c>
      <c r="K1172" t="s">
        <v>62</v>
      </c>
      <c r="L1172" t="s">
        <v>63</v>
      </c>
      <c r="M1172" t="s">
        <v>660</v>
      </c>
      <c r="N1172" t="s">
        <v>1927</v>
      </c>
      <c r="O1172" t="s">
        <v>1497</v>
      </c>
      <c r="P1172" t="s">
        <v>1928</v>
      </c>
      <c r="Q1172" t="s">
        <v>1929</v>
      </c>
      <c r="R1172" t="s">
        <v>131</v>
      </c>
      <c r="S1172" s="83">
        <v>281.64</v>
      </c>
      <c r="T1172" s="83">
        <v>0</v>
      </c>
      <c r="U1172" s="83">
        <v>281.64</v>
      </c>
      <c r="V1172" s="83">
        <v>0</v>
      </c>
      <c r="W1172" s="83">
        <v>0</v>
      </c>
      <c r="X1172" s="83">
        <v>0</v>
      </c>
      <c r="Y1172">
        <v>0</v>
      </c>
      <c r="Z1172" s="83">
        <v>28.164000000000001</v>
      </c>
      <c r="AA1172" s="83">
        <v>28.164000000000001</v>
      </c>
    </row>
    <row r="1173" spans="1:27" x14ac:dyDescent="0.25">
      <c r="A1173" t="s">
        <v>1529</v>
      </c>
      <c r="B1173" t="s">
        <v>1529</v>
      </c>
      <c r="C1173" t="s">
        <v>2923</v>
      </c>
      <c r="D1173" t="s">
        <v>2924</v>
      </c>
      <c r="E1173" t="s">
        <v>2925</v>
      </c>
      <c r="F1173" t="s">
        <v>2926</v>
      </c>
      <c r="G1173" t="s">
        <v>2310</v>
      </c>
      <c r="H1173" t="s">
        <v>2927</v>
      </c>
      <c r="I1173" t="s">
        <v>59</v>
      </c>
      <c r="J1173" t="s">
        <v>193</v>
      </c>
      <c r="K1173" t="s">
        <v>62</v>
      </c>
      <c r="L1173" t="s">
        <v>63</v>
      </c>
      <c r="M1173" t="s">
        <v>660</v>
      </c>
      <c r="N1173" t="s">
        <v>1927</v>
      </c>
      <c r="O1173" t="s">
        <v>1497</v>
      </c>
      <c r="P1173" t="s">
        <v>2342</v>
      </c>
      <c r="Q1173" t="s">
        <v>2343</v>
      </c>
      <c r="R1173" t="s">
        <v>131</v>
      </c>
      <c r="S1173" s="83">
        <v>0</v>
      </c>
      <c r="T1173" s="83">
        <v>3528</v>
      </c>
      <c r="U1173" s="83">
        <v>-3528</v>
      </c>
      <c r="V1173" s="83">
        <v>0</v>
      </c>
      <c r="W1173" s="83">
        <v>0</v>
      </c>
      <c r="X1173" s="83">
        <v>27.175439485378689</v>
      </c>
      <c r="Y1173">
        <v>0</v>
      </c>
      <c r="Z1173" s="83">
        <v>-352.8</v>
      </c>
      <c r="AA1173" s="83">
        <v>-325.62456051462135</v>
      </c>
    </row>
    <row r="1174" spans="1:27" x14ac:dyDescent="0.25">
      <c r="A1174" t="s">
        <v>1529</v>
      </c>
      <c r="B1174" t="s">
        <v>1529</v>
      </c>
      <c r="C1174" t="s">
        <v>2923</v>
      </c>
      <c r="D1174" t="s">
        <v>2924</v>
      </c>
      <c r="E1174" t="s">
        <v>2925</v>
      </c>
      <c r="F1174" t="s">
        <v>2926</v>
      </c>
      <c r="G1174" t="s">
        <v>2310</v>
      </c>
      <c r="H1174" t="s">
        <v>2927</v>
      </c>
      <c r="I1174" t="s">
        <v>59</v>
      </c>
      <c r="J1174" t="s">
        <v>193</v>
      </c>
      <c r="K1174" t="s">
        <v>62</v>
      </c>
      <c r="L1174" t="s">
        <v>63</v>
      </c>
      <c r="M1174" t="s">
        <v>660</v>
      </c>
      <c r="N1174" t="s">
        <v>1927</v>
      </c>
      <c r="O1174" t="s">
        <v>1497</v>
      </c>
      <c r="P1174" t="s">
        <v>2026</v>
      </c>
      <c r="Q1174" t="s">
        <v>2027</v>
      </c>
      <c r="R1174" t="s">
        <v>131</v>
      </c>
      <c r="S1174" s="83">
        <v>0</v>
      </c>
      <c r="T1174" s="83">
        <v>2940</v>
      </c>
      <c r="U1174" s="83">
        <v>-2940</v>
      </c>
      <c r="V1174" s="83">
        <v>0</v>
      </c>
      <c r="W1174" s="83">
        <v>0</v>
      </c>
      <c r="X1174" s="83">
        <v>22.646199571148909</v>
      </c>
      <c r="Y1174">
        <v>0</v>
      </c>
      <c r="Z1174" s="83">
        <v>-294</v>
      </c>
      <c r="AA1174" s="83">
        <v>-271.35380042885112</v>
      </c>
    </row>
    <row r="1175" spans="1:27" x14ac:dyDescent="0.25">
      <c r="A1175" t="s">
        <v>1529</v>
      </c>
      <c r="B1175" t="s">
        <v>1529</v>
      </c>
      <c r="C1175" t="s">
        <v>2923</v>
      </c>
      <c r="D1175" t="s">
        <v>2924</v>
      </c>
      <c r="E1175" t="s">
        <v>2925</v>
      </c>
      <c r="F1175" t="s">
        <v>2926</v>
      </c>
      <c r="G1175" t="s">
        <v>2310</v>
      </c>
      <c r="H1175" t="s">
        <v>2927</v>
      </c>
      <c r="I1175" t="s">
        <v>59</v>
      </c>
      <c r="J1175" t="s">
        <v>193</v>
      </c>
      <c r="K1175" t="s">
        <v>64</v>
      </c>
      <c r="L1175" t="s">
        <v>65</v>
      </c>
      <c r="M1175" t="s">
        <v>315</v>
      </c>
      <c r="N1175" t="s">
        <v>316</v>
      </c>
      <c r="O1175" t="s">
        <v>317</v>
      </c>
      <c r="P1175" t="s">
        <v>1184</v>
      </c>
      <c r="Q1175" t="s">
        <v>1185</v>
      </c>
      <c r="R1175" t="s">
        <v>131</v>
      </c>
      <c r="S1175" s="83">
        <v>2113.65</v>
      </c>
      <c r="T1175" s="83">
        <v>5512.29</v>
      </c>
      <c r="U1175" s="83">
        <v>-3398.6400000000008</v>
      </c>
      <c r="V1175" s="83">
        <v>0</v>
      </c>
      <c r="W1175" s="83">
        <v>0</v>
      </c>
      <c r="X1175" s="83">
        <v>42.460006610220546</v>
      </c>
      <c r="Y1175">
        <v>0</v>
      </c>
      <c r="Z1175" s="83">
        <v>-339.86399999999998</v>
      </c>
      <c r="AA1175" s="83">
        <v>-297.40399338977943</v>
      </c>
    </row>
    <row r="1176" spans="1:27" x14ac:dyDescent="0.25">
      <c r="A1176" t="s">
        <v>1529</v>
      </c>
      <c r="B1176" t="s">
        <v>1529</v>
      </c>
      <c r="C1176" t="s">
        <v>2923</v>
      </c>
      <c r="D1176" t="s">
        <v>2924</v>
      </c>
      <c r="E1176" t="s">
        <v>2925</v>
      </c>
      <c r="F1176" t="s">
        <v>2926</v>
      </c>
      <c r="G1176" t="s">
        <v>2310</v>
      </c>
      <c r="H1176" t="s">
        <v>2927</v>
      </c>
      <c r="I1176" t="s">
        <v>59</v>
      </c>
      <c r="J1176" t="s">
        <v>193</v>
      </c>
      <c r="K1176" t="s">
        <v>64</v>
      </c>
      <c r="L1176" t="s">
        <v>65</v>
      </c>
      <c r="M1176" t="s">
        <v>315</v>
      </c>
      <c r="N1176" t="s">
        <v>316</v>
      </c>
      <c r="O1176" t="s">
        <v>317</v>
      </c>
      <c r="P1176" t="s">
        <v>1186</v>
      </c>
      <c r="Q1176" t="s">
        <v>1187</v>
      </c>
      <c r="R1176" t="s">
        <v>131</v>
      </c>
      <c r="S1176" s="83">
        <v>1446.5</v>
      </c>
      <c r="T1176" s="83">
        <v>4060.6</v>
      </c>
      <c r="U1176" s="83">
        <v>-2614.1</v>
      </c>
      <c r="V1176" s="83">
        <v>0</v>
      </c>
      <c r="W1176" s="83">
        <v>0</v>
      </c>
      <c r="X1176" s="83">
        <v>31.277944890682743</v>
      </c>
      <c r="Y1176">
        <v>0</v>
      </c>
      <c r="Z1176" s="83">
        <v>-261.40999999999997</v>
      </c>
      <c r="AA1176" s="83">
        <v>-230.13205510931726</v>
      </c>
    </row>
    <row r="1177" spans="1:27" x14ac:dyDescent="0.25">
      <c r="A1177" t="s">
        <v>1529</v>
      </c>
      <c r="B1177" t="s">
        <v>1529</v>
      </c>
      <c r="C1177" t="s">
        <v>2923</v>
      </c>
      <c r="D1177" t="s">
        <v>2924</v>
      </c>
      <c r="E1177" t="s">
        <v>2925</v>
      </c>
      <c r="F1177" t="s">
        <v>2926</v>
      </c>
      <c r="G1177" t="s">
        <v>2310</v>
      </c>
      <c r="H1177" t="s">
        <v>2927</v>
      </c>
      <c r="I1177" t="s">
        <v>59</v>
      </c>
      <c r="J1177" t="s">
        <v>193</v>
      </c>
      <c r="K1177" t="s">
        <v>64</v>
      </c>
      <c r="L1177" t="s">
        <v>65</v>
      </c>
      <c r="M1177" t="s">
        <v>315</v>
      </c>
      <c r="N1177" t="s">
        <v>316</v>
      </c>
      <c r="O1177" t="s">
        <v>317</v>
      </c>
      <c r="P1177" t="s">
        <v>1188</v>
      </c>
      <c r="Q1177" t="s">
        <v>1189</v>
      </c>
      <c r="R1177" t="s">
        <v>131</v>
      </c>
      <c r="S1177" s="83">
        <v>939.51</v>
      </c>
      <c r="T1177" s="83">
        <v>1498.4999999999998</v>
      </c>
      <c r="U1177" s="83">
        <v>-558.98999999999978</v>
      </c>
      <c r="V1177" s="83">
        <v>0</v>
      </c>
      <c r="W1177" s="83">
        <v>0</v>
      </c>
      <c r="X1177" s="83">
        <v>11.542629271213141</v>
      </c>
      <c r="Y1177">
        <v>0</v>
      </c>
      <c r="Z1177" s="83">
        <v>-55.898999999999987</v>
      </c>
      <c r="AA1177" s="83">
        <v>-44.356370728786857</v>
      </c>
    </row>
    <row r="1178" spans="1:27" x14ac:dyDescent="0.25">
      <c r="A1178" t="s">
        <v>1529</v>
      </c>
      <c r="B1178" t="s">
        <v>1529</v>
      </c>
      <c r="C1178" t="s">
        <v>2923</v>
      </c>
      <c r="D1178" t="s">
        <v>2924</v>
      </c>
      <c r="E1178" t="s">
        <v>2925</v>
      </c>
      <c r="F1178" t="s">
        <v>2926</v>
      </c>
      <c r="G1178" t="s">
        <v>2310</v>
      </c>
      <c r="H1178" t="s">
        <v>2927</v>
      </c>
      <c r="I1178" t="s">
        <v>59</v>
      </c>
      <c r="J1178" t="s">
        <v>193</v>
      </c>
      <c r="K1178" t="s">
        <v>64</v>
      </c>
      <c r="L1178" t="s">
        <v>65</v>
      </c>
      <c r="M1178" t="s">
        <v>315</v>
      </c>
      <c r="N1178" t="s">
        <v>316</v>
      </c>
      <c r="O1178" t="s">
        <v>317</v>
      </c>
      <c r="P1178" t="s">
        <v>1192</v>
      </c>
      <c r="Q1178" t="s">
        <v>1193</v>
      </c>
      <c r="R1178" t="s">
        <v>131</v>
      </c>
      <c r="S1178" s="83">
        <v>263</v>
      </c>
      <c r="T1178" s="83">
        <v>372.40000000000003</v>
      </c>
      <c r="U1178" s="83">
        <v>-109.40000000000005</v>
      </c>
      <c r="V1178" s="83">
        <v>0</v>
      </c>
      <c r="W1178" s="83">
        <v>0</v>
      </c>
      <c r="X1178" s="83">
        <v>2.8685186123455284</v>
      </c>
      <c r="Y1178">
        <v>0</v>
      </c>
      <c r="Z1178" s="83">
        <v>-10.940000000000005</v>
      </c>
      <c r="AA1178" s="83">
        <v>-8.071481387654476</v>
      </c>
    </row>
    <row r="1179" spans="1:27" x14ac:dyDescent="0.25">
      <c r="A1179" t="s">
        <v>1529</v>
      </c>
      <c r="B1179" t="s">
        <v>1529</v>
      </c>
      <c r="C1179" t="s">
        <v>2923</v>
      </c>
      <c r="D1179" t="s">
        <v>2924</v>
      </c>
      <c r="E1179" t="s">
        <v>2925</v>
      </c>
      <c r="F1179" t="s">
        <v>2926</v>
      </c>
      <c r="G1179" t="s">
        <v>2310</v>
      </c>
      <c r="H1179" t="s">
        <v>2927</v>
      </c>
      <c r="I1179" t="s">
        <v>59</v>
      </c>
      <c r="J1179" t="s">
        <v>193</v>
      </c>
      <c r="K1179" t="s">
        <v>64</v>
      </c>
      <c r="L1179" t="s">
        <v>65</v>
      </c>
      <c r="M1179" t="s">
        <v>742</v>
      </c>
      <c r="N1179" t="s">
        <v>1039</v>
      </c>
      <c r="O1179" t="s">
        <v>1040</v>
      </c>
      <c r="P1179" t="s">
        <v>1176</v>
      </c>
      <c r="Q1179" t="s">
        <v>1177</v>
      </c>
      <c r="R1179" t="s">
        <v>131</v>
      </c>
      <c r="S1179" s="83">
        <v>38318</v>
      </c>
      <c r="T1179" s="83">
        <v>27266</v>
      </c>
      <c r="U1179" s="83">
        <v>11052</v>
      </c>
      <c r="V1179" s="83">
        <v>0</v>
      </c>
      <c r="W1179" s="83">
        <v>0</v>
      </c>
      <c r="X1179" s="83">
        <v>210.02424404998166</v>
      </c>
      <c r="Y1179">
        <v>0</v>
      </c>
      <c r="Z1179" s="83">
        <v>1105.2000000000003</v>
      </c>
      <c r="AA1179" s="83">
        <v>1315.2242440499817</v>
      </c>
    </row>
    <row r="1180" spans="1:27" x14ac:dyDescent="0.25">
      <c r="A1180" t="s">
        <v>1529</v>
      </c>
      <c r="B1180" t="s">
        <v>1529</v>
      </c>
      <c r="C1180" t="s">
        <v>2923</v>
      </c>
      <c r="D1180" t="s">
        <v>2924</v>
      </c>
      <c r="E1180" t="s">
        <v>2925</v>
      </c>
      <c r="F1180" t="s">
        <v>2926</v>
      </c>
      <c r="G1180" t="s">
        <v>2310</v>
      </c>
      <c r="H1180" t="s">
        <v>2927</v>
      </c>
      <c r="I1180" t="s">
        <v>59</v>
      </c>
      <c r="J1180" t="s">
        <v>193</v>
      </c>
      <c r="K1180" t="s">
        <v>64</v>
      </c>
      <c r="L1180" t="s">
        <v>65</v>
      </c>
      <c r="M1180" t="s">
        <v>742</v>
      </c>
      <c r="N1180" t="s">
        <v>1039</v>
      </c>
      <c r="O1180" t="s">
        <v>1040</v>
      </c>
      <c r="P1180" t="s">
        <v>1180</v>
      </c>
      <c r="Q1180" t="s">
        <v>1181</v>
      </c>
      <c r="R1180" t="s">
        <v>131</v>
      </c>
      <c r="S1180" s="83">
        <v>0</v>
      </c>
      <c r="T1180" s="83">
        <v>9707.76</v>
      </c>
      <c r="U1180" s="83">
        <v>-9707.76</v>
      </c>
      <c r="V1180" s="83">
        <v>0</v>
      </c>
      <c r="W1180" s="83">
        <v>0</v>
      </c>
      <c r="X1180" s="83">
        <v>74.776826649257316</v>
      </c>
      <c r="Y1180">
        <v>0</v>
      </c>
      <c r="Z1180" s="83">
        <v>-970.77600000000018</v>
      </c>
      <c r="AA1180" s="83">
        <v>-895.99917335074281</v>
      </c>
    </row>
    <row r="1181" spans="1:27" x14ac:dyDescent="0.25">
      <c r="A1181" t="s">
        <v>1529</v>
      </c>
      <c r="B1181" t="s">
        <v>1529</v>
      </c>
      <c r="C1181" t="s">
        <v>2923</v>
      </c>
      <c r="D1181" t="s">
        <v>2924</v>
      </c>
      <c r="E1181" t="s">
        <v>2925</v>
      </c>
      <c r="F1181" t="s">
        <v>2926</v>
      </c>
      <c r="G1181" t="s">
        <v>2310</v>
      </c>
      <c r="H1181" t="s">
        <v>2927</v>
      </c>
      <c r="I1181" t="s">
        <v>59</v>
      </c>
      <c r="J1181" t="s">
        <v>193</v>
      </c>
      <c r="K1181" t="s">
        <v>64</v>
      </c>
      <c r="L1181" t="s">
        <v>65</v>
      </c>
      <c r="M1181" t="s">
        <v>499</v>
      </c>
      <c r="N1181" t="s">
        <v>500</v>
      </c>
      <c r="O1181" t="s">
        <v>501</v>
      </c>
      <c r="P1181" t="s">
        <v>672</v>
      </c>
      <c r="Q1181" t="s">
        <v>673</v>
      </c>
      <c r="R1181" t="s">
        <v>131</v>
      </c>
      <c r="S1181" s="83">
        <v>941.01999999999975</v>
      </c>
      <c r="T1181" s="83">
        <v>1402.7499999999998</v>
      </c>
      <c r="U1181" s="83">
        <v>-461.73000000000036</v>
      </c>
      <c r="V1181" s="83">
        <v>0</v>
      </c>
      <c r="W1181" s="83">
        <v>0</v>
      </c>
      <c r="X1181" s="83">
        <v>10.805087227356848</v>
      </c>
      <c r="Y1181">
        <v>0</v>
      </c>
      <c r="Z1181" s="83">
        <v>-46.17300000000003</v>
      </c>
      <c r="AA1181" s="83">
        <v>-35.36791277264318</v>
      </c>
    </row>
    <row r="1182" spans="1:27" x14ac:dyDescent="0.25">
      <c r="A1182" t="s">
        <v>1529</v>
      </c>
      <c r="B1182" t="s">
        <v>1529</v>
      </c>
      <c r="C1182" t="s">
        <v>2923</v>
      </c>
      <c r="D1182" t="s">
        <v>2924</v>
      </c>
      <c r="E1182" t="s">
        <v>2925</v>
      </c>
      <c r="F1182" t="s">
        <v>2926</v>
      </c>
      <c r="G1182" t="s">
        <v>2310</v>
      </c>
      <c r="H1182" t="s">
        <v>2927</v>
      </c>
      <c r="I1182" t="s">
        <v>59</v>
      </c>
      <c r="J1182" t="s">
        <v>193</v>
      </c>
      <c r="K1182" t="s">
        <v>64</v>
      </c>
      <c r="L1182" t="s">
        <v>65</v>
      </c>
      <c r="M1182" t="s">
        <v>499</v>
      </c>
      <c r="N1182" t="s">
        <v>500</v>
      </c>
      <c r="O1182" t="s">
        <v>501</v>
      </c>
      <c r="P1182" t="s">
        <v>1524</v>
      </c>
      <c r="Q1182" t="s">
        <v>3686</v>
      </c>
      <c r="R1182" t="s">
        <v>131</v>
      </c>
      <c r="S1182" s="83">
        <v>10.039999999999999</v>
      </c>
      <c r="T1182" s="83">
        <v>10.14</v>
      </c>
      <c r="U1182" s="83">
        <v>-0.10000000000000142</v>
      </c>
      <c r="V1182" s="83">
        <v>0</v>
      </c>
      <c r="W1182" s="83">
        <v>0</v>
      </c>
      <c r="X1182" s="83">
        <v>7.8106280153554405E-2</v>
      </c>
      <c r="Y1182">
        <v>0</v>
      </c>
      <c r="Z1182" s="83">
        <v>-1.0000000000000009E-2</v>
      </c>
      <c r="AA1182" s="83">
        <v>6.8106280153554355E-2</v>
      </c>
    </row>
    <row r="1183" spans="1:27" x14ac:dyDescent="0.25">
      <c r="A1183" t="s">
        <v>1529</v>
      </c>
      <c r="B1183" t="s">
        <v>1529</v>
      </c>
      <c r="C1183" t="s">
        <v>2923</v>
      </c>
      <c r="D1183" t="s">
        <v>2924</v>
      </c>
      <c r="E1183" t="s">
        <v>2925</v>
      </c>
      <c r="F1183" t="s">
        <v>2926</v>
      </c>
      <c r="G1183" t="s">
        <v>2310</v>
      </c>
      <c r="H1183" t="s">
        <v>2927</v>
      </c>
      <c r="I1183" t="s">
        <v>59</v>
      </c>
      <c r="J1183" t="s">
        <v>193</v>
      </c>
      <c r="K1183" t="s">
        <v>64</v>
      </c>
      <c r="L1183" t="s">
        <v>65</v>
      </c>
      <c r="M1183" t="s">
        <v>499</v>
      </c>
      <c r="N1183" t="s">
        <v>1200</v>
      </c>
      <c r="O1183" t="s">
        <v>1201</v>
      </c>
      <c r="P1183" t="s">
        <v>1202</v>
      </c>
      <c r="Q1183" t="s">
        <v>1203</v>
      </c>
      <c r="R1183" t="s">
        <v>131</v>
      </c>
      <c r="S1183" s="83">
        <v>0</v>
      </c>
      <c r="T1183" s="83">
        <v>214.28</v>
      </c>
      <c r="U1183" s="83">
        <v>-214.28</v>
      </c>
      <c r="V1183" s="83">
        <v>0</v>
      </c>
      <c r="W1183" s="83">
        <v>0</v>
      </c>
      <c r="X1183" s="83">
        <v>1.6505536204441456</v>
      </c>
      <c r="Y1183">
        <v>0</v>
      </c>
      <c r="Z1183" s="83">
        <v>-21.428000000000001</v>
      </c>
      <c r="AA1183" s="83">
        <v>-19.777446379555855</v>
      </c>
    </row>
    <row r="1184" spans="1:27" x14ac:dyDescent="0.25">
      <c r="A1184" t="s">
        <v>1529</v>
      </c>
      <c r="B1184" t="s">
        <v>1529</v>
      </c>
      <c r="C1184" t="s">
        <v>2923</v>
      </c>
      <c r="D1184" t="s">
        <v>2924</v>
      </c>
      <c r="E1184" t="s">
        <v>2925</v>
      </c>
      <c r="F1184" t="s">
        <v>2926</v>
      </c>
      <c r="G1184" t="s">
        <v>2310</v>
      </c>
      <c r="H1184" t="s">
        <v>2927</v>
      </c>
      <c r="I1184" t="s">
        <v>59</v>
      </c>
      <c r="J1184" t="s">
        <v>193</v>
      </c>
      <c r="K1184" t="s">
        <v>64</v>
      </c>
      <c r="L1184" t="s">
        <v>65</v>
      </c>
      <c r="M1184" t="s">
        <v>499</v>
      </c>
      <c r="N1184" t="s">
        <v>1200</v>
      </c>
      <c r="O1184" t="s">
        <v>1201</v>
      </c>
      <c r="P1184" t="s">
        <v>1204</v>
      </c>
      <c r="Q1184" t="s">
        <v>1205</v>
      </c>
      <c r="R1184" t="s">
        <v>131</v>
      </c>
      <c r="S1184" s="83">
        <v>48003.059999999961</v>
      </c>
      <c r="T1184" s="83">
        <v>52080.390000000043</v>
      </c>
      <c r="U1184" s="83">
        <v>-4077.3300000000781</v>
      </c>
      <c r="V1184" s="83">
        <v>0</v>
      </c>
      <c r="W1184" s="83">
        <v>0</v>
      </c>
      <c r="X1184" s="83">
        <v>401.16425363376493</v>
      </c>
      <c r="Y1184">
        <v>0</v>
      </c>
      <c r="Z1184" s="83">
        <v>-407.73300000000791</v>
      </c>
      <c r="AA1184" s="83">
        <v>-6.5687463662434311</v>
      </c>
    </row>
    <row r="1185" spans="1:27" x14ac:dyDescent="0.25">
      <c r="A1185" t="s">
        <v>1529</v>
      </c>
      <c r="B1185" t="s">
        <v>1529</v>
      </c>
      <c r="C1185" t="s">
        <v>2923</v>
      </c>
      <c r="D1185" t="s">
        <v>2924</v>
      </c>
      <c r="E1185" t="s">
        <v>2925</v>
      </c>
      <c r="F1185" t="s">
        <v>2926</v>
      </c>
      <c r="G1185" t="s">
        <v>2310</v>
      </c>
      <c r="H1185" t="s">
        <v>2927</v>
      </c>
      <c r="I1185" t="s">
        <v>59</v>
      </c>
      <c r="J1185" t="s">
        <v>193</v>
      </c>
      <c r="K1185" t="s">
        <v>64</v>
      </c>
      <c r="L1185" t="s">
        <v>65</v>
      </c>
      <c r="M1185" t="s">
        <v>499</v>
      </c>
      <c r="N1185" t="s">
        <v>1420</v>
      </c>
      <c r="O1185" t="s">
        <v>1421</v>
      </c>
      <c r="P1185" t="s">
        <v>1422</v>
      </c>
      <c r="Q1185" t="s">
        <v>1423</v>
      </c>
      <c r="R1185" t="s">
        <v>131</v>
      </c>
      <c r="S1185" s="83">
        <v>484</v>
      </c>
      <c r="T1185" s="83">
        <v>1285.33</v>
      </c>
      <c r="U1185" s="83">
        <v>-801.32999999999993</v>
      </c>
      <c r="V1185" s="83">
        <v>0</v>
      </c>
      <c r="W1185" s="83">
        <v>0</v>
      </c>
      <c r="X1185" s="83">
        <v>9.9006257465254528</v>
      </c>
      <c r="Y1185">
        <v>0</v>
      </c>
      <c r="Z1185" s="83">
        <v>-80.13300000000001</v>
      </c>
      <c r="AA1185" s="83">
        <v>-70.232374253474561</v>
      </c>
    </row>
    <row r="1186" spans="1:27" x14ac:dyDescent="0.25">
      <c r="A1186" t="s">
        <v>1529</v>
      </c>
      <c r="B1186" t="s">
        <v>1529</v>
      </c>
      <c r="C1186" t="s">
        <v>2923</v>
      </c>
      <c r="D1186" t="s">
        <v>2924</v>
      </c>
      <c r="E1186" t="s">
        <v>2925</v>
      </c>
      <c r="F1186" t="s">
        <v>2926</v>
      </c>
      <c r="G1186" t="s">
        <v>2310</v>
      </c>
      <c r="H1186" t="s">
        <v>2927</v>
      </c>
      <c r="I1186" t="s">
        <v>59</v>
      </c>
      <c r="J1186" t="s">
        <v>193</v>
      </c>
      <c r="K1186" t="s">
        <v>64</v>
      </c>
      <c r="L1186" t="s">
        <v>65</v>
      </c>
      <c r="M1186" t="s">
        <v>499</v>
      </c>
      <c r="N1186" t="s">
        <v>1047</v>
      </c>
      <c r="O1186" t="s">
        <v>1048</v>
      </c>
      <c r="P1186" t="s">
        <v>1198</v>
      </c>
      <c r="Q1186" t="s">
        <v>1199</v>
      </c>
      <c r="R1186" t="s">
        <v>131</v>
      </c>
      <c r="S1186" s="83">
        <v>0</v>
      </c>
      <c r="T1186" s="83">
        <v>234.6</v>
      </c>
      <c r="U1186" s="83">
        <v>-234.6</v>
      </c>
      <c r="V1186" s="83">
        <v>0</v>
      </c>
      <c r="W1186" s="83">
        <v>0</v>
      </c>
      <c r="X1186" s="83">
        <v>1.8070742923100453</v>
      </c>
      <c r="Y1186">
        <v>0</v>
      </c>
      <c r="Z1186" s="83">
        <v>-23.46</v>
      </c>
      <c r="AA1186" s="83">
        <v>-21.652925707689956</v>
      </c>
    </row>
    <row r="1187" spans="1:27" x14ac:dyDescent="0.25">
      <c r="A1187" t="s">
        <v>1529</v>
      </c>
      <c r="B1187" t="s">
        <v>1529</v>
      </c>
      <c r="C1187" t="s">
        <v>2923</v>
      </c>
      <c r="D1187" t="s">
        <v>2924</v>
      </c>
      <c r="E1187" t="s">
        <v>2925</v>
      </c>
      <c r="F1187" t="s">
        <v>2926</v>
      </c>
      <c r="G1187" t="s">
        <v>2310</v>
      </c>
      <c r="H1187" t="s">
        <v>2927</v>
      </c>
      <c r="I1187" t="s">
        <v>44</v>
      </c>
      <c r="J1187" t="s">
        <v>45</v>
      </c>
      <c r="K1187" t="s">
        <v>46</v>
      </c>
      <c r="L1187" t="s">
        <v>47</v>
      </c>
      <c r="M1187" t="s">
        <v>506</v>
      </c>
      <c r="N1187" t="s">
        <v>926</v>
      </c>
      <c r="O1187" t="s">
        <v>818</v>
      </c>
      <c r="P1187" t="s">
        <v>2283</v>
      </c>
      <c r="Q1187" t="s">
        <v>2284</v>
      </c>
      <c r="R1187" t="s">
        <v>131</v>
      </c>
      <c r="S1187" s="83">
        <v>379.37000000000006</v>
      </c>
      <c r="T1187" s="83">
        <v>167.44</v>
      </c>
      <c r="U1187" s="83">
        <v>211.93000000000006</v>
      </c>
      <c r="V1187" s="83">
        <v>0</v>
      </c>
      <c r="W1187" s="83">
        <v>0</v>
      </c>
      <c r="X1187" s="83">
        <v>1.2897549850997188</v>
      </c>
      <c r="Y1187">
        <v>0</v>
      </c>
      <c r="Z1187" s="83">
        <v>21.193000000000008</v>
      </c>
      <c r="AA1187" s="83">
        <v>22.482754985099728</v>
      </c>
    </row>
    <row r="1188" spans="1:27" x14ac:dyDescent="0.25">
      <c r="A1188" t="s">
        <v>1529</v>
      </c>
      <c r="B1188" t="s">
        <v>1529</v>
      </c>
      <c r="C1188" t="s">
        <v>2923</v>
      </c>
      <c r="D1188" t="s">
        <v>2924</v>
      </c>
      <c r="E1188" t="s">
        <v>2925</v>
      </c>
      <c r="F1188" t="s">
        <v>2926</v>
      </c>
      <c r="G1188" t="s">
        <v>2310</v>
      </c>
      <c r="H1188" t="s">
        <v>2927</v>
      </c>
      <c r="I1188" t="s">
        <v>44</v>
      </c>
      <c r="J1188" t="s">
        <v>45</v>
      </c>
      <c r="K1188" t="s">
        <v>46</v>
      </c>
      <c r="L1188" t="s">
        <v>47</v>
      </c>
      <c r="M1188" t="s">
        <v>506</v>
      </c>
      <c r="N1188" t="s">
        <v>507</v>
      </c>
      <c r="O1188" t="s">
        <v>508</v>
      </c>
      <c r="P1188" t="s">
        <v>795</v>
      </c>
      <c r="Q1188" t="s">
        <v>796</v>
      </c>
      <c r="R1188" t="s">
        <v>131</v>
      </c>
      <c r="S1188" s="83">
        <v>2132.64</v>
      </c>
      <c r="T1188" s="83">
        <v>496.8</v>
      </c>
      <c r="U1188" s="83">
        <v>1635.84</v>
      </c>
      <c r="V1188" s="83">
        <v>0</v>
      </c>
      <c r="W1188" s="83">
        <v>0</v>
      </c>
      <c r="X1188" s="83">
        <v>3.8267455601859788</v>
      </c>
      <c r="Y1188">
        <v>0</v>
      </c>
      <c r="Z1188" s="83">
        <v>163.58399999999997</v>
      </c>
      <c r="AA1188" s="83">
        <v>167.41074556018594</v>
      </c>
    </row>
    <row r="1189" spans="1:27" x14ac:dyDescent="0.25">
      <c r="A1189" t="s">
        <v>1529</v>
      </c>
      <c r="B1189" t="s">
        <v>1529</v>
      </c>
      <c r="C1189" t="s">
        <v>2923</v>
      </c>
      <c r="D1189" t="s">
        <v>2924</v>
      </c>
      <c r="E1189" t="s">
        <v>2925</v>
      </c>
      <c r="F1189" t="s">
        <v>2926</v>
      </c>
      <c r="G1189" t="s">
        <v>2310</v>
      </c>
      <c r="H1189" t="s">
        <v>2927</v>
      </c>
      <c r="I1189" t="s">
        <v>44</v>
      </c>
      <c r="J1189" t="s">
        <v>45</v>
      </c>
      <c r="K1189" t="s">
        <v>46</v>
      </c>
      <c r="L1189" t="s">
        <v>47</v>
      </c>
      <c r="M1189" t="s">
        <v>506</v>
      </c>
      <c r="N1189" t="s">
        <v>507</v>
      </c>
      <c r="O1189" t="s">
        <v>508</v>
      </c>
      <c r="P1189" t="s">
        <v>853</v>
      </c>
      <c r="Q1189" t="s">
        <v>854</v>
      </c>
      <c r="R1189" t="s">
        <v>131</v>
      </c>
      <c r="S1189" s="83">
        <v>19467.130000000005</v>
      </c>
      <c r="T1189" s="83">
        <v>12722.41</v>
      </c>
      <c r="U1189" s="83">
        <v>6744.7200000000021</v>
      </c>
      <c r="V1189" s="83">
        <v>0</v>
      </c>
      <c r="W1189" s="83">
        <v>0</v>
      </c>
      <c r="X1189" s="83">
        <v>97.998039417000172</v>
      </c>
      <c r="Y1189">
        <v>0</v>
      </c>
      <c r="Z1189" s="83">
        <v>674.47200000000032</v>
      </c>
      <c r="AA1189" s="83">
        <v>772.47003941700052</v>
      </c>
    </row>
    <row r="1190" spans="1:27" x14ac:dyDescent="0.25">
      <c r="A1190" t="s">
        <v>1529</v>
      </c>
      <c r="B1190" t="s">
        <v>1529</v>
      </c>
      <c r="C1190" t="s">
        <v>2923</v>
      </c>
      <c r="D1190" t="s">
        <v>2924</v>
      </c>
      <c r="E1190" t="s">
        <v>2925</v>
      </c>
      <c r="F1190" t="s">
        <v>2926</v>
      </c>
      <c r="G1190" t="s">
        <v>2310</v>
      </c>
      <c r="H1190" t="s">
        <v>2927</v>
      </c>
      <c r="I1190" t="s">
        <v>44</v>
      </c>
      <c r="J1190" t="s">
        <v>45</v>
      </c>
      <c r="K1190" t="s">
        <v>46</v>
      </c>
      <c r="L1190" t="s">
        <v>47</v>
      </c>
      <c r="M1190" t="s">
        <v>506</v>
      </c>
      <c r="N1190" t="s">
        <v>507</v>
      </c>
      <c r="O1190" t="s">
        <v>508</v>
      </c>
      <c r="P1190" t="s">
        <v>1057</v>
      </c>
      <c r="Q1190" t="s">
        <v>1058</v>
      </c>
      <c r="R1190" t="s">
        <v>131</v>
      </c>
      <c r="S1190" s="83">
        <v>3615.08</v>
      </c>
      <c r="T1190" s="83">
        <v>2727.8</v>
      </c>
      <c r="U1190" s="83">
        <v>887.28000000000043</v>
      </c>
      <c r="V1190" s="83">
        <v>0</v>
      </c>
      <c r="W1190" s="83">
        <v>0</v>
      </c>
      <c r="X1190" s="83">
        <v>21.011667751761902</v>
      </c>
      <c r="Y1190">
        <v>0</v>
      </c>
      <c r="Z1190" s="83">
        <v>88.728000000000009</v>
      </c>
      <c r="AA1190" s="83">
        <v>109.73966775176191</v>
      </c>
    </row>
    <row r="1191" spans="1:27" x14ac:dyDescent="0.25">
      <c r="A1191" t="s">
        <v>1529</v>
      </c>
      <c r="B1191" t="s">
        <v>1529</v>
      </c>
      <c r="C1191" t="s">
        <v>2923</v>
      </c>
      <c r="D1191" t="s">
        <v>2924</v>
      </c>
      <c r="E1191" t="s">
        <v>2925</v>
      </c>
      <c r="F1191" t="s">
        <v>2926</v>
      </c>
      <c r="G1191" t="s">
        <v>2310</v>
      </c>
      <c r="H1191" t="s">
        <v>2927</v>
      </c>
      <c r="I1191" t="s">
        <v>44</v>
      </c>
      <c r="J1191" t="s">
        <v>45</v>
      </c>
      <c r="K1191" t="s">
        <v>46</v>
      </c>
      <c r="L1191" t="s">
        <v>47</v>
      </c>
      <c r="M1191" t="s">
        <v>506</v>
      </c>
      <c r="N1191" t="s">
        <v>507</v>
      </c>
      <c r="O1191" t="s">
        <v>508</v>
      </c>
      <c r="P1191" t="s">
        <v>768</v>
      </c>
      <c r="Q1191" t="s">
        <v>769</v>
      </c>
      <c r="R1191" t="s">
        <v>131</v>
      </c>
      <c r="S1191" s="83">
        <v>19983.599999999999</v>
      </c>
      <c r="T1191" s="83">
        <v>13787.51</v>
      </c>
      <c r="U1191" s="83">
        <v>6196.09</v>
      </c>
      <c r="V1191" s="83">
        <v>0</v>
      </c>
      <c r="W1191" s="83">
        <v>0</v>
      </c>
      <c r="X1191" s="83">
        <v>106.20227994871132</v>
      </c>
      <c r="Y1191">
        <v>0</v>
      </c>
      <c r="Z1191" s="83">
        <v>619.60899999999992</v>
      </c>
      <c r="AA1191" s="83">
        <v>725.81127994871144</v>
      </c>
    </row>
    <row r="1192" spans="1:27" x14ac:dyDescent="0.25">
      <c r="A1192" t="s">
        <v>1529</v>
      </c>
      <c r="B1192" t="s">
        <v>1529</v>
      </c>
      <c r="C1192" t="s">
        <v>2923</v>
      </c>
      <c r="D1192" t="s">
        <v>2924</v>
      </c>
      <c r="E1192" t="s">
        <v>2925</v>
      </c>
      <c r="F1192" t="s">
        <v>2926</v>
      </c>
      <c r="G1192" t="s">
        <v>2310</v>
      </c>
      <c r="H1192" t="s">
        <v>2927</v>
      </c>
      <c r="I1192" t="s">
        <v>44</v>
      </c>
      <c r="J1192" t="s">
        <v>45</v>
      </c>
      <c r="K1192" t="s">
        <v>46</v>
      </c>
      <c r="L1192" t="s">
        <v>47</v>
      </c>
      <c r="M1192" t="s">
        <v>506</v>
      </c>
      <c r="N1192" t="s">
        <v>507</v>
      </c>
      <c r="O1192" t="s">
        <v>508</v>
      </c>
      <c r="P1192" t="s">
        <v>974</v>
      </c>
      <c r="Q1192" t="s">
        <v>975</v>
      </c>
      <c r="R1192" t="s">
        <v>131</v>
      </c>
      <c r="S1192" s="83">
        <v>213.8</v>
      </c>
      <c r="T1192" s="83">
        <v>42.300000000000004</v>
      </c>
      <c r="U1192" s="83">
        <v>171.5</v>
      </c>
      <c r="V1192" s="83">
        <v>0</v>
      </c>
      <c r="W1192" s="83">
        <v>0</v>
      </c>
      <c r="X1192" s="83">
        <v>0.32582797342163228</v>
      </c>
      <c r="Y1192">
        <v>0</v>
      </c>
      <c r="Z1192" s="83">
        <v>17.149999999999999</v>
      </c>
      <c r="AA1192" s="83">
        <v>17.475827973421634</v>
      </c>
    </row>
    <row r="1193" spans="1:27" x14ac:dyDescent="0.25">
      <c r="A1193" t="s">
        <v>1529</v>
      </c>
      <c r="B1193" t="s">
        <v>1529</v>
      </c>
      <c r="C1193" t="s">
        <v>2923</v>
      </c>
      <c r="D1193" t="s">
        <v>2924</v>
      </c>
      <c r="E1193" t="s">
        <v>2925</v>
      </c>
      <c r="F1193" t="s">
        <v>2926</v>
      </c>
      <c r="G1193" t="s">
        <v>2310</v>
      </c>
      <c r="H1193" t="s">
        <v>2927</v>
      </c>
      <c r="I1193" t="s">
        <v>44</v>
      </c>
      <c r="J1193" t="s">
        <v>45</v>
      </c>
      <c r="K1193" t="s">
        <v>46</v>
      </c>
      <c r="L1193" t="s">
        <v>47</v>
      </c>
      <c r="M1193" t="s">
        <v>506</v>
      </c>
      <c r="N1193" t="s">
        <v>507</v>
      </c>
      <c r="O1193" t="s">
        <v>508</v>
      </c>
      <c r="P1193" t="s">
        <v>772</v>
      </c>
      <c r="Q1193" t="s">
        <v>773</v>
      </c>
      <c r="R1193" t="s">
        <v>131</v>
      </c>
      <c r="S1193" s="83">
        <v>859.05</v>
      </c>
      <c r="T1193" s="83">
        <v>427.5</v>
      </c>
      <c r="U1193" s="83">
        <v>431.55</v>
      </c>
      <c r="V1193" s="83">
        <v>0</v>
      </c>
      <c r="W1193" s="83">
        <v>0</v>
      </c>
      <c r="X1193" s="83">
        <v>3.2929422845803256</v>
      </c>
      <c r="Y1193">
        <v>0</v>
      </c>
      <c r="Z1193" s="83">
        <v>43.155000000000001</v>
      </c>
      <c r="AA1193" s="83">
        <v>46.447942284580328</v>
      </c>
    </row>
    <row r="1194" spans="1:27" x14ac:dyDescent="0.25">
      <c r="A1194" t="s">
        <v>1529</v>
      </c>
      <c r="B1194" t="s">
        <v>1529</v>
      </c>
      <c r="C1194" t="s">
        <v>2923</v>
      </c>
      <c r="D1194" t="s">
        <v>2924</v>
      </c>
      <c r="E1194" t="s">
        <v>2925</v>
      </c>
      <c r="F1194" t="s">
        <v>2926</v>
      </c>
      <c r="G1194" t="s">
        <v>2310</v>
      </c>
      <c r="H1194" t="s">
        <v>2927</v>
      </c>
      <c r="I1194" t="s">
        <v>44</v>
      </c>
      <c r="J1194" t="s">
        <v>45</v>
      </c>
      <c r="K1194" t="s">
        <v>46</v>
      </c>
      <c r="L1194" t="s">
        <v>47</v>
      </c>
      <c r="M1194" t="s">
        <v>506</v>
      </c>
      <c r="N1194" t="s">
        <v>507</v>
      </c>
      <c r="O1194" t="s">
        <v>508</v>
      </c>
      <c r="P1194" t="s">
        <v>929</v>
      </c>
      <c r="Q1194" t="s">
        <v>930</v>
      </c>
      <c r="R1194" t="s">
        <v>131</v>
      </c>
      <c r="S1194" s="83">
        <v>4792.6399999999994</v>
      </c>
      <c r="T1194" s="83">
        <v>4876.96</v>
      </c>
      <c r="U1194" s="83">
        <v>-84.320000000000505</v>
      </c>
      <c r="V1194" s="83">
        <v>0</v>
      </c>
      <c r="W1194" s="83">
        <v>0</v>
      </c>
      <c r="X1194" s="83">
        <v>37.566193694051151</v>
      </c>
      <c r="Y1194">
        <v>0</v>
      </c>
      <c r="Z1194" s="83">
        <v>-8.4319999999999915</v>
      </c>
      <c r="AA1194" s="83">
        <v>29.134193694051159</v>
      </c>
    </row>
    <row r="1195" spans="1:27" x14ac:dyDescent="0.25">
      <c r="A1195" t="s">
        <v>1529</v>
      </c>
      <c r="B1195" t="s">
        <v>1529</v>
      </c>
      <c r="C1195" t="s">
        <v>2923</v>
      </c>
      <c r="D1195" t="s">
        <v>2924</v>
      </c>
      <c r="E1195" t="s">
        <v>2925</v>
      </c>
      <c r="F1195" t="s">
        <v>2926</v>
      </c>
      <c r="G1195" t="s">
        <v>2310</v>
      </c>
      <c r="H1195" t="s">
        <v>2927</v>
      </c>
      <c r="I1195" t="s">
        <v>44</v>
      </c>
      <c r="J1195" t="s">
        <v>45</v>
      </c>
      <c r="K1195" t="s">
        <v>46</v>
      </c>
      <c r="L1195" t="s">
        <v>47</v>
      </c>
      <c r="M1195" t="s">
        <v>506</v>
      </c>
      <c r="N1195" t="s">
        <v>507</v>
      </c>
      <c r="O1195" t="s">
        <v>508</v>
      </c>
      <c r="P1195" t="s">
        <v>754</v>
      </c>
      <c r="Q1195" t="s">
        <v>755</v>
      </c>
      <c r="R1195" t="s">
        <v>131</v>
      </c>
      <c r="S1195" s="83">
        <v>14710.8</v>
      </c>
      <c r="T1195" s="83">
        <v>15200</v>
      </c>
      <c r="U1195" s="83">
        <v>-489.20000000000016</v>
      </c>
      <c r="V1195" s="83">
        <v>0</v>
      </c>
      <c r="W1195" s="83">
        <v>0</v>
      </c>
      <c r="X1195" s="83">
        <v>117.0823923406338</v>
      </c>
      <c r="Y1195">
        <v>0</v>
      </c>
      <c r="Z1195" s="83">
        <v>-48.920000000000044</v>
      </c>
      <c r="AA1195" s="83">
        <v>68.162392340633659</v>
      </c>
    </row>
    <row r="1196" spans="1:27" x14ac:dyDescent="0.25">
      <c r="A1196" t="s">
        <v>1529</v>
      </c>
      <c r="B1196" t="s">
        <v>1529</v>
      </c>
      <c r="C1196" t="s">
        <v>2923</v>
      </c>
      <c r="D1196" t="s">
        <v>2924</v>
      </c>
      <c r="E1196" t="s">
        <v>2925</v>
      </c>
      <c r="F1196" t="s">
        <v>2926</v>
      </c>
      <c r="G1196" t="s">
        <v>2310</v>
      </c>
      <c r="H1196" t="s">
        <v>2927</v>
      </c>
      <c r="I1196" t="s">
        <v>44</v>
      </c>
      <c r="J1196" t="s">
        <v>45</v>
      </c>
      <c r="K1196" t="s">
        <v>46</v>
      </c>
      <c r="L1196" t="s">
        <v>47</v>
      </c>
      <c r="M1196" t="s">
        <v>506</v>
      </c>
      <c r="N1196" t="s">
        <v>507</v>
      </c>
      <c r="O1196" t="s">
        <v>508</v>
      </c>
      <c r="P1196" t="s">
        <v>760</v>
      </c>
      <c r="Q1196" t="s">
        <v>761</v>
      </c>
      <c r="R1196" t="s">
        <v>131</v>
      </c>
      <c r="S1196" s="83">
        <v>7317.8</v>
      </c>
      <c r="T1196" s="83">
        <v>7454.9599999999991</v>
      </c>
      <c r="U1196" s="83">
        <v>-137.15999999999914</v>
      </c>
      <c r="V1196" s="83">
        <v>0</v>
      </c>
      <c r="W1196" s="83">
        <v>0</v>
      </c>
      <c r="X1196" s="83">
        <v>57.423983658140216</v>
      </c>
      <c r="Y1196">
        <v>0</v>
      </c>
      <c r="Z1196" s="83">
        <v>-13.71599999999988</v>
      </c>
      <c r="AA1196" s="83">
        <v>43.707983658140378</v>
      </c>
    </row>
    <row r="1197" spans="1:27" x14ac:dyDescent="0.25">
      <c r="A1197" t="s">
        <v>1529</v>
      </c>
      <c r="B1197" t="s">
        <v>1529</v>
      </c>
      <c r="C1197" t="s">
        <v>2923</v>
      </c>
      <c r="D1197" t="s">
        <v>2924</v>
      </c>
      <c r="E1197" t="s">
        <v>2925</v>
      </c>
      <c r="F1197" t="s">
        <v>2926</v>
      </c>
      <c r="G1197" t="s">
        <v>2310</v>
      </c>
      <c r="H1197" t="s">
        <v>2927</v>
      </c>
      <c r="I1197" t="s">
        <v>44</v>
      </c>
      <c r="J1197" t="s">
        <v>45</v>
      </c>
      <c r="K1197" t="s">
        <v>46</v>
      </c>
      <c r="L1197" t="s">
        <v>47</v>
      </c>
      <c r="M1197" t="s">
        <v>506</v>
      </c>
      <c r="N1197" t="s">
        <v>507</v>
      </c>
      <c r="O1197" t="s">
        <v>508</v>
      </c>
      <c r="P1197" t="s">
        <v>774</v>
      </c>
      <c r="Q1197" t="s">
        <v>775</v>
      </c>
      <c r="R1197" t="s">
        <v>131</v>
      </c>
      <c r="S1197" s="83">
        <v>12743.050000000001</v>
      </c>
      <c r="T1197" s="83">
        <v>9848</v>
      </c>
      <c r="U1197" s="83">
        <v>2895.0500000000011</v>
      </c>
      <c r="V1197" s="83">
        <v>0</v>
      </c>
      <c r="W1197" s="83">
        <v>0</v>
      </c>
      <c r="X1197" s="83">
        <v>75.857065774379052</v>
      </c>
      <c r="Y1197">
        <v>0</v>
      </c>
      <c r="Z1197" s="83">
        <v>289.50500000000011</v>
      </c>
      <c r="AA1197" s="83">
        <v>365.36206577437906</v>
      </c>
    </row>
    <row r="1198" spans="1:27" x14ac:dyDescent="0.25">
      <c r="A1198" t="s">
        <v>1529</v>
      </c>
      <c r="B1198" t="s">
        <v>1529</v>
      </c>
      <c r="C1198" t="s">
        <v>2923</v>
      </c>
      <c r="D1198" t="s">
        <v>2924</v>
      </c>
      <c r="E1198" t="s">
        <v>2925</v>
      </c>
      <c r="F1198" t="s">
        <v>2926</v>
      </c>
      <c r="G1198" t="s">
        <v>2310</v>
      </c>
      <c r="H1198" t="s">
        <v>2927</v>
      </c>
      <c r="I1198" t="s">
        <v>44</v>
      </c>
      <c r="J1198" t="s">
        <v>45</v>
      </c>
      <c r="K1198" t="s">
        <v>46</v>
      </c>
      <c r="L1198" t="s">
        <v>47</v>
      </c>
      <c r="M1198" t="s">
        <v>506</v>
      </c>
      <c r="N1198" t="s">
        <v>507</v>
      </c>
      <c r="O1198" t="s">
        <v>508</v>
      </c>
      <c r="P1198" t="s">
        <v>776</v>
      </c>
      <c r="Q1198" t="s">
        <v>777</v>
      </c>
      <c r="R1198" t="s">
        <v>131</v>
      </c>
      <c r="S1198" s="83">
        <v>122.56</v>
      </c>
      <c r="T1198" s="83">
        <v>337.03999999999996</v>
      </c>
      <c r="U1198" s="83">
        <v>-214.47999999999996</v>
      </c>
      <c r="V1198" s="83">
        <v>0</v>
      </c>
      <c r="W1198" s="83">
        <v>0</v>
      </c>
      <c r="X1198" s="83">
        <v>2.5961479943741588</v>
      </c>
      <c r="Y1198">
        <v>0</v>
      </c>
      <c r="Z1198" s="83">
        <v>-21.448</v>
      </c>
      <c r="AA1198" s="83">
        <v>-18.85185200562584</v>
      </c>
    </row>
    <row r="1199" spans="1:27" x14ac:dyDescent="0.25">
      <c r="A1199" t="s">
        <v>1529</v>
      </c>
      <c r="B1199" t="s">
        <v>1529</v>
      </c>
      <c r="C1199" t="s">
        <v>2923</v>
      </c>
      <c r="D1199" t="s">
        <v>2924</v>
      </c>
      <c r="E1199" t="s">
        <v>2925</v>
      </c>
      <c r="F1199" t="s">
        <v>2926</v>
      </c>
      <c r="G1199" t="s">
        <v>2310</v>
      </c>
      <c r="H1199" t="s">
        <v>2927</v>
      </c>
      <c r="I1199" t="s">
        <v>44</v>
      </c>
      <c r="J1199" t="s">
        <v>45</v>
      </c>
      <c r="K1199" t="s">
        <v>46</v>
      </c>
      <c r="L1199" t="s">
        <v>47</v>
      </c>
      <c r="M1199" t="s">
        <v>506</v>
      </c>
      <c r="N1199" t="s">
        <v>507</v>
      </c>
      <c r="O1199" t="s">
        <v>508</v>
      </c>
      <c r="P1199" t="s">
        <v>758</v>
      </c>
      <c r="Q1199" t="s">
        <v>759</v>
      </c>
      <c r="R1199" t="s">
        <v>131</v>
      </c>
      <c r="S1199" s="83">
        <v>14397.990000000002</v>
      </c>
      <c r="T1199" s="83">
        <v>11752</v>
      </c>
      <c r="U1199" s="83">
        <v>2645.9900000000016</v>
      </c>
      <c r="V1199" s="83">
        <v>0</v>
      </c>
      <c r="W1199" s="83">
        <v>0</v>
      </c>
      <c r="X1199" s="83">
        <v>90.523175972837407</v>
      </c>
      <c r="Y1199">
        <v>0</v>
      </c>
      <c r="Z1199" s="83">
        <v>264.5990000000001</v>
      </c>
      <c r="AA1199" s="83">
        <v>355.12217597283751</v>
      </c>
    </row>
    <row r="1200" spans="1:27" x14ac:dyDescent="0.25">
      <c r="A1200" t="s">
        <v>1529</v>
      </c>
      <c r="B1200" t="s">
        <v>1529</v>
      </c>
      <c r="C1200" t="s">
        <v>2923</v>
      </c>
      <c r="D1200" t="s">
        <v>2924</v>
      </c>
      <c r="E1200" t="s">
        <v>2925</v>
      </c>
      <c r="F1200" t="s">
        <v>2926</v>
      </c>
      <c r="G1200" t="s">
        <v>2310</v>
      </c>
      <c r="H1200" t="s">
        <v>2927</v>
      </c>
      <c r="I1200" t="s">
        <v>44</v>
      </c>
      <c r="J1200" t="s">
        <v>45</v>
      </c>
      <c r="K1200" t="s">
        <v>46</v>
      </c>
      <c r="L1200" t="s">
        <v>47</v>
      </c>
      <c r="M1200" t="s">
        <v>506</v>
      </c>
      <c r="N1200" t="s">
        <v>507</v>
      </c>
      <c r="O1200" t="s">
        <v>508</v>
      </c>
      <c r="P1200" t="s">
        <v>770</v>
      </c>
      <c r="Q1200" t="s">
        <v>771</v>
      </c>
      <c r="R1200" t="s">
        <v>131</v>
      </c>
      <c r="S1200" s="83">
        <v>357.74</v>
      </c>
      <c r="T1200" s="83">
        <v>0</v>
      </c>
      <c r="U1200" s="83">
        <v>357.74</v>
      </c>
      <c r="V1200" s="83">
        <v>0</v>
      </c>
      <c r="W1200" s="83">
        <v>0</v>
      </c>
      <c r="X1200" s="83">
        <v>0</v>
      </c>
      <c r="Y1200">
        <v>0</v>
      </c>
      <c r="Z1200" s="83">
        <v>35.774000000000001</v>
      </c>
      <c r="AA1200" s="83">
        <v>35.774000000000001</v>
      </c>
    </row>
    <row r="1201" spans="1:27" x14ac:dyDescent="0.25">
      <c r="A1201" t="s">
        <v>1529</v>
      </c>
      <c r="B1201" t="s">
        <v>1529</v>
      </c>
      <c r="C1201" t="s">
        <v>2923</v>
      </c>
      <c r="D1201" t="s">
        <v>2924</v>
      </c>
      <c r="E1201" t="s">
        <v>2925</v>
      </c>
      <c r="F1201" t="s">
        <v>2926</v>
      </c>
      <c r="G1201" t="s">
        <v>2310</v>
      </c>
      <c r="H1201" t="s">
        <v>2927</v>
      </c>
      <c r="I1201" t="s">
        <v>44</v>
      </c>
      <c r="J1201" t="s">
        <v>45</v>
      </c>
      <c r="K1201" t="s">
        <v>46</v>
      </c>
      <c r="L1201" t="s">
        <v>47</v>
      </c>
      <c r="M1201" t="s">
        <v>506</v>
      </c>
      <c r="N1201" t="s">
        <v>507</v>
      </c>
      <c r="O1201" t="s">
        <v>508</v>
      </c>
      <c r="P1201" t="s">
        <v>2612</v>
      </c>
      <c r="Q1201" t="s">
        <v>2613</v>
      </c>
      <c r="R1201" t="s">
        <v>131</v>
      </c>
      <c r="S1201" s="83">
        <v>0</v>
      </c>
      <c r="T1201" s="83">
        <v>0</v>
      </c>
      <c r="U1201" s="83">
        <v>0</v>
      </c>
      <c r="V1201" s="83">
        <v>0</v>
      </c>
      <c r="W1201" s="83">
        <v>0</v>
      </c>
      <c r="X1201" s="83">
        <v>0</v>
      </c>
      <c r="Y1201">
        <v>0</v>
      </c>
      <c r="Z1201" s="83">
        <v>0</v>
      </c>
      <c r="AA1201" s="83">
        <v>0</v>
      </c>
    </row>
    <row r="1202" spans="1:27" x14ac:dyDescent="0.25">
      <c r="A1202" t="s">
        <v>1529</v>
      </c>
      <c r="B1202" t="s">
        <v>1529</v>
      </c>
      <c r="C1202" t="s">
        <v>2923</v>
      </c>
      <c r="D1202" t="s">
        <v>2924</v>
      </c>
      <c r="E1202" t="s">
        <v>2925</v>
      </c>
      <c r="F1202" t="s">
        <v>2926</v>
      </c>
      <c r="G1202" t="s">
        <v>2310</v>
      </c>
      <c r="H1202" t="s">
        <v>2927</v>
      </c>
      <c r="I1202" t="s">
        <v>44</v>
      </c>
      <c r="J1202" t="s">
        <v>45</v>
      </c>
      <c r="K1202" t="s">
        <v>46</v>
      </c>
      <c r="L1202" t="s">
        <v>47</v>
      </c>
      <c r="M1202" t="s">
        <v>506</v>
      </c>
      <c r="N1202" t="s">
        <v>507</v>
      </c>
      <c r="O1202" t="s">
        <v>508</v>
      </c>
      <c r="P1202" t="s">
        <v>1424</v>
      </c>
      <c r="Q1202" t="s">
        <v>759</v>
      </c>
      <c r="R1202" t="s">
        <v>131</v>
      </c>
      <c r="S1202" s="83">
        <v>0</v>
      </c>
      <c r="T1202" s="83">
        <v>546</v>
      </c>
      <c r="U1202" s="83">
        <v>-546</v>
      </c>
      <c r="V1202" s="83">
        <v>0</v>
      </c>
      <c r="W1202" s="83">
        <v>0</v>
      </c>
      <c r="X1202" s="83">
        <v>4.2057227774990826</v>
      </c>
      <c r="Y1202">
        <v>0</v>
      </c>
      <c r="Z1202" s="83">
        <v>-54.599999999999994</v>
      </c>
      <c r="AA1202" s="83">
        <v>-50.394277222500925</v>
      </c>
    </row>
    <row r="1203" spans="1:27" x14ac:dyDescent="0.25">
      <c r="A1203" t="s">
        <v>1529</v>
      </c>
      <c r="B1203" t="s">
        <v>1529</v>
      </c>
      <c r="C1203" t="s">
        <v>2923</v>
      </c>
      <c r="D1203" t="s">
        <v>2924</v>
      </c>
      <c r="E1203" t="s">
        <v>2925</v>
      </c>
      <c r="F1203" t="s">
        <v>2926</v>
      </c>
      <c r="G1203" t="s">
        <v>2310</v>
      </c>
      <c r="H1203" t="s">
        <v>2927</v>
      </c>
      <c r="I1203" t="s">
        <v>44</v>
      </c>
      <c r="J1203" t="s">
        <v>45</v>
      </c>
      <c r="K1203" t="s">
        <v>46</v>
      </c>
      <c r="L1203" t="s">
        <v>47</v>
      </c>
      <c r="M1203" t="s">
        <v>506</v>
      </c>
      <c r="N1203" t="s">
        <v>762</v>
      </c>
      <c r="O1203" t="s">
        <v>797</v>
      </c>
      <c r="P1203" t="s">
        <v>874</v>
      </c>
      <c r="Q1203" t="s">
        <v>875</v>
      </c>
      <c r="R1203" t="s">
        <v>131</v>
      </c>
      <c r="S1203" s="83">
        <v>335</v>
      </c>
      <c r="T1203" s="83">
        <v>45</v>
      </c>
      <c r="U1203" s="83">
        <v>290</v>
      </c>
      <c r="V1203" s="83">
        <v>0</v>
      </c>
      <c r="W1203" s="83">
        <v>0</v>
      </c>
      <c r="X1203" s="83">
        <v>0.34662550364003425</v>
      </c>
      <c r="Y1203">
        <v>0</v>
      </c>
      <c r="Z1203" s="83">
        <v>29</v>
      </c>
      <c r="AA1203" s="83">
        <v>29.346625503640034</v>
      </c>
    </row>
    <row r="1204" spans="1:27" x14ac:dyDescent="0.25">
      <c r="A1204" t="s">
        <v>1529</v>
      </c>
      <c r="B1204" t="s">
        <v>1529</v>
      </c>
      <c r="C1204" t="s">
        <v>2923</v>
      </c>
      <c r="D1204" t="s">
        <v>2924</v>
      </c>
      <c r="E1204" t="s">
        <v>2925</v>
      </c>
      <c r="F1204" t="s">
        <v>2926</v>
      </c>
      <c r="G1204" t="s">
        <v>2310</v>
      </c>
      <c r="H1204" t="s">
        <v>2927</v>
      </c>
      <c r="I1204" t="s">
        <v>44</v>
      </c>
      <c r="J1204" t="s">
        <v>45</v>
      </c>
      <c r="K1204" t="s">
        <v>46</v>
      </c>
      <c r="L1204" t="s">
        <v>47</v>
      </c>
      <c r="M1204" t="s">
        <v>506</v>
      </c>
      <c r="N1204" t="s">
        <v>762</v>
      </c>
      <c r="O1204" t="s">
        <v>797</v>
      </c>
      <c r="P1204" t="s">
        <v>798</v>
      </c>
      <c r="Q1204" t="s">
        <v>799</v>
      </c>
      <c r="R1204" t="s">
        <v>131</v>
      </c>
      <c r="S1204" s="83">
        <v>333.6</v>
      </c>
      <c r="T1204" s="83">
        <v>140</v>
      </c>
      <c r="U1204" s="83">
        <v>193.6</v>
      </c>
      <c r="V1204" s="83">
        <v>0</v>
      </c>
      <c r="W1204" s="83">
        <v>0</v>
      </c>
      <c r="X1204" s="83">
        <v>1.0783904557689956</v>
      </c>
      <c r="Y1204">
        <v>0</v>
      </c>
      <c r="Z1204" s="83">
        <v>19.36</v>
      </c>
      <c r="AA1204" s="83">
        <v>20.438390455768996</v>
      </c>
    </row>
    <row r="1205" spans="1:27" x14ac:dyDescent="0.25">
      <c r="A1205" t="s">
        <v>1529</v>
      </c>
      <c r="B1205" t="s">
        <v>1529</v>
      </c>
      <c r="C1205" t="s">
        <v>2923</v>
      </c>
      <c r="D1205" t="s">
        <v>2924</v>
      </c>
      <c r="E1205" t="s">
        <v>2925</v>
      </c>
      <c r="F1205" t="s">
        <v>2926</v>
      </c>
      <c r="G1205" t="s">
        <v>2310</v>
      </c>
      <c r="H1205" t="s">
        <v>2927</v>
      </c>
      <c r="I1205" t="s">
        <v>44</v>
      </c>
      <c r="J1205" t="s">
        <v>45</v>
      </c>
      <c r="K1205" t="s">
        <v>46</v>
      </c>
      <c r="L1205" t="s">
        <v>47</v>
      </c>
      <c r="M1205" t="s">
        <v>506</v>
      </c>
      <c r="N1205" t="s">
        <v>762</v>
      </c>
      <c r="O1205" t="s">
        <v>797</v>
      </c>
      <c r="P1205" t="s">
        <v>876</v>
      </c>
      <c r="Q1205" t="s">
        <v>877</v>
      </c>
      <c r="R1205" t="s">
        <v>131</v>
      </c>
      <c r="S1205" s="83">
        <v>2585</v>
      </c>
      <c r="T1205" s="83">
        <v>1661</v>
      </c>
      <c r="U1205" s="83">
        <v>924</v>
      </c>
      <c r="V1205" s="83">
        <v>0</v>
      </c>
      <c r="W1205" s="83">
        <v>0</v>
      </c>
      <c r="X1205" s="83">
        <v>12.794332478802154</v>
      </c>
      <c r="Y1205">
        <v>0</v>
      </c>
      <c r="Z1205" s="83">
        <v>92.399999999999991</v>
      </c>
      <c r="AA1205" s="83">
        <v>105.19433247880215</v>
      </c>
    </row>
    <row r="1206" spans="1:27" x14ac:dyDescent="0.25">
      <c r="A1206" t="s">
        <v>1529</v>
      </c>
      <c r="B1206" t="s">
        <v>1529</v>
      </c>
      <c r="C1206" t="s">
        <v>2923</v>
      </c>
      <c r="D1206" t="s">
        <v>2924</v>
      </c>
      <c r="E1206" t="s">
        <v>2925</v>
      </c>
      <c r="F1206" t="s">
        <v>2926</v>
      </c>
      <c r="G1206" t="s">
        <v>2310</v>
      </c>
      <c r="H1206" t="s">
        <v>2927</v>
      </c>
      <c r="I1206" t="s">
        <v>44</v>
      </c>
      <c r="J1206" t="s">
        <v>45</v>
      </c>
      <c r="K1206" t="s">
        <v>46</v>
      </c>
      <c r="L1206" t="s">
        <v>47</v>
      </c>
      <c r="M1206" t="s">
        <v>506</v>
      </c>
      <c r="N1206" t="s">
        <v>762</v>
      </c>
      <c r="O1206" t="s">
        <v>763</v>
      </c>
      <c r="P1206" t="s">
        <v>778</v>
      </c>
      <c r="Q1206" t="s">
        <v>779</v>
      </c>
      <c r="R1206" t="s">
        <v>131</v>
      </c>
      <c r="S1206" s="83">
        <v>40</v>
      </c>
      <c r="T1206" s="83">
        <v>20</v>
      </c>
      <c r="U1206" s="83">
        <v>20</v>
      </c>
      <c r="V1206" s="83">
        <v>0</v>
      </c>
      <c r="W1206" s="83">
        <v>0</v>
      </c>
      <c r="X1206" s="83">
        <v>0.1540557793955708</v>
      </c>
      <c r="Y1206">
        <v>0</v>
      </c>
      <c r="Z1206" s="83">
        <v>2</v>
      </c>
      <c r="AA1206" s="83">
        <v>2.1540557793955708</v>
      </c>
    </row>
    <row r="1207" spans="1:27" x14ac:dyDescent="0.25">
      <c r="A1207" t="s">
        <v>1529</v>
      </c>
      <c r="B1207" t="s">
        <v>1529</v>
      </c>
      <c r="C1207" t="s">
        <v>2923</v>
      </c>
      <c r="D1207" t="s">
        <v>2924</v>
      </c>
      <c r="E1207" t="s">
        <v>2925</v>
      </c>
      <c r="F1207" t="s">
        <v>2926</v>
      </c>
      <c r="G1207" t="s">
        <v>2310</v>
      </c>
      <c r="H1207" t="s">
        <v>2927</v>
      </c>
      <c r="I1207" t="s">
        <v>44</v>
      </c>
      <c r="J1207" t="s">
        <v>45</v>
      </c>
      <c r="K1207" t="s">
        <v>46</v>
      </c>
      <c r="L1207" t="s">
        <v>47</v>
      </c>
      <c r="M1207" t="s">
        <v>506</v>
      </c>
      <c r="N1207" t="s">
        <v>762</v>
      </c>
      <c r="O1207" t="s">
        <v>763</v>
      </c>
      <c r="P1207" t="s">
        <v>1061</v>
      </c>
      <c r="Q1207" t="s">
        <v>1062</v>
      </c>
      <c r="R1207" t="s">
        <v>131</v>
      </c>
      <c r="S1207" s="83">
        <v>0</v>
      </c>
      <c r="T1207" s="83">
        <v>21</v>
      </c>
      <c r="U1207" s="83">
        <v>-21</v>
      </c>
      <c r="V1207" s="83">
        <v>0</v>
      </c>
      <c r="W1207" s="83">
        <v>0</v>
      </c>
      <c r="X1207" s="83">
        <v>0.16175856836534935</v>
      </c>
      <c r="Y1207">
        <v>0</v>
      </c>
      <c r="Z1207" s="83">
        <v>-2.1</v>
      </c>
      <c r="AA1207" s="83">
        <v>-1.9382414316346508</v>
      </c>
    </row>
    <row r="1208" spans="1:27" x14ac:dyDescent="0.25">
      <c r="A1208" t="s">
        <v>1529</v>
      </c>
      <c r="B1208" t="s">
        <v>1529</v>
      </c>
      <c r="C1208" t="s">
        <v>2923</v>
      </c>
      <c r="D1208" t="s">
        <v>2924</v>
      </c>
      <c r="E1208" t="s">
        <v>2925</v>
      </c>
      <c r="F1208" t="s">
        <v>2926</v>
      </c>
      <c r="G1208" t="s">
        <v>2310</v>
      </c>
      <c r="H1208" t="s">
        <v>2927</v>
      </c>
      <c r="I1208" t="s">
        <v>44</v>
      </c>
      <c r="J1208" t="s">
        <v>45</v>
      </c>
      <c r="K1208" t="s">
        <v>46</v>
      </c>
      <c r="L1208" t="s">
        <v>47</v>
      </c>
      <c r="M1208" t="s">
        <v>506</v>
      </c>
      <c r="N1208" t="s">
        <v>762</v>
      </c>
      <c r="O1208" t="s">
        <v>763</v>
      </c>
      <c r="P1208" t="s">
        <v>780</v>
      </c>
      <c r="Q1208" t="s">
        <v>781</v>
      </c>
      <c r="R1208" t="s">
        <v>131</v>
      </c>
      <c r="S1208" s="83">
        <v>731.04</v>
      </c>
      <c r="T1208" s="83">
        <v>657.92</v>
      </c>
      <c r="U1208" s="83">
        <v>73.12</v>
      </c>
      <c r="V1208" s="83">
        <v>0</v>
      </c>
      <c r="W1208" s="83">
        <v>0</v>
      </c>
      <c r="X1208" s="83">
        <v>5.0678189189966973</v>
      </c>
      <c r="Y1208">
        <v>0</v>
      </c>
      <c r="Z1208" s="83">
        <v>7.3119999999999976</v>
      </c>
      <c r="AA1208" s="83">
        <v>12.379818918996698</v>
      </c>
    </row>
    <row r="1209" spans="1:27" x14ac:dyDescent="0.25">
      <c r="A1209" t="s">
        <v>1529</v>
      </c>
      <c r="B1209" t="s">
        <v>1529</v>
      </c>
      <c r="C1209" t="s">
        <v>2923</v>
      </c>
      <c r="D1209" t="s">
        <v>2924</v>
      </c>
      <c r="E1209" t="s">
        <v>2925</v>
      </c>
      <c r="F1209" t="s">
        <v>2926</v>
      </c>
      <c r="G1209" t="s">
        <v>2310</v>
      </c>
      <c r="H1209" t="s">
        <v>2927</v>
      </c>
      <c r="I1209" t="s">
        <v>44</v>
      </c>
      <c r="J1209" t="s">
        <v>45</v>
      </c>
      <c r="K1209" t="s">
        <v>46</v>
      </c>
      <c r="L1209" t="s">
        <v>47</v>
      </c>
      <c r="M1209" t="s">
        <v>506</v>
      </c>
      <c r="N1209" t="s">
        <v>762</v>
      </c>
      <c r="O1209" t="s">
        <v>763</v>
      </c>
      <c r="P1209" t="s">
        <v>819</v>
      </c>
      <c r="Q1209" t="s">
        <v>820</v>
      </c>
      <c r="R1209" t="s">
        <v>131</v>
      </c>
      <c r="S1209" s="83">
        <v>7</v>
      </c>
      <c r="T1209" s="83">
        <v>0</v>
      </c>
      <c r="U1209" s="83">
        <v>7</v>
      </c>
      <c r="V1209" s="83">
        <v>0</v>
      </c>
      <c r="W1209" s="83">
        <v>0</v>
      </c>
      <c r="X1209" s="83">
        <v>0</v>
      </c>
      <c r="Y1209">
        <v>0</v>
      </c>
      <c r="Z1209" s="83">
        <v>0.70000000000000007</v>
      </c>
      <c r="AA1209" s="83">
        <v>0.70000000000000007</v>
      </c>
    </row>
    <row r="1210" spans="1:27" x14ac:dyDescent="0.25">
      <c r="A1210" t="s">
        <v>1529</v>
      </c>
      <c r="B1210" t="s">
        <v>1529</v>
      </c>
      <c r="C1210" t="s">
        <v>2923</v>
      </c>
      <c r="D1210" t="s">
        <v>2924</v>
      </c>
      <c r="E1210" t="s">
        <v>2925</v>
      </c>
      <c r="F1210" t="s">
        <v>2926</v>
      </c>
      <c r="G1210" t="s">
        <v>2310</v>
      </c>
      <c r="H1210" t="s">
        <v>2927</v>
      </c>
      <c r="I1210" t="s">
        <v>44</v>
      </c>
      <c r="J1210" t="s">
        <v>45</v>
      </c>
      <c r="K1210" t="s">
        <v>46</v>
      </c>
      <c r="L1210" t="s">
        <v>47</v>
      </c>
      <c r="M1210" t="s">
        <v>506</v>
      </c>
      <c r="N1210" t="s">
        <v>513</v>
      </c>
      <c r="O1210" t="s">
        <v>1538</v>
      </c>
      <c r="P1210" t="s">
        <v>514</v>
      </c>
      <c r="Q1210" t="s">
        <v>515</v>
      </c>
      <c r="R1210" t="s">
        <v>131</v>
      </c>
      <c r="S1210" s="83">
        <v>30</v>
      </c>
      <c r="T1210" s="83">
        <v>63</v>
      </c>
      <c r="U1210" s="83">
        <v>-33</v>
      </c>
      <c r="V1210" s="83">
        <v>0</v>
      </c>
      <c r="W1210" s="83">
        <v>0</v>
      </c>
      <c r="X1210" s="83">
        <v>0.48527570509604795</v>
      </c>
      <c r="Y1210">
        <v>0</v>
      </c>
      <c r="Z1210" s="83">
        <v>-3.3</v>
      </c>
      <c r="AA1210" s="83">
        <v>-2.8147242949039519</v>
      </c>
    </row>
    <row r="1211" spans="1:27" x14ac:dyDescent="0.25">
      <c r="A1211" t="s">
        <v>1529</v>
      </c>
      <c r="B1211" t="s">
        <v>1529</v>
      </c>
      <c r="C1211" t="s">
        <v>2923</v>
      </c>
      <c r="D1211" t="s">
        <v>2924</v>
      </c>
      <c r="E1211" t="s">
        <v>2925</v>
      </c>
      <c r="F1211" t="s">
        <v>2926</v>
      </c>
      <c r="G1211" t="s">
        <v>2310</v>
      </c>
      <c r="H1211" t="s">
        <v>2927</v>
      </c>
      <c r="I1211" t="s">
        <v>44</v>
      </c>
      <c r="J1211" t="s">
        <v>45</v>
      </c>
      <c r="K1211" t="s">
        <v>46</v>
      </c>
      <c r="L1211" t="s">
        <v>47</v>
      </c>
      <c r="M1211" t="s">
        <v>506</v>
      </c>
      <c r="N1211" t="s">
        <v>513</v>
      </c>
      <c r="O1211" t="s">
        <v>1538</v>
      </c>
      <c r="P1211" t="s">
        <v>2318</v>
      </c>
      <c r="Q1211" t="s">
        <v>2319</v>
      </c>
      <c r="R1211" t="s">
        <v>131</v>
      </c>
      <c r="S1211" s="83">
        <v>1000</v>
      </c>
      <c r="T1211" s="83">
        <v>0</v>
      </c>
      <c r="U1211" s="83">
        <v>1000</v>
      </c>
      <c r="V1211" s="83">
        <v>0</v>
      </c>
      <c r="W1211" s="83">
        <v>0</v>
      </c>
      <c r="X1211" s="83">
        <v>0</v>
      </c>
      <c r="Y1211">
        <v>0</v>
      </c>
      <c r="Z1211" s="83">
        <v>100</v>
      </c>
      <c r="AA1211" s="83">
        <v>100</v>
      </c>
    </row>
    <row r="1212" spans="1:27" x14ac:dyDescent="0.25">
      <c r="A1212" t="s">
        <v>1529</v>
      </c>
      <c r="B1212" t="s">
        <v>1529</v>
      </c>
      <c r="C1212" t="s">
        <v>2923</v>
      </c>
      <c r="D1212" t="s">
        <v>2924</v>
      </c>
      <c r="E1212" t="s">
        <v>2925</v>
      </c>
      <c r="F1212" t="s">
        <v>2926</v>
      </c>
      <c r="G1212" t="s">
        <v>2310</v>
      </c>
      <c r="H1212" t="s">
        <v>2927</v>
      </c>
      <c r="I1212" t="s">
        <v>44</v>
      </c>
      <c r="J1212" t="s">
        <v>45</v>
      </c>
      <c r="K1212" t="s">
        <v>46</v>
      </c>
      <c r="L1212" t="s">
        <v>47</v>
      </c>
      <c r="M1212" t="s">
        <v>506</v>
      </c>
      <c r="N1212" t="s">
        <v>513</v>
      </c>
      <c r="O1212" t="s">
        <v>1937</v>
      </c>
      <c r="P1212" t="s">
        <v>1938</v>
      </c>
      <c r="Q1212" t="s">
        <v>1939</v>
      </c>
      <c r="R1212" t="s">
        <v>131</v>
      </c>
      <c r="S1212" s="83">
        <v>0</v>
      </c>
      <c r="T1212" s="83">
        <v>375</v>
      </c>
      <c r="U1212" s="83">
        <v>-375</v>
      </c>
      <c r="V1212" s="83">
        <v>0</v>
      </c>
      <c r="W1212" s="83">
        <v>0</v>
      </c>
      <c r="X1212" s="83">
        <v>2.8885458636669528</v>
      </c>
      <c r="Y1212">
        <v>0</v>
      </c>
      <c r="Z1212" s="83">
        <v>-37.5</v>
      </c>
      <c r="AA1212" s="83">
        <v>-34.611454136333045</v>
      </c>
    </row>
    <row r="1213" spans="1:27" x14ac:dyDescent="0.25">
      <c r="A1213" t="s">
        <v>1529</v>
      </c>
      <c r="B1213" t="s">
        <v>1529</v>
      </c>
      <c r="C1213" t="s">
        <v>2923</v>
      </c>
      <c r="D1213" t="s">
        <v>2924</v>
      </c>
      <c r="E1213" t="s">
        <v>2925</v>
      </c>
      <c r="F1213" t="s">
        <v>2926</v>
      </c>
      <c r="G1213" t="s">
        <v>2310</v>
      </c>
      <c r="H1213" t="s">
        <v>2927</v>
      </c>
      <c r="I1213" t="s">
        <v>44</v>
      </c>
      <c r="J1213" t="s">
        <v>45</v>
      </c>
      <c r="K1213" t="s">
        <v>46</v>
      </c>
      <c r="L1213" t="s">
        <v>47</v>
      </c>
      <c r="M1213" t="s">
        <v>506</v>
      </c>
      <c r="N1213" t="s">
        <v>513</v>
      </c>
      <c r="O1213" t="s">
        <v>1937</v>
      </c>
      <c r="P1213" t="s">
        <v>1940</v>
      </c>
      <c r="Q1213" t="s">
        <v>1941</v>
      </c>
      <c r="R1213" t="s">
        <v>131</v>
      </c>
      <c r="S1213" s="83">
        <v>150</v>
      </c>
      <c r="T1213" s="83">
        <v>0</v>
      </c>
      <c r="U1213" s="83">
        <v>150</v>
      </c>
      <c r="V1213" s="83">
        <v>0</v>
      </c>
      <c r="W1213" s="83">
        <v>0</v>
      </c>
      <c r="X1213" s="83">
        <v>0</v>
      </c>
      <c r="Y1213">
        <v>0</v>
      </c>
      <c r="Z1213" s="83">
        <v>15</v>
      </c>
      <c r="AA1213" s="83">
        <v>15</v>
      </c>
    </row>
    <row r="1214" spans="1:27" x14ac:dyDescent="0.25">
      <c r="A1214" t="s">
        <v>1529</v>
      </c>
      <c r="B1214" t="s">
        <v>1529</v>
      </c>
      <c r="C1214" t="s">
        <v>2923</v>
      </c>
      <c r="D1214" t="s">
        <v>2924</v>
      </c>
      <c r="E1214" t="s">
        <v>2925</v>
      </c>
      <c r="F1214" t="s">
        <v>2926</v>
      </c>
      <c r="G1214" t="s">
        <v>2310</v>
      </c>
      <c r="H1214" t="s">
        <v>2927</v>
      </c>
      <c r="I1214" t="s">
        <v>44</v>
      </c>
      <c r="J1214" t="s">
        <v>45</v>
      </c>
      <c r="K1214" t="s">
        <v>46</v>
      </c>
      <c r="L1214" t="s">
        <v>47</v>
      </c>
      <c r="M1214" t="s">
        <v>506</v>
      </c>
      <c r="N1214" t="s">
        <v>513</v>
      </c>
      <c r="O1214" t="s">
        <v>1937</v>
      </c>
      <c r="P1214" t="s">
        <v>2195</v>
      </c>
      <c r="Q1214" t="s">
        <v>2196</v>
      </c>
      <c r="R1214" t="s">
        <v>131</v>
      </c>
      <c r="S1214" s="83">
        <v>225</v>
      </c>
      <c r="T1214" s="83">
        <v>450</v>
      </c>
      <c r="U1214" s="83">
        <v>-225</v>
      </c>
      <c r="V1214" s="83">
        <v>0</v>
      </c>
      <c r="W1214" s="83">
        <v>0</v>
      </c>
      <c r="X1214" s="83">
        <v>3.466255036400343</v>
      </c>
      <c r="Y1214">
        <v>0</v>
      </c>
      <c r="Z1214" s="83">
        <v>-22.5</v>
      </c>
      <c r="AA1214" s="83">
        <v>-19.033744963599659</v>
      </c>
    </row>
    <row r="1215" spans="1:27" x14ac:dyDescent="0.25">
      <c r="A1215" t="s">
        <v>1529</v>
      </c>
      <c r="B1215" t="s">
        <v>1529</v>
      </c>
      <c r="C1215" t="s">
        <v>2923</v>
      </c>
      <c r="D1215" t="s">
        <v>2924</v>
      </c>
      <c r="E1215" t="s">
        <v>2925</v>
      </c>
      <c r="F1215" t="s">
        <v>2926</v>
      </c>
      <c r="G1215" t="s">
        <v>2310</v>
      </c>
      <c r="H1215" t="s">
        <v>2927</v>
      </c>
      <c r="I1215" t="s">
        <v>44</v>
      </c>
      <c r="J1215" t="s">
        <v>45</v>
      </c>
      <c r="K1215" t="s">
        <v>46</v>
      </c>
      <c r="L1215" t="s">
        <v>47</v>
      </c>
      <c r="M1215" t="s">
        <v>320</v>
      </c>
      <c r="N1215" t="s">
        <v>321</v>
      </c>
      <c r="O1215" t="s">
        <v>326</v>
      </c>
      <c r="P1215" t="s">
        <v>327</v>
      </c>
      <c r="Q1215" t="s">
        <v>328</v>
      </c>
      <c r="R1215" t="s">
        <v>131</v>
      </c>
      <c r="S1215" s="83">
        <v>0</v>
      </c>
      <c r="T1215" s="83">
        <v>0</v>
      </c>
      <c r="U1215" s="83">
        <v>0</v>
      </c>
      <c r="V1215" s="83">
        <v>0</v>
      </c>
      <c r="W1215" s="83">
        <v>0</v>
      </c>
      <c r="X1215" s="83">
        <v>0</v>
      </c>
      <c r="Y1215">
        <v>0</v>
      </c>
      <c r="Z1215" s="83">
        <v>0</v>
      </c>
      <c r="AA1215" s="83">
        <v>0</v>
      </c>
    </row>
    <row r="1216" spans="1:27" x14ac:dyDescent="0.25">
      <c r="A1216" t="s">
        <v>1529</v>
      </c>
      <c r="B1216" t="s">
        <v>1529</v>
      </c>
      <c r="C1216" t="s">
        <v>2923</v>
      </c>
      <c r="D1216" t="s">
        <v>2924</v>
      </c>
      <c r="E1216" t="s">
        <v>2925</v>
      </c>
      <c r="F1216" t="s">
        <v>2926</v>
      </c>
      <c r="G1216" t="s">
        <v>2310</v>
      </c>
      <c r="H1216" t="s">
        <v>2927</v>
      </c>
      <c r="I1216" t="s">
        <v>44</v>
      </c>
      <c r="J1216" t="s">
        <v>45</v>
      </c>
      <c r="K1216" t="s">
        <v>46</v>
      </c>
      <c r="L1216" t="s">
        <v>47</v>
      </c>
      <c r="M1216" t="s">
        <v>320</v>
      </c>
      <c r="N1216" t="s">
        <v>321</v>
      </c>
      <c r="O1216" t="s">
        <v>322</v>
      </c>
      <c r="P1216" t="s">
        <v>323</v>
      </c>
      <c r="Q1216" t="s">
        <v>324</v>
      </c>
      <c r="R1216" t="s">
        <v>131</v>
      </c>
      <c r="S1216" s="83">
        <v>29253</v>
      </c>
      <c r="T1216" s="83">
        <v>31920</v>
      </c>
      <c r="U1216" s="83">
        <v>-2667</v>
      </c>
      <c r="V1216" s="83">
        <v>0</v>
      </c>
      <c r="W1216" s="83">
        <v>0</v>
      </c>
      <c r="X1216" s="83">
        <v>245.87302391533098</v>
      </c>
      <c r="Y1216">
        <v>0</v>
      </c>
      <c r="Z1216" s="83">
        <v>-266.70000000000016</v>
      </c>
      <c r="AA1216" s="83">
        <v>-20.826976084669099</v>
      </c>
    </row>
    <row r="1217" spans="1:27" x14ac:dyDescent="0.25">
      <c r="A1217" t="s">
        <v>1529</v>
      </c>
      <c r="B1217" t="s">
        <v>1529</v>
      </c>
      <c r="C1217" t="s">
        <v>2923</v>
      </c>
      <c r="D1217" t="s">
        <v>2924</v>
      </c>
      <c r="E1217" t="s">
        <v>2925</v>
      </c>
      <c r="F1217" t="s">
        <v>2926</v>
      </c>
      <c r="G1217" t="s">
        <v>2310</v>
      </c>
      <c r="H1217" t="s">
        <v>2927</v>
      </c>
      <c r="I1217" t="s">
        <v>44</v>
      </c>
      <c r="J1217" t="s">
        <v>45</v>
      </c>
      <c r="K1217" t="s">
        <v>46</v>
      </c>
      <c r="L1217" t="s">
        <v>47</v>
      </c>
      <c r="M1217" t="s">
        <v>320</v>
      </c>
      <c r="N1217" t="s">
        <v>321</v>
      </c>
      <c r="O1217" t="s">
        <v>322</v>
      </c>
      <c r="P1217" t="s">
        <v>1656</v>
      </c>
      <c r="Q1217" t="s">
        <v>1657</v>
      </c>
      <c r="R1217" t="s">
        <v>131</v>
      </c>
      <c r="S1217" s="83">
        <v>5250</v>
      </c>
      <c r="T1217" s="83">
        <v>490</v>
      </c>
      <c r="U1217" s="83">
        <v>4760</v>
      </c>
      <c r="V1217" s="83">
        <v>0</v>
      </c>
      <c r="W1217" s="83">
        <v>0</v>
      </c>
      <c r="X1217" s="83">
        <v>3.7743665951914847</v>
      </c>
      <c r="Y1217">
        <v>0</v>
      </c>
      <c r="Z1217" s="83">
        <v>476</v>
      </c>
      <c r="AA1217" s="83">
        <v>479.77436659519151</v>
      </c>
    </row>
    <row r="1218" spans="1:27" x14ac:dyDescent="0.25">
      <c r="A1218" t="s">
        <v>1529</v>
      </c>
      <c r="B1218" t="s">
        <v>1529</v>
      </c>
      <c r="C1218" t="s">
        <v>2923</v>
      </c>
      <c r="D1218" t="s">
        <v>2924</v>
      </c>
      <c r="E1218" t="s">
        <v>2925</v>
      </c>
      <c r="F1218" t="s">
        <v>2926</v>
      </c>
      <c r="G1218" t="s">
        <v>2310</v>
      </c>
      <c r="H1218" t="s">
        <v>2927</v>
      </c>
      <c r="I1218" t="s">
        <v>44</v>
      </c>
      <c r="J1218" t="s">
        <v>45</v>
      </c>
      <c r="K1218" t="s">
        <v>46</v>
      </c>
      <c r="L1218" t="s">
        <v>47</v>
      </c>
      <c r="M1218" t="s">
        <v>320</v>
      </c>
      <c r="N1218" t="s">
        <v>1074</v>
      </c>
      <c r="O1218" t="s">
        <v>1208</v>
      </c>
      <c r="P1218" t="s">
        <v>2223</v>
      </c>
      <c r="Q1218" t="s">
        <v>2224</v>
      </c>
      <c r="R1218" t="s">
        <v>131</v>
      </c>
      <c r="S1218" s="83">
        <v>15.5</v>
      </c>
      <c r="T1218" s="83">
        <v>0</v>
      </c>
      <c r="U1218" s="83">
        <v>15.5</v>
      </c>
      <c r="V1218" s="83">
        <v>0</v>
      </c>
      <c r="W1218" s="83">
        <v>0</v>
      </c>
      <c r="X1218" s="83">
        <v>0</v>
      </c>
      <c r="Y1218">
        <v>0</v>
      </c>
      <c r="Z1218" s="83">
        <v>1.55</v>
      </c>
      <c r="AA1218" s="83">
        <v>1.55</v>
      </c>
    </row>
    <row r="1219" spans="1:27" x14ac:dyDescent="0.25">
      <c r="A1219" t="s">
        <v>1529</v>
      </c>
      <c r="B1219" t="s">
        <v>1529</v>
      </c>
      <c r="C1219" t="s">
        <v>2923</v>
      </c>
      <c r="D1219" t="s">
        <v>2924</v>
      </c>
      <c r="E1219" t="s">
        <v>2925</v>
      </c>
      <c r="F1219" t="s">
        <v>2926</v>
      </c>
      <c r="G1219" t="s">
        <v>2310</v>
      </c>
      <c r="H1219" t="s">
        <v>2927</v>
      </c>
      <c r="I1219" t="s">
        <v>44</v>
      </c>
      <c r="J1219" t="s">
        <v>45</v>
      </c>
      <c r="K1219" t="s">
        <v>46</v>
      </c>
      <c r="L1219" t="s">
        <v>47</v>
      </c>
      <c r="M1219" t="s">
        <v>320</v>
      </c>
      <c r="N1219" t="s">
        <v>1074</v>
      </c>
      <c r="O1219" t="s">
        <v>1075</v>
      </c>
      <c r="P1219" t="s">
        <v>2495</v>
      </c>
      <c r="Q1219" t="s">
        <v>2496</v>
      </c>
      <c r="R1219" t="s">
        <v>131</v>
      </c>
      <c r="S1219" s="83">
        <v>0</v>
      </c>
      <c r="T1219" s="83">
        <v>120</v>
      </c>
      <c r="U1219" s="83">
        <v>-120</v>
      </c>
      <c r="V1219" s="83">
        <v>0</v>
      </c>
      <c r="W1219" s="83">
        <v>0</v>
      </c>
      <c r="X1219" s="83">
        <v>0.9243346763734247</v>
      </c>
      <c r="Y1219">
        <v>0</v>
      </c>
      <c r="Z1219" s="83">
        <v>-12</v>
      </c>
      <c r="AA1219" s="83">
        <v>-11.075665323626575</v>
      </c>
    </row>
    <row r="1220" spans="1:27" x14ac:dyDescent="0.25">
      <c r="A1220" t="s">
        <v>1529</v>
      </c>
      <c r="B1220" t="s">
        <v>1529</v>
      </c>
      <c r="C1220" t="s">
        <v>2923</v>
      </c>
      <c r="D1220" t="s">
        <v>2924</v>
      </c>
      <c r="E1220" t="s">
        <v>2925</v>
      </c>
      <c r="F1220" t="s">
        <v>2926</v>
      </c>
      <c r="G1220" t="s">
        <v>2310</v>
      </c>
      <c r="H1220" t="s">
        <v>2927</v>
      </c>
      <c r="I1220" t="s">
        <v>44</v>
      </c>
      <c r="J1220" t="s">
        <v>45</v>
      </c>
      <c r="K1220" t="s">
        <v>46</v>
      </c>
      <c r="L1220" t="s">
        <v>47</v>
      </c>
      <c r="M1220" t="s">
        <v>320</v>
      </c>
      <c r="N1220" t="s">
        <v>800</v>
      </c>
      <c r="O1220" t="s">
        <v>1538</v>
      </c>
      <c r="P1220" t="s">
        <v>978</v>
      </c>
      <c r="Q1220" t="s">
        <v>979</v>
      </c>
      <c r="R1220" t="s">
        <v>131</v>
      </c>
      <c r="S1220" s="83">
        <v>0</v>
      </c>
      <c r="T1220" s="83">
        <v>180</v>
      </c>
      <c r="U1220" s="83">
        <v>-180</v>
      </c>
      <c r="V1220" s="83">
        <v>0</v>
      </c>
      <c r="W1220" s="83">
        <v>0</v>
      </c>
      <c r="X1220" s="83">
        <v>1.386502014560137</v>
      </c>
      <c r="Y1220">
        <v>0</v>
      </c>
      <c r="Z1220" s="83">
        <v>-18</v>
      </c>
      <c r="AA1220" s="83">
        <v>-16.613497985439864</v>
      </c>
    </row>
    <row r="1221" spans="1:27" x14ac:dyDescent="0.25">
      <c r="A1221" t="s">
        <v>1529</v>
      </c>
      <c r="B1221" t="s">
        <v>1529</v>
      </c>
      <c r="C1221" t="s">
        <v>2923</v>
      </c>
      <c r="D1221" t="s">
        <v>2924</v>
      </c>
      <c r="E1221" t="s">
        <v>2925</v>
      </c>
      <c r="F1221" t="s">
        <v>2926</v>
      </c>
      <c r="G1221" t="s">
        <v>2310</v>
      </c>
      <c r="H1221" t="s">
        <v>2927</v>
      </c>
      <c r="I1221" t="s">
        <v>44</v>
      </c>
      <c r="J1221" t="s">
        <v>45</v>
      </c>
      <c r="K1221" t="s">
        <v>46</v>
      </c>
      <c r="L1221" t="s">
        <v>47</v>
      </c>
      <c r="M1221" t="s">
        <v>320</v>
      </c>
      <c r="N1221" t="s">
        <v>800</v>
      </c>
      <c r="O1221" t="s">
        <v>801</v>
      </c>
      <c r="P1221" t="s">
        <v>1076</v>
      </c>
      <c r="Q1221" t="s">
        <v>1077</v>
      </c>
      <c r="R1221" t="s">
        <v>131</v>
      </c>
      <c r="S1221" s="83">
        <v>30</v>
      </c>
      <c r="T1221" s="83">
        <v>15</v>
      </c>
      <c r="U1221" s="83">
        <v>15</v>
      </c>
      <c r="V1221" s="83">
        <v>0</v>
      </c>
      <c r="W1221" s="83">
        <v>0</v>
      </c>
      <c r="X1221" s="83">
        <v>0.11554183454667809</v>
      </c>
      <c r="Y1221">
        <v>0</v>
      </c>
      <c r="Z1221" s="83">
        <v>1.5</v>
      </c>
      <c r="AA1221" s="83">
        <v>1.6155418345466781</v>
      </c>
    </row>
    <row r="1222" spans="1:27" x14ac:dyDescent="0.25">
      <c r="A1222" t="s">
        <v>1529</v>
      </c>
      <c r="B1222" t="s">
        <v>1529</v>
      </c>
      <c r="C1222" t="s">
        <v>2923</v>
      </c>
      <c r="D1222" t="s">
        <v>2924</v>
      </c>
      <c r="E1222" t="s">
        <v>2925</v>
      </c>
      <c r="F1222" t="s">
        <v>2926</v>
      </c>
      <c r="G1222" t="s">
        <v>2310</v>
      </c>
      <c r="H1222" t="s">
        <v>2927</v>
      </c>
      <c r="I1222" t="s">
        <v>44</v>
      </c>
      <c r="J1222" t="s">
        <v>45</v>
      </c>
      <c r="K1222" t="s">
        <v>46</v>
      </c>
      <c r="L1222" t="s">
        <v>47</v>
      </c>
      <c r="M1222" t="s">
        <v>320</v>
      </c>
      <c r="N1222" t="s">
        <v>800</v>
      </c>
      <c r="O1222" t="s">
        <v>801</v>
      </c>
      <c r="P1222" t="s">
        <v>1078</v>
      </c>
      <c r="Q1222" t="s">
        <v>1079</v>
      </c>
      <c r="R1222" t="s">
        <v>131</v>
      </c>
      <c r="S1222" s="83">
        <v>15</v>
      </c>
      <c r="T1222" s="83">
        <v>30</v>
      </c>
      <c r="U1222" s="83">
        <v>-15</v>
      </c>
      <c r="V1222" s="83">
        <v>0</v>
      </c>
      <c r="W1222" s="83">
        <v>0</v>
      </c>
      <c r="X1222" s="83">
        <v>0.23108366909335618</v>
      </c>
      <c r="Y1222">
        <v>0</v>
      </c>
      <c r="Z1222" s="83">
        <v>-1.5</v>
      </c>
      <c r="AA1222" s="83">
        <v>-1.2689163309066438</v>
      </c>
    </row>
    <row r="1223" spans="1:27" x14ac:dyDescent="0.25">
      <c r="A1223" t="s">
        <v>1529</v>
      </c>
      <c r="B1223" t="s">
        <v>1529</v>
      </c>
      <c r="C1223" t="s">
        <v>2923</v>
      </c>
      <c r="D1223" t="s">
        <v>2924</v>
      </c>
      <c r="E1223" t="s">
        <v>2925</v>
      </c>
      <c r="F1223" t="s">
        <v>2926</v>
      </c>
      <c r="G1223" t="s">
        <v>2310</v>
      </c>
      <c r="H1223" t="s">
        <v>2927</v>
      </c>
      <c r="I1223" t="s">
        <v>44</v>
      </c>
      <c r="J1223" t="s">
        <v>45</v>
      </c>
      <c r="K1223" t="s">
        <v>46</v>
      </c>
      <c r="L1223" t="s">
        <v>47</v>
      </c>
      <c r="M1223" t="s">
        <v>320</v>
      </c>
      <c r="N1223" t="s">
        <v>800</v>
      </c>
      <c r="O1223" t="s">
        <v>801</v>
      </c>
      <c r="P1223" t="s">
        <v>2106</v>
      </c>
      <c r="Q1223" t="s">
        <v>2107</v>
      </c>
      <c r="R1223" t="s">
        <v>131</v>
      </c>
      <c r="S1223" s="83">
        <v>15</v>
      </c>
      <c r="T1223" s="83">
        <v>120</v>
      </c>
      <c r="U1223" s="83">
        <v>-105</v>
      </c>
      <c r="V1223" s="83">
        <v>0</v>
      </c>
      <c r="W1223" s="83">
        <v>0</v>
      </c>
      <c r="X1223" s="83">
        <v>0.9243346763734247</v>
      </c>
      <c r="Y1223">
        <v>0</v>
      </c>
      <c r="Z1223" s="83">
        <v>-10.5</v>
      </c>
      <c r="AA1223" s="83">
        <v>-9.5756653236265752</v>
      </c>
    </row>
    <row r="1224" spans="1:27" x14ac:dyDescent="0.25">
      <c r="A1224" t="s">
        <v>1529</v>
      </c>
      <c r="B1224" t="s">
        <v>1529</v>
      </c>
      <c r="C1224" t="s">
        <v>2923</v>
      </c>
      <c r="D1224" t="s">
        <v>2924</v>
      </c>
      <c r="E1224" t="s">
        <v>2925</v>
      </c>
      <c r="F1224" t="s">
        <v>2926</v>
      </c>
      <c r="G1224" t="s">
        <v>2310</v>
      </c>
      <c r="H1224" t="s">
        <v>2927</v>
      </c>
      <c r="I1224" t="s">
        <v>44</v>
      </c>
      <c r="J1224" t="s">
        <v>45</v>
      </c>
      <c r="K1224" t="s">
        <v>46</v>
      </c>
      <c r="L1224" t="s">
        <v>47</v>
      </c>
      <c r="M1224" t="s">
        <v>320</v>
      </c>
      <c r="N1224" t="s">
        <v>329</v>
      </c>
      <c r="O1224" t="s">
        <v>1538</v>
      </c>
      <c r="P1224" t="s">
        <v>1944</v>
      </c>
      <c r="Q1224" t="s">
        <v>1945</v>
      </c>
      <c r="R1224" t="s">
        <v>131</v>
      </c>
      <c r="S1224" s="83">
        <v>90</v>
      </c>
      <c r="T1224" s="83">
        <v>78.75</v>
      </c>
      <c r="U1224" s="83">
        <v>11.25</v>
      </c>
      <c r="V1224" s="83">
        <v>0</v>
      </c>
      <c r="W1224" s="83">
        <v>0</v>
      </c>
      <c r="X1224" s="83">
        <v>0.60659463137005998</v>
      </c>
      <c r="Y1224">
        <v>0</v>
      </c>
      <c r="Z1224" s="83">
        <v>1.125</v>
      </c>
      <c r="AA1224" s="83">
        <v>1.7315946313700596</v>
      </c>
    </row>
    <row r="1225" spans="1:27" x14ac:dyDescent="0.25">
      <c r="A1225" t="s">
        <v>1529</v>
      </c>
      <c r="B1225" t="s">
        <v>1529</v>
      </c>
      <c r="C1225" t="s">
        <v>2923</v>
      </c>
      <c r="D1225" t="s">
        <v>2924</v>
      </c>
      <c r="E1225" t="s">
        <v>2925</v>
      </c>
      <c r="F1225" t="s">
        <v>2926</v>
      </c>
      <c r="G1225" t="s">
        <v>2310</v>
      </c>
      <c r="H1225" t="s">
        <v>2927</v>
      </c>
      <c r="I1225" t="s">
        <v>44</v>
      </c>
      <c r="J1225" t="s">
        <v>45</v>
      </c>
      <c r="K1225" t="s">
        <v>46</v>
      </c>
      <c r="L1225" t="s">
        <v>47</v>
      </c>
      <c r="M1225" t="s">
        <v>320</v>
      </c>
      <c r="N1225" t="s">
        <v>329</v>
      </c>
      <c r="O1225" t="s">
        <v>330</v>
      </c>
      <c r="P1225" t="s">
        <v>331</v>
      </c>
      <c r="Q1225" t="s">
        <v>332</v>
      </c>
      <c r="R1225" t="s">
        <v>131</v>
      </c>
      <c r="S1225" s="83">
        <v>2463.75</v>
      </c>
      <c r="T1225" s="83">
        <v>2025</v>
      </c>
      <c r="U1225" s="83">
        <v>438.75</v>
      </c>
      <c r="V1225" s="83">
        <v>0</v>
      </c>
      <c r="W1225" s="83">
        <v>0</v>
      </c>
      <c r="X1225" s="83">
        <v>15.598147663801544</v>
      </c>
      <c r="Y1225">
        <v>0</v>
      </c>
      <c r="Z1225" s="83">
        <v>43.875</v>
      </c>
      <c r="AA1225" s="83">
        <v>59.473147663801548</v>
      </c>
    </row>
    <row r="1226" spans="1:27" x14ac:dyDescent="0.25">
      <c r="A1226" t="s">
        <v>1529</v>
      </c>
      <c r="B1226" t="s">
        <v>1529</v>
      </c>
      <c r="C1226" t="s">
        <v>2923</v>
      </c>
      <c r="D1226" t="s">
        <v>2924</v>
      </c>
      <c r="E1226" t="s">
        <v>2925</v>
      </c>
      <c r="F1226" t="s">
        <v>2926</v>
      </c>
      <c r="G1226" t="s">
        <v>2310</v>
      </c>
      <c r="H1226" t="s">
        <v>2927</v>
      </c>
      <c r="I1226" t="s">
        <v>44</v>
      </c>
      <c r="J1226" t="s">
        <v>45</v>
      </c>
      <c r="K1226" t="s">
        <v>46</v>
      </c>
      <c r="L1226" t="s">
        <v>47</v>
      </c>
      <c r="M1226" t="s">
        <v>320</v>
      </c>
      <c r="N1226" t="s">
        <v>329</v>
      </c>
      <c r="O1226" t="s">
        <v>330</v>
      </c>
      <c r="P1226" t="s">
        <v>1942</v>
      </c>
      <c r="Q1226" t="s">
        <v>1943</v>
      </c>
      <c r="R1226" t="s">
        <v>131</v>
      </c>
      <c r="S1226" s="83">
        <v>607.5</v>
      </c>
      <c r="T1226" s="83">
        <v>2137.5</v>
      </c>
      <c r="U1226" s="83">
        <v>-1530</v>
      </c>
      <c r="V1226" s="83">
        <v>0</v>
      </c>
      <c r="W1226" s="83">
        <v>0</v>
      </c>
      <c r="X1226" s="83">
        <v>16.46471142290163</v>
      </c>
      <c r="Y1226">
        <v>0</v>
      </c>
      <c r="Z1226" s="83">
        <v>-153</v>
      </c>
      <c r="AA1226" s="83">
        <v>-136.53528857709838</v>
      </c>
    </row>
    <row r="1227" spans="1:27" x14ac:dyDescent="0.25">
      <c r="A1227" t="s">
        <v>1529</v>
      </c>
      <c r="B1227" t="s">
        <v>1529</v>
      </c>
      <c r="C1227" t="s">
        <v>2923</v>
      </c>
      <c r="D1227" t="s">
        <v>2924</v>
      </c>
      <c r="E1227" t="s">
        <v>2925</v>
      </c>
      <c r="F1227" t="s">
        <v>2926</v>
      </c>
      <c r="G1227" t="s">
        <v>2310</v>
      </c>
      <c r="H1227" t="s">
        <v>2927</v>
      </c>
      <c r="I1227" t="s">
        <v>44</v>
      </c>
      <c r="J1227" t="s">
        <v>45</v>
      </c>
      <c r="K1227" t="s">
        <v>46</v>
      </c>
      <c r="L1227" t="s">
        <v>47</v>
      </c>
      <c r="M1227" t="s">
        <v>320</v>
      </c>
      <c r="N1227" t="s">
        <v>329</v>
      </c>
      <c r="O1227" t="s">
        <v>330</v>
      </c>
      <c r="P1227" t="s">
        <v>858</v>
      </c>
      <c r="Q1227" t="s">
        <v>859</v>
      </c>
      <c r="R1227" t="s">
        <v>131</v>
      </c>
      <c r="S1227" s="83">
        <v>0</v>
      </c>
      <c r="T1227" s="83">
        <v>708.75</v>
      </c>
      <c r="U1227" s="83">
        <v>-708.75</v>
      </c>
      <c r="V1227" s="83">
        <v>0</v>
      </c>
      <c r="W1227" s="83">
        <v>0</v>
      </c>
      <c r="X1227" s="83">
        <v>5.4593516823305404</v>
      </c>
      <c r="Y1227">
        <v>0</v>
      </c>
      <c r="Z1227" s="83">
        <v>-70.875</v>
      </c>
      <c r="AA1227" s="83">
        <v>-65.415648317669465</v>
      </c>
    </row>
    <row r="1228" spans="1:27" x14ac:dyDescent="0.25">
      <c r="A1228" t="s">
        <v>1529</v>
      </c>
      <c r="B1228" t="s">
        <v>1529</v>
      </c>
      <c r="C1228" t="s">
        <v>2923</v>
      </c>
      <c r="D1228" t="s">
        <v>2924</v>
      </c>
      <c r="E1228" t="s">
        <v>2925</v>
      </c>
      <c r="F1228" t="s">
        <v>2926</v>
      </c>
      <c r="G1228" t="s">
        <v>2310</v>
      </c>
      <c r="H1228" t="s">
        <v>2927</v>
      </c>
      <c r="I1228" t="s">
        <v>44</v>
      </c>
      <c r="J1228" t="s">
        <v>45</v>
      </c>
      <c r="K1228" t="s">
        <v>46</v>
      </c>
      <c r="L1228" t="s">
        <v>47</v>
      </c>
      <c r="M1228" t="s">
        <v>320</v>
      </c>
      <c r="N1228" t="s">
        <v>329</v>
      </c>
      <c r="O1228" t="s">
        <v>330</v>
      </c>
      <c r="P1228" t="s">
        <v>2437</v>
      </c>
      <c r="Q1228" t="s">
        <v>2438</v>
      </c>
      <c r="R1228" t="s">
        <v>131</v>
      </c>
      <c r="S1228" s="83">
        <v>1130.6400000000003</v>
      </c>
      <c r="T1228" s="83">
        <v>922.5</v>
      </c>
      <c r="U1228" s="83">
        <v>208.14</v>
      </c>
      <c r="V1228" s="83">
        <v>0</v>
      </c>
      <c r="W1228" s="83">
        <v>0</v>
      </c>
      <c r="X1228" s="83">
        <v>7.1058228246207022</v>
      </c>
      <c r="Y1228">
        <v>0</v>
      </c>
      <c r="Z1228" s="83">
        <v>20.813999999999993</v>
      </c>
      <c r="AA1228" s="83">
        <v>27.919822824620699</v>
      </c>
    </row>
    <row r="1229" spans="1:27" x14ac:dyDescent="0.25">
      <c r="A1229" t="s">
        <v>1529</v>
      </c>
      <c r="B1229" t="s">
        <v>1529</v>
      </c>
      <c r="C1229" t="s">
        <v>2923</v>
      </c>
      <c r="D1229" t="s">
        <v>2924</v>
      </c>
      <c r="E1229" t="s">
        <v>2925</v>
      </c>
      <c r="F1229" t="s">
        <v>2926</v>
      </c>
      <c r="G1229" t="s">
        <v>2310</v>
      </c>
      <c r="H1229" t="s">
        <v>2927</v>
      </c>
      <c r="I1229" t="s">
        <v>44</v>
      </c>
      <c r="J1229" t="s">
        <v>45</v>
      </c>
      <c r="K1229" t="s">
        <v>46</v>
      </c>
      <c r="L1229" t="s">
        <v>47</v>
      </c>
      <c r="M1229" t="s">
        <v>320</v>
      </c>
      <c r="N1229" t="s">
        <v>329</v>
      </c>
      <c r="O1229" t="s">
        <v>330</v>
      </c>
      <c r="P1229" t="s">
        <v>2425</v>
      </c>
      <c r="Q1229" t="s">
        <v>2426</v>
      </c>
      <c r="R1229" t="s">
        <v>131</v>
      </c>
      <c r="S1229" s="83">
        <v>0</v>
      </c>
      <c r="T1229" s="83">
        <v>562.5</v>
      </c>
      <c r="U1229" s="83">
        <v>-562.5</v>
      </c>
      <c r="V1229" s="83">
        <v>0</v>
      </c>
      <c r="W1229" s="83">
        <v>0</v>
      </c>
      <c r="X1229" s="83">
        <v>4.3328187955004287</v>
      </c>
      <c r="Y1229">
        <v>0</v>
      </c>
      <c r="Z1229" s="83">
        <v>-56.25</v>
      </c>
      <c r="AA1229" s="83">
        <v>-51.91718120449957</v>
      </c>
    </row>
    <row r="1230" spans="1:27" x14ac:dyDescent="0.25">
      <c r="A1230" t="s">
        <v>1529</v>
      </c>
      <c r="B1230" t="s">
        <v>1529</v>
      </c>
      <c r="C1230" t="s">
        <v>2923</v>
      </c>
      <c r="D1230" t="s">
        <v>2924</v>
      </c>
      <c r="E1230" t="s">
        <v>2925</v>
      </c>
      <c r="F1230" t="s">
        <v>2926</v>
      </c>
      <c r="G1230" t="s">
        <v>2310</v>
      </c>
      <c r="H1230" t="s">
        <v>2927</v>
      </c>
      <c r="I1230" t="s">
        <v>44</v>
      </c>
      <c r="J1230" t="s">
        <v>45</v>
      </c>
      <c r="K1230" t="s">
        <v>98</v>
      </c>
      <c r="L1230" t="s">
        <v>99</v>
      </c>
      <c r="M1230" t="s">
        <v>396</v>
      </c>
      <c r="N1230" t="s">
        <v>804</v>
      </c>
      <c r="O1230" t="s">
        <v>805</v>
      </c>
      <c r="P1230" t="s">
        <v>828</v>
      </c>
      <c r="Q1230" t="s">
        <v>829</v>
      </c>
      <c r="R1230" t="s">
        <v>131</v>
      </c>
      <c r="S1230" s="83">
        <v>23938.51</v>
      </c>
      <c r="T1230" s="83">
        <v>19887.349999999999</v>
      </c>
      <c r="U1230" s="83">
        <v>4051.1600000000008</v>
      </c>
      <c r="V1230" s="83">
        <v>0</v>
      </c>
      <c r="W1230" s="83">
        <v>0</v>
      </c>
      <c r="X1230" s="83">
        <v>153.18806021812523</v>
      </c>
      <c r="Y1230">
        <v>0</v>
      </c>
      <c r="Z1230" s="83">
        <v>405.11599999999999</v>
      </c>
      <c r="AA1230" s="83">
        <v>558.30406021812541</v>
      </c>
    </row>
    <row r="1231" spans="1:27" x14ac:dyDescent="0.25">
      <c r="A1231" t="s">
        <v>1529</v>
      </c>
      <c r="B1231" t="s">
        <v>1529</v>
      </c>
      <c r="C1231" t="s">
        <v>2923</v>
      </c>
      <c r="D1231" t="s">
        <v>2924</v>
      </c>
      <c r="E1231" t="s">
        <v>2925</v>
      </c>
      <c r="F1231" t="s">
        <v>2926</v>
      </c>
      <c r="G1231" t="s">
        <v>2310</v>
      </c>
      <c r="H1231" t="s">
        <v>2927</v>
      </c>
      <c r="I1231" t="s">
        <v>44</v>
      </c>
      <c r="J1231" t="s">
        <v>45</v>
      </c>
      <c r="K1231" t="s">
        <v>98</v>
      </c>
      <c r="L1231" t="s">
        <v>99</v>
      </c>
      <c r="M1231" t="s">
        <v>396</v>
      </c>
      <c r="N1231" t="s">
        <v>804</v>
      </c>
      <c r="O1231" t="s">
        <v>805</v>
      </c>
      <c r="P1231" t="s">
        <v>806</v>
      </c>
      <c r="Q1231" t="s">
        <v>807</v>
      </c>
      <c r="R1231" t="s">
        <v>131</v>
      </c>
      <c r="S1231" s="83">
        <v>170495.52999999997</v>
      </c>
      <c r="T1231" s="83">
        <v>154194.57</v>
      </c>
      <c r="U1231" s="83">
        <v>16300.959999999963</v>
      </c>
      <c r="V1231" s="83">
        <v>0</v>
      </c>
      <c r="W1231" s="83">
        <v>0</v>
      </c>
      <c r="X1231" s="83">
        <v>1187.7282329957447</v>
      </c>
      <c r="Y1231">
        <v>0</v>
      </c>
      <c r="Z1231" s="83">
        <v>1630.0959999999986</v>
      </c>
      <c r="AA1231" s="83">
        <v>2817.8242329957429</v>
      </c>
    </row>
    <row r="1232" spans="1:27" x14ac:dyDescent="0.25">
      <c r="A1232" t="s">
        <v>1529</v>
      </c>
      <c r="B1232" t="s">
        <v>1529</v>
      </c>
      <c r="C1232" t="s">
        <v>2923</v>
      </c>
      <c r="D1232" t="s">
        <v>2924</v>
      </c>
      <c r="E1232" t="s">
        <v>2925</v>
      </c>
      <c r="F1232" t="s">
        <v>2926</v>
      </c>
      <c r="G1232" t="s">
        <v>2310</v>
      </c>
      <c r="H1232" t="s">
        <v>2927</v>
      </c>
      <c r="I1232" t="s">
        <v>44</v>
      </c>
      <c r="J1232" t="s">
        <v>45</v>
      </c>
      <c r="K1232" t="s">
        <v>98</v>
      </c>
      <c r="L1232" t="s">
        <v>99</v>
      </c>
      <c r="M1232" t="s">
        <v>396</v>
      </c>
      <c r="N1232" t="s">
        <v>804</v>
      </c>
      <c r="O1232" t="s">
        <v>805</v>
      </c>
      <c r="P1232" t="s">
        <v>830</v>
      </c>
      <c r="Q1232" t="s">
        <v>831</v>
      </c>
      <c r="R1232" t="s">
        <v>131</v>
      </c>
      <c r="S1232" s="83">
        <v>498.16</v>
      </c>
      <c r="T1232" s="83">
        <v>334.16</v>
      </c>
      <c r="U1232" s="83">
        <v>164</v>
      </c>
      <c r="V1232" s="83">
        <v>0</v>
      </c>
      <c r="W1232" s="83">
        <v>0</v>
      </c>
      <c r="X1232" s="83">
        <v>2.5739639621411974</v>
      </c>
      <c r="Y1232">
        <v>0</v>
      </c>
      <c r="Z1232" s="83">
        <v>16.400000000000002</v>
      </c>
      <c r="AA1232" s="83">
        <v>18.973963962141198</v>
      </c>
    </row>
    <row r="1233" spans="1:27" x14ac:dyDescent="0.25">
      <c r="A1233" t="s">
        <v>1529</v>
      </c>
      <c r="B1233" t="s">
        <v>1529</v>
      </c>
      <c r="C1233" t="s">
        <v>2923</v>
      </c>
      <c r="D1233" t="s">
        <v>2924</v>
      </c>
      <c r="E1233" t="s">
        <v>2925</v>
      </c>
      <c r="F1233" t="s">
        <v>2926</v>
      </c>
      <c r="G1233" t="s">
        <v>2310</v>
      </c>
      <c r="H1233" t="s">
        <v>2927</v>
      </c>
      <c r="I1233" t="s">
        <v>44</v>
      </c>
      <c r="J1233" t="s">
        <v>45</v>
      </c>
      <c r="K1233" t="s">
        <v>98</v>
      </c>
      <c r="L1233" t="s">
        <v>99</v>
      </c>
      <c r="M1233" t="s">
        <v>396</v>
      </c>
      <c r="N1233" t="s">
        <v>804</v>
      </c>
      <c r="O1233" t="s">
        <v>805</v>
      </c>
      <c r="P1233" t="s">
        <v>834</v>
      </c>
      <c r="Q1233" t="s">
        <v>835</v>
      </c>
      <c r="R1233" t="s">
        <v>131</v>
      </c>
      <c r="S1233" s="83">
        <v>21274.050000000003</v>
      </c>
      <c r="T1233" s="83">
        <v>18537.64</v>
      </c>
      <c r="U1233" s="83">
        <v>2736.4100000000017</v>
      </c>
      <c r="V1233" s="83">
        <v>0</v>
      </c>
      <c r="W1233" s="83">
        <v>0</v>
      </c>
      <c r="X1233" s="83">
        <v>142.79152891772546</v>
      </c>
      <c r="Y1233">
        <v>0</v>
      </c>
      <c r="Z1233" s="83">
        <v>273.64100000000013</v>
      </c>
      <c r="AA1233" s="83">
        <v>416.43252891772556</v>
      </c>
    </row>
    <row r="1234" spans="1:27" x14ac:dyDescent="0.25">
      <c r="A1234" t="s">
        <v>1529</v>
      </c>
      <c r="B1234" t="s">
        <v>1529</v>
      </c>
      <c r="C1234" t="s">
        <v>2923</v>
      </c>
      <c r="D1234" t="s">
        <v>2924</v>
      </c>
      <c r="E1234" t="s">
        <v>2925</v>
      </c>
      <c r="F1234" t="s">
        <v>2926</v>
      </c>
      <c r="G1234" t="s">
        <v>2310</v>
      </c>
      <c r="H1234" t="s">
        <v>2927</v>
      </c>
      <c r="I1234" t="s">
        <v>44</v>
      </c>
      <c r="J1234" t="s">
        <v>45</v>
      </c>
      <c r="K1234" t="s">
        <v>98</v>
      </c>
      <c r="L1234" t="s">
        <v>99</v>
      </c>
      <c r="M1234" t="s">
        <v>396</v>
      </c>
      <c r="N1234" t="s">
        <v>804</v>
      </c>
      <c r="O1234" t="s">
        <v>805</v>
      </c>
      <c r="P1234" t="s">
        <v>832</v>
      </c>
      <c r="Q1234" t="s">
        <v>833</v>
      </c>
      <c r="R1234" t="s">
        <v>131</v>
      </c>
      <c r="S1234" s="83">
        <v>172360.32000000001</v>
      </c>
      <c r="T1234" s="83">
        <v>156116.16999999998</v>
      </c>
      <c r="U1234" s="83">
        <v>16244.149999999994</v>
      </c>
      <c r="V1234" s="83">
        <v>0</v>
      </c>
      <c r="W1234" s="83">
        <v>0</v>
      </c>
      <c r="X1234" s="83">
        <v>1202.5299122800714</v>
      </c>
      <c r="Y1234">
        <v>0</v>
      </c>
      <c r="Z1234" s="83">
        <v>1624.4149999999981</v>
      </c>
      <c r="AA1234" s="83">
        <v>2826.9449122800688</v>
      </c>
    </row>
    <row r="1235" spans="1:27" x14ac:dyDescent="0.25">
      <c r="A1235" t="s">
        <v>1529</v>
      </c>
      <c r="B1235" t="s">
        <v>1529</v>
      </c>
      <c r="C1235" t="s">
        <v>2923</v>
      </c>
      <c r="D1235" t="s">
        <v>2924</v>
      </c>
      <c r="E1235" t="s">
        <v>2925</v>
      </c>
      <c r="F1235" t="s">
        <v>2926</v>
      </c>
      <c r="G1235" t="s">
        <v>2310</v>
      </c>
      <c r="H1235" t="s">
        <v>2927</v>
      </c>
      <c r="I1235" t="s">
        <v>44</v>
      </c>
      <c r="J1235" t="s">
        <v>45</v>
      </c>
      <c r="K1235" t="s">
        <v>98</v>
      </c>
      <c r="L1235" t="s">
        <v>99</v>
      </c>
      <c r="M1235" t="s">
        <v>396</v>
      </c>
      <c r="N1235" t="s">
        <v>804</v>
      </c>
      <c r="O1235" t="s">
        <v>805</v>
      </c>
      <c r="P1235" t="s">
        <v>1757</v>
      </c>
      <c r="Q1235" t="s">
        <v>1758</v>
      </c>
      <c r="R1235" t="s">
        <v>131</v>
      </c>
      <c r="S1235" s="83">
        <v>668.32</v>
      </c>
      <c r="T1235" s="83">
        <v>1002.48</v>
      </c>
      <c r="U1235" s="83">
        <v>-334.16</v>
      </c>
      <c r="V1235" s="83">
        <v>0</v>
      </c>
      <c r="W1235" s="83">
        <v>0</v>
      </c>
      <c r="X1235" s="83">
        <v>7.7218918864235917</v>
      </c>
      <c r="Y1235">
        <v>0</v>
      </c>
      <c r="Z1235" s="83">
        <v>-33.416000000000004</v>
      </c>
      <c r="AA1235" s="83">
        <v>-25.694108113576412</v>
      </c>
    </row>
    <row r="1236" spans="1:27" x14ac:dyDescent="0.25">
      <c r="A1236" t="s">
        <v>1529</v>
      </c>
      <c r="B1236" t="s">
        <v>1529</v>
      </c>
      <c r="C1236" t="s">
        <v>2923</v>
      </c>
      <c r="D1236" t="s">
        <v>2924</v>
      </c>
      <c r="E1236" t="s">
        <v>2925</v>
      </c>
      <c r="F1236" t="s">
        <v>2926</v>
      </c>
      <c r="G1236" t="s">
        <v>2310</v>
      </c>
      <c r="H1236" t="s">
        <v>2927</v>
      </c>
      <c r="I1236" t="s">
        <v>44</v>
      </c>
      <c r="J1236" t="s">
        <v>45</v>
      </c>
      <c r="K1236" t="s">
        <v>98</v>
      </c>
      <c r="L1236" t="s">
        <v>99</v>
      </c>
      <c r="M1236" t="s">
        <v>396</v>
      </c>
      <c r="N1236" t="s">
        <v>804</v>
      </c>
      <c r="O1236" t="s">
        <v>805</v>
      </c>
      <c r="P1236" t="s">
        <v>1798</v>
      </c>
      <c r="Q1236" t="s">
        <v>1799</v>
      </c>
      <c r="R1236" t="s">
        <v>131</v>
      </c>
      <c r="S1236" s="83">
        <v>334.16</v>
      </c>
      <c r="T1236" s="83">
        <v>0</v>
      </c>
      <c r="U1236" s="83">
        <v>334.16</v>
      </c>
      <c r="V1236" s="83">
        <v>0</v>
      </c>
      <c r="W1236" s="83">
        <v>0</v>
      </c>
      <c r="X1236" s="83">
        <v>0</v>
      </c>
      <c r="Y1236">
        <v>0</v>
      </c>
      <c r="Z1236" s="83">
        <v>33.416000000000004</v>
      </c>
      <c r="AA1236" s="83">
        <v>33.416000000000004</v>
      </c>
    </row>
    <row r="1237" spans="1:27" x14ac:dyDescent="0.25">
      <c r="A1237" t="s">
        <v>1529</v>
      </c>
      <c r="B1237" t="s">
        <v>1529</v>
      </c>
      <c r="C1237" t="s">
        <v>2923</v>
      </c>
      <c r="D1237" t="s">
        <v>2924</v>
      </c>
      <c r="E1237" t="s">
        <v>2925</v>
      </c>
      <c r="F1237" t="s">
        <v>2926</v>
      </c>
      <c r="G1237" t="s">
        <v>2310</v>
      </c>
      <c r="H1237" t="s">
        <v>2927</v>
      </c>
      <c r="I1237" t="s">
        <v>44</v>
      </c>
      <c r="J1237" t="s">
        <v>45</v>
      </c>
      <c r="K1237" t="s">
        <v>98</v>
      </c>
      <c r="L1237" t="s">
        <v>99</v>
      </c>
      <c r="M1237" t="s">
        <v>396</v>
      </c>
      <c r="N1237" t="s">
        <v>804</v>
      </c>
      <c r="O1237" t="s">
        <v>805</v>
      </c>
      <c r="P1237" t="s">
        <v>1229</v>
      </c>
      <c r="Q1237" t="s">
        <v>1230</v>
      </c>
      <c r="R1237" t="s">
        <v>131</v>
      </c>
      <c r="S1237" s="83">
        <v>1652.3200000000002</v>
      </c>
      <c r="T1237" s="83">
        <v>334.16</v>
      </c>
      <c r="U1237" s="83">
        <v>1318.1599999999999</v>
      </c>
      <c r="V1237" s="83">
        <v>0</v>
      </c>
      <c r="W1237" s="83">
        <v>0</v>
      </c>
      <c r="X1237" s="83">
        <v>2.5739639621411974</v>
      </c>
      <c r="Y1237">
        <v>0</v>
      </c>
      <c r="Z1237" s="83">
        <v>131.81600000000003</v>
      </c>
      <c r="AA1237" s="83">
        <v>134.38996396214122</v>
      </c>
    </row>
    <row r="1238" spans="1:27" x14ac:dyDescent="0.25">
      <c r="A1238" t="s">
        <v>1529</v>
      </c>
      <c r="B1238" t="s">
        <v>1529</v>
      </c>
      <c r="C1238" t="s">
        <v>2923</v>
      </c>
      <c r="D1238" t="s">
        <v>2924</v>
      </c>
      <c r="E1238" t="s">
        <v>2925</v>
      </c>
      <c r="F1238" t="s">
        <v>2926</v>
      </c>
      <c r="G1238" t="s">
        <v>2310</v>
      </c>
      <c r="H1238" t="s">
        <v>2927</v>
      </c>
      <c r="I1238" t="s">
        <v>44</v>
      </c>
      <c r="J1238" t="s">
        <v>45</v>
      </c>
      <c r="K1238" t="s">
        <v>98</v>
      </c>
      <c r="L1238" t="s">
        <v>99</v>
      </c>
      <c r="M1238" t="s">
        <v>396</v>
      </c>
      <c r="N1238" t="s">
        <v>1222</v>
      </c>
      <c r="O1238" t="s">
        <v>1222</v>
      </c>
      <c r="P1238" t="s">
        <v>1227</v>
      </c>
      <c r="Q1238" t="s">
        <v>1228</v>
      </c>
      <c r="R1238" t="s">
        <v>131</v>
      </c>
      <c r="S1238" s="83">
        <v>5882.4</v>
      </c>
      <c r="T1238" s="83">
        <v>3872</v>
      </c>
      <c r="U1238" s="83">
        <v>2010.4</v>
      </c>
      <c r="V1238" s="83">
        <v>0</v>
      </c>
      <c r="W1238" s="83">
        <v>0</v>
      </c>
      <c r="X1238" s="83">
        <v>29.825198890982506</v>
      </c>
      <c r="Y1238">
        <v>0</v>
      </c>
      <c r="Z1238" s="83">
        <v>201.04</v>
      </c>
      <c r="AA1238" s="83">
        <v>230.8651988909825</v>
      </c>
    </row>
    <row r="1239" spans="1:27" x14ac:dyDescent="0.25">
      <c r="A1239" t="s">
        <v>1529</v>
      </c>
      <c r="B1239" t="s">
        <v>1529</v>
      </c>
      <c r="C1239" t="s">
        <v>2923</v>
      </c>
      <c r="D1239" t="s">
        <v>2924</v>
      </c>
      <c r="E1239" t="s">
        <v>2925</v>
      </c>
      <c r="F1239" t="s">
        <v>2926</v>
      </c>
      <c r="G1239" t="s">
        <v>2310</v>
      </c>
      <c r="H1239" t="s">
        <v>2927</v>
      </c>
      <c r="I1239" t="s">
        <v>44</v>
      </c>
      <c r="J1239" t="s">
        <v>45</v>
      </c>
      <c r="K1239" t="s">
        <v>98</v>
      </c>
      <c r="L1239" t="s">
        <v>99</v>
      </c>
      <c r="M1239" t="s">
        <v>396</v>
      </c>
      <c r="N1239" t="s">
        <v>397</v>
      </c>
      <c r="O1239" t="s">
        <v>397</v>
      </c>
      <c r="P1239" t="s">
        <v>1213</v>
      </c>
      <c r="Q1239" t="s">
        <v>1214</v>
      </c>
      <c r="R1239" t="s">
        <v>131</v>
      </c>
      <c r="S1239" s="83">
        <v>3323.12</v>
      </c>
      <c r="T1239" s="83">
        <v>4698.4799999999996</v>
      </c>
      <c r="U1239" s="83">
        <v>-1375.3599999999997</v>
      </c>
      <c r="V1239" s="83">
        <v>0</v>
      </c>
      <c r="W1239" s="83">
        <v>0</v>
      </c>
      <c r="X1239" s="83">
        <v>36.191399918725068</v>
      </c>
      <c r="Y1239">
        <v>0</v>
      </c>
      <c r="Z1239" s="83">
        <v>-137.53599999999997</v>
      </c>
      <c r="AA1239" s="83">
        <v>-101.34460008127488</v>
      </c>
    </row>
    <row r="1240" spans="1:27" x14ac:dyDescent="0.25">
      <c r="A1240" t="s">
        <v>1529</v>
      </c>
      <c r="B1240" t="s">
        <v>1529</v>
      </c>
      <c r="C1240" t="s">
        <v>2923</v>
      </c>
      <c r="D1240" t="s">
        <v>2924</v>
      </c>
      <c r="E1240" t="s">
        <v>2925</v>
      </c>
      <c r="F1240" t="s">
        <v>2926</v>
      </c>
      <c r="G1240" t="s">
        <v>2310</v>
      </c>
      <c r="H1240" t="s">
        <v>2927</v>
      </c>
      <c r="I1240" t="s">
        <v>44</v>
      </c>
      <c r="J1240" t="s">
        <v>45</v>
      </c>
      <c r="K1240" t="s">
        <v>98</v>
      </c>
      <c r="L1240" t="s">
        <v>99</v>
      </c>
      <c r="M1240" t="s">
        <v>396</v>
      </c>
      <c r="N1240" t="s">
        <v>397</v>
      </c>
      <c r="O1240" t="s">
        <v>397</v>
      </c>
      <c r="P1240" t="s">
        <v>945</v>
      </c>
      <c r="Q1240" t="s">
        <v>946</v>
      </c>
      <c r="R1240" t="s">
        <v>131</v>
      </c>
      <c r="S1240" s="83">
        <v>3825.9000000000005</v>
      </c>
      <c r="T1240" s="83">
        <v>3759.2999999999997</v>
      </c>
      <c r="U1240" s="83">
        <v>66.600000000000819</v>
      </c>
      <c r="V1240" s="83">
        <v>0</v>
      </c>
      <c r="W1240" s="83">
        <v>0</v>
      </c>
      <c r="X1240" s="83">
        <v>28.957094574088462</v>
      </c>
      <c r="Y1240">
        <v>0</v>
      </c>
      <c r="Z1240" s="83">
        <v>6.660000000000025</v>
      </c>
      <c r="AA1240" s="83">
        <v>35.617094574088526</v>
      </c>
    </row>
    <row r="1241" spans="1:27" x14ac:dyDescent="0.25">
      <c r="A1241" t="s">
        <v>1529</v>
      </c>
      <c r="B1241" t="s">
        <v>1529</v>
      </c>
      <c r="C1241" t="s">
        <v>2923</v>
      </c>
      <c r="D1241" t="s">
        <v>2924</v>
      </c>
      <c r="E1241" t="s">
        <v>2925</v>
      </c>
      <c r="F1241" t="s">
        <v>2926</v>
      </c>
      <c r="G1241" t="s">
        <v>2310</v>
      </c>
      <c r="H1241" t="s">
        <v>2927</v>
      </c>
      <c r="I1241" t="s">
        <v>44</v>
      </c>
      <c r="J1241" t="s">
        <v>45</v>
      </c>
      <c r="K1241" t="s">
        <v>98</v>
      </c>
      <c r="L1241" t="s">
        <v>99</v>
      </c>
      <c r="M1241" t="s">
        <v>396</v>
      </c>
      <c r="N1241" t="s">
        <v>397</v>
      </c>
      <c r="O1241" t="s">
        <v>397</v>
      </c>
      <c r="P1241" t="s">
        <v>1086</v>
      </c>
      <c r="Q1241" t="s">
        <v>1087</v>
      </c>
      <c r="R1241" t="s">
        <v>131</v>
      </c>
      <c r="S1241" s="83">
        <v>581.70000000000005</v>
      </c>
      <c r="T1241" s="83">
        <v>1420.1800000000003</v>
      </c>
      <c r="U1241" s="83">
        <v>-838.48000000000025</v>
      </c>
      <c r="V1241" s="83">
        <v>0</v>
      </c>
      <c r="W1241" s="83">
        <v>0</v>
      </c>
      <c r="X1241" s="83">
        <v>10.939346839100089</v>
      </c>
      <c r="Y1241">
        <v>0</v>
      </c>
      <c r="Z1241" s="83">
        <v>-83.848000000000027</v>
      </c>
      <c r="AA1241" s="83">
        <v>-72.908653160899945</v>
      </c>
    </row>
    <row r="1242" spans="1:27" x14ac:dyDescent="0.25">
      <c r="A1242" t="s">
        <v>1529</v>
      </c>
      <c r="B1242" t="s">
        <v>1529</v>
      </c>
      <c r="C1242" t="s">
        <v>2923</v>
      </c>
      <c r="D1242" t="s">
        <v>2924</v>
      </c>
      <c r="E1242" t="s">
        <v>2925</v>
      </c>
      <c r="F1242" t="s">
        <v>2926</v>
      </c>
      <c r="G1242" t="s">
        <v>2310</v>
      </c>
      <c r="H1242" t="s">
        <v>2927</v>
      </c>
      <c r="I1242" t="s">
        <v>44</v>
      </c>
      <c r="J1242" t="s">
        <v>45</v>
      </c>
      <c r="K1242" t="s">
        <v>98</v>
      </c>
      <c r="L1242" t="s">
        <v>99</v>
      </c>
      <c r="M1242" t="s">
        <v>396</v>
      </c>
      <c r="N1242" t="s">
        <v>397</v>
      </c>
      <c r="O1242" t="s">
        <v>397</v>
      </c>
      <c r="P1242" t="s">
        <v>1217</v>
      </c>
      <c r="Q1242" t="s">
        <v>1218</v>
      </c>
      <c r="R1242" t="s">
        <v>131</v>
      </c>
      <c r="S1242" s="83">
        <v>1328.94</v>
      </c>
      <c r="T1242" s="83">
        <v>584.78000000000009</v>
      </c>
      <c r="U1242" s="83">
        <v>744.16000000000008</v>
      </c>
      <c r="V1242" s="83">
        <v>0</v>
      </c>
      <c r="W1242" s="83">
        <v>0</v>
      </c>
      <c r="X1242" s="83">
        <v>4.5044369337470949</v>
      </c>
      <c r="Y1242">
        <v>0</v>
      </c>
      <c r="Z1242" s="83">
        <v>74.416000000000011</v>
      </c>
      <c r="AA1242" s="83">
        <v>78.920436933747098</v>
      </c>
    </row>
    <row r="1243" spans="1:27" x14ac:dyDescent="0.25">
      <c r="A1243" t="s">
        <v>1529</v>
      </c>
      <c r="B1243" t="s">
        <v>1529</v>
      </c>
      <c r="C1243" t="s">
        <v>2923</v>
      </c>
      <c r="D1243" t="s">
        <v>2924</v>
      </c>
      <c r="E1243" t="s">
        <v>2925</v>
      </c>
      <c r="F1243" t="s">
        <v>2926</v>
      </c>
      <c r="G1243" t="s">
        <v>2310</v>
      </c>
      <c r="H1243" t="s">
        <v>2927</v>
      </c>
      <c r="I1243" t="s">
        <v>44</v>
      </c>
      <c r="J1243" t="s">
        <v>45</v>
      </c>
      <c r="K1243" t="s">
        <v>98</v>
      </c>
      <c r="L1243" t="s">
        <v>99</v>
      </c>
      <c r="M1243" t="s">
        <v>396</v>
      </c>
      <c r="N1243" t="s">
        <v>397</v>
      </c>
      <c r="O1243" t="s">
        <v>397</v>
      </c>
      <c r="P1243" t="s">
        <v>862</v>
      </c>
      <c r="Q1243" t="s">
        <v>863</v>
      </c>
      <c r="R1243" t="s">
        <v>131</v>
      </c>
      <c r="S1243" s="83">
        <v>0</v>
      </c>
      <c r="T1243" s="83">
        <v>2339.12</v>
      </c>
      <c r="U1243" s="83">
        <v>-2339.12</v>
      </c>
      <c r="V1243" s="83">
        <v>0</v>
      </c>
      <c r="W1243" s="83">
        <v>0</v>
      </c>
      <c r="X1243" s="83">
        <v>18.017747734988376</v>
      </c>
      <c r="Y1243">
        <v>0</v>
      </c>
      <c r="Z1243" s="83">
        <v>-233.91200000000001</v>
      </c>
      <c r="AA1243" s="83">
        <v>-215.89425226501163</v>
      </c>
    </row>
    <row r="1244" spans="1:27" x14ac:dyDescent="0.25">
      <c r="A1244" t="s">
        <v>1529</v>
      </c>
      <c r="B1244" t="s">
        <v>1529</v>
      </c>
      <c r="C1244" t="s">
        <v>2923</v>
      </c>
      <c r="D1244" t="s">
        <v>2924</v>
      </c>
      <c r="E1244" t="s">
        <v>2925</v>
      </c>
      <c r="F1244" t="s">
        <v>2926</v>
      </c>
      <c r="G1244" t="s">
        <v>2310</v>
      </c>
      <c r="H1244" t="s">
        <v>2927</v>
      </c>
      <c r="I1244" t="s">
        <v>44</v>
      </c>
      <c r="J1244" t="s">
        <v>45</v>
      </c>
      <c r="K1244" t="s">
        <v>98</v>
      </c>
      <c r="L1244" t="s">
        <v>99</v>
      </c>
      <c r="M1244" t="s">
        <v>396</v>
      </c>
      <c r="N1244" t="s">
        <v>397</v>
      </c>
      <c r="O1244" t="s">
        <v>397</v>
      </c>
      <c r="P1244" t="s">
        <v>864</v>
      </c>
      <c r="Q1244" t="s">
        <v>865</v>
      </c>
      <c r="R1244" t="s">
        <v>131</v>
      </c>
      <c r="S1244" s="83">
        <v>0</v>
      </c>
      <c r="T1244" s="83">
        <v>1002.48</v>
      </c>
      <c r="U1244" s="83">
        <v>-1002.48</v>
      </c>
      <c r="V1244" s="83">
        <v>0</v>
      </c>
      <c r="W1244" s="83">
        <v>0</v>
      </c>
      <c r="X1244" s="83">
        <v>7.7218918864235917</v>
      </c>
      <c r="Y1244">
        <v>0</v>
      </c>
      <c r="Z1244" s="83">
        <v>-100.24800000000002</v>
      </c>
      <c r="AA1244" s="83">
        <v>-92.526108113576427</v>
      </c>
    </row>
    <row r="1245" spans="1:27" x14ac:dyDescent="0.25">
      <c r="A1245" t="s">
        <v>1529</v>
      </c>
      <c r="B1245" t="s">
        <v>1529</v>
      </c>
      <c r="C1245" t="s">
        <v>2923</v>
      </c>
      <c r="D1245" t="s">
        <v>2924</v>
      </c>
      <c r="E1245" t="s">
        <v>2925</v>
      </c>
      <c r="F1245" t="s">
        <v>2926</v>
      </c>
      <c r="G1245" t="s">
        <v>2310</v>
      </c>
      <c r="H1245" t="s">
        <v>2927</v>
      </c>
      <c r="I1245" t="s">
        <v>44</v>
      </c>
      <c r="J1245" t="s">
        <v>45</v>
      </c>
      <c r="K1245" t="s">
        <v>98</v>
      </c>
      <c r="L1245" t="s">
        <v>99</v>
      </c>
      <c r="M1245" t="s">
        <v>396</v>
      </c>
      <c r="N1245" t="s">
        <v>397</v>
      </c>
      <c r="O1245" t="s">
        <v>397</v>
      </c>
      <c r="P1245" t="s">
        <v>1946</v>
      </c>
      <c r="Q1245" t="s">
        <v>1947</v>
      </c>
      <c r="R1245" t="s">
        <v>131</v>
      </c>
      <c r="S1245" s="83">
        <v>745.7</v>
      </c>
      <c r="T1245" s="83">
        <v>668.32</v>
      </c>
      <c r="U1245" s="83">
        <v>77.38</v>
      </c>
      <c r="V1245" s="83">
        <v>0</v>
      </c>
      <c r="W1245" s="83">
        <v>0</v>
      </c>
      <c r="X1245" s="83">
        <v>5.1479279242823948</v>
      </c>
      <c r="Y1245">
        <v>0</v>
      </c>
      <c r="Z1245" s="83">
        <v>7.7380000000000067</v>
      </c>
      <c r="AA1245" s="83">
        <v>12.885927924282399</v>
      </c>
    </row>
    <row r="1246" spans="1:27" x14ac:dyDescent="0.25">
      <c r="A1246" t="s">
        <v>1529</v>
      </c>
      <c r="B1246" t="s">
        <v>1529</v>
      </c>
      <c r="C1246" t="s">
        <v>2923</v>
      </c>
      <c r="D1246" t="s">
        <v>2924</v>
      </c>
      <c r="E1246" t="s">
        <v>2925</v>
      </c>
      <c r="F1246" t="s">
        <v>2926</v>
      </c>
      <c r="G1246" t="s">
        <v>2310</v>
      </c>
      <c r="H1246" t="s">
        <v>2927</v>
      </c>
      <c r="I1246" t="s">
        <v>44</v>
      </c>
      <c r="J1246" t="s">
        <v>45</v>
      </c>
      <c r="K1246" t="s">
        <v>98</v>
      </c>
      <c r="L1246" t="s">
        <v>99</v>
      </c>
      <c r="M1246" t="s">
        <v>396</v>
      </c>
      <c r="N1246" t="s">
        <v>397</v>
      </c>
      <c r="O1246" t="s">
        <v>397</v>
      </c>
      <c r="P1246" t="s">
        <v>2482</v>
      </c>
      <c r="Q1246" t="s">
        <v>2483</v>
      </c>
      <c r="R1246" t="s">
        <v>131</v>
      </c>
      <c r="S1246" s="83">
        <v>4480.3600000000006</v>
      </c>
      <c r="T1246" s="83">
        <v>4427.6200000000008</v>
      </c>
      <c r="U1246" s="83">
        <v>52.739999999999611</v>
      </c>
      <c r="V1246" s="83">
        <v>0</v>
      </c>
      <c r="W1246" s="83">
        <v>0</v>
      </c>
      <c r="X1246" s="83">
        <v>34.105022498370865</v>
      </c>
      <c r="Y1246">
        <v>0</v>
      </c>
      <c r="Z1246" s="83">
        <v>5.2739999999999654</v>
      </c>
      <c r="AA1246" s="83">
        <v>39.379022498370801</v>
      </c>
    </row>
    <row r="1247" spans="1:27" x14ac:dyDescent="0.25">
      <c r="A1247" t="s">
        <v>1529</v>
      </c>
      <c r="B1247" t="s">
        <v>1529</v>
      </c>
      <c r="C1247" t="s">
        <v>2923</v>
      </c>
      <c r="D1247" t="s">
        <v>2924</v>
      </c>
      <c r="E1247" t="s">
        <v>2925</v>
      </c>
      <c r="F1247" t="s">
        <v>2926</v>
      </c>
      <c r="G1247" t="s">
        <v>2310</v>
      </c>
      <c r="H1247" t="s">
        <v>2927</v>
      </c>
      <c r="I1247" t="s">
        <v>44</v>
      </c>
      <c r="J1247" t="s">
        <v>45</v>
      </c>
      <c r="K1247" t="s">
        <v>98</v>
      </c>
      <c r="L1247" t="s">
        <v>99</v>
      </c>
      <c r="M1247" t="s">
        <v>396</v>
      </c>
      <c r="N1247" t="s">
        <v>397</v>
      </c>
      <c r="O1247" t="s">
        <v>397</v>
      </c>
      <c r="P1247" t="s">
        <v>2405</v>
      </c>
      <c r="Q1247" t="s">
        <v>2406</v>
      </c>
      <c r="R1247" t="s">
        <v>131</v>
      </c>
      <c r="S1247" s="83">
        <v>2575.88</v>
      </c>
      <c r="T1247" s="83">
        <v>2339.12</v>
      </c>
      <c r="U1247" s="83">
        <v>236.76000000000022</v>
      </c>
      <c r="V1247" s="83">
        <v>0</v>
      </c>
      <c r="W1247" s="83">
        <v>0</v>
      </c>
      <c r="X1247" s="83">
        <v>18.017747734988379</v>
      </c>
      <c r="Y1247">
        <v>0</v>
      </c>
      <c r="Z1247" s="83">
        <v>23.676000000000016</v>
      </c>
      <c r="AA1247" s="83">
        <v>41.693747734988392</v>
      </c>
    </row>
    <row r="1248" spans="1:27" x14ac:dyDescent="0.25">
      <c r="A1248" t="s">
        <v>1529</v>
      </c>
      <c r="B1248" t="s">
        <v>1529</v>
      </c>
      <c r="C1248" t="s">
        <v>2923</v>
      </c>
      <c r="D1248" t="s">
        <v>2924</v>
      </c>
      <c r="E1248" t="s">
        <v>2925</v>
      </c>
      <c r="F1248" t="s">
        <v>2926</v>
      </c>
      <c r="G1248" t="s">
        <v>2310</v>
      </c>
      <c r="H1248" t="s">
        <v>2927</v>
      </c>
      <c r="I1248" t="s">
        <v>44</v>
      </c>
      <c r="J1248" t="s">
        <v>45</v>
      </c>
      <c r="K1248" t="s">
        <v>98</v>
      </c>
      <c r="L1248" t="s">
        <v>99</v>
      </c>
      <c r="M1248" t="s">
        <v>396</v>
      </c>
      <c r="N1248" t="s">
        <v>397</v>
      </c>
      <c r="O1248" t="s">
        <v>397</v>
      </c>
      <c r="P1248" t="s">
        <v>1948</v>
      </c>
      <c r="Q1248" t="s">
        <v>1949</v>
      </c>
      <c r="R1248" t="s">
        <v>131</v>
      </c>
      <c r="S1248" s="83">
        <v>0</v>
      </c>
      <c r="T1248" s="83">
        <v>334.16</v>
      </c>
      <c r="U1248" s="83">
        <v>-334.16</v>
      </c>
      <c r="V1248" s="83">
        <v>0</v>
      </c>
      <c r="W1248" s="83">
        <v>0</v>
      </c>
      <c r="X1248" s="83">
        <v>2.5739639621411974</v>
      </c>
      <c r="Y1248">
        <v>0</v>
      </c>
      <c r="Z1248" s="83">
        <v>-33.416000000000004</v>
      </c>
      <c r="AA1248" s="83">
        <v>-30.842036037858808</v>
      </c>
    </row>
    <row r="1249" spans="1:27" x14ac:dyDescent="0.25">
      <c r="A1249" t="s">
        <v>1529</v>
      </c>
      <c r="B1249" t="s">
        <v>1529</v>
      </c>
      <c r="C1249" t="s">
        <v>2923</v>
      </c>
      <c r="D1249" t="s">
        <v>2924</v>
      </c>
      <c r="E1249" t="s">
        <v>2925</v>
      </c>
      <c r="F1249" t="s">
        <v>2926</v>
      </c>
      <c r="G1249" t="s">
        <v>2310</v>
      </c>
      <c r="H1249" t="s">
        <v>2927</v>
      </c>
      <c r="I1249" t="s">
        <v>44</v>
      </c>
      <c r="J1249" t="s">
        <v>45</v>
      </c>
      <c r="K1249" t="s">
        <v>98</v>
      </c>
      <c r="L1249" t="s">
        <v>99</v>
      </c>
      <c r="M1249" t="s">
        <v>396</v>
      </c>
      <c r="N1249" t="s">
        <v>397</v>
      </c>
      <c r="O1249" t="s">
        <v>398</v>
      </c>
      <c r="P1249" t="s">
        <v>1088</v>
      </c>
      <c r="Q1249" t="s">
        <v>1089</v>
      </c>
      <c r="R1249" t="s">
        <v>131</v>
      </c>
      <c r="S1249" s="83">
        <v>5050</v>
      </c>
      <c r="T1249" s="83">
        <v>5002</v>
      </c>
      <c r="U1249" s="83">
        <v>48</v>
      </c>
      <c r="V1249" s="83">
        <v>0</v>
      </c>
      <c r="W1249" s="83">
        <v>0</v>
      </c>
      <c r="X1249" s="83">
        <v>38.529350426832259</v>
      </c>
      <c r="Y1249">
        <v>0</v>
      </c>
      <c r="Z1249" s="83">
        <v>4.7999999999999545</v>
      </c>
      <c r="AA1249" s="83">
        <v>43.329350426832207</v>
      </c>
    </row>
    <row r="1250" spans="1:27" x14ac:dyDescent="0.25">
      <c r="A1250" t="s">
        <v>1529</v>
      </c>
      <c r="B1250" t="s">
        <v>1529</v>
      </c>
      <c r="C1250" t="s">
        <v>2923</v>
      </c>
      <c r="D1250" t="s">
        <v>2924</v>
      </c>
      <c r="E1250" t="s">
        <v>2925</v>
      </c>
      <c r="F1250" t="s">
        <v>2926</v>
      </c>
      <c r="G1250" t="s">
        <v>2310</v>
      </c>
      <c r="H1250" t="s">
        <v>2927</v>
      </c>
      <c r="I1250" t="s">
        <v>44</v>
      </c>
      <c r="J1250" t="s">
        <v>45</v>
      </c>
      <c r="K1250" t="s">
        <v>98</v>
      </c>
      <c r="L1250" t="s">
        <v>99</v>
      </c>
      <c r="M1250" t="s">
        <v>396</v>
      </c>
      <c r="N1250" t="s">
        <v>397</v>
      </c>
      <c r="O1250" t="s">
        <v>398</v>
      </c>
      <c r="P1250" t="s">
        <v>399</v>
      </c>
      <c r="Q1250" t="s">
        <v>400</v>
      </c>
      <c r="R1250" t="s">
        <v>131</v>
      </c>
      <c r="S1250" s="83">
        <v>488</v>
      </c>
      <c r="T1250" s="83">
        <v>488</v>
      </c>
      <c r="U1250" s="83">
        <v>0</v>
      </c>
      <c r="V1250" s="83">
        <v>0</v>
      </c>
      <c r="W1250" s="83">
        <v>0</v>
      </c>
      <c r="X1250" s="83">
        <v>3.7589610172519272</v>
      </c>
      <c r="Y1250">
        <v>0</v>
      </c>
      <c r="Z1250" s="83">
        <v>0</v>
      </c>
      <c r="AA1250" s="83">
        <v>3.7589610172519272</v>
      </c>
    </row>
    <row r="1251" spans="1:27" x14ac:dyDescent="0.25">
      <c r="A1251" t="s">
        <v>1529</v>
      </c>
      <c r="B1251" t="s">
        <v>1529</v>
      </c>
      <c r="C1251" t="s">
        <v>2923</v>
      </c>
      <c r="D1251" t="s">
        <v>2924</v>
      </c>
      <c r="E1251" t="s">
        <v>2925</v>
      </c>
      <c r="F1251" t="s">
        <v>2926</v>
      </c>
      <c r="G1251" t="s">
        <v>2310</v>
      </c>
      <c r="H1251" t="s">
        <v>2927</v>
      </c>
      <c r="I1251" t="s">
        <v>44</v>
      </c>
      <c r="J1251" t="s">
        <v>45</v>
      </c>
      <c r="K1251" t="s">
        <v>98</v>
      </c>
      <c r="L1251" t="s">
        <v>99</v>
      </c>
      <c r="M1251" t="s">
        <v>396</v>
      </c>
      <c r="N1251" t="s">
        <v>947</v>
      </c>
      <c r="O1251" t="s">
        <v>948</v>
      </c>
      <c r="P1251" t="s">
        <v>949</v>
      </c>
      <c r="Q1251" t="s">
        <v>950</v>
      </c>
      <c r="R1251" t="s">
        <v>131</v>
      </c>
      <c r="S1251" s="83">
        <v>1229.1999999999998</v>
      </c>
      <c r="T1251" s="83">
        <v>790.2</v>
      </c>
      <c r="U1251" s="83">
        <v>438.99999999999977</v>
      </c>
      <c r="V1251" s="83">
        <v>0</v>
      </c>
      <c r="W1251" s="83">
        <v>0</v>
      </c>
      <c r="X1251" s="83">
        <v>6.0867438439190025</v>
      </c>
      <c r="Y1251">
        <v>0</v>
      </c>
      <c r="Z1251" s="83">
        <v>43.899999999999977</v>
      </c>
      <c r="AA1251" s="83">
        <v>49.986743843918987</v>
      </c>
    </row>
    <row r="1252" spans="1:27" x14ac:dyDescent="0.25">
      <c r="A1252" t="s">
        <v>1529</v>
      </c>
      <c r="B1252" t="s">
        <v>1529</v>
      </c>
      <c r="C1252" t="s">
        <v>2923</v>
      </c>
      <c r="D1252" t="s">
        <v>2924</v>
      </c>
      <c r="E1252" t="s">
        <v>2925</v>
      </c>
      <c r="F1252" t="s">
        <v>2926</v>
      </c>
      <c r="G1252" t="s">
        <v>2310</v>
      </c>
      <c r="H1252" t="s">
        <v>2927</v>
      </c>
      <c r="I1252" t="s">
        <v>44</v>
      </c>
      <c r="J1252" t="s">
        <v>45</v>
      </c>
      <c r="K1252" t="s">
        <v>98</v>
      </c>
      <c r="L1252" t="s">
        <v>99</v>
      </c>
      <c r="M1252" t="s">
        <v>396</v>
      </c>
      <c r="N1252" t="s">
        <v>947</v>
      </c>
      <c r="O1252" t="s">
        <v>948</v>
      </c>
      <c r="P1252" t="s">
        <v>2155</v>
      </c>
      <c r="Q1252" t="s">
        <v>2156</v>
      </c>
      <c r="R1252" t="s">
        <v>131</v>
      </c>
      <c r="S1252" s="83">
        <v>4477.8</v>
      </c>
      <c r="T1252" s="83">
        <v>2282.7999999999997</v>
      </c>
      <c r="U1252" s="83">
        <v>2195.0000000000005</v>
      </c>
      <c r="V1252" s="83">
        <v>0</v>
      </c>
      <c r="W1252" s="83">
        <v>0</v>
      </c>
      <c r="X1252" s="83">
        <v>17.583926660210452</v>
      </c>
      <c r="Y1252">
        <v>0</v>
      </c>
      <c r="Z1252" s="83">
        <v>219.50000000000006</v>
      </c>
      <c r="AA1252" s="83">
        <v>237.08392666021052</v>
      </c>
    </row>
    <row r="1253" spans="1:27" x14ac:dyDescent="0.25">
      <c r="A1253" t="s">
        <v>1529</v>
      </c>
      <c r="B1253" t="s">
        <v>1529</v>
      </c>
      <c r="C1253" t="s">
        <v>2923</v>
      </c>
      <c r="D1253" t="s">
        <v>2924</v>
      </c>
      <c r="E1253" t="s">
        <v>2925</v>
      </c>
      <c r="F1253" t="s">
        <v>2926</v>
      </c>
      <c r="G1253" t="s">
        <v>2310</v>
      </c>
      <c r="H1253" t="s">
        <v>2927</v>
      </c>
      <c r="I1253" t="s">
        <v>44</v>
      </c>
      <c r="J1253" t="s">
        <v>45</v>
      </c>
      <c r="K1253" t="s">
        <v>57</v>
      </c>
      <c r="L1253" t="s">
        <v>58</v>
      </c>
      <c r="M1253" t="s">
        <v>712</v>
      </c>
      <c r="N1253" t="s">
        <v>713</v>
      </c>
      <c r="O1253" t="s">
        <v>714</v>
      </c>
      <c r="P1253" t="s">
        <v>1090</v>
      </c>
      <c r="Q1253" t="s">
        <v>1091</v>
      </c>
      <c r="R1253" t="s">
        <v>131</v>
      </c>
      <c r="S1253" s="83">
        <v>0</v>
      </c>
      <c r="T1253" s="83">
        <v>8.9600000000000009</v>
      </c>
      <c r="U1253" s="83">
        <v>-8.9600000000000009</v>
      </c>
      <c r="V1253" s="83">
        <v>0</v>
      </c>
      <c r="W1253" s="83">
        <v>0</v>
      </c>
      <c r="X1253" s="83">
        <v>6.9016989169215726E-2</v>
      </c>
      <c r="Y1253">
        <v>0</v>
      </c>
      <c r="Z1253" s="83">
        <v>-0.89600000000000013</v>
      </c>
      <c r="AA1253" s="83">
        <v>-0.8269830108307844</v>
      </c>
    </row>
    <row r="1254" spans="1:27" x14ac:dyDescent="0.25">
      <c r="A1254" t="s">
        <v>1529</v>
      </c>
      <c r="B1254" t="s">
        <v>1529</v>
      </c>
      <c r="C1254" t="s">
        <v>2923</v>
      </c>
      <c r="D1254" t="s">
        <v>2924</v>
      </c>
      <c r="E1254" t="s">
        <v>2925</v>
      </c>
      <c r="F1254" t="s">
        <v>2926</v>
      </c>
      <c r="G1254" t="s">
        <v>2310</v>
      </c>
      <c r="H1254" t="s">
        <v>2927</v>
      </c>
      <c r="I1254" t="s">
        <v>44</v>
      </c>
      <c r="J1254" t="s">
        <v>45</v>
      </c>
      <c r="K1254" t="s">
        <v>57</v>
      </c>
      <c r="L1254" t="s">
        <v>58</v>
      </c>
      <c r="M1254" t="s">
        <v>712</v>
      </c>
      <c r="N1254" t="s">
        <v>713</v>
      </c>
      <c r="O1254" t="s">
        <v>714</v>
      </c>
      <c r="P1254" t="s">
        <v>814</v>
      </c>
      <c r="Q1254" t="s">
        <v>815</v>
      </c>
      <c r="R1254" t="s">
        <v>131</v>
      </c>
      <c r="S1254" s="83">
        <v>1500</v>
      </c>
      <c r="T1254" s="83">
        <v>1566</v>
      </c>
      <c r="U1254" s="83">
        <v>-66</v>
      </c>
      <c r="V1254" s="83">
        <v>0</v>
      </c>
      <c r="W1254" s="83">
        <v>0</v>
      </c>
      <c r="X1254" s="83">
        <v>12.062567526673194</v>
      </c>
      <c r="Y1254">
        <v>0</v>
      </c>
      <c r="Z1254" s="83">
        <v>-6.6000000000000227</v>
      </c>
      <c r="AA1254" s="83">
        <v>5.4625675266731832</v>
      </c>
    </row>
    <row r="1255" spans="1:27" x14ac:dyDescent="0.25">
      <c r="A1255" t="s">
        <v>1529</v>
      </c>
      <c r="B1255" t="s">
        <v>1529</v>
      </c>
      <c r="C1255" t="s">
        <v>2923</v>
      </c>
      <c r="D1255" t="s">
        <v>2924</v>
      </c>
      <c r="E1255" t="s">
        <v>2925</v>
      </c>
      <c r="F1255" t="s">
        <v>2926</v>
      </c>
      <c r="G1255" t="s">
        <v>2310</v>
      </c>
      <c r="H1255" t="s">
        <v>2927</v>
      </c>
      <c r="I1255" t="s">
        <v>44</v>
      </c>
      <c r="J1255" t="s">
        <v>45</v>
      </c>
      <c r="K1255" t="s">
        <v>57</v>
      </c>
      <c r="L1255" t="s">
        <v>58</v>
      </c>
      <c r="M1255" t="s">
        <v>712</v>
      </c>
      <c r="N1255" t="s">
        <v>713</v>
      </c>
      <c r="O1255" t="s">
        <v>714</v>
      </c>
      <c r="P1255" t="s">
        <v>1094</v>
      </c>
      <c r="Q1255" t="s">
        <v>1095</v>
      </c>
      <c r="R1255" t="s">
        <v>131</v>
      </c>
      <c r="S1255" s="83">
        <v>450</v>
      </c>
      <c r="T1255" s="83">
        <v>281</v>
      </c>
      <c r="U1255" s="83">
        <v>169</v>
      </c>
      <c r="V1255" s="83">
        <v>0</v>
      </c>
      <c r="W1255" s="83">
        <v>0</v>
      </c>
      <c r="X1255" s="83">
        <v>2.1644837005077697</v>
      </c>
      <c r="Y1255">
        <v>0</v>
      </c>
      <c r="Z1255" s="83">
        <v>16.899999999999999</v>
      </c>
      <c r="AA1255" s="83">
        <v>19.064483700507768</v>
      </c>
    </row>
    <row r="1256" spans="1:27" x14ac:dyDescent="0.25">
      <c r="A1256" t="s">
        <v>1529</v>
      </c>
      <c r="B1256" t="s">
        <v>1529</v>
      </c>
      <c r="C1256" t="s">
        <v>2923</v>
      </c>
      <c r="D1256" t="s">
        <v>2924</v>
      </c>
      <c r="E1256" t="s">
        <v>2925</v>
      </c>
      <c r="F1256" t="s">
        <v>2926</v>
      </c>
      <c r="G1256" t="s">
        <v>2310</v>
      </c>
      <c r="H1256" t="s">
        <v>2927</v>
      </c>
      <c r="I1256" t="s">
        <v>44</v>
      </c>
      <c r="J1256" t="s">
        <v>45</v>
      </c>
      <c r="K1256" t="s">
        <v>57</v>
      </c>
      <c r="L1256" t="s">
        <v>58</v>
      </c>
      <c r="M1256" t="s">
        <v>712</v>
      </c>
      <c r="N1256" t="s">
        <v>713</v>
      </c>
      <c r="O1256" t="s">
        <v>714</v>
      </c>
      <c r="P1256" t="s">
        <v>1092</v>
      </c>
      <c r="Q1256" t="s">
        <v>1093</v>
      </c>
      <c r="R1256" t="s">
        <v>131</v>
      </c>
      <c r="S1256" s="83">
        <v>0</v>
      </c>
      <c r="T1256" s="83">
        <v>392</v>
      </c>
      <c r="U1256" s="83">
        <v>-392</v>
      </c>
      <c r="V1256" s="83">
        <v>0</v>
      </c>
      <c r="W1256" s="83">
        <v>0</v>
      </c>
      <c r="X1256" s="83">
        <v>3.0194932761531876</v>
      </c>
      <c r="Y1256">
        <v>0</v>
      </c>
      <c r="Z1256" s="83">
        <v>-39.200000000000003</v>
      </c>
      <c r="AA1256" s="83">
        <v>-36.180506723846818</v>
      </c>
    </row>
    <row r="1257" spans="1:27" x14ac:dyDescent="0.25">
      <c r="A1257" t="s">
        <v>1529</v>
      </c>
      <c r="B1257" t="s">
        <v>1529</v>
      </c>
      <c r="C1257" t="s">
        <v>2923</v>
      </c>
      <c r="D1257" t="s">
        <v>2924</v>
      </c>
      <c r="E1257" t="s">
        <v>2925</v>
      </c>
      <c r="F1257" t="s">
        <v>2926</v>
      </c>
      <c r="G1257" t="s">
        <v>2310</v>
      </c>
      <c r="H1257" t="s">
        <v>2927</v>
      </c>
      <c r="I1257" t="s">
        <v>44</v>
      </c>
      <c r="J1257" t="s">
        <v>45</v>
      </c>
      <c r="K1257" t="s">
        <v>57</v>
      </c>
      <c r="L1257" t="s">
        <v>58</v>
      </c>
      <c r="M1257" t="s">
        <v>712</v>
      </c>
      <c r="N1257" t="s">
        <v>713</v>
      </c>
      <c r="O1257" t="s">
        <v>714</v>
      </c>
      <c r="P1257" t="s">
        <v>808</v>
      </c>
      <c r="Q1257" t="s">
        <v>809</v>
      </c>
      <c r="R1257" t="s">
        <v>131</v>
      </c>
      <c r="S1257" s="83">
        <v>1760</v>
      </c>
      <c r="T1257" s="83">
        <v>949.5</v>
      </c>
      <c r="U1257" s="83">
        <v>810.5</v>
      </c>
      <c r="V1257" s="83">
        <v>0</v>
      </c>
      <c r="W1257" s="83">
        <v>0</v>
      </c>
      <c r="X1257" s="83">
        <v>7.3137981268047234</v>
      </c>
      <c r="Y1257">
        <v>0</v>
      </c>
      <c r="Z1257" s="83">
        <v>81.05</v>
      </c>
      <c r="AA1257" s="83">
        <v>88.363798126804724</v>
      </c>
    </row>
    <row r="1258" spans="1:27" x14ac:dyDescent="0.25">
      <c r="A1258" t="s">
        <v>1529</v>
      </c>
      <c r="B1258" t="s">
        <v>1529</v>
      </c>
      <c r="C1258" t="s">
        <v>2923</v>
      </c>
      <c r="D1258" t="s">
        <v>2924</v>
      </c>
      <c r="E1258" t="s">
        <v>2925</v>
      </c>
      <c r="F1258" t="s">
        <v>2926</v>
      </c>
      <c r="G1258" t="s">
        <v>2310</v>
      </c>
      <c r="H1258" t="s">
        <v>2927</v>
      </c>
      <c r="I1258" t="s">
        <v>44</v>
      </c>
      <c r="J1258" t="s">
        <v>45</v>
      </c>
      <c r="K1258" t="s">
        <v>57</v>
      </c>
      <c r="L1258" t="s">
        <v>58</v>
      </c>
      <c r="M1258" t="s">
        <v>712</v>
      </c>
      <c r="N1258" t="s">
        <v>713</v>
      </c>
      <c r="O1258" t="s">
        <v>714</v>
      </c>
      <c r="P1258" t="s">
        <v>810</v>
      </c>
      <c r="Q1258" t="s">
        <v>811</v>
      </c>
      <c r="R1258" t="s">
        <v>131</v>
      </c>
      <c r="S1258" s="83">
        <v>10371.539999999999</v>
      </c>
      <c r="T1258" s="83">
        <v>10060.68</v>
      </c>
      <c r="U1258" s="83">
        <v>310.85999999999876</v>
      </c>
      <c r="V1258" s="83">
        <v>0</v>
      </c>
      <c r="W1258" s="83">
        <v>0</v>
      </c>
      <c r="X1258" s="83">
        <v>77.495294932471566</v>
      </c>
      <c r="Y1258">
        <v>0</v>
      </c>
      <c r="Z1258" s="83">
        <v>31.085999999999899</v>
      </c>
      <c r="AA1258" s="83">
        <v>108.58129493247145</v>
      </c>
    </row>
    <row r="1259" spans="1:27" x14ac:dyDescent="0.25">
      <c r="A1259" t="s">
        <v>1529</v>
      </c>
      <c r="B1259" t="s">
        <v>1529</v>
      </c>
      <c r="C1259" t="s">
        <v>2923</v>
      </c>
      <c r="D1259" t="s">
        <v>2924</v>
      </c>
      <c r="E1259" t="s">
        <v>2925</v>
      </c>
      <c r="F1259" t="s">
        <v>2926</v>
      </c>
      <c r="G1259" t="s">
        <v>2310</v>
      </c>
      <c r="H1259" t="s">
        <v>2927</v>
      </c>
      <c r="I1259" t="s">
        <v>44</v>
      </c>
      <c r="J1259" t="s">
        <v>45</v>
      </c>
      <c r="K1259" t="s">
        <v>57</v>
      </c>
      <c r="L1259" t="s">
        <v>58</v>
      </c>
      <c r="M1259" t="s">
        <v>712</v>
      </c>
      <c r="N1259" t="s">
        <v>713</v>
      </c>
      <c r="O1259" t="s">
        <v>714</v>
      </c>
      <c r="P1259" t="s">
        <v>962</v>
      </c>
      <c r="Q1259" t="s">
        <v>963</v>
      </c>
      <c r="R1259" t="s">
        <v>131</v>
      </c>
      <c r="S1259" s="83">
        <v>103</v>
      </c>
      <c r="T1259" s="83">
        <v>757.5</v>
      </c>
      <c r="U1259" s="83">
        <v>-654.5</v>
      </c>
      <c r="V1259" s="83">
        <v>0</v>
      </c>
      <c r="W1259" s="83">
        <v>0</v>
      </c>
      <c r="X1259" s="83">
        <v>5.8348626446072434</v>
      </c>
      <c r="Y1259">
        <v>0</v>
      </c>
      <c r="Z1259" s="83">
        <v>-65.45</v>
      </c>
      <c r="AA1259" s="83">
        <v>-59.615137355392761</v>
      </c>
    </row>
    <row r="1260" spans="1:27" x14ac:dyDescent="0.25">
      <c r="A1260" t="s">
        <v>1529</v>
      </c>
      <c r="B1260" t="s">
        <v>1529</v>
      </c>
      <c r="C1260" t="s">
        <v>2923</v>
      </c>
      <c r="D1260" t="s">
        <v>2924</v>
      </c>
      <c r="E1260" t="s">
        <v>2925</v>
      </c>
      <c r="F1260" t="s">
        <v>2926</v>
      </c>
      <c r="G1260" t="s">
        <v>2310</v>
      </c>
      <c r="H1260" t="s">
        <v>2927</v>
      </c>
      <c r="I1260" t="s">
        <v>44</v>
      </c>
      <c r="J1260" t="s">
        <v>45</v>
      </c>
      <c r="K1260" t="s">
        <v>57</v>
      </c>
      <c r="L1260" t="s">
        <v>58</v>
      </c>
      <c r="M1260" t="s">
        <v>712</v>
      </c>
      <c r="N1260" t="s">
        <v>713</v>
      </c>
      <c r="O1260" t="s">
        <v>714</v>
      </c>
      <c r="P1260" t="s">
        <v>812</v>
      </c>
      <c r="Q1260" t="s">
        <v>813</v>
      </c>
      <c r="R1260" t="s">
        <v>131</v>
      </c>
      <c r="S1260" s="83">
        <v>927</v>
      </c>
      <c r="T1260" s="83">
        <v>606</v>
      </c>
      <c r="U1260" s="83">
        <v>321</v>
      </c>
      <c r="V1260" s="83">
        <v>0</v>
      </c>
      <c r="W1260" s="83">
        <v>0</v>
      </c>
      <c r="X1260" s="83">
        <v>4.667890115685795</v>
      </c>
      <c r="Y1260">
        <v>0</v>
      </c>
      <c r="Z1260" s="83">
        <v>32.099999999999994</v>
      </c>
      <c r="AA1260" s="83">
        <v>36.767890115685795</v>
      </c>
    </row>
    <row r="1261" spans="1:27" x14ac:dyDescent="0.25">
      <c r="A1261" t="s">
        <v>1529</v>
      </c>
      <c r="B1261" t="s">
        <v>1529</v>
      </c>
      <c r="C1261" t="s">
        <v>2923</v>
      </c>
      <c r="D1261" t="s">
        <v>2924</v>
      </c>
      <c r="E1261" t="s">
        <v>2925</v>
      </c>
      <c r="F1261" t="s">
        <v>2926</v>
      </c>
      <c r="G1261" t="s">
        <v>2310</v>
      </c>
      <c r="H1261" t="s">
        <v>2927</v>
      </c>
      <c r="I1261" t="s">
        <v>44</v>
      </c>
      <c r="J1261" t="s">
        <v>45</v>
      </c>
      <c r="K1261" t="s">
        <v>57</v>
      </c>
      <c r="L1261" t="s">
        <v>58</v>
      </c>
      <c r="M1261" t="s">
        <v>712</v>
      </c>
      <c r="N1261" t="s">
        <v>713</v>
      </c>
      <c r="O1261" t="s">
        <v>714</v>
      </c>
      <c r="P1261" t="s">
        <v>1096</v>
      </c>
      <c r="Q1261" t="s">
        <v>1097</v>
      </c>
      <c r="R1261" t="s">
        <v>131</v>
      </c>
      <c r="S1261" s="83">
        <v>350</v>
      </c>
      <c r="T1261" s="83">
        <v>0</v>
      </c>
      <c r="U1261" s="83">
        <v>350</v>
      </c>
      <c r="V1261" s="83">
        <v>0</v>
      </c>
      <c r="W1261" s="83">
        <v>0</v>
      </c>
      <c r="X1261" s="83">
        <v>0</v>
      </c>
      <c r="Y1261">
        <v>0</v>
      </c>
      <c r="Z1261" s="83">
        <v>35</v>
      </c>
      <c r="AA1261" s="83">
        <v>35</v>
      </c>
    </row>
    <row r="1262" spans="1:27" x14ac:dyDescent="0.25">
      <c r="A1262" t="s">
        <v>1529</v>
      </c>
      <c r="B1262" t="s">
        <v>1529</v>
      </c>
      <c r="C1262" t="s">
        <v>2923</v>
      </c>
      <c r="D1262" t="s">
        <v>2924</v>
      </c>
      <c r="E1262" t="s">
        <v>2925</v>
      </c>
      <c r="F1262" t="s">
        <v>2926</v>
      </c>
      <c r="G1262" t="s">
        <v>2310</v>
      </c>
      <c r="H1262" t="s">
        <v>2927</v>
      </c>
      <c r="I1262" t="s">
        <v>44</v>
      </c>
      <c r="J1262" t="s">
        <v>45</v>
      </c>
      <c r="K1262" t="s">
        <v>57</v>
      </c>
      <c r="L1262" t="s">
        <v>58</v>
      </c>
      <c r="M1262" t="s">
        <v>712</v>
      </c>
      <c r="N1262" t="s">
        <v>713</v>
      </c>
      <c r="O1262" t="s">
        <v>714</v>
      </c>
      <c r="P1262" t="s">
        <v>2225</v>
      </c>
      <c r="Q1262" t="s">
        <v>2226</v>
      </c>
      <c r="R1262" t="s">
        <v>131</v>
      </c>
      <c r="S1262" s="83">
        <v>350</v>
      </c>
      <c r="T1262" s="83">
        <v>540</v>
      </c>
      <c r="U1262" s="83">
        <v>-190</v>
      </c>
      <c r="V1262" s="83">
        <v>0</v>
      </c>
      <c r="W1262" s="83">
        <v>0</v>
      </c>
      <c r="X1262" s="83">
        <v>4.1595060436804117</v>
      </c>
      <c r="Y1262">
        <v>0</v>
      </c>
      <c r="Z1262" s="83">
        <v>-19</v>
      </c>
      <c r="AA1262" s="83">
        <v>-14.840493956319591</v>
      </c>
    </row>
    <row r="1263" spans="1:27" x14ac:dyDescent="0.25">
      <c r="A1263" t="s">
        <v>1529</v>
      </c>
      <c r="B1263" t="s">
        <v>1529</v>
      </c>
      <c r="C1263" t="s">
        <v>2923</v>
      </c>
      <c r="D1263" t="s">
        <v>2924</v>
      </c>
      <c r="E1263" t="s">
        <v>2925</v>
      </c>
      <c r="F1263" t="s">
        <v>2926</v>
      </c>
      <c r="G1263" t="s">
        <v>2310</v>
      </c>
      <c r="H1263" t="s">
        <v>2927</v>
      </c>
      <c r="I1263" t="s">
        <v>44</v>
      </c>
      <c r="J1263" t="s">
        <v>45</v>
      </c>
      <c r="K1263" t="s">
        <v>57</v>
      </c>
      <c r="L1263" t="s">
        <v>58</v>
      </c>
      <c r="M1263" t="s">
        <v>712</v>
      </c>
      <c r="N1263" t="s">
        <v>713</v>
      </c>
      <c r="O1263" t="s">
        <v>714</v>
      </c>
      <c r="P1263" t="s">
        <v>2227</v>
      </c>
      <c r="Q1263" t="s">
        <v>2228</v>
      </c>
      <c r="R1263" t="s">
        <v>131</v>
      </c>
      <c r="S1263" s="83">
        <v>0</v>
      </c>
      <c r="T1263" s="83">
        <v>219</v>
      </c>
      <c r="U1263" s="83">
        <v>-219</v>
      </c>
      <c r="V1263" s="83">
        <v>0</v>
      </c>
      <c r="W1263" s="83">
        <v>0</v>
      </c>
      <c r="X1263" s="83">
        <v>1.6869107843815001</v>
      </c>
      <c r="Y1263">
        <v>0</v>
      </c>
      <c r="Z1263" s="83">
        <v>-21.900000000000002</v>
      </c>
      <c r="AA1263" s="83">
        <v>-20.213089215618503</v>
      </c>
    </row>
    <row r="1264" spans="1:27" x14ac:dyDescent="0.25">
      <c r="A1264" t="s">
        <v>1529</v>
      </c>
      <c r="B1264" t="s">
        <v>1529</v>
      </c>
      <c r="C1264" t="s">
        <v>2923</v>
      </c>
      <c r="D1264" t="s">
        <v>2924</v>
      </c>
      <c r="E1264" t="s">
        <v>2925</v>
      </c>
      <c r="F1264" t="s">
        <v>2926</v>
      </c>
      <c r="G1264" t="s">
        <v>2310</v>
      </c>
      <c r="H1264" t="s">
        <v>2927</v>
      </c>
      <c r="I1264" t="s">
        <v>44</v>
      </c>
      <c r="J1264" t="s">
        <v>45</v>
      </c>
      <c r="K1264" t="s">
        <v>57</v>
      </c>
      <c r="L1264" t="s">
        <v>58</v>
      </c>
      <c r="M1264" t="s">
        <v>712</v>
      </c>
      <c r="N1264" t="s">
        <v>713</v>
      </c>
      <c r="O1264" t="s">
        <v>1098</v>
      </c>
      <c r="P1264" t="s">
        <v>1101</v>
      </c>
      <c r="Q1264" t="s">
        <v>1102</v>
      </c>
      <c r="R1264" t="s">
        <v>131</v>
      </c>
      <c r="S1264" s="83">
        <v>348.5</v>
      </c>
      <c r="T1264" s="83">
        <v>1007.5</v>
      </c>
      <c r="U1264" s="83">
        <v>-659</v>
      </c>
      <c r="V1264" s="83">
        <v>0</v>
      </c>
      <c r="W1264" s="83">
        <v>0</v>
      </c>
      <c r="X1264" s="83">
        <v>7.7605598870518788</v>
      </c>
      <c r="Y1264">
        <v>0</v>
      </c>
      <c r="Z1264" s="83">
        <v>-65.900000000000006</v>
      </c>
      <c r="AA1264" s="83">
        <v>-58.139440112948115</v>
      </c>
    </row>
    <row r="1265" spans="1:27" x14ac:dyDescent="0.25">
      <c r="A1265" t="s">
        <v>1529</v>
      </c>
      <c r="B1265" t="s">
        <v>1529</v>
      </c>
      <c r="C1265" t="s">
        <v>2923</v>
      </c>
      <c r="D1265" t="s">
        <v>2924</v>
      </c>
      <c r="E1265" t="s">
        <v>2925</v>
      </c>
      <c r="F1265" t="s">
        <v>2926</v>
      </c>
      <c r="G1265" t="s">
        <v>2310</v>
      </c>
      <c r="H1265" t="s">
        <v>2927</v>
      </c>
      <c r="I1265" t="s">
        <v>44</v>
      </c>
      <c r="J1265" t="s">
        <v>45</v>
      </c>
      <c r="K1265" t="s">
        <v>57</v>
      </c>
      <c r="L1265" t="s">
        <v>58</v>
      </c>
      <c r="M1265" t="s">
        <v>712</v>
      </c>
      <c r="N1265" t="s">
        <v>713</v>
      </c>
      <c r="O1265" t="s">
        <v>1098</v>
      </c>
      <c r="P1265" t="s">
        <v>1235</v>
      </c>
      <c r="Q1265" t="s">
        <v>1236</v>
      </c>
      <c r="R1265" t="s">
        <v>131</v>
      </c>
      <c r="S1265" s="83">
        <v>1183</v>
      </c>
      <c r="T1265" s="83">
        <v>1788.4</v>
      </c>
      <c r="U1265" s="83">
        <v>-605.40000000000009</v>
      </c>
      <c r="V1265" s="83">
        <v>0</v>
      </c>
      <c r="W1265" s="83">
        <v>0</v>
      </c>
      <c r="X1265" s="83">
        <v>13.775667793551941</v>
      </c>
      <c r="Y1265">
        <v>0</v>
      </c>
      <c r="Z1265" s="83">
        <v>-60.54000000000002</v>
      </c>
      <c r="AA1265" s="83">
        <v>-46.764332206448074</v>
      </c>
    </row>
    <row r="1266" spans="1:27" x14ac:dyDescent="0.25">
      <c r="A1266" t="s">
        <v>1529</v>
      </c>
      <c r="B1266" t="s">
        <v>1529</v>
      </c>
      <c r="C1266" t="s">
        <v>2923</v>
      </c>
      <c r="D1266" t="s">
        <v>2924</v>
      </c>
      <c r="E1266" t="s">
        <v>2925</v>
      </c>
      <c r="F1266" t="s">
        <v>2926</v>
      </c>
      <c r="G1266" t="s">
        <v>2310</v>
      </c>
      <c r="H1266" t="s">
        <v>2927</v>
      </c>
      <c r="I1266" t="s">
        <v>44</v>
      </c>
      <c r="J1266" t="s">
        <v>45</v>
      </c>
      <c r="K1266" t="s">
        <v>57</v>
      </c>
      <c r="L1266" t="s">
        <v>58</v>
      </c>
      <c r="M1266" t="s">
        <v>712</v>
      </c>
      <c r="N1266" t="s">
        <v>713</v>
      </c>
      <c r="O1266" t="s">
        <v>1098</v>
      </c>
      <c r="P1266" t="s">
        <v>1952</v>
      </c>
      <c r="Q1266" t="s">
        <v>1953</v>
      </c>
      <c r="R1266" t="s">
        <v>131</v>
      </c>
      <c r="S1266" s="83">
        <v>0</v>
      </c>
      <c r="T1266" s="83">
        <v>469.2</v>
      </c>
      <c r="U1266" s="83">
        <v>-469.2</v>
      </c>
      <c r="V1266" s="83">
        <v>0</v>
      </c>
      <c r="W1266" s="83">
        <v>0</v>
      </c>
      <c r="X1266" s="83">
        <v>3.6141485846200907</v>
      </c>
      <c r="Y1266">
        <v>0</v>
      </c>
      <c r="Z1266" s="83">
        <v>-46.92</v>
      </c>
      <c r="AA1266" s="83">
        <v>-43.305851415379912</v>
      </c>
    </row>
    <row r="1267" spans="1:27" x14ac:dyDescent="0.25">
      <c r="A1267" t="s">
        <v>1529</v>
      </c>
      <c r="B1267" t="s">
        <v>1529</v>
      </c>
      <c r="C1267" t="s">
        <v>2923</v>
      </c>
      <c r="D1267" t="s">
        <v>2924</v>
      </c>
      <c r="E1267" t="s">
        <v>2925</v>
      </c>
      <c r="F1267" t="s">
        <v>2926</v>
      </c>
      <c r="G1267" t="s">
        <v>2310</v>
      </c>
      <c r="H1267" t="s">
        <v>2927</v>
      </c>
      <c r="I1267" t="s">
        <v>44</v>
      </c>
      <c r="J1267" t="s">
        <v>45</v>
      </c>
      <c r="K1267" t="s">
        <v>57</v>
      </c>
      <c r="L1267" t="s">
        <v>58</v>
      </c>
      <c r="M1267" t="s">
        <v>1427</v>
      </c>
      <c r="N1267" t="s">
        <v>1427</v>
      </c>
      <c r="O1267" t="s">
        <v>2553</v>
      </c>
      <c r="P1267" t="s">
        <v>2554</v>
      </c>
      <c r="Q1267" t="s">
        <v>2555</v>
      </c>
      <c r="R1267" t="s">
        <v>131</v>
      </c>
      <c r="S1267" s="83">
        <v>81</v>
      </c>
      <c r="T1267" s="83">
        <v>96</v>
      </c>
      <c r="U1267" s="83">
        <v>-15</v>
      </c>
      <c r="V1267" s="83">
        <v>0</v>
      </c>
      <c r="W1267" s="83">
        <v>0</v>
      </c>
      <c r="X1267" s="83">
        <v>0.73946774109873981</v>
      </c>
      <c r="Y1267">
        <v>0</v>
      </c>
      <c r="Z1267" s="83">
        <v>-1.5000000000000018</v>
      </c>
      <c r="AA1267" s="83">
        <v>-0.76053225890126264</v>
      </c>
    </row>
    <row r="1268" spans="1:27" x14ac:dyDescent="0.25">
      <c r="A1268" t="s">
        <v>1529</v>
      </c>
      <c r="B1268" t="s">
        <v>1529</v>
      </c>
      <c r="C1268" t="s">
        <v>2923</v>
      </c>
      <c r="D1268" t="s">
        <v>2924</v>
      </c>
      <c r="E1268" t="s">
        <v>2925</v>
      </c>
      <c r="F1268" t="s">
        <v>2926</v>
      </c>
      <c r="G1268" t="s">
        <v>2310</v>
      </c>
      <c r="H1268" t="s">
        <v>2927</v>
      </c>
      <c r="I1268" t="s">
        <v>44</v>
      </c>
      <c r="J1268" t="s">
        <v>45</v>
      </c>
      <c r="K1268" t="s">
        <v>100</v>
      </c>
      <c r="L1268" t="s">
        <v>101</v>
      </c>
      <c r="M1268" t="s">
        <v>401</v>
      </c>
      <c r="N1268" t="s">
        <v>402</v>
      </c>
      <c r="O1268" t="s">
        <v>1240</v>
      </c>
      <c r="P1268" t="s">
        <v>1954</v>
      </c>
      <c r="Q1268" t="s">
        <v>1955</v>
      </c>
      <c r="R1268" t="s">
        <v>131</v>
      </c>
      <c r="S1268" s="83">
        <v>0</v>
      </c>
      <c r="T1268" s="83">
        <v>57.96</v>
      </c>
      <c r="U1268" s="83">
        <v>-57.96</v>
      </c>
      <c r="V1268" s="83">
        <v>0</v>
      </c>
      <c r="W1268" s="83">
        <v>0</v>
      </c>
      <c r="X1268" s="83">
        <v>0.44645364868836418</v>
      </c>
      <c r="Y1268">
        <v>0</v>
      </c>
      <c r="Z1268" s="83">
        <v>-5.7960000000000003</v>
      </c>
      <c r="AA1268" s="83">
        <v>-5.3495463513116359</v>
      </c>
    </row>
    <row r="1269" spans="1:27" x14ac:dyDescent="0.25">
      <c r="A1269" t="s">
        <v>1529</v>
      </c>
      <c r="B1269" t="s">
        <v>1529</v>
      </c>
      <c r="C1269" t="s">
        <v>2923</v>
      </c>
      <c r="D1269" t="s">
        <v>2924</v>
      </c>
      <c r="E1269" t="s">
        <v>2925</v>
      </c>
      <c r="F1269" t="s">
        <v>2926</v>
      </c>
      <c r="G1269" t="s">
        <v>2310</v>
      </c>
      <c r="H1269" t="s">
        <v>2927</v>
      </c>
      <c r="I1269" t="s">
        <v>44</v>
      </c>
      <c r="J1269" t="s">
        <v>45</v>
      </c>
      <c r="K1269" t="s">
        <v>102</v>
      </c>
      <c r="L1269" t="s">
        <v>103</v>
      </c>
      <c r="M1269" t="s">
        <v>516</v>
      </c>
      <c r="N1269" t="s">
        <v>674</v>
      </c>
      <c r="O1269" t="s">
        <v>880</v>
      </c>
      <c r="P1269" t="s">
        <v>881</v>
      </c>
      <c r="Q1269" t="s">
        <v>882</v>
      </c>
      <c r="R1269" t="s">
        <v>131</v>
      </c>
      <c r="S1269" s="83">
        <v>0</v>
      </c>
      <c r="T1269" s="83">
        <v>0</v>
      </c>
      <c r="U1269" s="83">
        <v>0</v>
      </c>
      <c r="V1269" s="83">
        <v>0</v>
      </c>
      <c r="W1269" s="83">
        <v>0</v>
      </c>
      <c r="X1269" s="83">
        <v>0</v>
      </c>
      <c r="Y1269">
        <v>0</v>
      </c>
      <c r="Z1269" s="83">
        <v>0</v>
      </c>
      <c r="AA1269" s="83">
        <v>0</v>
      </c>
    </row>
    <row r="1270" spans="1:27" x14ac:dyDescent="0.25">
      <c r="A1270" t="s">
        <v>1529</v>
      </c>
      <c r="B1270" t="s">
        <v>1529</v>
      </c>
      <c r="C1270" t="s">
        <v>2923</v>
      </c>
      <c r="D1270" t="s">
        <v>2924</v>
      </c>
      <c r="E1270" t="s">
        <v>2925</v>
      </c>
      <c r="F1270" t="s">
        <v>2926</v>
      </c>
      <c r="G1270" t="s">
        <v>2310</v>
      </c>
      <c r="H1270" t="s">
        <v>2927</v>
      </c>
      <c r="I1270" t="s">
        <v>44</v>
      </c>
      <c r="J1270" t="s">
        <v>45</v>
      </c>
      <c r="K1270" t="s">
        <v>102</v>
      </c>
      <c r="L1270" t="s">
        <v>103</v>
      </c>
      <c r="M1270" t="s">
        <v>516</v>
      </c>
      <c r="N1270" t="s">
        <v>867</v>
      </c>
      <c r="O1270" t="s">
        <v>868</v>
      </c>
      <c r="P1270" t="s">
        <v>1244</v>
      </c>
      <c r="Q1270" t="s">
        <v>1245</v>
      </c>
      <c r="R1270" t="s">
        <v>131</v>
      </c>
      <c r="S1270" s="83">
        <v>0</v>
      </c>
      <c r="T1270" s="83">
        <v>8.4</v>
      </c>
      <c r="U1270" s="83">
        <v>-8.4</v>
      </c>
      <c r="V1270" s="83">
        <v>0</v>
      </c>
      <c r="W1270" s="83">
        <v>0</v>
      </c>
      <c r="X1270" s="83">
        <v>6.4703427346139736E-2</v>
      </c>
      <c r="Y1270">
        <v>0</v>
      </c>
      <c r="Z1270" s="83">
        <v>-0.84000000000000008</v>
      </c>
      <c r="AA1270" s="83">
        <v>-0.77529657265386032</v>
      </c>
    </row>
    <row r="1271" spans="1:27" x14ac:dyDescent="0.25">
      <c r="A1271" t="s">
        <v>1529</v>
      </c>
      <c r="B1271" t="s">
        <v>1529</v>
      </c>
      <c r="C1271" t="s">
        <v>2923</v>
      </c>
      <c r="D1271" t="s">
        <v>2924</v>
      </c>
      <c r="E1271" t="s">
        <v>2925</v>
      </c>
      <c r="F1271" t="s">
        <v>2926</v>
      </c>
      <c r="G1271" t="s">
        <v>2310</v>
      </c>
      <c r="H1271" t="s">
        <v>2927</v>
      </c>
      <c r="I1271" t="s">
        <v>44</v>
      </c>
      <c r="J1271" t="s">
        <v>45</v>
      </c>
      <c r="K1271" t="s">
        <v>102</v>
      </c>
      <c r="L1271" t="s">
        <v>103</v>
      </c>
      <c r="M1271" t="s">
        <v>516</v>
      </c>
      <c r="N1271" t="s">
        <v>867</v>
      </c>
      <c r="O1271" t="s">
        <v>868</v>
      </c>
      <c r="P1271" t="s">
        <v>878</v>
      </c>
      <c r="Q1271" t="s">
        <v>879</v>
      </c>
      <c r="R1271" t="s">
        <v>131</v>
      </c>
      <c r="S1271" s="83">
        <v>1492.8</v>
      </c>
      <c r="T1271" s="83">
        <v>1075.2</v>
      </c>
      <c r="U1271" s="83">
        <v>417.59999999999997</v>
      </c>
      <c r="V1271" s="83">
        <v>0</v>
      </c>
      <c r="W1271" s="83">
        <v>0</v>
      </c>
      <c r="X1271" s="83">
        <v>8.2820387003058862</v>
      </c>
      <c r="Y1271">
        <v>0</v>
      </c>
      <c r="Z1271" s="83">
        <v>41.76</v>
      </c>
      <c r="AA1271" s="83">
        <v>50.042038700305888</v>
      </c>
    </row>
    <row r="1272" spans="1:27" x14ac:dyDescent="0.25">
      <c r="A1272" t="s">
        <v>1529</v>
      </c>
      <c r="B1272" t="s">
        <v>1529</v>
      </c>
      <c r="C1272" t="s">
        <v>2923</v>
      </c>
      <c r="D1272" t="s">
        <v>2924</v>
      </c>
      <c r="E1272" t="s">
        <v>2925</v>
      </c>
      <c r="F1272" t="s">
        <v>2926</v>
      </c>
      <c r="G1272" t="s">
        <v>2310</v>
      </c>
      <c r="H1272" t="s">
        <v>2927</v>
      </c>
      <c r="I1272" t="s">
        <v>44</v>
      </c>
      <c r="J1272" t="s">
        <v>45</v>
      </c>
      <c r="K1272" t="s">
        <v>102</v>
      </c>
      <c r="L1272" t="s">
        <v>103</v>
      </c>
      <c r="M1272" t="s">
        <v>516</v>
      </c>
      <c r="N1272" t="s">
        <v>517</v>
      </c>
      <c r="O1272" t="s">
        <v>518</v>
      </c>
      <c r="P1272" t="s">
        <v>519</v>
      </c>
      <c r="Q1272" t="s">
        <v>520</v>
      </c>
      <c r="R1272" t="s">
        <v>131</v>
      </c>
      <c r="S1272" s="83">
        <v>922.07999999999993</v>
      </c>
      <c r="T1272" s="83">
        <v>720</v>
      </c>
      <c r="U1272" s="83">
        <v>202.07999999999998</v>
      </c>
      <c r="V1272" s="83">
        <v>0</v>
      </c>
      <c r="W1272" s="83">
        <v>0</v>
      </c>
      <c r="X1272" s="83">
        <v>5.5460080582405489</v>
      </c>
      <c r="Y1272">
        <v>0</v>
      </c>
      <c r="Z1272" s="83">
        <v>20.208000000000009</v>
      </c>
      <c r="AA1272" s="83">
        <v>25.754008058240558</v>
      </c>
    </row>
    <row r="1273" spans="1:27" x14ac:dyDescent="0.25">
      <c r="A1273" t="s">
        <v>1529</v>
      </c>
      <c r="B1273" t="s">
        <v>1529</v>
      </c>
      <c r="C1273" t="s">
        <v>2923</v>
      </c>
      <c r="D1273" t="s">
        <v>2924</v>
      </c>
      <c r="E1273" t="s">
        <v>2925</v>
      </c>
      <c r="F1273" t="s">
        <v>2926</v>
      </c>
      <c r="G1273" t="s">
        <v>2310</v>
      </c>
      <c r="H1273" t="s">
        <v>2927</v>
      </c>
      <c r="I1273" t="s">
        <v>44</v>
      </c>
      <c r="J1273" t="s">
        <v>45</v>
      </c>
      <c r="K1273" t="s">
        <v>102</v>
      </c>
      <c r="L1273" t="s">
        <v>103</v>
      </c>
      <c r="M1273" t="s">
        <v>516</v>
      </c>
      <c r="N1273" t="s">
        <v>951</v>
      </c>
      <c r="O1273" t="s">
        <v>952</v>
      </c>
      <c r="P1273" t="s">
        <v>953</v>
      </c>
      <c r="Q1273" t="s">
        <v>954</v>
      </c>
      <c r="R1273" t="s">
        <v>131</v>
      </c>
      <c r="S1273" s="83">
        <v>456</v>
      </c>
      <c r="T1273" s="83">
        <v>4719.5999999999995</v>
      </c>
      <c r="U1273" s="83">
        <v>-4263.5999999999995</v>
      </c>
      <c r="V1273" s="83">
        <v>0</v>
      </c>
      <c r="W1273" s="83">
        <v>0</v>
      </c>
      <c r="X1273" s="83">
        <v>36.354082821766795</v>
      </c>
      <c r="Y1273">
        <v>0</v>
      </c>
      <c r="Z1273" s="83">
        <v>-426.36</v>
      </c>
      <c r="AA1273" s="83">
        <v>-390.00591717823323</v>
      </c>
    </row>
    <row r="1274" spans="1:27" x14ac:dyDescent="0.25">
      <c r="A1274" t="s">
        <v>1529</v>
      </c>
      <c r="B1274" t="s">
        <v>1529</v>
      </c>
      <c r="C1274" t="s">
        <v>2923</v>
      </c>
      <c r="D1274" t="s">
        <v>2924</v>
      </c>
      <c r="E1274" t="s">
        <v>2925</v>
      </c>
      <c r="F1274" t="s">
        <v>2926</v>
      </c>
      <c r="G1274" t="s">
        <v>2310</v>
      </c>
      <c r="H1274" t="s">
        <v>2927</v>
      </c>
      <c r="I1274" t="s">
        <v>44</v>
      </c>
      <c r="J1274" t="s">
        <v>45</v>
      </c>
      <c r="K1274" t="s">
        <v>104</v>
      </c>
      <c r="L1274" t="s">
        <v>105</v>
      </c>
      <c r="M1274" t="s">
        <v>938</v>
      </c>
      <c r="N1274" t="s">
        <v>2556</v>
      </c>
      <c r="O1274" t="s">
        <v>1507</v>
      </c>
      <c r="P1274" t="s">
        <v>2557</v>
      </c>
      <c r="Q1274" t="s">
        <v>2558</v>
      </c>
      <c r="R1274" t="s">
        <v>131</v>
      </c>
      <c r="S1274" s="83">
        <v>12725.250000000004</v>
      </c>
      <c r="T1274" s="83">
        <v>11040.329999999998</v>
      </c>
      <c r="U1274" s="83">
        <v>1684.9200000000055</v>
      </c>
      <c r="V1274" s="83">
        <v>0</v>
      </c>
      <c r="W1274" s="83">
        <v>0</v>
      </c>
      <c r="X1274" s="83">
        <v>85.041332146715092</v>
      </c>
      <c r="Y1274">
        <v>0</v>
      </c>
      <c r="Z1274" s="83">
        <v>168.49200000000064</v>
      </c>
      <c r="AA1274" s="83">
        <v>253.53333214671568</v>
      </c>
    </row>
    <row r="1275" spans="1:27" x14ac:dyDescent="0.25">
      <c r="A1275" t="s">
        <v>1529</v>
      </c>
      <c r="B1275" t="s">
        <v>1529</v>
      </c>
      <c r="C1275" t="s">
        <v>2923</v>
      </c>
      <c r="D1275" t="s">
        <v>2924</v>
      </c>
      <c r="E1275" t="s">
        <v>2925</v>
      </c>
      <c r="F1275" t="s">
        <v>2926</v>
      </c>
      <c r="G1275" t="s">
        <v>2310</v>
      </c>
      <c r="H1275" t="s">
        <v>2927</v>
      </c>
      <c r="I1275" t="s">
        <v>44</v>
      </c>
      <c r="J1275" t="s">
        <v>45</v>
      </c>
      <c r="K1275" t="s">
        <v>104</v>
      </c>
      <c r="L1275" t="s">
        <v>105</v>
      </c>
      <c r="M1275" t="s">
        <v>938</v>
      </c>
      <c r="N1275" t="s">
        <v>2556</v>
      </c>
      <c r="O1275" t="s">
        <v>1507</v>
      </c>
      <c r="P1275" t="s">
        <v>3809</v>
      </c>
      <c r="Q1275" t="s">
        <v>3810</v>
      </c>
      <c r="R1275" t="s">
        <v>131</v>
      </c>
      <c r="S1275" s="83">
        <v>86</v>
      </c>
      <c r="T1275" s="83">
        <v>0</v>
      </c>
      <c r="U1275" s="83">
        <v>86</v>
      </c>
      <c r="V1275" s="83">
        <v>0</v>
      </c>
      <c r="W1275" s="83">
        <v>0</v>
      </c>
      <c r="X1275" s="83">
        <v>0</v>
      </c>
      <c r="Y1275">
        <v>0</v>
      </c>
      <c r="Z1275" s="83">
        <v>8.6</v>
      </c>
      <c r="AA1275" s="83">
        <v>8.6</v>
      </c>
    </row>
    <row r="1276" spans="1:27" x14ac:dyDescent="0.25">
      <c r="A1276" t="s">
        <v>1529</v>
      </c>
      <c r="B1276" t="s">
        <v>1529</v>
      </c>
      <c r="C1276" t="s">
        <v>2923</v>
      </c>
      <c r="D1276" t="s">
        <v>2924</v>
      </c>
      <c r="E1276" t="s">
        <v>2925</v>
      </c>
      <c r="F1276" t="s">
        <v>2926</v>
      </c>
      <c r="G1276" t="s">
        <v>2310</v>
      </c>
      <c r="H1276" t="s">
        <v>2927</v>
      </c>
      <c r="I1276" t="s">
        <v>44</v>
      </c>
      <c r="J1276" t="s">
        <v>45</v>
      </c>
      <c r="K1276" t="s">
        <v>104</v>
      </c>
      <c r="L1276" t="s">
        <v>105</v>
      </c>
      <c r="M1276" t="s">
        <v>203</v>
      </c>
      <c r="N1276" t="s">
        <v>204</v>
      </c>
      <c r="O1276" t="s">
        <v>205</v>
      </c>
      <c r="P1276" t="s">
        <v>3813</v>
      </c>
      <c r="Q1276" t="s">
        <v>3814</v>
      </c>
      <c r="R1276" t="s">
        <v>131</v>
      </c>
      <c r="S1276" s="83">
        <v>0</v>
      </c>
      <c r="T1276" s="83">
        <v>258</v>
      </c>
      <c r="U1276" s="83">
        <v>-258</v>
      </c>
      <c r="V1276" s="83">
        <v>0</v>
      </c>
      <c r="W1276" s="83">
        <v>0</v>
      </c>
      <c r="X1276" s="83">
        <v>1.9873195542028632</v>
      </c>
      <c r="Y1276">
        <v>0</v>
      </c>
      <c r="Z1276" s="83">
        <v>-25.8</v>
      </c>
      <c r="AA1276" s="83">
        <v>-23.812680445797138</v>
      </c>
    </row>
    <row r="1277" spans="1:27" x14ac:dyDescent="0.25">
      <c r="A1277" t="s">
        <v>1529</v>
      </c>
      <c r="B1277" t="s">
        <v>1529</v>
      </c>
      <c r="C1277" t="s">
        <v>2923</v>
      </c>
      <c r="D1277" t="s">
        <v>2924</v>
      </c>
      <c r="E1277" t="s">
        <v>2925</v>
      </c>
      <c r="F1277" t="s">
        <v>2926</v>
      </c>
      <c r="G1277" t="s">
        <v>2310</v>
      </c>
      <c r="H1277" t="s">
        <v>2927</v>
      </c>
      <c r="I1277" t="s">
        <v>44</v>
      </c>
      <c r="J1277" t="s">
        <v>45</v>
      </c>
      <c r="K1277" t="s">
        <v>104</v>
      </c>
      <c r="L1277" t="s">
        <v>105</v>
      </c>
      <c r="M1277" t="s">
        <v>203</v>
      </c>
      <c r="N1277" t="s">
        <v>204</v>
      </c>
      <c r="O1277" t="s">
        <v>1511</v>
      </c>
      <c r="P1277" t="s">
        <v>2231</v>
      </c>
      <c r="Q1277" t="s">
        <v>2232</v>
      </c>
      <c r="R1277" t="s">
        <v>131</v>
      </c>
      <c r="S1277" s="83">
        <v>0</v>
      </c>
      <c r="T1277" s="83">
        <v>169</v>
      </c>
      <c r="U1277" s="83">
        <v>-169</v>
      </c>
      <c r="V1277" s="83">
        <v>0</v>
      </c>
      <c r="W1277" s="83">
        <v>0</v>
      </c>
      <c r="X1277" s="83">
        <v>1.3017713358925731</v>
      </c>
      <c r="Y1277">
        <v>0</v>
      </c>
      <c r="Z1277" s="83">
        <v>-16.900000000000002</v>
      </c>
      <c r="AA1277" s="83">
        <v>-15.598228664107429</v>
      </c>
    </row>
    <row r="1278" spans="1:27" x14ac:dyDescent="0.25">
      <c r="A1278" t="s">
        <v>1529</v>
      </c>
      <c r="B1278" t="s">
        <v>1529</v>
      </c>
      <c r="C1278" t="s">
        <v>2923</v>
      </c>
      <c r="D1278" t="s">
        <v>2924</v>
      </c>
      <c r="E1278" t="s">
        <v>2925</v>
      </c>
      <c r="F1278" t="s">
        <v>2926</v>
      </c>
      <c r="G1278" t="s">
        <v>2310</v>
      </c>
      <c r="H1278" t="s">
        <v>2927</v>
      </c>
      <c r="I1278" t="s">
        <v>44</v>
      </c>
      <c r="J1278" t="s">
        <v>45</v>
      </c>
      <c r="K1278" t="s">
        <v>104</v>
      </c>
      <c r="L1278" t="s">
        <v>105</v>
      </c>
      <c r="M1278" t="s">
        <v>203</v>
      </c>
      <c r="N1278" t="s">
        <v>204</v>
      </c>
      <c r="O1278" t="s">
        <v>1511</v>
      </c>
      <c r="P1278" t="s">
        <v>2888</v>
      </c>
      <c r="Q1278" t="s">
        <v>2889</v>
      </c>
      <c r="R1278" t="s">
        <v>131</v>
      </c>
      <c r="S1278" s="83">
        <v>2350.5</v>
      </c>
      <c r="T1278" s="83">
        <v>1491</v>
      </c>
      <c r="U1278" s="83">
        <v>859.5</v>
      </c>
      <c r="V1278" s="83">
        <v>0</v>
      </c>
      <c r="W1278" s="83">
        <v>0</v>
      </c>
      <c r="X1278" s="83">
        <v>11.484858353939803</v>
      </c>
      <c r="Y1278">
        <v>0</v>
      </c>
      <c r="Z1278" s="83">
        <v>85.949999999999974</v>
      </c>
      <c r="AA1278" s="83">
        <v>97.434858353939802</v>
      </c>
    </row>
    <row r="1279" spans="1:27" x14ac:dyDescent="0.25">
      <c r="A1279" t="s">
        <v>1529</v>
      </c>
      <c r="B1279" t="s">
        <v>1529</v>
      </c>
      <c r="C1279" t="s">
        <v>2923</v>
      </c>
      <c r="D1279" t="s">
        <v>2924</v>
      </c>
      <c r="E1279" t="s">
        <v>2925</v>
      </c>
      <c r="F1279" t="s">
        <v>2926</v>
      </c>
      <c r="G1279" t="s">
        <v>2310</v>
      </c>
      <c r="H1279" t="s">
        <v>2927</v>
      </c>
      <c r="I1279" t="s">
        <v>44</v>
      </c>
      <c r="J1279" t="s">
        <v>45</v>
      </c>
      <c r="K1279" t="s">
        <v>104</v>
      </c>
      <c r="L1279" t="s">
        <v>105</v>
      </c>
      <c r="M1279" t="s">
        <v>203</v>
      </c>
      <c r="N1279" t="s">
        <v>204</v>
      </c>
      <c r="O1279" t="s">
        <v>1511</v>
      </c>
      <c r="P1279" t="s">
        <v>2940</v>
      </c>
      <c r="Q1279" t="s">
        <v>2941</v>
      </c>
      <c r="R1279" t="s">
        <v>131</v>
      </c>
      <c r="S1279" s="83">
        <v>3412</v>
      </c>
      <c r="T1279" s="83">
        <v>2934</v>
      </c>
      <c r="U1279" s="83">
        <v>478</v>
      </c>
      <c r="V1279" s="83">
        <v>0</v>
      </c>
      <c r="W1279" s="83">
        <v>0</v>
      </c>
      <c r="X1279" s="83">
        <v>22.599982837330234</v>
      </c>
      <c r="Y1279">
        <v>0</v>
      </c>
      <c r="Z1279" s="83">
        <v>47.8</v>
      </c>
      <c r="AA1279" s="83">
        <v>70.399982837330228</v>
      </c>
    </row>
    <row r="1280" spans="1:27" x14ac:dyDescent="0.25">
      <c r="A1280" t="s">
        <v>1529</v>
      </c>
      <c r="B1280" t="s">
        <v>1529</v>
      </c>
      <c r="C1280" t="s">
        <v>2923</v>
      </c>
      <c r="D1280" t="s">
        <v>2924</v>
      </c>
      <c r="E1280" t="s">
        <v>2925</v>
      </c>
      <c r="F1280" t="s">
        <v>2926</v>
      </c>
      <c r="G1280" t="s">
        <v>2310</v>
      </c>
      <c r="H1280" t="s">
        <v>2927</v>
      </c>
      <c r="I1280" t="s">
        <v>44</v>
      </c>
      <c r="J1280" t="s">
        <v>45</v>
      </c>
      <c r="K1280" t="s">
        <v>104</v>
      </c>
      <c r="L1280" t="s">
        <v>105</v>
      </c>
      <c r="M1280" t="s">
        <v>203</v>
      </c>
      <c r="N1280" t="s">
        <v>204</v>
      </c>
      <c r="O1280" t="s">
        <v>1511</v>
      </c>
      <c r="P1280" t="s">
        <v>2942</v>
      </c>
      <c r="Q1280" t="s">
        <v>2943</v>
      </c>
      <c r="R1280" t="s">
        <v>131</v>
      </c>
      <c r="S1280" s="83">
        <v>21765.099999999995</v>
      </c>
      <c r="T1280" s="83">
        <v>15949.419999999998</v>
      </c>
      <c r="U1280" s="83">
        <v>5815.6799999999985</v>
      </c>
      <c r="V1280" s="83">
        <v>0</v>
      </c>
      <c r="W1280" s="83">
        <v>0</v>
      </c>
      <c r="X1280" s="83">
        <v>122.85501645036523</v>
      </c>
      <c r="Y1280">
        <v>0</v>
      </c>
      <c r="Z1280" s="83">
        <v>581.5680000000001</v>
      </c>
      <c r="AA1280" s="83">
        <v>704.42301645036548</v>
      </c>
    </row>
    <row r="1281" spans="1:27" x14ac:dyDescent="0.25">
      <c r="A1281" t="s">
        <v>1529</v>
      </c>
      <c r="B1281" t="s">
        <v>1529</v>
      </c>
      <c r="C1281" t="s">
        <v>2923</v>
      </c>
      <c r="D1281" t="s">
        <v>2924</v>
      </c>
      <c r="E1281" t="s">
        <v>2925</v>
      </c>
      <c r="F1281" t="s">
        <v>2926</v>
      </c>
      <c r="G1281" t="s">
        <v>2310</v>
      </c>
      <c r="H1281" t="s">
        <v>2927</v>
      </c>
      <c r="I1281" t="s">
        <v>44</v>
      </c>
      <c r="J1281" t="s">
        <v>45</v>
      </c>
      <c r="K1281" t="s">
        <v>104</v>
      </c>
      <c r="L1281" t="s">
        <v>105</v>
      </c>
      <c r="M1281" t="s">
        <v>203</v>
      </c>
      <c r="N1281" t="s">
        <v>204</v>
      </c>
      <c r="O1281" t="s">
        <v>1511</v>
      </c>
      <c r="P1281" t="s">
        <v>3811</v>
      </c>
      <c r="Q1281" t="s">
        <v>3812</v>
      </c>
      <c r="R1281" t="s">
        <v>131</v>
      </c>
      <c r="S1281" s="83">
        <v>0</v>
      </c>
      <c r="T1281" s="83">
        <v>800</v>
      </c>
      <c r="U1281" s="83">
        <v>-800</v>
      </c>
      <c r="V1281" s="83">
        <v>0</v>
      </c>
      <c r="W1281" s="83">
        <v>0</v>
      </c>
      <c r="X1281" s="83">
        <v>6.1622311758228321</v>
      </c>
      <c r="Y1281">
        <v>0</v>
      </c>
      <c r="Z1281" s="83">
        <v>-80</v>
      </c>
      <c r="AA1281" s="83">
        <v>-73.837768824177175</v>
      </c>
    </row>
    <row r="1282" spans="1:27" x14ac:dyDescent="0.25">
      <c r="A1282" t="s">
        <v>1529</v>
      </c>
      <c r="B1282" t="s">
        <v>1529</v>
      </c>
      <c r="C1282" t="s">
        <v>2923</v>
      </c>
      <c r="D1282" t="s">
        <v>2924</v>
      </c>
      <c r="E1282" t="s">
        <v>2925</v>
      </c>
      <c r="F1282" t="s">
        <v>2926</v>
      </c>
      <c r="G1282" t="s">
        <v>2310</v>
      </c>
      <c r="H1282" t="s">
        <v>2927</v>
      </c>
      <c r="I1282" t="s">
        <v>44</v>
      </c>
      <c r="J1282" t="s">
        <v>45</v>
      </c>
      <c r="K1282" t="s">
        <v>104</v>
      </c>
      <c r="L1282" t="s">
        <v>105</v>
      </c>
      <c r="M1282" t="s">
        <v>203</v>
      </c>
      <c r="N1282" t="s">
        <v>955</v>
      </c>
      <c r="O1282" t="s">
        <v>956</v>
      </c>
      <c r="P1282" t="s">
        <v>2938</v>
      </c>
      <c r="Q1282" t="s">
        <v>2939</v>
      </c>
      <c r="R1282" t="s">
        <v>131</v>
      </c>
      <c r="S1282" s="83">
        <v>561.69999999999993</v>
      </c>
      <c r="T1282" s="83">
        <v>1823.8500000000001</v>
      </c>
      <c r="U1282" s="83">
        <v>-1262.1500000000001</v>
      </c>
      <c r="V1282" s="83">
        <v>0</v>
      </c>
      <c r="W1282" s="83">
        <v>0</v>
      </c>
      <c r="X1282" s="83">
        <v>14.048731662530592</v>
      </c>
      <c r="Y1282">
        <v>0</v>
      </c>
      <c r="Z1282" s="83">
        <v>-126.215</v>
      </c>
      <c r="AA1282" s="83">
        <v>-112.16626833746942</v>
      </c>
    </row>
    <row r="1283" spans="1:27" x14ac:dyDescent="0.25">
      <c r="A1283" t="s">
        <v>1529</v>
      </c>
      <c r="B1283" t="s">
        <v>1529</v>
      </c>
      <c r="C1283" t="s">
        <v>2923</v>
      </c>
      <c r="D1283" t="s">
        <v>2924</v>
      </c>
      <c r="E1283" t="s">
        <v>2925</v>
      </c>
      <c r="F1283" t="s">
        <v>2926</v>
      </c>
      <c r="G1283" t="s">
        <v>2310</v>
      </c>
      <c r="H1283" t="s">
        <v>2927</v>
      </c>
      <c r="I1283" t="s">
        <v>44</v>
      </c>
      <c r="J1283" t="s">
        <v>45</v>
      </c>
      <c r="K1283" t="s">
        <v>104</v>
      </c>
      <c r="L1283" t="s">
        <v>105</v>
      </c>
      <c r="M1283" t="s">
        <v>1956</v>
      </c>
      <c r="N1283" t="s">
        <v>2464</v>
      </c>
      <c r="O1283" t="s">
        <v>956</v>
      </c>
      <c r="P1283" t="s">
        <v>2465</v>
      </c>
      <c r="Q1283" t="s">
        <v>2466</v>
      </c>
      <c r="R1283" t="s">
        <v>131</v>
      </c>
      <c r="S1283" s="83">
        <v>18388.730000000003</v>
      </c>
      <c r="T1283" s="83">
        <v>15956.2</v>
      </c>
      <c r="U1283" s="83">
        <v>2432.5300000000007</v>
      </c>
      <c r="V1283" s="83">
        <v>0</v>
      </c>
      <c r="W1283" s="83">
        <v>0</v>
      </c>
      <c r="X1283" s="83">
        <v>122.90724135958034</v>
      </c>
      <c r="Y1283">
        <v>0</v>
      </c>
      <c r="Z1283" s="83">
        <v>243.25299999999987</v>
      </c>
      <c r="AA1283" s="83">
        <v>366.1602413595802</v>
      </c>
    </row>
    <row r="1284" spans="1:27" x14ac:dyDescent="0.25">
      <c r="A1284" t="s">
        <v>1529</v>
      </c>
      <c r="B1284" t="s">
        <v>1529</v>
      </c>
      <c r="C1284" t="s">
        <v>2923</v>
      </c>
      <c r="D1284" t="s">
        <v>2924</v>
      </c>
      <c r="E1284" t="s">
        <v>2925</v>
      </c>
      <c r="F1284" t="s">
        <v>2926</v>
      </c>
      <c r="G1284" t="s">
        <v>2310</v>
      </c>
      <c r="H1284" t="s">
        <v>2927</v>
      </c>
      <c r="I1284" t="s">
        <v>44</v>
      </c>
      <c r="J1284" t="s">
        <v>45</v>
      </c>
      <c r="K1284" t="s">
        <v>104</v>
      </c>
      <c r="L1284" t="s">
        <v>105</v>
      </c>
      <c r="M1284" t="s">
        <v>2055</v>
      </c>
      <c r="N1284" t="s">
        <v>2407</v>
      </c>
      <c r="O1284" t="s">
        <v>1504</v>
      </c>
      <c r="P1284" t="s">
        <v>2632</v>
      </c>
      <c r="Q1284" t="s">
        <v>2633</v>
      </c>
      <c r="R1284" t="s">
        <v>131</v>
      </c>
      <c r="S1284" s="83">
        <v>75004.94</v>
      </c>
      <c r="T1284" s="83">
        <v>58724.86</v>
      </c>
      <c r="U1284" s="83">
        <v>16280.080000000013</v>
      </c>
      <c r="V1284" s="83">
        <v>0</v>
      </c>
      <c r="W1284" s="83">
        <v>0</v>
      </c>
      <c r="X1284" s="83">
        <v>452.34520385978897</v>
      </c>
      <c r="Y1284">
        <v>0</v>
      </c>
      <c r="Z1284" s="83">
        <v>1628.008</v>
      </c>
      <c r="AA1284" s="83">
        <v>2080.3532038597882</v>
      </c>
    </row>
    <row r="1285" spans="1:27" x14ac:dyDescent="0.25">
      <c r="A1285" t="s">
        <v>1529</v>
      </c>
      <c r="B1285" t="s">
        <v>1529</v>
      </c>
      <c r="C1285" t="s">
        <v>2923</v>
      </c>
      <c r="D1285" t="s">
        <v>2924</v>
      </c>
      <c r="E1285" t="s">
        <v>2925</v>
      </c>
      <c r="F1285" t="s">
        <v>2926</v>
      </c>
      <c r="G1285" t="s">
        <v>2310</v>
      </c>
      <c r="H1285" t="s">
        <v>2927</v>
      </c>
      <c r="I1285" t="s">
        <v>44</v>
      </c>
      <c r="J1285" t="s">
        <v>45</v>
      </c>
      <c r="K1285" t="s">
        <v>104</v>
      </c>
      <c r="L1285" t="s">
        <v>105</v>
      </c>
      <c r="M1285" t="s">
        <v>2055</v>
      </c>
      <c r="N1285" t="s">
        <v>2407</v>
      </c>
      <c r="O1285" t="s">
        <v>1504</v>
      </c>
      <c r="P1285" t="s">
        <v>2794</v>
      </c>
      <c r="Q1285" t="s">
        <v>2795</v>
      </c>
      <c r="R1285" t="s">
        <v>131</v>
      </c>
      <c r="S1285" s="83">
        <v>786</v>
      </c>
      <c r="T1285" s="83">
        <v>0</v>
      </c>
      <c r="U1285" s="83">
        <v>786</v>
      </c>
      <c r="V1285" s="83">
        <v>0</v>
      </c>
      <c r="W1285" s="83">
        <v>0</v>
      </c>
      <c r="X1285" s="83">
        <v>0</v>
      </c>
      <c r="Y1285">
        <v>0</v>
      </c>
      <c r="Z1285" s="83">
        <v>78.599999999999994</v>
      </c>
      <c r="AA1285" s="83">
        <v>78.599999999999994</v>
      </c>
    </row>
    <row r="1286" spans="1:27" x14ac:dyDescent="0.25">
      <c r="A1286" t="s">
        <v>1529</v>
      </c>
      <c r="B1286" t="s">
        <v>1529</v>
      </c>
      <c r="C1286" t="s">
        <v>2923</v>
      </c>
      <c r="D1286" t="s">
        <v>2924</v>
      </c>
      <c r="E1286" t="s">
        <v>2925</v>
      </c>
      <c r="F1286" t="s">
        <v>2926</v>
      </c>
      <c r="G1286" t="s">
        <v>2310</v>
      </c>
      <c r="H1286" t="s">
        <v>2927</v>
      </c>
      <c r="I1286" t="s">
        <v>44</v>
      </c>
      <c r="J1286" t="s">
        <v>45</v>
      </c>
      <c r="K1286" t="s">
        <v>104</v>
      </c>
      <c r="L1286" t="s">
        <v>105</v>
      </c>
      <c r="M1286" t="s">
        <v>2392</v>
      </c>
      <c r="N1286" t="s">
        <v>2393</v>
      </c>
      <c r="O1286" t="s">
        <v>1504</v>
      </c>
      <c r="P1286" t="s">
        <v>2932</v>
      </c>
      <c r="Q1286" t="s">
        <v>2933</v>
      </c>
      <c r="R1286" t="s">
        <v>131</v>
      </c>
      <c r="S1286" s="83">
        <v>0</v>
      </c>
      <c r="T1286" s="83">
        <v>396</v>
      </c>
      <c r="U1286" s="83">
        <v>-396</v>
      </c>
      <c r="V1286" s="83">
        <v>0</v>
      </c>
      <c r="W1286" s="83">
        <v>0</v>
      </c>
      <c r="X1286" s="83">
        <v>3.0503044320323016</v>
      </c>
      <c r="Y1286">
        <v>0</v>
      </c>
      <c r="Z1286" s="83">
        <v>-39.6</v>
      </c>
      <c r="AA1286" s="83">
        <v>-36.549695567967703</v>
      </c>
    </row>
    <row r="1287" spans="1:27" x14ac:dyDescent="0.25">
      <c r="A1287" t="s">
        <v>1529</v>
      </c>
      <c r="B1287" t="s">
        <v>1529</v>
      </c>
      <c r="C1287" t="s">
        <v>2923</v>
      </c>
      <c r="D1287" t="s">
        <v>2924</v>
      </c>
      <c r="E1287" t="s">
        <v>2925</v>
      </c>
      <c r="F1287" t="s">
        <v>2926</v>
      </c>
      <c r="G1287" t="s">
        <v>2310</v>
      </c>
      <c r="H1287" t="s">
        <v>2927</v>
      </c>
      <c r="I1287" t="s">
        <v>44</v>
      </c>
      <c r="J1287" t="s">
        <v>45</v>
      </c>
      <c r="K1287" t="s">
        <v>104</v>
      </c>
      <c r="L1287" t="s">
        <v>105</v>
      </c>
      <c r="M1287" t="s">
        <v>2392</v>
      </c>
      <c r="N1287" t="s">
        <v>2393</v>
      </c>
      <c r="O1287" t="s">
        <v>1504</v>
      </c>
      <c r="P1287" t="s">
        <v>2934</v>
      </c>
      <c r="Q1287" t="s">
        <v>2935</v>
      </c>
      <c r="R1287" t="s">
        <v>131</v>
      </c>
      <c r="S1287" s="83">
        <v>255981.06000000006</v>
      </c>
      <c r="T1287" s="83">
        <v>219643.06</v>
      </c>
      <c r="U1287" s="83">
        <v>36338.00000000008</v>
      </c>
      <c r="V1287" s="83">
        <v>0</v>
      </c>
      <c r="W1287" s="83">
        <v>0</v>
      </c>
      <c r="X1287" s="83">
        <v>1691.8641398564059</v>
      </c>
      <c r="Y1287">
        <v>0</v>
      </c>
      <c r="Z1287" s="83">
        <v>3633.8000000000075</v>
      </c>
      <c r="AA1287" s="83">
        <v>5325.6641398564107</v>
      </c>
    </row>
    <row r="1288" spans="1:27" x14ac:dyDescent="0.25">
      <c r="A1288" t="s">
        <v>1529</v>
      </c>
      <c r="B1288" t="s">
        <v>1529</v>
      </c>
      <c r="C1288" t="s">
        <v>2923</v>
      </c>
      <c r="D1288" t="s">
        <v>2924</v>
      </c>
      <c r="E1288" t="s">
        <v>2925</v>
      </c>
      <c r="F1288" t="s">
        <v>2926</v>
      </c>
      <c r="G1288" t="s">
        <v>2310</v>
      </c>
      <c r="H1288" t="s">
        <v>2927</v>
      </c>
      <c r="I1288" t="s">
        <v>44</v>
      </c>
      <c r="J1288" t="s">
        <v>45</v>
      </c>
      <c r="K1288" t="s">
        <v>104</v>
      </c>
      <c r="L1288" t="s">
        <v>105</v>
      </c>
      <c r="M1288" t="s">
        <v>2392</v>
      </c>
      <c r="N1288" t="s">
        <v>2393</v>
      </c>
      <c r="O1288" t="s">
        <v>1505</v>
      </c>
      <c r="P1288" t="s">
        <v>2477</v>
      </c>
      <c r="Q1288" t="s">
        <v>2478</v>
      </c>
      <c r="R1288" t="s">
        <v>131</v>
      </c>
      <c r="S1288" s="83">
        <v>10364.999999999998</v>
      </c>
      <c r="T1288" s="83">
        <v>12113.13</v>
      </c>
      <c r="U1288" s="83">
        <v>-1748.1300000000006</v>
      </c>
      <c r="V1288" s="83">
        <v>0</v>
      </c>
      <c r="W1288" s="83">
        <v>0</v>
      </c>
      <c r="X1288" s="83">
        <v>93.304884153493532</v>
      </c>
      <c r="Y1288">
        <v>0</v>
      </c>
      <c r="Z1288" s="83">
        <v>-174.81300000000016</v>
      </c>
      <c r="AA1288" s="83">
        <v>-81.508115846506655</v>
      </c>
    </row>
    <row r="1289" spans="1:27" x14ac:dyDescent="0.25">
      <c r="A1289" t="s">
        <v>1529</v>
      </c>
      <c r="B1289" t="s">
        <v>1529</v>
      </c>
      <c r="C1289" t="s">
        <v>2923</v>
      </c>
      <c r="D1289" t="s">
        <v>2924</v>
      </c>
      <c r="E1289" t="s">
        <v>2925</v>
      </c>
      <c r="F1289" t="s">
        <v>2926</v>
      </c>
      <c r="G1289" t="s">
        <v>2310</v>
      </c>
      <c r="H1289" t="s">
        <v>2927</v>
      </c>
      <c r="I1289" t="s">
        <v>44</v>
      </c>
      <c r="J1289" t="s">
        <v>45</v>
      </c>
      <c r="K1289" t="s">
        <v>104</v>
      </c>
      <c r="L1289" t="s">
        <v>105</v>
      </c>
      <c r="M1289" t="s">
        <v>2392</v>
      </c>
      <c r="N1289" t="s">
        <v>2687</v>
      </c>
      <c r="O1289" t="s">
        <v>1504</v>
      </c>
      <c r="P1289" t="s">
        <v>2936</v>
      </c>
      <c r="Q1289" t="s">
        <v>2937</v>
      </c>
      <c r="R1289" t="s">
        <v>131</v>
      </c>
      <c r="S1289" s="83">
        <v>0</v>
      </c>
      <c r="T1289" s="83">
        <v>428</v>
      </c>
      <c r="U1289" s="83">
        <v>-428</v>
      </c>
      <c r="V1289" s="83">
        <v>0</v>
      </c>
      <c r="W1289" s="83">
        <v>0</v>
      </c>
      <c r="X1289" s="83">
        <v>3.2967936790652153</v>
      </c>
      <c r="Y1289">
        <v>0</v>
      </c>
      <c r="Z1289" s="83">
        <v>-42.800000000000004</v>
      </c>
      <c r="AA1289" s="83">
        <v>-39.503206320934787</v>
      </c>
    </row>
    <row r="1290" spans="1:27" x14ac:dyDescent="0.25">
      <c r="A1290" t="s">
        <v>1529</v>
      </c>
      <c r="B1290" t="s">
        <v>1529</v>
      </c>
      <c r="C1290" t="s">
        <v>2923</v>
      </c>
      <c r="D1290" t="s">
        <v>2924</v>
      </c>
      <c r="E1290" t="s">
        <v>2925</v>
      </c>
      <c r="F1290" t="s">
        <v>2926</v>
      </c>
      <c r="G1290" t="s">
        <v>2310</v>
      </c>
      <c r="H1290" t="s">
        <v>2927</v>
      </c>
      <c r="I1290" t="s">
        <v>44</v>
      </c>
      <c r="J1290" t="s">
        <v>45</v>
      </c>
      <c r="K1290" t="s">
        <v>104</v>
      </c>
      <c r="L1290" t="s">
        <v>105</v>
      </c>
      <c r="M1290" t="s">
        <v>2662</v>
      </c>
      <c r="N1290" t="s">
        <v>2663</v>
      </c>
      <c r="O1290" t="s">
        <v>1504</v>
      </c>
      <c r="P1290" t="s">
        <v>2664</v>
      </c>
      <c r="Q1290" t="s">
        <v>2665</v>
      </c>
      <c r="R1290" t="s">
        <v>131</v>
      </c>
      <c r="S1290" s="83">
        <v>17788.920000000002</v>
      </c>
      <c r="T1290" s="83">
        <v>4739</v>
      </c>
      <c r="U1290" s="83">
        <v>13049.920000000002</v>
      </c>
      <c r="V1290" s="83">
        <v>0</v>
      </c>
      <c r="W1290" s="83">
        <v>0</v>
      </c>
      <c r="X1290" s="83">
        <v>36.503516927780495</v>
      </c>
      <c r="Y1290">
        <v>0</v>
      </c>
      <c r="Z1290" s="83">
        <v>1304.9920000000002</v>
      </c>
      <c r="AA1290" s="83">
        <v>1341.4955169277807</v>
      </c>
    </row>
    <row r="1291" spans="1:27" x14ac:dyDescent="0.25">
      <c r="A1291" t="s">
        <v>1529</v>
      </c>
      <c r="B1291" t="s">
        <v>1529</v>
      </c>
      <c r="C1291" t="s">
        <v>2923</v>
      </c>
      <c r="D1291" t="s">
        <v>2924</v>
      </c>
      <c r="E1291" t="s">
        <v>2925</v>
      </c>
      <c r="F1291" t="s">
        <v>2926</v>
      </c>
      <c r="G1291" t="s">
        <v>2310</v>
      </c>
      <c r="H1291" t="s">
        <v>2927</v>
      </c>
      <c r="I1291" t="s">
        <v>44</v>
      </c>
      <c r="J1291" t="s">
        <v>45</v>
      </c>
      <c r="K1291" t="s">
        <v>104</v>
      </c>
      <c r="L1291" t="s">
        <v>105</v>
      </c>
      <c r="M1291" t="s">
        <v>2662</v>
      </c>
      <c r="N1291" t="s">
        <v>2663</v>
      </c>
      <c r="O1291" t="s">
        <v>1504</v>
      </c>
      <c r="P1291" t="s">
        <v>2796</v>
      </c>
      <c r="Q1291" t="s">
        <v>2797</v>
      </c>
      <c r="R1291" t="s">
        <v>131</v>
      </c>
      <c r="S1291" s="83">
        <v>2037.3</v>
      </c>
      <c r="T1291" s="83">
        <v>15265.74</v>
      </c>
      <c r="U1291" s="83">
        <v>-13228.44</v>
      </c>
      <c r="V1291" s="83">
        <v>0</v>
      </c>
      <c r="W1291" s="83">
        <v>0</v>
      </c>
      <c r="X1291" s="83">
        <v>117.58877368750706</v>
      </c>
      <c r="Y1291">
        <v>0</v>
      </c>
      <c r="Z1291" s="83">
        <v>-1322.8440000000001</v>
      </c>
      <c r="AA1291" s="83">
        <v>-1205.2552263124931</v>
      </c>
    </row>
    <row r="1292" spans="1:27" x14ac:dyDescent="0.25">
      <c r="A1292" t="s">
        <v>1529</v>
      </c>
      <c r="B1292" t="s">
        <v>1529</v>
      </c>
      <c r="C1292" t="s">
        <v>2923</v>
      </c>
      <c r="D1292" t="s">
        <v>2924</v>
      </c>
      <c r="E1292" t="s">
        <v>2925</v>
      </c>
      <c r="F1292" t="s">
        <v>2926</v>
      </c>
      <c r="G1292" t="s">
        <v>2310</v>
      </c>
      <c r="H1292" t="s">
        <v>2927</v>
      </c>
      <c r="I1292" t="s">
        <v>44</v>
      </c>
      <c r="J1292" t="s">
        <v>45</v>
      </c>
      <c r="K1292" t="s">
        <v>104</v>
      </c>
      <c r="L1292" t="s">
        <v>105</v>
      </c>
      <c r="M1292" t="s">
        <v>2662</v>
      </c>
      <c r="N1292" t="s">
        <v>2663</v>
      </c>
      <c r="O1292" t="s">
        <v>1504</v>
      </c>
      <c r="P1292" t="s">
        <v>2944</v>
      </c>
      <c r="Q1292" t="s">
        <v>2945</v>
      </c>
      <c r="R1292" t="s">
        <v>131</v>
      </c>
      <c r="S1292" s="83">
        <v>0</v>
      </c>
      <c r="T1292" s="83">
        <v>119.5</v>
      </c>
      <c r="U1292" s="83">
        <v>-119.5</v>
      </c>
      <c r="V1292" s="83">
        <v>0</v>
      </c>
      <c r="W1292" s="83">
        <v>0</v>
      </c>
      <c r="X1292" s="83">
        <v>0.92048328188853556</v>
      </c>
      <c r="Y1292">
        <v>0</v>
      </c>
      <c r="Z1292" s="83">
        <v>-11.950000000000001</v>
      </c>
      <c r="AA1292" s="83">
        <v>-11.029516718111466</v>
      </c>
    </row>
    <row r="1293" spans="1:27" x14ac:dyDescent="0.25">
      <c r="A1293" t="s">
        <v>1529</v>
      </c>
      <c r="B1293" t="s">
        <v>1529</v>
      </c>
      <c r="C1293" t="s">
        <v>2923</v>
      </c>
      <c r="D1293" t="s">
        <v>2924</v>
      </c>
      <c r="E1293" t="s">
        <v>2925</v>
      </c>
      <c r="F1293" t="s">
        <v>2926</v>
      </c>
      <c r="G1293" t="s">
        <v>2310</v>
      </c>
      <c r="H1293" t="s">
        <v>2927</v>
      </c>
      <c r="I1293" t="s">
        <v>44</v>
      </c>
      <c r="J1293" t="s">
        <v>45</v>
      </c>
      <c r="K1293" t="s">
        <v>104</v>
      </c>
      <c r="L1293" t="s">
        <v>105</v>
      </c>
      <c r="M1293" t="s">
        <v>2662</v>
      </c>
      <c r="N1293" t="s">
        <v>2663</v>
      </c>
      <c r="O1293" t="s">
        <v>1504</v>
      </c>
      <c r="P1293" t="s">
        <v>2946</v>
      </c>
      <c r="Q1293" t="s">
        <v>2947</v>
      </c>
      <c r="R1293" t="s">
        <v>131</v>
      </c>
      <c r="S1293" s="83">
        <v>81</v>
      </c>
      <c r="T1293" s="83">
        <v>0</v>
      </c>
      <c r="U1293" s="83">
        <v>81</v>
      </c>
      <c r="V1293" s="83">
        <v>0</v>
      </c>
      <c r="W1293" s="83">
        <v>0</v>
      </c>
      <c r="X1293" s="83">
        <v>0</v>
      </c>
      <c r="Y1293">
        <v>0</v>
      </c>
      <c r="Z1293" s="83">
        <v>8.1</v>
      </c>
      <c r="AA1293" s="83">
        <v>8.1</v>
      </c>
    </row>
    <row r="1294" spans="1:27" x14ac:dyDescent="0.25">
      <c r="A1294" t="s">
        <v>1529</v>
      </c>
      <c r="B1294" t="s">
        <v>1529</v>
      </c>
      <c r="C1294" t="s">
        <v>2923</v>
      </c>
      <c r="D1294" t="s">
        <v>2924</v>
      </c>
      <c r="E1294" t="s">
        <v>2925</v>
      </c>
      <c r="F1294" t="s">
        <v>2926</v>
      </c>
      <c r="G1294" t="s">
        <v>2310</v>
      </c>
      <c r="H1294" t="s">
        <v>2927</v>
      </c>
      <c r="I1294" t="s">
        <v>44</v>
      </c>
      <c r="J1294" t="s">
        <v>45</v>
      </c>
      <c r="K1294" t="s">
        <v>104</v>
      </c>
      <c r="L1294" t="s">
        <v>105</v>
      </c>
      <c r="M1294" t="s">
        <v>2662</v>
      </c>
      <c r="N1294" t="s">
        <v>2948</v>
      </c>
      <c r="O1294" t="s">
        <v>1506</v>
      </c>
      <c r="P1294" t="s">
        <v>2949</v>
      </c>
      <c r="Q1294" t="s">
        <v>2950</v>
      </c>
      <c r="R1294" t="s">
        <v>131</v>
      </c>
      <c r="S1294" s="83">
        <v>0</v>
      </c>
      <c r="T1294" s="83">
        <v>170</v>
      </c>
      <c r="U1294" s="83">
        <v>-170</v>
      </c>
      <c r="V1294" s="83">
        <v>0</v>
      </c>
      <c r="W1294" s="83">
        <v>0</v>
      </c>
      <c r="X1294" s="83">
        <v>1.3094741248623518</v>
      </c>
      <c r="Y1294">
        <v>0</v>
      </c>
      <c r="Z1294" s="83">
        <v>-17</v>
      </c>
      <c r="AA1294" s="83">
        <v>-15.690525875137649</v>
      </c>
    </row>
    <row r="1295" spans="1:27" x14ac:dyDescent="0.25">
      <c r="A1295" t="s">
        <v>1529</v>
      </c>
      <c r="B1295" t="s">
        <v>1529</v>
      </c>
      <c r="C1295" t="s">
        <v>2923</v>
      </c>
      <c r="D1295" t="s">
        <v>2924</v>
      </c>
      <c r="E1295" t="s">
        <v>2925</v>
      </c>
      <c r="F1295" t="s">
        <v>2926</v>
      </c>
      <c r="G1295" t="s">
        <v>2310</v>
      </c>
      <c r="H1295" t="s">
        <v>2927</v>
      </c>
      <c r="I1295" t="s">
        <v>44</v>
      </c>
      <c r="J1295" t="s">
        <v>45</v>
      </c>
      <c r="K1295" t="s">
        <v>104</v>
      </c>
      <c r="L1295" t="s">
        <v>105</v>
      </c>
      <c r="M1295" t="s">
        <v>2233</v>
      </c>
      <c r="N1295" t="s">
        <v>2696</v>
      </c>
      <c r="O1295" t="s">
        <v>1504</v>
      </c>
      <c r="P1295" t="s">
        <v>2697</v>
      </c>
      <c r="Q1295" t="s">
        <v>2698</v>
      </c>
      <c r="R1295" t="s">
        <v>131</v>
      </c>
      <c r="S1295" s="83">
        <v>0</v>
      </c>
      <c r="T1295" s="83">
        <v>316</v>
      </c>
      <c r="U1295" s="83">
        <v>-316</v>
      </c>
      <c r="V1295" s="83">
        <v>0</v>
      </c>
      <c r="W1295" s="83">
        <v>0</v>
      </c>
      <c r="X1295" s="83">
        <v>2.4340813144500189</v>
      </c>
      <c r="Y1295">
        <v>0</v>
      </c>
      <c r="Z1295" s="83">
        <v>-31.6</v>
      </c>
      <c r="AA1295" s="83">
        <v>-29.165918685549983</v>
      </c>
    </row>
    <row r="1296" spans="1:27" x14ac:dyDescent="0.25">
      <c r="A1296" t="s">
        <v>1529</v>
      </c>
      <c r="B1296" t="s">
        <v>1529</v>
      </c>
      <c r="C1296" t="s">
        <v>2923</v>
      </c>
      <c r="D1296" t="s">
        <v>2924</v>
      </c>
      <c r="E1296" t="s">
        <v>2925</v>
      </c>
      <c r="F1296" t="s">
        <v>2926</v>
      </c>
      <c r="G1296" t="s">
        <v>2310</v>
      </c>
      <c r="H1296" t="s">
        <v>2927</v>
      </c>
      <c r="I1296" t="s">
        <v>44</v>
      </c>
      <c r="J1296" t="s">
        <v>45</v>
      </c>
      <c r="K1296" t="s">
        <v>104</v>
      </c>
      <c r="L1296" t="s">
        <v>105</v>
      </c>
      <c r="M1296" t="s">
        <v>2233</v>
      </c>
      <c r="N1296" t="s">
        <v>2234</v>
      </c>
      <c r="O1296" t="s">
        <v>1504</v>
      </c>
      <c r="P1296" t="s">
        <v>2235</v>
      </c>
      <c r="Q1296" t="s">
        <v>2236</v>
      </c>
      <c r="R1296" t="s">
        <v>131</v>
      </c>
      <c r="S1296" s="83">
        <v>1829.2</v>
      </c>
      <c r="T1296" s="83">
        <v>2090</v>
      </c>
      <c r="U1296" s="83">
        <v>-260.79999999999995</v>
      </c>
      <c r="V1296" s="83">
        <v>0</v>
      </c>
      <c r="W1296" s="83">
        <v>0</v>
      </c>
      <c r="X1296" s="83">
        <v>16.098828946837148</v>
      </c>
      <c r="Y1296">
        <v>0</v>
      </c>
      <c r="Z1296" s="83">
        <v>-26.079999999999984</v>
      </c>
      <c r="AA1296" s="83">
        <v>-9.9811710531628357</v>
      </c>
    </row>
    <row r="1297" spans="1:27" x14ac:dyDescent="0.25">
      <c r="A1297" t="s">
        <v>1529</v>
      </c>
      <c r="B1297" t="s">
        <v>1529</v>
      </c>
      <c r="C1297" t="s">
        <v>2923</v>
      </c>
      <c r="D1297" t="s">
        <v>2924</v>
      </c>
      <c r="E1297" t="s">
        <v>2925</v>
      </c>
      <c r="F1297" t="s">
        <v>2926</v>
      </c>
      <c r="G1297" t="s">
        <v>2310</v>
      </c>
      <c r="H1297" t="s">
        <v>2927</v>
      </c>
      <c r="I1297" t="s">
        <v>44</v>
      </c>
      <c r="J1297" t="s">
        <v>45</v>
      </c>
      <c r="K1297" t="s">
        <v>109</v>
      </c>
      <c r="L1297" t="s">
        <v>110</v>
      </c>
      <c r="M1297" t="s">
        <v>404</v>
      </c>
      <c r="N1297" t="s">
        <v>405</v>
      </c>
      <c r="O1297" t="s">
        <v>406</v>
      </c>
      <c r="P1297" t="s">
        <v>1779</v>
      </c>
      <c r="Q1297" t="s">
        <v>1780</v>
      </c>
      <c r="R1297" t="s">
        <v>131</v>
      </c>
      <c r="S1297" s="83">
        <v>10832.25</v>
      </c>
      <c r="T1297" s="83">
        <v>12862.25</v>
      </c>
      <c r="U1297" s="83">
        <v>-2030</v>
      </c>
      <c r="V1297" s="83">
        <v>0</v>
      </c>
      <c r="W1297" s="83">
        <v>0</v>
      </c>
      <c r="X1297" s="83">
        <v>99.075197426534032</v>
      </c>
      <c r="Y1297">
        <v>0</v>
      </c>
      <c r="Z1297" s="83">
        <v>-202.99999999999991</v>
      </c>
      <c r="AA1297" s="83">
        <v>-103.92480257346588</v>
      </c>
    </row>
    <row r="1298" spans="1:27" x14ac:dyDescent="0.25">
      <c r="A1298" t="s">
        <v>1529</v>
      </c>
      <c r="B1298" t="s">
        <v>1529</v>
      </c>
      <c r="C1298" t="s">
        <v>2923</v>
      </c>
      <c r="D1298" t="s">
        <v>2924</v>
      </c>
      <c r="E1298" t="s">
        <v>2925</v>
      </c>
      <c r="F1298" t="s">
        <v>2926</v>
      </c>
      <c r="G1298" t="s">
        <v>2310</v>
      </c>
      <c r="H1298" t="s">
        <v>2927</v>
      </c>
      <c r="I1298" t="s">
        <v>44</v>
      </c>
      <c r="J1298" t="s">
        <v>45</v>
      </c>
      <c r="K1298" t="s">
        <v>109</v>
      </c>
      <c r="L1298" t="s">
        <v>110</v>
      </c>
      <c r="M1298" t="s">
        <v>404</v>
      </c>
      <c r="N1298" t="s">
        <v>405</v>
      </c>
      <c r="O1298" t="s">
        <v>406</v>
      </c>
      <c r="P1298" t="s">
        <v>1814</v>
      </c>
      <c r="Q1298" t="s">
        <v>1815</v>
      </c>
      <c r="R1298" t="s">
        <v>131</v>
      </c>
      <c r="S1298" s="83">
        <v>4797.5</v>
      </c>
      <c r="T1298" s="83">
        <v>8897.5</v>
      </c>
      <c r="U1298" s="83">
        <v>-4100</v>
      </c>
      <c r="V1298" s="83">
        <v>0</v>
      </c>
      <c r="W1298" s="83">
        <v>0</v>
      </c>
      <c r="X1298" s="83">
        <v>68.535564858604559</v>
      </c>
      <c r="Y1298">
        <v>0</v>
      </c>
      <c r="Z1298" s="83">
        <v>-410.00000000000006</v>
      </c>
      <c r="AA1298" s="83">
        <v>-341.46443514139565</v>
      </c>
    </row>
    <row r="1299" spans="1:27" x14ac:dyDescent="0.25">
      <c r="A1299" t="s">
        <v>1529</v>
      </c>
      <c r="B1299" t="s">
        <v>1529</v>
      </c>
      <c r="C1299" t="s">
        <v>2923</v>
      </c>
      <c r="D1299" t="s">
        <v>2924</v>
      </c>
      <c r="E1299" t="s">
        <v>2925</v>
      </c>
      <c r="F1299" t="s">
        <v>2926</v>
      </c>
      <c r="G1299" t="s">
        <v>2310</v>
      </c>
      <c r="H1299" t="s">
        <v>2927</v>
      </c>
      <c r="I1299" t="s">
        <v>44</v>
      </c>
      <c r="J1299" t="s">
        <v>45</v>
      </c>
      <c r="K1299" t="s">
        <v>109</v>
      </c>
      <c r="L1299" t="s">
        <v>110</v>
      </c>
      <c r="M1299" t="s">
        <v>529</v>
      </c>
      <c r="N1299" t="s">
        <v>530</v>
      </c>
      <c r="O1299" t="s">
        <v>531</v>
      </c>
      <c r="P1299" t="s">
        <v>2241</v>
      </c>
      <c r="Q1299" t="s">
        <v>2242</v>
      </c>
      <c r="R1299" t="s">
        <v>131</v>
      </c>
      <c r="S1299" s="83">
        <v>0</v>
      </c>
      <c r="T1299" s="83">
        <v>425.25</v>
      </c>
      <c r="U1299" s="83">
        <v>-425.25</v>
      </c>
      <c r="V1299" s="83">
        <v>0</v>
      </c>
      <c r="W1299" s="83">
        <v>0</v>
      </c>
      <c r="X1299" s="83">
        <v>3.2756110093983244</v>
      </c>
      <c r="Y1299">
        <v>0</v>
      </c>
      <c r="Z1299" s="83">
        <v>-42.525000000000006</v>
      </c>
      <c r="AA1299" s="83">
        <v>-39.24938899060168</v>
      </c>
    </row>
    <row r="1300" spans="1:27" x14ac:dyDescent="0.25">
      <c r="A1300" t="s">
        <v>1529</v>
      </c>
      <c r="B1300" t="s">
        <v>1529</v>
      </c>
      <c r="C1300" t="s">
        <v>2923</v>
      </c>
      <c r="D1300" t="s">
        <v>2924</v>
      </c>
      <c r="E1300" t="s">
        <v>2925</v>
      </c>
      <c r="F1300" t="s">
        <v>2926</v>
      </c>
      <c r="G1300" t="s">
        <v>2310</v>
      </c>
      <c r="H1300" t="s">
        <v>2927</v>
      </c>
      <c r="I1300" t="s">
        <v>44</v>
      </c>
      <c r="J1300" t="s">
        <v>45</v>
      </c>
      <c r="K1300" t="s">
        <v>109</v>
      </c>
      <c r="L1300" t="s">
        <v>110</v>
      </c>
      <c r="M1300" t="s">
        <v>529</v>
      </c>
      <c r="N1300" t="s">
        <v>530</v>
      </c>
      <c r="O1300" t="s">
        <v>531</v>
      </c>
      <c r="P1300" t="s">
        <v>2398</v>
      </c>
      <c r="Q1300" t="s">
        <v>2399</v>
      </c>
      <c r="R1300" t="s">
        <v>131</v>
      </c>
      <c r="S1300" s="83">
        <v>481.95</v>
      </c>
      <c r="T1300" s="83">
        <v>2409.75</v>
      </c>
      <c r="U1300" s="83">
        <v>-1927.8</v>
      </c>
      <c r="V1300" s="83">
        <v>0</v>
      </c>
      <c r="W1300" s="83">
        <v>0</v>
      </c>
      <c r="X1300" s="83">
        <v>18.56179571992384</v>
      </c>
      <c r="Y1300">
        <v>0</v>
      </c>
      <c r="Z1300" s="83">
        <v>-192.78000000000003</v>
      </c>
      <c r="AA1300" s="83">
        <v>-174.21820428007618</v>
      </c>
    </row>
    <row r="1301" spans="1:27" x14ac:dyDescent="0.25">
      <c r="A1301" t="s">
        <v>1529</v>
      </c>
      <c r="B1301" t="s">
        <v>1529</v>
      </c>
      <c r="C1301" t="s">
        <v>2923</v>
      </c>
      <c r="D1301" t="s">
        <v>2924</v>
      </c>
      <c r="E1301" t="s">
        <v>2925</v>
      </c>
      <c r="F1301" t="s">
        <v>2926</v>
      </c>
      <c r="G1301" t="s">
        <v>2310</v>
      </c>
      <c r="H1301" t="s">
        <v>2927</v>
      </c>
      <c r="I1301" t="s">
        <v>44</v>
      </c>
      <c r="J1301" t="s">
        <v>45</v>
      </c>
      <c r="K1301" t="s">
        <v>109</v>
      </c>
      <c r="L1301" t="s">
        <v>110</v>
      </c>
      <c r="M1301" t="s">
        <v>529</v>
      </c>
      <c r="N1301" t="s">
        <v>530</v>
      </c>
      <c r="O1301" t="s">
        <v>531</v>
      </c>
      <c r="P1301" t="s">
        <v>3819</v>
      </c>
      <c r="Q1301" t="s">
        <v>3820</v>
      </c>
      <c r="R1301" t="s">
        <v>131</v>
      </c>
      <c r="S1301" s="83">
        <v>978.9</v>
      </c>
      <c r="T1301" s="83">
        <v>0</v>
      </c>
      <c r="U1301" s="83">
        <v>978.9</v>
      </c>
      <c r="V1301" s="83">
        <v>0</v>
      </c>
      <c r="W1301" s="83">
        <v>0</v>
      </c>
      <c r="X1301" s="83">
        <v>0</v>
      </c>
      <c r="Y1301">
        <v>0</v>
      </c>
      <c r="Z1301" s="83">
        <v>97.89</v>
      </c>
      <c r="AA1301" s="83">
        <v>97.89</v>
      </c>
    </row>
    <row r="1302" spans="1:27" x14ac:dyDescent="0.25">
      <c r="A1302" t="s">
        <v>1529</v>
      </c>
      <c r="B1302" t="s">
        <v>1529</v>
      </c>
      <c r="C1302" t="s">
        <v>2923</v>
      </c>
      <c r="D1302" t="s">
        <v>2924</v>
      </c>
      <c r="E1302" t="s">
        <v>2925</v>
      </c>
      <c r="F1302" t="s">
        <v>2926</v>
      </c>
      <c r="G1302" t="s">
        <v>2310</v>
      </c>
      <c r="H1302" t="s">
        <v>2927</v>
      </c>
      <c r="I1302" t="s">
        <v>44</v>
      </c>
      <c r="J1302" t="s">
        <v>45</v>
      </c>
      <c r="K1302" t="s">
        <v>109</v>
      </c>
      <c r="L1302" t="s">
        <v>110</v>
      </c>
      <c r="M1302" t="s">
        <v>529</v>
      </c>
      <c r="N1302" t="s">
        <v>530</v>
      </c>
      <c r="O1302" t="s">
        <v>1262</v>
      </c>
      <c r="P1302" t="s">
        <v>2634</v>
      </c>
      <c r="Q1302" t="s">
        <v>2635</v>
      </c>
      <c r="R1302" t="s">
        <v>131</v>
      </c>
      <c r="S1302" s="83">
        <v>508.17</v>
      </c>
      <c r="T1302" s="83">
        <v>0</v>
      </c>
      <c r="U1302" s="83">
        <v>508.17</v>
      </c>
      <c r="V1302" s="83">
        <v>0</v>
      </c>
      <c r="W1302" s="83">
        <v>0</v>
      </c>
      <c r="X1302" s="83">
        <v>0</v>
      </c>
      <c r="Y1302">
        <v>0</v>
      </c>
      <c r="Z1302" s="83">
        <v>50.817000000000007</v>
      </c>
      <c r="AA1302" s="83">
        <v>50.817000000000007</v>
      </c>
    </row>
    <row r="1303" spans="1:27" x14ac:dyDescent="0.25">
      <c r="A1303" t="s">
        <v>1529</v>
      </c>
      <c r="B1303" t="s">
        <v>1529</v>
      </c>
      <c r="C1303" t="s">
        <v>2923</v>
      </c>
      <c r="D1303" t="s">
        <v>2924</v>
      </c>
      <c r="E1303" t="s">
        <v>2925</v>
      </c>
      <c r="F1303" t="s">
        <v>2926</v>
      </c>
      <c r="G1303" t="s">
        <v>2310</v>
      </c>
      <c r="H1303" t="s">
        <v>2927</v>
      </c>
      <c r="I1303" t="s">
        <v>44</v>
      </c>
      <c r="J1303" t="s">
        <v>45</v>
      </c>
      <c r="K1303" t="s">
        <v>109</v>
      </c>
      <c r="L1303" t="s">
        <v>110</v>
      </c>
      <c r="M1303" t="s">
        <v>529</v>
      </c>
      <c r="N1303" t="s">
        <v>1263</v>
      </c>
      <c r="O1303" t="s">
        <v>1264</v>
      </c>
      <c r="P1303" t="s">
        <v>1265</v>
      </c>
      <c r="Q1303" t="s">
        <v>1266</v>
      </c>
      <c r="R1303" t="s">
        <v>131</v>
      </c>
      <c r="S1303" s="83">
        <v>0</v>
      </c>
      <c r="T1303" s="83">
        <v>1208.4000000000001</v>
      </c>
      <c r="U1303" s="83">
        <v>-1208.4000000000001</v>
      </c>
      <c r="V1303" s="83">
        <v>0</v>
      </c>
      <c r="W1303" s="83">
        <v>0</v>
      </c>
      <c r="X1303" s="83">
        <v>9.3080501910803886</v>
      </c>
      <c r="Y1303">
        <v>0</v>
      </c>
      <c r="Z1303" s="83">
        <v>-120.84000000000002</v>
      </c>
      <c r="AA1303" s="83">
        <v>-111.53194980891963</v>
      </c>
    </row>
    <row r="1304" spans="1:27" x14ac:dyDescent="0.25">
      <c r="A1304" t="s">
        <v>1529</v>
      </c>
      <c r="B1304" t="s">
        <v>1529</v>
      </c>
      <c r="C1304" t="s">
        <v>2923</v>
      </c>
      <c r="D1304" t="s">
        <v>2924</v>
      </c>
      <c r="E1304" t="s">
        <v>2925</v>
      </c>
      <c r="F1304" t="s">
        <v>2926</v>
      </c>
      <c r="G1304" t="s">
        <v>2310</v>
      </c>
      <c r="H1304" t="s">
        <v>2927</v>
      </c>
      <c r="I1304" t="s">
        <v>44</v>
      </c>
      <c r="J1304" t="s">
        <v>45</v>
      </c>
      <c r="K1304" t="s">
        <v>109</v>
      </c>
      <c r="L1304" t="s">
        <v>110</v>
      </c>
      <c r="M1304" t="s">
        <v>529</v>
      </c>
      <c r="N1304" t="s">
        <v>1263</v>
      </c>
      <c r="O1304" t="s">
        <v>1264</v>
      </c>
      <c r="P1304" t="s">
        <v>2898</v>
      </c>
      <c r="Q1304" t="s">
        <v>2899</v>
      </c>
      <c r="R1304" t="s">
        <v>131</v>
      </c>
      <c r="S1304" s="83">
        <v>24772.199999999993</v>
      </c>
      <c r="T1304" s="83">
        <v>6519</v>
      </c>
      <c r="U1304" s="83">
        <v>18253.199999999993</v>
      </c>
      <c r="V1304" s="83">
        <v>0</v>
      </c>
      <c r="W1304" s="83">
        <v>0</v>
      </c>
      <c r="X1304" s="83">
        <v>50.214481293986303</v>
      </c>
      <c r="Y1304">
        <v>0</v>
      </c>
      <c r="Z1304" s="83">
        <v>1825.3199999999993</v>
      </c>
      <c r="AA1304" s="83">
        <v>1875.5344812939857</v>
      </c>
    </row>
    <row r="1305" spans="1:27" x14ac:dyDescent="0.25">
      <c r="A1305" t="s">
        <v>1529</v>
      </c>
      <c r="B1305" t="s">
        <v>1529</v>
      </c>
      <c r="C1305" t="s">
        <v>2923</v>
      </c>
      <c r="D1305" t="s">
        <v>2924</v>
      </c>
      <c r="E1305" t="s">
        <v>2925</v>
      </c>
      <c r="F1305" t="s">
        <v>2926</v>
      </c>
      <c r="G1305" t="s">
        <v>2310</v>
      </c>
      <c r="H1305" t="s">
        <v>2927</v>
      </c>
      <c r="I1305" t="s">
        <v>44</v>
      </c>
      <c r="J1305" t="s">
        <v>45</v>
      </c>
      <c r="K1305" t="s">
        <v>109</v>
      </c>
      <c r="L1305" t="s">
        <v>110</v>
      </c>
      <c r="M1305" t="s">
        <v>529</v>
      </c>
      <c r="N1305" t="s">
        <v>1263</v>
      </c>
      <c r="O1305" t="s">
        <v>1264</v>
      </c>
      <c r="P1305" t="s">
        <v>2575</v>
      </c>
      <c r="Q1305" t="s">
        <v>2576</v>
      </c>
      <c r="R1305" t="s">
        <v>131</v>
      </c>
      <c r="S1305" s="83">
        <v>0</v>
      </c>
      <c r="T1305" s="83">
        <v>3339</v>
      </c>
      <c r="U1305" s="83">
        <v>-3339</v>
      </c>
      <c r="V1305" s="83">
        <v>0</v>
      </c>
      <c r="W1305" s="83">
        <v>0</v>
      </c>
      <c r="X1305" s="83">
        <v>25.719612370090545</v>
      </c>
      <c r="Y1305">
        <v>0</v>
      </c>
      <c r="Z1305" s="83">
        <v>-333.90000000000003</v>
      </c>
      <c r="AA1305" s="83">
        <v>-308.18038762990949</v>
      </c>
    </row>
    <row r="1306" spans="1:27" x14ac:dyDescent="0.25">
      <c r="A1306" t="s">
        <v>1529</v>
      </c>
      <c r="B1306" t="s">
        <v>1529</v>
      </c>
      <c r="C1306" t="s">
        <v>2923</v>
      </c>
      <c r="D1306" t="s">
        <v>2924</v>
      </c>
      <c r="E1306" t="s">
        <v>2925</v>
      </c>
      <c r="F1306" t="s">
        <v>2926</v>
      </c>
      <c r="G1306" t="s">
        <v>2310</v>
      </c>
      <c r="H1306" t="s">
        <v>2927</v>
      </c>
      <c r="I1306" t="s">
        <v>44</v>
      </c>
      <c r="J1306" t="s">
        <v>45</v>
      </c>
      <c r="K1306" t="s">
        <v>109</v>
      </c>
      <c r="L1306" t="s">
        <v>110</v>
      </c>
      <c r="M1306" t="s">
        <v>529</v>
      </c>
      <c r="N1306" t="s">
        <v>1263</v>
      </c>
      <c r="O1306" t="s">
        <v>1264</v>
      </c>
      <c r="P1306" t="s">
        <v>2953</v>
      </c>
      <c r="Q1306" t="s">
        <v>2954</v>
      </c>
      <c r="R1306" t="s">
        <v>131</v>
      </c>
      <c r="S1306" s="83">
        <v>7250.4000000000005</v>
      </c>
      <c r="T1306" s="83">
        <v>6042</v>
      </c>
      <c r="U1306" s="83">
        <v>1208.4000000000005</v>
      </c>
      <c r="V1306" s="83">
        <v>0</v>
      </c>
      <c r="W1306" s="83">
        <v>0</v>
      </c>
      <c r="X1306" s="83">
        <v>46.540250955401937</v>
      </c>
      <c r="Y1306">
        <v>0</v>
      </c>
      <c r="Z1306" s="83">
        <v>120.84000000000003</v>
      </c>
      <c r="AA1306" s="83">
        <v>167.38025095540195</v>
      </c>
    </row>
    <row r="1307" spans="1:27" x14ac:dyDescent="0.25">
      <c r="A1307" t="s">
        <v>1529</v>
      </c>
      <c r="B1307" t="s">
        <v>1529</v>
      </c>
      <c r="C1307" t="s">
        <v>2923</v>
      </c>
      <c r="D1307" t="s">
        <v>2924</v>
      </c>
      <c r="E1307" t="s">
        <v>2925</v>
      </c>
      <c r="F1307" t="s">
        <v>2926</v>
      </c>
      <c r="G1307" t="s">
        <v>2310</v>
      </c>
      <c r="H1307" t="s">
        <v>2927</v>
      </c>
      <c r="I1307" t="s">
        <v>44</v>
      </c>
      <c r="J1307" t="s">
        <v>45</v>
      </c>
      <c r="K1307" t="s">
        <v>109</v>
      </c>
      <c r="L1307" t="s">
        <v>110</v>
      </c>
      <c r="M1307" t="s">
        <v>529</v>
      </c>
      <c r="N1307" t="s">
        <v>1263</v>
      </c>
      <c r="O1307" t="s">
        <v>1264</v>
      </c>
      <c r="P1307" t="s">
        <v>3821</v>
      </c>
      <c r="Q1307" t="s">
        <v>3822</v>
      </c>
      <c r="R1307" t="s">
        <v>131</v>
      </c>
      <c r="S1307" s="83">
        <v>0</v>
      </c>
      <c r="T1307" s="83">
        <v>3498</v>
      </c>
      <c r="U1307" s="83">
        <v>-3498</v>
      </c>
      <c r="V1307" s="83">
        <v>0</v>
      </c>
      <c r="W1307" s="83">
        <v>0</v>
      </c>
      <c r="X1307" s="83">
        <v>26.944355816285334</v>
      </c>
      <c r="Y1307">
        <v>0</v>
      </c>
      <c r="Z1307" s="83">
        <v>-349.8</v>
      </c>
      <c r="AA1307" s="83">
        <v>-322.85564418371467</v>
      </c>
    </row>
    <row r="1308" spans="1:27" x14ac:dyDescent="0.25">
      <c r="A1308" t="s">
        <v>1529</v>
      </c>
      <c r="B1308" t="s">
        <v>1529</v>
      </c>
      <c r="C1308" t="s">
        <v>2923</v>
      </c>
      <c r="D1308" t="s">
        <v>2924</v>
      </c>
      <c r="E1308" t="s">
        <v>2925</v>
      </c>
      <c r="F1308" t="s">
        <v>2926</v>
      </c>
      <c r="G1308" t="s">
        <v>2310</v>
      </c>
      <c r="H1308" t="s">
        <v>2927</v>
      </c>
      <c r="I1308" t="s">
        <v>44</v>
      </c>
      <c r="J1308" t="s">
        <v>45</v>
      </c>
      <c r="K1308" t="s">
        <v>109</v>
      </c>
      <c r="L1308" t="s">
        <v>110</v>
      </c>
      <c r="M1308" t="s">
        <v>529</v>
      </c>
      <c r="N1308" t="s">
        <v>1263</v>
      </c>
      <c r="O1308" t="s">
        <v>1513</v>
      </c>
      <c r="P1308" t="s">
        <v>2955</v>
      </c>
      <c r="Q1308" t="s">
        <v>2956</v>
      </c>
      <c r="R1308" t="s">
        <v>131</v>
      </c>
      <c r="S1308" s="83">
        <v>0</v>
      </c>
      <c r="T1308" s="83">
        <v>1049.4000000000001</v>
      </c>
      <c r="U1308" s="83">
        <v>-1049.4000000000001</v>
      </c>
      <c r="V1308" s="83">
        <v>0</v>
      </c>
      <c r="W1308" s="83">
        <v>0</v>
      </c>
      <c r="X1308" s="83">
        <v>8.0833067448856006</v>
      </c>
      <c r="Y1308">
        <v>0</v>
      </c>
      <c r="Z1308" s="83">
        <v>-104.94000000000001</v>
      </c>
      <c r="AA1308" s="83">
        <v>-96.856693255114408</v>
      </c>
    </row>
    <row r="1309" spans="1:27" x14ac:dyDescent="0.25">
      <c r="A1309" t="s">
        <v>1529</v>
      </c>
      <c r="B1309" t="s">
        <v>1529</v>
      </c>
      <c r="C1309" t="s">
        <v>2923</v>
      </c>
      <c r="D1309" t="s">
        <v>2924</v>
      </c>
      <c r="E1309" t="s">
        <v>2925</v>
      </c>
      <c r="F1309" t="s">
        <v>2926</v>
      </c>
      <c r="G1309" t="s">
        <v>2310</v>
      </c>
      <c r="H1309" t="s">
        <v>2927</v>
      </c>
      <c r="I1309" t="s">
        <v>44</v>
      </c>
      <c r="J1309" t="s">
        <v>45</v>
      </c>
      <c r="K1309" t="s">
        <v>109</v>
      </c>
      <c r="L1309" t="s">
        <v>110</v>
      </c>
      <c r="M1309" t="s">
        <v>529</v>
      </c>
      <c r="N1309" t="s">
        <v>1263</v>
      </c>
      <c r="O1309" t="s">
        <v>1513</v>
      </c>
      <c r="P1309" t="s">
        <v>2957</v>
      </c>
      <c r="Q1309" t="s">
        <v>2958</v>
      </c>
      <c r="R1309" t="s">
        <v>131</v>
      </c>
      <c r="S1309" s="83">
        <v>10769.6</v>
      </c>
      <c r="T1309" s="83">
        <v>16154.400000000001</v>
      </c>
      <c r="U1309" s="83">
        <v>-5384.8000000000011</v>
      </c>
      <c r="V1309" s="83">
        <v>0</v>
      </c>
      <c r="W1309" s="83">
        <v>0</v>
      </c>
      <c r="X1309" s="83">
        <v>124.43393413339045</v>
      </c>
      <c r="Y1309">
        <v>0</v>
      </c>
      <c r="Z1309" s="83">
        <v>-538.48000000000025</v>
      </c>
      <c r="AA1309" s="83">
        <v>-414.04606586660975</v>
      </c>
    </row>
    <row r="1310" spans="1:27" x14ac:dyDescent="0.25">
      <c r="A1310" t="s">
        <v>1529</v>
      </c>
      <c r="B1310" t="s">
        <v>1529</v>
      </c>
      <c r="C1310" t="s">
        <v>2923</v>
      </c>
      <c r="D1310" t="s">
        <v>2924</v>
      </c>
      <c r="E1310" t="s">
        <v>2925</v>
      </c>
      <c r="F1310" t="s">
        <v>2926</v>
      </c>
      <c r="G1310" t="s">
        <v>2310</v>
      </c>
      <c r="H1310" t="s">
        <v>2927</v>
      </c>
      <c r="I1310" t="s">
        <v>44</v>
      </c>
      <c r="J1310" t="s">
        <v>45</v>
      </c>
      <c r="K1310" t="s">
        <v>109</v>
      </c>
      <c r="L1310" t="s">
        <v>110</v>
      </c>
      <c r="M1310" t="s">
        <v>529</v>
      </c>
      <c r="N1310" t="s">
        <v>1263</v>
      </c>
      <c r="O1310" t="s">
        <v>1513</v>
      </c>
      <c r="P1310" t="s">
        <v>2959</v>
      </c>
      <c r="Q1310" t="s">
        <v>2960</v>
      </c>
      <c r="R1310" t="s">
        <v>131</v>
      </c>
      <c r="S1310" s="83">
        <v>0</v>
      </c>
      <c r="T1310" s="83">
        <v>1346.2</v>
      </c>
      <c r="U1310" s="83">
        <v>-1346.2</v>
      </c>
      <c r="V1310" s="83">
        <v>0</v>
      </c>
      <c r="W1310" s="83">
        <v>0</v>
      </c>
      <c r="X1310" s="83">
        <v>10.369494511115871</v>
      </c>
      <c r="Y1310">
        <v>0</v>
      </c>
      <c r="Z1310" s="83">
        <v>-134.62</v>
      </c>
      <c r="AA1310" s="83">
        <v>-124.25050548888413</v>
      </c>
    </row>
    <row r="1311" spans="1:27" x14ac:dyDescent="0.25">
      <c r="A1311" t="s">
        <v>1529</v>
      </c>
      <c r="B1311" t="s">
        <v>1529</v>
      </c>
      <c r="C1311" t="s">
        <v>2923</v>
      </c>
      <c r="D1311" t="s">
        <v>2924</v>
      </c>
      <c r="E1311" t="s">
        <v>2925</v>
      </c>
      <c r="F1311" t="s">
        <v>2926</v>
      </c>
      <c r="G1311" t="s">
        <v>2310</v>
      </c>
      <c r="H1311" t="s">
        <v>2927</v>
      </c>
      <c r="I1311" t="s">
        <v>44</v>
      </c>
      <c r="J1311" t="s">
        <v>45</v>
      </c>
      <c r="K1311" t="s">
        <v>109</v>
      </c>
      <c r="L1311" t="s">
        <v>110</v>
      </c>
      <c r="M1311" t="s">
        <v>529</v>
      </c>
      <c r="N1311" t="s">
        <v>1263</v>
      </c>
      <c r="O1311" t="s">
        <v>1513</v>
      </c>
      <c r="P1311" t="s">
        <v>2961</v>
      </c>
      <c r="Q1311" t="s">
        <v>2962</v>
      </c>
      <c r="R1311" t="s">
        <v>131</v>
      </c>
      <c r="S1311" s="83">
        <v>6731</v>
      </c>
      <c r="T1311" s="83">
        <v>14808.199999999999</v>
      </c>
      <c r="U1311" s="83">
        <v>-8077.1999999999989</v>
      </c>
      <c r="V1311" s="83">
        <v>0</v>
      </c>
      <c r="W1311" s="83">
        <v>0</v>
      </c>
      <c r="X1311" s="83">
        <v>114.06443962227456</v>
      </c>
      <c r="Y1311">
        <v>0</v>
      </c>
      <c r="Z1311" s="83">
        <v>-807.71999999999991</v>
      </c>
      <c r="AA1311" s="83">
        <v>-693.65556037772546</v>
      </c>
    </row>
    <row r="1312" spans="1:27" x14ac:dyDescent="0.25">
      <c r="A1312" t="s">
        <v>1529</v>
      </c>
      <c r="B1312" t="s">
        <v>1529</v>
      </c>
      <c r="C1312" t="s">
        <v>2923</v>
      </c>
      <c r="D1312" t="s">
        <v>2924</v>
      </c>
      <c r="E1312" t="s">
        <v>2925</v>
      </c>
      <c r="F1312" t="s">
        <v>2926</v>
      </c>
      <c r="G1312" t="s">
        <v>2310</v>
      </c>
      <c r="H1312" t="s">
        <v>2927</v>
      </c>
      <c r="I1312" t="s">
        <v>44</v>
      </c>
      <c r="J1312" t="s">
        <v>45</v>
      </c>
      <c r="K1312" t="s">
        <v>109</v>
      </c>
      <c r="L1312" t="s">
        <v>110</v>
      </c>
      <c r="M1312" t="s">
        <v>522</v>
      </c>
      <c r="N1312" t="s">
        <v>525</v>
      </c>
      <c r="O1312" t="s">
        <v>526</v>
      </c>
      <c r="P1312" t="s">
        <v>2471</v>
      </c>
      <c r="Q1312" t="s">
        <v>2472</v>
      </c>
      <c r="R1312" t="s">
        <v>131</v>
      </c>
      <c r="S1312" s="83">
        <v>1623.3</v>
      </c>
      <c r="T1312" s="83">
        <v>0</v>
      </c>
      <c r="U1312" s="83">
        <v>1623.3</v>
      </c>
      <c r="V1312" s="83">
        <v>0</v>
      </c>
      <c r="W1312" s="83">
        <v>0</v>
      </c>
      <c r="X1312" s="83">
        <v>0</v>
      </c>
      <c r="Y1312">
        <v>0</v>
      </c>
      <c r="Z1312" s="83">
        <v>162.33000000000001</v>
      </c>
      <c r="AA1312" s="83">
        <v>162.33000000000001</v>
      </c>
    </row>
    <row r="1313" spans="1:27" x14ac:dyDescent="0.25">
      <c r="A1313" t="s">
        <v>1529</v>
      </c>
      <c r="B1313" t="s">
        <v>1529</v>
      </c>
      <c r="C1313" t="s">
        <v>2923</v>
      </c>
      <c r="D1313" t="s">
        <v>2924</v>
      </c>
      <c r="E1313" t="s">
        <v>2925</v>
      </c>
      <c r="F1313" t="s">
        <v>2926</v>
      </c>
      <c r="G1313" t="s">
        <v>2310</v>
      </c>
      <c r="H1313" t="s">
        <v>2927</v>
      </c>
      <c r="I1313" t="s">
        <v>44</v>
      </c>
      <c r="J1313" t="s">
        <v>45</v>
      </c>
      <c r="K1313" t="s">
        <v>109</v>
      </c>
      <c r="L1313" t="s">
        <v>110</v>
      </c>
      <c r="M1313" t="s">
        <v>522</v>
      </c>
      <c r="N1313" t="s">
        <v>525</v>
      </c>
      <c r="O1313" t="s">
        <v>526</v>
      </c>
      <c r="P1313" t="s">
        <v>527</v>
      </c>
      <c r="Q1313" t="s">
        <v>528</v>
      </c>
      <c r="R1313" t="s">
        <v>131</v>
      </c>
      <c r="S1313" s="83">
        <v>0</v>
      </c>
      <c r="T1313" s="83">
        <v>4113.72</v>
      </c>
      <c r="U1313" s="83">
        <v>-4113.72</v>
      </c>
      <c r="V1313" s="83">
        <v>0</v>
      </c>
      <c r="W1313" s="83">
        <v>0</v>
      </c>
      <c r="X1313" s="83">
        <v>31.687117040757379</v>
      </c>
      <c r="Y1313">
        <v>0</v>
      </c>
      <c r="Z1313" s="83">
        <v>-411.37200000000007</v>
      </c>
      <c r="AA1313" s="83">
        <v>-379.68488295924271</v>
      </c>
    </row>
    <row r="1314" spans="1:27" x14ac:dyDescent="0.25">
      <c r="A1314" t="s">
        <v>1529</v>
      </c>
      <c r="B1314" t="s">
        <v>1529</v>
      </c>
      <c r="C1314" t="s">
        <v>2923</v>
      </c>
      <c r="D1314" t="s">
        <v>2924</v>
      </c>
      <c r="E1314" t="s">
        <v>2925</v>
      </c>
      <c r="F1314" t="s">
        <v>2926</v>
      </c>
      <c r="G1314" t="s">
        <v>2310</v>
      </c>
      <c r="H1314" t="s">
        <v>2927</v>
      </c>
      <c r="I1314" t="s">
        <v>44</v>
      </c>
      <c r="J1314" t="s">
        <v>45</v>
      </c>
      <c r="K1314" t="s">
        <v>109</v>
      </c>
      <c r="L1314" t="s">
        <v>110</v>
      </c>
      <c r="M1314" t="s">
        <v>522</v>
      </c>
      <c r="N1314" t="s">
        <v>525</v>
      </c>
      <c r="O1314" t="s">
        <v>526</v>
      </c>
      <c r="P1314" t="s">
        <v>2366</v>
      </c>
      <c r="Q1314" t="s">
        <v>2367</v>
      </c>
      <c r="R1314" t="s">
        <v>131</v>
      </c>
      <c r="S1314" s="83">
        <v>83430.899999999994</v>
      </c>
      <c r="T1314" s="83">
        <v>63800.1</v>
      </c>
      <c r="U1314" s="83">
        <v>19630.799999999996</v>
      </c>
      <c r="V1314" s="83">
        <v>0</v>
      </c>
      <c r="W1314" s="83">
        <v>0</v>
      </c>
      <c r="X1314" s="83">
        <v>491.43870655076779</v>
      </c>
      <c r="Y1314">
        <v>0</v>
      </c>
      <c r="Z1314" s="83">
        <v>1963.08</v>
      </c>
      <c r="AA1314" s="83">
        <v>2454.518706550768</v>
      </c>
    </row>
    <row r="1315" spans="1:27" x14ac:dyDescent="0.25">
      <c r="A1315" t="s">
        <v>1529</v>
      </c>
      <c r="B1315" t="s">
        <v>1529</v>
      </c>
      <c r="C1315" t="s">
        <v>2923</v>
      </c>
      <c r="D1315" t="s">
        <v>2924</v>
      </c>
      <c r="E1315" t="s">
        <v>2925</v>
      </c>
      <c r="F1315" t="s">
        <v>2926</v>
      </c>
      <c r="G1315" t="s">
        <v>2310</v>
      </c>
      <c r="H1315" t="s">
        <v>2927</v>
      </c>
      <c r="I1315" t="s">
        <v>44</v>
      </c>
      <c r="J1315" t="s">
        <v>45</v>
      </c>
      <c r="K1315" t="s">
        <v>109</v>
      </c>
      <c r="L1315" t="s">
        <v>110</v>
      </c>
      <c r="M1315" t="s">
        <v>522</v>
      </c>
      <c r="N1315" t="s">
        <v>525</v>
      </c>
      <c r="O1315" t="s">
        <v>526</v>
      </c>
      <c r="P1315" t="s">
        <v>3817</v>
      </c>
      <c r="Q1315" t="s">
        <v>3818</v>
      </c>
      <c r="R1315" t="s">
        <v>131</v>
      </c>
      <c r="S1315" s="83">
        <v>0</v>
      </c>
      <c r="T1315" s="83">
        <v>725.76</v>
      </c>
      <c r="U1315" s="83">
        <v>-725.76</v>
      </c>
      <c r="V1315" s="83">
        <v>0</v>
      </c>
      <c r="W1315" s="83">
        <v>0</v>
      </c>
      <c r="X1315" s="83">
        <v>5.5903761227064734</v>
      </c>
      <c r="Y1315">
        <v>0</v>
      </c>
      <c r="Z1315" s="83">
        <v>-72.576000000000008</v>
      </c>
      <c r="AA1315" s="83">
        <v>-66.985623877293534</v>
      </c>
    </row>
    <row r="1316" spans="1:27" x14ac:dyDescent="0.25">
      <c r="A1316" t="s">
        <v>1529</v>
      </c>
      <c r="B1316" t="s">
        <v>1529</v>
      </c>
      <c r="C1316" t="s">
        <v>2923</v>
      </c>
      <c r="D1316" t="s">
        <v>2924</v>
      </c>
      <c r="E1316" t="s">
        <v>2925</v>
      </c>
      <c r="F1316" t="s">
        <v>2926</v>
      </c>
      <c r="G1316" t="s">
        <v>2310</v>
      </c>
      <c r="H1316" t="s">
        <v>2927</v>
      </c>
      <c r="I1316" t="s">
        <v>44</v>
      </c>
      <c r="J1316" t="s">
        <v>45</v>
      </c>
      <c r="K1316" t="s">
        <v>109</v>
      </c>
      <c r="L1316" t="s">
        <v>110</v>
      </c>
      <c r="M1316" t="s">
        <v>522</v>
      </c>
      <c r="N1316" t="s">
        <v>525</v>
      </c>
      <c r="O1316" t="s">
        <v>1253</v>
      </c>
      <c r="P1316" t="s">
        <v>1254</v>
      </c>
      <c r="Q1316" t="s">
        <v>1255</v>
      </c>
      <c r="R1316" t="s">
        <v>131</v>
      </c>
      <c r="S1316" s="83">
        <v>1526.25</v>
      </c>
      <c r="T1316" s="83">
        <v>1017.5</v>
      </c>
      <c r="U1316" s="83">
        <v>508.75</v>
      </c>
      <c r="V1316" s="83">
        <v>0</v>
      </c>
      <c r="W1316" s="83">
        <v>0</v>
      </c>
      <c r="X1316" s="83">
        <v>7.8375877767496638</v>
      </c>
      <c r="Y1316">
        <v>0</v>
      </c>
      <c r="Z1316" s="83">
        <v>50.875</v>
      </c>
      <c r="AA1316" s="83">
        <v>58.712587776749658</v>
      </c>
    </row>
    <row r="1317" spans="1:27" x14ac:dyDescent="0.25">
      <c r="A1317" t="s">
        <v>1529</v>
      </c>
      <c r="B1317" t="s">
        <v>1529</v>
      </c>
      <c r="C1317" t="s">
        <v>2923</v>
      </c>
      <c r="D1317" t="s">
        <v>2924</v>
      </c>
      <c r="E1317" t="s">
        <v>2925</v>
      </c>
      <c r="F1317" t="s">
        <v>2926</v>
      </c>
      <c r="G1317" t="s">
        <v>2310</v>
      </c>
      <c r="H1317" t="s">
        <v>2927</v>
      </c>
      <c r="I1317" t="s">
        <v>44</v>
      </c>
      <c r="J1317" t="s">
        <v>45</v>
      </c>
      <c r="K1317" t="s">
        <v>109</v>
      </c>
      <c r="L1317" t="s">
        <v>110</v>
      </c>
      <c r="M1317" t="s">
        <v>522</v>
      </c>
      <c r="N1317" t="s">
        <v>525</v>
      </c>
      <c r="O1317" t="s">
        <v>1253</v>
      </c>
      <c r="P1317" t="s">
        <v>1256</v>
      </c>
      <c r="Q1317" t="s">
        <v>1257</v>
      </c>
      <c r="R1317" t="s">
        <v>131</v>
      </c>
      <c r="S1317" s="83">
        <v>997.5</v>
      </c>
      <c r="T1317" s="83">
        <v>997.5</v>
      </c>
      <c r="U1317" s="83">
        <v>0</v>
      </c>
      <c r="V1317" s="83">
        <v>0</v>
      </c>
      <c r="W1317" s="83">
        <v>0</v>
      </c>
      <c r="X1317" s="83">
        <v>7.683531997354093</v>
      </c>
      <c r="Y1317">
        <v>0</v>
      </c>
      <c r="Z1317" s="83">
        <v>0</v>
      </c>
      <c r="AA1317" s="83">
        <v>7.6835319973540948</v>
      </c>
    </row>
    <row r="1318" spans="1:27" x14ac:dyDescent="0.25">
      <c r="A1318" t="s">
        <v>1529</v>
      </c>
      <c r="B1318" t="s">
        <v>1529</v>
      </c>
      <c r="C1318" t="s">
        <v>2923</v>
      </c>
      <c r="D1318" t="s">
        <v>2924</v>
      </c>
      <c r="E1318" t="s">
        <v>2925</v>
      </c>
      <c r="F1318" t="s">
        <v>2926</v>
      </c>
      <c r="G1318" t="s">
        <v>2310</v>
      </c>
      <c r="H1318" t="s">
        <v>2927</v>
      </c>
      <c r="I1318" t="s">
        <v>44</v>
      </c>
      <c r="J1318" t="s">
        <v>45</v>
      </c>
      <c r="K1318" t="s">
        <v>109</v>
      </c>
      <c r="L1318" t="s">
        <v>110</v>
      </c>
      <c r="M1318" t="s">
        <v>522</v>
      </c>
      <c r="N1318" t="s">
        <v>525</v>
      </c>
      <c r="O1318" t="s">
        <v>1253</v>
      </c>
      <c r="P1318" t="s">
        <v>3041</v>
      </c>
      <c r="Q1318" t="s">
        <v>3042</v>
      </c>
      <c r="R1318" t="s">
        <v>131</v>
      </c>
      <c r="S1318" s="83">
        <v>0</v>
      </c>
      <c r="T1318" s="83">
        <v>508.75</v>
      </c>
      <c r="U1318" s="83">
        <v>-508.75</v>
      </c>
      <c r="V1318" s="83">
        <v>0</v>
      </c>
      <c r="W1318" s="83">
        <v>0</v>
      </c>
      <c r="X1318" s="83">
        <v>3.9187938883748319</v>
      </c>
      <c r="Y1318">
        <v>0</v>
      </c>
      <c r="Z1318" s="83">
        <v>-50.875</v>
      </c>
      <c r="AA1318" s="83">
        <v>-46.956206111625171</v>
      </c>
    </row>
    <row r="1319" spans="1:27" x14ac:dyDescent="0.25">
      <c r="A1319" t="s">
        <v>1529</v>
      </c>
      <c r="B1319" t="s">
        <v>1529</v>
      </c>
      <c r="C1319" t="s">
        <v>2923</v>
      </c>
      <c r="D1319" t="s">
        <v>2924</v>
      </c>
      <c r="E1319" t="s">
        <v>2925</v>
      </c>
      <c r="F1319" t="s">
        <v>2926</v>
      </c>
      <c r="G1319" t="s">
        <v>2310</v>
      </c>
      <c r="H1319" t="s">
        <v>2927</v>
      </c>
      <c r="I1319" t="s">
        <v>44</v>
      </c>
      <c r="J1319" t="s">
        <v>45</v>
      </c>
      <c r="K1319" t="s">
        <v>109</v>
      </c>
      <c r="L1319" t="s">
        <v>110</v>
      </c>
      <c r="M1319" t="s">
        <v>522</v>
      </c>
      <c r="N1319" t="s">
        <v>525</v>
      </c>
      <c r="O1319" t="s">
        <v>1253</v>
      </c>
      <c r="P1319" t="s">
        <v>3043</v>
      </c>
      <c r="Q1319" t="s">
        <v>3044</v>
      </c>
      <c r="R1319" t="s">
        <v>131</v>
      </c>
      <c r="S1319" s="83">
        <v>0</v>
      </c>
      <c r="T1319" s="83">
        <v>477.75</v>
      </c>
      <c r="U1319" s="83">
        <v>-477.75</v>
      </c>
      <c r="V1319" s="83">
        <v>0</v>
      </c>
      <c r="W1319" s="83">
        <v>0</v>
      </c>
      <c r="X1319" s="83">
        <v>3.6800074303116976</v>
      </c>
      <c r="Y1319">
        <v>0</v>
      </c>
      <c r="Z1319" s="83">
        <v>-47.775000000000006</v>
      </c>
      <c r="AA1319" s="83">
        <v>-44.094992569688308</v>
      </c>
    </row>
    <row r="1320" spans="1:27" x14ac:dyDescent="0.25">
      <c r="A1320" t="s">
        <v>1529</v>
      </c>
      <c r="B1320" t="s">
        <v>1529</v>
      </c>
      <c r="C1320" t="s">
        <v>2923</v>
      </c>
      <c r="D1320" t="s">
        <v>2924</v>
      </c>
      <c r="E1320" t="s">
        <v>2925</v>
      </c>
      <c r="F1320" t="s">
        <v>2926</v>
      </c>
      <c r="G1320" t="s">
        <v>2310</v>
      </c>
      <c r="H1320" t="s">
        <v>2927</v>
      </c>
      <c r="I1320" t="s">
        <v>44</v>
      </c>
      <c r="J1320" t="s">
        <v>45</v>
      </c>
      <c r="K1320" t="s">
        <v>109</v>
      </c>
      <c r="L1320" t="s">
        <v>110</v>
      </c>
      <c r="M1320" t="s">
        <v>522</v>
      </c>
      <c r="N1320" t="s">
        <v>525</v>
      </c>
      <c r="O1320" t="s">
        <v>1253</v>
      </c>
      <c r="P1320" t="s">
        <v>3045</v>
      </c>
      <c r="Q1320" t="s">
        <v>3046</v>
      </c>
      <c r="R1320" t="s">
        <v>131</v>
      </c>
      <c r="S1320" s="83">
        <v>0</v>
      </c>
      <c r="T1320" s="83">
        <v>477.75</v>
      </c>
      <c r="U1320" s="83">
        <v>-477.75</v>
      </c>
      <c r="V1320" s="83">
        <v>0</v>
      </c>
      <c r="W1320" s="83">
        <v>0</v>
      </c>
      <c r="X1320" s="83">
        <v>3.6800074303116976</v>
      </c>
      <c r="Y1320">
        <v>0</v>
      </c>
      <c r="Z1320" s="83">
        <v>-47.775000000000006</v>
      </c>
      <c r="AA1320" s="83">
        <v>-44.094992569688308</v>
      </c>
    </row>
    <row r="1321" spans="1:27" x14ac:dyDescent="0.25">
      <c r="A1321" t="s">
        <v>1529</v>
      </c>
      <c r="B1321" t="s">
        <v>1529</v>
      </c>
      <c r="C1321" t="s">
        <v>2923</v>
      </c>
      <c r="D1321" t="s">
        <v>2924</v>
      </c>
      <c r="E1321" t="s">
        <v>2925</v>
      </c>
      <c r="F1321" t="s">
        <v>2926</v>
      </c>
      <c r="G1321" t="s">
        <v>2310</v>
      </c>
      <c r="H1321" t="s">
        <v>2927</v>
      </c>
      <c r="I1321" t="s">
        <v>44</v>
      </c>
      <c r="J1321" t="s">
        <v>45</v>
      </c>
      <c r="K1321" t="s">
        <v>109</v>
      </c>
      <c r="L1321" t="s">
        <v>110</v>
      </c>
      <c r="M1321" t="s">
        <v>522</v>
      </c>
      <c r="N1321" t="s">
        <v>1258</v>
      </c>
      <c r="O1321" t="s">
        <v>1259</v>
      </c>
      <c r="P1321" t="s">
        <v>2951</v>
      </c>
      <c r="Q1321" t="s">
        <v>2952</v>
      </c>
      <c r="R1321" t="s">
        <v>131</v>
      </c>
      <c r="S1321" s="83">
        <v>0</v>
      </c>
      <c r="T1321" s="83">
        <v>3326.4</v>
      </c>
      <c r="U1321" s="83">
        <v>-3326.4</v>
      </c>
      <c r="V1321" s="83">
        <v>0</v>
      </c>
      <c r="W1321" s="83">
        <v>0</v>
      </c>
      <c r="X1321" s="83">
        <v>25.622557229071337</v>
      </c>
      <c r="Y1321">
        <v>0</v>
      </c>
      <c r="Z1321" s="83">
        <v>-332.64000000000004</v>
      </c>
      <c r="AA1321" s="83">
        <v>-307.01744277092871</v>
      </c>
    </row>
    <row r="1322" spans="1:27" x14ac:dyDescent="0.25">
      <c r="A1322" t="s">
        <v>1529</v>
      </c>
      <c r="B1322" t="s">
        <v>1529</v>
      </c>
      <c r="C1322" t="s">
        <v>2923</v>
      </c>
      <c r="D1322" t="s">
        <v>2924</v>
      </c>
      <c r="E1322" t="s">
        <v>2925</v>
      </c>
      <c r="F1322" t="s">
        <v>2926</v>
      </c>
      <c r="G1322" t="s">
        <v>2310</v>
      </c>
      <c r="H1322" t="s">
        <v>2927</v>
      </c>
      <c r="I1322" t="s">
        <v>44</v>
      </c>
      <c r="J1322" t="s">
        <v>45</v>
      </c>
      <c r="K1322" t="s">
        <v>109</v>
      </c>
      <c r="L1322" t="s">
        <v>110</v>
      </c>
      <c r="M1322" t="s">
        <v>522</v>
      </c>
      <c r="N1322" t="s">
        <v>1247</v>
      </c>
      <c r="O1322" t="s">
        <v>1248</v>
      </c>
      <c r="P1322" t="s">
        <v>2715</v>
      </c>
      <c r="Q1322" t="s">
        <v>2716</v>
      </c>
      <c r="R1322" t="s">
        <v>131</v>
      </c>
      <c r="S1322" s="83">
        <v>15996.659999999998</v>
      </c>
      <c r="T1322" s="83">
        <v>19760.579999999994</v>
      </c>
      <c r="U1322" s="83">
        <v>-3763.9199999999964</v>
      </c>
      <c r="V1322" s="83">
        <v>0</v>
      </c>
      <c r="W1322" s="83">
        <v>0</v>
      </c>
      <c r="X1322" s="83">
        <v>152.21157766042637</v>
      </c>
      <c r="Y1322">
        <v>0</v>
      </c>
      <c r="Z1322" s="83">
        <v>-376.3919999999996</v>
      </c>
      <c r="AA1322" s="83">
        <v>-224.18042233957317</v>
      </c>
    </row>
    <row r="1323" spans="1:27" x14ac:dyDescent="0.25">
      <c r="A1323" t="s">
        <v>1529</v>
      </c>
      <c r="B1323" t="s">
        <v>1529</v>
      </c>
      <c r="C1323" t="s">
        <v>2923</v>
      </c>
      <c r="D1323" t="s">
        <v>2924</v>
      </c>
      <c r="E1323" t="s">
        <v>2925</v>
      </c>
      <c r="F1323" t="s">
        <v>2926</v>
      </c>
      <c r="G1323" t="s">
        <v>2310</v>
      </c>
      <c r="H1323" t="s">
        <v>2927</v>
      </c>
      <c r="I1323" t="s">
        <v>44</v>
      </c>
      <c r="J1323" t="s">
        <v>45</v>
      </c>
      <c r="K1323" t="s">
        <v>109</v>
      </c>
      <c r="L1323" t="s">
        <v>110</v>
      </c>
      <c r="M1323" t="s">
        <v>522</v>
      </c>
      <c r="N1323" t="s">
        <v>1247</v>
      </c>
      <c r="O1323" t="s">
        <v>1248</v>
      </c>
      <c r="P1323" t="s">
        <v>1249</v>
      </c>
      <c r="Q1323" t="s">
        <v>1250</v>
      </c>
      <c r="R1323" t="s">
        <v>131</v>
      </c>
      <c r="S1323" s="83">
        <v>805.08</v>
      </c>
      <c r="T1323" s="83">
        <v>4025.3999999999996</v>
      </c>
      <c r="U1323" s="83">
        <v>-3220.3199999999997</v>
      </c>
      <c r="V1323" s="83">
        <v>0</v>
      </c>
      <c r="W1323" s="83">
        <v>0</v>
      </c>
      <c r="X1323" s="83">
        <v>31.006806718946532</v>
      </c>
      <c r="Y1323">
        <v>0</v>
      </c>
      <c r="Z1323" s="83">
        <v>-322.03199999999993</v>
      </c>
      <c r="AA1323" s="83">
        <v>-291.02519328105348</v>
      </c>
    </row>
    <row r="1324" spans="1:27" x14ac:dyDescent="0.25">
      <c r="A1324" t="s">
        <v>1529</v>
      </c>
      <c r="B1324" t="s">
        <v>1529</v>
      </c>
      <c r="C1324" t="s">
        <v>2923</v>
      </c>
      <c r="D1324" t="s">
        <v>2924</v>
      </c>
      <c r="E1324" t="s">
        <v>2925</v>
      </c>
      <c r="F1324" t="s">
        <v>2926</v>
      </c>
      <c r="G1324" t="s">
        <v>2310</v>
      </c>
      <c r="H1324" t="s">
        <v>2927</v>
      </c>
      <c r="I1324" t="s">
        <v>44</v>
      </c>
      <c r="J1324" t="s">
        <v>45</v>
      </c>
      <c r="K1324" t="s">
        <v>109</v>
      </c>
      <c r="L1324" t="s">
        <v>110</v>
      </c>
      <c r="M1324" t="s">
        <v>522</v>
      </c>
      <c r="N1324" t="s">
        <v>523</v>
      </c>
      <c r="O1324" t="s">
        <v>524</v>
      </c>
      <c r="P1324" t="s">
        <v>2467</v>
      </c>
      <c r="Q1324" t="s">
        <v>2468</v>
      </c>
      <c r="R1324" t="s">
        <v>131</v>
      </c>
      <c r="S1324" s="83">
        <v>0</v>
      </c>
      <c r="T1324" s="83">
        <v>865.47</v>
      </c>
      <c r="U1324" s="83">
        <v>-865.47</v>
      </c>
      <c r="V1324" s="83">
        <v>0</v>
      </c>
      <c r="W1324" s="83">
        <v>0</v>
      </c>
      <c r="X1324" s="83">
        <v>6.6665327696742329</v>
      </c>
      <c r="Y1324">
        <v>0</v>
      </c>
      <c r="Z1324" s="83">
        <v>-86.547000000000011</v>
      </c>
      <c r="AA1324" s="83">
        <v>-79.880467230325777</v>
      </c>
    </row>
    <row r="1325" spans="1:27" x14ac:dyDescent="0.25">
      <c r="A1325" t="s">
        <v>1529</v>
      </c>
      <c r="B1325" t="s">
        <v>1529</v>
      </c>
      <c r="C1325" t="s">
        <v>2923</v>
      </c>
      <c r="D1325" t="s">
        <v>2924</v>
      </c>
      <c r="E1325" t="s">
        <v>2925</v>
      </c>
      <c r="F1325" t="s">
        <v>2926</v>
      </c>
      <c r="G1325" t="s">
        <v>2310</v>
      </c>
      <c r="H1325" t="s">
        <v>2927</v>
      </c>
      <c r="I1325" t="s">
        <v>44</v>
      </c>
      <c r="J1325" t="s">
        <v>45</v>
      </c>
      <c r="K1325" t="s">
        <v>109</v>
      </c>
      <c r="L1325" t="s">
        <v>110</v>
      </c>
      <c r="M1325" t="s">
        <v>522</v>
      </c>
      <c r="N1325" t="s">
        <v>523</v>
      </c>
      <c r="O1325" t="s">
        <v>524</v>
      </c>
      <c r="P1325" t="s">
        <v>2469</v>
      </c>
      <c r="Q1325" t="s">
        <v>2470</v>
      </c>
      <c r="R1325" t="s">
        <v>131</v>
      </c>
      <c r="S1325" s="83">
        <v>7844.8499999999995</v>
      </c>
      <c r="T1325" s="83">
        <v>7844.8499999999995</v>
      </c>
      <c r="U1325" s="83">
        <v>0</v>
      </c>
      <c r="V1325" s="83">
        <v>0</v>
      </c>
      <c r="W1325" s="83">
        <v>0</v>
      </c>
      <c r="X1325" s="83">
        <v>60.42722404956718</v>
      </c>
      <c r="Y1325">
        <v>0</v>
      </c>
      <c r="Z1325" s="83">
        <v>0</v>
      </c>
      <c r="AA1325" s="83">
        <v>60.427224049567144</v>
      </c>
    </row>
    <row r="1326" spans="1:27" x14ac:dyDescent="0.25">
      <c r="A1326" t="s">
        <v>1529</v>
      </c>
      <c r="B1326" t="s">
        <v>1529</v>
      </c>
      <c r="C1326" t="s">
        <v>2923</v>
      </c>
      <c r="D1326" t="s">
        <v>2924</v>
      </c>
      <c r="E1326" t="s">
        <v>2925</v>
      </c>
      <c r="F1326" t="s">
        <v>2926</v>
      </c>
      <c r="G1326" t="s">
        <v>2310</v>
      </c>
      <c r="H1326" t="s">
        <v>2927</v>
      </c>
      <c r="I1326" t="s">
        <v>44</v>
      </c>
      <c r="J1326" t="s">
        <v>45</v>
      </c>
      <c r="K1326" t="s">
        <v>109</v>
      </c>
      <c r="L1326" t="s">
        <v>110</v>
      </c>
      <c r="M1326" t="s">
        <v>522</v>
      </c>
      <c r="N1326" t="s">
        <v>523</v>
      </c>
      <c r="O1326" t="s">
        <v>524</v>
      </c>
      <c r="P1326" t="s">
        <v>3815</v>
      </c>
      <c r="Q1326" t="s">
        <v>3816</v>
      </c>
      <c r="R1326" t="s">
        <v>131</v>
      </c>
      <c r="S1326" s="83">
        <v>0</v>
      </c>
      <c r="T1326" s="83">
        <v>802.62</v>
      </c>
      <c r="U1326" s="83">
        <v>-802.62</v>
      </c>
      <c r="V1326" s="83">
        <v>0</v>
      </c>
      <c r="W1326" s="83">
        <v>0</v>
      </c>
      <c r="X1326" s="83">
        <v>6.1824124829236515</v>
      </c>
      <c r="Y1326">
        <v>0</v>
      </c>
      <c r="Z1326" s="83">
        <v>-80.262</v>
      </c>
      <c r="AA1326" s="83">
        <v>-74.079587517076348</v>
      </c>
    </row>
    <row r="1327" spans="1:27" x14ac:dyDescent="0.25">
      <c r="A1327" t="s">
        <v>1529</v>
      </c>
      <c r="B1327" t="s">
        <v>1529</v>
      </c>
      <c r="C1327" t="s">
        <v>2923</v>
      </c>
      <c r="D1327" t="s">
        <v>2924</v>
      </c>
      <c r="E1327" t="s">
        <v>2925</v>
      </c>
      <c r="F1327" t="s">
        <v>2926</v>
      </c>
      <c r="G1327" t="s">
        <v>2310</v>
      </c>
      <c r="H1327" t="s">
        <v>2927</v>
      </c>
      <c r="I1327" t="s">
        <v>44</v>
      </c>
      <c r="J1327" t="s">
        <v>45</v>
      </c>
      <c r="K1327" t="s">
        <v>109</v>
      </c>
      <c r="L1327" t="s">
        <v>110</v>
      </c>
      <c r="M1327" t="s">
        <v>1116</v>
      </c>
      <c r="N1327" t="s">
        <v>1260</v>
      </c>
      <c r="O1327" t="s">
        <v>1261</v>
      </c>
      <c r="P1327" t="s">
        <v>1818</v>
      </c>
      <c r="Q1327" t="s">
        <v>1819</v>
      </c>
      <c r="R1327" t="s">
        <v>131</v>
      </c>
      <c r="S1327" s="83">
        <v>0</v>
      </c>
      <c r="T1327" s="83">
        <v>577.20000000000005</v>
      </c>
      <c r="U1327" s="83">
        <v>-577.20000000000005</v>
      </c>
      <c r="V1327" s="83">
        <v>0</v>
      </c>
      <c r="W1327" s="83">
        <v>0</v>
      </c>
      <c r="X1327" s="83">
        <v>4.4460497933561731</v>
      </c>
      <c r="Y1327">
        <v>0</v>
      </c>
      <c r="Z1327" s="83">
        <v>-57.720000000000006</v>
      </c>
      <c r="AA1327" s="83">
        <v>-53.273950206643832</v>
      </c>
    </row>
    <row r="1328" spans="1:27" x14ac:dyDescent="0.25">
      <c r="A1328" t="s">
        <v>1529</v>
      </c>
      <c r="B1328" t="s">
        <v>1529</v>
      </c>
      <c r="C1328" t="s">
        <v>2923</v>
      </c>
      <c r="D1328" t="s">
        <v>2924</v>
      </c>
      <c r="E1328" t="s">
        <v>2925</v>
      </c>
      <c r="F1328" t="s">
        <v>2926</v>
      </c>
      <c r="G1328" t="s">
        <v>2310</v>
      </c>
      <c r="H1328" t="s">
        <v>2927</v>
      </c>
      <c r="I1328" t="s">
        <v>44</v>
      </c>
      <c r="J1328" t="s">
        <v>45</v>
      </c>
      <c r="K1328" t="s">
        <v>111</v>
      </c>
      <c r="L1328" t="s">
        <v>112</v>
      </c>
      <c r="M1328" t="s">
        <v>1118</v>
      </c>
      <c r="N1328" t="s">
        <v>1119</v>
      </c>
      <c r="O1328" t="s">
        <v>1118</v>
      </c>
      <c r="P1328" t="s">
        <v>1274</v>
      </c>
      <c r="Q1328" t="s">
        <v>2167</v>
      </c>
      <c r="R1328" t="s">
        <v>131</v>
      </c>
      <c r="S1328" s="83">
        <v>815.6</v>
      </c>
      <c r="T1328" s="83">
        <v>5469.8999999999987</v>
      </c>
      <c r="U1328" s="83">
        <v>-4654.2999999999984</v>
      </c>
      <c r="V1328" s="83">
        <v>0</v>
      </c>
      <c r="W1328" s="83">
        <v>0</v>
      </c>
      <c r="X1328" s="83">
        <v>42.133485385791623</v>
      </c>
      <c r="Y1328">
        <v>0</v>
      </c>
      <c r="Z1328" s="83">
        <v>-465.42999999999989</v>
      </c>
      <c r="AA1328" s="83">
        <v>-423.29651461420832</v>
      </c>
    </row>
    <row r="1329" spans="1:27" x14ac:dyDescent="0.25">
      <c r="A1329" t="s">
        <v>1529</v>
      </c>
      <c r="B1329" t="s">
        <v>1529</v>
      </c>
      <c r="C1329" t="s">
        <v>2923</v>
      </c>
      <c r="D1329" t="s">
        <v>2924</v>
      </c>
      <c r="E1329" t="s">
        <v>2925</v>
      </c>
      <c r="F1329" t="s">
        <v>2926</v>
      </c>
      <c r="G1329" t="s">
        <v>2310</v>
      </c>
      <c r="H1329" t="s">
        <v>2927</v>
      </c>
      <c r="I1329" t="s">
        <v>44</v>
      </c>
      <c r="J1329" t="s">
        <v>45</v>
      </c>
      <c r="K1329" t="s">
        <v>111</v>
      </c>
      <c r="L1329" t="s">
        <v>112</v>
      </c>
      <c r="M1329" t="s">
        <v>1118</v>
      </c>
      <c r="N1329" t="s">
        <v>1119</v>
      </c>
      <c r="O1329" t="s">
        <v>1118</v>
      </c>
      <c r="P1329" t="s">
        <v>1120</v>
      </c>
      <c r="Q1329" t="s">
        <v>3763</v>
      </c>
      <c r="R1329" t="s">
        <v>131</v>
      </c>
      <c r="S1329" s="83">
        <v>89328.200000000012</v>
      </c>
      <c r="T1329" s="83">
        <v>108972.8</v>
      </c>
      <c r="U1329" s="83">
        <v>-19644.599999999999</v>
      </c>
      <c r="V1329" s="83">
        <v>0</v>
      </c>
      <c r="W1329" s="83">
        <v>0</v>
      </c>
      <c r="X1329" s="83">
        <v>839.39448184588286</v>
      </c>
      <c r="Y1329">
        <v>0</v>
      </c>
      <c r="Z1329" s="83">
        <v>-1964.4599999999991</v>
      </c>
      <c r="AA1329" s="83">
        <v>-1125.0655181541169</v>
      </c>
    </row>
    <row r="1330" spans="1:27" x14ac:dyDescent="0.25">
      <c r="A1330" t="s">
        <v>1529</v>
      </c>
      <c r="B1330" t="s">
        <v>1529</v>
      </c>
      <c r="C1330" t="s">
        <v>2923</v>
      </c>
      <c r="D1330" t="s">
        <v>2924</v>
      </c>
      <c r="E1330" t="s">
        <v>2925</v>
      </c>
      <c r="F1330" t="s">
        <v>2926</v>
      </c>
      <c r="G1330" t="s">
        <v>2310</v>
      </c>
      <c r="H1330" t="s">
        <v>2927</v>
      </c>
      <c r="I1330" t="s">
        <v>44</v>
      </c>
      <c r="J1330" t="s">
        <v>45</v>
      </c>
      <c r="K1330" t="s">
        <v>66</v>
      </c>
      <c r="L1330" t="s">
        <v>67</v>
      </c>
      <c r="M1330" t="s">
        <v>1121</v>
      </c>
      <c r="N1330" t="s">
        <v>1124</v>
      </c>
      <c r="O1330" t="s">
        <v>1125</v>
      </c>
      <c r="P1330" t="s">
        <v>1126</v>
      </c>
      <c r="Q1330" t="s">
        <v>1127</v>
      </c>
      <c r="R1330" t="s">
        <v>131</v>
      </c>
      <c r="S1330" s="83">
        <v>11676.08</v>
      </c>
      <c r="T1330" s="83">
        <v>4586.7200000000012</v>
      </c>
      <c r="U1330" s="83">
        <v>7089.3599999999988</v>
      </c>
      <c r="V1330" s="83">
        <v>0</v>
      </c>
      <c r="W1330" s="83">
        <v>0</v>
      </c>
      <c r="X1330" s="83">
        <v>35.33053622346263</v>
      </c>
      <c r="Y1330">
        <v>0</v>
      </c>
      <c r="Z1330" s="83">
        <v>708.93600000000004</v>
      </c>
      <c r="AA1330" s="83">
        <v>744.26653622346259</v>
      </c>
    </row>
    <row r="1331" spans="1:27" x14ac:dyDescent="0.25">
      <c r="A1331" t="s">
        <v>1529</v>
      </c>
      <c r="B1331" t="s">
        <v>1529</v>
      </c>
      <c r="C1331" t="s">
        <v>2923</v>
      </c>
      <c r="D1331" t="s">
        <v>2924</v>
      </c>
      <c r="E1331" t="s">
        <v>2925</v>
      </c>
      <c r="F1331" t="s">
        <v>2926</v>
      </c>
      <c r="G1331" t="s">
        <v>2310</v>
      </c>
      <c r="H1331" t="s">
        <v>2927</v>
      </c>
      <c r="I1331" t="s">
        <v>44</v>
      </c>
      <c r="J1331" t="s">
        <v>45</v>
      </c>
      <c r="K1331" t="s">
        <v>66</v>
      </c>
      <c r="L1331" t="s">
        <v>67</v>
      </c>
      <c r="M1331" t="s">
        <v>1121</v>
      </c>
      <c r="N1331" t="s">
        <v>1122</v>
      </c>
      <c r="O1331" t="s">
        <v>1123</v>
      </c>
      <c r="P1331" t="s">
        <v>2124</v>
      </c>
      <c r="Q1331" t="s">
        <v>2125</v>
      </c>
      <c r="R1331" t="s">
        <v>131</v>
      </c>
      <c r="S1331" s="83">
        <v>1190.21</v>
      </c>
      <c r="T1331" s="83">
        <v>1495.4799999999998</v>
      </c>
      <c r="U1331" s="83">
        <v>-305.26999999999987</v>
      </c>
      <c r="V1331" s="83">
        <v>0</v>
      </c>
      <c r="W1331" s="83">
        <v>0</v>
      </c>
      <c r="X1331" s="83">
        <v>11.519366848524408</v>
      </c>
      <c r="Y1331">
        <v>0</v>
      </c>
      <c r="Z1331" s="83">
        <v>-30.526999999999976</v>
      </c>
      <c r="AA1331" s="83">
        <v>-19.007633151475563</v>
      </c>
    </row>
    <row r="1332" spans="1:27" x14ac:dyDescent="0.25">
      <c r="A1332" t="s">
        <v>1529</v>
      </c>
      <c r="B1332" t="s">
        <v>1529</v>
      </c>
      <c r="C1332" t="s">
        <v>2923</v>
      </c>
      <c r="D1332" t="s">
        <v>2924</v>
      </c>
      <c r="E1332" t="s">
        <v>2925</v>
      </c>
      <c r="F1332" t="s">
        <v>2926</v>
      </c>
      <c r="G1332" t="s">
        <v>2310</v>
      </c>
      <c r="H1332" t="s">
        <v>2927</v>
      </c>
      <c r="I1332" t="s">
        <v>44</v>
      </c>
      <c r="J1332" t="s">
        <v>45</v>
      </c>
      <c r="K1332" t="s">
        <v>66</v>
      </c>
      <c r="L1332" t="s">
        <v>67</v>
      </c>
      <c r="M1332" t="s">
        <v>1121</v>
      </c>
      <c r="N1332" t="s">
        <v>1516</v>
      </c>
      <c r="O1332" t="s">
        <v>2168</v>
      </c>
      <c r="P1332" t="s">
        <v>2169</v>
      </c>
      <c r="Q1332" t="s">
        <v>2170</v>
      </c>
      <c r="R1332" t="s">
        <v>131</v>
      </c>
      <c r="S1332" s="83">
        <v>0</v>
      </c>
      <c r="T1332" s="83">
        <v>272.5</v>
      </c>
      <c r="U1332" s="83">
        <v>-272.5</v>
      </c>
      <c r="V1332" s="83">
        <v>0</v>
      </c>
      <c r="W1332" s="83">
        <v>0</v>
      </c>
      <c r="X1332" s="83">
        <v>2.0990099942646521</v>
      </c>
      <c r="Y1332">
        <v>0</v>
      </c>
      <c r="Z1332" s="83">
        <v>-27.25</v>
      </c>
      <c r="AA1332" s="83">
        <v>-25.150990005735348</v>
      </c>
    </row>
    <row r="1333" spans="1:27" x14ac:dyDescent="0.25">
      <c r="A1333" t="s">
        <v>1529</v>
      </c>
      <c r="B1333" t="s">
        <v>1529</v>
      </c>
      <c r="C1333" t="s">
        <v>2923</v>
      </c>
      <c r="D1333" t="s">
        <v>2924</v>
      </c>
      <c r="E1333" t="s">
        <v>2925</v>
      </c>
      <c r="F1333" t="s">
        <v>2926</v>
      </c>
      <c r="G1333" t="s">
        <v>2310</v>
      </c>
      <c r="H1333" t="s">
        <v>2927</v>
      </c>
      <c r="I1333" t="s">
        <v>44</v>
      </c>
      <c r="J1333" t="s">
        <v>45</v>
      </c>
      <c r="K1333" t="s">
        <v>66</v>
      </c>
      <c r="L1333" t="s">
        <v>67</v>
      </c>
      <c r="M1333" t="s">
        <v>782</v>
      </c>
      <c r="N1333" t="s">
        <v>783</v>
      </c>
      <c r="O1333" t="s">
        <v>787</v>
      </c>
      <c r="P1333" t="s">
        <v>788</v>
      </c>
      <c r="Q1333" t="s">
        <v>789</v>
      </c>
      <c r="R1333" t="s">
        <v>131</v>
      </c>
      <c r="S1333" s="83">
        <v>1944.5999999999997</v>
      </c>
      <c r="T1333" s="83">
        <v>1481.6</v>
      </c>
      <c r="U1333" s="83">
        <v>462.99999999999977</v>
      </c>
      <c r="V1333" s="83">
        <v>0</v>
      </c>
      <c r="W1333" s="83">
        <v>0</v>
      </c>
      <c r="X1333" s="83">
        <v>11.412452137623884</v>
      </c>
      <c r="Y1333">
        <v>0</v>
      </c>
      <c r="Z1333" s="83">
        <v>46.299999999999983</v>
      </c>
      <c r="AA1333" s="83">
        <v>57.71245213762387</v>
      </c>
    </row>
    <row r="1334" spans="1:27" x14ac:dyDescent="0.25">
      <c r="A1334" t="s">
        <v>1529</v>
      </c>
      <c r="B1334" t="s">
        <v>1529</v>
      </c>
      <c r="C1334" t="s">
        <v>2923</v>
      </c>
      <c r="D1334" t="s">
        <v>2924</v>
      </c>
      <c r="E1334" t="s">
        <v>2925</v>
      </c>
      <c r="F1334" t="s">
        <v>2926</v>
      </c>
      <c r="G1334" t="s">
        <v>2310</v>
      </c>
      <c r="H1334" t="s">
        <v>2927</v>
      </c>
      <c r="I1334" t="s">
        <v>44</v>
      </c>
      <c r="J1334" t="s">
        <v>45</v>
      </c>
      <c r="K1334" t="s">
        <v>66</v>
      </c>
      <c r="L1334" t="s">
        <v>67</v>
      </c>
      <c r="M1334" t="s">
        <v>782</v>
      </c>
      <c r="N1334" t="s">
        <v>958</v>
      </c>
      <c r="O1334" t="s">
        <v>959</v>
      </c>
      <c r="P1334" t="s">
        <v>960</v>
      </c>
      <c r="Q1334" t="s">
        <v>961</v>
      </c>
      <c r="R1334" t="s">
        <v>131</v>
      </c>
      <c r="S1334" s="83">
        <v>0</v>
      </c>
      <c r="T1334" s="83">
        <v>33.6</v>
      </c>
      <c r="U1334" s="83">
        <v>-33.6</v>
      </c>
      <c r="V1334" s="83">
        <v>0</v>
      </c>
      <c r="W1334" s="83">
        <v>0</v>
      </c>
      <c r="X1334" s="83">
        <v>0.25881370938455894</v>
      </c>
      <c r="Y1334">
        <v>0</v>
      </c>
      <c r="Z1334" s="83">
        <v>-3.3600000000000003</v>
      </c>
      <c r="AA1334" s="83">
        <v>-3.1011862906154413</v>
      </c>
    </row>
    <row r="1335" spans="1:27" x14ac:dyDescent="0.25">
      <c r="A1335" t="s">
        <v>1529</v>
      </c>
      <c r="B1335" t="s">
        <v>1529</v>
      </c>
      <c r="C1335" t="s">
        <v>2923</v>
      </c>
      <c r="D1335" t="s">
        <v>2924</v>
      </c>
      <c r="E1335" t="s">
        <v>2925</v>
      </c>
      <c r="F1335" t="s">
        <v>2926</v>
      </c>
      <c r="G1335" t="s">
        <v>2310</v>
      </c>
      <c r="H1335" t="s">
        <v>2927</v>
      </c>
      <c r="I1335" t="s">
        <v>44</v>
      </c>
      <c r="J1335" t="s">
        <v>106</v>
      </c>
      <c r="K1335" t="s">
        <v>107</v>
      </c>
      <c r="L1335" t="s">
        <v>108</v>
      </c>
      <c r="M1335" t="s">
        <v>1277</v>
      </c>
      <c r="N1335" t="s">
        <v>1278</v>
      </c>
      <c r="O1335" t="s">
        <v>580</v>
      </c>
      <c r="P1335" t="s">
        <v>2486</v>
      </c>
      <c r="Q1335" t="s">
        <v>2487</v>
      </c>
      <c r="R1335" t="s">
        <v>131</v>
      </c>
      <c r="S1335" s="83">
        <v>16387.599999999999</v>
      </c>
      <c r="T1335" s="83">
        <v>14575.5</v>
      </c>
      <c r="U1335" s="83">
        <v>1812.0999999999985</v>
      </c>
      <c r="V1335" s="83">
        <v>0</v>
      </c>
      <c r="W1335" s="83">
        <v>0</v>
      </c>
      <c r="X1335" s="83">
        <v>112.27200062900711</v>
      </c>
      <c r="Y1335">
        <v>0</v>
      </c>
      <c r="Z1335" s="83">
        <v>181.20999999999981</v>
      </c>
      <c r="AA1335" s="83">
        <v>293.48200062900696</v>
      </c>
    </row>
    <row r="1336" spans="1:27" x14ac:dyDescent="0.25">
      <c r="A1336" t="s">
        <v>1529</v>
      </c>
      <c r="B1336" t="s">
        <v>1529</v>
      </c>
      <c r="C1336" t="s">
        <v>2923</v>
      </c>
      <c r="D1336" t="s">
        <v>2924</v>
      </c>
      <c r="E1336" t="s">
        <v>2925</v>
      </c>
      <c r="F1336" t="s">
        <v>2926</v>
      </c>
      <c r="G1336" t="s">
        <v>2310</v>
      </c>
      <c r="H1336" t="s">
        <v>2927</v>
      </c>
      <c r="I1336" t="s">
        <v>44</v>
      </c>
      <c r="J1336" t="s">
        <v>106</v>
      </c>
      <c r="K1336" t="s">
        <v>107</v>
      </c>
      <c r="L1336" t="s">
        <v>108</v>
      </c>
      <c r="M1336" t="s">
        <v>1277</v>
      </c>
      <c r="N1336" t="s">
        <v>1278</v>
      </c>
      <c r="O1336" t="s">
        <v>580</v>
      </c>
      <c r="P1336" t="s">
        <v>2963</v>
      </c>
      <c r="Q1336" t="s">
        <v>2964</v>
      </c>
      <c r="R1336" t="s">
        <v>131</v>
      </c>
      <c r="S1336" s="83">
        <v>138.4</v>
      </c>
      <c r="T1336" s="83">
        <v>0</v>
      </c>
      <c r="U1336" s="83">
        <v>138.4</v>
      </c>
      <c r="V1336" s="83">
        <v>0</v>
      </c>
      <c r="W1336" s="83">
        <v>0</v>
      </c>
      <c r="X1336" s="83">
        <v>0</v>
      </c>
      <c r="Y1336">
        <v>0</v>
      </c>
      <c r="Z1336" s="83">
        <v>13.840000000000002</v>
      </c>
      <c r="AA1336" s="83">
        <v>13.840000000000002</v>
      </c>
    </row>
    <row r="1337" spans="1:27" x14ac:dyDescent="0.25">
      <c r="A1337" t="s">
        <v>1529</v>
      </c>
      <c r="B1337" t="s">
        <v>1529</v>
      </c>
      <c r="C1337" t="s">
        <v>2923</v>
      </c>
      <c r="D1337" t="s">
        <v>2924</v>
      </c>
      <c r="E1337" t="s">
        <v>2925</v>
      </c>
      <c r="F1337" t="s">
        <v>2926</v>
      </c>
      <c r="G1337" t="s">
        <v>2310</v>
      </c>
      <c r="H1337" t="s">
        <v>2927</v>
      </c>
      <c r="I1337" t="s">
        <v>44</v>
      </c>
      <c r="J1337" t="s">
        <v>106</v>
      </c>
      <c r="K1337" t="s">
        <v>107</v>
      </c>
      <c r="L1337" t="s">
        <v>108</v>
      </c>
      <c r="M1337" t="s">
        <v>1277</v>
      </c>
      <c r="N1337" t="s">
        <v>1278</v>
      </c>
      <c r="O1337" t="s">
        <v>1282</v>
      </c>
      <c r="P1337" t="s">
        <v>2489</v>
      </c>
      <c r="Q1337" t="s">
        <v>2490</v>
      </c>
      <c r="R1337" t="s">
        <v>131</v>
      </c>
      <c r="S1337" s="83">
        <v>138708.62000000002</v>
      </c>
      <c r="T1337" s="83">
        <v>121532.18000000002</v>
      </c>
      <c r="U1337" s="83">
        <v>17176.439999999995</v>
      </c>
      <c r="V1337" s="83">
        <v>0</v>
      </c>
      <c r="W1337" s="83">
        <v>0</v>
      </c>
      <c r="X1337" s="83">
        <v>936.13673557714037</v>
      </c>
      <c r="Y1337">
        <v>0</v>
      </c>
      <c r="Z1337" s="83">
        <v>1717.6439999999975</v>
      </c>
      <c r="AA1337" s="83">
        <v>2653.7807355771374</v>
      </c>
    </row>
    <row r="1338" spans="1:27" x14ac:dyDescent="0.25">
      <c r="A1338" t="s">
        <v>1529</v>
      </c>
      <c r="B1338" t="s">
        <v>1529</v>
      </c>
      <c r="C1338" t="s">
        <v>2923</v>
      </c>
      <c r="D1338" t="s">
        <v>2924</v>
      </c>
      <c r="E1338" t="s">
        <v>2925</v>
      </c>
      <c r="F1338" t="s">
        <v>2926</v>
      </c>
      <c r="G1338" t="s">
        <v>2310</v>
      </c>
      <c r="H1338" t="s">
        <v>2927</v>
      </c>
      <c r="I1338" t="s">
        <v>44</v>
      </c>
      <c r="J1338" t="s">
        <v>106</v>
      </c>
      <c r="K1338" t="s">
        <v>107</v>
      </c>
      <c r="L1338" t="s">
        <v>108</v>
      </c>
      <c r="M1338" t="s">
        <v>1277</v>
      </c>
      <c r="N1338" t="s">
        <v>1278</v>
      </c>
      <c r="O1338" t="s">
        <v>1282</v>
      </c>
      <c r="P1338" t="s">
        <v>2581</v>
      </c>
      <c r="Q1338" t="s">
        <v>2582</v>
      </c>
      <c r="R1338" t="s">
        <v>131</v>
      </c>
      <c r="S1338" s="83">
        <v>401380.20000000071</v>
      </c>
      <c r="T1338" s="83">
        <v>343676.7200000005</v>
      </c>
      <c r="U1338" s="83">
        <v>57703.480000000243</v>
      </c>
      <c r="V1338" s="83">
        <v>0</v>
      </c>
      <c r="W1338" s="83">
        <v>0</v>
      </c>
      <c r="X1338" s="83">
        <v>2647.2692479856719</v>
      </c>
      <c r="Y1338">
        <v>0</v>
      </c>
      <c r="Z1338" s="83">
        <v>5770.3480000000236</v>
      </c>
      <c r="AA1338" s="83">
        <v>8417.6172479856978</v>
      </c>
    </row>
    <row r="1339" spans="1:27" x14ac:dyDescent="0.25">
      <c r="A1339" t="s">
        <v>1529</v>
      </c>
      <c r="B1339" t="s">
        <v>1529</v>
      </c>
      <c r="C1339" t="s">
        <v>2923</v>
      </c>
      <c r="D1339" t="s">
        <v>2924</v>
      </c>
      <c r="E1339" t="s">
        <v>2925</v>
      </c>
      <c r="F1339" t="s">
        <v>2926</v>
      </c>
      <c r="G1339" t="s">
        <v>2310</v>
      </c>
      <c r="H1339" t="s">
        <v>2927</v>
      </c>
      <c r="I1339" t="s">
        <v>44</v>
      </c>
      <c r="J1339" t="s">
        <v>106</v>
      </c>
      <c r="K1339" t="s">
        <v>107</v>
      </c>
      <c r="L1339" t="s">
        <v>108</v>
      </c>
      <c r="M1339" t="s">
        <v>1277</v>
      </c>
      <c r="N1339" t="s">
        <v>1278</v>
      </c>
      <c r="O1339" t="s">
        <v>1282</v>
      </c>
      <c r="P1339" t="s">
        <v>2740</v>
      </c>
      <c r="Q1339" t="s">
        <v>2741</v>
      </c>
      <c r="R1339" t="s">
        <v>131</v>
      </c>
      <c r="S1339" s="83">
        <v>0</v>
      </c>
      <c r="T1339" s="83">
        <v>266.40000000000003</v>
      </c>
      <c r="U1339" s="83">
        <v>-266.40000000000003</v>
      </c>
      <c r="V1339" s="83">
        <v>0</v>
      </c>
      <c r="W1339" s="83">
        <v>0</v>
      </c>
      <c r="X1339" s="83">
        <v>2.0520229815490034</v>
      </c>
      <c r="Y1339">
        <v>0</v>
      </c>
      <c r="Z1339" s="83">
        <v>-26.640000000000004</v>
      </c>
      <c r="AA1339" s="83">
        <v>-24.587977018450999</v>
      </c>
    </row>
    <row r="1340" spans="1:27" x14ac:dyDescent="0.25">
      <c r="A1340" t="s">
        <v>1529</v>
      </c>
      <c r="B1340" t="s">
        <v>1529</v>
      </c>
      <c r="C1340" t="s">
        <v>2923</v>
      </c>
      <c r="D1340" t="s">
        <v>2924</v>
      </c>
      <c r="E1340" t="s">
        <v>2925</v>
      </c>
      <c r="F1340" t="s">
        <v>2926</v>
      </c>
      <c r="G1340" t="s">
        <v>2310</v>
      </c>
      <c r="H1340" t="s">
        <v>2927</v>
      </c>
      <c r="I1340" t="s">
        <v>44</v>
      </c>
      <c r="J1340" t="s">
        <v>106</v>
      </c>
      <c r="K1340" t="s">
        <v>107</v>
      </c>
      <c r="L1340" t="s">
        <v>108</v>
      </c>
      <c r="M1340" t="s">
        <v>1277</v>
      </c>
      <c r="N1340" t="s">
        <v>1278</v>
      </c>
      <c r="O1340" t="s">
        <v>1282</v>
      </c>
      <c r="P1340" t="s">
        <v>2965</v>
      </c>
      <c r="Q1340" t="s">
        <v>1283</v>
      </c>
      <c r="R1340" t="s">
        <v>131</v>
      </c>
      <c r="S1340" s="83">
        <v>17230.400000000001</v>
      </c>
      <c r="T1340" s="83">
        <v>16296</v>
      </c>
      <c r="U1340" s="83">
        <v>934.39999999999964</v>
      </c>
      <c r="V1340" s="83">
        <v>0</v>
      </c>
      <c r="W1340" s="83">
        <v>0</v>
      </c>
      <c r="X1340" s="83">
        <v>125.52464905151108</v>
      </c>
      <c r="Y1340">
        <v>0</v>
      </c>
      <c r="Z1340" s="83">
        <v>93.440000000000026</v>
      </c>
      <c r="AA1340" s="83">
        <v>218.96464905151103</v>
      </c>
    </row>
    <row r="1341" spans="1:27" x14ac:dyDescent="0.25">
      <c r="A1341" t="s">
        <v>1529</v>
      </c>
      <c r="B1341" t="s">
        <v>1529</v>
      </c>
      <c r="C1341" t="s">
        <v>2923</v>
      </c>
      <c r="D1341" t="s">
        <v>2924</v>
      </c>
      <c r="E1341" t="s">
        <v>2925</v>
      </c>
      <c r="F1341" t="s">
        <v>2926</v>
      </c>
      <c r="G1341" t="s">
        <v>2310</v>
      </c>
      <c r="H1341" t="s">
        <v>2927</v>
      </c>
      <c r="I1341" t="s">
        <v>44</v>
      </c>
      <c r="J1341" t="s">
        <v>106</v>
      </c>
      <c r="K1341" t="s">
        <v>107</v>
      </c>
      <c r="L1341" t="s">
        <v>108</v>
      </c>
      <c r="M1341" t="s">
        <v>1277</v>
      </c>
      <c r="N1341" t="s">
        <v>1278</v>
      </c>
      <c r="O1341" t="s">
        <v>1279</v>
      </c>
      <c r="P1341" t="s">
        <v>1280</v>
      </c>
      <c r="Q1341" t="s">
        <v>1281</v>
      </c>
      <c r="R1341" t="s">
        <v>131</v>
      </c>
      <c r="S1341" s="83">
        <v>37671.660000000003</v>
      </c>
      <c r="T1341" s="83">
        <v>35712.560000000019</v>
      </c>
      <c r="U1341" s="83">
        <v>1959.0999999999817</v>
      </c>
      <c r="V1341" s="83">
        <v>0</v>
      </c>
      <c r="W1341" s="83">
        <v>0</v>
      </c>
      <c r="X1341" s="83">
        <v>275.08631325055444</v>
      </c>
      <c r="Y1341">
        <v>0</v>
      </c>
      <c r="Z1341" s="83">
        <v>195.90999999999809</v>
      </c>
      <c r="AA1341" s="83">
        <v>470.9963132505523</v>
      </c>
    </row>
    <row r="1342" spans="1:27" x14ac:dyDescent="0.25">
      <c r="A1342" t="s">
        <v>1529</v>
      </c>
      <c r="B1342" t="s">
        <v>1529</v>
      </c>
      <c r="C1342" t="s">
        <v>2923</v>
      </c>
      <c r="D1342" t="s">
        <v>2924</v>
      </c>
      <c r="E1342" t="s">
        <v>2925</v>
      </c>
      <c r="F1342" t="s">
        <v>2926</v>
      </c>
      <c r="G1342" t="s">
        <v>2310</v>
      </c>
      <c r="H1342" t="s">
        <v>2927</v>
      </c>
      <c r="I1342" t="s">
        <v>44</v>
      </c>
      <c r="J1342" t="s">
        <v>106</v>
      </c>
      <c r="K1342" t="s">
        <v>107</v>
      </c>
      <c r="L1342" t="s">
        <v>108</v>
      </c>
      <c r="M1342" t="s">
        <v>1277</v>
      </c>
      <c r="N1342" t="s">
        <v>1278</v>
      </c>
      <c r="O1342" t="s">
        <v>2410</v>
      </c>
      <c r="P1342" t="s">
        <v>2411</v>
      </c>
      <c r="Q1342" t="s">
        <v>2412</v>
      </c>
      <c r="R1342" t="s">
        <v>131</v>
      </c>
      <c r="S1342" s="83">
        <v>81.599999999999994</v>
      </c>
      <c r="T1342" s="83">
        <v>0</v>
      </c>
      <c r="U1342" s="83">
        <v>81.599999999999994</v>
      </c>
      <c r="V1342" s="83">
        <v>0</v>
      </c>
      <c r="W1342" s="83">
        <v>0</v>
      </c>
      <c r="X1342" s="83">
        <v>0</v>
      </c>
      <c r="Y1342">
        <v>0</v>
      </c>
      <c r="Z1342" s="83">
        <v>8.16</v>
      </c>
      <c r="AA1342" s="83">
        <v>8.16</v>
      </c>
    </row>
    <row r="1343" spans="1:27" x14ac:dyDescent="0.25">
      <c r="A1343" t="s">
        <v>1529</v>
      </c>
      <c r="B1343" t="s">
        <v>1529</v>
      </c>
      <c r="C1343" t="s">
        <v>2923</v>
      </c>
      <c r="D1343" t="s">
        <v>2924</v>
      </c>
      <c r="E1343" t="s">
        <v>2925</v>
      </c>
      <c r="F1343" t="s">
        <v>2926</v>
      </c>
      <c r="G1343" t="s">
        <v>2310</v>
      </c>
      <c r="H1343" t="s">
        <v>2927</v>
      </c>
      <c r="I1343" t="s">
        <v>44</v>
      </c>
      <c r="J1343" t="s">
        <v>106</v>
      </c>
      <c r="K1343" t="s">
        <v>107</v>
      </c>
      <c r="L1343" t="s">
        <v>108</v>
      </c>
      <c r="M1343" t="s">
        <v>1277</v>
      </c>
      <c r="N1343" t="s">
        <v>1278</v>
      </c>
      <c r="O1343" t="s">
        <v>3823</v>
      </c>
      <c r="P1343" t="s">
        <v>3824</v>
      </c>
      <c r="Q1343" t="s">
        <v>3825</v>
      </c>
      <c r="R1343" t="s">
        <v>131</v>
      </c>
      <c r="S1343" s="83">
        <v>3352</v>
      </c>
      <c r="T1343" s="83">
        <v>0</v>
      </c>
      <c r="U1343" s="83">
        <v>3352</v>
      </c>
      <c r="V1343" s="83">
        <v>0</v>
      </c>
      <c r="W1343" s="83">
        <v>0</v>
      </c>
      <c r="X1343" s="83">
        <v>0</v>
      </c>
      <c r="Y1343">
        <v>0</v>
      </c>
      <c r="Z1343" s="83">
        <v>335.20000000000005</v>
      </c>
      <c r="AA1343" s="83">
        <v>335.20000000000005</v>
      </c>
    </row>
    <row r="1344" spans="1:27" x14ac:dyDescent="0.25">
      <c r="A1344" t="s">
        <v>1529</v>
      </c>
      <c r="B1344" t="s">
        <v>1529</v>
      </c>
      <c r="C1344" t="s">
        <v>2923</v>
      </c>
      <c r="D1344" t="s">
        <v>2924</v>
      </c>
      <c r="E1344" t="s">
        <v>2925</v>
      </c>
      <c r="F1344" t="s">
        <v>2926</v>
      </c>
      <c r="G1344" t="s">
        <v>2310</v>
      </c>
      <c r="H1344" t="s">
        <v>2927</v>
      </c>
      <c r="I1344" t="s">
        <v>44</v>
      </c>
      <c r="J1344" t="s">
        <v>106</v>
      </c>
      <c r="K1344" t="s">
        <v>107</v>
      </c>
      <c r="L1344" t="s">
        <v>108</v>
      </c>
      <c r="M1344" t="s">
        <v>1277</v>
      </c>
      <c r="N1344" t="s">
        <v>2491</v>
      </c>
      <c r="O1344" t="s">
        <v>2492</v>
      </c>
      <c r="P1344" t="s">
        <v>2911</v>
      </c>
      <c r="Q1344" t="s">
        <v>2912</v>
      </c>
      <c r="R1344" t="s">
        <v>131</v>
      </c>
      <c r="S1344" s="83">
        <v>973.58</v>
      </c>
      <c r="T1344" s="83">
        <v>1103.5999999999999</v>
      </c>
      <c r="U1344" s="83">
        <v>-130.01999999999998</v>
      </c>
      <c r="V1344" s="83">
        <v>0</v>
      </c>
      <c r="W1344" s="83">
        <v>0</v>
      </c>
      <c r="X1344" s="83">
        <v>8.5007979070475947</v>
      </c>
      <c r="Y1344">
        <v>0</v>
      </c>
      <c r="Z1344" s="83">
        <v>-13.002000000000001</v>
      </c>
      <c r="AA1344" s="83">
        <v>-4.5012020929524095</v>
      </c>
    </row>
    <row r="1345" spans="1:27" x14ac:dyDescent="0.25">
      <c r="A1345" t="s">
        <v>1529</v>
      </c>
      <c r="B1345" t="s">
        <v>1529</v>
      </c>
      <c r="C1345" t="s">
        <v>2989</v>
      </c>
      <c r="D1345" t="s">
        <v>2990</v>
      </c>
      <c r="E1345" t="s">
        <v>2991</v>
      </c>
      <c r="F1345" t="s">
        <v>2992</v>
      </c>
      <c r="G1345" t="s">
        <v>2310</v>
      </c>
      <c r="H1345" t="s">
        <v>2993</v>
      </c>
      <c r="I1345" t="s">
        <v>68</v>
      </c>
      <c r="J1345" t="s">
        <v>80</v>
      </c>
      <c r="K1345" t="s">
        <v>81</v>
      </c>
      <c r="L1345" t="s">
        <v>82</v>
      </c>
      <c r="M1345" t="s">
        <v>848</v>
      </c>
      <c r="N1345" t="s">
        <v>849</v>
      </c>
      <c r="O1345" t="s">
        <v>850</v>
      </c>
      <c r="P1345" t="s">
        <v>851</v>
      </c>
      <c r="Q1345" t="s">
        <v>852</v>
      </c>
      <c r="R1345" t="s">
        <v>131</v>
      </c>
      <c r="S1345" s="83">
        <v>0</v>
      </c>
      <c r="T1345" s="83">
        <v>244.93</v>
      </c>
      <c r="U1345" s="83">
        <v>-244.93</v>
      </c>
      <c r="V1345" s="83">
        <v>0</v>
      </c>
      <c r="W1345" s="83">
        <v>0</v>
      </c>
      <c r="X1345" s="83">
        <v>1.886644102367858</v>
      </c>
      <c r="Y1345">
        <v>0</v>
      </c>
      <c r="Z1345" s="83">
        <v>-24.493000000000002</v>
      </c>
      <c r="AA1345" s="83">
        <v>-22.606355897632145</v>
      </c>
    </row>
    <row r="1346" spans="1:27" x14ac:dyDescent="0.25">
      <c r="A1346" t="s">
        <v>1529</v>
      </c>
      <c r="B1346" t="s">
        <v>1529</v>
      </c>
      <c r="C1346" t="s">
        <v>2989</v>
      </c>
      <c r="D1346" t="s">
        <v>2990</v>
      </c>
      <c r="E1346" t="s">
        <v>2991</v>
      </c>
      <c r="F1346" t="s">
        <v>2992</v>
      </c>
      <c r="G1346" t="s">
        <v>2310</v>
      </c>
      <c r="H1346" t="s">
        <v>2993</v>
      </c>
      <c r="I1346" t="s">
        <v>68</v>
      </c>
      <c r="J1346" t="s">
        <v>80</v>
      </c>
      <c r="K1346" t="s">
        <v>81</v>
      </c>
      <c r="L1346" t="s">
        <v>82</v>
      </c>
      <c r="M1346" t="s">
        <v>369</v>
      </c>
      <c r="N1346" t="s">
        <v>370</v>
      </c>
      <c r="O1346" t="s">
        <v>1128</v>
      </c>
      <c r="P1346" t="s">
        <v>2751</v>
      </c>
      <c r="Q1346" t="s">
        <v>2752</v>
      </c>
      <c r="R1346" t="s">
        <v>131</v>
      </c>
      <c r="S1346" s="83">
        <v>0</v>
      </c>
      <c r="T1346" s="83">
        <v>433.84</v>
      </c>
      <c r="U1346" s="83">
        <v>-433.84</v>
      </c>
      <c r="V1346" s="83">
        <v>0</v>
      </c>
      <c r="W1346" s="83">
        <v>0</v>
      </c>
      <c r="X1346" s="83">
        <v>3.3417779666487215</v>
      </c>
      <c r="Y1346">
        <v>0</v>
      </c>
      <c r="Z1346" s="83">
        <v>-43.384</v>
      </c>
      <c r="AA1346" s="83">
        <v>-40.04222203335128</v>
      </c>
    </row>
    <row r="1347" spans="1:27" x14ac:dyDescent="0.25">
      <c r="A1347" t="s">
        <v>1529</v>
      </c>
      <c r="B1347" t="s">
        <v>1529</v>
      </c>
      <c r="C1347" t="s">
        <v>2989</v>
      </c>
      <c r="D1347" t="s">
        <v>2990</v>
      </c>
      <c r="E1347" t="s">
        <v>2991</v>
      </c>
      <c r="F1347" t="s">
        <v>2992</v>
      </c>
      <c r="G1347" t="s">
        <v>2310</v>
      </c>
      <c r="H1347" t="s">
        <v>2993</v>
      </c>
      <c r="I1347" t="s">
        <v>68</v>
      </c>
      <c r="J1347" t="s">
        <v>80</v>
      </c>
      <c r="K1347" t="s">
        <v>81</v>
      </c>
      <c r="L1347" t="s">
        <v>82</v>
      </c>
      <c r="M1347" t="s">
        <v>369</v>
      </c>
      <c r="N1347" t="s">
        <v>370</v>
      </c>
      <c r="O1347" t="s">
        <v>1128</v>
      </c>
      <c r="P1347" t="s">
        <v>3676</v>
      </c>
      <c r="Q1347" t="s">
        <v>3677</v>
      </c>
      <c r="R1347" t="s">
        <v>131</v>
      </c>
      <c r="S1347" s="83">
        <v>0</v>
      </c>
      <c r="T1347" s="83">
        <v>246.89</v>
      </c>
      <c r="U1347" s="83">
        <v>-246.89</v>
      </c>
      <c r="V1347" s="83">
        <v>0</v>
      </c>
      <c r="W1347" s="83">
        <v>0</v>
      </c>
      <c r="X1347" s="83">
        <v>1.9017415687486234</v>
      </c>
      <c r="Y1347">
        <v>0</v>
      </c>
      <c r="Z1347" s="83">
        <v>-24.689</v>
      </c>
      <c r="AA1347" s="83">
        <v>-22.787258431251377</v>
      </c>
    </row>
    <row r="1348" spans="1:27" x14ac:dyDescent="0.25">
      <c r="A1348" t="s">
        <v>1529</v>
      </c>
      <c r="B1348" t="s">
        <v>1529</v>
      </c>
      <c r="C1348" t="s">
        <v>2989</v>
      </c>
      <c r="D1348" t="s">
        <v>2990</v>
      </c>
      <c r="E1348" t="s">
        <v>2991</v>
      </c>
      <c r="F1348" t="s">
        <v>2992</v>
      </c>
      <c r="G1348" t="s">
        <v>2310</v>
      </c>
      <c r="H1348" t="s">
        <v>2993</v>
      </c>
      <c r="I1348" t="s">
        <v>68</v>
      </c>
      <c r="J1348" t="s">
        <v>80</v>
      </c>
      <c r="K1348" t="s">
        <v>81</v>
      </c>
      <c r="L1348" t="s">
        <v>82</v>
      </c>
      <c r="M1348" t="s">
        <v>369</v>
      </c>
      <c r="N1348" t="s">
        <v>370</v>
      </c>
      <c r="O1348" t="s">
        <v>637</v>
      </c>
      <c r="P1348" t="s">
        <v>638</v>
      </c>
      <c r="Q1348" t="s">
        <v>639</v>
      </c>
      <c r="R1348" t="s">
        <v>131</v>
      </c>
      <c r="S1348" s="83">
        <v>0</v>
      </c>
      <c r="T1348" s="83">
        <v>83.12</v>
      </c>
      <c r="U1348" s="83">
        <v>-83.12</v>
      </c>
      <c r="V1348" s="83">
        <v>0</v>
      </c>
      <c r="W1348" s="83">
        <v>0</v>
      </c>
      <c r="X1348" s="83">
        <v>0.64025581916799235</v>
      </c>
      <c r="Y1348">
        <v>0</v>
      </c>
      <c r="Z1348" s="83">
        <v>-8.3120000000000012</v>
      </c>
      <c r="AA1348" s="83">
        <v>-7.6717441808320093</v>
      </c>
    </row>
    <row r="1349" spans="1:27" x14ac:dyDescent="0.25">
      <c r="A1349" t="s">
        <v>1529</v>
      </c>
      <c r="B1349" t="s">
        <v>1529</v>
      </c>
      <c r="C1349" t="s">
        <v>2989</v>
      </c>
      <c r="D1349" t="s">
        <v>2990</v>
      </c>
      <c r="E1349" t="s">
        <v>2991</v>
      </c>
      <c r="F1349" t="s">
        <v>2992</v>
      </c>
      <c r="G1349" t="s">
        <v>2310</v>
      </c>
      <c r="H1349" t="s">
        <v>2993</v>
      </c>
      <c r="I1349" t="s">
        <v>68</v>
      </c>
      <c r="J1349" t="s">
        <v>80</v>
      </c>
      <c r="K1349" t="s">
        <v>83</v>
      </c>
      <c r="L1349" t="s">
        <v>82</v>
      </c>
      <c r="M1349" t="s">
        <v>214</v>
      </c>
      <c r="N1349" t="s">
        <v>216</v>
      </c>
      <c r="O1349" t="s">
        <v>216</v>
      </c>
      <c r="P1349" t="s">
        <v>540</v>
      </c>
      <c r="Q1349" t="s">
        <v>218</v>
      </c>
      <c r="R1349" t="s">
        <v>72</v>
      </c>
      <c r="S1349" s="83">
        <v>1419.25</v>
      </c>
      <c r="T1349" s="83">
        <v>0</v>
      </c>
      <c r="U1349" s="83">
        <v>1419.25</v>
      </c>
      <c r="V1349" s="83">
        <v>0</v>
      </c>
      <c r="W1349" s="83">
        <v>0</v>
      </c>
      <c r="X1349" s="83">
        <v>0</v>
      </c>
      <c r="Y1349">
        <v>0</v>
      </c>
      <c r="Z1349" s="83">
        <v>141.92500000000001</v>
      </c>
      <c r="AA1349" s="83">
        <v>141.92500000000001</v>
      </c>
    </row>
    <row r="1350" spans="1:27" x14ac:dyDescent="0.25">
      <c r="A1350" t="s">
        <v>1529</v>
      </c>
      <c r="B1350" t="s">
        <v>1529</v>
      </c>
      <c r="C1350" t="s">
        <v>2989</v>
      </c>
      <c r="D1350" t="s">
        <v>2990</v>
      </c>
      <c r="E1350" t="s">
        <v>2991</v>
      </c>
      <c r="F1350" t="s">
        <v>2992</v>
      </c>
      <c r="G1350" t="s">
        <v>2310</v>
      </c>
      <c r="H1350" t="s">
        <v>2993</v>
      </c>
      <c r="I1350" t="s">
        <v>68</v>
      </c>
      <c r="J1350" t="s">
        <v>80</v>
      </c>
      <c r="K1350" t="s">
        <v>83</v>
      </c>
      <c r="L1350" t="s">
        <v>82</v>
      </c>
      <c r="M1350" t="s">
        <v>1539</v>
      </c>
      <c r="N1350" t="s">
        <v>206</v>
      </c>
      <c r="O1350" t="s">
        <v>207</v>
      </c>
      <c r="P1350" t="s">
        <v>2998</v>
      </c>
      <c r="Q1350" t="s">
        <v>2999</v>
      </c>
      <c r="R1350" t="s">
        <v>72</v>
      </c>
      <c r="S1350" s="83">
        <v>1498.9499999999998</v>
      </c>
      <c r="T1350" s="83">
        <v>0</v>
      </c>
      <c r="U1350" s="83">
        <v>1498.9499999999998</v>
      </c>
      <c r="V1350" s="83">
        <v>0</v>
      </c>
      <c r="W1350" s="83">
        <v>0</v>
      </c>
      <c r="X1350" s="83">
        <v>0</v>
      </c>
      <c r="Y1350">
        <v>0</v>
      </c>
      <c r="Z1350" s="83">
        <v>149.89499999999998</v>
      </c>
      <c r="AA1350" s="83">
        <v>149.89499999999998</v>
      </c>
    </row>
    <row r="1351" spans="1:27" x14ac:dyDescent="0.25">
      <c r="A1351" t="s">
        <v>1529</v>
      </c>
      <c r="B1351" t="s">
        <v>1529</v>
      </c>
      <c r="C1351" t="s">
        <v>2989</v>
      </c>
      <c r="D1351" t="s">
        <v>2990</v>
      </c>
      <c r="E1351" t="s">
        <v>2991</v>
      </c>
      <c r="F1351" t="s">
        <v>2992</v>
      </c>
      <c r="G1351" t="s">
        <v>2310</v>
      </c>
      <c r="H1351" t="s">
        <v>2993</v>
      </c>
      <c r="I1351" t="s">
        <v>68</v>
      </c>
      <c r="J1351" t="s">
        <v>80</v>
      </c>
      <c r="K1351" t="s">
        <v>83</v>
      </c>
      <c r="L1351" t="s">
        <v>82</v>
      </c>
      <c r="M1351" t="s">
        <v>1539</v>
      </c>
      <c r="N1351" t="s">
        <v>206</v>
      </c>
      <c r="O1351" t="s">
        <v>407</v>
      </c>
      <c r="P1351" t="s">
        <v>408</v>
      </c>
      <c r="Q1351" t="s">
        <v>409</v>
      </c>
      <c r="R1351" t="s">
        <v>72</v>
      </c>
      <c r="S1351" s="83">
        <v>999.3</v>
      </c>
      <c r="T1351" s="83">
        <v>0</v>
      </c>
      <c r="U1351" s="83">
        <v>999.3</v>
      </c>
      <c r="V1351" s="83">
        <v>0</v>
      </c>
      <c r="W1351" s="83">
        <v>0</v>
      </c>
      <c r="X1351" s="83">
        <v>0</v>
      </c>
      <c r="Y1351">
        <v>0</v>
      </c>
      <c r="Z1351" s="83">
        <v>99.93</v>
      </c>
      <c r="AA1351" s="83">
        <v>99.93</v>
      </c>
    </row>
    <row r="1352" spans="1:27" x14ac:dyDescent="0.25">
      <c r="A1352" t="s">
        <v>1529</v>
      </c>
      <c r="B1352" t="s">
        <v>1529</v>
      </c>
      <c r="C1352" t="s">
        <v>2989</v>
      </c>
      <c r="D1352" t="s">
        <v>2990</v>
      </c>
      <c r="E1352" t="s">
        <v>2991</v>
      </c>
      <c r="F1352" t="s">
        <v>2992</v>
      </c>
      <c r="G1352" t="s">
        <v>2310</v>
      </c>
      <c r="H1352" t="s">
        <v>2993</v>
      </c>
      <c r="I1352" t="s">
        <v>68</v>
      </c>
      <c r="J1352" t="s">
        <v>80</v>
      </c>
      <c r="K1352" t="s">
        <v>83</v>
      </c>
      <c r="L1352" t="s">
        <v>82</v>
      </c>
      <c r="M1352" t="s">
        <v>1539</v>
      </c>
      <c r="N1352" t="s">
        <v>206</v>
      </c>
      <c r="O1352" t="s">
        <v>208</v>
      </c>
      <c r="P1352" t="s">
        <v>2586</v>
      </c>
      <c r="Q1352" t="s">
        <v>1703</v>
      </c>
      <c r="R1352" t="s">
        <v>72</v>
      </c>
      <c r="S1352" s="83">
        <v>2964.24</v>
      </c>
      <c r="T1352" s="83">
        <v>0</v>
      </c>
      <c r="U1352" s="83">
        <v>2964.24</v>
      </c>
      <c r="V1352" s="83">
        <v>0</v>
      </c>
      <c r="W1352" s="83">
        <v>0</v>
      </c>
      <c r="X1352" s="83">
        <v>0</v>
      </c>
      <c r="Y1352">
        <v>0</v>
      </c>
      <c r="Z1352" s="83">
        <v>296.42399999999998</v>
      </c>
      <c r="AA1352" s="83">
        <v>296.42399999999998</v>
      </c>
    </row>
    <row r="1353" spans="1:27" x14ac:dyDescent="0.25">
      <c r="A1353" t="s">
        <v>1529</v>
      </c>
      <c r="B1353" t="s">
        <v>1529</v>
      </c>
      <c r="C1353" t="s">
        <v>2989</v>
      </c>
      <c r="D1353" t="s">
        <v>2990</v>
      </c>
      <c r="E1353" t="s">
        <v>2991</v>
      </c>
      <c r="F1353" t="s">
        <v>2992</v>
      </c>
      <c r="G1353" t="s">
        <v>2310</v>
      </c>
      <c r="H1353" t="s">
        <v>2993</v>
      </c>
      <c r="I1353" t="s">
        <v>68</v>
      </c>
      <c r="J1353" t="s">
        <v>80</v>
      </c>
      <c r="K1353" t="s">
        <v>83</v>
      </c>
      <c r="L1353" t="s">
        <v>82</v>
      </c>
      <c r="M1353" t="s">
        <v>1539</v>
      </c>
      <c r="N1353" t="s">
        <v>206</v>
      </c>
      <c r="O1353" t="s">
        <v>209</v>
      </c>
      <c r="P1353" t="s">
        <v>2622</v>
      </c>
      <c r="Q1353" t="s">
        <v>2623</v>
      </c>
      <c r="R1353" t="s">
        <v>72</v>
      </c>
      <c r="S1353" s="83">
        <v>3331.04</v>
      </c>
      <c r="T1353" s="83">
        <v>0</v>
      </c>
      <c r="U1353" s="83">
        <v>3331.04</v>
      </c>
      <c r="V1353" s="83">
        <v>0</v>
      </c>
      <c r="W1353" s="83">
        <v>0</v>
      </c>
      <c r="X1353" s="83">
        <v>0</v>
      </c>
      <c r="Y1353">
        <v>0</v>
      </c>
      <c r="Z1353" s="83">
        <v>333.10400000000004</v>
      </c>
      <c r="AA1353" s="83">
        <v>333.10400000000004</v>
      </c>
    </row>
    <row r="1354" spans="1:27" x14ac:dyDescent="0.25">
      <c r="A1354" t="s">
        <v>1529</v>
      </c>
      <c r="B1354" t="s">
        <v>1529</v>
      </c>
      <c r="C1354" t="s">
        <v>2989</v>
      </c>
      <c r="D1354" t="s">
        <v>2990</v>
      </c>
      <c r="E1354" t="s">
        <v>2991</v>
      </c>
      <c r="F1354" t="s">
        <v>2992</v>
      </c>
      <c r="G1354" t="s">
        <v>2310</v>
      </c>
      <c r="H1354" t="s">
        <v>2993</v>
      </c>
      <c r="I1354" t="s">
        <v>68</v>
      </c>
      <c r="J1354" t="s">
        <v>80</v>
      </c>
      <c r="K1354" t="s">
        <v>84</v>
      </c>
      <c r="L1354" t="s">
        <v>85</v>
      </c>
      <c r="M1354" t="s">
        <v>219</v>
      </c>
      <c r="N1354" t="s">
        <v>220</v>
      </c>
      <c r="O1354" t="s">
        <v>3877</v>
      </c>
      <c r="P1354" t="s">
        <v>423</v>
      </c>
      <c r="Q1354" t="s">
        <v>424</v>
      </c>
      <c r="R1354" t="s">
        <v>72</v>
      </c>
      <c r="S1354" s="83">
        <v>2189.25</v>
      </c>
      <c r="T1354" s="83">
        <v>0</v>
      </c>
      <c r="U1354" s="83">
        <v>2189.25</v>
      </c>
      <c r="V1354" s="83">
        <v>0</v>
      </c>
      <c r="W1354" s="83">
        <v>0</v>
      </c>
      <c r="X1354" s="83">
        <v>0</v>
      </c>
      <c r="Y1354">
        <v>0</v>
      </c>
      <c r="Z1354" s="83">
        <v>218.92500000000001</v>
      </c>
      <c r="AA1354" s="83">
        <v>218.92500000000001</v>
      </c>
    </row>
    <row r="1355" spans="1:27" x14ac:dyDescent="0.25">
      <c r="A1355" t="s">
        <v>1529</v>
      </c>
      <c r="B1355" t="s">
        <v>1529</v>
      </c>
      <c r="C1355" t="s">
        <v>2989</v>
      </c>
      <c r="D1355" t="s">
        <v>2990</v>
      </c>
      <c r="E1355" t="s">
        <v>2991</v>
      </c>
      <c r="F1355" t="s">
        <v>2992</v>
      </c>
      <c r="G1355" t="s">
        <v>2310</v>
      </c>
      <c r="H1355" t="s">
        <v>2993</v>
      </c>
      <c r="I1355" t="s">
        <v>68</v>
      </c>
      <c r="J1355" t="s">
        <v>77</v>
      </c>
      <c r="K1355" t="s">
        <v>78</v>
      </c>
      <c r="L1355" t="s">
        <v>79</v>
      </c>
      <c r="M1355" t="s">
        <v>790</v>
      </c>
      <c r="N1355" t="s">
        <v>791</v>
      </c>
      <c r="O1355" t="s">
        <v>821</v>
      </c>
      <c r="P1355" t="s">
        <v>1002</v>
      </c>
      <c r="Q1355" t="s">
        <v>1003</v>
      </c>
      <c r="R1355" t="s">
        <v>131</v>
      </c>
      <c r="S1355" s="83">
        <v>86.75</v>
      </c>
      <c r="T1355" s="83">
        <v>0</v>
      </c>
      <c r="U1355" s="83">
        <v>86.75</v>
      </c>
      <c r="V1355" s="83">
        <v>0</v>
      </c>
      <c r="W1355" s="83">
        <v>0</v>
      </c>
      <c r="X1355" s="83">
        <v>0</v>
      </c>
      <c r="Y1355">
        <v>0</v>
      </c>
      <c r="Z1355" s="83">
        <v>8.6750000000000007</v>
      </c>
      <c r="AA1355" s="83">
        <v>8.6750000000000007</v>
      </c>
    </row>
    <row r="1356" spans="1:27" x14ac:dyDescent="0.25">
      <c r="A1356" t="s">
        <v>1529</v>
      </c>
      <c r="B1356" t="s">
        <v>1529</v>
      </c>
      <c r="C1356" t="s">
        <v>2989</v>
      </c>
      <c r="D1356" t="s">
        <v>2990</v>
      </c>
      <c r="E1356" t="s">
        <v>2991</v>
      </c>
      <c r="F1356" t="s">
        <v>2992</v>
      </c>
      <c r="G1356" t="s">
        <v>2310</v>
      </c>
      <c r="H1356" t="s">
        <v>2993</v>
      </c>
      <c r="I1356" t="s">
        <v>68</v>
      </c>
      <c r="J1356" t="s">
        <v>77</v>
      </c>
      <c r="K1356" t="s">
        <v>78</v>
      </c>
      <c r="L1356" t="s">
        <v>79</v>
      </c>
      <c r="M1356" t="s">
        <v>790</v>
      </c>
      <c r="N1356" t="s">
        <v>791</v>
      </c>
      <c r="O1356" t="s">
        <v>792</v>
      </c>
      <c r="P1356" t="s">
        <v>793</v>
      </c>
      <c r="Q1356" t="s">
        <v>794</v>
      </c>
      <c r="R1356" t="s">
        <v>131</v>
      </c>
      <c r="S1356" s="83">
        <v>6192</v>
      </c>
      <c r="T1356" s="83">
        <v>3440</v>
      </c>
      <c r="U1356" s="83">
        <v>2752</v>
      </c>
      <c r="V1356" s="83">
        <v>0</v>
      </c>
      <c r="W1356" s="83">
        <v>0</v>
      </c>
      <c r="X1356" s="83">
        <v>26.497594056038178</v>
      </c>
      <c r="Y1356">
        <v>0</v>
      </c>
      <c r="Z1356" s="83">
        <v>275.20000000000005</v>
      </c>
      <c r="AA1356" s="83">
        <v>301.69759405603821</v>
      </c>
    </row>
    <row r="1357" spans="1:27" x14ac:dyDescent="0.25">
      <c r="A1357" t="s">
        <v>1529</v>
      </c>
      <c r="B1357" t="s">
        <v>1529</v>
      </c>
      <c r="C1357" t="s">
        <v>2989</v>
      </c>
      <c r="D1357" t="s">
        <v>2990</v>
      </c>
      <c r="E1357" t="s">
        <v>2991</v>
      </c>
      <c r="F1357" t="s">
        <v>2992</v>
      </c>
      <c r="G1357" t="s">
        <v>2310</v>
      </c>
      <c r="H1357" t="s">
        <v>2993</v>
      </c>
      <c r="I1357" t="s">
        <v>68</v>
      </c>
      <c r="J1357" t="s">
        <v>69</v>
      </c>
      <c r="K1357" t="s">
        <v>70</v>
      </c>
      <c r="L1357" t="s">
        <v>71</v>
      </c>
      <c r="M1357" t="s">
        <v>1291</v>
      </c>
      <c r="N1357" t="s">
        <v>1997</v>
      </c>
      <c r="O1357" t="s">
        <v>1997</v>
      </c>
      <c r="P1357" t="s">
        <v>1998</v>
      </c>
      <c r="Q1357" t="s">
        <v>1999</v>
      </c>
      <c r="R1357" t="s">
        <v>72</v>
      </c>
      <c r="S1357" s="83">
        <v>3418.8</v>
      </c>
      <c r="T1357" s="83">
        <v>31013.399999999998</v>
      </c>
      <c r="U1357" s="83">
        <v>-27594.599999999995</v>
      </c>
      <c r="V1357" s="83">
        <v>0</v>
      </c>
      <c r="W1357" s="83">
        <v>0</v>
      </c>
      <c r="X1357" s="83">
        <v>238.88967543532979</v>
      </c>
      <c r="Y1357">
        <v>0</v>
      </c>
      <c r="Z1357" s="83">
        <v>-2759.4599999999987</v>
      </c>
      <c r="AA1357" s="83">
        <v>-2520.5703245646691</v>
      </c>
    </row>
    <row r="1358" spans="1:27" x14ac:dyDescent="0.25">
      <c r="A1358" t="s">
        <v>1529</v>
      </c>
      <c r="B1358" t="s">
        <v>1529</v>
      </c>
      <c r="C1358" t="s">
        <v>2989</v>
      </c>
      <c r="D1358" t="s">
        <v>2990</v>
      </c>
      <c r="E1358" t="s">
        <v>2991</v>
      </c>
      <c r="F1358" t="s">
        <v>2992</v>
      </c>
      <c r="G1358" t="s">
        <v>2310</v>
      </c>
      <c r="H1358" t="s">
        <v>2993</v>
      </c>
      <c r="I1358" t="s">
        <v>68</v>
      </c>
      <c r="J1358" t="s">
        <v>69</v>
      </c>
      <c r="K1358" t="s">
        <v>70</v>
      </c>
      <c r="L1358" t="s">
        <v>71</v>
      </c>
      <c r="M1358" t="s">
        <v>1291</v>
      </c>
      <c r="N1358" t="s">
        <v>1997</v>
      </c>
      <c r="O1358" t="s">
        <v>1997</v>
      </c>
      <c r="P1358" t="s">
        <v>2528</v>
      </c>
      <c r="Q1358" t="s">
        <v>1999</v>
      </c>
      <c r="R1358" t="s">
        <v>72</v>
      </c>
      <c r="S1358" s="83">
        <v>37354.5</v>
      </c>
      <c r="T1358" s="83">
        <v>0</v>
      </c>
      <c r="U1358" s="83">
        <v>37354.5</v>
      </c>
      <c r="V1358" s="83">
        <v>0</v>
      </c>
      <c r="W1358" s="83">
        <v>0</v>
      </c>
      <c r="X1358" s="83">
        <v>0</v>
      </c>
      <c r="Y1358">
        <v>0</v>
      </c>
      <c r="Z1358" s="83">
        <v>3735.4500000000007</v>
      </c>
      <c r="AA1358" s="83">
        <v>3735.4500000000007</v>
      </c>
    </row>
    <row r="1359" spans="1:27" x14ac:dyDescent="0.25">
      <c r="A1359" t="s">
        <v>1529</v>
      </c>
      <c r="B1359" t="s">
        <v>1529</v>
      </c>
      <c r="C1359" t="s">
        <v>2989</v>
      </c>
      <c r="D1359" t="s">
        <v>2990</v>
      </c>
      <c r="E1359" t="s">
        <v>2991</v>
      </c>
      <c r="F1359" t="s">
        <v>2992</v>
      </c>
      <c r="G1359" t="s">
        <v>2310</v>
      </c>
      <c r="H1359" t="s">
        <v>2993</v>
      </c>
      <c r="I1359" t="s">
        <v>68</v>
      </c>
      <c r="J1359" t="s">
        <v>69</v>
      </c>
      <c r="K1359" t="s">
        <v>70</v>
      </c>
      <c r="L1359" t="s">
        <v>71</v>
      </c>
      <c r="M1359" t="s">
        <v>124</v>
      </c>
      <c r="N1359" t="s">
        <v>1714</v>
      </c>
      <c r="O1359" t="s">
        <v>1299</v>
      </c>
      <c r="P1359" t="s">
        <v>1300</v>
      </c>
      <c r="Q1359" t="s">
        <v>1301</v>
      </c>
      <c r="R1359" t="s">
        <v>72</v>
      </c>
      <c r="S1359" s="83">
        <v>58.8</v>
      </c>
      <c r="T1359" s="83">
        <v>0</v>
      </c>
      <c r="U1359" s="83">
        <v>58.8</v>
      </c>
      <c r="V1359" s="83">
        <v>0</v>
      </c>
      <c r="W1359" s="83">
        <v>0</v>
      </c>
      <c r="X1359" s="83">
        <v>0</v>
      </c>
      <c r="Y1359">
        <v>0</v>
      </c>
      <c r="Z1359" s="83">
        <v>5.88</v>
      </c>
      <c r="AA1359" s="83">
        <v>5.88</v>
      </c>
    </row>
    <row r="1360" spans="1:27" x14ac:dyDescent="0.25">
      <c r="A1360" t="s">
        <v>1529</v>
      </c>
      <c r="B1360" t="s">
        <v>1529</v>
      </c>
      <c r="C1360" t="s">
        <v>2989</v>
      </c>
      <c r="D1360" t="s">
        <v>2990</v>
      </c>
      <c r="E1360" t="s">
        <v>2991</v>
      </c>
      <c r="F1360" t="s">
        <v>2992</v>
      </c>
      <c r="G1360" t="s">
        <v>2310</v>
      </c>
      <c r="H1360" t="s">
        <v>2993</v>
      </c>
      <c r="I1360" t="s">
        <v>68</v>
      </c>
      <c r="J1360" t="s">
        <v>69</v>
      </c>
      <c r="K1360" t="s">
        <v>70</v>
      </c>
      <c r="L1360" t="s">
        <v>71</v>
      </c>
      <c r="M1360" t="s">
        <v>124</v>
      </c>
      <c r="N1360" t="s">
        <v>3706</v>
      </c>
      <c r="O1360" t="s">
        <v>3707</v>
      </c>
      <c r="P1360" t="s">
        <v>1306</v>
      </c>
      <c r="Q1360" t="s">
        <v>918</v>
      </c>
      <c r="R1360" t="s">
        <v>72</v>
      </c>
      <c r="S1360" s="83">
        <v>100.56</v>
      </c>
      <c r="T1360" s="83">
        <v>0</v>
      </c>
      <c r="U1360" s="83">
        <v>100.56</v>
      </c>
      <c r="V1360" s="83">
        <v>0</v>
      </c>
      <c r="W1360" s="83">
        <v>0</v>
      </c>
      <c r="X1360" s="83">
        <v>0</v>
      </c>
      <c r="Y1360">
        <v>0</v>
      </c>
      <c r="Z1360" s="83">
        <v>10.056000000000001</v>
      </c>
      <c r="AA1360" s="83">
        <v>10.056000000000001</v>
      </c>
    </row>
    <row r="1361" spans="1:27" x14ac:dyDescent="0.25">
      <c r="A1361" t="s">
        <v>1529</v>
      </c>
      <c r="B1361" t="s">
        <v>1529</v>
      </c>
      <c r="C1361" t="s">
        <v>2989</v>
      </c>
      <c r="D1361" t="s">
        <v>2990</v>
      </c>
      <c r="E1361" t="s">
        <v>2991</v>
      </c>
      <c r="F1361" t="s">
        <v>2992</v>
      </c>
      <c r="G1361" t="s">
        <v>2310</v>
      </c>
      <c r="H1361" t="s">
        <v>2993</v>
      </c>
      <c r="I1361" t="s">
        <v>68</v>
      </c>
      <c r="J1361" t="s">
        <v>69</v>
      </c>
      <c r="K1361" t="s">
        <v>70</v>
      </c>
      <c r="L1361" t="s">
        <v>71</v>
      </c>
      <c r="M1361" t="s">
        <v>124</v>
      </c>
      <c r="N1361" t="s">
        <v>3706</v>
      </c>
      <c r="O1361" t="s">
        <v>3707</v>
      </c>
      <c r="P1361" t="s">
        <v>1754</v>
      </c>
      <c r="Q1361" t="s">
        <v>918</v>
      </c>
      <c r="R1361" t="s">
        <v>72</v>
      </c>
      <c r="S1361" s="83">
        <v>0</v>
      </c>
      <c r="T1361" s="83">
        <v>90.84</v>
      </c>
      <c r="U1361" s="83">
        <v>-90.84</v>
      </c>
      <c r="V1361" s="83">
        <v>0</v>
      </c>
      <c r="W1361" s="83">
        <v>0</v>
      </c>
      <c r="X1361" s="83">
        <v>0.69972135001468261</v>
      </c>
      <c r="Y1361">
        <v>0</v>
      </c>
      <c r="Z1361" s="83">
        <v>-9.0840000000000014</v>
      </c>
      <c r="AA1361" s="83">
        <v>-8.384278649985319</v>
      </c>
    </row>
    <row r="1362" spans="1:27" x14ac:dyDescent="0.25">
      <c r="A1362" t="s">
        <v>1529</v>
      </c>
      <c r="B1362" t="s">
        <v>1529</v>
      </c>
      <c r="C1362" t="s">
        <v>2989</v>
      </c>
      <c r="D1362" t="s">
        <v>2990</v>
      </c>
      <c r="E1362" t="s">
        <v>2991</v>
      </c>
      <c r="F1362" t="s">
        <v>2992</v>
      </c>
      <c r="G1362" t="s">
        <v>2310</v>
      </c>
      <c r="H1362" t="s">
        <v>2993</v>
      </c>
      <c r="I1362" t="s">
        <v>68</v>
      </c>
      <c r="J1362" t="s">
        <v>69</v>
      </c>
      <c r="K1362" t="s">
        <v>70</v>
      </c>
      <c r="L1362" t="s">
        <v>71</v>
      </c>
      <c r="M1362" t="s">
        <v>124</v>
      </c>
      <c r="N1362" t="s">
        <v>749</v>
      </c>
      <c r="O1362" t="s">
        <v>3712</v>
      </c>
      <c r="P1362" t="s">
        <v>2140</v>
      </c>
      <c r="Q1362" t="s">
        <v>2139</v>
      </c>
      <c r="R1362" t="s">
        <v>72</v>
      </c>
      <c r="S1362" s="83">
        <v>0</v>
      </c>
      <c r="T1362" s="83">
        <v>557.28</v>
      </c>
      <c r="U1362" s="83">
        <v>-557.28</v>
      </c>
      <c r="V1362" s="83">
        <v>0</v>
      </c>
      <c r="W1362" s="83">
        <v>0</v>
      </c>
      <c r="X1362" s="83">
        <v>4.2926102370781845</v>
      </c>
      <c r="Y1362">
        <v>0</v>
      </c>
      <c r="Z1362" s="83">
        <v>-55.728000000000009</v>
      </c>
      <c r="AA1362" s="83">
        <v>-51.43538976292183</v>
      </c>
    </row>
    <row r="1363" spans="1:27" x14ac:dyDescent="0.25">
      <c r="A1363" t="s">
        <v>1529</v>
      </c>
      <c r="B1363" t="s">
        <v>1529</v>
      </c>
      <c r="C1363" t="s">
        <v>2989</v>
      </c>
      <c r="D1363" t="s">
        <v>2990</v>
      </c>
      <c r="E1363" t="s">
        <v>2991</v>
      </c>
      <c r="F1363" t="s">
        <v>2992</v>
      </c>
      <c r="G1363" t="s">
        <v>2310</v>
      </c>
      <c r="H1363" t="s">
        <v>2993</v>
      </c>
      <c r="I1363" t="s">
        <v>68</v>
      </c>
      <c r="J1363" t="s">
        <v>69</v>
      </c>
      <c r="K1363" t="s">
        <v>70</v>
      </c>
      <c r="L1363" t="s">
        <v>71</v>
      </c>
      <c r="M1363" t="s">
        <v>124</v>
      </c>
      <c r="N1363" t="s">
        <v>749</v>
      </c>
      <c r="O1363" t="s">
        <v>3712</v>
      </c>
      <c r="P1363" t="s">
        <v>2138</v>
      </c>
      <c r="Q1363" t="s">
        <v>2139</v>
      </c>
      <c r="R1363" t="s">
        <v>72</v>
      </c>
      <c r="S1363" s="83">
        <v>307.07999999999993</v>
      </c>
      <c r="T1363" s="83">
        <v>557.28</v>
      </c>
      <c r="U1363" s="83">
        <v>-250.2000000000001</v>
      </c>
      <c r="V1363" s="83">
        <v>0</v>
      </c>
      <c r="W1363" s="83">
        <v>0</v>
      </c>
      <c r="X1363" s="83">
        <v>4.2926102370781845</v>
      </c>
      <c r="Y1363">
        <v>0</v>
      </c>
      <c r="Z1363" s="83">
        <v>-25.020000000000017</v>
      </c>
      <c r="AA1363" s="83">
        <v>-20.727389762921835</v>
      </c>
    </row>
    <row r="1364" spans="1:27" x14ac:dyDescent="0.25">
      <c r="A1364" t="s">
        <v>1529</v>
      </c>
      <c r="B1364" t="s">
        <v>1529</v>
      </c>
      <c r="C1364" t="s">
        <v>2989</v>
      </c>
      <c r="D1364" t="s">
        <v>2990</v>
      </c>
      <c r="E1364" t="s">
        <v>2991</v>
      </c>
      <c r="F1364" t="s">
        <v>2992</v>
      </c>
      <c r="G1364" t="s">
        <v>2310</v>
      </c>
      <c r="H1364" t="s">
        <v>2993</v>
      </c>
      <c r="I1364" t="s">
        <v>68</v>
      </c>
      <c r="J1364" t="s">
        <v>69</v>
      </c>
      <c r="K1364" t="s">
        <v>70</v>
      </c>
      <c r="L1364" t="s">
        <v>71</v>
      </c>
      <c r="M1364" t="s">
        <v>124</v>
      </c>
      <c r="N1364" t="s">
        <v>749</v>
      </c>
      <c r="O1364" t="s">
        <v>3712</v>
      </c>
      <c r="P1364" t="s">
        <v>2434</v>
      </c>
      <c r="Q1364" t="s">
        <v>2139</v>
      </c>
      <c r="R1364" t="s">
        <v>72</v>
      </c>
      <c r="S1364" s="83">
        <v>306.47999999999996</v>
      </c>
      <c r="T1364" s="83">
        <v>278.64</v>
      </c>
      <c r="U1364" s="83">
        <v>27.839999999999975</v>
      </c>
      <c r="V1364" s="83">
        <v>0</v>
      </c>
      <c r="W1364" s="83">
        <v>0</v>
      </c>
      <c r="X1364" s="83">
        <v>2.1463051185390922</v>
      </c>
      <c r="Y1364">
        <v>0</v>
      </c>
      <c r="Z1364" s="83">
        <v>2.7839999999999918</v>
      </c>
      <c r="AA1364" s="83">
        <v>4.9303051185390814</v>
      </c>
    </row>
    <row r="1365" spans="1:27" x14ac:dyDescent="0.25">
      <c r="A1365" t="s">
        <v>1529</v>
      </c>
      <c r="B1365" t="s">
        <v>1529</v>
      </c>
      <c r="C1365" t="s">
        <v>2989</v>
      </c>
      <c r="D1365" t="s">
        <v>2990</v>
      </c>
      <c r="E1365" t="s">
        <v>2991</v>
      </c>
      <c r="F1365" t="s">
        <v>2992</v>
      </c>
      <c r="G1365" t="s">
        <v>2310</v>
      </c>
      <c r="H1365" t="s">
        <v>2993</v>
      </c>
      <c r="I1365" t="s">
        <v>68</v>
      </c>
      <c r="J1365" t="s">
        <v>69</v>
      </c>
      <c r="K1365" t="s">
        <v>70</v>
      </c>
      <c r="L1365" t="s">
        <v>71</v>
      </c>
      <c r="M1365" t="s">
        <v>124</v>
      </c>
      <c r="N1365" t="s">
        <v>304</v>
      </c>
      <c r="O1365" t="s">
        <v>3716</v>
      </c>
      <c r="P1365" t="s">
        <v>3789</v>
      </c>
      <c r="Q1365" t="s">
        <v>1348</v>
      </c>
      <c r="R1365" t="s">
        <v>72</v>
      </c>
      <c r="S1365" s="83">
        <v>0</v>
      </c>
      <c r="T1365" s="83">
        <v>100.92</v>
      </c>
      <c r="U1365" s="83">
        <v>-100.92</v>
      </c>
      <c r="V1365" s="83">
        <v>0</v>
      </c>
      <c r="W1365" s="83">
        <v>0</v>
      </c>
      <c r="X1365" s="83">
        <v>0.77736546283005015</v>
      </c>
      <c r="Y1365">
        <v>0</v>
      </c>
      <c r="Z1365" s="83">
        <v>-10.092000000000001</v>
      </c>
      <c r="AA1365" s="83">
        <v>-9.3146345371699493</v>
      </c>
    </row>
    <row r="1366" spans="1:27" x14ac:dyDescent="0.25">
      <c r="A1366" t="s">
        <v>1529</v>
      </c>
      <c r="B1366" t="s">
        <v>1529</v>
      </c>
      <c r="C1366" t="s">
        <v>2989</v>
      </c>
      <c r="D1366" t="s">
        <v>2990</v>
      </c>
      <c r="E1366" t="s">
        <v>2991</v>
      </c>
      <c r="F1366" t="s">
        <v>2992</v>
      </c>
      <c r="G1366" t="s">
        <v>2310</v>
      </c>
      <c r="H1366" t="s">
        <v>2993</v>
      </c>
      <c r="I1366" t="s">
        <v>68</v>
      </c>
      <c r="J1366" t="s">
        <v>69</v>
      </c>
      <c r="K1366" t="s">
        <v>70</v>
      </c>
      <c r="L1366" t="s">
        <v>71</v>
      </c>
      <c r="M1366" t="s">
        <v>124</v>
      </c>
      <c r="N1366" t="s">
        <v>304</v>
      </c>
      <c r="O1366" t="s">
        <v>725</v>
      </c>
      <c r="P1366" t="s">
        <v>1350</v>
      </c>
      <c r="Q1366" t="s">
        <v>727</v>
      </c>
      <c r="R1366" t="s">
        <v>72</v>
      </c>
      <c r="S1366" s="83">
        <v>0</v>
      </c>
      <c r="T1366" s="83">
        <v>103.92</v>
      </c>
      <c r="U1366" s="83">
        <v>-103.92</v>
      </c>
      <c r="V1366" s="83">
        <v>0</v>
      </c>
      <c r="W1366" s="83">
        <v>0</v>
      </c>
      <c r="X1366" s="83">
        <v>0.80047382973938574</v>
      </c>
      <c r="Y1366">
        <v>0</v>
      </c>
      <c r="Z1366" s="83">
        <v>-10.392000000000003</v>
      </c>
      <c r="AA1366" s="83">
        <v>-9.591526170260618</v>
      </c>
    </row>
    <row r="1367" spans="1:27" x14ac:dyDescent="0.25">
      <c r="A1367" t="s">
        <v>1529</v>
      </c>
      <c r="B1367" t="s">
        <v>1529</v>
      </c>
      <c r="C1367" t="s">
        <v>2989</v>
      </c>
      <c r="D1367" t="s">
        <v>2990</v>
      </c>
      <c r="E1367" t="s">
        <v>2991</v>
      </c>
      <c r="F1367" t="s">
        <v>2992</v>
      </c>
      <c r="G1367" t="s">
        <v>2310</v>
      </c>
      <c r="H1367" t="s">
        <v>2993</v>
      </c>
      <c r="I1367" t="s">
        <v>68</v>
      </c>
      <c r="J1367" t="s">
        <v>69</v>
      </c>
      <c r="K1367" t="s">
        <v>70</v>
      </c>
      <c r="L1367" t="s">
        <v>71</v>
      </c>
      <c r="M1367" t="s">
        <v>124</v>
      </c>
      <c r="N1367" t="s">
        <v>304</v>
      </c>
      <c r="O1367" t="s">
        <v>725</v>
      </c>
      <c r="P1367" t="s">
        <v>1351</v>
      </c>
      <c r="Q1367" t="s">
        <v>727</v>
      </c>
      <c r="R1367" t="s">
        <v>72</v>
      </c>
      <c r="S1367" s="83">
        <v>0</v>
      </c>
      <c r="T1367" s="83">
        <v>103.92</v>
      </c>
      <c r="U1367" s="83">
        <v>-103.92</v>
      </c>
      <c r="V1367" s="83">
        <v>0</v>
      </c>
      <c r="W1367" s="83">
        <v>0</v>
      </c>
      <c r="X1367" s="83">
        <v>0.80047382973938574</v>
      </c>
      <c r="Y1367">
        <v>0</v>
      </c>
      <c r="Z1367" s="83">
        <v>-10.392000000000003</v>
      </c>
      <c r="AA1367" s="83">
        <v>-9.591526170260618</v>
      </c>
    </row>
    <row r="1368" spans="1:27" x14ac:dyDescent="0.25">
      <c r="A1368" t="s">
        <v>1529</v>
      </c>
      <c r="B1368" t="s">
        <v>1529</v>
      </c>
      <c r="C1368" t="s">
        <v>2989</v>
      </c>
      <c r="D1368" t="s">
        <v>2990</v>
      </c>
      <c r="E1368" t="s">
        <v>2991</v>
      </c>
      <c r="F1368" t="s">
        <v>2992</v>
      </c>
      <c r="G1368" t="s">
        <v>2310</v>
      </c>
      <c r="H1368" t="s">
        <v>2993</v>
      </c>
      <c r="I1368" t="s">
        <v>68</v>
      </c>
      <c r="J1368" t="s">
        <v>69</v>
      </c>
      <c r="K1368" t="s">
        <v>70</v>
      </c>
      <c r="L1368" t="s">
        <v>71</v>
      </c>
      <c r="M1368" t="s">
        <v>124</v>
      </c>
      <c r="N1368" t="s">
        <v>304</v>
      </c>
      <c r="O1368" t="s">
        <v>725</v>
      </c>
      <c r="P1368" t="s">
        <v>1352</v>
      </c>
      <c r="Q1368" t="s">
        <v>727</v>
      </c>
      <c r="R1368" t="s">
        <v>72</v>
      </c>
      <c r="S1368" s="83">
        <v>0</v>
      </c>
      <c r="T1368" s="83">
        <v>311.76</v>
      </c>
      <c r="U1368" s="83">
        <v>-311.76</v>
      </c>
      <c r="V1368" s="83">
        <v>0</v>
      </c>
      <c r="W1368" s="83">
        <v>0</v>
      </c>
      <c r="X1368" s="83">
        <v>2.4014214892181576</v>
      </c>
      <c r="Y1368">
        <v>0</v>
      </c>
      <c r="Z1368" s="83">
        <v>-31.175999999999998</v>
      </c>
      <c r="AA1368" s="83">
        <v>-28.774578510781836</v>
      </c>
    </row>
    <row r="1369" spans="1:27" x14ac:dyDescent="0.25">
      <c r="A1369" t="s">
        <v>1529</v>
      </c>
      <c r="B1369" t="s">
        <v>1529</v>
      </c>
      <c r="C1369" t="s">
        <v>2989</v>
      </c>
      <c r="D1369" t="s">
        <v>2990</v>
      </c>
      <c r="E1369" t="s">
        <v>2991</v>
      </c>
      <c r="F1369" t="s">
        <v>2992</v>
      </c>
      <c r="G1369" t="s">
        <v>2310</v>
      </c>
      <c r="H1369" t="s">
        <v>2993</v>
      </c>
      <c r="I1369" t="s">
        <v>68</v>
      </c>
      <c r="J1369" t="s">
        <v>69</v>
      </c>
      <c r="K1369" t="s">
        <v>70</v>
      </c>
      <c r="L1369" t="s">
        <v>71</v>
      </c>
      <c r="M1369" t="s">
        <v>124</v>
      </c>
      <c r="N1369" t="s">
        <v>304</v>
      </c>
      <c r="O1369" t="s">
        <v>1359</v>
      </c>
      <c r="P1369" t="s">
        <v>1360</v>
      </c>
      <c r="Q1369" t="s">
        <v>1361</v>
      </c>
      <c r="R1369" t="s">
        <v>72</v>
      </c>
      <c r="S1369" s="83">
        <v>0</v>
      </c>
      <c r="T1369" s="83">
        <v>463.2</v>
      </c>
      <c r="U1369" s="83">
        <v>-463.2</v>
      </c>
      <c r="V1369" s="83">
        <v>0</v>
      </c>
      <c r="W1369" s="83">
        <v>0</v>
      </c>
      <c r="X1369" s="83">
        <v>3.5679318508014188</v>
      </c>
      <c r="Y1369">
        <v>0</v>
      </c>
      <c r="Z1369" s="83">
        <v>-46.320000000000007</v>
      </c>
      <c r="AA1369" s="83">
        <v>-42.752068149198578</v>
      </c>
    </row>
    <row r="1370" spans="1:27" x14ac:dyDescent="0.25">
      <c r="A1370" t="s">
        <v>1529</v>
      </c>
      <c r="B1370" t="s">
        <v>1529</v>
      </c>
      <c r="C1370" t="s">
        <v>2989</v>
      </c>
      <c r="D1370" t="s">
        <v>2990</v>
      </c>
      <c r="E1370" t="s">
        <v>2991</v>
      </c>
      <c r="F1370" t="s">
        <v>2992</v>
      </c>
      <c r="G1370" t="s">
        <v>2310</v>
      </c>
      <c r="H1370" t="s">
        <v>2993</v>
      </c>
      <c r="I1370" t="s">
        <v>68</v>
      </c>
      <c r="J1370" t="s">
        <v>69</v>
      </c>
      <c r="K1370" t="s">
        <v>70</v>
      </c>
      <c r="L1370" t="s">
        <v>71</v>
      </c>
      <c r="M1370" t="s">
        <v>124</v>
      </c>
      <c r="N1370" t="s">
        <v>304</v>
      </c>
      <c r="O1370" t="s">
        <v>3878</v>
      </c>
      <c r="P1370" t="s">
        <v>3000</v>
      </c>
      <c r="Q1370" t="s">
        <v>619</v>
      </c>
      <c r="R1370" t="s">
        <v>72</v>
      </c>
      <c r="S1370" s="83">
        <v>379.44</v>
      </c>
      <c r="T1370" s="83">
        <v>0</v>
      </c>
      <c r="U1370" s="83">
        <v>379.44</v>
      </c>
      <c r="V1370" s="83">
        <v>0</v>
      </c>
      <c r="W1370" s="83">
        <v>0</v>
      </c>
      <c r="X1370" s="83">
        <v>0</v>
      </c>
      <c r="Y1370">
        <v>0</v>
      </c>
      <c r="Z1370" s="83">
        <v>37.944000000000003</v>
      </c>
      <c r="AA1370" s="83">
        <v>37.944000000000003</v>
      </c>
    </row>
    <row r="1371" spans="1:27" x14ac:dyDescent="0.25">
      <c r="A1371" t="s">
        <v>1529</v>
      </c>
      <c r="B1371" t="s">
        <v>1529</v>
      </c>
      <c r="C1371" t="s">
        <v>2989</v>
      </c>
      <c r="D1371" t="s">
        <v>2990</v>
      </c>
      <c r="E1371" t="s">
        <v>2991</v>
      </c>
      <c r="F1371" t="s">
        <v>2992</v>
      </c>
      <c r="G1371" t="s">
        <v>2310</v>
      </c>
      <c r="H1371" t="s">
        <v>2993</v>
      </c>
      <c r="I1371" t="s">
        <v>68</v>
      </c>
      <c r="J1371" t="s">
        <v>69</v>
      </c>
      <c r="K1371" t="s">
        <v>70</v>
      </c>
      <c r="L1371" t="s">
        <v>71</v>
      </c>
      <c r="M1371" t="s">
        <v>124</v>
      </c>
      <c r="N1371" t="s">
        <v>3718</v>
      </c>
      <c r="O1371" t="s">
        <v>3718</v>
      </c>
      <c r="P1371" t="s">
        <v>1372</v>
      </c>
      <c r="Q1371" t="s">
        <v>126</v>
      </c>
      <c r="R1371" t="s">
        <v>72</v>
      </c>
      <c r="S1371" s="83">
        <v>343</v>
      </c>
      <c r="T1371" s="83">
        <v>388.75</v>
      </c>
      <c r="U1371" s="83">
        <v>-45.75</v>
      </c>
      <c r="V1371" s="83">
        <v>0</v>
      </c>
      <c r="W1371" s="83">
        <v>0</v>
      </c>
      <c r="X1371" s="83">
        <v>2.9944592120014075</v>
      </c>
      <c r="Y1371">
        <v>0</v>
      </c>
      <c r="Z1371" s="83">
        <v>-4.5749999999999993</v>
      </c>
      <c r="AA1371" s="83">
        <v>-1.5805407879985953</v>
      </c>
    </row>
    <row r="1372" spans="1:27" x14ac:dyDescent="0.25">
      <c r="A1372" t="s">
        <v>1529</v>
      </c>
      <c r="B1372" t="s">
        <v>1529</v>
      </c>
      <c r="C1372" t="s">
        <v>2989</v>
      </c>
      <c r="D1372" t="s">
        <v>2990</v>
      </c>
      <c r="E1372" t="s">
        <v>2991</v>
      </c>
      <c r="F1372" t="s">
        <v>2992</v>
      </c>
      <c r="G1372" t="s">
        <v>2310</v>
      </c>
      <c r="H1372" t="s">
        <v>2993</v>
      </c>
      <c r="I1372" t="s">
        <v>68</v>
      </c>
      <c r="J1372" t="s">
        <v>69</v>
      </c>
      <c r="K1372" t="s">
        <v>70</v>
      </c>
      <c r="L1372" t="s">
        <v>71</v>
      </c>
      <c r="M1372" t="s">
        <v>124</v>
      </c>
      <c r="N1372" t="s">
        <v>2011</v>
      </c>
      <c r="O1372" t="s">
        <v>1377</v>
      </c>
      <c r="P1372" t="s">
        <v>1378</v>
      </c>
      <c r="Q1372" t="s">
        <v>1379</v>
      </c>
      <c r="R1372" t="s">
        <v>72</v>
      </c>
      <c r="S1372" s="83">
        <v>91</v>
      </c>
      <c r="T1372" s="83">
        <v>0</v>
      </c>
      <c r="U1372" s="83">
        <v>91</v>
      </c>
      <c r="V1372" s="83">
        <v>0</v>
      </c>
      <c r="W1372" s="83">
        <v>0</v>
      </c>
      <c r="X1372" s="83">
        <v>0</v>
      </c>
      <c r="Y1372">
        <v>0</v>
      </c>
      <c r="Z1372" s="83">
        <v>9.1</v>
      </c>
      <c r="AA1372" s="83">
        <v>9.1</v>
      </c>
    </row>
    <row r="1373" spans="1:27" x14ac:dyDescent="0.25">
      <c r="A1373" t="s">
        <v>1529</v>
      </c>
      <c r="B1373" t="s">
        <v>1529</v>
      </c>
      <c r="C1373" t="s">
        <v>2989</v>
      </c>
      <c r="D1373" t="s">
        <v>2990</v>
      </c>
      <c r="E1373" t="s">
        <v>2991</v>
      </c>
      <c r="F1373" t="s">
        <v>2992</v>
      </c>
      <c r="G1373" t="s">
        <v>2310</v>
      </c>
      <c r="H1373" t="s">
        <v>2993</v>
      </c>
      <c r="I1373" t="s">
        <v>68</v>
      </c>
      <c r="J1373" t="s">
        <v>69</v>
      </c>
      <c r="K1373" t="s">
        <v>70</v>
      </c>
      <c r="L1373" t="s">
        <v>71</v>
      </c>
      <c r="M1373" t="s">
        <v>124</v>
      </c>
      <c r="N1373" t="s">
        <v>2011</v>
      </c>
      <c r="O1373" t="s">
        <v>1377</v>
      </c>
      <c r="P1373" t="s">
        <v>1380</v>
      </c>
      <c r="Q1373" t="s">
        <v>1381</v>
      </c>
      <c r="R1373" t="s">
        <v>72</v>
      </c>
      <c r="S1373" s="83">
        <v>88.5</v>
      </c>
      <c r="T1373" s="83">
        <v>0</v>
      </c>
      <c r="U1373" s="83">
        <v>88.5</v>
      </c>
      <c r="V1373" s="83">
        <v>0</v>
      </c>
      <c r="W1373" s="83">
        <v>0</v>
      </c>
      <c r="X1373" s="83">
        <v>0</v>
      </c>
      <c r="Y1373">
        <v>0</v>
      </c>
      <c r="Z1373" s="83">
        <v>8.85</v>
      </c>
      <c r="AA1373" s="83">
        <v>8.85</v>
      </c>
    </row>
    <row r="1374" spans="1:27" x14ac:dyDescent="0.25">
      <c r="A1374" t="s">
        <v>1529</v>
      </c>
      <c r="B1374" t="s">
        <v>1529</v>
      </c>
      <c r="C1374" t="s">
        <v>2989</v>
      </c>
      <c r="D1374" t="s">
        <v>2990</v>
      </c>
      <c r="E1374" t="s">
        <v>2991</v>
      </c>
      <c r="F1374" t="s">
        <v>2992</v>
      </c>
      <c r="G1374" t="s">
        <v>2310</v>
      </c>
      <c r="H1374" t="s">
        <v>2993</v>
      </c>
      <c r="I1374" t="s">
        <v>68</v>
      </c>
      <c r="J1374" t="s">
        <v>69</v>
      </c>
      <c r="K1374" t="s">
        <v>70</v>
      </c>
      <c r="L1374" t="s">
        <v>71</v>
      </c>
      <c r="M1374" t="s">
        <v>124</v>
      </c>
      <c r="N1374" t="s">
        <v>2012</v>
      </c>
      <c r="O1374" t="s">
        <v>1382</v>
      </c>
      <c r="P1374" t="s">
        <v>2013</v>
      </c>
      <c r="Q1374" t="s">
        <v>1384</v>
      </c>
      <c r="R1374" t="s">
        <v>72</v>
      </c>
      <c r="S1374" s="83">
        <v>141.6</v>
      </c>
      <c r="T1374" s="83">
        <v>0</v>
      </c>
      <c r="U1374" s="83">
        <v>141.6</v>
      </c>
      <c r="V1374" s="83">
        <v>0</v>
      </c>
      <c r="W1374" s="83">
        <v>0</v>
      </c>
      <c r="X1374" s="83">
        <v>0</v>
      </c>
      <c r="Y1374">
        <v>0</v>
      </c>
      <c r="Z1374" s="83">
        <v>14.16</v>
      </c>
      <c r="AA1374" s="83">
        <v>14.16</v>
      </c>
    </row>
    <row r="1375" spans="1:27" x14ac:dyDescent="0.25">
      <c r="A1375" t="s">
        <v>1529</v>
      </c>
      <c r="B1375" t="s">
        <v>1529</v>
      </c>
      <c r="C1375" t="s">
        <v>2989</v>
      </c>
      <c r="D1375" t="s">
        <v>2990</v>
      </c>
      <c r="E1375" t="s">
        <v>2991</v>
      </c>
      <c r="F1375" t="s">
        <v>2992</v>
      </c>
      <c r="G1375" t="s">
        <v>2310</v>
      </c>
      <c r="H1375" t="s">
        <v>2993</v>
      </c>
      <c r="I1375" t="s">
        <v>68</v>
      </c>
      <c r="J1375" t="s">
        <v>69</v>
      </c>
      <c r="K1375" t="s">
        <v>70</v>
      </c>
      <c r="L1375" t="s">
        <v>71</v>
      </c>
      <c r="M1375" t="s">
        <v>124</v>
      </c>
      <c r="N1375" t="s">
        <v>3709</v>
      </c>
      <c r="O1375" t="s">
        <v>1313</v>
      </c>
      <c r="P1375" t="s">
        <v>1848</v>
      </c>
      <c r="Q1375" t="s">
        <v>1847</v>
      </c>
      <c r="R1375" t="s">
        <v>72</v>
      </c>
      <c r="S1375" s="83">
        <v>5956.6</v>
      </c>
      <c r="T1375" s="83">
        <v>5603</v>
      </c>
      <c r="U1375" s="83">
        <v>353.6</v>
      </c>
      <c r="V1375" s="83">
        <v>0</v>
      </c>
      <c r="W1375" s="83">
        <v>0</v>
      </c>
      <c r="X1375" s="83">
        <v>43.158726597669158</v>
      </c>
      <c r="Y1375">
        <v>0</v>
      </c>
      <c r="Z1375" s="83">
        <v>35.360000000000028</v>
      </c>
      <c r="AA1375" s="83">
        <v>78.518726597669186</v>
      </c>
    </row>
    <row r="1376" spans="1:27" x14ac:dyDescent="0.25">
      <c r="A1376" t="s">
        <v>1529</v>
      </c>
      <c r="B1376" t="s">
        <v>1529</v>
      </c>
      <c r="C1376" t="s">
        <v>2989</v>
      </c>
      <c r="D1376" t="s">
        <v>2990</v>
      </c>
      <c r="E1376" t="s">
        <v>2991</v>
      </c>
      <c r="F1376" t="s">
        <v>2992</v>
      </c>
      <c r="G1376" t="s">
        <v>2310</v>
      </c>
      <c r="H1376" t="s">
        <v>2993</v>
      </c>
      <c r="I1376" t="s">
        <v>68</v>
      </c>
      <c r="J1376" t="s">
        <v>69</v>
      </c>
      <c r="K1376" t="s">
        <v>70</v>
      </c>
      <c r="L1376" t="s">
        <v>71</v>
      </c>
      <c r="M1376" t="s">
        <v>124</v>
      </c>
      <c r="N1376" t="s">
        <v>3709</v>
      </c>
      <c r="O1376" t="s">
        <v>1313</v>
      </c>
      <c r="P1376" t="s">
        <v>1849</v>
      </c>
      <c r="Q1376" t="s">
        <v>1847</v>
      </c>
      <c r="R1376" t="s">
        <v>72</v>
      </c>
      <c r="S1376" s="83">
        <v>1552.7</v>
      </c>
      <c r="T1376" s="83">
        <v>3663.5</v>
      </c>
      <c r="U1376" s="83">
        <v>-2110.8000000000002</v>
      </c>
      <c r="V1376" s="83">
        <v>0</v>
      </c>
      <c r="W1376" s="83">
        <v>0</v>
      </c>
      <c r="X1376" s="83">
        <v>28.219167390783674</v>
      </c>
      <c r="Y1376">
        <v>0</v>
      </c>
      <c r="Z1376" s="83">
        <v>-211.07999999999993</v>
      </c>
      <c r="AA1376" s="83">
        <v>-182.86083260921626</v>
      </c>
    </row>
    <row r="1377" spans="1:27" x14ac:dyDescent="0.25">
      <c r="A1377" t="s">
        <v>1529</v>
      </c>
      <c r="B1377" t="s">
        <v>1529</v>
      </c>
      <c r="C1377" t="s">
        <v>2989</v>
      </c>
      <c r="D1377" t="s">
        <v>2990</v>
      </c>
      <c r="E1377" t="s">
        <v>2991</v>
      </c>
      <c r="F1377" t="s">
        <v>2992</v>
      </c>
      <c r="G1377" t="s">
        <v>2310</v>
      </c>
      <c r="H1377" t="s">
        <v>2993</v>
      </c>
      <c r="I1377" t="s">
        <v>68</v>
      </c>
      <c r="J1377" t="s">
        <v>69</v>
      </c>
      <c r="K1377" t="s">
        <v>70</v>
      </c>
      <c r="L1377" t="s">
        <v>71</v>
      </c>
      <c r="M1377" t="s">
        <v>124</v>
      </c>
      <c r="N1377" t="s">
        <v>3715</v>
      </c>
      <c r="O1377" t="s">
        <v>1451</v>
      </c>
      <c r="P1377" t="s">
        <v>2045</v>
      </c>
      <c r="Q1377" t="s">
        <v>2046</v>
      </c>
      <c r="R1377" t="s">
        <v>72</v>
      </c>
      <c r="S1377" s="83">
        <v>37.76</v>
      </c>
      <c r="T1377" s="83">
        <v>0</v>
      </c>
      <c r="U1377" s="83">
        <v>37.76</v>
      </c>
      <c r="V1377" s="83">
        <v>0</v>
      </c>
      <c r="W1377" s="83">
        <v>0</v>
      </c>
      <c r="X1377" s="83">
        <v>0</v>
      </c>
      <c r="Y1377">
        <v>0</v>
      </c>
      <c r="Z1377" s="83">
        <v>3.7760000000000011</v>
      </c>
      <c r="AA1377" s="83">
        <v>3.7760000000000011</v>
      </c>
    </row>
    <row r="1378" spans="1:27" x14ac:dyDescent="0.25">
      <c r="A1378" t="s">
        <v>1529</v>
      </c>
      <c r="B1378" t="s">
        <v>1529</v>
      </c>
      <c r="C1378" t="s">
        <v>2989</v>
      </c>
      <c r="D1378" t="s">
        <v>2990</v>
      </c>
      <c r="E1378" t="s">
        <v>2991</v>
      </c>
      <c r="F1378" t="s">
        <v>2992</v>
      </c>
      <c r="G1378" t="s">
        <v>2310</v>
      </c>
      <c r="H1378" t="s">
        <v>2993</v>
      </c>
      <c r="I1378" t="s">
        <v>68</v>
      </c>
      <c r="J1378" t="s">
        <v>69</v>
      </c>
      <c r="K1378" t="s">
        <v>70</v>
      </c>
      <c r="L1378" t="s">
        <v>71</v>
      </c>
      <c r="M1378" t="s">
        <v>124</v>
      </c>
      <c r="N1378" t="s">
        <v>2377</v>
      </c>
      <c r="O1378" t="s">
        <v>1461</v>
      </c>
      <c r="P1378" t="s">
        <v>2378</v>
      </c>
      <c r="Q1378" t="s">
        <v>2379</v>
      </c>
      <c r="R1378" t="s">
        <v>72</v>
      </c>
      <c r="S1378" s="83">
        <v>2088</v>
      </c>
      <c r="T1378" s="83">
        <v>1117.1999999999998</v>
      </c>
      <c r="U1378" s="83">
        <v>970.80000000000007</v>
      </c>
      <c r="V1378" s="83">
        <v>0</v>
      </c>
      <c r="W1378" s="83">
        <v>0</v>
      </c>
      <c r="X1378" s="83">
        <v>8.605555837036583</v>
      </c>
      <c r="Y1378">
        <v>0</v>
      </c>
      <c r="Z1378" s="83">
        <v>97.08</v>
      </c>
      <c r="AA1378" s="83">
        <v>105.68555583703657</v>
      </c>
    </row>
    <row r="1379" spans="1:27" x14ac:dyDescent="0.25">
      <c r="A1379" t="s">
        <v>1529</v>
      </c>
      <c r="B1379" t="s">
        <v>1529</v>
      </c>
      <c r="C1379" t="s">
        <v>2989</v>
      </c>
      <c r="D1379" t="s">
        <v>2990</v>
      </c>
      <c r="E1379" t="s">
        <v>2991</v>
      </c>
      <c r="F1379" t="s">
        <v>2992</v>
      </c>
      <c r="G1379" t="s">
        <v>2310</v>
      </c>
      <c r="H1379" t="s">
        <v>2993</v>
      </c>
      <c r="I1379" t="s">
        <v>68</v>
      </c>
      <c r="J1379" t="s">
        <v>69</v>
      </c>
      <c r="K1379" t="s">
        <v>94</v>
      </c>
      <c r="L1379" t="s">
        <v>95</v>
      </c>
      <c r="M1379" t="s">
        <v>1385</v>
      </c>
      <c r="N1379" t="s">
        <v>1895</v>
      </c>
      <c r="O1379" t="s">
        <v>1541</v>
      </c>
      <c r="P1379" t="s">
        <v>1390</v>
      </c>
      <c r="Q1379" t="s">
        <v>1391</v>
      </c>
      <c r="R1379" t="s">
        <v>72</v>
      </c>
      <c r="S1379" s="83">
        <v>2210</v>
      </c>
      <c r="T1379" s="83">
        <v>0</v>
      </c>
      <c r="U1379" s="83">
        <v>2210</v>
      </c>
      <c r="V1379" s="83">
        <v>0</v>
      </c>
      <c r="W1379" s="83">
        <v>0</v>
      </c>
      <c r="X1379" s="83">
        <v>0</v>
      </c>
      <c r="Y1379">
        <v>0</v>
      </c>
      <c r="Z1379" s="83">
        <v>221</v>
      </c>
      <c r="AA1379" s="83">
        <v>221</v>
      </c>
    </row>
    <row r="1380" spans="1:27" x14ac:dyDescent="0.25">
      <c r="A1380" t="s">
        <v>1529</v>
      </c>
      <c r="B1380" t="s">
        <v>1529</v>
      </c>
      <c r="C1380" t="s">
        <v>2989</v>
      </c>
      <c r="D1380" t="s">
        <v>2990</v>
      </c>
      <c r="E1380" t="s">
        <v>2991</v>
      </c>
      <c r="F1380" t="s">
        <v>2992</v>
      </c>
      <c r="G1380" t="s">
        <v>2310</v>
      </c>
      <c r="H1380" t="s">
        <v>2993</v>
      </c>
      <c r="I1380" t="s">
        <v>68</v>
      </c>
      <c r="J1380" t="s">
        <v>69</v>
      </c>
      <c r="K1380" t="s">
        <v>94</v>
      </c>
      <c r="L1380" t="s">
        <v>95</v>
      </c>
      <c r="M1380" t="s">
        <v>1385</v>
      </c>
      <c r="N1380" t="s">
        <v>1386</v>
      </c>
      <c r="O1380" t="s">
        <v>1389</v>
      </c>
      <c r="P1380" t="s">
        <v>1893</v>
      </c>
      <c r="Q1380" t="s">
        <v>1894</v>
      </c>
      <c r="R1380" t="s">
        <v>72</v>
      </c>
      <c r="S1380" s="83">
        <v>0</v>
      </c>
      <c r="T1380" s="83">
        <v>165.89000000000001</v>
      </c>
      <c r="U1380" s="83">
        <v>-165.89000000000001</v>
      </c>
      <c r="V1380" s="83">
        <v>0</v>
      </c>
      <c r="W1380" s="83">
        <v>0</v>
      </c>
      <c r="X1380" s="83">
        <v>1.277815662196562</v>
      </c>
      <c r="Y1380">
        <v>0</v>
      </c>
      <c r="Z1380" s="83">
        <v>-16.589000000000002</v>
      </c>
      <c r="AA1380" s="83">
        <v>-15.311184337803439</v>
      </c>
    </row>
    <row r="1381" spans="1:27" x14ac:dyDescent="0.25">
      <c r="A1381" t="s">
        <v>1529</v>
      </c>
      <c r="B1381" t="s">
        <v>1529</v>
      </c>
      <c r="C1381" t="s">
        <v>2989</v>
      </c>
      <c r="D1381" t="s">
        <v>2990</v>
      </c>
      <c r="E1381" t="s">
        <v>2991</v>
      </c>
      <c r="F1381" t="s">
        <v>2992</v>
      </c>
      <c r="G1381" t="s">
        <v>2310</v>
      </c>
      <c r="H1381" t="s">
        <v>2993</v>
      </c>
      <c r="I1381" t="s">
        <v>68</v>
      </c>
      <c r="J1381" t="s">
        <v>69</v>
      </c>
      <c r="K1381" t="s">
        <v>94</v>
      </c>
      <c r="L1381" t="s">
        <v>95</v>
      </c>
      <c r="M1381" t="s">
        <v>628</v>
      </c>
      <c r="N1381" t="s">
        <v>3859</v>
      </c>
      <c r="O1381" t="s">
        <v>3001</v>
      </c>
      <c r="P1381" t="s">
        <v>3002</v>
      </c>
      <c r="Q1381" t="s">
        <v>3003</v>
      </c>
      <c r="R1381" t="s">
        <v>72</v>
      </c>
      <c r="S1381" s="83">
        <v>792</v>
      </c>
      <c r="T1381" s="83">
        <v>2112</v>
      </c>
      <c r="U1381" s="83">
        <v>-1320</v>
      </c>
      <c r="V1381" s="83">
        <v>0</v>
      </c>
      <c r="W1381" s="83">
        <v>0</v>
      </c>
      <c r="X1381" s="83">
        <v>16.268290304172275</v>
      </c>
      <c r="Y1381">
        <v>0</v>
      </c>
      <c r="Z1381" s="83">
        <v>-132</v>
      </c>
      <c r="AA1381" s="83">
        <v>-115.73170969582775</v>
      </c>
    </row>
    <row r="1382" spans="1:27" x14ac:dyDescent="0.25">
      <c r="A1382" t="s">
        <v>1529</v>
      </c>
      <c r="B1382" t="s">
        <v>1529</v>
      </c>
      <c r="C1382" t="s">
        <v>2989</v>
      </c>
      <c r="D1382" t="s">
        <v>2990</v>
      </c>
      <c r="E1382" t="s">
        <v>2991</v>
      </c>
      <c r="F1382" t="s">
        <v>2992</v>
      </c>
      <c r="G1382" t="s">
        <v>2310</v>
      </c>
      <c r="H1382" t="s">
        <v>2993</v>
      </c>
      <c r="I1382" t="s">
        <v>68</v>
      </c>
      <c r="J1382" t="s">
        <v>69</v>
      </c>
      <c r="K1382" t="s">
        <v>94</v>
      </c>
      <c r="L1382" t="s">
        <v>95</v>
      </c>
      <c r="M1382" t="s">
        <v>628</v>
      </c>
      <c r="N1382" t="s">
        <v>3859</v>
      </c>
      <c r="O1382" t="s">
        <v>3001</v>
      </c>
      <c r="P1382" t="s">
        <v>3879</v>
      </c>
      <c r="Q1382" t="s">
        <v>3003</v>
      </c>
      <c r="R1382" t="s">
        <v>72</v>
      </c>
      <c r="S1382" s="83">
        <v>1320</v>
      </c>
      <c r="T1382" s="83">
        <v>0</v>
      </c>
      <c r="U1382" s="83">
        <v>1320</v>
      </c>
      <c r="V1382" s="83">
        <v>0</v>
      </c>
      <c r="W1382" s="83">
        <v>0</v>
      </c>
      <c r="X1382" s="83">
        <v>0</v>
      </c>
      <c r="Y1382">
        <v>0</v>
      </c>
      <c r="Z1382" s="83">
        <v>132</v>
      </c>
      <c r="AA1382" s="83">
        <v>132</v>
      </c>
    </row>
    <row r="1383" spans="1:27" x14ac:dyDescent="0.25">
      <c r="A1383" t="s">
        <v>1529</v>
      </c>
      <c r="B1383" t="s">
        <v>1529</v>
      </c>
      <c r="C1383" t="s">
        <v>2989</v>
      </c>
      <c r="D1383" t="s">
        <v>2990</v>
      </c>
      <c r="E1383" t="s">
        <v>2991</v>
      </c>
      <c r="F1383" t="s">
        <v>2992</v>
      </c>
      <c r="G1383" t="s">
        <v>2310</v>
      </c>
      <c r="H1383" t="s">
        <v>2993</v>
      </c>
      <c r="I1383" t="s">
        <v>68</v>
      </c>
      <c r="J1383" t="s">
        <v>69</v>
      </c>
      <c r="K1383" t="s">
        <v>94</v>
      </c>
      <c r="L1383" t="s">
        <v>95</v>
      </c>
      <c r="M1383" t="s">
        <v>628</v>
      </c>
      <c r="N1383" t="s">
        <v>3859</v>
      </c>
      <c r="O1383" t="s">
        <v>3001</v>
      </c>
      <c r="P1383" t="s">
        <v>3880</v>
      </c>
      <c r="Q1383" t="s">
        <v>3003</v>
      </c>
      <c r="R1383" t="s">
        <v>72</v>
      </c>
      <c r="S1383" s="83">
        <v>792</v>
      </c>
      <c r="T1383" s="83">
        <v>0</v>
      </c>
      <c r="U1383" s="83">
        <v>792</v>
      </c>
      <c r="V1383" s="83">
        <v>0</v>
      </c>
      <c r="W1383" s="83">
        <v>0</v>
      </c>
      <c r="X1383" s="83">
        <v>0</v>
      </c>
      <c r="Y1383">
        <v>0</v>
      </c>
      <c r="Z1383" s="83">
        <v>79.2</v>
      </c>
      <c r="AA1383" s="83">
        <v>79.2</v>
      </c>
    </row>
    <row r="1384" spans="1:27" x14ac:dyDescent="0.25">
      <c r="A1384" t="s">
        <v>1529</v>
      </c>
      <c r="B1384" t="s">
        <v>1529</v>
      </c>
      <c r="C1384" t="s">
        <v>2989</v>
      </c>
      <c r="D1384" t="s">
        <v>2990</v>
      </c>
      <c r="E1384" t="s">
        <v>2991</v>
      </c>
      <c r="F1384" t="s">
        <v>2992</v>
      </c>
      <c r="G1384" t="s">
        <v>2310</v>
      </c>
      <c r="H1384" t="s">
        <v>2993</v>
      </c>
      <c r="I1384" t="s">
        <v>68</v>
      </c>
      <c r="J1384" t="s">
        <v>69</v>
      </c>
      <c r="K1384" t="s">
        <v>73</v>
      </c>
      <c r="L1384" t="s">
        <v>74</v>
      </c>
      <c r="M1384" t="s">
        <v>629</v>
      </c>
      <c r="N1384" t="s">
        <v>2017</v>
      </c>
      <c r="O1384" t="s">
        <v>1470</v>
      </c>
      <c r="P1384" t="s">
        <v>2314</v>
      </c>
      <c r="Q1384" t="s">
        <v>2315</v>
      </c>
      <c r="R1384" t="s">
        <v>72</v>
      </c>
      <c r="S1384" s="83">
        <v>805.8</v>
      </c>
      <c r="T1384" s="83">
        <v>594.90000000000009</v>
      </c>
      <c r="U1384" s="83">
        <v>210.89999999999986</v>
      </c>
      <c r="V1384" s="83">
        <v>0</v>
      </c>
      <c r="W1384" s="83">
        <v>0</v>
      </c>
      <c r="X1384" s="83">
        <v>4.5823891581212539</v>
      </c>
      <c r="Y1384">
        <v>0</v>
      </c>
      <c r="Z1384" s="83">
        <v>21.090000000000003</v>
      </c>
      <c r="AA1384" s="83">
        <v>25.672389158121263</v>
      </c>
    </row>
    <row r="1385" spans="1:27" x14ac:dyDescent="0.25">
      <c r="A1385" t="s">
        <v>1529</v>
      </c>
      <c r="B1385" t="s">
        <v>1529</v>
      </c>
      <c r="C1385" t="s">
        <v>2989</v>
      </c>
      <c r="D1385" t="s">
        <v>2990</v>
      </c>
      <c r="E1385" t="s">
        <v>2991</v>
      </c>
      <c r="F1385" t="s">
        <v>2992</v>
      </c>
      <c r="G1385" t="s">
        <v>2310</v>
      </c>
      <c r="H1385" t="s">
        <v>2993</v>
      </c>
      <c r="I1385" t="s">
        <v>68</v>
      </c>
      <c r="J1385" t="s">
        <v>69</v>
      </c>
      <c r="K1385" t="s">
        <v>73</v>
      </c>
      <c r="L1385" t="s">
        <v>74</v>
      </c>
      <c r="M1385" t="s">
        <v>629</v>
      </c>
      <c r="N1385" t="s">
        <v>2017</v>
      </c>
      <c r="O1385" t="s">
        <v>1470</v>
      </c>
      <c r="P1385" t="s">
        <v>2312</v>
      </c>
      <c r="Q1385" t="s">
        <v>2313</v>
      </c>
      <c r="R1385" t="s">
        <v>72</v>
      </c>
      <c r="S1385" s="83">
        <v>661.8</v>
      </c>
      <c r="T1385" s="83">
        <v>508.80000000000007</v>
      </c>
      <c r="U1385" s="83">
        <v>153</v>
      </c>
      <c r="V1385" s="83">
        <v>0</v>
      </c>
      <c r="W1385" s="83">
        <v>0</v>
      </c>
      <c r="X1385" s="83">
        <v>3.9191790278233221</v>
      </c>
      <c r="Y1385">
        <v>0</v>
      </c>
      <c r="Z1385" s="83">
        <v>15.299999999999997</v>
      </c>
      <c r="AA1385" s="83">
        <v>19.219179027823316</v>
      </c>
    </row>
    <row r="1386" spans="1:27" x14ac:dyDescent="0.25">
      <c r="A1386" t="s">
        <v>1529</v>
      </c>
      <c r="B1386" t="s">
        <v>1529</v>
      </c>
      <c r="C1386" t="s">
        <v>2989</v>
      </c>
      <c r="D1386" t="s">
        <v>2990</v>
      </c>
      <c r="E1386" t="s">
        <v>2991</v>
      </c>
      <c r="F1386" t="s">
        <v>2992</v>
      </c>
      <c r="G1386" t="s">
        <v>2310</v>
      </c>
      <c r="H1386" t="s">
        <v>2993</v>
      </c>
      <c r="I1386" t="s">
        <v>68</v>
      </c>
      <c r="J1386" t="s">
        <v>69</v>
      </c>
      <c r="K1386" t="s">
        <v>73</v>
      </c>
      <c r="L1386" t="s">
        <v>74</v>
      </c>
      <c r="M1386" t="s">
        <v>629</v>
      </c>
      <c r="N1386" t="s">
        <v>2017</v>
      </c>
      <c r="O1386" t="s">
        <v>1468</v>
      </c>
      <c r="P1386" t="s">
        <v>2920</v>
      </c>
      <c r="Q1386" t="s">
        <v>2921</v>
      </c>
      <c r="R1386" t="s">
        <v>72</v>
      </c>
      <c r="S1386" s="83">
        <v>666.60000000000014</v>
      </c>
      <c r="T1386" s="83">
        <v>466.79999999999995</v>
      </c>
      <c r="U1386" s="83">
        <v>199.80000000000007</v>
      </c>
      <c r="V1386" s="83">
        <v>0</v>
      </c>
      <c r="W1386" s="83">
        <v>0</v>
      </c>
      <c r="X1386" s="83">
        <v>3.5956618910926221</v>
      </c>
      <c r="Y1386">
        <v>0</v>
      </c>
      <c r="Z1386" s="83">
        <v>19.980000000000018</v>
      </c>
      <c r="AA1386" s="83">
        <v>23.575661891092636</v>
      </c>
    </row>
    <row r="1387" spans="1:27" x14ac:dyDescent="0.25">
      <c r="A1387" t="s">
        <v>1529</v>
      </c>
      <c r="B1387" t="s">
        <v>1529</v>
      </c>
      <c r="C1387" t="s">
        <v>2989</v>
      </c>
      <c r="D1387" t="s">
        <v>2990</v>
      </c>
      <c r="E1387" t="s">
        <v>2991</v>
      </c>
      <c r="F1387" t="s">
        <v>2992</v>
      </c>
      <c r="G1387" t="s">
        <v>2310</v>
      </c>
      <c r="H1387" t="s">
        <v>2993</v>
      </c>
      <c r="I1387" t="s">
        <v>68</v>
      </c>
      <c r="J1387" t="s">
        <v>69</v>
      </c>
      <c r="K1387" t="s">
        <v>73</v>
      </c>
      <c r="L1387" t="s">
        <v>74</v>
      </c>
      <c r="M1387" t="s">
        <v>629</v>
      </c>
      <c r="N1387" t="s">
        <v>1472</v>
      </c>
      <c r="O1387" t="s">
        <v>1472</v>
      </c>
      <c r="P1387" t="s">
        <v>3881</v>
      </c>
      <c r="Q1387" t="s">
        <v>3882</v>
      </c>
      <c r="R1387" t="s">
        <v>72</v>
      </c>
      <c r="S1387" s="83">
        <v>0</v>
      </c>
      <c r="T1387" s="83">
        <v>67.5</v>
      </c>
      <c r="U1387" s="83">
        <v>-67.5</v>
      </c>
      <c r="V1387" s="83">
        <v>0</v>
      </c>
      <c r="W1387" s="83">
        <v>0</v>
      </c>
      <c r="X1387" s="83">
        <v>0.51993825546005135</v>
      </c>
      <c r="Y1387">
        <v>0</v>
      </c>
      <c r="Z1387" s="83">
        <v>-6.75</v>
      </c>
      <c r="AA1387" s="83">
        <v>-6.2300617445399489</v>
      </c>
    </row>
    <row r="1388" spans="1:27" x14ac:dyDescent="0.25">
      <c r="A1388" t="s">
        <v>1529</v>
      </c>
      <c r="B1388" t="s">
        <v>1529</v>
      </c>
      <c r="C1388" t="s">
        <v>2989</v>
      </c>
      <c r="D1388" t="s">
        <v>2990</v>
      </c>
      <c r="E1388" t="s">
        <v>2991</v>
      </c>
      <c r="F1388" t="s">
        <v>2992</v>
      </c>
      <c r="G1388" t="s">
        <v>2310</v>
      </c>
      <c r="H1388" t="s">
        <v>2993</v>
      </c>
      <c r="I1388" t="s">
        <v>68</v>
      </c>
      <c r="J1388" t="s">
        <v>69</v>
      </c>
      <c r="K1388" t="s">
        <v>96</v>
      </c>
      <c r="L1388" t="s">
        <v>97</v>
      </c>
      <c r="M1388" t="s">
        <v>634</v>
      </c>
      <c r="N1388" t="s">
        <v>1416</v>
      </c>
      <c r="O1388" t="s">
        <v>1479</v>
      </c>
      <c r="P1388" t="s">
        <v>1901</v>
      </c>
      <c r="Q1388" t="s">
        <v>1417</v>
      </c>
      <c r="R1388" t="s">
        <v>72</v>
      </c>
      <c r="S1388" s="83">
        <v>0</v>
      </c>
      <c r="T1388" s="83">
        <v>303.32</v>
      </c>
      <c r="U1388" s="83">
        <v>-303.32</v>
      </c>
      <c r="V1388" s="83">
        <v>0</v>
      </c>
      <c r="W1388" s="83">
        <v>0</v>
      </c>
      <c r="X1388" s="83">
        <v>2.3364099503132265</v>
      </c>
      <c r="Y1388">
        <v>0</v>
      </c>
      <c r="Z1388" s="83">
        <v>-30.332000000000001</v>
      </c>
      <c r="AA1388" s="83">
        <v>-27.995590049686776</v>
      </c>
    </row>
    <row r="1389" spans="1:27" x14ac:dyDescent="0.25">
      <c r="A1389" t="s">
        <v>1529</v>
      </c>
      <c r="B1389" t="s">
        <v>1529</v>
      </c>
      <c r="C1389" t="s">
        <v>2989</v>
      </c>
      <c r="D1389" t="s">
        <v>2990</v>
      </c>
      <c r="E1389" t="s">
        <v>2991</v>
      </c>
      <c r="F1389" t="s">
        <v>2992</v>
      </c>
      <c r="G1389" t="s">
        <v>2310</v>
      </c>
      <c r="H1389" t="s">
        <v>2993</v>
      </c>
      <c r="I1389" t="s">
        <v>68</v>
      </c>
      <c r="J1389" t="s">
        <v>69</v>
      </c>
      <c r="K1389" t="s">
        <v>96</v>
      </c>
      <c r="L1389" t="s">
        <v>97</v>
      </c>
      <c r="M1389" t="s">
        <v>3866</v>
      </c>
      <c r="N1389" t="s">
        <v>1414</v>
      </c>
      <c r="O1389" t="s">
        <v>1478</v>
      </c>
      <c r="P1389" t="s">
        <v>3883</v>
      </c>
      <c r="Q1389" t="s">
        <v>2278</v>
      </c>
      <c r="R1389" t="s">
        <v>72</v>
      </c>
      <c r="S1389" s="83">
        <v>1025</v>
      </c>
      <c r="T1389" s="83">
        <v>0</v>
      </c>
      <c r="U1389" s="83">
        <v>1025</v>
      </c>
      <c r="V1389" s="83">
        <v>0</v>
      </c>
      <c r="W1389" s="83">
        <v>0</v>
      </c>
      <c r="X1389" s="83">
        <v>0</v>
      </c>
      <c r="Y1389">
        <v>0</v>
      </c>
      <c r="Z1389" s="83">
        <v>102.5</v>
      </c>
      <c r="AA1389" s="83">
        <v>102.5</v>
      </c>
    </row>
    <row r="1390" spans="1:27" x14ac:dyDescent="0.25">
      <c r="A1390" t="s">
        <v>1529</v>
      </c>
      <c r="B1390" t="s">
        <v>1529</v>
      </c>
      <c r="C1390" t="s">
        <v>2989</v>
      </c>
      <c r="D1390" t="s">
        <v>2990</v>
      </c>
      <c r="E1390" t="s">
        <v>2991</v>
      </c>
      <c r="F1390" t="s">
        <v>2992</v>
      </c>
      <c r="G1390" t="s">
        <v>2310</v>
      </c>
      <c r="H1390" t="s">
        <v>2993</v>
      </c>
      <c r="I1390" t="s">
        <v>59</v>
      </c>
      <c r="J1390" t="s">
        <v>127</v>
      </c>
      <c r="K1390" t="s">
        <v>75</v>
      </c>
      <c r="L1390" t="s">
        <v>76</v>
      </c>
      <c r="M1390" t="s">
        <v>133</v>
      </c>
      <c r="N1390" t="s">
        <v>149</v>
      </c>
      <c r="O1390" t="s">
        <v>150</v>
      </c>
      <c r="P1390" t="s">
        <v>1004</v>
      </c>
      <c r="Q1390" t="s">
        <v>1005</v>
      </c>
      <c r="R1390" t="s">
        <v>131</v>
      </c>
      <c r="S1390" s="83">
        <v>29.65</v>
      </c>
      <c r="T1390" s="83">
        <v>0</v>
      </c>
      <c r="U1390" s="83">
        <v>29.65</v>
      </c>
      <c r="V1390" s="83">
        <v>0</v>
      </c>
      <c r="W1390" s="83">
        <v>0</v>
      </c>
      <c r="X1390" s="83">
        <v>0</v>
      </c>
      <c r="Y1390">
        <v>0</v>
      </c>
      <c r="Z1390" s="83">
        <v>2.9649999999999999</v>
      </c>
      <c r="AA1390" s="83">
        <v>2.9649999999999999</v>
      </c>
    </row>
    <row r="1391" spans="1:27" x14ac:dyDescent="0.25">
      <c r="A1391" t="s">
        <v>1529</v>
      </c>
      <c r="B1391" t="s">
        <v>1529</v>
      </c>
      <c r="C1391" t="s">
        <v>2989</v>
      </c>
      <c r="D1391" t="s">
        <v>2990</v>
      </c>
      <c r="E1391" t="s">
        <v>2991</v>
      </c>
      <c r="F1391" t="s">
        <v>2992</v>
      </c>
      <c r="G1391" t="s">
        <v>2310</v>
      </c>
      <c r="H1391" t="s">
        <v>2993</v>
      </c>
      <c r="I1391" t="s">
        <v>59</v>
      </c>
      <c r="J1391" t="s">
        <v>127</v>
      </c>
      <c r="K1391" t="s">
        <v>75</v>
      </c>
      <c r="L1391" t="s">
        <v>76</v>
      </c>
      <c r="M1391" t="s">
        <v>133</v>
      </c>
      <c r="N1391" t="s">
        <v>149</v>
      </c>
      <c r="O1391" t="s">
        <v>150</v>
      </c>
      <c r="P1391" t="s">
        <v>740</v>
      </c>
      <c r="Q1391" t="s">
        <v>741</v>
      </c>
      <c r="R1391" t="s">
        <v>131</v>
      </c>
      <c r="S1391" s="83">
        <v>3361.2599999999998</v>
      </c>
      <c r="T1391" s="83">
        <v>5309.64</v>
      </c>
      <c r="U1391" s="83">
        <v>-1948.380000000001</v>
      </c>
      <c r="V1391" s="83">
        <v>0</v>
      </c>
      <c r="W1391" s="83">
        <v>0</v>
      </c>
      <c r="X1391" s="83">
        <v>40.899036425494927</v>
      </c>
      <c r="Y1391">
        <v>0</v>
      </c>
      <c r="Z1391" s="83">
        <v>-194.83800000000008</v>
      </c>
      <c r="AA1391" s="83">
        <v>-153.93896357450512</v>
      </c>
    </row>
    <row r="1392" spans="1:27" x14ac:dyDescent="0.25">
      <c r="A1392" t="s">
        <v>1529</v>
      </c>
      <c r="B1392" t="s">
        <v>1529</v>
      </c>
      <c r="C1392" t="s">
        <v>2989</v>
      </c>
      <c r="D1392" t="s">
        <v>2990</v>
      </c>
      <c r="E1392" t="s">
        <v>2991</v>
      </c>
      <c r="F1392" t="s">
        <v>2992</v>
      </c>
      <c r="G1392" t="s">
        <v>2310</v>
      </c>
      <c r="H1392" t="s">
        <v>2993</v>
      </c>
      <c r="I1392" t="s">
        <v>59</v>
      </c>
      <c r="J1392" t="s">
        <v>127</v>
      </c>
      <c r="K1392" t="s">
        <v>75</v>
      </c>
      <c r="L1392" t="s">
        <v>76</v>
      </c>
      <c r="M1392" t="s">
        <v>133</v>
      </c>
      <c r="N1392" t="s">
        <v>149</v>
      </c>
      <c r="O1392" t="s">
        <v>150</v>
      </c>
      <c r="P1392" t="s">
        <v>307</v>
      </c>
      <c r="Q1392" t="s">
        <v>308</v>
      </c>
      <c r="R1392" t="s">
        <v>131</v>
      </c>
      <c r="S1392" s="83">
        <v>919.76</v>
      </c>
      <c r="T1392" s="83">
        <v>674.1</v>
      </c>
      <c r="U1392" s="83">
        <v>245.65999999999997</v>
      </c>
      <c r="V1392" s="83">
        <v>0</v>
      </c>
      <c r="W1392" s="83">
        <v>0</v>
      </c>
      <c r="X1392" s="83">
        <v>5.192450044527714</v>
      </c>
      <c r="Y1392">
        <v>0</v>
      </c>
      <c r="Z1392" s="83">
        <v>24.565999999999988</v>
      </c>
      <c r="AA1392" s="83">
        <v>29.758450044527706</v>
      </c>
    </row>
    <row r="1393" spans="1:27" x14ac:dyDescent="0.25">
      <c r="A1393" t="s">
        <v>1529</v>
      </c>
      <c r="B1393" t="s">
        <v>1529</v>
      </c>
      <c r="C1393" t="s">
        <v>2989</v>
      </c>
      <c r="D1393" t="s">
        <v>2990</v>
      </c>
      <c r="E1393" t="s">
        <v>2991</v>
      </c>
      <c r="F1393" t="s">
        <v>2992</v>
      </c>
      <c r="G1393" t="s">
        <v>2310</v>
      </c>
      <c r="H1393" t="s">
        <v>2993</v>
      </c>
      <c r="I1393" t="s">
        <v>59</v>
      </c>
      <c r="J1393" t="s">
        <v>127</v>
      </c>
      <c r="K1393" t="s">
        <v>75</v>
      </c>
      <c r="L1393" t="s">
        <v>76</v>
      </c>
      <c r="M1393" t="s">
        <v>133</v>
      </c>
      <c r="N1393" t="s">
        <v>149</v>
      </c>
      <c r="O1393" t="s">
        <v>150</v>
      </c>
      <c r="P1393" t="s">
        <v>1006</v>
      </c>
      <c r="Q1393" t="s">
        <v>1007</v>
      </c>
      <c r="R1393" t="s">
        <v>131</v>
      </c>
      <c r="S1393" s="83">
        <v>148.32</v>
      </c>
      <c r="T1393" s="83">
        <v>219.35999999999999</v>
      </c>
      <c r="U1393" s="83">
        <v>-71.039999999999992</v>
      </c>
      <c r="V1393" s="83">
        <v>0</v>
      </c>
      <c r="W1393" s="83">
        <v>0</v>
      </c>
      <c r="X1393" s="83">
        <v>1.6896837884106204</v>
      </c>
      <c r="Y1393">
        <v>0</v>
      </c>
      <c r="Z1393" s="83">
        <v>-7.1039999999999992</v>
      </c>
      <c r="AA1393" s="83">
        <v>-5.4143162115893801</v>
      </c>
    </row>
    <row r="1394" spans="1:27" x14ac:dyDescent="0.25">
      <c r="A1394" t="s">
        <v>1529</v>
      </c>
      <c r="B1394" t="s">
        <v>1529</v>
      </c>
      <c r="C1394" t="s">
        <v>2989</v>
      </c>
      <c r="D1394" t="s">
        <v>2990</v>
      </c>
      <c r="E1394" t="s">
        <v>2991</v>
      </c>
      <c r="F1394" t="s">
        <v>2992</v>
      </c>
      <c r="G1394" t="s">
        <v>2310</v>
      </c>
      <c r="H1394" t="s">
        <v>2993</v>
      </c>
      <c r="I1394" t="s">
        <v>59</v>
      </c>
      <c r="J1394" t="s">
        <v>127</v>
      </c>
      <c r="K1394" t="s">
        <v>75</v>
      </c>
      <c r="L1394" t="s">
        <v>76</v>
      </c>
      <c r="M1394" t="s">
        <v>133</v>
      </c>
      <c r="N1394" t="s">
        <v>149</v>
      </c>
      <c r="O1394" t="s">
        <v>150</v>
      </c>
      <c r="P1394" t="s">
        <v>2755</v>
      </c>
      <c r="Q1394" t="s">
        <v>2756</v>
      </c>
      <c r="R1394" t="s">
        <v>131</v>
      </c>
      <c r="S1394" s="83">
        <v>0</v>
      </c>
      <c r="T1394" s="83">
        <v>123.6</v>
      </c>
      <c r="U1394" s="83">
        <v>-123.6</v>
      </c>
      <c r="V1394" s="83">
        <v>0</v>
      </c>
      <c r="W1394" s="83">
        <v>0</v>
      </c>
      <c r="X1394" s="83">
        <v>0.95206471666462744</v>
      </c>
      <c r="Y1394">
        <v>0</v>
      </c>
      <c r="Z1394" s="83">
        <v>-12.36</v>
      </c>
      <c r="AA1394" s="83">
        <v>-11.407935283335371</v>
      </c>
    </row>
    <row r="1395" spans="1:27" x14ac:dyDescent="0.25">
      <c r="A1395" t="s">
        <v>1529</v>
      </c>
      <c r="B1395" t="s">
        <v>1529</v>
      </c>
      <c r="C1395" t="s">
        <v>2989</v>
      </c>
      <c r="D1395" t="s">
        <v>2990</v>
      </c>
      <c r="E1395" t="s">
        <v>2991</v>
      </c>
      <c r="F1395" t="s">
        <v>2992</v>
      </c>
      <c r="G1395" t="s">
        <v>2310</v>
      </c>
      <c r="H1395" t="s">
        <v>2993</v>
      </c>
      <c r="I1395" t="s">
        <v>59</v>
      </c>
      <c r="J1395" t="s">
        <v>127</v>
      </c>
      <c r="K1395" t="s">
        <v>75</v>
      </c>
      <c r="L1395" t="s">
        <v>76</v>
      </c>
      <c r="M1395" t="s">
        <v>648</v>
      </c>
      <c r="N1395" t="s">
        <v>649</v>
      </c>
      <c r="O1395" t="s">
        <v>1144</v>
      </c>
      <c r="P1395" t="s">
        <v>1145</v>
      </c>
      <c r="Q1395" t="s">
        <v>1146</v>
      </c>
      <c r="R1395" t="s">
        <v>131</v>
      </c>
      <c r="S1395" s="83">
        <v>7780.51</v>
      </c>
      <c r="T1395" s="83">
        <v>7508.380000000001</v>
      </c>
      <c r="U1395" s="83">
        <v>272.12999999999897</v>
      </c>
      <c r="V1395" s="83">
        <v>0</v>
      </c>
      <c r="W1395" s="83">
        <v>0</v>
      </c>
      <c r="X1395" s="83">
        <v>57.8354666449058</v>
      </c>
      <c r="Y1395">
        <v>0</v>
      </c>
      <c r="Z1395" s="83">
        <v>27.212999999999809</v>
      </c>
      <c r="AA1395" s="83">
        <v>85.04846664490556</v>
      </c>
    </row>
    <row r="1396" spans="1:27" x14ac:dyDescent="0.25">
      <c r="A1396" t="s">
        <v>1529</v>
      </c>
      <c r="B1396" t="s">
        <v>1529</v>
      </c>
      <c r="C1396" t="s">
        <v>2989</v>
      </c>
      <c r="D1396" t="s">
        <v>2990</v>
      </c>
      <c r="E1396" t="s">
        <v>2991</v>
      </c>
      <c r="F1396" t="s">
        <v>2992</v>
      </c>
      <c r="G1396" t="s">
        <v>2310</v>
      </c>
      <c r="H1396" t="s">
        <v>2993</v>
      </c>
      <c r="I1396" t="s">
        <v>59</v>
      </c>
      <c r="J1396" t="s">
        <v>127</v>
      </c>
      <c r="K1396" t="s">
        <v>75</v>
      </c>
      <c r="L1396" t="s">
        <v>76</v>
      </c>
      <c r="M1396" t="s">
        <v>648</v>
      </c>
      <c r="N1396" t="s">
        <v>649</v>
      </c>
      <c r="O1396" t="s">
        <v>650</v>
      </c>
      <c r="P1396" t="s">
        <v>651</v>
      </c>
      <c r="Q1396" t="s">
        <v>652</v>
      </c>
      <c r="R1396" t="s">
        <v>131</v>
      </c>
      <c r="S1396" s="83">
        <v>931.37</v>
      </c>
      <c r="T1396" s="83">
        <v>459.12</v>
      </c>
      <c r="U1396" s="83">
        <v>472.25</v>
      </c>
      <c r="V1396" s="83">
        <v>0</v>
      </c>
      <c r="W1396" s="83">
        <v>0</v>
      </c>
      <c r="X1396" s="83">
        <v>3.5365044718047232</v>
      </c>
      <c r="Y1396">
        <v>0</v>
      </c>
      <c r="Z1396" s="83">
        <v>47.224999999999994</v>
      </c>
      <c r="AA1396" s="83">
        <v>50.761504471804727</v>
      </c>
    </row>
    <row r="1397" spans="1:27" x14ac:dyDescent="0.25">
      <c r="A1397" t="s">
        <v>1529</v>
      </c>
      <c r="B1397" t="s">
        <v>1529</v>
      </c>
      <c r="C1397" t="s">
        <v>2989</v>
      </c>
      <c r="D1397" t="s">
        <v>2990</v>
      </c>
      <c r="E1397" t="s">
        <v>2991</v>
      </c>
      <c r="F1397" t="s">
        <v>2992</v>
      </c>
      <c r="G1397" t="s">
        <v>2310</v>
      </c>
      <c r="H1397" t="s">
        <v>2993</v>
      </c>
      <c r="I1397" t="s">
        <v>59</v>
      </c>
      <c r="J1397" t="s">
        <v>127</v>
      </c>
      <c r="K1397" t="s">
        <v>75</v>
      </c>
      <c r="L1397" t="s">
        <v>76</v>
      </c>
      <c r="M1397" t="s">
        <v>648</v>
      </c>
      <c r="N1397" t="s">
        <v>649</v>
      </c>
      <c r="O1397" t="s">
        <v>1147</v>
      </c>
      <c r="P1397" t="s">
        <v>1148</v>
      </c>
      <c r="Q1397" t="s">
        <v>1149</v>
      </c>
      <c r="R1397" t="s">
        <v>131</v>
      </c>
      <c r="S1397" s="83">
        <v>5247.1699999999992</v>
      </c>
      <c r="T1397" s="83">
        <v>6369.0500000000011</v>
      </c>
      <c r="U1397" s="83">
        <v>-1121.880000000001</v>
      </c>
      <c r="V1397" s="83">
        <v>0</v>
      </c>
      <c r="W1397" s="83">
        <v>0</v>
      </c>
      <c r="X1397" s="83">
        <v>49.059448087968015</v>
      </c>
      <c r="Y1397">
        <v>0</v>
      </c>
      <c r="Z1397" s="83">
        <v>-112.18800000000012</v>
      </c>
      <c r="AA1397" s="83">
        <v>-63.128551912032123</v>
      </c>
    </row>
    <row r="1398" spans="1:27" x14ac:dyDescent="0.25">
      <c r="A1398" t="s">
        <v>1529</v>
      </c>
      <c r="B1398" t="s">
        <v>1529</v>
      </c>
      <c r="C1398" t="s">
        <v>2989</v>
      </c>
      <c r="D1398" t="s">
        <v>2990</v>
      </c>
      <c r="E1398" t="s">
        <v>2991</v>
      </c>
      <c r="F1398" t="s">
        <v>2992</v>
      </c>
      <c r="G1398" t="s">
        <v>2310</v>
      </c>
      <c r="H1398" t="s">
        <v>2993</v>
      </c>
      <c r="I1398" t="s">
        <v>59</v>
      </c>
      <c r="J1398" t="s">
        <v>193</v>
      </c>
      <c r="K1398" t="s">
        <v>60</v>
      </c>
      <c r="L1398" t="s">
        <v>61</v>
      </c>
      <c r="M1398" t="s">
        <v>194</v>
      </c>
      <c r="N1398" t="s">
        <v>656</v>
      </c>
      <c r="O1398" t="s">
        <v>657</v>
      </c>
      <c r="P1398" t="s">
        <v>1150</v>
      </c>
      <c r="Q1398" t="s">
        <v>1151</v>
      </c>
      <c r="R1398" t="s">
        <v>131</v>
      </c>
      <c r="S1398" s="83">
        <v>1239</v>
      </c>
      <c r="T1398" s="83">
        <v>1625.0000000000002</v>
      </c>
      <c r="U1398" s="83">
        <v>-386.00000000000023</v>
      </c>
      <c r="V1398" s="83">
        <v>0</v>
      </c>
      <c r="W1398" s="83">
        <v>0</v>
      </c>
      <c r="X1398" s="83">
        <v>12.51703207589013</v>
      </c>
      <c r="Y1398">
        <v>0</v>
      </c>
      <c r="Z1398" s="83">
        <v>-38.600000000000023</v>
      </c>
      <c r="AA1398" s="83">
        <v>-26.082967924109909</v>
      </c>
    </row>
    <row r="1399" spans="1:27" x14ac:dyDescent="0.25">
      <c r="A1399" t="s">
        <v>1529</v>
      </c>
      <c r="B1399" t="s">
        <v>1529</v>
      </c>
      <c r="C1399" t="s">
        <v>2989</v>
      </c>
      <c r="D1399" t="s">
        <v>2990</v>
      </c>
      <c r="E1399" t="s">
        <v>2991</v>
      </c>
      <c r="F1399" t="s">
        <v>2992</v>
      </c>
      <c r="G1399" t="s">
        <v>2310</v>
      </c>
      <c r="H1399" t="s">
        <v>2993</v>
      </c>
      <c r="I1399" t="s">
        <v>59</v>
      </c>
      <c r="J1399" t="s">
        <v>193</v>
      </c>
      <c r="K1399" t="s">
        <v>60</v>
      </c>
      <c r="L1399" t="s">
        <v>61</v>
      </c>
      <c r="M1399" t="s">
        <v>194</v>
      </c>
      <c r="N1399" t="s">
        <v>750</v>
      </c>
      <c r="O1399" t="s">
        <v>751</v>
      </c>
      <c r="P1399" t="s">
        <v>883</v>
      </c>
      <c r="Q1399" t="s">
        <v>884</v>
      </c>
      <c r="R1399" t="s">
        <v>131</v>
      </c>
      <c r="S1399" s="83">
        <v>154.1</v>
      </c>
      <c r="T1399" s="83">
        <v>0</v>
      </c>
      <c r="U1399" s="83">
        <v>154.1</v>
      </c>
      <c r="V1399" s="83">
        <v>0</v>
      </c>
      <c r="W1399" s="83">
        <v>0</v>
      </c>
      <c r="X1399" s="83">
        <v>0</v>
      </c>
      <c r="Y1399">
        <v>0</v>
      </c>
      <c r="Z1399" s="83">
        <v>15.41</v>
      </c>
      <c r="AA1399" s="83">
        <v>15.41</v>
      </c>
    </row>
    <row r="1400" spans="1:27" x14ac:dyDescent="0.25">
      <c r="A1400" t="s">
        <v>1529</v>
      </c>
      <c r="B1400" t="s">
        <v>1529</v>
      </c>
      <c r="C1400" t="s">
        <v>2989</v>
      </c>
      <c r="D1400" t="s">
        <v>2990</v>
      </c>
      <c r="E1400" t="s">
        <v>2991</v>
      </c>
      <c r="F1400" t="s">
        <v>2992</v>
      </c>
      <c r="G1400" t="s">
        <v>2310</v>
      </c>
      <c r="H1400" t="s">
        <v>2993</v>
      </c>
      <c r="I1400" t="s">
        <v>59</v>
      </c>
      <c r="J1400" t="s">
        <v>193</v>
      </c>
      <c r="K1400" t="s">
        <v>60</v>
      </c>
      <c r="L1400" t="s">
        <v>61</v>
      </c>
      <c r="M1400" t="s">
        <v>194</v>
      </c>
      <c r="N1400" t="s">
        <v>750</v>
      </c>
      <c r="O1400" t="s">
        <v>751</v>
      </c>
      <c r="P1400" t="s">
        <v>892</v>
      </c>
      <c r="Q1400" t="s">
        <v>893</v>
      </c>
      <c r="R1400" t="s">
        <v>131</v>
      </c>
      <c r="S1400" s="83">
        <v>9.2200000000000006</v>
      </c>
      <c r="T1400" s="83">
        <v>38.6</v>
      </c>
      <c r="U1400" s="83">
        <v>-29.380000000000003</v>
      </c>
      <c r="V1400" s="83">
        <v>0</v>
      </c>
      <c r="W1400" s="83">
        <v>0</v>
      </c>
      <c r="X1400" s="83">
        <v>0.29732765423345164</v>
      </c>
      <c r="Y1400">
        <v>0</v>
      </c>
      <c r="Z1400" s="83">
        <v>-2.9380000000000002</v>
      </c>
      <c r="AA1400" s="83">
        <v>-2.6406723457665486</v>
      </c>
    </row>
    <row r="1401" spans="1:27" x14ac:dyDescent="0.25">
      <c r="A1401" t="s">
        <v>1529</v>
      </c>
      <c r="B1401" t="s">
        <v>1529</v>
      </c>
      <c r="C1401" t="s">
        <v>2989</v>
      </c>
      <c r="D1401" t="s">
        <v>2990</v>
      </c>
      <c r="E1401" t="s">
        <v>2991</v>
      </c>
      <c r="F1401" t="s">
        <v>2992</v>
      </c>
      <c r="G1401" t="s">
        <v>2310</v>
      </c>
      <c r="H1401" t="s">
        <v>2993</v>
      </c>
      <c r="I1401" t="s">
        <v>59</v>
      </c>
      <c r="J1401" t="s">
        <v>193</v>
      </c>
      <c r="K1401" t="s">
        <v>60</v>
      </c>
      <c r="L1401" t="s">
        <v>61</v>
      </c>
      <c r="M1401" t="s">
        <v>194</v>
      </c>
      <c r="N1401" t="s">
        <v>750</v>
      </c>
      <c r="O1401" t="s">
        <v>751</v>
      </c>
      <c r="P1401" t="s">
        <v>1152</v>
      </c>
      <c r="Q1401" t="s">
        <v>1153</v>
      </c>
      <c r="R1401" t="s">
        <v>131</v>
      </c>
      <c r="S1401" s="83">
        <v>2148</v>
      </c>
      <c r="T1401" s="83">
        <v>2024.3999999999996</v>
      </c>
      <c r="U1401" s="83">
        <v>123.60000000000036</v>
      </c>
      <c r="V1401" s="83">
        <v>0</v>
      </c>
      <c r="W1401" s="83">
        <v>0</v>
      </c>
      <c r="X1401" s="83">
        <v>15.593525990419673</v>
      </c>
      <c r="Y1401">
        <v>0</v>
      </c>
      <c r="Z1401" s="83">
        <v>12.360000000000042</v>
      </c>
      <c r="AA1401" s="83">
        <v>27.953525990419706</v>
      </c>
    </row>
    <row r="1402" spans="1:27" x14ac:dyDescent="0.25">
      <c r="A1402" t="s">
        <v>1529</v>
      </c>
      <c r="B1402" t="s">
        <v>1529</v>
      </c>
      <c r="C1402" t="s">
        <v>2989</v>
      </c>
      <c r="D1402" t="s">
        <v>2990</v>
      </c>
      <c r="E1402" t="s">
        <v>2991</v>
      </c>
      <c r="F1402" t="s">
        <v>2992</v>
      </c>
      <c r="G1402" t="s">
        <v>2310</v>
      </c>
      <c r="H1402" t="s">
        <v>2993</v>
      </c>
      <c r="I1402" t="s">
        <v>59</v>
      </c>
      <c r="J1402" t="s">
        <v>193</v>
      </c>
      <c r="K1402" t="s">
        <v>60</v>
      </c>
      <c r="L1402" t="s">
        <v>61</v>
      </c>
      <c r="M1402" t="s">
        <v>194</v>
      </c>
      <c r="N1402" t="s">
        <v>750</v>
      </c>
      <c r="O1402" t="s">
        <v>751</v>
      </c>
      <c r="P1402" t="s">
        <v>1154</v>
      </c>
      <c r="Q1402" t="s">
        <v>1155</v>
      </c>
      <c r="R1402" t="s">
        <v>131</v>
      </c>
      <c r="S1402" s="83">
        <v>243.29999999999998</v>
      </c>
      <c r="T1402" s="83">
        <v>246</v>
      </c>
      <c r="U1402" s="83">
        <v>-2.7000000000000171</v>
      </c>
      <c r="V1402" s="83">
        <v>0</v>
      </c>
      <c r="W1402" s="83">
        <v>0</v>
      </c>
      <c r="X1402" s="83">
        <v>1.8948860865655208</v>
      </c>
      <c r="Y1402">
        <v>0</v>
      </c>
      <c r="Z1402" s="83">
        <v>-0.27000000000000313</v>
      </c>
      <c r="AA1402" s="83">
        <v>1.6248860865655175</v>
      </c>
    </row>
    <row r="1403" spans="1:27" x14ac:dyDescent="0.25">
      <c r="A1403" t="s">
        <v>1529</v>
      </c>
      <c r="B1403" t="s">
        <v>1529</v>
      </c>
      <c r="C1403" t="s">
        <v>2989</v>
      </c>
      <c r="D1403" t="s">
        <v>2990</v>
      </c>
      <c r="E1403" t="s">
        <v>2991</v>
      </c>
      <c r="F1403" t="s">
        <v>2992</v>
      </c>
      <c r="G1403" t="s">
        <v>2310</v>
      </c>
      <c r="H1403" t="s">
        <v>2993</v>
      </c>
      <c r="I1403" t="s">
        <v>59</v>
      </c>
      <c r="J1403" t="s">
        <v>193</v>
      </c>
      <c r="K1403" t="s">
        <v>60</v>
      </c>
      <c r="L1403" t="s">
        <v>61</v>
      </c>
      <c r="M1403" t="s">
        <v>194</v>
      </c>
      <c r="N1403" t="s">
        <v>195</v>
      </c>
      <c r="O1403" t="s">
        <v>196</v>
      </c>
      <c r="P1403" t="s">
        <v>1156</v>
      </c>
      <c r="Q1403" t="s">
        <v>1157</v>
      </c>
      <c r="R1403" t="s">
        <v>131</v>
      </c>
      <c r="S1403" s="83">
        <v>114</v>
      </c>
      <c r="T1403" s="83">
        <v>0</v>
      </c>
      <c r="U1403" s="83">
        <v>114</v>
      </c>
      <c r="V1403" s="83">
        <v>0</v>
      </c>
      <c r="W1403" s="83">
        <v>0</v>
      </c>
      <c r="X1403" s="83">
        <v>0</v>
      </c>
      <c r="Y1403">
        <v>0</v>
      </c>
      <c r="Z1403" s="83">
        <v>11.4</v>
      </c>
      <c r="AA1403" s="83">
        <v>11.4</v>
      </c>
    </row>
    <row r="1404" spans="1:27" x14ac:dyDescent="0.25">
      <c r="A1404" t="s">
        <v>1529</v>
      </c>
      <c r="B1404" t="s">
        <v>1529</v>
      </c>
      <c r="C1404" t="s">
        <v>2989</v>
      </c>
      <c r="D1404" t="s">
        <v>2990</v>
      </c>
      <c r="E1404" t="s">
        <v>2991</v>
      </c>
      <c r="F1404" t="s">
        <v>2992</v>
      </c>
      <c r="G1404" t="s">
        <v>2310</v>
      </c>
      <c r="H1404" t="s">
        <v>2993</v>
      </c>
      <c r="I1404" t="s">
        <v>59</v>
      </c>
      <c r="J1404" t="s">
        <v>193</v>
      </c>
      <c r="K1404" t="s">
        <v>60</v>
      </c>
      <c r="L1404" t="s">
        <v>61</v>
      </c>
      <c r="M1404" t="s">
        <v>194</v>
      </c>
      <c r="N1404" t="s">
        <v>199</v>
      </c>
      <c r="O1404" t="s">
        <v>200</v>
      </c>
      <c r="P1404" t="s">
        <v>201</v>
      </c>
      <c r="Q1404" t="s">
        <v>202</v>
      </c>
      <c r="R1404" t="s">
        <v>131</v>
      </c>
      <c r="S1404" s="83">
        <v>1430.9999999999998</v>
      </c>
      <c r="T1404" s="83">
        <v>1113</v>
      </c>
      <c r="U1404" s="83">
        <v>317.99999999999977</v>
      </c>
      <c r="V1404" s="83">
        <v>0</v>
      </c>
      <c r="W1404" s="83">
        <v>0</v>
      </c>
      <c r="X1404" s="83">
        <v>8.5732041233635154</v>
      </c>
      <c r="Y1404">
        <v>0</v>
      </c>
      <c r="Z1404" s="83">
        <v>31.799999999999983</v>
      </c>
      <c r="AA1404" s="83">
        <v>40.373204123363493</v>
      </c>
    </row>
    <row r="1405" spans="1:27" x14ac:dyDescent="0.25">
      <c r="A1405" t="s">
        <v>1529</v>
      </c>
      <c r="B1405" t="s">
        <v>1529</v>
      </c>
      <c r="C1405" t="s">
        <v>2989</v>
      </c>
      <c r="D1405" t="s">
        <v>2990</v>
      </c>
      <c r="E1405" t="s">
        <v>2991</v>
      </c>
      <c r="F1405" t="s">
        <v>2992</v>
      </c>
      <c r="G1405" t="s">
        <v>2310</v>
      </c>
      <c r="H1405" t="s">
        <v>2993</v>
      </c>
      <c r="I1405" t="s">
        <v>59</v>
      </c>
      <c r="J1405" t="s">
        <v>193</v>
      </c>
      <c r="K1405" t="s">
        <v>60</v>
      </c>
      <c r="L1405" t="s">
        <v>61</v>
      </c>
      <c r="M1405" t="s">
        <v>194</v>
      </c>
      <c r="N1405" t="s">
        <v>199</v>
      </c>
      <c r="O1405" t="s">
        <v>200</v>
      </c>
      <c r="P1405" t="s">
        <v>2216</v>
      </c>
      <c r="Q1405" t="s">
        <v>2217</v>
      </c>
      <c r="R1405" t="s">
        <v>131</v>
      </c>
      <c r="S1405" s="83">
        <v>1049.3000000000002</v>
      </c>
      <c r="T1405" s="83">
        <v>0</v>
      </c>
      <c r="U1405" s="83">
        <v>1049.3000000000002</v>
      </c>
      <c r="V1405" s="83">
        <v>0</v>
      </c>
      <c r="W1405" s="83">
        <v>0</v>
      </c>
      <c r="X1405" s="83">
        <v>0</v>
      </c>
      <c r="Y1405">
        <v>0</v>
      </c>
      <c r="Z1405" s="83">
        <v>104.93</v>
      </c>
      <c r="AA1405" s="83">
        <v>104.93</v>
      </c>
    </row>
    <row r="1406" spans="1:27" x14ac:dyDescent="0.25">
      <c r="A1406" t="s">
        <v>1529</v>
      </c>
      <c r="B1406" t="s">
        <v>1529</v>
      </c>
      <c r="C1406" t="s">
        <v>2989</v>
      </c>
      <c r="D1406" t="s">
        <v>2990</v>
      </c>
      <c r="E1406" t="s">
        <v>2991</v>
      </c>
      <c r="F1406" t="s">
        <v>2992</v>
      </c>
      <c r="G1406" t="s">
        <v>2310</v>
      </c>
      <c r="H1406" t="s">
        <v>2993</v>
      </c>
      <c r="I1406" t="s">
        <v>59</v>
      </c>
      <c r="J1406" t="s">
        <v>193</v>
      </c>
      <c r="K1406" t="s">
        <v>60</v>
      </c>
      <c r="L1406" t="s">
        <v>61</v>
      </c>
      <c r="M1406" t="s">
        <v>194</v>
      </c>
      <c r="N1406" t="s">
        <v>347</v>
      </c>
      <c r="O1406" t="s">
        <v>348</v>
      </c>
      <c r="P1406" t="s">
        <v>1158</v>
      </c>
      <c r="Q1406" t="s">
        <v>1159</v>
      </c>
      <c r="R1406" t="s">
        <v>131</v>
      </c>
      <c r="S1406" s="83">
        <v>530.40000000000009</v>
      </c>
      <c r="T1406" s="83">
        <v>966</v>
      </c>
      <c r="U1406" s="83">
        <v>-435.59999999999991</v>
      </c>
      <c r="V1406" s="83">
        <v>0</v>
      </c>
      <c r="W1406" s="83">
        <v>0</v>
      </c>
      <c r="X1406" s="83">
        <v>7.4408941448060695</v>
      </c>
      <c r="Y1406">
        <v>0</v>
      </c>
      <c r="Z1406" s="83">
        <v>-43.559999999999995</v>
      </c>
      <c r="AA1406" s="83">
        <v>-36.119105855193929</v>
      </c>
    </row>
    <row r="1407" spans="1:27" x14ac:dyDescent="0.25">
      <c r="A1407" t="s">
        <v>1529</v>
      </c>
      <c r="B1407" t="s">
        <v>1529</v>
      </c>
      <c r="C1407" t="s">
        <v>2989</v>
      </c>
      <c r="D1407" t="s">
        <v>2990</v>
      </c>
      <c r="E1407" t="s">
        <v>2991</v>
      </c>
      <c r="F1407" t="s">
        <v>2992</v>
      </c>
      <c r="G1407" t="s">
        <v>2310</v>
      </c>
      <c r="H1407" t="s">
        <v>2993</v>
      </c>
      <c r="I1407" t="s">
        <v>59</v>
      </c>
      <c r="J1407" t="s">
        <v>193</v>
      </c>
      <c r="K1407" t="s">
        <v>60</v>
      </c>
      <c r="L1407" t="s">
        <v>61</v>
      </c>
      <c r="M1407" t="s">
        <v>194</v>
      </c>
      <c r="N1407" t="s">
        <v>311</v>
      </c>
      <c r="O1407" t="s">
        <v>894</v>
      </c>
      <c r="P1407" t="s">
        <v>895</v>
      </c>
      <c r="Q1407" t="s">
        <v>896</v>
      </c>
      <c r="R1407" t="s">
        <v>131</v>
      </c>
      <c r="S1407" s="83">
        <v>5712</v>
      </c>
      <c r="T1407" s="83">
        <v>5090.9999999999991</v>
      </c>
      <c r="U1407" s="83">
        <v>621.00000000000091</v>
      </c>
      <c r="V1407" s="83">
        <v>0</v>
      </c>
      <c r="W1407" s="83">
        <v>0</v>
      </c>
      <c r="X1407" s="83">
        <v>39.21489864514254</v>
      </c>
      <c r="Y1407">
        <v>0</v>
      </c>
      <c r="Z1407" s="83">
        <v>62.100000000000136</v>
      </c>
      <c r="AA1407" s="83">
        <v>101.31489864514265</v>
      </c>
    </row>
    <row r="1408" spans="1:27" x14ac:dyDescent="0.25">
      <c r="A1408" t="s">
        <v>1529</v>
      </c>
      <c r="B1408" t="s">
        <v>1529</v>
      </c>
      <c r="C1408" t="s">
        <v>2989</v>
      </c>
      <c r="D1408" t="s">
        <v>2990</v>
      </c>
      <c r="E1408" t="s">
        <v>2991</v>
      </c>
      <c r="F1408" t="s">
        <v>2992</v>
      </c>
      <c r="G1408" t="s">
        <v>2310</v>
      </c>
      <c r="H1408" t="s">
        <v>2993</v>
      </c>
      <c r="I1408" t="s">
        <v>59</v>
      </c>
      <c r="J1408" t="s">
        <v>193</v>
      </c>
      <c r="K1408" t="s">
        <v>60</v>
      </c>
      <c r="L1408" t="s">
        <v>61</v>
      </c>
      <c r="M1408" t="s">
        <v>194</v>
      </c>
      <c r="N1408" t="s">
        <v>1916</v>
      </c>
      <c r="O1408" t="s">
        <v>1495</v>
      </c>
      <c r="P1408" t="s">
        <v>1923</v>
      </c>
      <c r="Q1408" t="s">
        <v>1924</v>
      </c>
      <c r="R1408" t="s">
        <v>131</v>
      </c>
      <c r="S1408" s="83">
        <v>624</v>
      </c>
      <c r="T1408" s="83">
        <v>0</v>
      </c>
      <c r="U1408" s="83">
        <v>624</v>
      </c>
      <c r="V1408" s="83">
        <v>0</v>
      </c>
      <c r="W1408" s="83">
        <v>0</v>
      </c>
      <c r="X1408" s="83">
        <v>0</v>
      </c>
      <c r="Y1408">
        <v>0</v>
      </c>
      <c r="Z1408" s="83">
        <v>62.400000000000006</v>
      </c>
      <c r="AA1408" s="83">
        <v>62.400000000000006</v>
      </c>
    </row>
    <row r="1409" spans="1:27" x14ac:dyDescent="0.25">
      <c r="A1409" t="s">
        <v>1529</v>
      </c>
      <c r="B1409" t="s">
        <v>1529</v>
      </c>
      <c r="C1409" t="s">
        <v>2989</v>
      </c>
      <c r="D1409" t="s">
        <v>2990</v>
      </c>
      <c r="E1409" t="s">
        <v>2991</v>
      </c>
      <c r="F1409" t="s">
        <v>2992</v>
      </c>
      <c r="G1409" t="s">
        <v>2310</v>
      </c>
      <c r="H1409" t="s">
        <v>2993</v>
      </c>
      <c r="I1409" t="s">
        <v>59</v>
      </c>
      <c r="J1409" t="s">
        <v>193</v>
      </c>
      <c r="K1409" t="s">
        <v>62</v>
      </c>
      <c r="L1409" t="s">
        <v>63</v>
      </c>
      <c r="M1409" t="s">
        <v>351</v>
      </c>
      <c r="N1409" t="s">
        <v>352</v>
      </c>
      <c r="O1409" t="s">
        <v>353</v>
      </c>
      <c r="P1409" t="s">
        <v>354</v>
      </c>
      <c r="Q1409" t="s">
        <v>355</v>
      </c>
      <c r="R1409" t="s">
        <v>131</v>
      </c>
      <c r="S1409" s="83">
        <v>5555.88</v>
      </c>
      <c r="T1409" s="83">
        <v>2791.8</v>
      </c>
      <c r="U1409" s="83">
        <v>2764.08</v>
      </c>
      <c r="V1409" s="83">
        <v>0</v>
      </c>
      <c r="W1409" s="83">
        <v>0</v>
      </c>
      <c r="X1409" s="83">
        <v>21.504646245827729</v>
      </c>
      <c r="Y1409">
        <v>0</v>
      </c>
      <c r="Z1409" s="83">
        <v>276.40800000000007</v>
      </c>
      <c r="AA1409" s="83">
        <v>297.91264624582777</v>
      </c>
    </row>
    <row r="1410" spans="1:27" x14ac:dyDescent="0.25">
      <c r="A1410" t="s">
        <v>1529</v>
      </c>
      <c r="B1410" t="s">
        <v>1529</v>
      </c>
      <c r="C1410" t="s">
        <v>2989</v>
      </c>
      <c r="D1410" t="s">
        <v>2990</v>
      </c>
      <c r="E1410" t="s">
        <v>2991</v>
      </c>
      <c r="F1410" t="s">
        <v>2992</v>
      </c>
      <c r="G1410" t="s">
        <v>2310</v>
      </c>
      <c r="H1410" t="s">
        <v>2993</v>
      </c>
      <c r="I1410" t="s">
        <v>59</v>
      </c>
      <c r="J1410" t="s">
        <v>193</v>
      </c>
      <c r="K1410" t="s">
        <v>62</v>
      </c>
      <c r="L1410" t="s">
        <v>63</v>
      </c>
      <c r="M1410" t="s">
        <v>1168</v>
      </c>
      <c r="N1410" t="s">
        <v>1169</v>
      </c>
      <c r="O1410" t="s">
        <v>1170</v>
      </c>
      <c r="P1410" t="s">
        <v>1171</v>
      </c>
      <c r="Q1410" t="s">
        <v>1172</v>
      </c>
      <c r="R1410" t="s">
        <v>131</v>
      </c>
      <c r="S1410" s="83">
        <v>724.19999999999993</v>
      </c>
      <c r="T1410" s="83">
        <v>1075.5999999999999</v>
      </c>
      <c r="U1410" s="83">
        <v>-351.4</v>
      </c>
      <c r="V1410" s="83">
        <v>0</v>
      </c>
      <c r="W1410" s="83">
        <v>0</v>
      </c>
      <c r="X1410" s="83">
        <v>8.2851198158937969</v>
      </c>
      <c r="Y1410">
        <v>0</v>
      </c>
      <c r="Z1410" s="83">
        <v>-35.139999999999986</v>
      </c>
      <c r="AA1410" s="83">
        <v>-26.854880184106193</v>
      </c>
    </row>
    <row r="1411" spans="1:27" x14ac:dyDescent="0.25">
      <c r="A1411" t="s">
        <v>1529</v>
      </c>
      <c r="B1411" t="s">
        <v>1529</v>
      </c>
      <c r="C1411" t="s">
        <v>2989</v>
      </c>
      <c r="D1411" t="s">
        <v>2990</v>
      </c>
      <c r="E1411" t="s">
        <v>2991</v>
      </c>
      <c r="F1411" t="s">
        <v>2992</v>
      </c>
      <c r="G1411" t="s">
        <v>2310</v>
      </c>
      <c r="H1411" t="s">
        <v>2993</v>
      </c>
      <c r="I1411" t="s">
        <v>59</v>
      </c>
      <c r="J1411" t="s">
        <v>193</v>
      </c>
      <c r="K1411" t="s">
        <v>62</v>
      </c>
      <c r="L1411" t="s">
        <v>63</v>
      </c>
      <c r="M1411" t="s">
        <v>665</v>
      </c>
      <c r="N1411" t="s">
        <v>666</v>
      </c>
      <c r="O1411" t="s">
        <v>667</v>
      </c>
      <c r="P1411" t="s">
        <v>668</v>
      </c>
      <c r="Q1411" t="s">
        <v>669</v>
      </c>
      <c r="R1411" t="s">
        <v>131</v>
      </c>
      <c r="S1411" s="83">
        <v>230.4</v>
      </c>
      <c r="T1411" s="83">
        <v>950.4</v>
      </c>
      <c r="U1411" s="83">
        <v>-720</v>
      </c>
      <c r="V1411" s="83">
        <v>0</v>
      </c>
      <c r="W1411" s="83">
        <v>0</v>
      </c>
      <c r="X1411" s="83">
        <v>7.3207306368775233</v>
      </c>
      <c r="Y1411">
        <v>0</v>
      </c>
      <c r="Z1411" s="83">
        <v>-72</v>
      </c>
      <c r="AA1411" s="83">
        <v>-64.679269363122472</v>
      </c>
    </row>
    <row r="1412" spans="1:27" x14ac:dyDescent="0.25">
      <c r="A1412" t="s">
        <v>1529</v>
      </c>
      <c r="B1412" t="s">
        <v>1529</v>
      </c>
      <c r="C1412" t="s">
        <v>2989</v>
      </c>
      <c r="D1412" t="s">
        <v>2990</v>
      </c>
      <c r="E1412" t="s">
        <v>2991</v>
      </c>
      <c r="F1412" t="s">
        <v>2992</v>
      </c>
      <c r="G1412" t="s">
        <v>2310</v>
      </c>
      <c r="H1412" t="s">
        <v>2993</v>
      </c>
      <c r="I1412" t="s">
        <v>59</v>
      </c>
      <c r="J1412" t="s">
        <v>193</v>
      </c>
      <c r="K1412" t="s">
        <v>62</v>
      </c>
      <c r="L1412" t="s">
        <v>63</v>
      </c>
      <c r="M1412" t="s">
        <v>660</v>
      </c>
      <c r="N1412" t="s">
        <v>661</v>
      </c>
      <c r="O1412" t="s">
        <v>662</v>
      </c>
      <c r="P1412" t="s">
        <v>1037</v>
      </c>
      <c r="Q1412" t="s">
        <v>1038</v>
      </c>
      <c r="R1412" t="s">
        <v>131</v>
      </c>
      <c r="S1412" s="83">
        <v>1062.56</v>
      </c>
      <c r="T1412" s="83">
        <v>2507.7599999999993</v>
      </c>
      <c r="U1412" s="83">
        <v>-1445.1999999999994</v>
      </c>
      <c r="V1412" s="83">
        <v>0</v>
      </c>
      <c r="W1412" s="83">
        <v>0</v>
      </c>
      <c r="X1412" s="83">
        <v>19.316746066851827</v>
      </c>
      <c r="Y1412">
        <v>0</v>
      </c>
      <c r="Z1412" s="83">
        <v>-144.51999999999995</v>
      </c>
      <c r="AA1412" s="83">
        <v>-125.20325393314812</v>
      </c>
    </row>
    <row r="1413" spans="1:27" x14ac:dyDescent="0.25">
      <c r="A1413" t="s">
        <v>1529</v>
      </c>
      <c r="B1413" t="s">
        <v>1529</v>
      </c>
      <c r="C1413" t="s">
        <v>2989</v>
      </c>
      <c r="D1413" t="s">
        <v>2990</v>
      </c>
      <c r="E1413" t="s">
        <v>2991</v>
      </c>
      <c r="F1413" t="s">
        <v>2992</v>
      </c>
      <c r="G1413" t="s">
        <v>2310</v>
      </c>
      <c r="H1413" t="s">
        <v>2993</v>
      </c>
      <c r="I1413" t="s">
        <v>59</v>
      </c>
      <c r="J1413" t="s">
        <v>193</v>
      </c>
      <c r="K1413" t="s">
        <v>62</v>
      </c>
      <c r="L1413" t="s">
        <v>63</v>
      </c>
      <c r="M1413" t="s">
        <v>660</v>
      </c>
      <c r="N1413" t="s">
        <v>661</v>
      </c>
      <c r="O1413" t="s">
        <v>662</v>
      </c>
      <c r="P1413" t="s">
        <v>663</v>
      </c>
      <c r="Q1413" t="s">
        <v>664</v>
      </c>
      <c r="R1413" t="s">
        <v>131</v>
      </c>
      <c r="S1413" s="83">
        <v>37985.960000000006</v>
      </c>
      <c r="T1413" s="83">
        <v>41040</v>
      </c>
      <c r="U1413" s="83">
        <v>-3054.0399999999936</v>
      </c>
      <c r="V1413" s="83">
        <v>0</v>
      </c>
      <c r="W1413" s="83">
        <v>0</v>
      </c>
      <c r="X1413" s="83">
        <v>316.12245931971131</v>
      </c>
      <c r="Y1413">
        <v>0</v>
      </c>
      <c r="Z1413" s="83">
        <v>-305.40399999999954</v>
      </c>
      <c r="AA1413" s="83">
        <v>10.718459319711656</v>
      </c>
    </row>
    <row r="1414" spans="1:27" x14ac:dyDescent="0.25">
      <c r="A1414" t="s">
        <v>1529</v>
      </c>
      <c r="B1414" t="s">
        <v>1529</v>
      </c>
      <c r="C1414" t="s">
        <v>2989</v>
      </c>
      <c r="D1414" t="s">
        <v>2990</v>
      </c>
      <c r="E1414" t="s">
        <v>2991</v>
      </c>
      <c r="F1414" t="s">
        <v>2992</v>
      </c>
      <c r="G1414" t="s">
        <v>2310</v>
      </c>
      <c r="H1414" t="s">
        <v>2993</v>
      </c>
      <c r="I1414" t="s">
        <v>59</v>
      </c>
      <c r="J1414" t="s">
        <v>193</v>
      </c>
      <c r="K1414" t="s">
        <v>62</v>
      </c>
      <c r="L1414" t="s">
        <v>63</v>
      </c>
      <c r="M1414" t="s">
        <v>660</v>
      </c>
      <c r="N1414" t="s">
        <v>661</v>
      </c>
      <c r="O1414" t="s">
        <v>662</v>
      </c>
      <c r="P1414" t="s">
        <v>1166</v>
      </c>
      <c r="Q1414" t="s">
        <v>1167</v>
      </c>
      <c r="R1414" t="s">
        <v>131</v>
      </c>
      <c r="S1414" s="83">
        <v>4250.21</v>
      </c>
      <c r="T1414" s="83">
        <v>8365.64</v>
      </c>
      <c r="U1414" s="83">
        <v>-4115.4299999999994</v>
      </c>
      <c r="V1414" s="83">
        <v>0</v>
      </c>
      <c r="W1414" s="83">
        <v>0</v>
      </c>
      <c r="X1414" s="83">
        <v>64.438759517138152</v>
      </c>
      <c r="Y1414">
        <v>0</v>
      </c>
      <c r="Z1414" s="83">
        <v>-411.54299999999995</v>
      </c>
      <c r="AA1414" s="83">
        <v>-347.10424048286183</v>
      </c>
    </row>
    <row r="1415" spans="1:27" x14ac:dyDescent="0.25">
      <c r="A1415" t="s">
        <v>1529</v>
      </c>
      <c r="B1415" t="s">
        <v>1529</v>
      </c>
      <c r="C1415" t="s">
        <v>2989</v>
      </c>
      <c r="D1415" t="s">
        <v>2990</v>
      </c>
      <c r="E1415" t="s">
        <v>2991</v>
      </c>
      <c r="F1415" t="s">
        <v>2992</v>
      </c>
      <c r="G1415" t="s">
        <v>2310</v>
      </c>
      <c r="H1415" t="s">
        <v>2993</v>
      </c>
      <c r="I1415" t="s">
        <v>59</v>
      </c>
      <c r="J1415" t="s">
        <v>193</v>
      </c>
      <c r="K1415" t="s">
        <v>62</v>
      </c>
      <c r="L1415" t="s">
        <v>63</v>
      </c>
      <c r="M1415" t="s">
        <v>660</v>
      </c>
      <c r="N1415" t="s">
        <v>1927</v>
      </c>
      <c r="O1415" t="s">
        <v>1497</v>
      </c>
      <c r="P1415" t="s">
        <v>1928</v>
      </c>
      <c r="Q1415" t="s">
        <v>1929</v>
      </c>
      <c r="R1415" t="s">
        <v>131</v>
      </c>
      <c r="S1415" s="83">
        <v>1126.56</v>
      </c>
      <c r="T1415" s="83">
        <v>0</v>
      </c>
      <c r="U1415" s="83">
        <v>1126.56</v>
      </c>
      <c r="V1415" s="83">
        <v>0</v>
      </c>
      <c r="W1415" s="83">
        <v>0</v>
      </c>
      <c r="X1415" s="83">
        <v>0</v>
      </c>
      <c r="Y1415">
        <v>0</v>
      </c>
      <c r="Z1415" s="83">
        <v>112.65600000000001</v>
      </c>
      <c r="AA1415" s="83">
        <v>112.65600000000001</v>
      </c>
    </row>
    <row r="1416" spans="1:27" x14ac:dyDescent="0.25">
      <c r="A1416" t="s">
        <v>1529</v>
      </c>
      <c r="B1416" t="s">
        <v>1529</v>
      </c>
      <c r="C1416" t="s">
        <v>2989</v>
      </c>
      <c r="D1416" t="s">
        <v>2990</v>
      </c>
      <c r="E1416" t="s">
        <v>2991</v>
      </c>
      <c r="F1416" t="s">
        <v>2992</v>
      </c>
      <c r="G1416" t="s">
        <v>2310</v>
      </c>
      <c r="H1416" t="s">
        <v>2993</v>
      </c>
      <c r="I1416" t="s">
        <v>59</v>
      </c>
      <c r="J1416" t="s">
        <v>193</v>
      </c>
      <c r="K1416" t="s">
        <v>64</v>
      </c>
      <c r="L1416" t="s">
        <v>65</v>
      </c>
      <c r="M1416" t="s">
        <v>315</v>
      </c>
      <c r="N1416" t="s">
        <v>316</v>
      </c>
      <c r="O1416" t="s">
        <v>317</v>
      </c>
      <c r="P1416" t="s">
        <v>318</v>
      </c>
      <c r="Q1416" t="s">
        <v>319</v>
      </c>
      <c r="R1416" t="s">
        <v>131</v>
      </c>
      <c r="S1416" s="83">
        <v>25.74</v>
      </c>
      <c r="T1416" s="83">
        <v>25.74</v>
      </c>
      <c r="U1416" s="83">
        <v>0</v>
      </c>
      <c r="V1416" s="83">
        <v>0</v>
      </c>
      <c r="W1416" s="83">
        <v>0</v>
      </c>
      <c r="X1416" s="83">
        <v>0.19826978808209958</v>
      </c>
      <c r="Y1416">
        <v>0</v>
      </c>
      <c r="Z1416" s="83">
        <v>0</v>
      </c>
      <c r="AA1416" s="83">
        <v>0.19826978808209939</v>
      </c>
    </row>
    <row r="1417" spans="1:27" x14ac:dyDescent="0.25">
      <c r="A1417" t="s">
        <v>1529</v>
      </c>
      <c r="B1417" t="s">
        <v>1529</v>
      </c>
      <c r="C1417" t="s">
        <v>2989</v>
      </c>
      <c r="D1417" t="s">
        <v>2990</v>
      </c>
      <c r="E1417" t="s">
        <v>2991</v>
      </c>
      <c r="F1417" t="s">
        <v>2992</v>
      </c>
      <c r="G1417" t="s">
        <v>2310</v>
      </c>
      <c r="H1417" t="s">
        <v>2993</v>
      </c>
      <c r="I1417" t="s">
        <v>59</v>
      </c>
      <c r="J1417" t="s">
        <v>193</v>
      </c>
      <c r="K1417" t="s">
        <v>64</v>
      </c>
      <c r="L1417" t="s">
        <v>65</v>
      </c>
      <c r="M1417" t="s">
        <v>315</v>
      </c>
      <c r="N1417" t="s">
        <v>316</v>
      </c>
      <c r="O1417" t="s">
        <v>317</v>
      </c>
      <c r="P1417" t="s">
        <v>1186</v>
      </c>
      <c r="Q1417" t="s">
        <v>1187</v>
      </c>
      <c r="R1417" t="s">
        <v>131</v>
      </c>
      <c r="S1417" s="83">
        <v>26.3</v>
      </c>
      <c r="T1417" s="83">
        <v>26.3</v>
      </c>
      <c r="U1417" s="83">
        <v>0</v>
      </c>
      <c r="V1417" s="83">
        <v>0</v>
      </c>
      <c r="W1417" s="83">
        <v>0</v>
      </c>
      <c r="X1417" s="83">
        <v>0.20258334990517562</v>
      </c>
      <c r="Y1417">
        <v>0</v>
      </c>
      <c r="Z1417" s="83">
        <v>0</v>
      </c>
      <c r="AA1417" s="83">
        <v>0.20258334990517568</v>
      </c>
    </row>
    <row r="1418" spans="1:27" x14ac:dyDescent="0.25">
      <c r="A1418" t="s">
        <v>1529</v>
      </c>
      <c r="B1418" t="s">
        <v>1529</v>
      </c>
      <c r="C1418" t="s">
        <v>2989</v>
      </c>
      <c r="D1418" t="s">
        <v>2990</v>
      </c>
      <c r="E1418" t="s">
        <v>2991</v>
      </c>
      <c r="F1418" t="s">
        <v>2992</v>
      </c>
      <c r="G1418" t="s">
        <v>2310</v>
      </c>
      <c r="H1418" t="s">
        <v>2993</v>
      </c>
      <c r="I1418" t="s">
        <v>59</v>
      </c>
      <c r="J1418" t="s">
        <v>193</v>
      </c>
      <c r="K1418" t="s">
        <v>64</v>
      </c>
      <c r="L1418" t="s">
        <v>65</v>
      </c>
      <c r="M1418" t="s">
        <v>499</v>
      </c>
      <c r="N1418" t="s">
        <v>500</v>
      </c>
      <c r="O1418" t="s">
        <v>501</v>
      </c>
      <c r="P1418" t="s">
        <v>2765</v>
      </c>
      <c r="Q1418" t="s">
        <v>2766</v>
      </c>
      <c r="R1418" t="s">
        <v>131</v>
      </c>
      <c r="S1418" s="83">
        <v>1932</v>
      </c>
      <c r="T1418" s="83">
        <v>0</v>
      </c>
      <c r="U1418" s="83">
        <v>1932</v>
      </c>
      <c r="V1418" s="83">
        <v>0</v>
      </c>
      <c r="W1418" s="83">
        <v>0</v>
      </c>
      <c r="X1418" s="83">
        <v>0</v>
      </c>
      <c r="Y1418">
        <v>0</v>
      </c>
      <c r="Z1418" s="83">
        <v>193.20000000000002</v>
      </c>
      <c r="AA1418" s="83">
        <v>193.20000000000002</v>
      </c>
    </row>
    <row r="1419" spans="1:27" x14ac:dyDescent="0.25">
      <c r="A1419" t="s">
        <v>1529</v>
      </c>
      <c r="B1419" t="s">
        <v>1529</v>
      </c>
      <c r="C1419" t="s">
        <v>2989</v>
      </c>
      <c r="D1419" t="s">
        <v>2990</v>
      </c>
      <c r="E1419" t="s">
        <v>2991</v>
      </c>
      <c r="F1419" t="s">
        <v>2992</v>
      </c>
      <c r="G1419" t="s">
        <v>2310</v>
      </c>
      <c r="H1419" t="s">
        <v>2993</v>
      </c>
      <c r="I1419" t="s">
        <v>44</v>
      </c>
      <c r="J1419" t="s">
        <v>45</v>
      </c>
      <c r="K1419" t="s">
        <v>46</v>
      </c>
      <c r="L1419" t="s">
        <v>47</v>
      </c>
      <c r="M1419" t="s">
        <v>506</v>
      </c>
      <c r="N1419" t="s">
        <v>507</v>
      </c>
      <c r="O1419" t="s">
        <v>508</v>
      </c>
      <c r="P1419" t="s">
        <v>795</v>
      </c>
      <c r="Q1419" t="s">
        <v>796</v>
      </c>
      <c r="R1419" t="s">
        <v>131</v>
      </c>
      <c r="S1419" s="83">
        <v>221.76000000000002</v>
      </c>
      <c r="T1419" s="83">
        <v>216.00000000000003</v>
      </c>
      <c r="U1419" s="83">
        <v>5.7599999999999909</v>
      </c>
      <c r="V1419" s="83">
        <v>0</v>
      </c>
      <c r="W1419" s="83">
        <v>0</v>
      </c>
      <c r="X1419" s="83">
        <v>1.6638024174721648</v>
      </c>
      <c r="Y1419">
        <v>0</v>
      </c>
      <c r="Z1419" s="83">
        <v>0.57599999999999696</v>
      </c>
      <c r="AA1419" s="83">
        <v>2.2398024174721627</v>
      </c>
    </row>
    <row r="1420" spans="1:27" x14ac:dyDescent="0.25">
      <c r="A1420" t="s">
        <v>1529</v>
      </c>
      <c r="B1420" t="s">
        <v>1529</v>
      </c>
      <c r="C1420" t="s">
        <v>2989</v>
      </c>
      <c r="D1420" t="s">
        <v>2990</v>
      </c>
      <c r="E1420" t="s">
        <v>2991</v>
      </c>
      <c r="F1420" t="s">
        <v>2992</v>
      </c>
      <c r="G1420" t="s">
        <v>2310</v>
      </c>
      <c r="H1420" t="s">
        <v>2993</v>
      </c>
      <c r="I1420" t="s">
        <v>44</v>
      </c>
      <c r="J1420" t="s">
        <v>45</v>
      </c>
      <c r="K1420" t="s">
        <v>46</v>
      </c>
      <c r="L1420" t="s">
        <v>47</v>
      </c>
      <c r="M1420" t="s">
        <v>506</v>
      </c>
      <c r="N1420" t="s">
        <v>507</v>
      </c>
      <c r="O1420" t="s">
        <v>508</v>
      </c>
      <c r="P1420" t="s">
        <v>853</v>
      </c>
      <c r="Q1420" t="s">
        <v>854</v>
      </c>
      <c r="R1420" t="s">
        <v>131</v>
      </c>
      <c r="S1420" s="83">
        <v>123.2</v>
      </c>
      <c r="T1420" s="83">
        <v>123.2</v>
      </c>
      <c r="U1420" s="83">
        <v>0</v>
      </c>
      <c r="V1420" s="83">
        <v>0</v>
      </c>
      <c r="W1420" s="83">
        <v>0</v>
      </c>
      <c r="X1420" s="83">
        <v>0.94898360107671609</v>
      </c>
      <c r="Y1420">
        <v>0</v>
      </c>
      <c r="Z1420" s="83">
        <v>0</v>
      </c>
      <c r="AA1420" s="83">
        <v>0.94898360107671564</v>
      </c>
    </row>
    <row r="1421" spans="1:27" x14ac:dyDescent="0.25">
      <c r="A1421" t="s">
        <v>1529</v>
      </c>
      <c r="B1421" t="s">
        <v>1529</v>
      </c>
      <c r="C1421" t="s">
        <v>2989</v>
      </c>
      <c r="D1421" t="s">
        <v>2990</v>
      </c>
      <c r="E1421" t="s">
        <v>2991</v>
      </c>
      <c r="F1421" t="s">
        <v>2992</v>
      </c>
      <c r="G1421" t="s">
        <v>2310</v>
      </c>
      <c r="H1421" t="s">
        <v>2993</v>
      </c>
      <c r="I1421" t="s">
        <v>44</v>
      </c>
      <c r="J1421" t="s">
        <v>45</v>
      </c>
      <c r="K1421" t="s">
        <v>46</v>
      </c>
      <c r="L1421" t="s">
        <v>47</v>
      </c>
      <c r="M1421" t="s">
        <v>506</v>
      </c>
      <c r="N1421" t="s">
        <v>507</v>
      </c>
      <c r="O1421" t="s">
        <v>508</v>
      </c>
      <c r="P1421" t="s">
        <v>768</v>
      </c>
      <c r="Q1421" t="s">
        <v>769</v>
      </c>
      <c r="R1421" t="s">
        <v>131</v>
      </c>
      <c r="S1421" s="83">
        <v>722.88</v>
      </c>
      <c r="T1421" s="83">
        <v>672</v>
      </c>
      <c r="U1421" s="83">
        <v>50.879999999999995</v>
      </c>
      <c r="V1421" s="83">
        <v>0</v>
      </c>
      <c r="W1421" s="83">
        <v>0</v>
      </c>
      <c r="X1421" s="83">
        <v>5.1762741876911793</v>
      </c>
      <c r="Y1421">
        <v>0</v>
      </c>
      <c r="Z1421" s="83">
        <v>5.088000000000001</v>
      </c>
      <c r="AA1421" s="83">
        <v>10.264274187691178</v>
      </c>
    </row>
    <row r="1422" spans="1:27" x14ac:dyDescent="0.25">
      <c r="A1422" t="s">
        <v>1529</v>
      </c>
      <c r="B1422" t="s">
        <v>1529</v>
      </c>
      <c r="C1422" t="s">
        <v>2989</v>
      </c>
      <c r="D1422" t="s">
        <v>2990</v>
      </c>
      <c r="E1422" t="s">
        <v>2991</v>
      </c>
      <c r="F1422" t="s">
        <v>2992</v>
      </c>
      <c r="G1422" t="s">
        <v>2310</v>
      </c>
      <c r="H1422" t="s">
        <v>2993</v>
      </c>
      <c r="I1422" t="s">
        <v>44</v>
      </c>
      <c r="J1422" t="s">
        <v>45</v>
      </c>
      <c r="K1422" t="s">
        <v>46</v>
      </c>
      <c r="L1422" t="s">
        <v>47</v>
      </c>
      <c r="M1422" t="s">
        <v>506</v>
      </c>
      <c r="N1422" t="s">
        <v>507</v>
      </c>
      <c r="O1422" t="s">
        <v>508</v>
      </c>
      <c r="P1422" t="s">
        <v>772</v>
      </c>
      <c r="Q1422" t="s">
        <v>773</v>
      </c>
      <c r="R1422" t="s">
        <v>131</v>
      </c>
      <c r="S1422" s="83">
        <v>90</v>
      </c>
      <c r="T1422" s="83">
        <v>0</v>
      </c>
      <c r="U1422" s="83">
        <v>90</v>
      </c>
      <c r="V1422" s="83">
        <v>0</v>
      </c>
      <c r="W1422" s="83">
        <v>0</v>
      </c>
      <c r="X1422" s="83">
        <v>0</v>
      </c>
      <c r="Y1422">
        <v>0</v>
      </c>
      <c r="Z1422" s="83">
        <v>9</v>
      </c>
      <c r="AA1422" s="83">
        <v>9</v>
      </c>
    </row>
    <row r="1423" spans="1:27" x14ac:dyDescent="0.25">
      <c r="A1423" t="s">
        <v>1529</v>
      </c>
      <c r="B1423" t="s">
        <v>1529</v>
      </c>
      <c r="C1423" t="s">
        <v>2989</v>
      </c>
      <c r="D1423" t="s">
        <v>2990</v>
      </c>
      <c r="E1423" t="s">
        <v>2991</v>
      </c>
      <c r="F1423" t="s">
        <v>2992</v>
      </c>
      <c r="G1423" t="s">
        <v>2310</v>
      </c>
      <c r="H1423" t="s">
        <v>2993</v>
      </c>
      <c r="I1423" t="s">
        <v>44</v>
      </c>
      <c r="J1423" t="s">
        <v>45</v>
      </c>
      <c r="K1423" t="s">
        <v>46</v>
      </c>
      <c r="L1423" t="s">
        <v>47</v>
      </c>
      <c r="M1423" t="s">
        <v>506</v>
      </c>
      <c r="N1423" t="s">
        <v>507</v>
      </c>
      <c r="O1423" t="s">
        <v>508</v>
      </c>
      <c r="P1423" t="s">
        <v>754</v>
      </c>
      <c r="Q1423" t="s">
        <v>755</v>
      </c>
      <c r="R1423" t="s">
        <v>131</v>
      </c>
      <c r="S1423" s="83">
        <v>45.3</v>
      </c>
      <c r="T1423" s="83">
        <v>0</v>
      </c>
      <c r="U1423" s="83">
        <v>45.3</v>
      </c>
      <c r="V1423" s="83">
        <v>0</v>
      </c>
      <c r="W1423" s="83">
        <v>0</v>
      </c>
      <c r="X1423" s="83">
        <v>0</v>
      </c>
      <c r="Y1423">
        <v>0</v>
      </c>
      <c r="Z1423" s="83">
        <v>4.53</v>
      </c>
      <c r="AA1423" s="83">
        <v>4.53</v>
      </c>
    </row>
    <row r="1424" spans="1:27" x14ac:dyDescent="0.25">
      <c r="A1424" t="s">
        <v>1529</v>
      </c>
      <c r="B1424" t="s">
        <v>1529</v>
      </c>
      <c r="C1424" t="s">
        <v>2989</v>
      </c>
      <c r="D1424" t="s">
        <v>2990</v>
      </c>
      <c r="E1424" t="s">
        <v>2991</v>
      </c>
      <c r="F1424" t="s">
        <v>2992</v>
      </c>
      <c r="G1424" t="s">
        <v>2310</v>
      </c>
      <c r="H1424" t="s">
        <v>2993</v>
      </c>
      <c r="I1424" t="s">
        <v>44</v>
      </c>
      <c r="J1424" t="s">
        <v>45</v>
      </c>
      <c r="K1424" t="s">
        <v>46</v>
      </c>
      <c r="L1424" t="s">
        <v>47</v>
      </c>
      <c r="M1424" t="s">
        <v>506</v>
      </c>
      <c r="N1424" t="s">
        <v>507</v>
      </c>
      <c r="O1424" t="s">
        <v>508</v>
      </c>
      <c r="P1424" t="s">
        <v>760</v>
      </c>
      <c r="Q1424" t="s">
        <v>761</v>
      </c>
      <c r="R1424" t="s">
        <v>131</v>
      </c>
      <c r="S1424" s="83">
        <v>437.1</v>
      </c>
      <c r="T1424" s="83">
        <v>714</v>
      </c>
      <c r="U1424" s="83">
        <v>-276.89999999999998</v>
      </c>
      <c r="V1424" s="83">
        <v>0</v>
      </c>
      <c r="W1424" s="83">
        <v>0</v>
      </c>
      <c r="X1424" s="83">
        <v>5.499791324421877</v>
      </c>
      <c r="Y1424">
        <v>0</v>
      </c>
      <c r="Z1424" s="83">
        <v>-27.690000000000012</v>
      </c>
      <c r="AA1424" s="83">
        <v>-22.19020867557812</v>
      </c>
    </row>
    <row r="1425" spans="1:27" x14ac:dyDescent="0.25">
      <c r="A1425" t="s">
        <v>1529</v>
      </c>
      <c r="B1425" t="s">
        <v>1529</v>
      </c>
      <c r="C1425" t="s">
        <v>2989</v>
      </c>
      <c r="D1425" t="s">
        <v>2990</v>
      </c>
      <c r="E1425" t="s">
        <v>2991</v>
      </c>
      <c r="F1425" t="s">
        <v>2992</v>
      </c>
      <c r="G1425" t="s">
        <v>2310</v>
      </c>
      <c r="H1425" t="s">
        <v>2993</v>
      </c>
      <c r="I1425" t="s">
        <v>44</v>
      </c>
      <c r="J1425" t="s">
        <v>45</v>
      </c>
      <c r="K1425" t="s">
        <v>46</v>
      </c>
      <c r="L1425" t="s">
        <v>47</v>
      </c>
      <c r="M1425" t="s">
        <v>506</v>
      </c>
      <c r="N1425" t="s">
        <v>507</v>
      </c>
      <c r="O1425" t="s">
        <v>508</v>
      </c>
      <c r="P1425" t="s">
        <v>774</v>
      </c>
      <c r="Q1425" t="s">
        <v>775</v>
      </c>
      <c r="R1425" t="s">
        <v>131</v>
      </c>
      <c r="S1425" s="83">
        <v>393.6</v>
      </c>
      <c r="T1425" s="83">
        <v>256</v>
      </c>
      <c r="U1425" s="83">
        <v>137.6</v>
      </c>
      <c r="V1425" s="83">
        <v>0</v>
      </c>
      <c r="W1425" s="83">
        <v>0</v>
      </c>
      <c r="X1425" s="83">
        <v>1.9719139762633062</v>
      </c>
      <c r="Y1425">
        <v>0</v>
      </c>
      <c r="Z1425" s="83">
        <v>13.76</v>
      </c>
      <c r="AA1425" s="83">
        <v>15.731913976263305</v>
      </c>
    </row>
    <row r="1426" spans="1:27" x14ac:dyDescent="0.25">
      <c r="A1426" t="s">
        <v>1529</v>
      </c>
      <c r="B1426" t="s">
        <v>1529</v>
      </c>
      <c r="C1426" t="s">
        <v>2989</v>
      </c>
      <c r="D1426" t="s">
        <v>2990</v>
      </c>
      <c r="E1426" t="s">
        <v>2991</v>
      </c>
      <c r="F1426" t="s">
        <v>2992</v>
      </c>
      <c r="G1426" t="s">
        <v>2310</v>
      </c>
      <c r="H1426" t="s">
        <v>2993</v>
      </c>
      <c r="I1426" t="s">
        <v>44</v>
      </c>
      <c r="J1426" t="s">
        <v>45</v>
      </c>
      <c r="K1426" t="s">
        <v>46</v>
      </c>
      <c r="L1426" t="s">
        <v>47</v>
      </c>
      <c r="M1426" t="s">
        <v>506</v>
      </c>
      <c r="N1426" t="s">
        <v>507</v>
      </c>
      <c r="O1426" t="s">
        <v>508</v>
      </c>
      <c r="P1426" t="s">
        <v>758</v>
      </c>
      <c r="Q1426" t="s">
        <v>759</v>
      </c>
      <c r="R1426" t="s">
        <v>131</v>
      </c>
      <c r="S1426" s="83">
        <v>1522.72</v>
      </c>
      <c r="T1426" s="83">
        <v>1768</v>
      </c>
      <c r="U1426" s="83">
        <v>-245.27999999999997</v>
      </c>
      <c r="V1426" s="83">
        <v>0</v>
      </c>
      <c r="W1426" s="83">
        <v>0</v>
      </c>
      <c r="X1426" s="83">
        <v>13.61853089856846</v>
      </c>
      <c r="Y1426">
        <v>0</v>
      </c>
      <c r="Z1426" s="83">
        <v>-24.527999999999992</v>
      </c>
      <c r="AA1426" s="83">
        <v>-10.909469101431512</v>
      </c>
    </row>
    <row r="1427" spans="1:27" x14ac:dyDescent="0.25">
      <c r="A1427" t="s">
        <v>1529</v>
      </c>
      <c r="B1427" t="s">
        <v>1529</v>
      </c>
      <c r="C1427" t="s">
        <v>2989</v>
      </c>
      <c r="D1427" t="s">
        <v>2990</v>
      </c>
      <c r="E1427" t="s">
        <v>2991</v>
      </c>
      <c r="F1427" t="s">
        <v>2992</v>
      </c>
      <c r="G1427" t="s">
        <v>2310</v>
      </c>
      <c r="H1427" t="s">
        <v>2993</v>
      </c>
      <c r="I1427" t="s">
        <v>44</v>
      </c>
      <c r="J1427" t="s">
        <v>45</v>
      </c>
      <c r="K1427" t="s">
        <v>46</v>
      </c>
      <c r="L1427" t="s">
        <v>47</v>
      </c>
      <c r="M1427" t="s">
        <v>506</v>
      </c>
      <c r="N1427" t="s">
        <v>507</v>
      </c>
      <c r="O1427" t="s">
        <v>508</v>
      </c>
      <c r="P1427" t="s">
        <v>1424</v>
      </c>
      <c r="Q1427" t="s">
        <v>759</v>
      </c>
      <c r="R1427" t="s">
        <v>131</v>
      </c>
      <c r="S1427" s="83">
        <v>0</v>
      </c>
      <c r="T1427" s="83">
        <v>104</v>
      </c>
      <c r="U1427" s="83">
        <v>-104</v>
      </c>
      <c r="V1427" s="83">
        <v>0</v>
      </c>
      <c r="W1427" s="83">
        <v>0</v>
      </c>
      <c r="X1427" s="83">
        <v>0.80109005285696822</v>
      </c>
      <c r="Y1427">
        <v>0</v>
      </c>
      <c r="Z1427" s="83">
        <v>-10.4</v>
      </c>
      <c r="AA1427" s="83">
        <v>-9.5989099471430315</v>
      </c>
    </row>
    <row r="1428" spans="1:27" x14ac:dyDescent="0.25">
      <c r="A1428" t="s">
        <v>1529</v>
      </c>
      <c r="B1428" t="s">
        <v>1529</v>
      </c>
      <c r="C1428" t="s">
        <v>2989</v>
      </c>
      <c r="D1428" t="s">
        <v>2990</v>
      </c>
      <c r="E1428" t="s">
        <v>2991</v>
      </c>
      <c r="F1428" t="s">
        <v>2992</v>
      </c>
      <c r="G1428" t="s">
        <v>2310</v>
      </c>
      <c r="H1428" t="s">
        <v>2993</v>
      </c>
      <c r="I1428" t="s">
        <v>44</v>
      </c>
      <c r="J1428" t="s">
        <v>45</v>
      </c>
      <c r="K1428" t="s">
        <v>46</v>
      </c>
      <c r="L1428" t="s">
        <v>47</v>
      </c>
      <c r="M1428" t="s">
        <v>506</v>
      </c>
      <c r="N1428" t="s">
        <v>762</v>
      </c>
      <c r="O1428" t="s">
        <v>797</v>
      </c>
      <c r="P1428" t="s">
        <v>798</v>
      </c>
      <c r="Q1428" t="s">
        <v>799</v>
      </c>
      <c r="R1428" t="s">
        <v>131</v>
      </c>
      <c r="S1428" s="83">
        <v>17.98</v>
      </c>
      <c r="T1428" s="83">
        <v>0</v>
      </c>
      <c r="U1428" s="83">
        <v>17.98</v>
      </c>
      <c r="V1428" s="83">
        <v>0</v>
      </c>
      <c r="W1428" s="83">
        <v>0</v>
      </c>
      <c r="X1428" s="83">
        <v>0</v>
      </c>
      <c r="Y1428">
        <v>0</v>
      </c>
      <c r="Z1428" s="83">
        <v>1.7980000000000003</v>
      </c>
      <c r="AA1428" s="83">
        <v>1.7980000000000003</v>
      </c>
    </row>
    <row r="1429" spans="1:27" x14ac:dyDescent="0.25">
      <c r="A1429" t="s">
        <v>1529</v>
      </c>
      <c r="B1429" t="s">
        <v>1529</v>
      </c>
      <c r="C1429" t="s">
        <v>2989</v>
      </c>
      <c r="D1429" t="s">
        <v>2990</v>
      </c>
      <c r="E1429" t="s">
        <v>2991</v>
      </c>
      <c r="F1429" t="s">
        <v>2992</v>
      </c>
      <c r="G1429" t="s">
        <v>2310</v>
      </c>
      <c r="H1429" t="s">
        <v>2993</v>
      </c>
      <c r="I1429" t="s">
        <v>44</v>
      </c>
      <c r="J1429" t="s">
        <v>45</v>
      </c>
      <c r="K1429" t="s">
        <v>46</v>
      </c>
      <c r="L1429" t="s">
        <v>47</v>
      </c>
      <c r="M1429" t="s">
        <v>506</v>
      </c>
      <c r="N1429" t="s">
        <v>762</v>
      </c>
      <c r="O1429" t="s">
        <v>763</v>
      </c>
      <c r="P1429" t="s">
        <v>778</v>
      </c>
      <c r="Q1429" t="s">
        <v>779</v>
      </c>
      <c r="R1429" t="s">
        <v>131</v>
      </c>
      <c r="S1429" s="83">
        <v>465</v>
      </c>
      <c r="T1429" s="83">
        <v>0</v>
      </c>
      <c r="U1429" s="83">
        <v>465</v>
      </c>
      <c r="V1429" s="83">
        <v>0</v>
      </c>
      <c r="W1429" s="83">
        <v>0</v>
      </c>
      <c r="X1429" s="83">
        <v>0</v>
      </c>
      <c r="Y1429">
        <v>0</v>
      </c>
      <c r="Z1429" s="83">
        <v>46.500000000000007</v>
      </c>
      <c r="AA1429" s="83">
        <v>46.500000000000007</v>
      </c>
    </row>
    <row r="1430" spans="1:27" x14ac:dyDescent="0.25">
      <c r="A1430" t="s">
        <v>1529</v>
      </c>
      <c r="B1430" t="s">
        <v>1529</v>
      </c>
      <c r="C1430" t="s">
        <v>2989</v>
      </c>
      <c r="D1430" t="s">
        <v>2990</v>
      </c>
      <c r="E1430" t="s">
        <v>2991</v>
      </c>
      <c r="F1430" t="s">
        <v>2992</v>
      </c>
      <c r="G1430" t="s">
        <v>2310</v>
      </c>
      <c r="H1430" t="s">
        <v>2993</v>
      </c>
      <c r="I1430" t="s">
        <v>44</v>
      </c>
      <c r="J1430" t="s">
        <v>45</v>
      </c>
      <c r="K1430" t="s">
        <v>46</v>
      </c>
      <c r="L1430" t="s">
        <v>47</v>
      </c>
      <c r="M1430" t="s">
        <v>506</v>
      </c>
      <c r="N1430" t="s">
        <v>762</v>
      </c>
      <c r="O1430" t="s">
        <v>763</v>
      </c>
      <c r="P1430" t="s">
        <v>780</v>
      </c>
      <c r="Q1430" t="s">
        <v>781</v>
      </c>
      <c r="R1430" t="s">
        <v>131</v>
      </c>
      <c r="S1430" s="83">
        <v>147.25</v>
      </c>
      <c r="T1430" s="83">
        <v>140</v>
      </c>
      <c r="U1430" s="83">
        <v>7.25</v>
      </c>
      <c r="V1430" s="83">
        <v>0</v>
      </c>
      <c r="W1430" s="83">
        <v>0</v>
      </c>
      <c r="X1430" s="83">
        <v>1.0783904557689956</v>
      </c>
      <c r="Y1430">
        <v>0</v>
      </c>
      <c r="Z1430" s="83">
        <v>0.72500000000000009</v>
      </c>
      <c r="AA1430" s="83">
        <v>1.8033904557689966</v>
      </c>
    </row>
    <row r="1431" spans="1:27" x14ac:dyDescent="0.25">
      <c r="A1431" t="s">
        <v>1529</v>
      </c>
      <c r="B1431" t="s">
        <v>1529</v>
      </c>
      <c r="C1431" t="s">
        <v>2989</v>
      </c>
      <c r="D1431" t="s">
        <v>2990</v>
      </c>
      <c r="E1431" t="s">
        <v>2991</v>
      </c>
      <c r="F1431" t="s">
        <v>2992</v>
      </c>
      <c r="G1431" t="s">
        <v>2310</v>
      </c>
      <c r="H1431" t="s">
        <v>2993</v>
      </c>
      <c r="I1431" t="s">
        <v>44</v>
      </c>
      <c r="J1431" t="s">
        <v>45</v>
      </c>
      <c r="K1431" t="s">
        <v>46</v>
      </c>
      <c r="L1431" t="s">
        <v>47</v>
      </c>
      <c r="M1431" t="s">
        <v>320</v>
      </c>
      <c r="N1431" t="s">
        <v>321</v>
      </c>
      <c r="O1431" t="s">
        <v>322</v>
      </c>
      <c r="P1431" t="s">
        <v>323</v>
      </c>
      <c r="Q1431" t="s">
        <v>324</v>
      </c>
      <c r="R1431" t="s">
        <v>131</v>
      </c>
      <c r="S1431" s="83">
        <v>7</v>
      </c>
      <c r="T1431" s="83">
        <v>0</v>
      </c>
      <c r="U1431" s="83">
        <v>7</v>
      </c>
      <c r="V1431" s="83">
        <v>0</v>
      </c>
      <c r="W1431" s="83">
        <v>0</v>
      </c>
      <c r="X1431" s="83">
        <v>0</v>
      </c>
      <c r="Y1431">
        <v>0</v>
      </c>
      <c r="Z1431" s="83">
        <v>0.70000000000000007</v>
      </c>
      <c r="AA1431" s="83">
        <v>0.70000000000000007</v>
      </c>
    </row>
    <row r="1432" spans="1:27" x14ac:dyDescent="0.25">
      <c r="A1432" t="s">
        <v>1529</v>
      </c>
      <c r="B1432" t="s">
        <v>1529</v>
      </c>
      <c r="C1432" t="s">
        <v>2989</v>
      </c>
      <c r="D1432" t="s">
        <v>2990</v>
      </c>
      <c r="E1432" t="s">
        <v>2991</v>
      </c>
      <c r="F1432" t="s">
        <v>2992</v>
      </c>
      <c r="G1432" t="s">
        <v>2310</v>
      </c>
      <c r="H1432" t="s">
        <v>2993</v>
      </c>
      <c r="I1432" t="s">
        <v>44</v>
      </c>
      <c r="J1432" t="s">
        <v>45</v>
      </c>
      <c r="K1432" t="s">
        <v>46</v>
      </c>
      <c r="L1432" t="s">
        <v>47</v>
      </c>
      <c r="M1432" t="s">
        <v>320</v>
      </c>
      <c r="N1432" t="s">
        <v>321</v>
      </c>
      <c r="O1432" t="s">
        <v>322</v>
      </c>
      <c r="P1432" t="s">
        <v>1656</v>
      </c>
      <c r="Q1432" t="s">
        <v>1657</v>
      </c>
      <c r="R1432" t="s">
        <v>131</v>
      </c>
      <c r="S1432" s="83">
        <v>210</v>
      </c>
      <c r="T1432" s="83">
        <v>1750</v>
      </c>
      <c r="U1432" s="83">
        <v>-1540</v>
      </c>
      <c r="V1432" s="83">
        <v>0</v>
      </c>
      <c r="W1432" s="83">
        <v>0</v>
      </c>
      <c r="X1432" s="83">
        <v>13.479880697112444</v>
      </c>
      <c r="Y1432">
        <v>0</v>
      </c>
      <c r="Z1432" s="83">
        <v>-154</v>
      </c>
      <c r="AA1432" s="83">
        <v>-140.52011930288757</v>
      </c>
    </row>
    <row r="1433" spans="1:27" x14ac:dyDescent="0.25">
      <c r="A1433" t="s">
        <v>1529</v>
      </c>
      <c r="B1433" t="s">
        <v>1529</v>
      </c>
      <c r="C1433" t="s">
        <v>2989</v>
      </c>
      <c r="D1433" t="s">
        <v>2990</v>
      </c>
      <c r="E1433" t="s">
        <v>2991</v>
      </c>
      <c r="F1433" t="s">
        <v>2992</v>
      </c>
      <c r="G1433" t="s">
        <v>2310</v>
      </c>
      <c r="H1433" t="s">
        <v>2993</v>
      </c>
      <c r="I1433" t="s">
        <v>44</v>
      </c>
      <c r="J1433" t="s">
        <v>45</v>
      </c>
      <c r="K1433" t="s">
        <v>98</v>
      </c>
      <c r="L1433" t="s">
        <v>99</v>
      </c>
      <c r="M1433" t="s">
        <v>396</v>
      </c>
      <c r="N1433" t="s">
        <v>804</v>
      </c>
      <c r="O1433" t="s">
        <v>805</v>
      </c>
      <c r="P1433" t="s">
        <v>806</v>
      </c>
      <c r="Q1433" t="s">
        <v>807</v>
      </c>
      <c r="R1433" t="s">
        <v>131</v>
      </c>
      <c r="S1433" s="83">
        <v>82</v>
      </c>
      <c r="T1433" s="83">
        <v>0</v>
      </c>
      <c r="U1433" s="83">
        <v>82</v>
      </c>
      <c r="V1433" s="83">
        <v>0</v>
      </c>
      <c r="W1433" s="83">
        <v>0</v>
      </c>
      <c r="X1433" s="83">
        <v>0</v>
      </c>
      <c r="Y1433">
        <v>0</v>
      </c>
      <c r="Z1433" s="83">
        <v>8.2000000000000011</v>
      </c>
      <c r="AA1433" s="83">
        <v>8.2000000000000011</v>
      </c>
    </row>
    <row r="1434" spans="1:27" x14ac:dyDescent="0.25">
      <c r="A1434" t="s">
        <v>1529</v>
      </c>
      <c r="B1434" t="s">
        <v>1529</v>
      </c>
      <c r="C1434" t="s">
        <v>2989</v>
      </c>
      <c r="D1434" t="s">
        <v>2990</v>
      </c>
      <c r="E1434" t="s">
        <v>2991</v>
      </c>
      <c r="F1434" t="s">
        <v>2992</v>
      </c>
      <c r="G1434" t="s">
        <v>2310</v>
      </c>
      <c r="H1434" t="s">
        <v>2993</v>
      </c>
      <c r="I1434" t="s">
        <v>44</v>
      </c>
      <c r="J1434" t="s">
        <v>45</v>
      </c>
      <c r="K1434" t="s">
        <v>98</v>
      </c>
      <c r="L1434" t="s">
        <v>99</v>
      </c>
      <c r="M1434" t="s">
        <v>396</v>
      </c>
      <c r="N1434" t="s">
        <v>804</v>
      </c>
      <c r="O1434" t="s">
        <v>805</v>
      </c>
      <c r="P1434" t="s">
        <v>830</v>
      </c>
      <c r="Q1434" t="s">
        <v>831</v>
      </c>
      <c r="R1434" t="s">
        <v>131</v>
      </c>
      <c r="S1434" s="83">
        <v>328</v>
      </c>
      <c r="T1434" s="83">
        <v>0</v>
      </c>
      <c r="U1434" s="83">
        <v>328</v>
      </c>
      <c r="V1434" s="83">
        <v>0</v>
      </c>
      <c r="W1434" s="83">
        <v>0</v>
      </c>
      <c r="X1434" s="83">
        <v>0</v>
      </c>
      <c r="Y1434">
        <v>0</v>
      </c>
      <c r="Z1434" s="83">
        <v>32.800000000000004</v>
      </c>
      <c r="AA1434" s="83">
        <v>32.800000000000004</v>
      </c>
    </row>
    <row r="1435" spans="1:27" x14ac:dyDescent="0.25">
      <c r="A1435" t="s">
        <v>1529</v>
      </c>
      <c r="B1435" t="s">
        <v>1529</v>
      </c>
      <c r="C1435" t="s">
        <v>2989</v>
      </c>
      <c r="D1435" t="s">
        <v>2990</v>
      </c>
      <c r="E1435" t="s">
        <v>2991</v>
      </c>
      <c r="F1435" t="s">
        <v>2992</v>
      </c>
      <c r="G1435" t="s">
        <v>2310</v>
      </c>
      <c r="H1435" t="s">
        <v>2993</v>
      </c>
      <c r="I1435" t="s">
        <v>44</v>
      </c>
      <c r="J1435" t="s">
        <v>45</v>
      </c>
      <c r="K1435" t="s">
        <v>98</v>
      </c>
      <c r="L1435" t="s">
        <v>99</v>
      </c>
      <c r="M1435" t="s">
        <v>396</v>
      </c>
      <c r="N1435" t="s">
        <v>804</v>
      </c>
      <c r="O1435" t="s">
        <v>805</v>
      </c>
      <c r="P1435" t="s">
        <v>834</v>
      </c>
      <c r="Q1435" t="s">
        <v>835</v>
      </c>
      <c r="R1435" t="s">
        <v>131</v>
      </c>
      <c r="S1435" s="83">
        <v>0</v>
      </c>
      <c r="T1435" s="83">
        <v>41.77</v>
      </c>
      <c r="U1435" s="83">
        <v>-41.77</v>
      </c>
      <c r="V1435" s="83">
        <v>0</v>
      </c>
      <c r="W1435" s="83">
        <v>0</v>
      </c>
      <c r="X1435" s="83">
        <v>0.32174549526764967</v>
      </c>
      <c r="Y1435">
        <v>0</v>
      </c>
      <c r="Z1435" s="83">
        <v>-4.1770000000000005</v>
      </c>
      <c r="AA1435" s="83">
        <v>-3.855254504732351</v>
      </c>
    </row>
    <row r="1436" spans="1:27" x14ac:dyDescent="0.25">
      <c r="A1436" t="s">
        <v>1529</v>
      </c>
      <c r="B1436" t="s">
        <v>1529</v>
      </c>
      <c r="C1436" t="s">
        <v>2989</v>
      </c>
      <c r="D1436" t="s">
        <v>2990</v>
      </c>
      <c r="E1436" t="s">
        <v>2991</v>
      </c>
      <c r="F1436" t="s">
        <v>2992</v>
      </c>
      <c r="G1436" t="s">
        <v>2310</v>
      </c>
      <c r="H1436" t="s">
        <v>2993</v>
      </c>
      <c r="I1436" t="s">
        <v>44</v>
      </c>
      <c r="J1436" t="s">
        <v>45</v>
      </c>
      <c r="K1436" t="s">
        <v>98</v>
      </c>
      <c r="L1436" t="s">
        <v>99</v>
      </c>
      <c r="M1436" t="s">
        <v>396</v>
      </c>
      <c r="N1436" t="s">
        <v>804</v>
      </c>
      <c r="O1436" t="s">
        <v>805</v>
      </c>
      <c r="P1436" t="s">
        <v>832</v>
      </c>
      <c r="Q1436" t="s">
        <v>833</v>
      </c>
      <c r="R1436" t="s">
        <v>131</v>
      </c>
      <c r="S1436" s="83">
        <v>0</v>
      </c>
      <c r="T1436" s="83">
        <v>417.70000000000005</v>
      </c>
      <c r="U1436" s="83">
        <v>-417.70000000000005</v>
      </c>
      <c r="V1436" s="83">
        <v>0</v>
      </c>
      <c r="W1436" s="83">
        <v>0</v>
      </c>
      <c r="X1436" s="83">
        <v>3.2174549526764964</v>
      </c>
      <c r="Y1436">
        <v>0</v>
      </c>
      <c r="Z1436" s="83">
        <v>-41.77000000000001</v>
      </c>
      <c r="AA1436" s="83">
        <v>-38.552545047323513</v>
      </c>
    </row>
    <row r="1437" spans="1:27" x14ac:dyDescent="0.25">
      <c r="A1437" t="s">
        <v>1529</v>
      </c>
      <c r="B1437" t="s">
        <v>1529</v>
      </c>
      <c r="C1437" t="s">
        <v>2989</v>
      </c>
      <c r="D1437" t="s">
        <v>2990</v>
      </c>
      <c r="E1437" t="s">
        <v>2991</v>
      </c>
      <c r="F1437" t="s">
        <v>2992</v>
      </c>
      <c r="G1437" t="s">
        <v>2310</v>
      </c>
      <c r="H1437" t="s">
        <v>2993</v>
      </c>
      <c r="I1437" t="s">
        <v>44</v>
      </c>
      <c r="J1437" t="s">
        <v>45</v>
      </c>
      <c r="K1437" t="s">
        <v>98</v>
      </c>
      <c r="L1437" t="s">
        <v>99</v>
      </c>
      <c r="M1437" t="s">
        <v>396</v>
      </c>
      <c r="N1437" t="s">
        <v>804</v>
      </c>
      <c r="O1437" t="s">
        <v>805</v>
      </c>
      <c r="P1437" t="s">
        <v>1734</v>
      </c>
      <c r="Q1437" t="s">
        <v>1735</v>
      </c>
      <c r="R1437" t="s">
        <v>131</v>
      </c>
      <c r="S1437" s="83">
        <v>0</v>
      </c>
      <c r="T1437" s="83">
        <v>334.16</v>
      </c>
      <c r="U1437" s="83">
        <v>-334.16</v>
      </c>
      <c r="V1437" s="83">
        <v>0</v>
      </c>
      <c r="W1437" s="83">
        <v>0</v>
      </c>
      <c r="X1437" s="83">
        <v>2.5739639621411974</v>
      </c>
      <c r="Y1437">
        <v>0</v>
      </c>
      <c r="Z1437" s="83">
        <v>-33.416000000000004</v>
      </c>
      <c r="AA1437" s="83">
        <v>-30.842036037858808</v>
      </c>
    </row>
    <row r="1438" spans="1:27" x14ac:dyDescent="0.25">
      <c r="A1438" t="s">
        <v>1529</v>
      </c>
      <c r="B1438" t="s">
        <v>1529</v>
      </c>
      <c r="C1438" t="s">
        <v>2989</v>
      </c>
      <c r="D1438" t="s">
        <v>2990</v>
      </c>
      <c r="E1438" t="s">
        <v>2991</v>
      </c>
      <c r="F1438" t="s">
        <v>2992</v>
      </c>
      <c r="G1438" t="s">
        <v>2310</v>
      </c>
      <c r="H1438" t="s">
        <v>2993</v>
      </c>
      <c r="I1438" t="s">
        <v>44</v>
      </c>
      <c r="J1438" t="s">
        <v>45</v>
      </c>
      <c r="K1438" t="s">
        <v>98</v>
      </c>
      <c r="L1438" t="s">
        <v>99</v>
      </c>
      <c r="M1438" t="s">
        <v>396</v>
      </c>
      <c r="N1438" t="s">
        <v>804</v>
      </c>
      <c r="O1438" t="s">
        <v>805</v>
      </c>
      <c r="P1438" t="s">
        <v>1796</v>
      </c>
      <c r="Q1438" t="s">
        <v>1797</v>
      </c>
      <c r="R1438" t="s">
        <v>131</v>
      </c>
      <c r="S1438" s="83">
        <v>328</v>
      </c>
      <c r="T1438" s="83">
        <v>0</v>
      </c>
      <c r="U1438" s="83">
        <v>328</v>
      </c>
      <c r="V1438" s="83">
        <v>0</v>
      </c>
      <c r="W1438" s="83">
        <v>0</v>
      </c>
      <c r="X1438" s="83">
        <v>0</v>
      </c>
      <c r="Y1438">
        <v>0</v>
      </c>
      <c r="Z1438" s="83">
        <v>32.800000000000004</v>
      </c>
      <c r="AA1438" s="83">
        <v>32.800000000000004</v>
      </c>
    </row>
    <row r="1439" spans="1:27" x14ac:dyDescent="0.25">
      <c r="A1439" t="s">
        <v>1529</v>
      </c>
      <c r="B1439" t="s">
        <v>1529</v>
      </c>
      <c r="C1439" t="s">
        <v>2989</v>
      </c>
      <c r="D1439" t="s">
        <v>2990</v>
      </c>
      <c r="E1439" t="s">
        <v>2991</v>
      </c>
      <c r="F1439" t="s">
        <v>2992</v>
      </c>
      <c r="G1439" t="s">
        <v>2310</v>
      </c>
      <c r="H1439" t="s">
        <v>2993</v>
      </c>
      <c r="I1439" t="s">
        <v>44</v>
      </c>
      <c r="J1439" t="s">
        <v>45</v>
      </c>
      <c r="K1439" t="s">
        <v>98</v>
      </c>
      <c r="L1439" t="s">
        <v>99</v>
      </c>
      <c r="M1439" t="s">
        <v>396</v>
      </c>
      <c r="N1439" t="s">
        <v>804</v>
      </c>
      <c r="O1439" t="s">
        <v>805</v>
      </c>
      <c r="P1439" t="s">
        <v>1229</v>
      </c>
      <c r="Q1439" t="s">
        <v>1230</v>
      </c>
      <c r="R1439" t="s">
        <v>131</v>
      </c>
      <c r="S1439" s="83">
        <v>0</v>
      </c>
      <c r="T1439" s="83">
        <v>334.16</v>
      </c>
      <c r="U1439" s="83">
        <v>-334.16</v>
      </c>
      <c r="V1439" s="83">
        <v>0</v>
      </c>
      <c r="W1439" s="83">
        <v>0</v>
      </c>
      <c r="X1439" s="83">
        <v>2.5739639621411974</v>
      </c>
      <c r="Y1439">
        <v>0</v>
      </c>
      <c r="Z1439" s="83">
        <v>-33.416000000000004</v>
      </c>
      <c r="AA1439" s="83">
        <v>-30.842036037858808</v>
      </c>
    </row>
    <row r="1440" spans="1:27" x14ac:dyDescent="0.25">
      <c r="A1440" t="s">
        <v>1529</v>
      </c>
      <c r="B1440" t="s">
        <v>1529</v>
      </c>
      <c r="C1440" t="s">
        <v>2989</v>
      </c>
      <c r="D1440" t="s">
        <v>2990</v>
      </c>
      <c r="E1440" t="s">
        <v>2991</v>
      </c>
      <c r="F1440" t="s">
        <v>2992</v>
      </c>
      <c r="G1440" t="s">
        <v>2310</v>
      </c>
      <c r="H1440" t="s">
        <v>2993</v>
      </c>
      <c r="I1440" t="s">
        <v>44</v>
      </c>
      <c r="J1440" t="s">
        <v>45</v>
      </c>
      <c r="K1440" t="s">
        <v>98</v>
      </c>
      <c r="L1440" t="s">
        <v>99</v>
      </c>
      <c r="M1440" t="s">
        <v>396</v>
      </c>
      <c r="N1440" t="s">
        <v>804</v>
      </c>
      <c r="O1440" t="s">
        <v>805</v>
      </c>
      <c r="P1440" t="s">
        <v>3871</v>
      </c>
      <c r="Q1440" t="s">
        <v>3872</v>
      </c>
      <c r="R1440" t="s">
        <v>131</v>
      </c>
      <c r="S1440" s="83">
        <v>0</v>
      </c>
      <c r="T1440" s="83">
        <v>334.16</v>
      </c>
      <c r="U1440" s="83">
        <v>-334.16</v>
      </c>
      <c r="V1440" s="83">
        <v>0</v>
      </c>
      <c r="W1440" s="83">
        <v>0</v>
      </c>
      <c r="X1440" s="83">
        <v>2.5739639621411974</v>
      </c>
      <c r="Y1440">
        <v>0</v>
      </c>
      <c r="Z1440" s="83">
        <v>-33.416000000000004</v>
      </c>
      <c r="AA1440" s="83">
        <v>-30.842036037858808</v>
      </c>
    </row>
    <row r="1441" spans="1:27" x14ac:dyDescent="0.25">
      <c r="A1441" t="s">
        <v>1529</v>
      </c>
      <c r="B1441" t="s">
        <v>1529</v>
      </c>
      <c r="C1441" t="s">
        <v>2989</v>
      </c>
      <c r="D1441" t="s">
        <v>2990</v>
      </c>
      <c r="E1441" t="s">
        <v>2991</v>
      </c>
      <c r="F1441" t="s">
        <v>2992</v>
      </c>
      <c r="G1441" t="s">
        <v>2310</v>
      </c>
      <c r="H1441" t="s">
        <v>2993</v>
      </c>
      <c r="I1441" t="s">
        <v>44</v>
      </c>
      <c r="J1441" t="s">
        <v>45</v>
      </c>
      <c r="K1441" t="s">
        <v>98</v>
      </c>
      <c r="L1441" t="s">
        <v>99</v>
      </c>
      <c r="M1441" t="s">
        <v>396</v>
      </c>
      <c r="N1441" t="s">
        <v>1222</v>
      </c>
      <c r="O1441" t="s">
        <v>1222</v>
      </c>
      <c r="P1441" t="s">
        <v>1225</v>
      </c>
      <c r="Q1441" t="s">
        <v>1226</v>
      </c>
      <c r="R1441" t="s">
        <v>131</v>
      </c>
      <c r="S1441" s="83">
        <v>0</v>
      </c>
      <c r="T1441" s="83">
        <v>968</v>
      </c>
      <c r="U1441" s="83">
        <v>-968</v>
      </c>
      <c r="V1441" s="83">
        <v>0</v>
      </c>
      <c r="W1441" s="83">
        <v>0</v>
      </c>
      <c r="X1441" s="83">
        <v>7.4562997227456265</v>
      </c>
      <c r="Y1441">
        <v>0</v>
      </c>
      <c r="Z1441" s="83">
        <v>-96.800000000000011</v>
      </c>
      <c r="AA1441" s="83">
        <v>-89.343700277254385</v>
      </c>
    </row>
    <row r="1442" spans="1:27" x14ac:dyDescent="0.25">
      <c r="A1442" t="s">
        <v>1529</v>
      </c>
      <c r="B1442" t="s">
        <v>1529</v>
      </c>
      <c r="C1442" t="s">
        <v>2989</v>
      </c>
      <c r="D1442" t="s">
        <v>2990</v>
      </c>
      <c r="E1442" t="s">
        <v>2991</v>
      </c>
      <c r="F1442" t="s">
        <v>2992</v>
      </c>
      <c r="G1442" t="s">
        <v>2310</v>
      </c>
      <c r="H1442" t="s">
        <v>2993</v>
      </c>
      <c r="I1442" t="s">
        <v>44</v>
      </c>
      <c r="J1442" t="s">
        <v>45</v>
      </c>
      <c r="K1442" t="s">
        <v>98</v>
      </c>
      <c r="L1442" t="s">
        <v>99</v>
      </c>
      <c r="M1442" t="s">
        <v>396</v>
      </c>
      <c r="N1442" t="s">
        <v>1222</v>
      </c>
      <c r="O1442" t="s">
        <v>1222</v>
      </c>
      <c r="P1442" t="s">
        <v>1227</v>
      </c>
      <c r="Q1442" t="s">
        <v>1228</v>
      </c>
      <c r="R1442" t="s">
        <v>131</v>
      </c>
      <c r="S1442" s="83">
        <v>0</v>
      </c>
      <c r="T1442" s="83">
        <v>484</v>
      </c>
      <c r="U1442" s="83">
        <v>-484</v>
      </c>
      <c r="V1442" s="83">
        <v>0</v>
      </c>
      <c r="W1442" s="83">
        <v>0</v>
      </c>
      <c r="X1442" s="83">
        <v>3.7281498613728132</v>
      </c>
      <c r="Y1442">
        <v>0</v>
      </c>
      <c r="Z1442" s="83">
        <v>-48.400000000000006</v>
      </c>
      <c r="AA1442" s="83">
        <v>-44.671850138627192</v>
      </c>
    </row>
    <row r="1443" spans="1:27" x14ac:dyDescent="0.25">
      <c r="A1443" t="s">
        <v>1529</v>
      </c>
      <c r="B1443" t="s">
        <v>1529</v>
      </c>
      <c r="C1443" t="s">
        <v>2989</v>
      </c>
      <c r="D1443" t="s">
        <v>2990</v>
      </c>
      <c r="E1443" t="s">
        <v>2991</v>
      </c>
      <c r="F1443" t="s">
        <v>2992</v>
      </c>
      <c r="G1443" t="s">
        <v>2310</v>
      </c>
      <c r="H1443" t="s">
        <v>2993</v>
      </c>
      <c r="I1443" t="s">
        <v>44</v>
      </c>
      <c r="J1443" t="s">
        <v>45</v>
      </c>
      <c r="K1443" t="s">
        <v>98</v>
      </c>
      <c r="L1443" t="s">
        <v>99</v>
      </c>
      <c r="M1443" t="s">
        <v>396</v>
      </c>
      <c r="N1443" t="s">
        <v>397</v>
      </c>
      <c r="O1443" t="s">
        <v>397</v>
      </c>
      <c r="P1443" t="s">
        <v>1213</v>
      </c>
      <c r="Q1443" t="s">
        <v>1214</v>
      </c>
      <c r="R1443" t="s">
        <v>131</v>
      </c>
      <c r="S1443" s="83">
        <v>9319.52</v>
      </c>
      <c r="T1443" s="83">
        <v>12698.079999999998</v>
      </c>
      <c r="U1443" s="83">
        <v>-3378.5599999999977</v>
      </c>
      <c r="V1443" s="83">
        <v>0</v>
      </c>
      <c r="W1443" s="83">
        <v>0</v>
      </c>
      <c r="X1443" s="83">
        <v>97.810630561365457</v>
      </c>
      <c r="Y1443">
        <v>0</v>
      </c>
      <c r="Z1443" s="83">
        <v>-337.85599999999977</v>
      </c>
      <c r="AA1443" s="83">
        <v>-240.04536943863422</v>
      </c>
    </row>
    <row r="1444" spans="1:27" x14ac:dyDescent="0.25">
      <c r="A1444" t="s">
        <v>1529</v>
      </c>
      <c r="B1444" t="s">
        <v>1529</v>
      </c>
      <c r="C1444" t="s">
        <v>2989</v>
      </c>
      <c r="D1444" t="s">
        <v>2990</v>
      </c>
      <c r="E1444" t="s">
        <v>2991</v>
      </c>
      <c r="F1444" t="s">
        <v>2992</v>
      </c>
      <c r="G1444" t="s">
        <v>2310</v>
      </c>
      <c r="H1444" t="s">
        <v>2993</v>
      </c>
      <c r="I1444" t="s">
        <v>44</v>
      </c>
      <c r="J1444" t="s">
        <v>45</v>
      </c>
      <c r="K1444" t="s">
        <v>98</v>
      </c>
      <c r="L1444" t="s">
        <v>99</v>
      </c>
      <c r="M1444" t="s">
        <v>396</v>
      </c>
      <c r="N1444" t="s">
        <v>397</v>
      </c>
      <c r="O1444" t="s">
        <v>397</v>
      </c>
      <c r="P1444" t="s">
        <v>826</v>
      </c>
      <c r="Q1444" t="s">
        <v>827</v>
      </c>
      <c r="R1444" t="s">
        <v>131</v>
      </c>
      <c r="S1444" s="83">
        <v>19313.52</v>
      </c>
      <c r="T1444" s="83">
        <v>20049.599999999999</v>
      </c>
      <c r="U1444" s="83">
        <v>-736.07999999999811</v>
      </c>
      <c r="V1444" s="83">
        <v>0</v>
      </c>
      <c r="W1444" s="83">
        <v>0</v>
      </c>
      <c r="X1444" s="83">
        <v>154.43783772847178</v>
      </c>
      <c r="Y1444">
        <v>0</v>
      </c>
      <c r="Z1444" s="83">
        <v>-73.60799999999972</v>
      </c>
      <c r="AA1444" s="83">
        <v>80.829837728472057</v>
      </c>
    </row>
    <row r="1445" spans="1:27" x14ac:dyDescent="0.25">
      <c r="A1445" t="s">
        <v>1529</v>
      </c>
      <c r="B1445" t="s">
        <v>1529</v>
      </c>
      <c r="C1445" t="s">
        <v>2989</v>
      </c>
      <c r="D1445" t="s">
        <v>2990</v>
      </c>
      <c r="E1445" t="s">
        <v>2991</v>
      </c>
      <c r="F1445" t="s">
        <v>2992</v>
      </c>
      <c r="G1445" t="s">
        <v>2310</v>
      </c>
      <c r="H1445" t="s">
        <v>2993</v>
      </c>
      <c r="I1445" t="s">
        <v>44</v>
      </c>
      <c r="J1445" t="s">
        <v>45</v>
      </c>
      <c r="K1445" t="s">
        <v>98</v>
      </c>
      <c r="L1445" t="s">
        <v>99</v>
      </c>
      <c r="M1445" t="s">
        <v>396</v>
      </c>
      <c r="N1445" t="s">
        <v>397</v>
      </c>
      <c r="O1445" t="s">
        <v>397</v>
      </c>
      <c r="P1445" t="s">
        <v>945</v>
      </c>
      <c r="Q1445" t="s">
        <v>946</v>
      </c>
      <c r="R1445" t="s">
        <v>131</v>
      </c>
      <c r="S1445" s="83">
        <v>2246.34</v>
      </c>
      <c r="T1445" s="83">
        <v>1336.64</v>
      </c>
      <c r="U1445" s="83">
        <v>909.7</v>
      </c>
      <c r="V1445" s="83">
        <v>0</v>
      </c>
      <c r="W1445" s="83">
        <v>0</v>
      </c>
      <c r="X1445" s="83">
        <v>10.29585584856479</v>
      </c>
      <c r="Y1445">
        <v>0</v>
      </c>
      <c r="Z1445" s="83">
        <v>90.970000000000013</v>
      </c>
      <c r="AA1445" s="83">
        <v>101.2658558485648</v>
      </c>
    </row>
    <row r="1446" spans="1:27" x14ac:dyDescent="0.25">
      <c r="A1446" t="s">
        <v>1529</v>
      </c>
      <c r="B1446" t="s">
        <v>1529</v>
      </c>
      <c r="C1446" t="s">
        <v>2989</v>
      </c>
      <c r="D1446" t="s">
        <v>2990</v>
      </c>
      <c r="E1446" t="s">
        <v>2991</v>
      </c>
      <c r="F1446" t="s">
        <v>2992</v>
      </c>
      <c r="G1446" t="s">
        <v>2310</v>
      </c>
      <c r="H1446" t="s">
        <v>2993</v>
      </c>
      <c r="I1446" t="s">
        <v>44</v>
      </c>
      <c r="J1446" t="s">
        <v>45</v>
      </c>
      <c r="K1446" t="s">
        <v>98</v>
      </c>
      <c r="L1446" t="s">
        <v>99</v>
      </c>
      <c r="M1446" t="s">
        <v>396</v>
      </c>
      <c r="N1446" t="s">
        <v>397</v>
      </c>
      <c r="O1446" t="s">
        <v>397</v>
      </c>
      <c r="P1446" t="s">
        <v>862</v>
      </c>
      <c r="Q1446" t="s">
        <v>863</v>
      </c>
      <c r="R1446" t="s">
        <v>131</v>
      </c>
      <c r="S1446" s="83">
        <v>0</v>
      </c>
      <c r="T1446" s="83">
        <v>334.16</v>
      </c>
      <c r="U1446" s="83">
        <v>-334.16</v>
      </c>
      <c r="V1446" s="83">
        <v>0</v>
      </c>
      <c r="W1446" s="83">
        <v>0</v>
      </c>
      <c r="X1446" s="83">
        <v>2.5739639621411974</v>
      </c>
      <c r="Y1446">
        <v>0</v>
      </c>
      <c r="Z1446" s="83">
        <v>-33.416000000000004</v>
      </c>
      <c r="AA1446" s="83">
        <v>-30.842036037858808</v>
      </c>
    </row>
    <row r="1447" spans="1:27" x14ac:dyDescent="0.25">
      <c r="A1447" t="s">
        <v>1529</v>
      </c>
      <c r="B1447" t="s">
        <v>1529</v>
      </c>
      <c r="C1447" t="s">
        <v>2989</v>
      </c>
      <c r="D1447" t="s">
        <v>2990</v>
      </c>
      <c r="E1447" t="s">
        <v>2991</v>
      </c>
      <c r="F1447" t="s">
        <v>2992</v>
      </c>
      <c r="G1447" t="s">
        <v>2310</v>
      </c>
      <c r="H1447" t="s">
        <v>2993</v>
      </c>
      <c r="I1447" t="s">
        <v>44</v>
      </c>
      <c r="J1447" t="s">
        <v>45</v>
      </c>
      <c r="K1447" t="s">
        <v>98</v>
      </c>
      <c r="L1447" t="s">
        <v>99</v>
      </c>
      <c r="M1447" t="s">
        <v>396</v>
      </c>
      <c r="N1447" t="s">
        <v>397</v>
      </c>
      <c r="O1447" t="s">
        <v>397</v>
      </c>
      <c r="P1447" t="s">
        <v>1948</v>
      </c>
      <c r="Q1447" t="s">
        <v>1949</v>
      </c>
      <c r="R1447" t="s">
        <v>131</v>
      </c>
      <c r="S1447" s="83">
        <v>0</v>
      </c>
      <c r="T1447" s="83">
        <v>334.16</v>
      </c>
      <c r="U1447" s="83">
        <v>-334.16</v>
      </c>
      <c r="V1447" s="83">
        <v>0</v>
      </c>
      <c r="W1447" s="83">
        <v>0</v>
      </c>
      <c r="X1447" s="83">
        <v>2.5739639621411974</v>
      </c>
      <c r="Y1447">
        <v>0</v>
      </c>
      <c r="Z1447" s="83">
        <v>-33.416000000000004</v>
      </c>
      <c r="AA1447" s="83">
        <v>-30.842036037858808</v>
      </c>
    </row>
    <row r="1448" spans="1:27" x14ac:dyDescent="0.25">
      <c r="A1448" t="s">
        <v>1529</v>
      </c>
      <c r="B1448" t="s">
        <v>1529</v>
      </c>
      <c r="C1448" t="s">
        <v>2989</v>
      </c>
      <c r="D1448" t="s">
        <v>2990</v>
      </c>
      <c r="E1448" t="s">
        <v>2991</v>
      </c>
      <c r="F1448" t="s">
        <v>2992</v>
      </c>
      <c r="G1448" t="s">
        <v>2310</v>
      </c>
      <c r="H1448" t="s">
        <v>2993</v>
      </c>
      <c r="I1448" t="s">
        <v>44</v>
      </c>
      <c r="J1448" t="s">
        <v>45</v>
      </c>
      <c r="K1448" t="s">
        <v>98</v>
      </c>
      <c r="L1448" t="s">
        <v>99</v>
      </c>
      <c r="M1448" t="s">
        <v>396</v>
      </c>
      <c r="N1448" t="s">
        <v>397</v>
      </c>
      <c r="O1448" t="s">
        <v>397</v>
      </c>
      <c r="P1448" t="s">
        <v>3867</v>
      </c>
      <c r="Q1448" t="s">
        <v>3868</v>
      </c>
      <c r="R1448" t="s">
        <v>131</v>
      </c>
      <c r="S1448" s="83">
        <v>328</v>
      </c>
      <c r="T1448" s="83">
        <v>668.32</v>
      </c>
      <c r="U1448" s="83">
        <v>-340.32000000000005</v>
      </c>
      <c r="V1448" s="83">
        <v>0</v>
      </c>
      <c r="W1448" s="83">
        <v>0</v>
      </c>
      <c r="X1448" s="83">
        <v>5.1479279242823948</v>
      </c>
      <c r="Y1448">
        <v>0</v>
      </c>
      <c r="Z1448" s="83">
        <v>-34.032000000000004</v>
      </c>
      <c r="AA1448" s="83">
        <v>-28.884072075717611</v>
      </c>
    </row>
    <row r="1449" spans="1:27" x14ac:dyDescent="0.25">
      <c r="A1449" t="s">
        <v>1529</v>
      </c>
      <c r="B1449" t="s">
        <v>1529</v>
      </c>
      <c r="C1449" t="s">
        <v>2989</v>
      </c>
      <c r="D1449" t="s">
        <v>2990</v>
      </c>
      <c r="E1449" t="s">
        <v>2991</v>
      </c>
      <c r="F1449" t="s">
        <v>2992</v>
      </c>
      <c r="G1449" t="s">
        <v>2310</v>
      </c>
      <c r="H1449" t="s">
        <v>2993</v>
      </c>
      <c r="I1449" t="s">
        <v>44</v>
      </c>
      <c r="J1449" t="s">
        <v>45</v>
      </c>
      <c r="K1449" t="s">
        <v>98</v>
      </c>
      <c r="L1449" t="s">
        <v>99</v>
      </c>
      <c r="M1449" t="s">
        <v>396</v>
      </c>
      <c r="N1449" t="s">
        <v>397</v>
      </c>
      <c r="O1449" t="s">
        <v>397</v>
      </c>
      <c r="P1449" t="s">
        <v>3869</v>
      </c>
      <c r="Q1449" t="s">
        <v>3870</v>
      </c>
      <c r="R1449" t="s">
        <v>131</v>
      </c>
      <c r="S1449" s="83">
        <v>0</v>
      </c>
      <c r="T1449" s="83">
        <v>0</v>
      </c>
      <c r="U1449" s="83">
        <v>0</v>
      </c>
      <c r="V1449" s="83">
        <v>0</v>
      </c>
      <c r="W1449" s="83">
        <v>0</v>
      </c>
      <c r="X1449" s="83">
        <v>0</v>
      </c>
      <c r="Y1449">
        <v>0</v>
      </c>
      <c r="Z1449" s="83">
        <v>0</v>
      </c>
      <c r="AA1449" s="83">
        <v>0</v>
      </c>
    </row>
    <row r="1450" spans="1:27" x14ac:dyDescent="0.25">
      <c r="A1450" t="s">
        <v>1529</v>
      </c>
      <c r="B1450" t="s">
        <v>1529</v>
      </c>
      <c r="C1450" t="s">
        <v>2989</v>
      </c>
      <c r="D1450" t="s">
        <v>2990</v>
      </c>
      <c r="E1450" t="s">
        <v>2991</v>
      </c>
      <c r="F1450" t="s">
        <v>2992</v>
      </c>
      <c r="G1450" t="s">
        <v>2310</v>
      </c>
      <c r="H1450" t="s">
        <v>2993</v>
      </c>
      <c r="I1450" t="s">
        <v>44</v>
      </c>
      <c r="J1450" t="s">
        <v>45</v>
      </c>
      <c r="K1450" t="s">
        <v>98</v>
      </c>
      <c r="L1450" t="s">
        <v>99</v>
      </c>
      <c r="M1450" t="s">
        <v>396</v>
      </c>
      <c r="N1450" t="s">
        <v>397</v>
      </c>
      <c r="O1450" t="s">
        <v>398</v>
      </c>
      <c r="P1450" t="s">
        <v>1088</v>
      </c>
      <c r="Q1450" t="s">
        <v>1089</v>
      </c>
      <c r="R1450" t="s">
        <v>131</v>
      </c>
      <c r="S1450" s="83">
        <v>504</v>
      </c>
      <c r="T1450" s="83">
        <v>488</v>
      </c>
      <c r="U1450" s="83">
        <v>16</v>
      </c>
      <c r="V1450" s="83">
        <v>0</v>
      </c>
      <c r="W1450" s="83">
        <v>0</v>
      </c>
      <c r="X1450" s="83">
        <v>3.7589610172519272</v>
      </c>
      <c r="Y1450">
        <v>0</v>
      </c>
      <c r="Z1450" s="83">
        <v>1.6000000000000014</v>
      </c>
      <c r="AA1450" s="83">
        <v>5.3589610172519286</v>
      </c>
    </row>
    <row r="1451" spans="1:27" x14ac:dyDescent="0.25">
      <c r="A1451" t="s">
        <v>1529</v>
      </c>
      <c r="B1451" t="s">
        <v>1529</v>
      </c>
      <c r="C1451" t="s">
        <v>2989</v>
      </c>
      <c r="D1451" t="s">
        <v>2990</v>
      </c>
      <c r="E1451" t="s">
        <v>2991</v>
      </c>
      <c r="F1451" t="s">
        <v>2992</v>
      </c>
      <c r="G1451" t="s">
        <v>2310</v>
      </c>
      <c r="H1451" t="s">
        <v>2993</v>
      </c>
      <c r="I1451" t="s">
        <v>44</v>
      </c>
      <c r="J1451" t="s">
        <v>45</v>
      </c>
      <c r="K1451" t="s">
        <v>57</v>
      </c>
      <c r="L1451" t="s">
        <v>58</v>
      </c>
      <c r="M1451" t="s">
        <v>712</v>
      </c>
      <c r="N1451" t="s">
        <v>713</v>
      </c>
      <c r="O1451" t="s">
        <v>714</v>
      </c>
      <c r="P1451" t="s">
        <v>1090</v>
      </c>
      <c r="Q1451" t="s">
        <v>1091</v>
      </c>
      <c r="R1451" t="s">
        <v>131</v>
      </c>
      <c r="S1451" s="83">
        <v>0</v>
      </c>
      <c r="T1451" s="83">
        <v>224</v>
      </c>
      <c r="U1451" s="83">
        <v>-224</v>
      </c>
      <c r="V1451" s="83">
        <v>0</v>
      </c>
      <c r="W1451" s="83">
        <v>0</v>
      </c>
      <c r="X1451" s="83">
        <v>1.725424729230393</v>
      </c>
      <c r="Y1451">
        <v>0</v>
      </c>
      <c r="Z1451" s="83">
        <v>-22.400000000000002</v>
      </c>
      <c r="AA1451" s="83">
        <v>-20.674575270769608</v>
      </c>
    </row>
    <row r="1452" spans="1:27" x14ac:dyDescent="0.25">
      <c r="A1452" t="s">
        <v>1529</v>
      </c>
      <c r="B1452" t="s">
        <v>1529</v>
      </c>
      <c r="C1452" t="s">
        <v>2989</v>
      </c>
      <c r="D1452" t="s">
        <v>2990</v>
      </c>
      <c r="E1452" t="s">
        <v>2991</v>
      </c>
      <c r="F1452" t="s">
        <v>2992</v>
      </c>
      <c r="G1452" t="s">
        <v>2310</v>
      </c>
      <c r="H1452" t="s">
        <v>2993</v>
      </c>
      <c r="I1452" t="s">
        <v>44</v>
      </c>
      <c r="J1452" t="s">
        <v>45</v>
      </c>
      <c r="K1452" t="s">
        <v>57</v>
      </c>
      <c r="L1452" t="s">
        <v>58</v>
      </c>
      <c r="M1452" t="s">
        <v>712</v>
      </c>
      <c r="N1452" t="s">
        <v>713</v>
      </c>
      <c r="O1452" t="s">
        <v>714</v>
      </c>
      <c r="P1452" t="s">
        <v>814</v>
      </c>
      <c r="Q1452" t="s">
        <v>815</v>
      </c>
      <c r="R1452" t="s">
        <v>131</v>
      </c>
      <c r="S1452" s="83">
        <v>250</v>
      </c>
      <c r="T1452" s="83">
        <v>270</v>
      </c>
      <c r="U1452" s="83">
        <v>-20</v>
      </c>
      <c r="V1452" s="83">
        <v>0</v>
      </c>
      <c r="W1452" s="83">
        <v>0</v>
      </c>
      <c r="X1452" s="83">
        <v>2.0797530218402058</v>
      </c>
      <c r="Y1452">
        <v>0</v>
      </c>
      <c r="Z1452" s="83">
        <v>-2</v>
      </c>
      <c r="AA1452" s="83">
        <v>7.9753021840204497E-2</v>
      </c>
    </row>
    <row r="1453" spans="1:27" x14ac:dyDescent="0.25">
      <c r="A1453" t="s">
        <v>1529</v>
      </c>
      <c r="B1453" t="s">
        <v>1529</v>
      </c>
      <c r="C1453" t="s">
        <v>2989</v>
      </c>
      <c r="D1453" t="s">
        <v>2990</v>
      </c>
      <c r="E1453" t="s">
        <v>2991</v>
      </c>
      <c r="F1453" t="s">
        <v>2992</v>
      </c>
      <c r="G1453" t="s">
        <v>2310</v>
      </c>
      <c r="H1453" t="s">
        <v>2993</v>
      </c>
      <c r="I1453" t="s">
        <v>44</v>
      </c>
      <c r="J1453" t="s">
        <v>45</v>
      </c>
      <c r="K1453" t="s">
        <v>57</v>
      </c>
      <c r="L1453" t="s">
        <v>58</v>
      </c>
      <c r="M1453" t="s">
        <v>712</v>
      </c>
      <c r="N1453" t="s">
        <v>713</v>
      </c>
      <c r="O1453" t="s">
        <v>714</v>
      </c>
      <c r="P1453" t="s">
        <v>810</v>
      </c>
      <c r="Q1453" t="s">
        <v>811</v>
      </c>
      <c r="R1453" t="s">
        <v>131</v>
      </c>
      <c r="S1453" s="83">
        <v>82.4</v>
      </c>
      <c r="T1453" s="83">
        <v>539</v>
      </c>
      <c r="U1453" s="83">
        <v>-456.6</v>
      </c>
      <c r="V1453" s="83">
        <v>0</v>
      </c>
      <c r="W1453" s="83">
        <v>0</v>
      </c>
      <c r="X1453" s="83">
        <v>4.1518032547106323</v>
      </c>
      <c r="Y1453">
        <v>0</v>
      </c>
      <c r="Z1453" s="83">
        <v>-45.660000000000004</v>
      </c>
      <c r="AA1453" s="83">
        <v>-41.508196745289375</v>
      </c>
    </row>
    <row r="1454" spans="1:27" x14ac:dyDescent="0.25">
      <c r="A1454" t="s">
        <v>1529</v>
      </c>
      <c r="B1454" t="s">
        <v>1529</v>
      </c>
      <c r="C1454" t="s">
        <v>2989</v>
      </c>
      <c r="D1454" t="s">
        <v>2990</v>
      </c>
      <c r="E1454" t="s">
        <v>2991</v>
      </c>
      <c r="F1454" t="s">
        <v>2992</v>
      </c>
      <c r="G1454" t="s">
        <v>2310</v>
      </c>
      <c r="H1454" t="s">
        <v>2993</v>
      </c>
      <c r="I1454" t="s">
        <v>44</v>
      </c>
      <c r="J1454" t="s">
        <v>45</v>
      </c>
      <c r="K1454" t="s">
        <v>57</v>
      </c>
      <c r="L1454" t="s">
        <v>58</v>
      </c>
      <c r="M1454" t="s">
        <v>712</v>
      </c>
      <c r="N1454" t="s">
        <v>713</v>
      </c>
      <c r="O1454" t="s">
        <v>714</v>
      </c>
      <c r="P1454" t="s">
        <v>962</v>
      </c>
      <c r="Q1454" t="s">
        <v>963</v>
      </c>
      <c r="R1454" t="s">
        <v>131</v>
      </c>
      <c r="S1454" s="83">
        <v>309</v>
      </c>
      <c r="T1454" s="83">
        <v>199.98</v>
      </c>
      <c r="U1454" s="83">
        <v>109.02000000000001</v>
      </c>
      <c r="V1454" s="83">
        <v>0</v>
      </c>
      <c r="W1454" s="83">
        <v>0</v>
      </c>
      <c r="X1454" s="83">
        <v>1.5404037381763123</v>
      </c>
      <c r="Y1454">
        <v>0</v>
      </c>
      <c r="Z1454" s="83">
        <v>10.902000000000001</v>
      </c>
      <c r="AA1454" s="83">
        <v>12.442403738176314</v>
      </c>
    </row>
    <row r="1455" spans="1:27" x14ac:dyDescent="0.25">
      <c r="A1455" t="s">
        <v>1529</v>
      </c>
      <c r="B1455" t="s">
        <v>1529</v>
      </c>
      <c r="C1455" t="s">
        <v>2989</v>
      </c>
      <c r="D1455" t="s">
        <v>2990</v>
      </c>
      <c r="E1455" t="s">
        <v>2991</v>
      </c>
      <c r="F1455" t="s">
        <v>2992</v>
      </c>
      <c r="G1455" t="s">
        <v>2310</v>
      </c>
      <c r="H1455" t="s">
        <v>2993</v>
      </c>
      <c r="I1455" t="s">
        <v>44</v>
      </c>
      <c r="J1455" t="s">
        <v>45</v>
      </c>
      <c r="K1455" t="s">
        <v>57</v>
      </c>
      <c r="L1455" t="s">
        <v>58</v>
      </c>
      <c r="M1455" t="s">
        <v>712</v>
      </c>
      <c r="N1455" t="s">
        <v>713</v>
      </c>
      <c r="O1455" t="s">
        <v>714</v>
      </c>
      <c r="P1455" t="s">
        <v>812</v>
      </c>
      <c r="Q1455" t="s">
        <v>813</v>
      </c>
      <c r="R1455" t="s">
        <v>131</v>
      </c>
      <c r="S1455" s="83">
        <v>206</v>
      </c>
      <c r="T1455" s="83">
        <v>404</v>
      </c>
      <c r="U1455" s="83">
        <v>-198</v>
      </c>
      <c r="V1455" s="83">
        <v>0</v>
      </c>
      <c r="W1455" s="83">
        <v>0</v>
      </c>
      <c r="X1455" s="83">
        <v>3.11192674379053</v>
      </c>
      <c r="Y1455">
        <v>0</v>
      </c>
      <c r="Z1455" s="83">
        <v>-19.800000000000004</v>
      </c>
      <c r="AA1455" s="83">
        <v>-16.688073256209471</v>
      </c>
    </row>
    <row r="1456" spans="1:27" x14ac:dyDescent="0.25">
      <c r="A1456" t="s">
        <v>1529</v>
      </c>
      <c r="B1456" t="s">
        <v>1529</v>
      </c>
      <c r="C1456" t="s">
        <v>2989</v>
      </c>
      <c r="D1456" t="s">
        <v>2990</v>
      </c>
      <c r="E1456" t="s">
        <v>2991</v>
      </c>
      <c r="F1456" t="s">
        <v>2992</v>
      </c>
      <c r="G1456" t="s">
        <v>2310</v>
      </c>
      <c r="H1456" t="s">
        <v>2993</v>
      </c>
      <c r="I1456" t="s">
        <v>44</v>
      </c>
      <c r="J1456" t="s">
        <v>45</v>
      </c>
      <c r="K1456" t="s">
        <v>57</v>
      </c>
      <c r="L1456" t="s">
        <v>58</v>
      </c>
      <c r="M1456" t="s">
        <v>712</v>
      </c>
      <c r="N1456" t="s">
        <v>713</v>
      </c>
      <c r="O1456" t="s">
        <v>714</v>
      </c>
      <c r="P1456" t="s">
        <v>2225</v>
      </c>
      <c r="Q1456" t="s">
        <v>2226</v>
      </c>
      <c r="R1456" t="s">
        <v>131</v>
      </c>
      <c r="S1456" s="83">
        <v>200</v>
      </c>
      <c r="T1456" s="83">
        <v>0</v>
      </c>
      <c r="U1456" s="83">
        <v>200</v>
      </c>
      <c r="V1456" s="83">
        <v>0</v>
      </c>
      <c r="W1456" s="83">
        <v>0</v>
      </c>
      <c r="X1456" s="83">
        <v>0</v>
      </c>
      <c r="Y1456">
        <v>0</v>
      </c>
      <c r="Z1456" s="83">
        <v>20</v>
      </c>
      <c r="AA1456" s="83">
        <v>20</v>
      </c>
    </row>
    <row r="1457" spans="1:27" x14ac:dyDescent="0.25">
      <c r="A1457" t="s">
        <v>1529</v>
      </c>
      <c r="B1457" t="s">
        <v>1529</v>
      </c>
      <c r="C1457" t="s">
        <v>2989</v>
      </c>
      <c r="D1457" t="s">
        <v>2990</v>
      </c>
      <c r="E1457" t="s">
        <v>2991</v>
      </c>
      <c r="F1457" t="s">
        <v>2992</v>
      </c>
      <c r="G1457" t="s">
        <v>2310</v>
      </c>
      <c r="H1457" t="s">
        <v>2993</v>
      </c>
      <c r="I1457" t="s">
        <v>44</v>
      </c>
      <c r="J1457" t="s">
        <v>45</v>
      </c>
      <c r="K1457" t="s">
        <v>57</v>
      </c>
      <c r="L1457" t="s">
        <v>58</v>
      </c>
      <c r="M1457" t="s">
        <v>712</v>
      </c>
      <c r="N1457" t="s">
        <v>1237</v>
      </c>
      <c r="O1457" t="s">
        <v>1238</v>
      </c>
      <c r="P1457" t="s">
        <v>2994</v>
      </c>
      <c r="Q1457" t="s">
        <v>2995</v>
      </c>
      <c r="R1457" t="s">
        <v>131</v>
      </c>
      <c r="S1457" s="83">
        <v>0</v>
      </c>
      <c r="T1457" s="83">
        <v>183.4</v>
      </c>
      <c r="U1457" s="83">
        <v>-183.4</v>
      </c>
      <c r="V1457" s="83">
        <v>0</v>
      </c>
      <c r="W1457" s="83">
        <v>0</v>
      </c>
      <c r="X1457" s="83">
        <v>1.4126914970573843</v>
      </c>
      <c r="Y1457">
        <v>0</v>
      </c>
      <c r="Z1457" s="83">
        <v>-18.34</v>
      </c>
      <c r="AA1457" s="83">
        <v>-16.927308502942616</v>
      </c>
    </row>
    <row r="1458" spans="1:27" x14ac:dyDescent="0.25">
      <c r="A1458" t="s">
        <v>1529</v>
      </c>
      <c r="B1458" t="s">
        <v>1529</v>
      </c>
      <c r="C1458" t="s">
        <v>2989</v>
      </c>
      <c r="D1458" t="s">
        <v>2990</v>
      </c>
      <c r="E1458" t="s">
        <v>2991</v>
      </c>
      <c r="F1458" t="s">
        <v>2992</v>
      </c>
      <c r="G1458" t="s">
        <v>2310</v>
      </c>
      <c r="H1458" t="s">
        <v>2993</v>
      </c>
      <c r="I1458" t="s">
        <v>44</v>
      </c>
      <c r="J1458" t="s">
        <v>45</v>
      </c>
      <c r="K1458" t="s">
        <v>104</v>
      </c>
      <c r="L1458" t="s">
        <v>105</v>
      </c>
      <c r="M1458" t="s">
        <v>203</v>
      </c>
      <c r="N1458" t="s">
        <v>204</v>
      </c>
      <c r="O1458" t="s">
        <v>1511</v>
      </c>
      <c r="P1458" t="s">
        <v>2559</v>
      </c>
      <c r="Q1458" t="s">
        <v>2560</v>
      </c>
      <c r="R1458" t="s">
        <v>131</v>
      </c>
      <c r="S1458" s="83">
        <v>586</v>
      </c>
      <c r="T1458" s="83">
        <v>0</v>
      </c>
      <c r="U1458" s="83">
        <v>586</v>
      </c>
      <c r="V1458" s="83">
        <v>0</v>
      </c>
      <c r="W1458" s="83">
        <v>0</v>
      </c>
      <c r="X1458" s="83">
        <v>0</v>
      </c>
      <c r="Y1458">
        <v>0</v>
      </c>
      <c r="Z1458" s="83">
        <v>58.6</v>
      </c>
      <c r="AA1458" s="83">
        <v>58.6</v>
      </c>
    </row>
    <row r="1459" spans="1:27" x14ac:dyDescent="0.25">
      <c r="A1459" t="s">
        <v>1529</v>
      </c>
      <c r="B1459" t="s">
        <v>1529</v>
      </c>
      <c r="C1459" t="s">
        <v>2989</v>
      </c>
      <c r="D1459" t="s">
        <v>2990</v>
      </c>
      <c r="E1459" t="s">
        <v>2991</v>
      </c>
      <c r="F1459" t="s">
        <v>2992</v>
      </c>
      <c r="G1459" t="s">
        <v>2310</v>
      </c>
      <c r="H1459" t="s">
        <v>2993</v>
      </c>
      <c r="I1459" t="s">
        <v>44</v>
      </c>
      <c r="J1459" t="s">
        <v>45</v>
      </c>
      <c r="K1459" t="s">
        <v>104</v>
      </c>
      <c r="L1459" t="s">
        <v>105</v>
      </c>
      <c r="M1459" t="s">
        <v>203</v>
      </c>
      <c r="N1459" t="s">
        <v>2327</v>
      </c>
      <c r="O1459" t="s">
        <v>1509</v>
      </c>
      <c r="P1459" t="s">
        <v>3873</v>
      </c>
      <c r="Q1459" t="s">
        <v>3874</v>
      </c>
      <c r="R1459" t="s">
        <v>131</v>
      </c>
      <c r="S1459" s="83">
        <v>4480</v>
      </c>
      <c r="T1459" s="83">
        <v>0</v>
      </c>
      <c r="U1459" s="83">
        <v>4480</v>
      </c>
      <c r="V1459" s="83">
        <v>0</v>
      </c>
      <c r="W1459" s="83">
        <v>0</v>
      </c>
      <c r="X1459" s="83">
        <v>0</v>
      </c>
      <c r="Y1459">
        <v>0</v>
      </c>
      <c r="Z1459" s="83">
        <v>448</v>
      </c>
      <c r="AA1459" s="83">
        <v>448</v>
      </c>
    </row>
    <row r="1460" spans="1:27" x14ac:dyDescent="0.25">
      <c r="A1460" t="s">
        <v>1529</v>
      </c>
      <c r="B1460" t="s">
        <v>1529</v>
      </c>
      <c r="C1460" t="s">
        <v>2989</v>
      </c>
      <c r="D1460" t="s">
        <v>2990</v>
      </c>
      <c r="E1460" t="s">
        <v>2991</v>
      </c>
      <c r="F1460" t="s">
        <v>2992</v>
      </c>
      <c r="G1460" t="s">
        <v>2310</v>
      </c>
      <c r="H1460" t="s">
        <v>2993</v>
      </c>
      <c r="I1460" t="s">
        <v>44</v>
      </c>
      <c r="J1460" t="s">
        <v>45</v>
      </c>
      <c r="K1460" t="s">
        <v>104</v>
      </c>
      <c r="L1460" t="s">
        <v>105</v>
      </c>
      <c r="M1460" t="s">
        <v>203</v>
      </c>
      <c r="N1460" t="s">
        <v>955</v>
      </c>
      <c r="O1460" t="s">
        <v>956</v>
      </c>
      <c r="P1460" t="s">
        <v>2790</v>
      </c>
      <c r="Q1460" t="s">
        <v>2791</v>
      </c>
      <c r="R1460" t="s">
        <v>131</v>
      </c>
      <c r="S1460" s="83">
        <v>721</v>
      </c>
      <c r="T1460" s="83">
        <v>0</v>
      </c>
      <c r="U1460" s="83">
        <v>721</v>
      </c>
      <c r="V1460" s="83">
        <v>0</v>
      </c>
      <c r="W1460" s="83">
        <v>0</v>
      </c>
      <c r="X1460" s="83">
        <v>0</v>
      </c>
      <c r="Y1460">
        <v>0</v>
      </c>
      <c r="Z1460" s="83">
        <v>72.100000000000009</v>
      </c>
      <c r="AA1460" s="83">
        <v>72.100000000000009</v>
      </c>
    </row>
    <row r="1461" spans="1:27" x14ac:dyDescent="0.25">
      <c r="A1461" t="s">
        <v>1529</v>
      </c>
      <c r="B1461" t="s">
        <v>1529</v>
      </c>
      <c r="C1461" t="s">
        <v>2989</v>
      </c>
      <c r="D1461" t="s">
        <v>2990</v>
      </c>
      <c r="E1461" t="s">
        <v>2991</v>
      </c>
      <c r="F1461" t="s">
        <v>2992</v>
      </c>
      <c r="G1461" t="s">
        <v>2310</v>
      </c>
      <c r="H1461" t="s">
        <v>2993</v>
      </c>
      <c r="I1461" t="s">
        <v>44</v>
      </c>
      <c r="J1461" t="s">
        <v>45</v>
      </c>
      <c r="K1461" t="s">
        <v>104</v>
      </c>
      <c r="L1461" t="s">
        <v>105</v>
      </c>
      <c r="M1461" t="s">
        <v>2055</v>
      </c>
      <c r="N1461" t="s">
        <v>2407</v>
      </c>
      <c r="O1461" t="s">
        <v>1504</v>
      </c>
      <c r="P1461" t="s">
        <v>2794</v>
      </c>
      <c r="Q1461" t="s">
        <v>2795</v>
      </c>
      <c r="R1461" t="s">
        <v>131</v>
      </c>
      <c r="S1461" s="83">
        <v>0</v>
      </c>
      <c r="T1461" s="83">
        <v>205</v>
      </c>
      <c r="U1461" s="83">
        <v>-205</v>
      </c>
      <c r="V1461" s="83">
        <v>0</v>
      </c>
      <c r="W1461" s="83">
        <v>0</v>
      </c>
      <c r="X1461" s="83">
        <v>1.5790717388046005</v>
      </c>
      <c r="Y1461">
        <v>0</v>
      </c>
      <c r="Z1461" s="83">
        <v>-20.5</v>
      </c>
      <c r="AA1461" s="83">
        <v>-18.9209282611954</v>
      </c>
    </row>
    <row r="1462" spans="1:27" x14ac:dyDescent="0.25">
      <c r="A1462" t="s">
        <v>1529</v>
      </c>
      <c r="B1462" t="s">
        <v>1529</v>
      </c>
      <c r="C1462" t="s">
        <v>2989</v>
      </c>
      <c r="D1462" t="s">
        <v>2990</v>
      </c>
      <c r="E1462" t="s">
        <v>2991</v>
      </c>
      <c r="F1462" t="s">
        <v>2992</v>
      </c>
      <c r="G1462" t="s">
        <v>2310</v>
      </c>
      <c r="H1462" t="s">
        <v>2993</v>
      </c>
      <c r="I1462" t="s">
        <v>44</v>
      </c>
      <c r="J1462" t="s">
        <v>45</v>
      </c>
      <c r="K1462" t="s">
        <v>104</v>
      </c>
      <c r="L1462" t="s">
        <v>105</v>
      </c>
      <c r="M1462" t="s">
        <v>2662</v>
      </c>
      <c r="N1462" t="s">
        <v>2663</v>
      </c>
      <c r="O1462" t="s">
        <v>1504</v>
      </c>
      <c r="P1462" t="s">
        <v>2796</v>
      </c>
      <c r="Q1462" t="s">
        <v>2797</v>
      </c>
      <c r="R1462" t="s">
        <v>131</v>
      </c>
      <c r="S1462" s="83">
        <v>0</v>
      </c>
      <c r="T1462" s="83">
        <v>705</v>
      </c>
      <c r="U1462" s="83">
        <v>-705</v>
      </c>
      <c r="V1462" s="83">
        <v>0</v>
      </c>
      <c r="W1462" s="83">
        <v>0</v>
      </c>
      <c r="X1462" s="83">
        <v>5.4304662236938706</v>
      </c>
      <c r="Y1462">
        <v>0</v>
      </c>
      <c r="Z1462" s="83">
        <v>-70.5</v>
      </c>
      <c r="AA1462" s="83">
        <v>-65.06953377630613</v>
      </c>
    </row>
    <row r="1463" spans="1:27" x14ac:dyDescent="0.25">
      <c r="A1463" t="s">
        <v>1529</v>
      </c>
      <c r="B1463" t="s">
        <v>1529</v>
      </c>
      <c r="C1463" t="s">
        <v>2989</v>
      </c>
      <c r="D1463" t="s">
        <v>2990</v>
      </c>
      <c r="E1463" t="s">
        <v>2991</v>
      </c>
      <c r="F1463" t="s">
        <v>2992</v>
      </c>
      <c r="G1463" t="s">
        <v>2310</v>
      </c>
      <c r="H1463" t="s">
        <v>2993</v>
      </c>
      <c r="I1463" t="s">
        <v>44</v>
      </c>
      <c r="J1463" t="s">
        <v>45</v>
      </c>
      <c r="K1463" t="s">
        <v>104</v>
      </c>
      <c r="L1463" t="s">
        <v>105</v>
      </c>
      <c r="M1463" t="s">
        <v>2662</v>
      </c>
      <c r="N1463" t="s">
        <v>2663</v>
      </c>
      <c r="O1463" t="s">
        <v>1504</v>
      </c>
      <c r="P1463" t="s">
        <v>2946</v>
      </c>
      <c r="Q1463" t="s">
        <v>2947</v>
      </c>
      <c r="R1463" t="s">
        <v>131</v>
      </c>
      <c r="S1463" s="83">
        <v>1001</v>
      </c>
      <c r="T1463" s="83">
        <v>0</v>
      </c>
      <c r="U1463" s="83">
        <v>1001</v>
      </c>
      <c r="V1463" s="83">
        <v>0</v>
      </c>
      <c r="W1463" s="83">
        <v>0</v>
      </c>
      <c r="X1463" s="83">
        <v>0</v>
      </c>
      <c r="Y1463">
        <v>0</v>
      </c>
      <c r="Z1463" s="83">
        <v>100.1</v>
      </c>
      <c r="AA1463" s="83">
        <v>100.1</v>
      </c>
    </row>
    <row r="1464" spans="1:27" x14ac:dyDescent="0.25">
      <c r="A1464" t="s">
        <v>1529</v>
      </c>
      <c r="B1464" t="s">
        <v>1529</v>
      </c>
      <c r="C1464" t="s">
        <v>2989</v>
      </c>
      <c r="D1464" t="s">
        <v>2990</v>
      </c>
      <c r="E1464" t="s">
        <v>2991</v>
      </c>
      <c r="F1464" t="s">
        <v>2992</v>
      </c>
      <c r="G1464" t="s">
        <v>2310</v>
      </c>
      <c r="H1464" t="s">
        <v>2993</v>
      </c>
      <c r="I1464" t="s">
        <v>44</v>
      </c>
      <c r="J1464" t="s">
        <v>45</v>
      </c>
      <c r="K1464" t="s">
        <v>109</v>
      </c>
      <c r="L1464" t="s">
        <v>110</v>
      </c>
      <c r="M1464" t="s">
        <v>529</v>
      </c>
      <c r="N1464" t="s">
        <v>530</v>
      </c>
      <c r="O1464" t="s">
        <v>531</v>
      </c>
      <c r="P1464" t="s">
        <v>532</v>
      </c>
      <c r="Q1464" t="s">
        <v>533</v>
      </c>
      <c r="R1464" t="s">
        <v>131</v>
      </c>
      <c r="S1464" s="83">
        <v>3770.5499999999997</v>
      </c>
      <c r="T1464" s="83">
        <v>6703.2</v>
      </c>
      <c r="U1464" s="83">
        <v>-2932.6499999999996</v>
      </c>
      <c r="V1464" s="83">
        <v>0</v>
      </c>
      <c r="W1464" s="83">
        <v>0</v>
      </c>
      <c r="X1464" s="83">
        <v>51.633335022219505</v>
      </c>
      <c r="Y1464">
        <v>0</v>
      </c>
      <c r="Z1464" s="83">
        <v>-293.26499999999999</v>
      </c>
      <c r="AA1464" s="83">
        <v>-241.63166497778059</v>
      </c>
    </row>
    <row r="1465" spans="1:27" x14ac:dyDescent="0.25">
      <c r="A1465" t="s">
        <v>1529</v>
      </c>
      <c r="B1465" t="s">
        <v>1529</v>
      </c>
      <c r="C1465" t="s">
        <v>2989</v>
      </c>
      <c r="D1465" t="s">
        <v>2990</v>
      </c>
      <c r="E1465" t="s">
        <v>2991</v>
      </c>
      <c r="F1465" t="s">
        <v>2992</v>
      </c>
      <c r="G1465" t="s">
        <v>2310</v>
      </c>
      <c r="H1465" t="s">
        <v>2993</v>
      </c>
      <c r="I1465" t="s">
        <v>44</v>
      </c>
      <c r="J1465" t="s">
        <v>45</v>
      </c>
      <c r="K1465" t="s">
        <v>109</v>
      </c>
      <c r="L1465" t="s">
        <v>110</v>
      </c>
      <c r="M1465" t="s">
        <v>522</v>
      </c>
      <c r="N1465" t="s">
        <v>1258</v>
      </c>
      <c r="O1465" t="s">
        <v>1512</v>
      </c>
      <c r="P1465" t="s">
        <v>2114</v>
      </c>
      <c r="Q1465" t="s">
        <v>2115</v>
      </c>
      <c r="R1465" t="s">
        <v>131</v>
      </c>
      <c r="S1465" s="83">
        <v>2177.8000000000002</v>
      </c>
      <c r="T1465" s="83">
        <v>544.45000000000005</v>
      </c>
      <c r="U1465" s="83">
        <v>1633.3500000000001</v>
      </c>
      <c r="V1465" s="83">
        <v>0</v>
      </c>
      <c r="W1465" s="83">
        <v>0</v>
      </c>
      <c r="X1465" s="83">
        <v>4.1937834545959261</v>
      </c>
      <c r="Y1465">
        <v>0</v>
      </c>
      <c r="Z1465" s="83">
        <v>163.33500000000004</v>
      </c>
      <c r="AA1465" s="83">
        <v>167.52878345459595</v>
      </c>
    </row>
    <row r="1466" spans="1:27" x14ac:dyDescent="0.25">
      <c r="A1466" t="s">
        <v>1529</v>
      </c>
      <c r="B1466" t="s">
        <v>1529</v>
      </c>
      <c r="C1466" t="s">
        <v>2989</v>
      </c>
      <c r="D1466" t="s">
        <v>2990</v>
      </c>
      <c r="E1466" t="s">
        <v>2991</v>
      </c>
      <c r="F1466" t="s">
        <v>2992</v>
      </c>
      <c r="G1466" t="s">
        <v>2310</v>
      </c>
      <c r="H1466" t="s">
        <v>2993</v>
      </c>
      <c r="I1466" t="s">
        <v>44</v>
      </c>
      <c r="J1466" t="s">
        <v>45</v>
      </c>
      <c r="K1466" t="s">
        <v>109</v>
      </c>
      <c r="L1466" t="s">
        <v>110</v>
      </c>
      <c r="M1466" t="s">
        <v>522</v>
      </c>
      <c r="N1466" t="s">
        <v>1258</v>
      </c>
      <c r="O1466" t="s">
        <v>1512</v>
      </c>
      <c r="P1466" t="s">
        <v>2996</v>
      </c>
      <c r="Q1466" t="s">
        <v>2997</v>
      </c>
      <c r="R1466" t="s">
        <v>131</v>
      </c>
      <c r="S1466" s="83">
        <v>509.25</v>
      </c>
      <c r="T1466" s="83">
        <v>509.25</v>
      </c>
      <c r="U1466" s="83">
        <v>0</v>
      </c>
      <c r="V1466" s="83">
        <v>0</v>
      </c>
      <c r="W1466" s="83">
        <v>0</v>
      </c>
      <c r="X1466" s="83">
        <v>3.9226452828597216</v>
      </c>
      <c r="Y1466">
        <v>0</v>
      </c>
      <c r="Z1466" s="83">
        <v>0</v>
      </c>
      <c r="AA1466" s="83">
        <v>3.9226452828597189</v>
      </c>
    </row>
    <row r="1467" spans="1:27" x14ac:dyDescent="0.25">
      <c r="A1467" t="s">
        <v>1529</v>
      </c>
      <c r="B1467" t="s">
        <v>1529</v>
      </c>
      <c r="C1467" t="s">
        <v>2989</v>
      </c>
      <c r="D1467" t="s">
        <v>2990</v>
      </c>
      <c r="E1467" t="s">
        <v>2991</v>
      </c>
      <c r="F1467" t="s">
        <v>2992</v>
      </c>
      <c r="G1467" t="s">
        <v>2310</v>
      </c>
      <c r="H1467" t="s">
        <v>2993</v>
      </c>
      <c r="I1467" t="s">
        <v>44</v>
      </c>
      <c r="J1467" t="s">
        <v>106</v>
      </c>
      <c r="K1467" t="s">
        <v>107</v>
      </c>
      <c r="L1467" t="s">
        <v>108</v>
      </c>
      <c r="M1467" t="s">
        <v>1277</v>
      </c>
      <c r="N1467" t="s">
        <v>1278</v>
      </c>
      <c r="O1467" t="s">
        <v>580</v>
      </c>
      <c r="P1467" t="s">
        <v>3875</v>
      </c>
      <c r="Q1467" t="s">
        <v>3876</v>
      </c>
      <c r="R1467" t="s">
        <v>131</v>
      </c>
      <c r="S1467" s="83">
        <v>871.2</v>
      </c>
      <c r="T1467" s="83">
        <v>0</v>
      </c>
      <c r="U1467" s="83">
        <v>871.2</v>
      </c>
      <c r="V1467" s="83">
        <v>0</v>
      </c>
      <c r="W1467" s="83">
        <v>0</v>
      </c>
      <c r="X1467" s="83">
        <v>0</v>
      </c>
      <c r="Y1467">
        <v>0</v>
      </c>
      <c r="Z1467" s="83">
        <v>87.12</v>
      </c>
      <c r="AA1467" s="83">
        <v>87.12</v>
      </c>
    </row>
    <row r="1468" spans="1:27" x14ac:dyDescent="0.25">
      <c r="A1468" t="s">
        <v>1529</v>
      </c>
      <c r="B1468" t="s">
        <v>1529</v>
      </c>
      <c r="C1468" t="s">
        <v>2989</v>
      </c>
      <c r="D1468" t="s">
        <v>2990</v>
      </c>
      <c r="E1468" t="s">
        <v>2991</v>
      </c>
      <c r="F1468" t="s">
        <v>2992</v>
      </c>
      <c r="G1468" t="s">
        <v>2310</v>
      </c>
      <c r="H1468" t="s">
        <v>2993</v>
      </c>
      <c r="I1468" t="s">
        <v>44</v>
      </c>
      <c r="J1468" t="s">
        <v>106</v>
      </c>
      <c r="K1468" t="s">
        <v>107</v>
      </c>
      <c r="L1468" t="s">
        <v>108</v>
      </c>
      <c r="M1468" t="s">
        <v>1277</v>
      </c>
      <c r="N1468" t="s">
        <v>1278</v>
      </c>
      <c r="O1468" t="s">
        <v>1282</v>
      </c>
      <c r="P1468" t="s">
        <v>2489</v>
      </c>
      <c r="Q1468" t="s">
        <v>2490</v>
      </c>
      <c r="R1468" t="s">
        <v>131</v>
      </c>
      <c r="S1468" s="83">
        <v>11544.4</v>
      </c>
      <c r="T1468" s="83">
        <v>673.2</v>
      </c>
      <c r="U1468" s="83">
        <v>10871.2</v>
      </c>
      <c r="V1468" s="83">
        <v>0</v>
      </c>
      <c r="W1468" s="83">
        <v>0</v>
      </c>
      <c r="X1468" s="83">
        <v>5.1855175344549131</v>
      </c>
      <c r="Y1468">
        <v>0</v>
      </c>
      <c r="Z1468" s="83">
        <v>1087.1200000000001</v>
      </c>
      <c r="AA1468" s="83">
        <v>1092.305517534455</v>
      </c>
    </row>
    <row r="1469" spans="1:27" x14ac:dyDescent="0.25">
      <c r="A1469" t="s">
        <v>1529</v>
      </c>
      <c r="B1469" t="s">
        <v>1529</v>
      </c>
      <c r="C1469" t="s">
        <v>2989</v>
      </c>
      <c r="D1469" t="s">
        <v>2990</v>
      </c>
      <c r="E1469" t="s">
        <v>2991</v>
      </c>
      <c r="F1469" t="s">
        <v>2992</v>
      </c>
      <c r="G1469" t="s">
        <v>2310</v>
      </c>
      <c r="H1469" t="s">
        <v>2993</v>
      </c>
      <c r="I1469" t="s">
        <v>44</v>
      </c>
      <c r="J1469" t="s">
        <v>106</v>
      </c>
      <c r="K1469" t="s">
        <v>107</v>
      </c>
      <c r="L1469" t="s">
        <v>108</v>
      </c>
      <c r="M1469" t="s">
        <v>1277</v>
      </c>
      <c r="N1469" t="s">
        <v>1278</v>
      </c>
      <c r="O1469" t="s">
        <v>1282</v>
      </c>
      <c r="P1469" t="s">
        <v>2581</v>
      </c>
      <c r="Q1469" t="s">
        <v>2582</v>
      </c>
      <c r="R1469" t="s">
        <v>131</v>
      </c>
      <c r="S1469" s="83">
        <v>188</v>
      </c>
      <c r="T1469" s="83">
        <v>0</v>
      </c>
      <c r="U1469" s="83">
        <v>188</v>
      </c>
      <c r="V1469" s="83">
        <v>0</v>
      </c>
      <c r="W1469" s="83">
        <v>0</v>
      </c>
      <c r="X1469" s="83">
        <v>0</v>
      </c>
      <c r="Y1469">
        <v>0</v>
      </c>
      <c r="Z1469" s="83">
        <v>18.8</v>
      </c>
      <c r="AA1469" s="83">
        <v>18.8</v>
      </c>
    </row>
    <row r="1470" spans="1:27" x14ac:dyDescent="0.25">
      <c r="A1470" t="s">
        <v>1529</v>
      </c>
      <c r="B1470" t="s">
        <v>1529</v>
      </c>
      <c r="C1470" t="s">
        <v>2989</v>
      </c>
      <c r="D1470" t="s">
        <v>2990</v>
      </c>
      <c r="E1470" t="s">
        <v>2991</v>
      </c>
      <c r="F1470" t="s">
        <v>2992</v>
      </c>
      <c r="G1470" t="s">
        <v>2310</v>
      </c>
      <c r="H1470" t="s">
        <v>2993</v>
      </c>
      <c r="I1470" t="s">
        <v>44</v>
      </c>
      <c r="J1470" t="s">
        <v>106</v>
      </c>
      <c r="K1470" t="s">
        <v>107</v>
      </c>
      <c r="L1470" t="s">
        <v>108</v>
      </c>
      <c r="M1470" t="s">
        <v>1277</v>
      </c>
      <c r="N1470" t="s">
        <v>1278</v>
      </c>
      <c r="O1470" t="s">
        <v>1279</v>
      </c>
      <c r="P1470" t="s">
        <v>1280</v>
      </c>
      <c r="Q1470" t="s">
        <v>1281</v>
      </c>
      <c r="R1470" t="s">
        <v>131</v>
      </c>
      <c r="S1470" s="83">
        <v>1233.7</v>
      </c>
      <c r="T1470" s="83">
        <v>0</v>
      </c>
      <c r="U1470" s="83">
        <v>1233.7</v>
      </c>
      <c r="V1470" s="83">
        <v>0</v>
      </c>
      <c r="W1470" s="83">
        <v>0</v>
      </c>
      <c r="X1470" s="83">
        <v>0</v>
      </c>
      <c r="Y1470">
        <v>0</v>
      </c>
      <c r="Z1470" s="83">
        <v>123.37</v>
      </c>
      <c r="AA1470" s="83">
        <v>123.37</v>
      </c>
    </row>
    <row r="1471" spans="1:27" x14ac:dyDescent="0.25">
      <c r="A1471" t="s">
        <v>1529</v>
      </c>
      <c r="B1471" t="s">
        <v>1529</v>
      </c>
      <c r="C1471" t="s">
        <v>2989</v>
      </c>
      <c r="D1471" t="s">
        <v>2990</v>
      </c>
      <c r="E1471" t="s">
        <v>2991</v>
      </c>
      <c r="F1471" t="s">
        <v>2992</v>
      </c>
      <c r="G1471" t="s">
        <v>2310</v>
      </c>
      <c r="H1471" t="s">
        <v>2993</v>
      </c>
      <c r="I1471" t="s">
        <v>44</v>
      </c>
      <c r="J1471" t="s">
        <v>106</v>
      </c>
      <c r="K1471" t="s">
        <v>107</v>
      </c>
      <c r="L1471" t="s">
        <v>108</v>
      </c>
      <c r="M1471" t="s">
        <v>1277</v>
      </c>
      <c r="N1471" t="s">
        <v>1278</v>
      </c>
      <c r="O1471" t="s">
        <v>3823</v>
      </c>
      <c r="P1471" t="s">
        <v>3824</v>
      </c>
      <c r="Q1471" t="s">
        <v>3825</v>
      </c>
      <c r="R1471" t="s">
        <v>131</v>
      </c>
      <c r="S1471" s="83">
        <v>2446</v>
      </c>
      <c r="T1471" s="83">
        <v>0</v>
      </c>
      <c r="U1471" s="83">
        <v>2446</v>
      </c>
      <c r="V1471" s="83">
        <v>0</v>
      </c>
      <c r="W1471" s="83">
        <v>0</v>
      </c>
      <c r="X1471" s="83">
        <v>0</v>
      </c>
      <c r="Y1471">
        <v>0</v>
      </c>
      <c r="Z1471" s="83">
        <v>244.60000000000002</v>
      </c>
      <c r="AA1471" s="83">
        <v>244.60000000000002</v>
      </c>
    </row>
    <row r="1472" spans="1:27" x14ac:dyDescent="0.25">
      <c r="A1472" t="s">
        <v>1529</v>
      </c>
      <c r="B1472" t="s">
        <v>1529</v>
      </c>
      <c r="C1472" t="s">
        <v>3004</v>
      </c>
      <c r="D1472" t="s">
        <v>3005</v>
      </c>
      <c r="E1472" t="s">
        <v>3006</v>
      </c>
      <c r="F1472" t="s">
        <v>2745</v>
      </c>
      <c r="G1472" t="s">
        <v>2310</v>
      </c>
      <c r="H1472" t="s">
        <v>3007</v>
      </c>
      <c r="I1472" t="s">
        <v>68</v>
      </c>
      <c r="J1472" t="s">
        <v>80</v>
      </c>
      <c r="K1472" t="s">
        <v>83</v>
      </c>
      <c r="L1472" t="s">
        <v>82</v>
      </c>
      <c r="M1472" t="s">
        <v>214</v>
      </c>
      <c r="N1472" t="s">
        <v>215</v>
      </c>
      <c r="O1472" t="s">
        <v>414</v>
      </c>
      <c r="P1472" t="s">
        <v>417</v>
      </c>
      <c r="Q1472" t="s">
        <v>416</v>
      </c>
      <c r="R1472" t="s">
        <v>72</v>
      </c>
      <c r="S1472" s="83">
        <v>180</v>
      </c>
      <c r="T1472" s="83">
        <v>71.59</v>
      </c>
      <c r="U1472" s="83">
        <v>108.41</v>
      </c>
      <c r="V1472" s="83">
        <v>0</v>
      </c>
      <c r="W1472" s="83">
        <v>0</v>
      </c>
      <c r="X1472" s="83">
        <v>0.55144266234644568</v>
      </c>
      <c r="Y1472">
        <v>0</v>
      </c>
      <c r="Z1472" s="83">
        <v>10.840999999999999</v>
      </c>
      <c r="AA1472" s="83">
        <v>11.392442662346445</v>
      </c>
    </row>
    <row r="1473" spans="1:27" x14ac:dyDescent="0.25">
      <c r="A1473" t="s">
        <v>1529</v>
      </c>
      <c r="B1473" t="s">
        <v>1529</v>
      </c>
      <c r="C1473" t="s">
        <v>3004</v>
      </c>
      <c r="D1473" t="s">
        <v>3005</v>
      </c>
      <c r="E1473" t="s">
        <v>3006</v>
      </c>
      <c r="F1473" t="s">
        <v>2745</v>
      </c>
      <c r="G1473" t="s">
        <v>2310</v>
      </c>
      <c r="H1473" t="s">
        <v>3007</v>
      </c>
      <c r="I1473" t="s">
        <v>68</v>
      </c>
      <c r="J1473" t="s">
        <v>80</v>
      </c>
      <c r="K1473" t="s">
        <v>83</v>
      </c>
      <c r="L1473" t="s">
        <v>82</v>
      </c>
      <c r="M1473" t="s">
        <v>214</v>
      </c>
      <c r="N1473" t="s">
        <v>541</v>
      </c>
      <c r="O1473" t="s">
        <v>541</v>
      </c>
      <c r="P1473" t="s">
        <v>542</v>
      </c>
      <c r="Q1473" t="s">
        <v>543</v>
      </c>
      <c r="R1473" t="s">
        <v>72</v>
      </c>
      <c r="S1473" s="83">
        <v>1032.67</v>
      </c>
      <c r="T1473" s="83">
        <v>1163.3499999999999</v>
      </c>
      <c r="U1473" s="83">
        <v>-130.67999999999995</v>
      </c>
      <c r="V1473" s="83">
        <v>0</v>
      </c>
      <c r="W1473" s="83">
        <v>0</v>
      </c>
      <c r="X1473" s="83">
        <v>8.9610395479918648</v>
      </c>
      <c r="Y1473">
        <v>0</v>
      </c>
      <c r="Z1473" s="83">
        <v>-13.068000000000012</v>
      </c>
      <c r="AA1473" s="83">
        <v>-4.1069604520081384</v>
      </c>
    </row>
    <row r="1474" spans="1:27" x14ac:dyDescent="0.25">
      <c r="A1474" t="s">
        <v>1529</v>
      </c>
      <c r="B1474" t="s">
        <v>1529</v>
      </c>
      <c r="C1474" t="s">
        <v>3004</v>
      </c>
      <c r="D1474" t="s">
        <v>3005</v>
      </c>
      <c r="E1474" t="s">
        <v>3006</v>
      </c>
      <c r="F1474" t="s">
        <v>2745</v>
      </c>
      <c r="G1474" t="s">
        <v>2310</v>
      </c>
      <c r="H1474" t="s">
        <v>3007</v>
      </c>
      <c r="I1474" t="s">
        <v>68</v>
      </c>
      <c r="J1474" t="s">
        <v>80</v>
      </c>
      <c r="K1474" t="s">
        <v>83</v>
      </c>
      <c r="L1474" t="s">
        <v>82</v>
      </c>
      <c r="M1474" t="s">
        <v>214</v>
      </c>
      <c r="N1474" t="s">
        <v>541</v>
      </c>
      <c r="O1474" t="s">
        <v>541</v>
      </c>
      <c r="P1474" t="s">
        <v>544</v>
      </c>
      <c r="Q1474" t="s">
        <v>545</v>
      </c>
      <c r="R1474" t="s">
        <v>72</v>
      </c>
      <c r="S1474" s="83">
        <v>800</v>
      </c>
      <c r="T1474" s="83">
        <v>232.67</v>
      </c>
      <c r="U1474" s="83">
        <v>567.33000000000004</v>
      </c>
      <c r="V1474" s="83">
        <v>0</v>
      </c>
      <c r="W1474" s="83">
        <v>0</v>
      </c>
      <c r="X1474" s="83">
        <v>1.7922079095983727</v>
      </c>
      <c r="Y1474">
        <v>0</v>
      </c>
      <c r="Z1474" s="83">
        <v>56.733000000000004</v>
      </c>
      <c r="AA1474" s="83">
        <v>58.525207909598372</v>
      </c>
    </row>
    <row r="1475" spans="1:27" x14ac:dyDescent="0.25">
      <c r="A1475" t="s">
        <v>1529</v>
      </c>
      <c r="B1475" t="s">
        <v>1529</v>
      </c>
      <c r="C1475" t="s">
        <v>3004</v>
      </c>
      <c r="D1475" t="s">
        <v>3005</v>
      </c>
      <c r="E1475" t="s">
        <v>3006</v>
      </c>
      <c r="F1475" t="s">
        <v>2745</v>
      </c>
      <c r="G1475" t="s">
        <v>2310</v>
      </c>
      <c r="H1475" t="s">
        <v>3007</v>
      </c>
      <c r="I1475" t="s">
        <v>68</v>
      </c>
      <c r="J1475" t="s">
        <v>80</v>
      </c>
      <c r="K1475" t="s">
        <v>83</v>
      </c>
      <c r="L1475" t="s">
        <v>82</v>
      </c>
      <c r="M1475" t="s">
        <v>214</v>
      </c>
      <c r="N1475" t="s">
        <v>541</v>
      </c>
      <c r="O1475" t="s">
        <v>541</v>
      </c>
      <c r="P1475" t="s">
        <v>546</v>
      </c>
      <c r="Q1475" t="s">
        <v>547</v>
      </c>
      <c r="R1475" t="s">
        <v>72</v>
      </c>
      <c r="S1475" s="83">
        <v>0</v>
      </c>
      <c r="T1475" s="83">
        <v>465.34</v>
      </c>
      <c r="U1475" s="83">
        <v>-465.34</v>
      </c>
      <c r="V1475" s="83">
        <v>0</v>
      </c>
      <c r="W1475" s="83">
        <v>0</v>
      </c>
      <c r="X1475" s="83">
        <v>3.5844158191967455</v>
      </c>
      <c r="Y1475">
        <v>0</v>
      </c>
      <c r="Z1475" s="83">
        <v>-46.533999999999999</v>
      </c>
      <c r="AA1475" s="83">
        <v>-42.949584180803257</v>
      </c>
    </row>
    <row r="1476" spans="1:27" x14ac:dyDescent="0.25">
      <c r="A1476" t="s">
        <v>1529</v>
      </c>
      <c r="B1476" t="s">
        <v>1529</v>
      </c>
      <c r="C1476" t="s">
        <v>3004</v>
      </c>
      <c r="D1476" t="s">
        <v>3005</v>
      </c>
      <c r="E1476" t="s">
        <v>3006</v>
      </c>
      <c r="F1476" t="s">
        <v>2745</v>
      </c>
      <c r="G1476" t="s">
        <v>2310</v>
      </c>
      <c r="H1476" t="s">
        <v>3007</v>
      </c>
      <c r="I1476" t="s">
        <v>68</v>
      </c>
      <c r="J1476" t="s">
        <v>80</v>
      </c>
      <c r="K1476" t="s">
        <v>83</v>
      </c>
      <c r="L1476" t="s">
        <v>82</v>
      </c>
      <c r="M1476" t="s">
        <v>214</v>
      </c>
      <c r="N1476" t="s">
        <v>541</v>
      </c>
      <c r="O1476" t="s">
        <v>541</v>
      </c>
      <c r="P1476" t="s">
        <v>3008</v>
      </c>
      <c r="Q1476" t="s">
        <v>3009</v>
      </c>
      <c r="R1476" t="s">
        <v>72</v>
      </c>
      <c r="S1476" s="83">
        <v>570</v>
      </c>
      <c r="T1476" s="83">
        <v>644.31000000000006</v>
      </c>
      <c r="U1476" s="83">
        <v>-74.310000000000059</v>
      </c>
      <c r="V1476" s="83">
        <v>0</v>
      </c>
      <c r="W1476" s="83">
        <v>0</v>
      </c>
      <c r="X1476" s="83">
        <v>4.9629839611180113</v>
      </c>
      <c r="Y1476">
        <v>0</v>
      </c>
      <c r="Z1476" s="83">
        <v>-7.4310000000000116</v>
      </c>
      <c r="AA1476" s="83">
        <v>-2.4680160388819985</v>
      </c>
    </row>
    <row r="1477" spans="1:27" x14ac:dyDescent="0.25">
      <c r="A1477" t="s">
        <v>1529</v>
      </c>
      <c r="B1477" t="s">
        <v>1529</v>
      </c>
      <c r="C1477" t="s">
        <v>3004</v>
      </c>
      <c r="D1477" t="s">
        <v>3005</v>
      </c>
      <c r="E1477" t="s">
        <v>3006</v>
      </c>
      <c r="F1477" t="s">
        <v>2745</v>
      </c>
      <c r="G1477" t="s">
        <v>2310</v>
      </c>
      <c r="H1477" t="s">
        <v>3007</v>
      </c>
      <c r="I1477" t="s">
        <v>68</v>
      </c>
      <c r="J1477" t="s">
        <v>80</v>
      </c>
      <c r="K1477" t="s">
        <v>83</v>
      </c>
      <c r="L1477" t="s">
        <v>82</v>
      </c>
      <c r="M1477" t="s">
        <v>214</v>
      </c>
      <c r="N1477" t="s">
        <v>216</v>
      </c>
      <c r="O1477" t="s">
        <v>216</v>
      </c>
      <c r="P1477" t="s">
        <v>540</v>
      </c>
      <c r="Q1477" t="s">
        <v>218</v>
      </c>
      <c r="R1477" t="s">
        <v>72</v>
      </c>
      <c r="S1477" s="83">
        <v>2450</v>
      </c>
      <c r="T1477" s="83">
        <v>3507.9300000000003</v>
      </c>
      <c r="U1477" s="83">
        <v>-1057.9300000000003</v>
      </c>
      <c r="V1477" s="83">
        <v>0</v>
      </c>
      <c r="W1477" s="83">
        <v>0</v>
      </c>
      <c r="X1477" s="83">
        <v>27.020844510755232</v>
      </c>
      <c r="Y1477">
        <v>0</v>
      </c>
      <c r="Z1477" s="83">
        <v>-105.79300000000001</v>
      </c>
      <c r="AA1477" s="83">
        <v>-78.772155489244824</v>
      </c>
    </row>
    <row r="1478" spans="1:27" x14ac:dyDescent="0.25">
      <c r="A1478" t="s">
        <v>1529</v>
      </c>
      <c r="B1478" t="s">
        <v>1529</v>
      </c>
      <c r="C1478" t="s">
        <v>3004</v>
      </c>
      <c r="D1478" t="s">
        <v>3005</v>
      </c>
      <c r="E1478" t="s">
        <v>3006</v>
      </c>
      <c r="F1478" t="s">
        <v>2745</v>
      </c>
      <c r="G1478" t="s">
        <v>2310</v>
      </c>
      <c r="H1478" t="s">
        <v>3007</v>
      </c>
      <c r="I1478" t="s">
        <v>68</v>
      </c>
      <c r="J1478" t="s">
        <v>80</v>
      </c>
      <c r="K1478" t="s">
        <v>83</v>
      </c>
      <c r="L1478" t="s">
        <v>82</v>
      </c>
      <c r="M1478" t="s">
        <v>210</v>
      </c>
      <c r="N1478" t="s">
        <v>211</v>
      </c>
      <c r="O1478" t="s">
        <v>747</v>
      </c>
      <c r="P1478" t="s">
        <v>1724</v>
      </c>
      <c r="Q1478" t="s">
        <v>1725</v>
      </c>
      <c r="R1478" t="s">
        <v>72</v>
      </c>
      <c r="S1478" s="83">
        <v>0</v>
      </c>
      <c r="T1478" s="83">
        <v>2564.4299999999998</v>
      </c>
      <c r="U1478" s="83">
        <v>-2564.4299999999998</v>
      </c>
      <c r="V1478" s="83">
        <v>0</v>
      </c>
      <c r="W1478" s="83">
        <v>0</v>
      </c>
      <c r="X1478" s="83">
        <v>19.75326311776918</v>
      </c>
      <c r="Y1478">
        <v>0</v>
      </c>
      <c r="Z1478" s="83">
        <v>-256.44299999999998</v>
      </c>
      <c r="AA1478" s="83">
        <v>-236.68973688223082</v>
      </c>
    </row>
    <row r="1479" spans="1:27" x14ac:dyDescent="0.25">
      <c r="A1479" t="s">
        <v>1529</v>
      </c>
      <c r="B1479" t="s">
        <v>1529</v>
      </c>
      <c r="C1479" t="s">
        <v>3004</v>
      </c>
      <c r="D1479" t="s">
        <v>3005</v>
      </c>
      <c r="E1479" t="s">
        <v>3006</v>
      </c>
      <c r="F1479" t="s">
        <v>2745</v>
      </c>
      <c r="G1479" t="s">
        <v>2310</v>
      </c>
      <c r="H1479" t="s">
        <v>3007</v>
      </c>
      <c r="I1479" t="s">
        <v>68</v>
      </c>
      <c r="J1479" t="s">
        <v>80</v>
      </c>
      <c r="K1479" t="s">
        <v>83</v>
      </c>
      <c r="L1479" t="s">
        <v>82</v>
      </c>
      <c r="M1479" t="s">
        <v>210</v>
      </c>
      <c r="N1479" t="s">
        <v>211</v>
      </c>
      <c r="O1479" t="s">
        <v>747</v>
      </c>
      <c r="P1479" t="s">
        <v>1720</v>
      </c>
      <c r="Q1479" t="s">
        <v>1721</v>
      </c>
      <c r="R1479" t="s">
        <v>72</v>
      </c>
      <c r="S1479" s="83">
        <v>0</v>
      </c>
      <c r="T1479" s="83">
        <v>2564.4299999999998</v>
      </c>
      <c r="U1479" s="83">
        <v>-2564.4299999999998</v>
      </c>
      <c r="V1479" s="83">
        <v>0</v>
      </c>
      <c r="W1479" s="83">
        <v>0</v>
      </c>
      <c r="X1479" s="83">
        <v>19.75326311776918</v>
      </c>
      <c r="Y1479">
        <v>0</v>
      </c>
      <c r="Z1479" s="83">
        <v>-256.44299999999998</v>
      </c>
      <c r="AA1479" s="83">
        <v>-236.68973688223082</v>
      </c>
    </row>
    <row r="1480" spans="1:27" x14ac:dyDescent="0.25">
      <c r="A1480" t="s">
        <v>1529</v>
      </c>
      <c r="B1480" t="s">
        <v>1529</v>
      </c>
      <c r="C1480" t="s">
        <v>3004</v>
      </c>
      <c r="D1480" t="s">
        <v>3005</v>
      </c>
      <c r="E1480" t="s">
        <v>3006</v>
      </c>
      <c r="F1480" t="s">
        <v>2745</v>
      </c>
      <c r="G1480" t="s">
        <v>2310</v>
      </c>
      <c r="H1480" t="s">
        <v>3007</v>
      </c>
      <c r="I1480" t="s">
        <v>68</v>
      </c>
      <c r="J1480" t="s">
        <v>80</v>
      </c>
      <c r="K1480" t="s">
        <v>83</v>
      </c>
      <c r="L1480" t="s">
        <v>82</v>
      </c>
      <c r="M1480" t="s">
        <v>210</v>
      </c>
      <c r="N1480" t="s">
        <v>211</v>
      </c>
      <c r="O1480" t="s">
        <v>747</v>
      </c>
      <c r="P1480" t="s">
        <v>1722</v>
      </c>
      <c r="Q1480" t="s">
        <v>1723</v>
      </c>
      <c r="R1480" t="s">
        <v>72</v>
      </c>
      <c r="S1480" s="83">
        <v>0</v>
      </c>
      <c r="T1480" s="83">
        <v>2564.4299999999998</v>
      </c>
      <c r="U1480" s="83">
        <v>-2564.4299999999998</v>
      </c>
      <c r="V1480" s="83">
        <v>0</v>
      </c>
      <c r="W1480" s="83">
        <v>0</v>
      </c>
      <c r="X1480" s="83">
        <v>19.75326311776918</v>
      </c>
      <c r="Y1480">
        <v>0</v>
      </c>
      <c r="Z1480" s="83">
        <v>-256.44299999999998</v>
      </c>
      <c r="AA1480" s="83">
        <v>-236.68973688223082</v>
      </c>
    </row>
    <row r="1481" spans="1:27" x14ac:dyDescent="0.25">
      <c r="A1481" t="s">
        <v>1529</v>
      </c>
      <c r="B1481" t="s">
        <v>1529</v>
      </c>
      <c r="C1481" t="s">
        <v>3004</v>
      </c>
      <c r="D1481" t="s">
        <v>3005</v>
      </c>
      <c r="E1481" t="s">
        <v>3006</v>
      </c>
      <c r="F1481" t="s">
        <v>2745</v>
      </c>
      <c r="G1481" t="s">
        <v>2310</v>
      </c>
      <c r="H1481" t="s">
        <v>3007</v>
      </c>
      <c r="I1481" t="s">
        <v>68</v>
      </c>
      <c r="J1481" t="s">
        <v>80</v>
      </c>
      <c r="K1481" t="s">
        <v>83</v>
      </c>
      <c r="L1481" t="s">
        <v>82</v>
      </c>
      <c r="M1481" t="s">
        <v>1539</v>
      </c>
      <c r="N1481" t="s">
        <v>206</v>
      </c>
      <c r="O1481" t="s">
        <v>1434</v>
      </c>
      <c r="P1481" t="s">
        <v>2075</v>
      </c>
      <c r="Q1481" t="s">
        <v>2076</v>
      </c>
      <c r="R1481" t="s">
        <v>72</v>
      </c>
      <c r="S1481" s="83">
        <v>5800</v>
      </c>
      <c r="T1481" s="83">
        <v>0</v>
      </c>
      <c r="U1481" s="83">
        <v>5800</v>
      </c>
      <c r="V1481" s="83">
        <v>0</v>
      </c>
      <c r="W1481" s="83">
        <v>0</v>
      </c>
      <c r="X1481" s="83">
        <v>0</v>
      </c>
      <c r="Y1481">
        <v>0</v>
      </c>
      <c r="Z1481" s="83">
        <v>580</v>
      </c>
      <c r="AA1481" s="83">
        <v>580</v>
      </c>
    </row>
    <row r="1482" spans="1:27" x14ac:dyDescent="0.25">
      <c r="A1482" t="s">
        <v>1529</v>
      </c>
      <c r="B1482" t="s">
        <v>1529</v>
      </c>
      <c r="C1482" t="s">
        <v>3004</v>
      </c>
      <c r="D1482" t="s">
        <v>3005</v>
      </c>
      <c r="E1482" t="s">
        <v>3006</v>
      </c>
      <c r="F1482" t="s">
        <v>2745</v>
      </c>
      <c r="G1482" t="s">
        <v>2310</v>
      </c>
      <c r="H1482" t="s">
        <v>3007</v>
      </c>
      <c r="I1482" t="s">
        <v>68</v>
      </c>
      <c r="J1482" t="s">
        <v>80</v>
      </c>
      <c r="K1482" t="s">
        <v>83</v>
      </c>
      <c r="L1482" t="s">
        <v>82</v>
      </c>
      <c r="M1482" t="s">
        <v>1539</v>
      </c>
      <c r="N1482" t="s">
        <v>206</v>
      </c>
      <c r="O1482" t="s">
        <v>534</v>
      </c>
      <c r="P1482" t="s">
        <v>535</v>
      </c>
      <c r="Q1482" t="s">
        <v>536</v>
      </c>
      <c r="R1482" t="s">
        <v>72</v>
      </c>
      <c r="S1482" s="83">
        <v>0</v>
      </c>
      <c r="T1482" s="83">
        <v>5047</v>
      </c>
      <c r="U1482" s="83">
        <v>-5047</v>
      </c>
      <c r="V1482" s="83">
        <v>0</v>
      </c>
      <c r="W1482" s="83">
        <v>0</v>
      </c>
      <c r="X1482" s="83">
        <v>38.875975930472293</v>
      </c>
      <c r="Y1482">
        <v>0</v>
      </c>
      <c r="Z1482" s="83">
        <v>-504.70000000000005</v>
      </c>
      <c r="AA1482" s="83">
        <v>-465.82402406952775</v>
      </c>
    </row>
    <row r="1483" spans="1:27" x14ac:dyDescent="0.25">
      <c r="A1483" t="s">
        <v>1529</v>
      </c>
      <c r="B1483" t="s">
        <v>1529</v>
      </c>
      <c r="C1483" t="s">
        <v>3004</v>
      </c>
      <c r="D1483" t="s">
        <v>3005</v>
      </c>
      <c r="E1483" t="s">
        <v>3006</v>
      </c>
      <c r="F1483" t="s">
        <v>2745</v>
      </c>
      <c r="G1483" t="s">
        <v>2310</v>
      </c>
      <c r="H1483" t="s">
        <v>3007</v>
      </c>
      <c r="I1483" t="s">
        <v>68</v>
      </c>
      <c r="J1483" t="s">
        <v>80</v>
      </c>
      <c r="K1483" t="s">
        <v>84</v>
      </c>
      <c r="L1483" t="s">
        <v>85</v>
      </c>
      <c r="M1483" t="s">
        <v>219</v>
      </c>
      <c r="N1483" t="s">
        <v>220</v>
      </c>
      <c r="O1483" t="s">
        <v>3877</v>
      </c>
      <c r="P1483" t="s">
        <v>557</v>
      </c>
      <c r="Q1483" t="s">
        <v>558</v>
      </c>
      <c r="R1483" t="s">
        <v>72</v>
      </c>
      <c r="S1483" s="83">
        <v>2189.25</v>
      </c>
      <c r="T1483" s="83">
        <v>0</v>
      </c>
      <c r="U1483" s="83">
        <v>2189.25</v>
      </c>
      <c r="V1483" s="83">
        <v>0</v>
      </c>
      <c r="W1483" s="83">
        <v>0</v>
      </c>
      <c r="X1483" s="83">
        <v>0</v>
      </c>
      <c r="Y1483">
        <v>0</v>
      </c>
      <c r="Z1483" s="83">
        <v>218.92500000000001</v>
      </c>
      <c r="AA1483" s="83">
        <v>218.92500000000001</v>
      </c>
    </row>
    <row r="1484" spans="1:27" x14ac:dyDescent="0.25">
      <c r="A1484" t="s">
        <v>1529</v>
      </c>
      <c r="B1484" t="s">
        <v>1529</v>
      </c>
      <c r="C1484" t="s">
        <v>3004</v>
      </c>
      <c r="D1484" t="s">
        <v>3005</v>
      </c>
      <c r="E1484" t="s">
        <v>3006</v>
      </c>
      <c r="F1484" t="s">
        <v>2745</v>
      </c>
      <c r="G1484" t="s">
        <v>2310</v>
      </c>
      <c r="H1484" t="s">
        <v>3007</v>
      </c>
      <c r="I1484" t="s">
        <v>68</v>
      </c>
      <c r="J1484" t="s">
        <v>80</v>
      </c>
      <c r="K1484" t="s">
        <v>84</v>
      </c>
      <c r="L1484" t="s">
        <v>85</v>
      </c>
      <c r="M1484" t="s">
        <v>567</v>
      </c>
      <c r="N1484" t="s">
        <v>568</v>
      </c>
      <c r="O1484" t="s">
        <v>569</v>
      </c>
      <c r="P1484" t="s">
        <v>693</v>
      </c>
      <c r="Q1484" t="s">
        <v>572</v>
      </c>
      <c r="R1484" t="s">
        <v>72</v>
      </c>
      <c r="S1484" s="83">
        <v>0</v>
      </c>
      <c r="T1484" s="83">
        <v>1699.5</v>
      </c>
      <c r="U1484" s="83">
        <v>-1699.5</v>
      </c>
      <c r="V1484" s="83">
        <v>0</v>
      </c>
      <c r="W1484" s="83">
        <v>0</v>
      </c>
      <c r="X1484" s="83">
        <v>13.090889854138629</v>
      </c>
      <c r="Y1484">
        <v>0</v>
      </c>
      <c r="Z1484" s="83">
        <v>-169.95000000000002</v>
      </c>
      <c r="AA1484" s="83">
        <v>-156.85911014586139</v>
      </c>
    </row>
    <row r="1485" spans="1:27" x14ac:dyDescent="0.25">
      <c r="A1485" t="s">
        <v>1529</v>
      </c>
      <c r="B1485" t="s">
        <v>1529</v>
      </c>
      <c r="C1485" t="s">
        <v>3004</v>
      </c>
      <c r="D1485" t="s">
        <v>3005</v>
      </c>
      <c r="E1485" t="s">
        <v>3006</v>
      </c>
      <c r="F1485" t="s">
        <v>2745</v>
      </c>
      <c r="G1485" t="s">
        <v>2310</v>
      </c>
      <c r="H1485" t="s">
        <v>3007</v>
      </c>
      <c r="I1485" t="s">
        <v>68</v>
      </c>
      <c r="J1485" t="s">
        <v>80</v>
      </c>
      <c r="K1485" t="s">
        <v>84</v>
      </c>
      <c r="L1485" t="s">
        <v>85</v>
      </c>
      <c r="M1485" t="s">
        <v>425</v>
      </c>
      <c r="N1485" t="s">
        <v>426</v>
      </c>
      <c r="O1485" t="s">
        <v>426</v>
      </c>
      <c r="P1485" t="s">
        <v>915</v>
      </c>
      <c r="Q1485" t="s">
        <v>3768</v>
      </c>
      <c r="R1485" t="s">
        <v>72</v>
      </c>
      <c r="S1485" s="83">
        <v>2101.1999999999998</v>
      </c>
      <c r="T1485" s="83">
        <v>0</v>
      </c>
      <c r="U1485" s="83">
        <v>2101.1999999999998</v>
      </c>
      <c r="V1485" s="83">
        <v>0</v>
      </c>
      <c r="W1485" s="83">
        <v>0</v>
      </c>
      <c r="X1485" s="83">
        <v>0</v>
      </c>
      <c r="Y1485">
        <v>0</v>
      </c>
      <c r="Z1485" s="83">
        <v>210.12</v>
      </c>
      <c r="AA1485" s="83">
        <v>210.12</v>
      </c>
    </row>
    <row r="1486" spans="1:27" x14ac:dyDescent="0.25">
      <c r="A1486" t="s">
        <v>1529</v>
      </c>
      <c r="B1486" t="s">
        <v>1529</v>
      </c>
      <c r="C1486" t="s">
        <v>3004</v>
      </c>
      <c r="D1486" t="s">
        <v>3005</v>
      </c>
      <c r="E1486" t="s">
        <v>3006</v>
      </c>
      <c r="F1486" t="s">
        <v>2745</v>
      </c>
      <c r="G1486" t="s">
        <v>2310</v>
      </c>
      <c r="H1486" t="s">
        <v>3007</v>
      </c>
      <c r="I1486" t="s">
        <v>68</v>
      </c>
      <c r="J1486" t="s">
        <v>80</v>
      </c>
      <c r="K1486" t="s">
        <v>84</v>
      </c>
      <c r="L1486" t="s">
        <v>85</v>
      </c>
      <c r="M1486" t="s">
        <v>425</v>
      </c>
      <c r="N1486" t="s">
        <v>426</v>
      </c>
      <c r="O1486" t="s">
        <v>426</v>
      </c>
      <c r="P1486" t="s">
        <v>2481</v>
      </c>
      <c r="Q1486" t="s">
        <v>3768</v>
      </c>
      <c r="R1486" t="s">
        <v>72</v>
      </c>
      <c r="S1486" s="83">
        <v>350.2</v>
      </c>
      <c r="T1486" s="83">
        <v>350.2</v>
      </c>
      <c r="U1486" s="83">
        <v>0</v>
      </c>
      <c r="V1486" s="83">
        <v>0</v>
      </c>
      <c r="W1486" s="83">
        <v>0</v>
      </c>
      <c r="X1486" s="83">
        <v>2.6975166972164444</v>
      </c>
      <c r="Y1486">
        <v>0</v>
      </c>
      <c r="Z1486" s="83">
        <v>0</v>
      </c>
      <c r="AA1486" s="83">
        <v>2.697516697216443</v>
      </c>
    </row>
    <row r="1487" spans="1:27" x14ac:dyDescent="0.25">
      <c r="A1487" t="s">
        <v>1529</v>
      </c>
      <c r="B1487" t="s">
        <v>1529</v>
      </c>
      <c r="C1487" t="s">
        <v>3004</v>
      </c>
      <c r="D1487" t="s">
        <v>3005</v>
      </c>
      <c r="E1487" t="s">
        <v>3006</v>
      </c>
      <c r="F1487" t="s">
        <v>2745</v>
      </c>
      <c r="G1487" t="s">
        <v>2310</v>
      </c>
      <c r="H1487" t="s">
        <v>3007</v>
      </c>
      <c r="I1487" t="s">
        <v>68</v>
      </c>
      <c r="J1487" t="s">
        <v>80</v>
      </c>
      <c r="K1487" t="s">
        <v>84</v>
      </c>
      <c r="L1487" t="s">
        <v>85</v>
      </c>
      <c r="M1487" t="s">
        <v>425</v>
      </c>
      <c r="N1487" t="s">
        <v>426</v>
      </c>
      <c r="O1487" t="s">
        <v>426</v>
      </c>
      <c r="P1487" t="s">
        <v>1989</v>
      </c>
      <c r="Q1487" t="s">
        <v>3768</v>
      </c>
      <c r="R1487" t="s">
        <v>72</v>
      </c>
      <c r="S1487" s="83">
        <v>1528.52</v>
      </c>
      <c r="T1487" s="83">
        <v>382.13</v>
      </c>
      <c r="U1487" s="83">
        <v>1146.3899999999999</v>
      </c>
      <c r="V1487" s="83">
        <v>0</v>
      </c>
      <c r="W1487" s="83">
        <v>0</v>
      </c>
      <c r="X1487" s="83">
        <v>2.9434667490214732</v>
      </c>
      <c r="Y1487">
        <v>0</v>
      </c>
      <c r="Z1487" s="83">
        <v>114.63900000000001</v>
      </c>
      <c r="AA1487" s="83">
        <v>117.58246674902148</v>
      </c>
    </row>
    <row r="1488" spans="1:27" x14ac:dyDescent="0.25">
      <c r="A1488" t="s">
        <v>1529</v>
      </c>
      <c r="B1488" t="s">
        <v>1529</v>
      </c>
      <c r="C1488" t="s">
        <v>3004</v>
      </c>
      <c r="D1488" t="s">
        <v>3005</v>
      </c>
      <c r="E1488" t="s">
        <v>3006</v>
      </c>
      <c r="F1488" t="s">
        <v>2745</v>
      </c>
      <c r="G1488" t="s">
        <v>2310</v>
      </c>
      <c r="H1488" t="s">
        <v>3007</v>
      </c>
      <c r="I1488" t="s">
        <v>68</v>
      </c>
      <c r="J1488" t="s">
        <v>80</v>
      </c>
      <c r="K1488" t="s">
        <v>84</v>
      </c>
      <c r="L1488" t="s">
        <v>85</v>
      </c>
      <c r="M1488" t="s">
        <v>425</v>
      </c>
      <c r="N1488" t="s">
        <v>426</v>
      </c>
      <c r="O1488" t="s">
        <v>426</v>
      </c>
      <c r="P1488" t="s">
        <v>2035</v>
      </c>
      <c r="Q1488" t="s">
        <v>3768</v>
      </c>
      <c r="R1488" t="s">
        <v>72</v>
      </c>
      <c r="S1488" s="83">
        <v>1050.5999999999999</v>
      </c>
      <c r="T1488" s="83">
        <v>700.4</v>
      </c>
      <c r="U1488" s="83">
        <v>350.19999999999993</v>
      </c>
      <c r="V1488" s="83">
        <v>0</v>
      </c>
      <c r="W1488" s="83">
        <v>0</v>
      </c>
      <c r="X1488" s="83">
        <v>5.3950333944328888</v>
      </c>
      <c r="Y1488">
        <v>0</v>
      </c>
      <c r="Z1488" s="83">
        <v>35.019999999999996</v>
      </c>
      <c r="AA1488" s="83">
        <v>40.415033394432882</v>
      </c>
    </row>
    <row r="1489" spans="1:27" x14ac:dyDescent="0.25">
      <c r="A1489" t="s">
        <v>1529</v>
      </c>
      <c r="B1489" t="s">
        <v>1529</v>
      </c>
      <c r="C1489" t="s">
        <v>3004</v>
      </c>
      <c r="D1489" t="s">
        <v>3005</v>
      </c>
      <c r="E1489" t="s">
        <v>3006</v>
      </c>
      <c r="F1489" t="s">
        <v>2745</v>
      </c>
      <c r="G1489" t="s">
        <v>2310</v>
      </c>
      <c r="H1489" t="s">
        <v>3007</v>
      </c>
      <c r="I1489" t="s">
        <v>68</v>
      </c>
      <c r="J1489" t="s">
        <v>80</v>
      </c>
      <c r="K1489" t="s">
        <v>84</v>
      </c>
      <c r="L1489" t="s">
        <v>85</v>
      </c>
      <c r="M1489" t="s">
        <v>425</v>
      </c>
      <c r="N1489" t="s">
        <v>426</v>
      </c>
      <c r="O1489" t="s">
        <v>426</v>
      </c>
      <c r="P1489" t="s">
        <v>2676</v>
      </c>
      <c r="Q1489" t="s">
        <v>3768</v>
      </c>
      <c r="R1489" t="s">
        <v>72</v>
      </c>
      <c r="S1489" s="83">
        <v>700.4</v>
      </c>
      <c r="T1489" s="83">
        <v>0</v>
      </c>
      <c r="U1489" s="83">
        <v>700.4</v>
      </c>
      <c r="V1489" s="83">
        <v>0</v>
      </c>
      <c r="W1489" s="83">
        <v>0</v>
      </c>
      <c r="X1489" s="83">
        <v>0</v>
      </c>
      <c r="Y1489">
        <v>0</v>
      </c>
      <c r="Z1489" s="83">
        <v>70.040000000000006</v>
      </c>
      <c r="AA1489" s="83">
        <v>70.040000000000006</v>
      </c>
    </row>
    <row r="1490" spans="1:27" x14ac:dyDescent="0.25">
      <c r="A1490" t="s">
        <v>1529</v>
      </c>
      <c r="B1490" t="s">
        <v>1529</v>
      </c>
      <c r="C1490" t="s">
        <v>3004</v>
      </c>
      <c r="D1490" t="s">
        <v>3005</v>
      </c>
      <c r="E1490" t="s">
        <v>3006</v>
      </c>
      <c r="F1490" t="s">
        <v>2745</v>
      </c>
      <c r="G1490" t="s">
        <v>2310</v>
      </c>
      <c r="H1490" t="s">
        <v>3007</v>
      </c>
      <c r="I1490" t="s">
        <v>68</v>
      </c>
      <c r="J1490" t="s">
        <v>80</v>
      </c>
      <c r="K1490" t="s">
        <v>84</v>
      </c>
      <c r="L1490" t="s">
        <v>85</v>
      </c>
      <c r="M1490" t="s">
        <v>425</v>
      </c>
      <c r="N1490" t="s">
        <v>426</v>
      </c>
      <c r="O1490" t="s">
        <v>426</v>
      </c>
      <c r="P1490" t="s">
        <v>3888</v>
      </c>
      <c r="Q1490" t="s">
        <v>3768</v>
      </c>
      <c r="R1490" t="s">
        <v>72</v>
      </c>
      <c r="S1490" s="83">
        <v>1050.5999999999999</v>
      </c>
      <c r="T1490" s="83">
        <v>0</v>
      </c>
      <c r="U1490" s="83">
        <v>1050.5999999999999</v>
      </c>
      <c r="V1490" s="83">
        <v>0</v>
      </c>
      <c r="W1490" s="83">
        <v>0</v>
      </c>
      <c r="X1490" s="83">
        <v>0</v>
      </c>
      <c r="Y1490">
        <v>0</v>
      </c>
      <c r="Z1490" s="83">
        <v>105.06</v>
      </c>
      <c r="AA1490" s="83">
        <v>105.06</v>
      </c>
    </row>
    <row r="1491" spans="1:27" x14ac:dyDescent="0.25">
      <c r="A1491" t="s">
        <v>1529</v>
      </c>
      <c r="B1491" t="s">
        <v>1529</v>
      </c>
      <c r="C1491" t="s">
        <v>3004</v>
      </c>
      <c r="D1491" t="s">
        <v>3005</v>
      </c>
      <c r="E1491" t="s">
        <v>3006</v>
      </c>
      <c r="F1491" t="s">
        <v>2745</v>
      </c>
      <c r="G1491" t="s">
        <v>2310</v>
      </c>
      <c r="H1491" t="s">
        <v>3007</v>
      </c>
      <c r="I1491" t="s">
        <v>68</v>
      </c>
      <c r="J1491" t="s">
        <v>80</v>
      </c>
      <c r="K1491" t="s">
        <v>84</v>
      </c>
      <c r="L1491" t="s">
        <v>85</v>
      </c>
      <c r="M1491" t="s">
        <v>425</v>
      </c>
      <c r="N1491" t="s">
        <v>433</v>
      </c>
      <c r="O1491" t="s">
        <v>433</v>
      </c>
      <c r="P1491" t="s">
        <v>1662</v>
      </c>
      <c r="Q1491" t="s">
        <v>3768</v>
      </c>
      <c r="R1491" t="s">
        <v>72</v>
      </c>
      <c r="S1491" s="83">
        <v>2249.52</v>
      </c>
      <c r="T1491" s="83">
        <v>281.19</v>
      </c>
      <c r="U1491" s="83">
        <v>1968.33</v>
      </c>
      <c r="V1491" s="83">
        <v>0</v>
      </c>
      <c r="W1491" s="83">
        <v>0</v>
      </c>
      <c r="X1491" s="83">
        <v>2.1659472304120273</v>
      </c>
      <c r="Y1491">
        <v>0</v>
      </c>
      <c r="Z1491" s="83">
        <v>196.833</v>
      </c>
      <c r="AA1491" s="83">
        <v>198.99894723041203</v>
      </c>
    </row>
    <row r="1492" spans="1:27" x14ac:dyDescent="0.25">
      <c r="A1492" t="s">
        <v>1529</v>
      </c>
      <c r="B1492" t="s">
        <v>1529</v>
      </c>
      <c r="C1492" t="s">
        <v>3004</v>
      </c>
      <c r="D1492" t="s">
        <v>3005</v>
      </c>
      <c r="E1492" t="s">
        <v>3006</v>
      </c>
      <c r="F1492" t="s">
        <v>2745</v>
      </c>
      <c r="G1492" t="s">
        <v>2310</v>
      </c>
      <c r="H1492" t="s">
        <v>3007</v>
      </c>
      <c r="I1492" t="s">
        <v>68</v>
      </c>
      <c r="J1492" t="s">
        <v>80</v>
      </c>
      <c r="K1492" t="s">
        <v>84</v>
      </c>
      <c r="L1492" t="s">
        <v>85</v>
      </c>
      <c r="M1492" t="s">
        <v>425</v>
      </c>
      <c r="N1492" t="s">
        <v>433</v>
      </c>
      <c r="O1492" t="s">
        <v>433</v>
      </c>
      <c r="P1492" t="s">
        <v>1709</v>
      </c>
      <c r="Q1492" t="s">
        <v>3768</v>
      </c>
      <c r="R1492" t="s">
        <v>72</v>
      </c>
      <c r="S1492" s="83">
        <v>1968.33</v>
      </c>
      <c r="T1492" s="83">
        <v>0</v>
      </c>
      <c r="U1492" s="83">
        <v>1968.33</v>
      </c>
      <c r="V1492" s="83">
        <v>0</v>
      </c>
      <c r="W1492" s="83">
        <v>0</v>
      </c>
      <c r="X1492" s="83">
        <v>0</v>
      </c>
      <c r="Y1492">
        <v>0</v>
      </c>
      <c r="Z1492" s="83">
        <v>196.833</v>
      </c>
      <c r="AA1492" s="83">
        <v>196.833</v>
      </c>
    </row>
    <row r="1493" spans="1:27" x14ac:dyDescent="0.25">
      <c r="A1493" t="s">
        <v>1529</v>
      </c>
      <c r="B1493" t="s">
        <v>1529</v>
      </c>
      <c r="C1493" t="s">
        <v>3004</v>
      </c>
      <c r="D1493" t="s">
        <v>3005</v>
      </c>
      <c r="E1493" t="s">
        <v>3006</v>
      </c>
      <c r="F1493" t="s">
        <v>2745</v>
      </c>
      <c r="G1493" t="s">
        <v>2310</v>
      </c>
      <c r="H1493" t="s">
        <v>3007</v>
      </c>
      <c r="I1493" t="s">
        <v>68</v>
      </c>
      <c r="J1493" t="s">
        <v>80</v>
      </c>
      <c r="K1493" t="s">
        <v>84</v>
      </c>
      <c r="L1493" t="s">
        <v>85</v>
      </c>
      <c r="M1493" t="s">
        <v>425</v>
      </c>
      <c r="N1493" t="s">
        <v>682</v>
      </c>
      <c r="O1493" t="s">
        <v>682</v>
      </c>
      <c r="P1493" t="s">
        <v>683</v>
      </c>
      <c r="Q1493" t="s">
        <v>3768</v>
      </c>
      <c r="R1493" t="s">
        <v>72</v>
      </c>
      <c r="S1493" s="83">
        <v>281.19</v>
      </c>
      <c r="T1493" s="83">
        <v>1116.57</v>
      </c>
      <c r="U1493" s="83">
        <v>-835.37999999999988</v>
      </c>
      <c r="V1493" s="83">
        <v>0</v>
      </c>
      <c r="W1493" s="83">
        <v>0</v>
      </c>
      <c r="X1493" s="83">
        <v>8.6007030799856246</v>
      </c>
      <c r="Y1493">
        <v>0</v>
      </c>
      <c r="Z1493" s="83">
        <v>-83.537999999999997</v>
      </c>
      <c r="AA1493" s="83">
        <v>-74.937296920014376</v>
      </c>
    </row>
    <row r="1494" spans="1:27" x14ac:dyDescent="0.25">
      <c r="A1494" t="s">
        <v>1529</v>
      </c>
      <c r="B1494" t="s">
        <v>1529</v>
      </c>
      <c r="C1494" t="s">
        <v>3004</v>
      </c>
      <c r="D1494" t="s">
        <v>3005</v>
      </c>
      <c r="E1494" t="s">
        <v>3006</v>
      </c>
      <c r="F1494" t="s">
        <v>2745</v>
      </c>
      <c r="G1494" t="s">
        <v>2310</v>
      </c>
      <c r="H1494" t="s">
        <v>3007</v>
      </c>
      <c r="I1494" t="s">
        <v>68</v>
      </c>
      <c r="J1494" t="s">
        <v>80</v>
      </c>
      <c r="K1494" t="s">
        <v>84</v>
      </c>
      <c r="L1494" t="s">
        <v>85</v>
      </c>
      <c r="M1494" t="s">
        <v>425</v>
      </c>
      <c r="N1494" t="s">
        <v>682</v>
      </c>
      <c r="O1494" t="s">
        <v>682</v>
      </c>
      <c r="P1494" t="s">
        <v>686</v>
      </c>
      <c r="Q1494" t="s">
        <v>3768</v>
      </c>
      <c r="R1494" t="s">
        <v>72</v>
      </c>
      <c r="S1494" s="83">
        <v>0</v>
      </c>
      <c r="T1494" s="83">
        <v>281.19</v>
      </c>
      <c r="U1494" s="83">
        <v>-281.19</v>
      </c>
      <c r="V1494" s="83">
        <v>0</v>
      </c>
      <c r="W1494" s="83">
        <v>0</v>
      </c>
      <c r="X1494" s="83">
        <v>2.1659472304120273</v>
      </c>
      <c r="Y1494">
        <v>0</v>
      </c>
      <c r="Z1494" s="83">
        <v>-28.119</v>
      </c>
      <c r="AA1494" s="83">
        <v>-25.953052769587973</v>
      </c>
    </row>
    <row r="1495" spans="1:27" x14ac:dyDescent="0.25">
      <c r="A1495" t="s">
        <v>1529</v>
      </c>
      <c r="B1495" t="s">
        <v>1529</v>
      </c>
      <c r="C1495" t="s">
        <v>3004</v>
      </c>
      <c r="D1495" t="s">
        <v>3005</v>
      </c>
      <c r="E1495" t="s">
        <v>3006</v>
      </c>
      <c r="F1495" t="s">
        <v>2745</v>
      </c>
      <c r="G1495" t="s">
        <v>2310</v>
      </c>
      <c r="H1495" t="s">
        <v>3007</v>
      </c>
      <c r="I1495" t="s">
        <v>68</v>
      </c>
      <c r="J1495" t="s">
        <v>80</v>
      </c>
      <c r="K1495" t="s">
        <v>84</v>
      </c>
      <c r="L1495" t="s">
        <v>85</v>
      </c>
      <c r="M1495" t="s">
        <v>425</v>
      </c>
      <c r="N1495" t="s">
        <v>682</v>
      </c>
      <c r="O1495" t="s">
        <v>682</v>
      </c>
      <c r="P1495" t="s">
        <v>687</v>
      </c>
      <c r="Q1495" t="s">
        <v>3768</v>
      </c>
      <c r="R1495" t="s">
        <v>72</v>
      </c>
      <c r="S1495" s="83">
        <v>843.56999999999994</v>
      </c>
      <c r="T1495" s="83">
        <v>2497.9499999999998</v>
      </c>
      <c r="U1495" s="83">
        <v>-1654.3799999999999</v>
      </c>
      <c r="V1495" s="83">
        <v>0</v>
      </c>
      <c r="W1495" s="83">
        <v>0</v>
      </c>
      <c r="X1495" s="83">
        <v>19.241181707058303</v>
      </c>
      <c r="Y1495">
        <v>0</v>
      </c>
      <c r="Z1495" s="83">
        <v>-165.43800000000002</v>
      </c>
      <c r="AA1495" s="83">
        <v>-146.19681829294169</v>
      </c>
    </row>
    <row r="1496" spans="1:27" x14ac:dyDescent="0.25">
      <c r="A1496" t="s">
        <v>1529</v>
      </c>
      <c r="B1496" t="s">
        <v>1529</v>
      </c>
      <c r="C1496" t="s">
        <v>3004</v>
      </c>
      <c r="D1496" t="s">
        <v>3005</v>
      </c>
      <c r="E1496" t="s">
        <v>3006</v>
      </c>
      <c r="F1496" t="s">
        <v>2745</v>
      </c>
      <c r="G1496" t="s">
        <v>2310</v>
      </c>
      <c r="H1496" t="s">
        <v>3007</v>
      </c>
      <c r="I1496" t="s">
        <v>68</v>
      </c>
      <c r="J1496" t="s">
        <v>80</v>
      </c>
      <c r="K1496" t="s">
        <v>84</v>
      </c>
      <c r="L1496" t="s">
        <v>85</v>
      </c>
      <c r="M1496" t="s">
        <v>425</v>
      </c>
      <c r="N1496" t="s">
        <v>682</v>
      </c>
      <c r="O1496" t="s">
        <v>682</v>
      </c>
      <c r="P1496" t="s">
        <v>1705</v>
      </c>
      <c r="Q1496" t="s">
        <v>3768</v>
      </c>
      <c r="R1496" t="s">
        <v>72</v>
      </c>
      <c r="S1496" s="83">
        <v>0</v>
      </c>
      <c r="T1496" s="83">
        <v>273</v>
      </c>
      <c r="U1496" s="83">
        <v>-273</v>
      </c>
      <c r="V1496" s="83">
        <v>0</v>
      </c>
      <c r="W1496" s="83">
        <v>0</v>
      </c>
      <c r="X1496" s="83">
        <v>2.1028613887495413</v>
      </c>
      <c r="Y1496">
        <v>0</v>
      </c>
      <c r="Z1496" s="83">
        <v>-27.3</v>
      </c>
      <c r="AA1496" s="83">
        <v>-25.197138611250459</v>
      </c>
    </row>
    <row r="1497" spans="1:27" x14ac:dyDescent="0.25">
      <c r="A1497" t="s">
        <v>1529</v>
      </c>
      <c r="B1497" t="s">
        <v>1529</v>
      </c>
      <c r="C1497" t="s">
        <v>3004</v>
      </c>
      <c r="D1497" t="s">
        <v>3005</v>
      </c>
      <c r="E1497" t="s">
        <v>3006</v>
      </c>
      <c r="F1497" t="s">
        <v>2745</v>
      </c>
      <c r="G1497" t="s">
        <v>2310</v>
      </c>
      <c r="H1497" t="s">
        <v>3007</v>
      </c>
      <c r="I1497" t="s">
        <v>68</v>
      </c>
      <c r="J1497" t="s">
        <v>80</v>
      </c>
      <c r="K1497" t="s">
        <v>84</v>
      </c>
      <c r="L1497" t="s">
        <v>85</v>
      </c>
      <c r="M1497" t="s">
        <v>425</v>
      </c>
      <c r="N1497" t="s">
        <v>682</v>
      </c>
      <c r="O1497" t="s">
        <v>682</v>
      </c>
      <c r="P1497" t="s">
        <v>684</v>
      </c>
      <c r="Q1497" t="s">
        <v>3768</v>
      </c>
      <c r="R1497" t="s">
        <v>72</v>
      </c>
      <c r="S1497" s="83">
        <v>562.38</v>
      </c>
      <c r="T1497" s="83">
        <v>273</v>
      </c>
      <c r="U1497" s="83">
        <v>289.38</v>
      </c>
      <c r="V1497" s="83">
        <v>0</v>
      </c>
      <c r="W1497" s="83">
        <v>0</v>
      </c>
      <c r="X1497" s="83">
        <v>2.1028613887495413</v>
      </c>
      <c r="Y1497">
        <v>0</v>
      </c>
      <c r="Z1497" s="83">
        <v>28.937999999999999</v>
      </c>
      <c r="AA1497" s="83">
        <v>31.040861388749541</v>
      </c>
    </row>
    <row r="1498" spans="1:27" x14ac:dyDescent="0.25">
      <c r="A1498" t="s">
        <v>1529</v>
      </c>
      <c r="B1498" t="s">
        <v>1529</v>
      </c>
      <c r="C1498" t="s">
        <v>3004</v>
      </c>
      <c r="D1498" t="s">
        <v>3005</v>
      </c>
      <c r="E1498" t="s">
        <v>3006</v>
      </c>
      <c r="F1498" t="s">
        <v>2745</v>
      </c>
      <c r="G1498" t="s">
        <v>2310</v>
      </c>
      <c r="H1498" t="s">
        <v>3007</v>
      </c>
      <c r="I1498" t="s">
        <v>68</v>
      </c>
      <c r="J1498" t="s">
        <v>80</v>
      </c>
      <c r="K1498" t="s">
        <v>84</v>
      </c>
      <c r="L1498" t="s">
        <v>85</v>
      </c>
      <c r="M1498" t="s">
        <v>425</v>
      </c>
      <c r="N1498" t="s">
        <v>682</v>
      </c>
      <c r="O1498" t="s">
        <v>682</v>
      </c>
      <c r="P1498" t="s">
        <v>685</v>
      </c>
      <c r="Q1498" t="s">
        <v>3768</v>
      </c>
      <c r="R1498" t="s">
        <v>72</v>
      </c>
      <c r="S1498" s="83">
        <v>0</v>
      </c>
      <c r="T1498" s="83">
        <v>819</v>
      </c>
      <c r="U1498" s="83">
        <v>-819</v>
      </c>
      <c r="V1498" s="83">
        <v>0</v>
      </c>
      <c r="W1498" s="83">
        <v>0</v>
      </c>
      <c r="X1498" s="83">
        <v>6.3085841662486235</v>
      </c>
      <c r="Y1498">
        <v>0</v>
      </c>
      <c r="Z1498" s="83">
        <v>-81.900000000000006</v>
      </c>
      <c r="AA1498" s="83">
        <v>-75.59141583375137</v>
      </c>
    </row>
    <row r="1499" spans="1:27" x14ac:dyDescent="0.25">
      <c r="A1499" t="s">
        <v>1529</v>
      </c>
      <c r="B1499" t="s">
        <v>1529</v>
      </c>
      <c r="C1499" t="s">
        <v>3004</v>
      </c>
      <c r="D1499" t="s">
        <v>3005</v>
      </c>
      <c r="E1499" t="s">
        <v>3006</v>
      </c>
      <c r="F1499" t="s">
        <v>2745</v>
      </c>
      <c r="G1499" t="s">
        <v>2310</v>
      </c>
      <c r="H1499" t="s">
        <v>3007</v>
      </c>
      <c r="I1499" t="s">
        <v>68</v>
      </c>
      <c r="J1499" t="s">
        <v>80</v>
      </c>
      <c r="K1499" t="s">
        <v>84</v>
      </c>
      <c r="L1499" t="s">
        <v>85</v>
      </c>
      <c r="M1499" t="s">
        <v>425</v>
      </c>
      <c r="N1499" t="s">
        <v>682</v>
      </c>
      <c r="O1499" t="s">
        <v>682</v>
      </c>
      <c r="P1499" t="s">
        <v>1706</v>
      </c>
      <c r="Q1499" t="s">
        <v>3768</v>
      </c>
      <c r="R1499" t="s">
        <v>72</v>
      </c>
      <c r="S1499" s="83">
        <v>0</v>
      </c>
      <c r="T1499" s="83">
        <v>281.19</v>
      </c>
      <c r="U1499" s="83">
        <v>-281.19</v>
      </c>
      <c r="V1499" s="83">
        <v>0</v>
      </c>
      <c r="W1499" s="83">
        <v>0</v>
      </c>
      <c r="X1499" s="83">
        <v>2.1659472304120273</v>
      </c>
      <c r="Y1499">
        <v>0</v>
      </c>
      <c r="Z1499" s="83">
        <v>-28.119</v>
      </c>
      <c r="AA1499" s="83">
        <v>-25.953052769587973</v>
      </c>
    </row>
    <row r="1500" spans="1:27" x14ac:dyDescent="0.25">
      <c r="A1500" t="s">
        <v>1529</v>
      </c>
      <c r="B1500" t="s">
        <v>1529</v>
      </c>
      <c r="C1500" t="s">
        <v>3004</v>
      </c>
      <c r="D1500" t="s">
        <v>3005</v>
      </c>
      <c r="E1500" t="s">
        <v>3006</v>
      </c>
      <c r="F1500" t="s">
        <v>2745</v>
      </c>
      <c r="G1500" t="s">
        <v>2310</v>
      </c>
      <c r="H1500" t="s">
        <v>3007</v>
      </c>
      <c r="I1500" t="s">
        <v>68</v>
      </c>
      <c r="J1500" t="s">
        <v>80</v>
      </c>
      <c r="K1500" t="s">
        <v>84</v>
      </c>
      <c r="L1500" t="s">
        <v>85</v>
      </c>
      <c r="M1500" t="s">
        <v>425</v>
      </c>
      <c r="N1500" t="s">
        <v>682</v>
      </c>
      <c r="O1500" t="s">
        <v>682</v>
      </c>
      <c r="P1500" t="s">
        <v>1707</v>
      </c>
      <c r="Q1500" t="s">
        <v>3768</v>
      </c>
      <c r="R1500" t="s">
        <v>72</v>
      </c>
      <c r="S1500" s="83">
        <v>0</v>
      </c>
      <c r="T1500" s="83">
        <v>554.19000000000005</v>
      </c>
      <c r="U1500" s="83">
        <v>-554.19000000000005</v>
      </c>
      <c r="V1500" s="83">
        <v>0</v>
      </c>
      <c r="W1500" s="83">
        <v>0</v>
      </c>
      <c r="X1500" s="83">
        <v>4.2688086191615682</v>
      </c>
      <c r="Y1500">
        <v>0</v>
      </c>
      <c r="Z1500" s="83">
        <v>-55.418999999999997</v>
      </c>
      <c r="AA1500" s="83">
        <v>-51.150191380838436</v>
      </c>
    </row>
    <row r="1501" spans="1:27" x14ac:dyDescent="0.25">
      <c r="A1501" t="s">
        <v>1529</v>
      </c>
      <c r="B1501" t="s">
        <v>1529</v>
      </c>
      <c r="C1501" t="s">
        <v>3004</v>
      </c>
      <c r="D1501" t="s">
        <v>3005</v>
      </c>
      <c r="E1501" t="s">
        <v>3006</v>
      </c>
      <c r="F1501" t="s">
        <v>2745</v>
      </c>
      <c r="G1501" t="s">
        <v>2310</v>
      </c>
      <c r="H1501" t="s">
        <v>3007</v>
      </c>
      <c r="I1501" t="s">
        <v>68</v>
      </c>
      <c r="J1501" t="s">
        <v>80</v>
      </c>
      <c r="K1501" t="s">
        <v>86</v>
      </c>
      <c r="L1501" t="s">
        <v>87</v>
      </c>
      <c r="M1501" t="s">
        <v>439</v>
      </c>
      <c r="N1501" t="s">
        <v>583</v>
      </c>
      <c r="O1501" t="s">
        <v>706</v>
      </c>
      <c r="P1501" t="s">
        <v>707</v>
      </c>
      <c r="Q1501" t="s">
        <v>708</v>
      </c>
      <c r="R1501" t="s">
        <v>72</v>
      </c>
      <c r="S1501" s="83">
        <v>6280</v>
      </c>
      <c r="T1501" s="83">
        <v>6455.08</v>
      </c>
      <c r="U1501" s="83">
        <v>-175.07999999999993</v>
      </c>
      <c r="V1501" s="83">
        <v>0</v>
      </c>
      <c r="W1501" s="83">
        <v>0</v>
      </c>
      <c r="X1501" s="83">
        <v>49.722119023038054</v>
      </c>
      <c r="Y1501">
        <v>0</v>
      </c>
      <c r="Z1501" s="83">
        <v>-17.508000000000038</v>
      </c>
      <c r="AA1501" s="83">
        <v>32.214119023038052</v>
      </c>
    </row>
    <row r="1502" spans="1:27" x14ac:dyDescent="0.25">
      <c r="A1502" t="s">
        <v>1529</v>
      </c>
      <c r="B1502" t="s">
        <v>1529</v>
      </c>
      <c r="C1502" t="s">
        <v>3004</v>
      </c>
      <c r="D1502" t="s">
        <v>3005</v>
      </c>
      <c r="E1502" t="s">
        <v>3006</v>
      </c>
      <c r="F1502" t="s">
        <v>2745</v>
      </c>
      <c r="G1502" t="s">
        <v>2310</v>
      </c>
      <c r="H1502" t="s">
        <v>3007</v>
      </c>
      <c r="I1502" t="s">
        <v>68</v>
      </c>
      <c r="J1502" t="s">
        <v>80</v>
      </c>
      <c r="K1502" t="s">
        <v>86</v>
      </c>
      <c r="L1502" t="s">
        <v>87</v>
      </c>
      <c r="M1502" t="s">
        <v>439</v>
      </c>
      <c r="N1502" t="s">
        <v>440</v>
      </c>
      <c r="O1502" t="s">
        <v>584</v>
      </c>
      <c r="P1502" t="s">
        <v>3209</v>
      </c>
      <c r="Q1502" t="s">
        <v>584</v>
      </c>
      <c r="R1502" t="s">
        <v>72</v>
      </c>
      <c r="S1502" s="83">
        <v>0</v>
      </c>
      <c r="T1502" s="83">
        <v>371.83</v>
      </c>
      <c r="U1502" s="83">
        <v>-371.83</v>
      </c>
      <c r="V1502" s="83">
        <v>0</v>
      </c>
      <c r="W1502" s="83">
        <v>0</v>
      </c>
      <c r="X1502" s="83">
        <v>2.8641280226327543</v>
      </c>
      <c r="Y1502">
        <v>0</v>
      </c>
      <c r="Z1502" s="83">
        <v>-37.183</v>
      </c>
      <c r="AA1502" s="83">
        <v>-34.318871977367245</v>
      </c>
    </row>
    <row r="1503" spans="1:27" x14ac:dyDescent="0.25">
      <c r="A1503" t="s">
        <v>1529</v>
      </c>
      <c r="B1503" t="s">
        <v>1529</v>
      </c>
      <c r="C1503" t="s">
        <v>3004</v>
      </c>
      <c r="D1503" t="s">
        <v>3005</v>
      </c>
      <c r="E1503" t="s">
        <v>3006</v>
      </c>
      <c r="F1503" t="s">
        <v>2745</v>
      </c>
      <c r="G1503" t="s">
        <v>2310</v>
      </c>
      <c r="H1503" t="s">
        <v>3007</v>
      </c>
      <c r="I1503" t="s">
        <v>68</v>
      </c>
      <c r="J1503" t="s">
        <v>80</v>
      </c>
      <c r="K1503" t="s">
        <v>86</v>
      </c>
      <c r="L1503" t="s">
        <v>87</v>
      </c>
      <c r="M1503" t="s">
        <v>439</v>
      </c>
      <c r="N1503" t="s">
        <v>440</v>
      </c>
      <c r="O1503" t="s">
        <v>584</v>
      </c>
      <c r="P1503" t="s">
        <v>3889</v>
      </c>
      <c r="Q1503" t="s">
        <v>584</v>
      </c>
      <c r="R1503" t="s">
        <v>72</v>
      </c>
      <c r="S1503" s="83">
        <v>0</v>
      </c>
      <c r="T1503" s="83">
        <v>371.83</v>
      </c>
      <c r="U1503" s="83">
        <v>-371.83</v>
      </c>
      <c r="V1503" s="83">
        <v>0</v>
      </c>
      <c r="W1503" s="83">
        <v>0</v>
      </c>
      <c r="X1503" s="83">
        <v>2.8641280226327543</v>
      </c>
      <c r="Y1503">
        <v>0</v>
      </c>
      <c r="Z1503" s="83">
        <v>-37.183</v>
      </c>
      <c r="AA1503" s="83">
        <v>-34.318871977367245</v>
      </c>
    </row>
    <row r="1504" spans="1:27" x14ac:dyDescent="0.25">
      <c r="A1504" t="s">
        <v>1529</v>
      </c>
      <c r="B1504" t="s">
        <v>1529</v>
      </c>
      <c r="C1504" t="s">
        <v>3004</v>
      </c>
      <c r="D1504" t="s">
        <v>3005</v>
      </c>
      <c r="E1504" t="s">
        <v>3006</v>
      </c>
      <c r="F1504" t="s">
        <v>2745</v>
      </c>
      <c r="G1504" t="s">
        <v>2310</v>
      </c>
      <c r="H1504" t="s">
        <v>3007</v>
      </c>
      <c r="I1504" t="s">
        <v>68</v>
      </c>
      <c r="J1504" t="s">
        <v>80</v>
      </c>
      <c r="K1504" t="s">
        <v>86</v>
      </c>
      <c r="L1504" t="s">
        <v>87</v>
      </c>
      <c r="M1504" t="s">
        <v>439</v>
      </c>
      <c r="N1504" t="s">
        <v>440</v>
      </c>
      <c r="O1504" t="s">
        <v>443</v>
      </c>
      <c r="P1504" t="s">
        <v>1625</v>
      </c>
      <c r="Q1504" t="s">
        <v>444</v>
      </c>
      <c r="R1504" t="s">
        <v>72</v>
      </c>
      <c r="S1504" s="83">
        <v>319.3</v>
      </c>
      <c r="T1504" s="83">
        <v>0</v>
      </c>
      <c r="U1504" s="83">
        <v>319.3</v>
      </c>
      <c r="V1504" s="83">
        <v>0</v>
      </c>
      <c r="W1504" s="83">
        <v>0</v>
      </c>
      <c r="X1504" s="83">
        <v>0</v>
      </c>
      <c r="Y1504">
        <v>0</v>
      </c>
      <c r="Z1504" s="83">
        <v>31.930000000000003</v>
      </c>
      <c r="AA1504" s="83">
        <v>31.930000000000003</v>
      </c>
    </row>
    <row r="1505" spans="1:27" x14ac:dyDescent="0.25">
      <c r="A1505" t="s">
        <v>1529</v>
      </c>
      <c r="B1505" t="s">
        <v>1529</v>
      </c>
      <c r="C1505" t="s">
        <v>3004</v>
      </c>
      <c r="D1505" t="s">
        <v>3005</v>
      </c>
      <c r="E1505" t="s">
        <v>3006</v>
      </c>
      <c r="F1505" t="s">
        <v>2745</v>
      </c>
      <c r="G1505" t="s">
        <v>2310</v>
      </c>
      <c r="H1505" t="s">
        <v>3007</v>
      </c>
      <c r="I1505" t="s">
        <v>68</v>
      </c>
      <c r="J1505" t="s">
        <v>80</v>
      </c>
      <c r="K1505" t="s">
        <v>86</v>
      </c>
      <c r="L1505" t="s">
        <v>87</v>
      </c>
      <c r="M1505" t="s">
        <v>439</v>
      </c>
      <c r="N1505" t="s">
        <v>440</v>
      </c>
      <c r="O1505" t="s">
        <v>443</v>
      </c>
      <c r="P1505" t="s">
        <v>1627</v>
      </c>
      <c r="Q1505" t="s">
        <v>444</v>
      </c>
      <c r="R1505" t="s">
        <v>72</v>
      </c>
      <c r="S1505" s="83">
        <v>319.3</v>
      </c>
      <c r="T1505" s="83">
        <v>0</v>
      </c>
      <c r="U1505" s="83">
        <v>319.3</v>
      </c>
      <c r="V1505" s="83">
        <v>0</v>
      </c>
      <c r="W1505" s="83">
        <v>0</v>
      </c>
      <c r="X1505" s="83">
        <v>0</v>
      </c>
      <c r="Y1505">
        <v>0</v>
      </c>
      <c r="Z1505" s="83">
        <v>31.930000000000003</v>
      </c>
      <c r="AA1505" s="83">
        <v>31.930000000000003</v>
      </c>
    </row>
    <row r="1506" spans="1:27" x14ac:dyDescent="0.25">
      <c r="A1506" t="s">
        <v>1529</v>
      </c>
      <c r="B1506" t="s">
        <v>1529</v>
      </c>
      <c r="C1506" t="s">
        <v>3004</v>
      </c>
      <c r="D1506" t="s">
        <v>3005</v>
      </c>
      <c r="E1506" t="s">
        <v>3006</v>
      </c>
      <c r="F1506" t="s">
        <v>2745</v>
      </c>
      <c r="G1506" t="s">
        <v>2310</v>
      </c>
      <c r="H1506" t="s">
        <v>3007</v>
      </c>
      <c r="I1506" t="s">
        <v>68</v>
      </c>
      <c r="J1506" t="s">
        <v>80</v>
      </c>
      <c r="K1506" t="s">
        <v>86</v>
      </c>
      <c r="L1506" t="s">
        <v>87</v>
      </c>
      <c r="M1506" t="s">
        <v>439</v>
      </c>
      <c r="N1506" t="s">
        <v>440</v>
      </c>
      <c r="O1506" t="s">
        <v>1442</v>
      </c>
      <c r="P1506" t="s">
        <v>3010</v>
      </c>
      <c r="Q1506" t="s">
        <v>2084</v>
      </c>
      <c r="R1506" t="s">
        <v>72</v>
      </c>
      <c r="S1506" s="83">
        <v>795.16</v>
      </c>
      <c r="T1506" s="83">
        <v>0</v>
      </c>
      <c r="U1506" s="83">
        <v>795.16</v>
      </c>
      <c r="V1506" s="83">
        <v>0</v>
      </c>
      <c r="W1506" s="83">
        <v>0</v>
      </c>
      <c r="X1506" s="83">
        <v>0</v>
      </c>
      <c r="Y1506">
        <v>0</v>
      </c>
      <c r="Z1506" s="83">
        <v>79.516000000000005</v>
      </c>
      <c r="AA1506" s="83">
        <v>79.516000000000005</v>
      </c>
    </row>
    <row r="1507" spans="1:27" x14ac:dyDescent="0.25">
      <c r="A1507" t="s">
        <v>1529</v>
      </c>
      <c r="B1507" t="s">
        <v>1529</v>
      </c>
      <c r="C1507" t="s">
        <v>3004</v>
      </c>
      <c r="D1507" t="s">
        <v>3005</v>
      </c>
      <c r="E1507" t="s">
        <v>3006</v>
      </c>
      <c r="F1507" t="s">
        <v>2745</v>
      </c>
      <c r="G1507" t="s">
        <v>2310</v>
      </c>
      <c r="H1507" t="s">
        <v>3007</v>
      </c>
      <c r="I1507" t="s">
        <v>68</v>
      </c>
      <c r="J1507" t="s">
        <v>77</v>
      </c>
      <c r="K1507" t="s">
        <v>88</v>
      </c>
      <c r="L1507" t="s">
        <v>89</v>
      </c>
      <c r="M1507" t="s">
        <v>3771</v>
      </c>
      <c r="N1507" t="s">
        <v>722</v>
      </c>
      <c r="O1507" t="s">
        <v>2370</v>
      </c>
      <c r="P1507" t="s">
        <v>1715</v>
      </c>
      <c r="Q1507" t="s">
        <v>1716</v>
      </c>
      <c r="R1507" t="s">
        <v>72</v>
      </c>
      <c r="S1507" s="83">
        <v>1950</v>
      </c>
      <c r="T1507" s="83">
        <v>0</v>
      </c>
      <c r="U1507" s="83">
        <v>1950</v>
      </c>
      <c r="V1507" s="83">
        <v>0</v>
      </c>
      <c r="W1507" s="83">
        <v>0</v>
      </c>
      <c r="X1507" s="83">
        <v>0</v>
      </c>
      <c r="Y1507">
        <v>0</v>
      </c>
      <c r="Z1507" s="83">
        <v>195</v>
      </c>
      <c r="AA1507" s="83">
        <v>195</v>
      </c>
    </row>
    <row r="1508" spans="1:27" x14ac:dyDescent="0.25">
      <c r="A1508" t="s">
        <v>1529</v>
      </c>
      <c r="B1508" t="s">
        <v>1529</v>
      </c>
      <c r="C1508" t="s">
        <v>3004</v>
      </c>
      <c r="D1508" t="s">
        <v>3005</v>
      </c>
      <c r="E1508" t="s">
        <v>3006</v>
      </c>
      <c r="F1508" t="s">
        <v>2745</v>
      </c>
      <c r="G1508" t="s">
        <v>2310</v>
      </c>
      <c r="H1508" t="s">
        <v>3007</v>
      </c>
      <c r="I1508" t="s">
        <v>68</v>
      </c>
      <c r="J1508" t="s">
        <v>77</v>
      </c>
      <c r="K1508" t="s">
        <v>88</v>
      </c>
      <c r="L1508" t="s">
        <v>89</v>
      </c>
      <c r="M1508" t="s">
        <v>3771</v>
      </c>
      <c r="N1508" t="s">
        <v>722</v>
      </c>
      <c r="O1508" t="s">
        <v>1444</v>
      </c>
      <c r="P1508" t="s">
        <v>2452</v>
      </c>
      <c r="Q1508" t="s">
        <v>2453</v>
      </c>
      <c r="R1508" t="s">
        <v>72</v>
      </c>
      <c r="S1508" s="83">
        <v>15248</v>
      </c>
      <c r="T1508" s="83">
        <v>0</v>
      </c>
      <c r="U1508" s="83">
        <v>15248</v>
      </c>
      <c r="V1508" s="83">
        <v>0</v>
      </c>
      <c r="W1508" s="83">
        <v>0</v>
      </c>
      <c r="X1508" s="83">
        <v>0</v>
      </c>
      <c r="Y1508">
        <v>0</v>
      </c>
      <c r="Z1508" s="83">
        <v>1524.8000000000002</v>
      </c>
      <c r="AA1508" s="83">
        <v>1524.8000000000002</v>
      </c>
    </row>
    <row r="1509" spans="1:27" x14ac:dyDescent="0.25">
      <c r="A1509" t="s">
        <v>1529</v>
      </c>
      <c r="B1509" t="s">
        <v>1529</v>
      </c>
      <c r="C1509" t="s">
        <v>3004</v>
      </c>
      <c r="D1509" t="s">
        <v>3005</v>
      </c>
      <c r="E1509" t="s">
        <v>3006</v>
      </c>
      <c r="F1509" t="s">
        <v>2745</v>
      </c>
      <c r="G1509" t="s">
        <v>2310</v>
      </c>
      <c r="H1509" t="s">
        <v>3007</v>
      </c>
      <c r="I1509" t="s">
        <v>68</v>
      </c>
      <c r="J1509" t="s">
        <v>77</v>
      </c>
      <c r="K1509" t="s">
        <v>88</v>
      </c>
      <c r="L1509" t="s">
        <v>89</v>
      </c>
      <c r="M1509" t="s">
        <v>3771</v>
      </c>
      <c r="N1509" t="s">
        <v>722</v>
      </c>
      <c r="O1509" t="s">
        <v>1445</v>
      </c>
      <c r="P1509" t="s">
        <v>3890</v>
      </c>
      <c r="Q1509" t="s">
        <v>3891</v>
      </c>
      <c r="R1509" t="s">
        <v>72</v>
      </c>
      <c r="S1509" s="83">
        <v>3375</v>
      </c>
      <c r="T1509" s="83">
        <v>0</v>
      </c>
      <c r="U1509" s="83">
        <v>3375</v>
      </c>
      <c r="V1509" s="83">
        <v>0</v>
      </c>
      <c r="W1509" s="83">
        <v>0</v>
      </c>
      <c r="X1509" s="83">
        <v>0</v>
      </c>
      <c r="Y1509">
        <v>0</v>
      </c>
      <c r="Z1509" s="83">
        <v>337.5</v>
      </c>
      <c r="AA1509" s="83">
        <v>337.5</v>
      </c>
    </row>
    <row r="1510" spans="1:27" x14ac:dyDescent="0.25">
      <c r="A1510" t="s">
        <v>1529</v>
      </c>
      <c r="B1510" t="s">
        <v>1529</v>
      </c>
      <c r="C1510" t="s">
        <v>3004</v>
      </c>
      <c r="D1510" t="s">
        <v>3005</v>
      </c>
      <c r="E1510" t="s">
        <v>3006</v>
      </c>
      <c r="F1510" t="s">
        <v>2745</v>
      </c>
      <c r="G1510" t="s">
        <v>2310</v>
      </c>
      <c r="H1510" t="s">
        <v>3007</v>
      </c>
      <c r="I1510" t="s">
        <v>68</v>
      </c>
      <c r="J1510" t="s">
        <v>77</v>
      </c>
      <c r="K1510" t="s">
        <v>88</v>
      </c>
      <c r="L1510" t="s">
        <v>89</v>
      </c>
      <c r="M1510" t="s">
        <v>3772</v>
      </c>
      <c r="N1510" t="s">
        <v>364</v>
      </c>
      <c r="O1510" t="s">
        <v>466</v>
      </c>
      <c r="P1510" t="s">
        <v>467</v>
      </c>
      <c r="Q1510" t="s">
        <v>249</v>
      </c>
      <c r="R1510" t="s">
        <v>72</v>
      </c>
      <c r="S1510" s="83">
        <v>227.4</v>
      </c>
      <c r="T1510" s="83">
        <v>0</v>
      </c>
      <c r="U1510" s="83">
        <v>227.4</v>
      </c>
      <c r="V1510" s="83">
        <v>0</v>
      </c>
      <c r="W1510" s="83">
        <v>0</v>
      </c>
      <c r="X1510" s="83">
        <v>0</v>
      </c>
      <c r="Y1510">
        <v>0</v>
      </c>
      <c r="Z1510" s="83">
        <v>22.740000000000002</v>
      </c>
      <c r="AA1510" s="83">
        <v>22.740000000000002</v>
      </c>
    </row>
    <row r="1511" spans="1:27" x14ac:dyDescent="0.25">
      <c r="A1511" t="s">
        <v>1529</v>
      </c>
      <c r="B1511" t="s">
        <v>1529</v>
      </c>
      <c r="C1511" t="s">
        <v>3004</v>
      </c>
      <c r="D1511" t="s">
        <v>3005</v>
      </c>
      <c r="E1511" t="s">
        <v>3006</v>
      </c>
      <c r="F1511" t="s">
        <v>2745</v>
      </c>
      <c r="G1511" t="s">
        <v>2310</v>
      </c>
      <c r="H1511" t="s">
        <v>3007</v>
      </c>
      <c r="I1511" t="s">
        <v>68</v>
      </c>
      <c r="J1511" t="s">
        <v>77</v>
      </c>
      <c r="K1511" t="s">
        <v>88</v>
      </c>
      <c r="L1511" t="s">
        <v>89</v>
      </c>
      <c r="M1511" t="s">
        <v>3772</v>
      </c>
      <c r="N1511" t="s">
        <v>364</v>
      </c>
      <c r="O1511" t="s">
        <v>3773</v>
      </c>
      <c r="P1511" t="s">
        <v>468</v>
      </c>
      <c r="Q1511" t="s">
        <v>469</v>
      </c>
      <c r="R1511" t="s">
        <v>72</v>
      </c>
      <c r="S1511" s="83">
        <v>0</v>
      </c>
      <c r="T1511" s="83">
        <v>420</v>
      </c>
      <c r="U1511" s="83">
        <v>-420</v>
      </c>
      <c r="V1511" s="83">
        <v>0</v>
      </c>
      <c r="W1511" s="83">
        <v>0</v>
      </c>
      <c r="X1511" s="83">
        <v>3.2351713673069868</v>
      </c>
      <c r="Y1511">
        <v>0</v>
      </c>
      <c r="Z1511" s="83">
        <v>-42</v>
      </c>
      <c r="AA1511" s="83">
        <v>-38.76482863269301</v>
      </c>
    </row>
    <row r="1512" spans="1:27" x14ac:dyDescent="0.25">
      <c r="A1512" t="s">
        <v>1529</v>
      </c>
      <c r="B1512" t="s">
        <v>1529</v>
      </c>
      <c r="C1512" t="s">
        <v>3004</v>
      </c>
      <c r="D1512" t="s">
        <v>3005</v>
      </c>
      <c r="E1512" t="s">
        <v>3006</v>
      </c>
      <c r="F1512" t="s">
        <v>2745</v>
      </c>
      <c r="G1512" t="s">
        <v>2310</v>
      </c>
      <c r="H1512" t="s">
        <v>3007</v>
      </c>
      <c r="I1512" t="s">
        <v>68</v>
      </c>
      <c r="J1512" t="s">
        <v>77</v>
      </c>
      <c r="K1512" t="s">
        <v>88</v>
      </c>
      <c r="L1512" t="s">
        <v>89</v>
      </c>
      <c r="M1512" t="s">
        <v>3772</v>
      </c>
      <c r="N1512" t="s">
        <v>364</v>
      </c>
      <c r="O1512" t="s">
        <v>3773</v>
      </c>
      <c r="P1512" t="s">
        <v>2521</v>
      </c>
      <c r="Q1512" t="s">
        <v>2522</v>
      </c>
      <c r="R1512" t="s">
        <v>72</v>
      </c>
      <c r="S1512" s="83">
        <v>0</v>
      </c>
      <c r="T1512" s="83">
        <v>170.4</v>
      </c>
      <c r="U1512" s="83">
        <v>-170.4</v>
      </c>
      <c r="V1512" s="83">
        <v>0</v>
      </c>
      <c r="W1512" s="83">
        <v>0</v>
      </c>
      <c r="X1512" s="83">
        <v>1.3125552404502632</v>
      </c>
      <c r="Y1512">
        <v>0</v>
      </c>
      <c r="Z1512" s="83">
        <v>-17.040000000000003</v>
      </c>
      <c r="AA1512" s="83">
        <v>-15.727444759549739</v>
      </c>
    </row>
    <row r="1513" spans="1:27" x14ac:dyDescent="0.25">
      <c r="A1513" t="s">
        <v>1529</v>
      </c>
      <c r="B1513" t="s">
        <v>1529</v>
      </c>
      <c r="C1513" t="s">
        <v>3004</v>
      </c>
      <c r="D1513" t="s">
        <v>3005</v>
      </c>
      <c r="E1513" t="s">
        <v>3006</v>
      </c>
      <c r="F1513" t="s">
        <v>2745</v>
      </c>
      <c r="G1513" t="s">
        <v>2310</v>
      </c>
      <c r="H1513" t="s">
        <v>3007</v>
      </c>
      <c r="I1513" t="s">
        <v>68</v>
      </c>
      <c r="J1513" t="s">
        <v>77</v>
      </c>
      <c r="K1513" t="s">
        <v>88</v>
      </c>
      <c r="L1513" t="s">
        <v>89</v>
      </c>
      <c r="M1513" t="s">
        <v>3772</v>
      </c>
      <c r="N1513" t="s">
        <v>364</v>
      </c>
      <c r="O1513" t="s">
        <v>3773</v>
      </c>
      <c r="P1513" t="s">
        <v>365</v>
      </c>
      <c r="Q1513" t="s">
        <v>366</v>
      </c>
      <c r="R1513" t="s">
        <v>72</v>
      </c>
      <c r="S1513" s="83">
        <v>0</v>
      </c>
      <c r="T1513" s="83">
        <v>281.39999999999998</v>
      </c>
      <c r="U1513" s="83">
        <v>-281.39999999999998</v>
      </c>
      <c r="V1513" s="83">
        <v>0</v>
      </c>
      <c r="W1513" s="83">
        <v>0</v>
      </c>
      <c r="X1513" s="83">
        <v>2.1675648160956809</v>
      </c>
      <c r="Y1513">
        <v>0</v>
      </c>
      <c r="Z1513" s="83">
        <v>-28.14</v>
      </c>
      <c r="AA1513" s="83">
        <v>-25.97243518390432</v>
      </c>
    </row>
    <row r="1514" spans="1:27" x14ac:dyDescent="0.25">
      <c r="A1514" t="s">
        <v>1529</v>
      </c>
      <c r="B1514" t="s">
        <v>1529</v>
      </c>
      <c r="C1514" t="s">
        <v>3004</v>
      </c>
      <c r="D1514" t="s">
        <v>3005</v>
      </c>
      <c r="E1514" t="s">
        <v>3006</v>
      </c>
      <c r="F1514" t="s">
        <v>2745</v>
      </c>
      <c r="G1514" t="s">
        <v>2310</v>
      </c>
      <c r="H1514" t="s">
        <v>3007</v>
      </c>
      <c r="I1514" t="s">
        <v>68</v>
      </c>
      <c r="J1514" t="s">
        <v>77</v>
      </c>
      <c r="K1514" t="s">
        <v>88</v>
      </c>
      <c r="L1514" t="s">
        <v>89</v>
      </c>
      <c r="M1514" t="s">
        <v>3772</v>
      </c>
      <c r="N1514" t="s">
        <v>296</v>
      </c>
      <c r="O1514" t="s">
        <v>3774</v>
      </c>
      <c r="P1514" t="s">
        <v>367</v>
      </c>
      <c r="Q1514" t="s">
        <v>303</v>
      </c>
      <c r="R1514" t="s">
        <v>72</v>
      </c>
      <c r="S1514" s="83">
        <v>0</v>
      </c>
      <c r="T1514" s="83">
        <v>834.6</v>
      </c>
      <c r="U1514" s="83">
        <v>-834.6</v>
      </c>
      <c r="V1514" s="83">
        <v>0</v>
      </c>
      <c r="W1514" s="83">
        <v>0</v>
      </c>
      <c r="X1514" s="83">
        <v>6.4287476741771696</v>
      </c>
      <c r="Y1514">
        <v>0</v>
      </c>
      <c r="Z1514" s="83">
        <v>-83.460000000000008</v>
      </c>
      <c r="AA1514" s="83">
        <v>-77.031252325822834</v>
      </c>
    </row>
    <row r="1515" spans="1:27" x14ac:dyDescent="0.25">
      <c r="A1515" t="s">
        <v>1529</v>
      </c>
      <c r="B1515" t="s">
        <v>1529</v>
      </c>
      <c r="C1515" t="s">
        <v>3004</v>
      </c>
      <c r="D1515" t="s">
        <v>3005</v>
      </c>
      <c r="E1515" t="s">
        <v>3006</v>
      </c>
      <c r="F1515" t="s">
        <v>2745</v>
      </c>
      <c r="G1515" t="s">
        <v>2310</v>
      </c>
      <c r="H1515" t="s">
        <v>3007</v>
      </c>
      <c r="I1515" t="s">
        <v>68</v>
      </c>
      <c r="J1515" t="s">
        <v>77</v>
      </c>
      <c r="K1515" t="s">
        <v>88</v>
      </c>
      <c r="L1515" t="s">
        <v>89</v>
      </c>
      <c r="M1515" t="s">
        <v>3772</v>
      </c>
      <c r="N1515" t="s">
        <v>296</v>
      </c>
      <c r="O1515" t="s">
        <v>3774</v>
      </c>
      <c r="P1515" t="s">
        <v>612</v>
      </c>
      <c r="Q1515" t="s">
        <v>301</v>
      </c>
      <c r="R1515" t="s">
        <v>72</v>
      </c>
      <c r="S1515" s="83">
        <v>0</v>
      </c>
      <c r="T1515" s="83">
        <v>1645.2</v>
      </c>
      <c r="U1515" s="83">
        <v>-1645.2</v>
      </c>
      <c r="V1515" s="83">
        <v>0</v>
      </c>
      <c r="W1515" s="83">
        <v>0</v>
      </c>
      <c r="X1515" s="83">
        <v>12.672628413079655</v>
      </c>
      <c r="Y1515">
        <v>0</v>
      </c>
      <c r="Z1515" s="83">
        <v>-164.52</v>
      </c>
      <c r="AA1515" s="83">
        <v>-151.84737158692036</v>
      </c>
    </row>
    <row r="1516" spans="1:27" x14ac:dyDescent="0.25">
      <c r="A1516" t="s">
        <v>1529</v>
      </c>
      <c r="B1516" t="s">
        <v>1529</v>
      </c>
      <c r="C1516" t="s">
        <v>3004</v>
      </c>
      <c r="D1516" t="s">
        <v>3005</v>
      </c>
      <c r="E1516" t="s">
        <v>3006</v>
      </c>
      <c r="F1516" t="s">
        <v>2745</v>
      </c>
      <c r="G1516" t="s">
        <v>2310</v>
      </c>
      <c r="H1516" t="s">
        <v>3007</v>
      </c>
      <c r="I1516" t="s">
        <v>68</v>
      </c>
      <c r="J1516" t="s">
        <v>77</v>
      </c>
      <c r="K1516" t="s">
        <v>88</v>
      </c>
      <c r="L1516" t="s">
        <v>89</v>
      </c>
      <c r="M1516" t="s">
        <v>3772</v>
      </c>
      <c r="N1516" t="s">
        <v>296</v>
      </c>
      <c r="O1516" t="s">
        <v>3774</v>
      </c>
      <c r="P1516" t="s">
        <v>611</v>
      </c>
      <c r="Q1516" t="s">
        <v>368</v>
      </c>
      <c r="R1516" t="s">
        <v>72</v>
      </c>
      <c r="S1516" s="83">
        <v>3043.8</v>
      </c>
      <c r="T1516" s="83">
        <v>4734.8</v>
      </c>
      <c r="U1516" s="83">
        <v>-1691</v>
      </c>
      <c r="V1516" s="83">
        <v>0</v>
      </c>
      <c r="W1516" s="83">
        <v>0</v>
      </c>
      <c r="X1516" s="83">
        <v>36.471165214107437</v>
      </c>
      <c r="Y1516">
        <v>0</v>
      </c>
      <c r="Z1516" s="83">
        <v>-169.09999999999997</v>
      </c>
      <c r="AA1516" s="83">
        <v>-132.62883478589254</v>
      </c>
    </row>
    <row r="1517" spans="1:27" x14ac:dyDescent="0.25">
      <c r="A1517" t="s">
        <v>1529</v>
      </c>
      <c r="B1517" t="s">
        <v>1529</v>
      </c>
      <c r="C1517" t="s">
        <v>3004</v>
      </c>
      <c r="D1517" t="s">
        <v>3005</v>
      </c>
      <c r="E1517" t="s">
        <v>3006</v>
      </c>
      <c r="F1517" t="s">
        <v>2745</v>
      </c>
      <c r="G1517" t="s">
        <v>2310</v>
      </c>
      <c r="H1517" t="s">
        <v>3007</v>
      </c>
      <c r="I1517" t="s">
        <v>68</v>
      </c>
      <c r="J1517" t="s">
        <v>77</v>
      </c>
      <c r="K1517" t="s">
        <v>88</v>
      </c>
      <c r="L1517" t="s">
        <v>89</v>
      </c>
      <c r="M1517" t="s">
        <v>3772</v>
      </c>
      <c r="N1517" t="s">
        <v>296</v>
      </c>
      <c r="O1517" t="s">
        <v>3774</v>
      </c>
      <c r="P1517" t="s">
        <v>298</v>
      </c>
      <c r="Q1517" t="s">
        <v>299</v>
      </c>
      <c r="R1517" t="s">
        <v>72</v>
      </c>
      <c r="S1517" s="83">
        <v>0</v>
      </c>
      <c r="T1517" s="83">
        <v>1090.4000000000001</v>
      </c>
      <c r="U1517" s="83">
        <v>-1090.4000000000001</v>
      </c>
      <c r="V1517" s="83">
        <v>0</v>
      </c>
      <c r="W1517" s="83">
        <v>0</v>
      </c>
      <c r="X1517" s="83">
        <v>8.3991210926465207</v>
      </c>
      <c r="Y1517">
        <v>0</v>
      </c>
      <c r="Z1517" s="83">
        <v>-109.04000000000002</v>
      </c>
      <c r="AA1517" s="83">
        <v>-100.6408789073535</v>
      </c>
    </row>
    <row r="1518" spans="1:27" x14ac:dyDescent="0.25">
      <c r="A1518" t="s">
        <v>1529</v>
      </c>
      <c r="B1518" t="s">
        <v>1529</v>
      </c>
      <c r="C1518" t="s">
        <v>3004</v>
      </c>
      <c r="D1518" t="s">
        <v>3005</v>
      </c>
      <c r="E1518" t="s">
        <v>3006</v>
      </c>
      <c r="F1518" t="s">
        <v>2745</v>
      </c>
      <c r="G1518" t="s">
        <v>2310</v>
      </c>
      <c r="H1518" t="s">
        <v>3007</v>
      </c>
      <c r="I1518" t="s">
        <v>68</v>
      </c>
      <c r="J1518" t="s">
        <v>77</v>
      </c>
      <c r="K1518" t="s">
        <v>88</v>
      </c>
      <c r="L1518" t="s">
        <v>89</v>
      </c>
      <c r="M1518" t="s">
        <v>3772</v>
      </c>
      <c r="N1518" t="s">
        <v>277</v>
      </c>
      <c r="O1518" t="s">
        <v>278</v>
      </c>
      <c r="P1518" t="s">
        <v>279</v>
      </c>
      <c r="Q1518" t="s">
        <v>280</v>
      </c>
      <c r="R1518" t="s">
        <v>72</v>
      </c>
      <c r="S1518" s="83">
        <v>0</v>
      </c>
      <c r="T1518" s="83">
        <v>784</v>
      </c>
      <c r="U1518" s="83">
        <v>-784</v>
      </c>
      <c r="V1518" s="83">
        <v>0</v>
      </c>
      <c r="W1518" s="83">
        <v>0</v>
      </c>
      <c r="X1518" s="83">
        <v>6.0389865523063753</v>
      </c>
      <c r="Y1518">
        <v>0</v>
      </c>
      <c r="Z1518" s="83">
        <v>-78.400000000000006</v>
      </c>
      <c r="AA1518" s="83">
        <v>-72.361013447693637</v>
      </c>
    </row>
    <row r="1519" spans="1:27" x14ac:dyDescent="0.25">
      <c r="A1519" t="s">
        <v>1529</v>
      </c>
      <c r="B1519" t="s">
        <v>1529</v>
      </c>
      <c r="C1519" t="s">
        <v>3004</v>
      </c>
      <c r="D1519" t="s">
        <v>3005</v>
      </c>
      <c r="E1519" t="s">
        <v>3006</v>
      </c>
      <c r="F1519" t="s">
        <v>2745</v>
      </c>
      <c r="G1519" t="s">
        <v>2310</v>
      </c>
      <c r="H1519" t="s">
        <v>3007</v>
      </c>
      <c r="I1519" t="s">
        <v>68</v>
      </c>
      <c r="J1519" t="s">
        <v>77</v>
      </c>
      <c r="K1519" t="s">
        <v>88</v>
      </c>
      <c r="L1519" t="s">
        <v>89</v>
      </c>
      <c r="M1519" t="s">
        <v>3772</v>
      </c>
      <c r="N1519" t="s">
        <v>277</v>
      </c>
      <c r="O1519" t="s">
        <v>278</v>
      </c>
      <c r="P1519" t="s">
        <v>281</v>
      </c>
      <c r="Q1519" t="s">
        <v>282</v>
      </c>
      <c r="R1519" t="s">
        <v>72</v>
      </c>
      <c r="S1519" s="83">
        <v>4758.6000000000004</v>
      </c>
      <c r="T1519" s="83">
        <v>4116</v>
      </c>
      <c r="U1519" s="83">
        <v>642.59999999999991</v>
      </c>
      <c r="V1519" s="83">
        <v>0</v>
      </c>
      <c r="W1519" s="83">
        <v>0</v>
      </c>
      <c r="X1519" s="83">
        <v>31.704679399608469</v>
      </c>
      <c r="Y1519">
        <v>0</v>
      </c>
      <c r="Z1519" s="83">
        <v>64.260000000000005</v>
      </c>
      <c r="AA1519" s="83">
        <v>95.964679399608499</v>
      </c>
    </row>
    <row r="1520" spans="1:27" x14ac:dyDescent="0.25">
      <c r="A1520" t="s">
        <v>1529</v>
      </c>
      <c r="B1520" t="s">
        <v>1529</v>
      </c>
      <c r="C1520" t="s">
        <v>3004</v>
      </c>
      <c r="D1520" t="s">
        <v>3005</v>
      </c>
      <c r="E1520" t="s">
        <v>3006</v>
      </c>
      <c r="F1520" t="s">
        <v>2745</v>
      </c>
      <c r="G1520" t="s">
        <v>2310</v>
      </c>
      <c r="H1520" t="s">
        <v>3007</v>
      </c>
      <c r="I1520" t="s">
        <v>68</v>
      </c>
      <c r="J1520" t="s">
        <v>77</v>
      </c>
      <c r="K1520" t="s">
        <v>88</v>
      </c>
      <c r="L1520" t="s">
        <v>89</v>
      </c>
      <c r="M1520" t="s">
        <v>3772</v>
      </c>
      <c r="N1520" t="s">
        <v>277</v>
      </c>
      <c r="O1520" t="s">
        <v>278</v>
      </c>
      <c r="P1520" t="s">
        <v>283</v>
      </c>
      <c r="Q1520" t="s">
        <v>284</v>
      </c>
      <c r="R1520" t="s">
        <v>72</v>
      </c>
      <c r="S1520" s="83">
        <v>0</v>
      </c>
      <c r="T1520" s="83">
        <v>156.80000000000001</v>
      </c>
      <c r="U1520" s="83">
        <v>-156.80000000000001</v>
      </c>
      <c r="V1520" s="83">
        <v>0</v>
      </c>
      <c r="W1520" s="83">
        <v>0</v>
      </c>
      <c r="X1520" s="83">
        <v>1.2077973104612749</v>
      </c>
      <c r="Y1520">
        <v>0</v>
      </c>
      <c r="Z1520" s="83">
        <v>-15.680000000000001</v>
      </c>
      <c r="AA1520" s="83">
        <v>-14.472202689538726</v>
      </c>
    </row>
    <row r="1521" spans="1:27" x14ac:dyDescent="0.25">
      <c r="A1521" t="s">
        <v>1529</v>
      </c>
      <c r="B1521" t="s">
        <v>1529</v>
      </c>
      <c r="C1521" t="s">
        <v>3004</v>
      </c>
      <c r="D1521" t="s">
        <v>3005</v>
      </c>
      <c r="E1521" t="s">
        <v>3006</v>
      </c>
      <c r="F1521" t="s">
        <v>2745</v>
      </c>
      <c r="G1521" t="s">
        <v>2310</v>
      </c>
      <c r="H1521" t="s">
        <v>3007</v>
      </c>
      <c r="I1521" t="s">
        <v>68</v>
      </c>
      <c r="J1521" t="s">
        <v>77</v>
      </c>
      <c r="K1521" t="s">
        <v>88</v>
      </c>
      <c r="L1521" t="s">
        <v>89</v>
      </c>
      <c r="M1521" t="s">
        <v>3772</v>
      </c>
      <c r="N1521" t="s">
        <v>277</v>
      </c>
      <c r="O1521" t="s">
        <v>278</v>
      </c>
      <c r="P1521" t="s">
        <v>285</v>
      </c>
      <c r="Q1521" t="s">
        <v>286</v>
      </c>
      <c r="R1521" t="s">
        <v>72</v>
      </c>
      <c r="S1521" s="83">
        <v>3907.3</v>
      </c>
      <c r="T1521" s="83">
        <v>4116</v>
      </c>
      <c r="U1521" s="83">
        <v>-208.70000000000005</v>
      </c>
      <c r="V1521" s="83">
        <v>0</v>
      </c>
      <c r="W1521" s="83">
        <v>0</v>
      </c>
      <c r="X1521" s="83">
        <v>31.704679399608469</v>
      </c>
      <c r="Y1521">
        <v>0</v>
      </c>
      <c r="Z1521" s="83">
        <v>-20.870000000000005</v>
      </c>
      <c r="AA1521" s="83">
        <v>10.83467939960849</v>
      </c>
    </row>
    <row r="1522" spans="1:27" x14ac:dyDescent="0.25">
      <c r="A1522" t="s">
        <v>1529</v>
      </c>
      <c r="B1522" t="s">
        <v>1529</v>
      </c>
      <c r="C1522" t="s">
        <v>3004</v>
      </c>
      <c r="D1522" t="s">
        <v>3005</v>
      </c>
      <c r="E1522" t="s">
        <v>3006</v>
      </c>
      <c r="F1522" t="s">
        <v>2745</v>
      </c>
      <c r="G1522" t="s">
        <v>2310</v>
      </c>
      <c r="H1522" t="s">
        <v>3007</v>
      </c>
      <c r="I1522" t="s">
        <v>68</v>
      </c>
      <c r="J1522" t="s">
        <v>77</v>
      </c>
      <c r="K1522" t="s">
        <v>88</v>
      </c>
      <c r="L1522" t="s">
        <v>89</v>
      </c>
      <c r="M1522" t="s">
        <v>3772</v>
      </c>
      <c r="N1522" t="s">
        <v>277</v>
      </c>
      <c r="O1522" t="s">
        <v>278</v>
      </c>
      <c r="P1522" t="s">
        <v>1596</v>
      </c>
      <c r="Q1522" t="s">
        <v>1597</v>
      </c>
      <c r="R1522" t="s">
        <v>72</v>
      </c>
      <c r="S1522" s="83">
        <v>0</v>
      </c>
      <c r="T1522" s="83">
        <v>617.4</v>
      </c>
      <c r="U1522" s="83">
        <v>-617.4</v>
      </c>
      <c r="V1522" s="83">
        <v>0</v>
      </c>
      <c r="W1522" s="83">
        <v>0</v>
      </c>
      <c r="X1522" s="83">
        <v>4.7557019099412701</v>
      </c>
      <c r="Y1522">
        <v>0</v>
      </c>
      <c r="Z1522" s="83">
        <v>-61.74</v>
      </c>
      <c r="AA1522" s="83">
        <v>-56.984298090058729</v>
      </c>
    </row>
    <row r="1523" spans="1:27" x14ac:dyDescent="0.25">
      <c r="A1523" t="s">
        <v>1529</v>
      </c>
      <c r="B1523" t="s">
        <v>1529</v>
      </c>
      <c r="C1523" t="s">
        <v>3004</v>
      </c>
      <c r="D1523" t="s">
        <v>3005</v>
      </c>
      <c r="E1523" t="s">
        <v>3006</v>
      </c>
      <c r="F1523" t="s">
        <v>2745</v>
      </c>
      <c r="G1523" t="s">
        <v>2310</v>
      </c>
      <c r="H1523" t="s">
        <v>3007</v>
      </c>
      <c r="I1523" t="s">
        <v>68</v>
      </c>
      <c r="J1523" t="s">
        <v>77</v>
      </c>
      <c r="K1523" t="s">
        <v>88</v>
      </c>
      <c r="L1523" t="s">
        <v>89</v>
      </c>
      <c r="M1523" t="s">
        <v>3776</v>
      </c>
      <c r="N1523" t="s">
        <v>238</v>
      </c>
      <c r="O1523" t="s">
        <v>239</v>
      </c>
      <c r="P1523" t="s">
        <v>240</v>
      </c>
      <c r="Q1523" t="s">
        <v>241</v>
      </c>
      <c r="R1523" t="s">
        <v>72</v>
      </c>
      <c r="S1523" s="83">
        <v>770</v>
      </c>
      <c r="T1523" s="83">
        <v>3556.8</v>
      </c>
      <c r="U1523" s="83">
        <v>-2786.8</v>
      </c>
      <c r="V1523" s="83">
        <v>0</v>
      </c>
      <c r="W1523" s="83">
        <v>0</v>
      </c>
      <c r="X1523" s="83">
        <v>27.397279807708312</v>
      </c>
      <c r="Y1523">
        <v>0</v>
      </c>
      <c r="Z1523" s="83">
        <v>-278.68000000000006</v>
      </c>
      <c r="AA1523" s="83">
        <v>-251.28272019229178</v>
      </c>
    </row>
    <row r="1524" spans="1:27" x14ac:dyDescent="0.25">
      <c r="A1524" t="s">
        <v>1529</v>
      </c>
      <c r="B1524" t="s">
        <v>1529</v>
      </c>
      <c r="C1524" t="s">
        <v>3004</v>
      </c>
      <c r="D1524" t="s">
        <v>3005</v>
      </c>
      <c r="E1524" t="s">
        <v>3006</v>
      </c>
      <c r="F1524" t="s">
        <v>2745</v>
      </c>
      <c r="G1524" t="s">
        <v>2310</v>
      </c>
      <c r="H1524" t="s">
        <v>3007</v>
      </c>
      <c r="I1524" t="s">
        <v>68</v>
      </c>
      <c r="J1524" t="s">
        <v>77</v>
      </c>
      <c r="K1524" t="s">
        <v>88</v>
      </c>
      <c r="L1524" t="s">
        <v>89</v>
      </c>
      <c r="M1524" t="s">
        <v>3776</v>
      </c>
      <c r="N1524" t="s">
        <v>238</v>
      </c>
      <c r="O1524" t="s">
        <v>239</v>
      </c>
      <c r="P1524" t="s">
        <v>242</v>
      </c>
      <c r="Q1524" t="s">
        <v>243</v>
      </c>
      <c r="R1524" t="s">
        <v>72</v>
      </c>
      <c r="S1524" s="83">
        <v>0</v>
      </c>
      <c r="T1524" s="83">
        <v>5740.7999999999993</v>
      </c>
      <c r="U1524" s="83">
        <v>-5740.7999999999993</v>
      </c>
      <c r="V1524" s="83">
        <v>0</v>
      </c>
      <c r="W1524" s="83">
        <v>0</v>
      </c>
      <c r="X1524" s="83">
        <v>44.220170917704642</v>
      </c>
      <c r="Y1524">
        <v>0</v>
      </c>
      <c r="Z1524" s="83">
        <v>-574.08000000000004</v>
      </c>
      <c r="AA1524" s="83">
        <v>-529.85982908229539</v>
      </c>
    </row>
    <row r="1525" spans="1:27" x14ac:dyDescent="0.25">
      <c r="A1525" t="s">
        <v>1529</v>
      </c>
      <c r="B1525" t="s">
        <v>1529</v>
      </c>
      <c r="C1525" t="s">
        <v>3004</v>
      </c>
      <c r="D1525" t="s">
        <v>3005</v>
      </c>
      <c r="E1525" t="s">
        <v>3006</v>
      </c>
      <c r="F1525" t="s">
        <v>2745</v>
      </c>
      <c r="G1525" t="s">
        <v>2310</v>
      </c>
      <c r="H1525" t="s">
        <v>3007</v>
      </c>
      <c r="I1525" t="s">
        <v>68</v>
      </c>
      <c r="J1525" t="s">
        <v>77</v>
      </c>
      <c r="K1525" t="s">
        <v>88</v>
      </c>
      <c r="L1525" t="s">
        <v>89</v>
      </c>
      <c r="M1525" t="s">
        <v>3776</v>
      </c>
      <c r="N1525" t="s">
        <v>238</v>
      </c>
      <c r="O1525" t="s">
        <v>239</v>
      </c>
      <c r="P1525" t="s">
        <v>244</v>
      </c>
      <c r="Q1525" t="s">
        <v>245</v>
      </c>
      <c r="R1525" t="s">
        <v>72</v>
      </c>
      <c r="S1525" s="83">
        <v>3037.6</v>
      </c>
      <c r="T1525" s="83">
        <v>4331.6000000000004</v>
      </c>
      <c r="U1525" s="83">
        <v>-1294.0000000000005</v>
      </c>
      <c r="V1525" s="83">
        <v>0</v>
      </c>
      <c r="W1525" s="83">
        <v>0</v>
      </c>
      <c r="X1525" s="83">
        <v>33.365400701492725</v>
      </c>
      <c r="Y1525">
        <v>0</v>
      </c>
      <c r="Z1525" s="83">
        <v>-129.40000000000009</v>
      </c>
      <c r="AA1525" s="83">
        <v>-96.034599298507374</v>
      </c>
    </row>
    <row r="1526" spans="1:27" x14ac:dyDescent="0.25">
      <c r="A1526" t="s">
        <v>1529</v>
      </c>
      <c r="B1526" t="s">
        <v>1529</v>
      </c>
      <c r="C1526" t="s">
        <v>3004</v>
      </c>
      <c r="D1526" t="s">
        <v>3005</v>
      </c>
      <c r="E1526" t="s">
        <v>3006</v>
      </c>
      <c r="F1526" t="s">
        <v>2745</v>
      </c>
      <c r="G1526" t="s">
        <v>2310</v>
      </c>
      <c r="H1526" t="s">
        <v>3007</v>
      </c>
      <c r="I1526" t="s">
        <v>68</v>
      </c>
      <c r="J1526" t="s">
        <v>77</v>
      </c>
      <c r="K1526" t="s">
        <v>88</v>
      </c>
      <c r="L1526" t="s">
        <v>89</v>
      </c>
      <c r="M1526" t="s">
        <v>3778</v>
      </c>
      <c r="N1526" t="s">
        <v>246</v>
      </c>
      <c r="O1526" t="s">
        <v>247</v>
      </c>
      <c r="P1526" t="s">
        <v>464</v>
      </c>
      <c r="Q1526" t="s">
        <v>249</v>
      </c>
      <c r="R1526" t="s">
        <v>72</v>
      </c>
      <c r="S1526" s="83">
        <v>925</v>
      </c>
      <c r="T1526" s="83">
        <v>0</v>
      </c>
      <c r="U1526" s="83">
        <v>925</v>
      </c>
      <c r="V1526" s="83">
        <v>0</v>
      </c>
      <c r="W1526" s="83">
        <v>0</v>
      </c>
      <c r="X1526" s="83">
        <v>0</v>
      </c>
      <c r="Y1526">
        <v>0</v>
      </c>
      <c r="Z1526" s="83">
        <v>92.5</v>
      </c>
      <c r="AA1526" s="83">
        <v>92.5</v>
      </c>
    </row>
    <row r="1527" spans="1:27" x14ac:dyDescent="0.25">
      <c r="A1527" t="s">
        <v>1529</v>
      </c>
      <c r="B1527" t="s">
        <v>1529</v>
      </c>
      <c r="C1527" t="s">
        <v>3004</v>
      </c>
      <c r="D1527" t="s">
        <v>3005</v>
      </c>
      <c r="E1527" t="s">
        <v>3006</v>
      </c>
      <c r="F1527" t="s">
        <v>2745</v>
      </c>
      <c r="G1527" t="s">
        <v>2310</v>
      </c>
      <c r="H1527" t="s">
        <v>3007</v>
      </c>
      <c r="I1527" t="s">
        <v>68</v>
      </c>
      <c r="J1527" t="s">
        <v>77</v>
      </c>
      <c r="K1527" t="s">
        <v>88</v>
      </c>
      <c r="L1527" t="s">
        <v>89</v>
      </c>
      <c r="M1527" t="s">
        <v>3778</v>
      </c>
      <c r="N1527" t="s">
        <v>250</v>
      </c>
      <c r="O1527" t="s">
        <v>2422</v>
      </c>
      <c r="P1527" t="s">
        <v>600</v>
      </c>
      <c r="Q1527" t="s">
        <v>601</v>
      </c>
      <c r="R1527" t="s">
        <v>72</v>
      </c>
      <c r="S1527" s="83">
        <v>0</v>
      </c>
      <c r="T1527" s="83">
        <v>618.9</v>
      </c>
      <c r="U1527" s="83">
        <v>-618.9</v>
      </c>
      <c r="V1527" s="83">
        <v>0</v>
      </c>
      <c r="W1527" s="83">
        <v>0</v>
      </c>
      <c r="X1527" s="83">
        <v>4.7672560933959387</v>
      </c>
      <c r="Y1527">
        <v>0</v>
      </c>
      <c r="Z1527" s="83">
        <v>-61.89</v>
      </c>
      <c r="AA1527" s="83">
        <v>-57.122743906604065</v>
      </c>
    </row>
    <row r="1528" spans="1:27" x14ac:dyDescent="0.25">
      <c r="A1528" t="s">
        <v>1529</v>
      </c>
      <c r="B1528" t="s">
        <v>1529</v>
      </c>
      <c r="C1528" t="s">
        <v>3004</v>
      </c>
      <c r="D1528" t="s">
        <v>3005</v>
      </c>
      <c r="E1528" t="s">
        <v>3006</v>
      </c>
      <c r="F1528" t="s">
        <v>2745</v>
      </c>
      <c r="G1528" t="s">
        <v>2310</v>
      </c>
      <c r="H1528" t="s">
        <v>3007</v>
      </c>
      <c r="I1528" t="s">
        <v>68</v>
      </c>
      <c r="J1528" t="s">
        <v>77</v>
      </c>
      <c r="K1528" t="s">
        <v>88</v>
      </c>
      <c r="L1528" t="s">
        <v>89</v>
      </c>
      <c r="M1528" t="s">
        <v>3778</v>
      </c>
      <c r="N1528" t="s">
        <v>270</v>
      </c>
      <c r="O1528" t="s">
        <v>271</v>
      </c>
      <c r="P1528" t="s">
        <v>272</v>
      </c>
      <c r="Q1528" t="s">
        <v>273</v>
      </c>
      <c r="R1528" t="s">
        <v>72</v>
      </c>
      <c r="S1528" s="83">
        <v>4276.5999999999995</v>
      </c>
      <c r="T1528" s="83">
        <v>12644.8</v>
      </c>
      <c r="U1528" s="83">
        <v>-8368.2000000000007</v>
      </c>
      <c r="V1528" s="83">
        <v>0</v>
      </c>
      <c r="W1528" s="83">
        <v>0</v>
      </c>
      <c r="X1528" s="83">
        <v>97.400225965055668</v>
      </c>
      <c r="Y1528">
        <v>0</v>
      </c>
      <c r="Z1528" s="83">
        <v>-836.81999999999982</v>
      </c>
      <c r="AA1528" s="83">
        <v>-739.41977403494445</v>
      </c>
    </row>
    <row r="1529" spans="1:27" x14ac:dyDescent="0.25">
      <c r="A1529" t="s">
        <v>1529</v>
      </c>
      <c r="B1529" t="s">
        <v>1529</v>
      </c>
      <c r="C1529" t="s">
        <v>3004</v>
      </c>
      <c r="D1529" t="s">
        <v>3005</v>
      </c>
      <c r="E1529" t="s">
        <v>3006</v>
      </c>
      <c r="F1529" t="s">
        <v>2745</v>
      </c>
      <c r="G1529" t="s">
        <v>2310</v>
      </c>
      <c r="H1529" t="s">
        <v>3007</v>
      </c>
      <c r="I1529" t="s">
        <v>68</v>
      </c>
      <c r="J1529" t="s">
        <v>77</v>
      </c>
      <c r="K1529" t="s">
        <v>88</v>
      </c>
      <c r="L1529" t="s">
        <v>89</v>
      </c>
      <c r="M1529" t="s">
        <v>3778</v>
      </c>
      <c r="N1529" t="s">
        <v>270</v>
      </c>
      <c r="O1529" t="s">
        <v>271</v>
      </c>
      <c r="P1529" t="s">
        <v>274</v>
      </c>
      <c r="Q1529" t="s">
        <v>1593</v>
      </c>
      <c r="R1529" t="s">
        <v>72</v>
      </c>
      <c r="S1529" s="83">
        <v>11342.2</v>
      </c>
      <c r="T1529" s="83">
        <v>22406.7</v>
      </c>
      <c r="U1529" s="83">
        <v>-11064.500000000002</v>
      </c>
      <c r="V1529" s="83">
        <v>0</v>
      </c>
      <c r="W1529" s="83">
        <v>0</v>
      </c>
      <c r="X1529" s="83">
        <v>172.59408160913682</v>
      </c>
      <c r="Y1529">
        <v>0</v>
      </c>
      <c r="Z1529" s="83">
        <v>-1106.4500000000003</v>
      </c>
      <c r="AA1529" s="83">
        <v>-933.85591839086317</v>
      </c>
    </row>
    <row r="1530" spans="1:27" x14ac:dyDescent="0.25">
      <c r="A1530" t="s">
        <v>1529</v>
      </c>
      <c r="B1530" t="s">
        <v>1529</v>
      </c>
      <c r="C1530" t="s">
        <v>3004</v>
      </c>
      <c r="D1530" t="s">
        <v>3005</v>
      </c>
      <c r="E1530" t="s">
        <v>3006</v>
      </c>
      <c r="F1530" t="s">
        <v>2745</v>
      </c>
      <c r="G1530" t="s">
        <v>2310</v>
      </c>
      <c r="H1530" t="s">
        <v>3007</v>
      </c>
      <c r="I1530" t="s">
        <v>68</v>
      </c>
      <c r="J1530" t="s">
        <v>77</v>
      </c>
      <c r="K1530" t="s">
        <v>88</v>
      </c>
      <c r="L1530" t="s">
        <v>89</v>
      </c>
      <c r="M1530" t="s">
        <v>3778</v>
      </c>
      <c r="N1530" t="s">
        <v>270</v>
      </c>
      <c r="O1530" t="s">
        <v>271</v>
      </c>
      <c r="P1530" t="s">
        <v>333</v>
      </c>
      <c r="Q1530" t="s">
        <v>1542</v>
      </c>
      <c r="R1530" t="s">
        <v>72</v>
      </c>
      <c r="S1530" s="83">
        <v>557.6</v>
      </c>
      <c r="T1530" s="83">
        <v>3673.2</v>
      </c>
      <c r="U1530" s="83">
        <v>-3115.6</v>
      </c>
      <c r="V1530" s="83">
        <v>0</v>
      </c>
      <c r="W1530" s="83">
        <v>0</v>
      </c>
      <c r="X1530" s="83">
        <v>28.293884443790528</v>
      </c>
      <c r="Y1530">
        <v>0</v>
      </c>
      <c r="Z1530" s="83">
        <v>-311.56</v>
      </c>
      <c r="AA1530" s="83">
        <v>-283.26611555620946</v>
      </c>
    </row>
    <row r="1531" spans="1:27" x14ac:dyDescent="0.25">
      <c r="A1531" t="s">
        <v>1529</v>
      </c>
      <c r="B1531" t="s">
        <v>1529</v>
      </c>
      <c r="C1531" t="s">
        <v>3004</v>
      </c>
      <c r="D1531" t="s">
        <v>3005</v>
      </c>
      <c r="E1531" t="s">
        <v>3006</v>
      </c>
      <c r="F1531" t="s">
        <v>2745</v>
      </c>
      <c r="G1531" t="s">
        <v>2310</v>
      </c>
      <c r="H1531" t="s">
        <v>3007</v>
      </c>
      <c r="I1531" t="s">
        <v>68</v>
      </c>
      <c r="J1531" t="s">
        <v>77</v>
      </c>
      <c r="K1531" t="s">
        <v>88</v>
      </c>
      <c r="L1531" t="s">
        <v>89</v>
      </c>
      <c r="M1531" t="s">
        <v>3778</v>
      </c>
      <c r="N1531" t="s">
        <v>270</v>
      </c>
      <c r="O1531" t="s">
        <v>271</v>
      </c>
      <c r="P1531" t="s">
        <v>2375</v>
      </c>
      <c r="Q1531" t="s">
        <v>2376</v>
      </c>
      <c r="R1531" t="s">
        <v>72</v>
      </c>
      <c r="S1531" s="83">
        <v>4763.5</v>
      </c>
      <c r="T1531" s="83">
        <v>0</v>
      </c>
      <c r="U1531" s="83">
        <v>4763.5</v>
      </c>
      <c r="V1531" s="83">
        <v>0</v>
      </c>
      <c r="W1531" s="83">
        <v>0</v>
      </c>
      <c r="X1531" s="83">
        <v>0</v>
      </c>
      <c r="Y1531">
        <v>0</v>
      </c>
      <c r="Z1531" s="83">
        <v>476.35</v>
      </c>
      <c r="AA1531" s="83">
        <v>476.35</v>
      </c>
    </row>
    <row r="1532" spans="1:27" x14ac:dyDescent="0.25">
      <c r="A1532" t="s">
        <v>1529</v>
      </c>
      <c r="B1532" t="s">
        <v>1529</v>
      </c>
      <c r="C1532" t="s">
        <v>3004</v>
      </c>
      <c r="D1532" t="s">
        <v>3005</v>
      </c>
      <c r="E1532" t="s">
        <v>3006</v>
      </c>
      <c r="F1532" t="s">
        <v>2745</v>
      </c>
      <c r="G1532" t="s">
        <v>2310</v>
      </c>
      <c r="H1532" t="s">
        <v>3007</v>
      </c>
      <c r="I1532" t="s">
        <v>68</v>
      </c>
      <c r="J1532" t="s">
        <v>77</v>
      </c>
      <c r="K1532" t="s">
        <v>88</v>
      </c>
      <c r="L1532" t="s">
        <v>89</v>
      </c>
      <c r="M1532" t="s">
        <v>3778</v>
      </c>
      <c r="N1532" t="s">
        <v>270</v>
      </c>
      <c r="O1532" t="s">
        <v>271</v>
      </c>
      <c r="P1532" t="s">
        <v>732</v>
      </c>
      <c r="Q1532" t="s">
        <v>733</v>
      </c>
      <c r="R1532" t="s">
        <v>72</v>
      </c>
      <c r="S1532" s="83">
        <v>3663</v>
      </c>
      <c r="T1532" s="83">
        <v>5494.5</v>
      </c>
      <c r="U1532" s="83">
        <v>-1831.5</v>
      </c>
      <c r="V1532" s="83">
        <v>0</v>
      </c>
      <c r="W1532" s="83">
        <v>0</v>
      </c>
      <c r="X1532" s="83">
        <v>42.322973994448191</v>
      </c>
      <c r="Y1532">
        <v>0</v>
      </c>
      <c r="Z1532" s="83">
        <v>-183.15000000000003</v>
      </c>
      <c r="AA1532" s="83">
        <v>-140.82702600555183</v>
      </c>
    </row>
    <row r="1533" spans="1:27" x14ac:dyDescent="0.25">
      <c r="A1533" t="s">
        <v>1529</v>
      </c>
      <c r="B1533" t="s">
        <v>1529</v>
      </c>
      <c r="C1533" t="s">
        <v>3004</v>
      </c>
      <c r="D1533" t="s">
        <v>3005</v>
      </c>
      <c r="E1533" t="s">
        <v>3006</v>
      </c>
      <c r="F1533" t="s">
        <v>2745</v>
      </c>
      <c r="G1533" t="s">
        <v>2310</v>
      </c>
      <c r="H1533" t="s">
        <v>3007</v>
      </c>
      <c r="I1533" t="s">
        <v>68</v>
      </c>
      <c r="J1533" t="s">
        <v>77</v>
      </c>
      <c r="K1533" t="s">
        <v>90</v>
      </c>
      <c r="L1533" t="s">
        <v>91</v>
      </c>
      <c r="M1533" t="s">
        <v>470</v>
      </c>
      <c r="N1533" t="s">
        <v>3781</v>
      </c>
      <c r="O1533" t="s">
        <v>3782</v>
      </c>
      <c r="P1533" t="s">
        <v>613</v>
      </c>
      <c r="Q1533" t="s">
        <v>614</v>
      </c>
      <c r="R1533" t="s">
        <v>72</v>
      </c>
      <c r="S1533" s="83">
        <v>38500</v>
      </c>
      <c r="T1533" s="83">
        <v>22000</v>
      </c>
      <c r="U1533" s="83">
        <v>16500</v>
      </c>
      <c r="V1533" s="83">
        <v>0</v>
      </c>
      <c r="W1533" s="83">
        <v>0</v>
      </c>
      <c r="X1533" s="83">
        <v>169.4613573351279</v>
      </c>
      <c r="Y1533">
        <v>0</v>
      </c>
      <c r="Z1533" s="83">
        <v>1650</v>
      </c>
      <c r="AA1533" s="83">
        <v>1819.461357335128</v>
      </c>
    </row>
    <row r="1534" spans="1:27" x14ac:dyDescent="0.25">
      <c r="A1534" t="s">
        <v>1529</v>
      </c>
      <c r="B1534" t="s">
        <v>1529</v>
      </c>
      <c r="C1534" t="s">
        <v>3004</v>
      </c>
      <c r="D1534" t="s">
        <v>3005</v>
      </c>
      <c r="E1534" t="s">
        <v>3006</v>
      </c>
      <c r="F1534" t="s">
        <v>2745</v>
      </c>
      <c r="G1534" t="s">
        <v>2310</v>
      </c>
      <c r="H1534" t="s">
        <v>3007</v>
      </c>
      <c r="I1534" t="s">
        <v>68</v>
      </c>
      <c r="J1534" t="s">
        <v>77</v>
      </c>
      <c r="K1534" t="s">
        <v>90</v>
      </c>
      <c r="L1534" t="s">
        <v>91</v>
      </c>
      <c r="M1534" t="s">
        <v>470</v>
      </c>
      <c r="N1534" t="s">
        <v>3850</v>
      </c>
      <c r="O1534" t="s">
        <v>3850</v>
      </c>
      <c r="P1534" t="s">
        <v>617</v>
      </c>
      <c r="Q1534" t="s">
        <v>618</v>
      </c>
      <c r="R1534" t="s">
        <v>72</v>
      </c>
      <c r="S1534" s="83">
        <v>1000</v>
      </c>
      <c r="T1534" s="83">
        <v>1200</v>
      </c>
      <c r="U1534" s="83">
        <v>-200</v>
      </c>
      <c r="V1534" s="83">
        <v>0</v>
      </c>
      <c r="W1534" s="83">
        <v>0</v>
      </c>
      <c r="X1534" s="83">
        <v>9.2433467637342481</v>
      </c>
      <c r="Y1534">
        <v>0</v>
      </c>
      <c r="Z1534" s="83">
        <v>-20</v>
      </c>
      <c r="AA1534" s="83">
        <v>-10.756653236265748</v>
      </c>
    </row>
    <row r="1535" spans="1:27" x14ac:dyDescent="0.25">
      <c r="A1535" t="s">
        <v>1529</v>
      </c>
      <c r="B1535" t="s">
        <v>1529</v>
      </c>
      <c r="C1535" t="s">
        <v>3004</v>
      </c>
      <c r="D1535" t="s">
        <v>3005</v>
      </c>
      <c r="E1535" t="s">
        <v>3006</v>
      </c>
      <c r="F1535" t="s">
        <v>2745</v>
      </c>
      <c r="G1535" t="s">
        <v>2310</v>
      </c>
      <c r="H1535" t="s">
        <v>3007</v>
      </c>
      <c r="I1535" t="s">
        <v>68</v>
      </c>
      <c r="J1535" t="s">
        <v>69</v>
      </c>
      <c r="K1535" t="s">
        <v>92</v>
      </c>
      <c r="L1535" t="s">
        <v>93</v>
      </c>
      <c r="M1535" t="s">
        <v>916</v>
      </c>
      <c r="N1535" t="s">
        <v>917</v>
      </c>
      <c r="O1535" t="s">
        <v>917</v>
      </c>
      <c r="P1535" t="s">
        <v>1994</v>
      </c>
      <c r="Q1535" t="s">
        <v>1284</v>
      </c>
      <c r="R1535" t="s">
        <v>72</v>
      </c>
      <c r="S1535" s="83">
        <v>0</v>
      </c>
      <c r="T1535" s="83">
        <v>4503</v>
      </c>
      <c r="U1535" s="83">
        <v>-4503</v>
      </c>
      <c r="V1535" s="83">
        <v>0</v>
      </c>
      <c r="W1535" s="83">
        <v>0</v>
      </c>
      <c r="X1535" s="83">
        <v>34.68565873091277</v>
      </c>
      <c r="Y1535">
        <v>0</v>
      </c>
      <c r="Z1535" s="83">
        <v>-450.3</v>
      </c>
      <c r="AA1535" s="83">
        <v>-415.61434126908722</v>
      </c>
    </row>
    <row r="1536" spans="1:27" x14ac:dyDescent="0.25">
      <c r="A1536" t="s">
        <v>1529</v>
      </c>
      <c r="B1536" t="s">
        <v>1529</v>
      </c>
      <c r="C1536" t="s">
        <v>3004</v>
      </c>
      <c r="D1536" t="s">
        <v>3005</v>
      </c>
      <c r="E1536" t="s">
        <v>3006</v>
      </c>
      <c r="F1536" t="s">
        <v>2745</v>
      </c>
      <c r="G1536" t="s">
        <v>2310</v>
      </c>
      <c r="H1536" t="s">
        <v>3007</v>
      </c>
      <c r="I1536" t="s">
        <v>68</v>
      </c>
      <c r="J1536" t="s">
        <v>69</v>
      </c>
      <c r="K1536" t="s">
        <v>92</v>
      </c>
      <c r="L1536" t="s">
        <v>93</v>
      </c>
      <c r="M1536" t="s">
        <v>916</v>
      </c>
      <c r="N1536" t="s">
        <v>917</v>
      </c>
      <c r="O1536" t="s">
        <v>917</v>
      </c>
      <c r="P1536" t="s">
        <v>1995</v>
      </c>
      <c r="Q1536" t="s">
        <v>1288</v>
      </c>
      <c r="R1536" t="s">
        <v>72</v>
      </c>
      <c r="S1536" s="83">
        <v>0</v>
      </c>
      <c r="T1536" s="83">
        <v>4993.4399999999996</v>
      </c>
      <c r="U1536" s="83">
        <v>-4993.4399999999996</v>
      </c>
      <c r="V1536" s="83">
        <v>0</v>
      </c>
      <c r="W1536" s="83">
        <v>0</v>
      </c>
      <c r="X1536" s="83">
        <v>38.463414553250949</v>
      </c>
      <c r="Y1536">
        <v>0</v>
      </c>
      <c r="Z1536" s="83">
        <v>-499.34399999999999</v>
      </c>
      <c r="AA1536" s="83">
        <v>-460.88058544674902</v>
      </c>
    </row>
    <row r="1537" spans="1:27" x14ac:dyDescent="0.25">
      <c r="A1537" t="s">
        <v>1529</v>
      </c>
      <c r="B1537" t="s">
        <v>1529</v>
      </c>
      <c r="C1537" t="s">
        <v>3004</v>
      </c>
      <c r="D1537" t="s">
        <v>3005</v>
      </c>
      <c r="E1537" t="s">
        <v>3006</v>
      </c>
      <c r="F1537" t="s">
        <v>2745</v>
      </c>
      <c r="G1537" t="s">
        <v>2310</v>
      </c>
      <c r="H1537" t="s">
        <v>3007</v>
      </c>
      <c r="I1537" t="s">
        <v>68</v>
      </c>
      <c r="J1537" t="s">
        <v>69</v>
      </c>
      <c r="K1537" t="s">
        <v>92</v>
      </c>
      <c r="L1537" t="s">
        <v>93</v>
      </c>
      <c r="M1537" t="s">
        <v>916</v>
      </c>
      <c r="N1537" t="s">
        <v>917</v>
      </c>
      <c r="O1537" t="s">
        <v>917</v>
      </c>
      <c r="P1537" t="s">
        <v>1996</v>
      </c>
      <c r="Q1537" t="s">
        <v>1290</v>
      </c>
      <c r="R1537" t="s">
        <v>72</v>
      </c>
      <c r="S1537" s="83">
        <v>20473.080000000002</v>
      </c>
      <c r="T1537" s="83">
        <v>0</v>
      </c>
      <c r="U1537" s="83">
        <v>20473.080000000002</v>
      </c>
      <c r="V1537" s="83">
        <v>0</v>
      </c>
      <c r="W1537" s="83">
        <v>0</v>
      </c>
      <c r="X1537" s="83">
        <v>0</v>
      </c>
      <c r="Y1537">
        <v>0</v>
      </c>
      <c r="Z1537" s="83">
        <v>2047.308</v>
      </c>
      <c r="AA1537" s="83">
        <v>2047.308</v>
      </c>
    </row>
    <row r="1538" spans="1:27" x14ac:dyDescent="0.25">
      <c r="A1538" t="s">
        <v>1529</v>
      </c>
      <c r="B1538" t="s">
        <v>1529</v>
      </c>
      <c r="C1538" t="s">
        <v>3004</v>
      </c>
      <c r="D1538" t="s">
        <v>3005</v>
      </c>
      <c r="E1538" t="s">
        <v>3006</v>
      </c>
      <c r="F1538" t="s">
        <v>2745</v>
      </c>
      <c r="G1538" t="s">
        <v>2310</v>
      </c>
      <c r="H1538" t="s">
        <v>3007</v>
      </c>
      <c r="I1538" t="s">
        <v>68</v>
      </c>
      <c r="J1538" t="s">
        <v>69</v>
      </c>
      <c r="K1538" t="s">
        <v>92</v>
      </c>
      <c r="L1538" t="s">
        <v>93</v>
      </c>
      <c r="M1538" t="s">
        <v>916</v>
      </c>
      <c r="N1538" t="s">
        <v>917</v>
      </c>
      <c r="O1538" t="s">
        <v>917</v>
      </c>
      <c r="P1538" t="s">
        <v>2135</v>
      </c>
      <c r="Q1538" t="s">
        <v>1286</v>
      </c>
      <c r="R1538" t="s">
        <v>72</v>
      </c>
      <c r="S1538" s="83">
        <v>0</v>
      </c>
      <c r="T1538" s="83">
        <v>4993.4399999999996</v>
      </c>
      <c r="U1538" s="83">
        <v>-4993.4399999999996</v>
      </c>
      <c r="V1538" s="83">
        <v>0</v>
      </c>
      <c r="W1538" s="83">
        <v>0</v>
      </c>
      <c r="X1538" s="83">
        <v>38.463414553250949</v>
      </c>
      <c r="Y1538">
        <v>0</v>
      </c>
      <c r="Z1538" s="83">
        <v>-499.34399999999999</v>
      </c>
      <c r="AA1538" s="83">
        <v>-460.88058544674902</v>
      </c>
    </row>
    <row r="1539" spans="1:27" x14ac:dyDescent="0.25">
      <c r="A1539" t="s">
        <v>1529</v>
      </c>
      <c r="B1539" t="s">
        <v>1529</v>
      </c>
      <c r="C1539" t="s">
        <v>3004</v>
      </c>
      <c r="D1539" t="s">
        <v>3005</v>
      </c>
      <c r="E1539" t="s">
        <v>3006</v>
      </c>
      <c r="F1539" t="s">
        <v>2745</v>
      </c>
      <c r="G1539" t="s">
        <v>2310</v>
      </c>
      <c r="H1539" t="s">
        <v>3007</v>
      </c>
      <c r="I1539" t="s">
        <v>68</v>
      </c>
      <c r="J1539" t="s">
        <v>69</v>
      </c>
      <c r="K1539" t="s">
        <v>92</v>
      </c>
      <c r="L1539" t="s">
        <v>93</v>
      </c>
      <c r="M1539" t="s">
        <v>916</v>
      </c>
      <c r="N1539" t="s">
        <v>917</v>
      </c>
      <c r="O1539" t="s">
        <v>917</v>
      </c>
      <c r="P1539" t="s">
        <v>1285</v>
      </c>
      <c r="Q1539" t="s">
        <v>1286</v>
      </c>
      <c r="R1539" t="s">
        <v>72</v>
      </c>
      <c r="S1539" s="83">
        <v>0</v>
      </c>
      <c r="T1539" s="83">
        <v>3981</v>
      </c>
      <c r="U1539" s="83">
        <v>-3981</v>
      </c>
      <c r="V1539" s="83">
        <v>0</v>
      </c>
      <c r="W1539" s="83">
        <v>0</v>
      </c>
      <c r="X1539" s="83">
        <v>30.664802888688367</v>
      </c>
      <c r="Y1539">
        <v>0</v>
      </c>
      <c r="Z1539" s="83">
        <v>-398.1</v>
      </c>
      <c r="AA1539" s="83">
        <v>-367.43519711131165</v>
      </c>
    </row>
    <row r="1540" spans="1:27" x14ac:dyDescent="0.25">
      <c r="A1540" t="s">
        <v>1529</v>
      </c>
      <c r="B1540" t="s">
        <v>1529</v>
      </c>
      <c r="C1540" t="s">
        <v>3004</v>
      </c>
      <c r="D1540" t="s">
        <v>3005</v>
      </c>
      <c r="E1540" t="s">
        <v>3006</v>
      </c>
      <c r="F1540" t="s">
        <v>2745</v>
      </c>
      <c r="G1540" t="s">
        <v>2310</v>
      </c>
      <c r="H1540" t="s">
        <v>3007</v>
      </c>
      <c r="I1540" t="s">
        <v>68</v>
      </c>
      <c r="J1540" t="s">
        <v>69</v>
      </c>
      <c r="K1540" t="s">
        <v>92</v>
      </c>
      <c r="L1540" t="s">
        <v>93</v>
      </c>
      <c r="M1540" t="s">
        <v>916</v>
      </c>
      <c r="N1540" t="s">
        <v>917</v>
      </c>
      <c r="O1540" t="s">
        <v>917</v>
      </c>
      <c r="P1540" t="s">
        <v>1287</v>
      </c>
      <c r="Q1540" t="s">
        <v>1288</v>
      </c>
      <c r="R1540" t="s">
        <v>72</v>
      </c>
      <c r="S1540" s="83">
        <v>0</v>
      </c>
      <c r="T1540" s="83">
        <v>3981</v>
      </c>
      <c r="U1540" s="83">
        <v>-3981</v>
      </c>
      <c r="V1540" s="83">
        <v>0</v>
      </c>
      <c r="W1540" s="83">
        <v>0</v>
      </c>
      <c r="X1540" s="83">
        <v>30.664802888688367</v>
      </c>
      <c r="Y1540">
        <v>0</v>
      </c>
      <c r="Z1540" s="83">
        <v>-398.1</v>
      </c>
      <c r="AA1540" s="83">
        <v>-367.43519711131165</v>
      </c>
    </row>
    <row r="1541" spans="1:27" x14ac:dyDescent="0.25">
      <c r="A1541" t="s">
        <v>1529</v>
      </c>
      <c r="B1541" t="s">
        <v>1529</v>
      </c>
      <c r="C1541" t="s">
        <v>3004</v>
      </c>
      <c r="D1541" t="s">
        <v>3005</v>
      </c>
      <c r="E1541" t="s">
        <v>3006</v>
      </c>
      <c r="F1541" t="s">
        <v>2745</v>
      </c>
      <c r="G1541" t="s">
        <v>2310</v>
      </c>
      <c r="H1541" t="s">
        <v>3007</v>
      </c>
      <c r="I1541" t="s">
        <v>68</v>
      </c>
      <c r="J1541" t="s">
        <v>69</v>
      </c>
      <c r="K1541" t="s">
        <v>92</v>
      </c>
      <c r="L1541" t="s">
        <v>93</v>
      </c>
      <c r="M1541" t="s">
        <v>916</v>
      </c>
      <c r="N1541" t="s">
        <v>917</v>
      </c>
      <c r="O1541" t="s">
        <v>917</v>
      </c>
      <c r="P1541" t="s">
        <v>1289</v>
      </c>
      <c r="Q1541" t="s">
        <v>1290</v>
      </c>
      <c r="R1541" t="s">
        <v>72</v>
      </c>
      <c r="S1541" s="83">
        <v>0</v>
      </c>
      <c r="T1541" s="83">
        <v>8081.43</v>
      </c>
      <c r="U1541" s="83">
        <v>-8081.43</v>
      </c>
      <c r="V1541" s="83">
        <v>0</v>
      </c>
      <c r="W1541" s="83">
        <v>0</v>
      </c>
      <c r="X1541" s="83">
        <v>62.249549864037391</v>
      </c>
      <c r="Y1541">
        <v>0</v>
      </c>
      <c r="Z1541" s="83">
        <v>-808.14300000000003</v>
      </c>
      <c r="AA1541" s="83">
        <v>-745.89345013596267</v>
      </c>
    </row>
    <row r="1542" spans="1:27" x14ac:dyDescent="0.25">
      <c r="A1542" t="s">
        <v>1529</v>
      </c>
      <c r="B1542" t="s">
        <v>1529</v>
      </c>
      <c r="C1542" t="s">
        <v>3004</v>
      </c>
      <c r="D1542" t="s">
        <v>3005</v>
      </c>
      <c r="E1542" t="s">
        <v>3006</v>
      </c>
      <c r="F1542" t="s">
        <v>2745</v>
      </c>
      <c r="G1542" t="s">
        <v>2310</v>
      </c>
      <c r="H1542" t="s">
        <v>3007</v>
      </c>
      <c r="I1542" t="s">
        <v>68</v>
      </c>
      <c r="J1542" t="s">
        <v>69</v>
      </c>
      <c r="K1542" t="s">
        <v>70</v>
      </c>
      <c r="L1542" t="s">
        <v>71</v>
      </c>
      <c r="M1542" t="s">
        <v>1291</v>
      </c>
      <c r="N1542" t="s">
        <v>1997</v>
      </c>
      <c r="O1542" t="s">
        <v>1997</v>
      </c>
      <c r="P1542" t="s">
        <v>1998</v>
      </c>
      <c r="Q1542" t="s">
        <v>1999</v>
      </c>
      <c r="R1542" t="s">
        <v>72</v>
      </c>
      <c r="S1542" s="83">
        <v>0</v>
      </c>
      <c r="T1542" s="83">
        <v>-187.5</v>
      </c>
      <c r="U1542" s="83">
        <v>187.5</v>
      </c>
      <c r="V1542" s="83">
        <v>0</v>
      </c>
      <c r="W1542" s="83">
        <v>0</v>
      </c>
      <c r="X1542" s="83">
        <v>-1.4442729318334764</v>
      </c>
      <c r="Y1542">
        <v>0</v>
      </c>
      <c r="Z1542" s="83">
        <v>18.75</v>
      </c>
      <c r="AA1542" s="83">
        <v>17.305727068166522</v>
      </c>
    </row>
    <row r="1543" spans="1:27" x14ac:dyDescent="0.25">
      <c r="A1543" t="s">
        <v>1529</v>
      </c>
      <c r="B1543" t="s">
        <v>1529</v>
      </c>
      <c r="C1543" t="s">
        <v>3004</v>
      </c>
      <c r="D1543" t="s">
        <v>3005</v>
      </c>
      <c r="E1543" t="s">
        <v>3006</v>
      </c>
      <c r="F1543" t="s">
        <v>2745</v>
      </c>
      <c r="G1543" t="s">
        <v>2310</v>
      </c>
      <c r="H1543" t="s">
        <v>3007</v>
      </c>
      <c r="I1543" t="s">
        <v>68</v>
      </c>
      <c r="J1543" t="s">
        <v>69</v>
      </c>
      <c r="K1543" t="s">
        <v>70</v>
      </c>
      <c r="L1543" t="s">
        <v>71</v>
      </c>
      <c r="M1543" t="s">
        <v>124</v>
      </c>
      <c r="N1543" t="s">
        <v>749</v>
      </c>
      <c r="O1543" t="s">
        <v>1865</v>
      </c>
      <c r="P1543" t="s">
        <v>1323</v>
      </c>
      <c r="Q1543" t="s">
        <v>1321</v>
      </c>
      <c r="R1543" t="s">
        <v>72</v>
      </c>
      <c r="S1543" s="83">
        <v>0</v>
      </c>
      <c r="T1543" s="83">
        <v>149.76</v>
      </c>
      <c r="U1543" s="83">
        <v>-149.76</v>
      </c>
      <c r="V1543" s="83">
        <v>0</v>
      </c>
      <c r="W1543" s="83">
        <v>0</v>
      </c>
      <c r="X1543" s="83">
        <v>1.1535696761140342</v>
      </c>
      <c r="Y1543">
        <v>0</v>
      </c>
      <c r="Z1543" s="83">
        <v>-14.975999999999999</v>
      </c>
      <c r="AA1543" s="83">
        <v>-13.822430323885964</v>
      </c>
    </row>
    <row r="1544" spans="1:27" x14ac:dyDescent="0.25">
      <c r="A1544" t="s">
        <v>1529</v>
      </c>
      <c r="B1544" t="s">
        <v>1529</v>
      </c>
      <c r="C1544" t="s">
        <v>3004</v>
      </c>
      <c r="D1544" t="s">
        <v>3005</v>
      </c>
      <c r="E1544" t="s">
        <v>3006</v>
      </c>
      <c r="F1544" t="s">
        <v>2745</v>
      </c>
      <c r="G1544" t="s">
        <v>2310</v>
      </c>
      <c r="H1544" t="s">
        <v>3007</v>
      </c>
      <c r="I1544" t="s">
        <v>68</v>
      </c>
      <c r="J1544" t="s">
        <v>69</v>
      </c>
      <c r="K1544" t="s">
        <v>70</v>
      </c>
      <c r="L1544" t="s">
        <v>71</v>
      </c>
      <c r="M1544" t="s">
        <v>124</v>
      </c>
      <c r="N1544" t="s">
        <v>304</v>
      </c>
      <c r="O1544" t="s">
        <v>3791</v>
      </c>
      <c r="P1544" t="s">
        <v>306</v>
      </c>
      <c r="Q1544" t="s">
        <v>305</v>
      </c>
      <c r="R1544" t="s">
        <v>72</v>
      </c>
      <c r="S1544" s="83">
        <v>250.1</v>
      </c>
      <c r="T1544" s="83">
        <v>0</v>
      </c>
      <c r="U1544" s="83">
        <v>250.1</v>
      </c>
      <c r="V1544" s="83">
        <v>0</v>
      </c>
      <c r="W1544" s="83">
        <v>0</v>
      </c>
      <c r="X1544" s="83">
        <v>0</v>
      </c>
      <c r="Y1544">
        <v>0</v>
      </c>
      <c r="Z1544" s="83">
        <v>25.01</v>
      </c>
      <c r="AA1544" s="83">
        <v>25.01</v>
      </c>
    </row>
    <row r="1545" spans="1:27" x14ac:dyDescent="0.25">
      <c r="A1545" t="s">
        <v>1529</v>
      </c>
      <c r="B1545" t="s">
        <v>1529</v>
      </c>
      <c r="C1545" t="s">
        <v>3004</v>
      </c>
      <c r="D1545" t="s">
        <v>3005</v>
      </c>
      <c r="E1545" t="s">
        <v>3006</v>
      </c>
      <c r="F1545" t="s">
        <v>2745</v>
      </c>
      <c r="G1545" t="s">
        <v>2310</v>
      </c>
      <c r="H1545" t="s">
        <v>3007</v>
      </c>
      <c r="I1545" t="s">
        <v>68</v>
      </c>
      <c r="J1545" t="s">
        <v>69</v>
      </c>
      <c r="K1545" t="s">
        <v>70</v>
      </c>
      <c r="L1545" t="s">
        <v>71</v>
      </c>
      <c r="M1545" t="s">
        <v>124</v>
      </c>
      <c r="N1545" t="s">
        <v>304</v>
      </c>
      <c r="O1545" t="s">
        <v>3791</v>
      </c>
      <c r="P1545" t="s">
        <v>1604</v>
      </c>
      <c r="Q1545" t="s">
        <v>305</v>
      </c>
      <c r="R1545" t="s">
        <v>72</v>
      </c>
      <c r="S1545" s="83">
        <v>250.6</v>
      </c>
      <c r="T1545" s="83">
        <v>0</v>
      </c>
      <c r="U1545" s="83">
        <v>250.6</v>
      </c>
      <c r="V1545" s="83">
        <v>0</v>
      </c>
      <c r="W1545" s="83">
        <v>0</v>
      </c>
      <c r="X1545" s="83">
        <v>0</v>
      </c>
      <c r="Y1545">
        <v>0</v>
      </c>
      <c r="Z1545" s="83">
        <v>25.060000000000002</v>
      </c>
      <c r="AA1545" s="83">
        <v>25.060000000000002</v>
      </c>
    </row>
    <row r="1546" spans="1:27" x14ac:dyDescent="0.25">
      <c r="A1546" t="s">
        <v>1529</v>
      </c>
      <c r="B1546" t="s">
        <v>1529</v>
      </c>
      <c r="C1546" t="s">
        <v>3004</v>
      </c>
      <c r="D1546" t="s">
        <v>3005</v>
      </c>
      <c r="E1546" t="s">
        <v>3006</v>
      </c>
      <c r="F1546" t="s">
        <v>2745</v>
      </c>
      <c r="G1546" t="s">
        <v>2310</v>
      </c>
      <c r="H1546" t="s">
        <v>3007</v>
      </c>
      <c r="I1546" t="s">
        <v>68</v>
      </c>
      <c r="J1546" t="s">
        <v>69</v>
      </c>
      <c r="K1546" t="s">
        <v>70</v>
      </c>
      <c r="L1546" t="s">
        <v>71</v>
      </c>
      <c r="M1546" t="s">
        <v>124</v>
      </c>
      <c r="N1546" t="s">
        <v>304</v>
      </c>
      <c r="O1546" t="s">
        <v>1359</v>
      </c>
      <c r="P1546" t="s">
        <v>1360</v>
      </c>
      <c r="Q1546" t="s">
        <v>1361</v>
      </c>
      <c r="R1546" t="s">
        <v>72</v>
      </c>
      <c r="S1546" s="83">
        <v>509.52</v>
      </c>
      <c r="T1546" s="83">
        <v>0</v>
      </c>
      <c r="U1546" s="83">
        <v>509.52</v>
      </c>
      <c r="V1546" s="83">
        <v>0</v>
      </c>
      <c r="W1546" s="83">
        <v>0</v>
      </c>
      <c r="X1546" s="83">
        <v>0</v>
      </c>
      <c r="Y1546">
        <v>0</v>
      </c>
      <c r="Z1546" s="83">
        <v>50.951999999999998</v>
      </c>
      <c r="AA1546" s="83">
        <v>50.951999999999998</v>
      </c>
    </row>
    <row r="1547" spans="1:27" x14ac:dyDescent="0.25">
      <c r="A1547" t="s">
        <v>1529</v>
      </c>
      <c r="B1547" t="s">
        <v>1529</v>
      </c>
      <c r="C1547" t="s">
        <v>3004</v>
      </c>
      <c r="D1547" t="s">
        <v>3005</v>
      </c>
      <c r="E1547" t="s">
        <v>3006</v>
      </c>
      <c r="F1547" t="s">
        <v>2745</v>
      </c>
      <c r="G1547" t="s">
        <v>2310</v>
      </c>
      <c r="H1547" t="s">
        <v>3007</v>
      </c>
      <c r="I1547" t="s">
        <v>68</v>
      </c>
      <c r="J1547" t="s">
        <v>69</v>
      </c>
      <c r="K1547" t="s">
        <v>70</v>
      </c>
      <c r="L1547" t="s">
        <v>71</v>
      </c>
      <c r="M1547" t="s">
        <v>124</v>
      </c>
      <c r="N1547" t="s">
        <v>304</v>
      </c>
      <c r="O1547" t="s">
        <v>1359</v>
      </c>
      <c r="P1547" t="s">
        <v>2007</v>
      </c>
      <c r="Q1547" t="s">
        <v>1361</v>
      </c>
      <c r="R1547" t="s">
        <v>72</v>
      </c>
      <c r="S1547" s="83">
        <v>509.52</v>
      </c>
      <c r="T1547" s="83">
        <v>0</v>
      </c>
      <c r="U1547" s="83">
        <v>509.52</v>
      </c>
      <c r="V1547" s="83">
        <v>0</v>
      </c>
      <c r="W1547" s="83">
        <v>0</v>
      </c>
      <c r="X1547" s="83">
        <v>0</v>
      </c>
      <c r="Y1547">
        <v>0</v>
      </c>
      <c r="Z1547" s="83">
        <v>50.951999999999998</v>
      </c>
      <c r="AA1547" s="83">
        <v>50.951999999999998</v>
      </c>
    </row>
    <row r="1548" spans="1:27" x14ac:dyDescent="0.25">
      <c r="A1548" t="s">
        <v>1529</v>
      </c>
      <c r="B1548" t="s">
        <v>1529</v>
      </c>
      <c r="C1548" t="s">
        <v>3004</v>
      </c>
      <c r="D1548" t="s">
        <v>3005</v>
      </c>
      <c r="E1548" t="s">
        <v>3006</v>
      </c>
      <c r="F1548" t="s">
        <v>2745</v>
      </c>
      <c r="G1548" t="s">
        <v>2310</v>
      </c>
      <c r="H1548" t="s">
        <v>3007</v>
      </c>
      <c r="I1548" t="s">
        <v>68</v>
      </c>
      <c r="J1548" t="s">
        <v>69</v>
      </c>
      <c r="K1548" t="s">
        <v>70</v>
      </c>
      <c r="L1548" t="s">
        <v>71</v>
      </c>
      <c r="M1548" t="s">
        <v>124</v>
      </c>
      <c r="N1548" t="s">
        <v>304</v>
      </c>
      <c r="O1548" t="s">
        <v>1359</v>
      </c>
      <c r="P1548" t="s">
        <v>3011</v>
      </c>
      <c r="Q1548" t="s">
        <v>1361</v>
      </c>
      <c r="R1548" t="s">
        <v>72</v>
      </c>
      <c r="S1548" s="83">
        <v>509.52</v>
      </c>
      <c r="T1548" s="83">
        <v>0</v>
      </c>
      <c r="U1548" s="83">
        <v>509.52</v>
      </c>
      <c r="V1548" s="83">
        <v>0</v>
      </c>
      <c r="W1548" s="83">
        <v>0</v>
      </c>
      <c r="X1548" s="83">
        <v>0</v>
      </c>
      <c r="Y1548">
        <v>0</v>
      </c>
      <c r="Z1548" s="83">
        <v>50.951999999999998</v>
      </c>
      <c r="AA1548" s="83">
        <v>50.951999999999998</v>
      </c>
    </row>
    <row r="1549" spans="1:27" x14ac:dyDescent="0.25">
      <c r="A1549" t="s">
        <v>1529</v>
      </c>
      <c r="B1549" t="s">
        <v>1529</v>
      </c>
      <c r="C1549" t="s">
        <v>3004</v>
      </c>
      <c r="D1549" t="s">
        <v>3005</v>
      </c>
      <c r="E1549" t="s">
        <v>3006</v>
      </c>
      <c r="F1549" t="s">
        <v>2745</v>
      </c>
      <c r="G1549" t="s">
        <v>2310</v>
      </c>
      <c r="H1549" t="s">
        <v>3007</v>
      </c>
      <c r="I1549" t="s">
        <v>68</v>
      </c>
      <c r="J1549" t="s">
        <v>69</v>
      </c>
      <c r="K1549" t="s">
        <v>70</v>
      </c>
      <c r="L1549" t="s">
        <v>71</v>
      </c>
      <c r="M1549" t="s">
        <v>124</v>
      </c>
      <c r="N1549" t="s">
        <v>304</v>
      </c>
      <c r="O1549" t="s">
        <v>1456</v>
      </c>
      <c r="P1549" t="s">
        <v>3892</v>
      </c>
      <c r="Q1549" t="s">
        <v>1344</v>
      </c>
      <c r="R1549" t="s">
        <v>72</v>
      </c>
      <c r="S1549" s="83">
        <v>0</v>
      </c>
      <c r="T1549" s="83">
        <v>226.92</v>
      </c>
      <c r="U1549" s="83">
        <v>-226.92</v>
      </c>
      <c r="V1549" s="83">
        <v>0</v>
      </c>
      <c r="W1549" s="83">
        <v>0</v>
      </c>
      <c r="X1549" s="83">
        <v>1.7479168730221462</v>
      </c>
      <c r="Y1549">
        <v>0</v>
      </c>
      <c r="Z1549" s="83">
        <v>-22.692</v>
      </c>
      <c r="AA1549" s="83">
        <v>-20.944083126977855</v>
      </c>
    </row>
    <row r="1550" spans="1:27" x14ac:dyDescent="0.25">
      <c r="A1550" t="s">
        <v>1529</v>
      </c>
      <c r="B1550" t="s">
        <v>1529</v>
      </c>
      <c r="C1550" t="s">
        <v>3004</v>
      </c>
      <c r="D1550" t="s">
        <v>3005</v>
      </c>
      <c r="E1550" t="s">
        <v>3006</v>
      </c>
      <c r="F1550" t="s">
        <v>2745</v>
      </c>
      <c r="G1550" t="s">
        <v>2310</v>
      </c>
      <c r="H1550" t="s">
        <v>3007</v>
      </c>
      <c r="I1550" t="s">
        <v>68</v>
      </c>
      <c r="J1550" t="s">
        <v>69</v>
      </c>
      <c r="K1550" t="s">
        <v>94</v>
      </c>
      <c r="L1550" t="s">
        <v>95</v>
      </c>
      <c r="M1550" t="s">
        <v>628</v>
      </c>
      <c r="N1550" t="s">
        <v>993</v>
      </c>
      <c r="O1550" t="s">
        <v>994</v>
      </c>
      <c r="P1550" t="s">
        <v>1398</v>
      </c>
      <c r="Q1550" t="s">
        <v>996</v>
      </c>
      <c r="R1550" t="s">
        <v>72</v>
      </c>
      <c r="S1550" s="83">
        <v>0</v>
      </c>
      <c r="T1550" s="83">
        <v>64.459999999999994</v>
      </c>
      <c r="U1550" s="83">
        <v>-64.459999999999994</v>
      </c>
      <c r="V1550" s="83">
        <v>0</v>
      </c>
      <c r="W1550" s="83">
        <v>0</v>
      </c>
      <c r="X1550" s="83">
        <v>0.49652177699192462</v>
      </c>
      <c r="Y1550">
        <v>0</v>
      </c>
      <c r="Z1550" s="83">
        <v>-6.4459999999999997</v>
      </c>
      <c r="AA1550" s="83">
        <v>-5.9494782230080752</v>
      </c>
    </row>
    <row r="1551" spans="1:27" x14ac:dyDescent="0.25">
      <c r="A1551" t="s">
        <v>1529</v>
      </c>
      <c r="B1551" t="s">
        <v>1529</v>
      </c>
      <c r="C1551" t="s">
        <v>3004</v>
      </c>
      <c r="D1551" t="s">
        <v>3005</v>
      </c>
      <c r="E1551" t="s">
        <v>3006</v>
      </c>
      <c r="F1551" t="s">
        <v>2745</v>
      </c>
      <c r="G1551" t="s">
        <v>2310</v>
      </c>
      <c r="H1551" t="s">
        <v>3007</v>
      </c>
      <c r="I1551" t="s">
        <v>68</v>
      </c>
      <c r="J1551" t="s">
        <v>69</v>
      </c>
      <c r="K1551" t="s">
        <v>94</v>
      </c>
      <c r="L1551" t="s">
        <v>95</v>
      </c>
      <c r="M1551" t="s">
        <v>628</v>
      </c>
      <c r="N1551" t="s">
        <v>993</v>
      </c>
      <c r="O1551" t="s">
        <v>994</v>
      </c>
      <c r="P1551" t="s">
        <v>1397</v>
      </c>
      <c r="Q1551" t="s">
        <v>996</v>
      </c>
      <c r="R1551" t="s">
        <v>72</v>
      </c>
      <c r="S1551" s="83">
        <v>128.91999999999999</v>
      </c>
      <c r="T1551" s="83">
        <v>0</v>
      </c>
      <c r="U1551" s="83">
        <v>128.91999999999999</v>
      </c>
      <c r="V1551" s="83">
        <v>0</v>
      </c>
      <c r="W1551" s="83">
        <v>0</v>
      </c>
      <c r="X1551" s="83">
        <v>0</v>
      </c>
      <c r="Y1551">
        <v>0</v>
      </c>
      <c r="Z1551" s="83">
        <v>12.891999999999999</v>
      </c>
      <c r="AA1551" s="83">
        <v>12.891999999999999</v>
      </c>
    </row>
    <row r="1552" spans="1:27" x14ac:dyDescent="0.25">
      <c r="A1552" t="s">
        <v>1529</v>
      </c>
      <c r="B1552" t="s">
        <v>1529</v>
      </c>
      <c r="C1552" t="s">
        <v>3004</v>
      </c>
      <c r="D1552" t="s">
        <v>3005</v>
      </c>
      <c r="E1552" t="s">
        <v>3006</v>
      </c>
      <c r="F1552" t="s">
        <v>2745</v>
      </c>
      <c r="G1552" t="s">
        <v>2310</v>
      </c>
      <c r="H1552" t="s">
        <v>3007</v>
      </c>
      <c r="I1552" t="s">
        <v>68</v>
      </c>
      <c r="J1552" t="s">
        <v>69</v>
      </c>
      <c r="K1552" t="s">
        <v>94</v>
      </c>
      <c r="L1552" t="s">
        <v>95</v>
      </c>
      <c r="M1552" t="s">
        <v>628</v>
      </c>
      <c r="N1552" t="s">
        <v>993</v>
      </c>
      <c r="O1552" t="s">
        <v>994</v>
      </c>
      <c r="P1552" t="s">
        <v>1897</v>
      </c>
      <c r="Q1552" t="s">
        <v>996</v>
      </c>
      <c r="R1552" t="s">
        <v>72</v>
      </c>
      <c r="S1552" s="83">
        <v>0</v>
      </c>
      <c r="T1552" s="83">
        <v>128.91999999999999</v>
      </c>
      <c r="U1552" s="83">
        <v>-128.91999999999999</v>
      </c>
      <c r="V1552" s="83">
        <v>0</v>
      </c>
      <c r="W1552" s="83">
        <v>0</v>
      </c>
      <c r="X1552" s="83">
        <v>0.99304355398384925</v>
      </c>
      <c r="Y1552">
        <v>0</v>
      </c>
      <c r="Z1552" s="83">
        <v>-12.891999999999999</v>
      </c>
      <c r="AA1552" s="83">
        <v>-11.89895644601615</v>
      </c>
    </row>
    <row r="1553" spans="1:27" x14ac:dyDescent="0.25">
      <c r="A1553" t="s">
        <v>1529</v>
      </c>
      <c r="B1553" t="s">
        <v>1529</v>
      </c>
      <c r="C1553" t="s">
        <v>3004</v>
      </c>
      <c r="D1553" t="s">
        <v>3005</v>
      </c>
      <c r="E1553" t="s">
        <v>3006</v>
      </c>
      <c r="F1553" t="s">
        <v>2745</v>
      </c>
      <c r="G1553" t="s">
        <v>2310</v>
      </c>
      <c r="H1553" t="s">
        <v>3007</v>
      </c>
      <c r="I1553" t="s">
        <v>68</v>
      </c>
      <c r="J1553" t="s">
        <v>69</v>
      </c>
      <c r="K1553" t="s">
        <v>94</v>
      </c>
      <c r="L1553" t="s">
        <v>95</v>
      </c>
      <c r="M1553" t="s">
        <v>628</v>
      </c>
      <c r="N1553" t="s">
        <v>993</v>
      </c>
      <c r="O1553" t="s">
        <v>994</v>
      </c>
      <c r="P1553" t="s">
        <v>2276</v>
      </c>
      <c r="Q1553" t="s">
        <v>996</v>
      </c>
      <c r="R1553" t="s">
        <v>72</v>
      </c>
      <c r="S1553" s="83">
        <v>386.76</v>
      </c>
      <c r="T1553" s="83">
        <v>257.83999999999997</v>
      </c>
      <c r="U1553" s="83">
        <v>128.91999999999999</v>
      </c>
      <c r="V1553" s="83">
        <v>0</v>
      </c>
      <c r="W1553" s="83">
        <v>0</v>
      </c>
      <c r="X1553" s="83">
        <v>1.9860871079676985</v>
      </c>
      <c r="Y1553">
        <v>0</v>
      </c>
      <c r="Z1553" s="83">
        <v>12.891999999999999</v>
      </c>
      <c r="AA1553" s="83">
        <v>14.878087107967698</v>
      </c>
    </row>
    <row r="1554" spans="1:27" x14ac:dyDescent="0.25">
      <c r="A1554" t="s">
        <v>1529</v>
      </c>
      <c r="B1554" t="s">
        <v>1529</v>
      </c>
      <c r="C1554" t="s">
        <v>3004</v>
      </c>
      <c r="D1554" t="s">
        <v>3005</v>
      </c>
      <c r="E1554" t="s">
        <v>3006</v>
      </c>
      <c r="F1554" t="s">
        <v>2745</v>
      </c>
      <c r="G1554" t="s">
        <v>2310</v>
      </c>
      <c r="H1554" t="s">
        <v>3007</v>
      </c>
      <c r="I1554" t="s">
        <v>68</v>
      </c>
      <c r="J1554" t="s">
        <v>69</v>
      </c>
      <c r="K1554" t="s">
        <v>94</v>
      </c>
      <c r="L1554" t="s">
        <v>95</v>
      </c>
      <c r="M1554" t="s">
        <v>628</v>
      </c>
      <c r="N1554" t="s">
        <v>993</v>
      </c>
      <c r="O1554" t="s">
        <v>994</v>
      </c>
      <c r="P1554" t="s">
        <v>997</v>
      </c>
      <c r="Q1554" t="s">
        <v>996</v>
      </c>
      <c r="R1554" t="s">
        <v>72</v>
      </c>
      <c r="S1554" s="83">
        <v>128.91999999999999</v>
      </c>
      <c r="T1554" s="83">
        <v>0</v>
      </c>
      <c r="U1554" s="83">
        <v>128.91999999999999</v>
      </c>
      <c r="V1554" s="83">
        <v>0</v>
      </c>
      <c r="W1554" s="83">
        <v>0</v>
      </c>
      <c r="X1554" s="83">
        <v>0</v>
      </c>
      <c r="Y1554">
        <v>0</v>
      </c>
      <c r="Z1554" s="83">
        <v>12.891999999999999</v>
      </c>
      <c r="AA1554" s="83">
        <v>12.891999999999999</v>
      </c>
    </row>
    <row r="1555" spans="1:27" x14ac:dyDescent="0.25">
      <c r="A1555" t="s">
        <v>1529</v>
      </c>
      <c r="B1555" t="s">
        <v>1529</v>
      </c>
      <c r="C1555" t="s">
        <v>3004</v>
      </c>
      <c r="D1555" t="s">
        <v>3005</v>
      </c>
      <c r="E1555" t="s">
        <v>3006</v>
      </c>
      <c r="F1555" t="s">
        <v>2745</v>
      </c>
      <c r="G1555" t="s">
        <v>2310</v>
      </c>
      <c r="H1555" t="s">
        <v>3007</v>
      </c>
      <c r="I1555" t="s">
        <v>68</v>
      </c>
      <c r="J1555" t="s">
        <v>69</v>
      </c>
      <c r="K1555" t="s">
        <v>94</v>
      </c>
      <c r="L1555" t="s">
        <v>95</v>
      </c>
      <c r="M1555" t="s">
        <v>628</v>
      </c>
      <c r="N1555" t="s">
        <v>993</v>
      </c>
      <c r="O1555" t="s">
        <v>994</v>
      </c>
      <c r="P1555" t="s">
        <v>2275</v>
      </c>
      <c r="Q1555" t="s">
        <v>996</v>
      </c>
      <c r="R1555" t="s">
        <v>72</v>
      </c>
      <c r="S1555" s="83">
        <v>128.91999999999999</v>
      </c>
      <c r="T1555" s="83">
        <v>128.91999999999999</v>
      </c>
      <c r="U1555" s="83">
        <v>0</v>
      </c>
      <c r="V1555" s="83">
        <v>0</v>
      </c>
      <c r="W1555" s="83">
        <v>0</v>
      </c>
      <c r="X1555" s="83">
        <v>0.99304355398384925</v>
      </c>
      <c r="Y1555">
        <v>0</v>
      </c>
      <c r="Z1555" s="83">
        <v>0</v>
      </c>
      <c r="AA1555" s="83">
        <v>0.99304355398384914</v>
      </c>
    </row>
    <row r="1556" spans="1:27" x14ac:dyDescent="0.25">
      <c r="A1556" t="s">
        <v>1529</v>
      </c>
      <c r="B1556" t="s">
        <v>1529</v>
      </c>
      <c r="C1556" t="s">
        <v>3004</v>
      </c>
      <c r="D1556" t="s">
        <v>3005</v>
      </c>
      <c r="E1556" t="s">
        <v>3006</v>
      </c>
      <c r="F1556" t="s">
        <v>2745</v>
      </c>
      <c r="G1556" t="s">
        <v>2310</v>
      </c>
      <c r="H1556" t="s">
        <v>3007</v>
      </c>
      <c r="I1556" t="s">
        <v>68</v>
      </c>
      <c r="J1556" t="s">
        <v>69</v>
      </c>
      <c r="K1556" t="s">
        <v>94</v>
      </c>
      <c r="L1556" t="s">
        <v>95</v>
      </c>
      <c r="M1556" t="s">
        <v>628</v>
      </c>
      <c r="N1556" t="s">
        <v>993</v>
      </c>
      <c r="O1556" t="s">
        <v>994</v>
      </c>
      <c r="P1556" t="s">
        <v>2918</v>
      </c>
      <c r="Q1556" t="s">
        <v>996</v>
      </c>
      <c r="R1556" t="s">
        <v>72</v>
      </c>
      <c r="S1556" s="83">
        <v>128.91999999999999</v>
      </c>
      <c r="T1556" s="83">
        <v>128.91999999999999</v>
      </c>
      <c r="U1556" s="83">
        <v>0</v>
      </c>
      <c r="V1556" s="83">
        <v>0</v>
      </c>
      <c r="W1556" s="83">
        <v>0</v>
      </c>
      <c r="X1556" s="83">
        <v>0.99304355398384925</v>
      </c>
      <c r="Y1556">
        <v>0</v>
      </c>
      <c r="Z1556" s="83">
        <v>0</v>
      </c>
      <c r="AA1556" s="83">
        <v>0.99304355398384914</v>
      </c>
    </row>
    <row r="1557" spans="1:27" x14ac:dyDescent="0.25">
      <c r="A1557" t="s">
        <v>1529</v>
      </c>
      <c r="B1557" t="s">
        <v>1529</v>
      </c>
      <c r="C1557" t="s">
        <v>3004</v>
      </c>
      <c r="D1557" t="s">
        <v>3005</v>
      </c>
      <c r="E1557" t="s">
        <v>3006</v>
      </c>
      <c r="F1557" t="s">
        <v>2745</v>
      </c>
      <c r="G1557" t="s">
        <v>2310</v>
      </c>
      <c r="H1557" t="s">
        <v>3007</v>
      </c>
      <c r="I1557" t="s">
        <v>68</v>
      </c>
      <c r="J1557" t="s">
        <v>69</v>
      </c>
      <c r="K1557" t="s">
        <v>94</v>
      </c>
      <c r="L1557" t="s">
        <v>95</v>
      </c>
      <c r="M1557" t="s">
        <v>628</v>
      </c>
      <c r="N1557" t="s">
        <v>993</v>
      </c>
      <c r="O1557" t="s">
        <v>994</v>
      </c>
      <c r="P1557" t="s">
        <v>2919</v>
      </c>
      <c r="Q1557" t="s">
        <v>996</v>
      </c>
      <c r="R1557" t="s">
        <v>72</v>
      </c>
      <c r="S1557" s="83">
        <v>128.91999999999999</v>
      </c>
      <c r="T1557" s="83">
        <v>193.38</v>
      </c>
      <c r="U1557" s="83">
        <v>-64.460000000000008</v>
      </c>
      <c r="V1557" s="83">
        <v>0</v>
      </c>
      <c r="W1557" s="83">
        <v>0</v>
      </c>
      <c r="X1557" s="83">
        <v>1.4895653309757739</v>
      </c>
      <c r="Y1557">
        <v>0</v>
      </c>
      <c r="Z1557" s="83">
        <v>-6.4460000000000015</v>
      </c>
      <c r="AA1557" s="83">
        <v>-4.956434669024226</v>
      </c>
    </row>
    <row r="1558" spans="1:27" x14ac:dyDescent="0.25">
      <c r="A1558" t="s">
        <v>1529</v>
      </c>
      <c r="B1558" t="s">
        <v>1529</v>
      </c>
      <c r="C1558" t="s">
        <v>3004</v>
      </c>
      <c r="D1558" t="s">
        <v>3005</v>
      </c>
      <c r="E1558" t="s">
        <v>3006</v>
      </c>
      <c r="F1558" t="s">
        <v>2745</v>
      </c>
      <c r="G1558" t="s">
        <v>2310</v>
      </c>
      <c r="H1558" t="s">
        <v>3007</v>
      </c>
      <c r="I1558" t="s">
        <v>59</v>
      </c>
      <c r="J1558" t="s">
        <v>127</v>
      </c>
      <c r="K1558" t="s">
        <v>75</v>
      </c>
      <c r="L1558" t="s">
        <v>76</v>
      </c>
      <c r="M1558" t="s">
        <v>133</v>
      </c>
      <c r="N1558" t="s">
        <v>337</v>
      </c>
      <c r="O1558" t="s">
        <v>338</v>
      </c>
      <c r="P1558" t="s">
        <v>1013</v>
      </c>
      <c r="Q1558" t="s">
        <v>1014</v>
      </c>
      <c r="R1558" t="s">
        <v>131</v>
      </c>
      <c r="S1558" s="83">
        <v>114.72</v>
      </c>
      <c r="T1558" s="83">
        <v>0</v>
      </c>
      <c r="U1558" s="83">
        <v>114.72</v>
      </c>
      <c r="V1558" s="83">
        <v>0</v>
      </c>
      <c r="W1558" s="83">
        <v>0</v>
      </c>
      <c r="X1558" s="83">
        <v>0</v>
      </c>
      <c r="Y1558">
        <v>0</v>
      </c>
      <c r="Z1558" s="83">
        <v>11.472000000000001</v>
      </c>
      <c r="AA1558" s="83">
        <v>11.472000000000001</v>
      </c>
    </row>
    <row r="1559" spans="1:27" x14ac:dyDescent="0.25">
      <c r="A1559" t="s">
        <v>1529</v>
      </c>
      <c r="B1559" t="s">
        <v>1529</v>
      </c>
      <c r="C1559" t="s">
        <v>3004</v>
      </c>
      <c r="D1559" t="s">
        <v>3005</v>
      </c>
      <c r="E1559" t="s">
        <v>3006</v>
      </c>
      <c r="F1559" t="s">
        <v>2745</v>
      </c>
      <c r="G1559" t="s">
        <v>2310</v>
      </c>
      <c r="H1559" t="s">
        <v>3007</v>
      </c>
      <c r="I1559" t="s">
        <v>59</v>
      </c>
      <c r="J1559" t="s">
        <v>127</v>
      </c>
      <c r="K1559" t="s">
        <v>75</v>
      </c>
      <c r="L1559" t="s">
        <v>76</v>
      </c>
      <c r="M1559" t="s">
        <v>133</v>
      </c>
      <c r="N1559" t="s">
        <v>337</v>
      </c>
      <c r="O1559" t="s">
        <v>338</v>
      </c>
      <c r="P1559" t="s">
        <v>1607</v>
      </c>
      <c r="Q1559" t="s">
        <v>1608</v>
      </c>
      <c r="R1559" t="s">
        <v>131</v>
      </c>
      <c r="S1559" s="83">
        <v>92.64</v>
      </c>
      <c r="T1559" s="83">
        <v>0</v>
      </c>
      <c r="U1559" s="83">
        <v>92.64</v>
      </c>
      <c r="V1559" s="83">
        <v>0</v>
      </c>
      <c r="W1559" s="83">
        <v>0</v>
      </c>
      <c r="X1559" s="83">
        <v>0</v>
      </c>
      <c r="Y1559">
        <v>0</v>
      </c>
      <c r="Z1559" s="83">
        <v>9.2640000000000011</v>
      </c>
      <c r="AA1559" s="83">
        <v>9.2640000000000011</v>
      </c>
    </row>
    <row r="1560" spans="1:27" x14ac:dyDescent="0.25">
      <c r="A1560" t="s">
        <v>1529</v>
      </c>
      <c r="B1560" t="s">
        <v>1529</v>
      </c>
      <c r="C1560" t="s">
        <v>3004</v>
      </c>
      <c r="D1560" t="s">
        <v>3005</v>
      </c>
      <c r="E1560" t="s">
        <v>3006</v>
      </c>
      <c r="F1560" t="s">
        <v>2745</v>
      </c>
      <c r="G1560" t="s">
        <v>2310</v>
      </c>
      <c r="H1560" t="s">
        <v>3007</v>
      </c>
      <c r="I1560" t="s">
        <v>59</v>
      </c>
      <c r="J1560" t="s">
        <v>127</v>
      </c>
      <c r="K1560" t="s">
        <v>75</v>
      </c>
      <c r="L1560" t="s">
        <v>76</v>
      </c>
      <c r="M1560" t="s">
        <v>133</v>
      </c>
      <c r="N1560" t="s">
        <v>337</v>
      </c>
      <c r="O1560" t="s">
        <v>338</v>
      </c>
      <c r="P1560" t="s">
        <v>339</v>
      </c>
      <c r="Q1560" t="s">
        <v>340</v>
      </c>
      <c r="R1560" t="s">
        <v>131</v>
      </c>
      <c r="S1560" s="83">
        <v>83.2</v>
      </c>
      <c r="T1560" s="83">
        <v>41.6</v>
      </c>
      <c r="U1560" s="83">
        <v>41.6</v>
      </c>
      <c r="V1560" s="83">
        <v>0</v>
      </c>
      <c r="W1560" s="83">
        <v>0</v>
      </c>
      <c r="X1560" s="83">
        <v>0.32043602114278724</v>
      </c>
      <c r="Y1560">
        <v>0</v>
      </c>
      <c r="Z1560" s="83">
        <v>4.16</v>
      </c>
      <c r="AA1560" s="83">
        <v>4.4804360211427872</v>
      </c>
    </row>
    <row r="1561" spans="1:27" x14ac:dyDescent="0.25">
      <c r="A1561" t="s">
        <v>1529</v>
      </c>
      <c r="B1561" t="s">
        <v>1529</v>
      </c>
      <c r="C1561" t="s">
        <v>3004</v>
      </c>
      <c r="D1561" t="s">
        <v>3005</v>
      </c>
      <c r="E1561" t="s">
        <v>3006</v>
      </c>
      <c r="F1561" t="s">
        <v>2745</v>
      </c>
      <c r="G1561" t="s">
        <v>2310</v>
      </c>
      <c r="H1561" t="s">
        <v>3007</v>
      </c>
      <c r="I1561" t="s">
        <v>59</v>
      </c>
      <c r="J1561" t="s">
        <v>127</v>
      </c>
      <c r="K1561" t="s">
        <v>75</v>
      </c>
      <c r="L1561" t="s">
        <v>76</v>
      </c>
      <c r="M1561" t="s">
        <v>133</v>
      </c>
      <c r="N1561" t="s">
        <v>337</v>
      </c>
      <c r="O1561" t="s">
        <v>338</v>
      </c>
      <c r="P1561" t="s">
        <v>341</v>
      </c>
      <c r="Q1561" t="s">
        <v>342</v>
      </c>
      <c r="R1561" t="s">
        <v>131</v>
      </c>
      <c r="S1561" s="83">
        <v>48.32</v>
      </c>
      <c r="T1561" s="83">
        <v>0</v>
      </c>
      <c r="U1561" s="83">
        <v>48.32</v>
      </c>
      <c r="V1561" s="83">
        <v>0</v>
      </c>
      <c r="W1561" s="83">
        <v>0</v>
      </c>
      <c r="X1561" s="83">
        <v>0</v>
      </c>
      <c r="Y1561">
        <v>0</v>
      </c>
      <c r="Z1561" s="83">
        <v>4.8320000000000007</v>
      </c>
      <c r="AA1561" s="83">
        <v>4.8320000000000007</v>
      </c>
    </row>
    <row r="1562" spans="1:27" x14ac:dyDescent="0.25">
      <c r="A1562" t="s">
        <v>1529</v>
      </c>
      <c r="B1562" t="s">
        <v>1529</v>
      </c>
      <c r="C1562" t="s">
        <v>3004</v>
      </c>
      <c r="D1562" t="s">
        <v>3005</v>
      </c>
      <c r="E1562" t="s">
        <v>3006</v>
      </c>
      <c r="F1562" t="s">
        <v>2745</v>
      </c>
      <c r="G1562" t="s">
        <v>2310</v>
      </c>
      <c r="H1562" t="s">
        <v>3007</v>
      </c>
      <c r="I1562" t="s">
        <v>59</v>
      </c>
      <c r="J1562" t="s">
        <v>127</v>
      </c>
      <c r="K1562" t="s">
        <v>75</v>
      </c>
      <c r="L1562" t="s">
        <v>76</v>
      </c>
      <c r="M1562" t="s">
        <v>133</v>
      </c>
      <c r="N1562" t="s">
        <v>149</v>
      </c>
      <c r="O1562" t="s">
        <v>150</v>
      </c>
      <c r="P1562" t="s">
        <v>151</v>
      </c>
      <c r="Q1562" t="s">
        <v>152</v>
      </c>
      <c r="R1562" t="s">
        <v>131</v>
      </c>
      <c r="S1562" s="83">
        <v>602.5</v>
      </c>
      <c r="T1562" s="83">
        <v>0</v>
      </c>
      <c r="U1562" s="83">
        <v>602.5</v>
      </c>
      <c r="V1562" s="83">
        <v>0</v>
      </c>
      <c r="W1562" s="83">
        <v>0</v>
      </c>
      <c r="X1562" s="83">
        <v>0</v>
      </c>
      <c r="Y1562">
        <v>0</v>
      </c>
      <c r="Z1562" s="83">
        <v>60.25</v>
      </c>
      <c r="AA1562" s="83">
        <v>60.25</v>
      </c>
    </row>
    <row r="1563" spans="1:27" x14ac:dyDescent="0.25">
      <c r="A1563" t="s">
        <v>1529</v>
      </c>
      <c r="B1563" t="s">
        <v>1529</v>
      </c>
      <c r="C1563" t="s">
        <v>3004</v>
      </c>
      <c r="D1563" t="s">
        <v>3005</v>
      </c>
      <c r="E1563" t="s">
        <v>3006</v>
      </c>
      <c r="F1563" t="s">
        <v>2745</v>
      </c>
      <c r="G1563" t="s">
        <v>2310</v>
      </c>
      <c r="H1563" t="s">
        <v>3007</v>
      </c>
      <c r="I1563" t="s">
        <v>59</v>
      </c>
      <c r="J1563" t="s">
        <v>127</v>
      </c>
      <c r="K1563" t="s">
        <v>75</v>
      </c>
      <c r="L1563" t="s">
        <v>76</v>
      </c>
      <c r="M1563" t="s">
        <v>133</v>
      </c>
      <c r="N1563" t="s">
        <v>149</v>
      </c>
      <c r="O1563" t="s">
        <v>150</v>
      </c>
      <c r="P1563" t="s">
        <v>376</v>
      </c>
      <c r="Q1563" t="s">
        <v>377</v>
      </c>
      <c r="R1563" t="s">
        <v>131</v>
      </c>
      <c r="S1563" s="83">
        <v>6050.7000000000007</v>
      </c>
      <c r="T1563" s="83">
        <v>8209.7999999999993</v>
      </c>
      <c r="U1563" s="83">
        <v>-2159.0999999999985</v>
      </c>
      <c r="V1563" s="83">
        <v>0</v>
      </c>
      <c r="W1563" s="83">
        <v>0</v>
      </c>
      <c r="X1563" s="83">
        <v>63.238356884087857</v>
      </c>
      <c r="Y1563">
        <v>0</v>
      </c>
      <c r="Z1563" s="83">
        <v>-215.90999999999997</v>
      </c>
      <c r="AA1563" s="83">
        <v>-152.67164311591216</v>
      </c>
    </row>
    <row r="1564" spans="1:27" x14ac:dyDescent="0.25">
      <c r="A1564" t="s">
        <v>1529</v>
      </c>
      <c r="B1564" t="s">
        <v>1529</v>
      </c>
      <c r="C1564" t="s">
        <v>3004</v>
      </c>
      <c r="D1564" t="s">
        <v>3005</v>
      </c>
      <c r="E1564" t="s">
        <v>3006</v>
      </c>
      <c r="F1564" t="s">
        <v>2745</v>
      </c>
      <c r="G1564" t="s">
        <v>2310</v>
      </c>
      <c r="H1564" t="s">
        <v>3007</v>
      </c>
      <c r="I1564" t="s">
        <v>59</v>
      </c>
      <c r="J1564" t="s">
        <v>127</v>
      </c>
      <c r="K1564" t="s">
        <v>75</v>
      </c>
      <c r="L1564" t="s">
        <v>76</v>
      </c>
      <c r="M1564" t="s">
        <v>133</v>
      </c>
      <c r="N1564" t="s">
        <v>149</v>
      </c>
      <c r="O1564" t="s">
        <v>150</v>
      </c>
      <c r="P1564" t="s">
        <v>307</v>
      </c>
      <c r="Q1564" t="s">
        <v>308</v>
      </c>
      <c r="R1564" t="s">
        <v>131</v>
      </c>
      <c r="S1564" s="83">
        <v>81.899999999999977</v>
      </c>
      <c r="T1564" s="83">
        <v>632.96</v>
      </c>
      <c r="U1564" s="83">
        <v>-551.06000000000006</v>
      </c>
      <c r="V1564" s="83">
        <v>0</v>
      </c>
      <c r="W1564" s="83">
        <v>0</v>
      </c>
      <c r="X1564" s="83">
        <v>4.8755573063110251</v>
      </c>
      <c r="Y1564">
        <v>0</v>
      </c>
      <c r="Z1564" s="83">
        <v>-55.106000000000009</v>
      </c>
      <c r="AA1564" s="83">
        <v>-50.230442693688985</v>
      </c>
    </row>
    <row r="1565" spans="1:27" x14ac:dyDescent="0.25">
      <c r="A1565" t="s">
        <v>1529</v>
      </c>
      <c r="B1565" t="s">
        <v>1529</v>
      </c>
      <c r="C1565" t="s">
        <v>3004</v>
      </c>
      <c r="D1565" t="s">
        <v>3005</v>
      </c>
      <c r="E1565" t="s">
        <v>3006</v>
      </c>
      <c r="F1565" t="s">
        <v>2745</v>
      </c>
      <c r="G1565" t="s">
        <v>2310</v>
      </c>
      <c r="H1565" t="s">
        <v>3007</v>
      </c>
      <c r="I1565" t="s">
        <v>59</v>
      </c>
      <c r="J1565" t="s">
        <v>127</v>
      </c>
      <c r="K1565" t="s">
        <v>75</v>
      </c>
      <c r="L1565" t="s">
        <v>76</v>
      </c>
      <c r="M1565" t="s">
        <v>133</v>
      </c>
      <c r="N1565" t="s">
        <v>149</v>
      </c>
      <c r="O1565" t="s">
        <v>150</v>
      </c>
      <c r="P1565" t="s">
        <v>2757</v>
      </c>
      <c r="Q1565" t="s">
        <v>2758</v>
      </c>
      <c r="R1565" t="s">
        <v>131</v>
      </c>
      <c r="S1565" s="83">
        <v>0</v>
      </c>
      <c r="T1565" s="83">
        <v>196.8</v>
      </c>
      <c r="U1565" s="83">
        <v>-196.8</v>
      </c>
      <c r="V1565" s="83">
        <v>0</v>
      </c>
      <c r="W1565" s="83">
        <v>0</v>
      </c>
      <c r="X1565" s="83">
        <v>1.5159088692524167</v>
      </c>
      <c r="Y1565">
        <v>0</v>
      </c>
      <c r="Z1565" s="83">
        <v>-19.680000000000003</v>
      </c>
      <c r="AA1565" s="83">
        <v>-18.164091130747586</v>
      </c>
    </row>
    <row r="1566" spans="1:27" x14ac:dyDescent="0.25">
      <c r="A1566" t="s">
        <v>1529</v>
      </c>
      <c r="B1566" t="s">
        <v>1529</v>
      </c>
      <c r="C1566" t="s">
        <v>3004</v>
      </c>
      <c r="D1566" t="s">
        <v>3005</v>
      </c>
      <c r="E1566" t="s">
        <v>3006</v>
      </c>
      <c r="F1566" t="s">
        <v>2745</v>
      </c>
      <c r="G1566" t="s">
        <v>2310</v>
      </c>
      <c r="H1566" t="s">
        <v>3007</v>
      </c>
      <c r="I1566" t="s">
        <v>59</v>
      </c>
      <c r="J1566" t="s">
        <v>193</v>
      </c>
      <c r="K1566" t="s">
        <v>60</v>
      </c>
      <c r="L1566" t="s">
        <v>61</v>
      </c>
      <c r="M1566" t="s">
        <v>194</v>
      </c>
      <c r="N1566" t="s">
        <v>656</v>
      </c>
      <c r="O1566" t="s">
        <v>657</v>
      </c>
      <c r="P1566" t="s">
        <v>1019</v>
      </c>
      <c r="Q1566" t="s">
        <v>1020</v>
      </c>
      <c r="R1566" t="s">
        <v>131</v>
      </c>
      <c r="S1566" s="83">
        <v>0</v>
      </c>
      <c r="T1566" s="83">
        <v>35.519999999999996</v>
      </c>
      <c r="U1566" s="83">
        <v>-35.519999999999996</v>
      </c>
      <c r="V1566" s="83">
        <v>0</v>
      </c>
      <c r="W1566" s="83">
        <v>0</v>
      </c>
      <c r="X1566" s="83">
        <v>0.27360306420653374</v>
      </c>
      <c r="Y1566">
        <v>0</v>
      </c>
      <c r="Z1566" s="83">
        <v>-3.5519999999999996</v>
      </c>
      <c r="AA1566" s="83">
        <v>-3.2783969357934661</v>
      </c>
    </row>
    <row r="1567" spans="1:27" x14ac:dyDescent="0.25">
      <c r="A1567" t="s">
        <v>1529</v>
      </c>
      <c r="B1567" t="s">
        <v>1529</v>
      </c>
      <c r="C1567" t="s">
        <v>3004</v>
      </c>
      <c r="D1567" t="s">
        <v>3005</v>
      </c>
      <c r="E1567" t="s">
        <v>3006</v>
      </c>
      <c r="F1567" t="s">
        <v>2745</v>
      </c>
      <c r="G1567" t="s">
        <v>2310</v>
      </c>
      <c r="H1567" t="s">
        <v>3007</v>
      </c>
      <c r="I1567" t="s">
        <v>59</v>
      </c>
      <c r="J1567" t="s">
        <v>193</v>
      </c>
      <c r="K1567" t="s">
        <v>64</v>
      </c>
      <c r="L1567" t="s">
        <v>65</v>
      </c>
      <c r="M1567" t="s">
        <v>315</v>
      </c>
      <c r="N1567" t="s">
        <v>316</v>
      </c>
      <c r="O1567" t="s">
        <v>317</v>
      </c>
      <c r="P1567" t="s">
        <v>1186</v>
      </c>
      <c r="Q1567" t="s">
        <v>1187</v>
      </c>
      <c r="R1567" t="s">
        <v>131</v>
      </c>
      <c r="S1567" s="83">
        <v>0</v>
      </c>
      <c r="T1567" s="83">
        <v>557.55000000000007</v>
      </c>
      <c r="U1567" s="83">
        <v>-557.55000000000007</v>
      </c>
      <c r="V1567" s="83">
        <v>0</v>
      </c>
      <c r="W1567" s="83">
        <v>0</v>
      </c>
      <c r="X1567" s="83">
        <v>4.2946899901000251</v>
      </c>
      <c r="Y1567">
        <v>0</v>
      </c>
      <c r="Z1567" s="83">
        <v>-55.75500000000001</v>
      </c>
      <c r="AA1567" s="83">
        <v>-51.460310009899985</v>
      </c>
    </row>
    <row r="1568" spans="1:27" x14ac:dyDescent="0.25">
      <c r="A1568" t="s">
        <v>1529</v>
      </c>
      <c r="B1568" t="s">
        <v>1529</v>
      </c>
      <c r="C1568" t="s">
        <v>3004</v>
      </c>
      <c r="D1568" t="s">
        <v>3005</v>
      </c>
      <c r="E1568" t="s">
        <v>3006</v>
      </c>
      <c r="F1568" t="s">
        <v>2745</v>
      </c>
      <c r="G1568" t="s">
        <v>2310</v>
      </c>
      <c r="H1568" t="s">
        <v>3007</v>
      </c>
      <c r="I1568" t="s">
        <v>44</v>
      </c>
      <c r="J1568" t="s">
        <v>45</v>
      </c>
      <c r="K1568" t="s">
        <v>46</v>
      </c>
      <c r="L1568" t="s">
        <v>47</v>
      </c>
      <c r="M1568" t="s">
        <v>506</v>
      </c>
      <c r="N1568" t="s">
        <v>507</v>
      </c>
      <c r="O1568" t="s">
        <v>508</v>
      </c>
      <c r="P1568" t="s">
        <v>768</v>
      </c>
      <c r="Q1568" t="s">
        <v>769</v>
      </c>
      <c r="R1568" t="s">
        <v>131</v>
      </c>
      <c r="S1568" s="83">
        <v>0</v>
      </c>
      <c r="T1568" s="83">
        <v>263.60000000000002</v>
      </c>
      <c r="U1568" s="83">
        <v>-263.60000000000002</v>
      </c>
      <c r="V1568" s="83">
        <v>0</v>
      </c>
      <c r="W1568" s="83">
        <v>0</v>
      </c>
      <c r="X1568" s="83">
        <v>2.0304551724336233</v>
      </c>
      <c r="Y1568">
        <v>0</v>
      </c>
      <c r="Z1568" s="83">
        <v>-26.36</v>
      </c>
      <c r="AA1568" s="83">
        <v>-24.329544827566377</v>
      </c>
    </row>
    <row r="1569" spans="1:27" x14ac:dyDescent="0.25">
      <c r="A1569" t="s">
        <v>1529</v>
      </c>
      <c r="B1569" t="s">
        <v>1529</v>
      </c>
      <c r="C1569" t="s">
        <v>3004</v>
      </c>
      <c r="D1569" t="s">
        <v>3005</v>
      </c>
      <c r="E1569" t="s">
        <v>3006</v>
      </c>
      <c r="F1569" t="s">
        <v>2745</v>
      </c>
      <c r="G1569" t="s">
        <v>2310</v>
      </c>
      <c r="H1569" t="s">
        <v>3007</v>
      </c>
      <c r="I1569" t="s">
        <v>44</v>
      </c>
      <c r="J1569" t="s">
        <v>45</v>
      </c>
      <c r="K1569" t="s">
        <v>46</v>
      </c>
      <c r="L1569" t="s">
        <v>47</v>
      </c>
      <c r="M1569" t="s">
        <v>506</v>
      </c>
      <c r="N1569" t="s">
        <v>507</v>
      </c>
      <c r="O1569" t="s">
        <v>508</v>
      </c>
      <c r="P1569" t="s">
        <v>754</v>
      </c>
      <c r="Q1569" t="s">
        <v>755</v>
      </c>
      <c r="R1569" t="s">
        <v>131</v>
      </c>
      <c r="S1569" s="83">
        <v>160</v>
      </c>
      <c r="T1569" s="83">
        <v>0</v>
      </c>
      <c r="U1569" s="83">
        <v>160</v>
      </c>
      <c r="V1569" s="83">
        <v>0</v>
      </c>
      <c r="W1569" s="83">
        <v>0</v>
      </c>
      <c r="X1569" s="83">
        <v>0</v>
      </c>
      <c r="Y1569">
        <v>0</v>
      </c>
      <c r="Z1569" s="83">
        <v>16</v>
      </c>
      <c r="AA1569" s="83">
        <v>16</v>
      </c>
    </row>
    <row r="1570" spans="1:27" x14ac:dyDescent="0.25">
      <c r="A1570" t="s">
        <v>1529</v>
      </c>
      <c r="B1570" t="s">
        <v>1529</v>
      </c>
      <c r="C1570" t="s">
        <v>3004</v>
      </c>
      <c r="D1570" t="s">
        <v>3005</v>
      </c>
      <c r="E1570" t="s">
        <v>3006</v>
      </c>
      <c r="F1570" t="s">
        <v>2745</v>
      </c>
      <c r="G1570" t="s">
        <v>2310</v>
      </c>
      <c r="H1570" t="s">
        <v>3007</v>
      </c>
      <c r="I1570" t="s">
        <v>44</v>
      </c>
      <c r="J1570" t="s">
        <v>45</v>
      </c>
      <c r="K1570" t="s">
        <v>46</v>
      </c>
      <c r="L1570" t="s">
        <v>47</v>
      </c>
      <c r="M1570" t="s">
        <v>506</v>
      </c>
      <c r="N1570" t="s">
        <v>507</v>
      </c>
      <c r="O1570" t="s">
        <v>508</v>
      </c>
      <c r="P1570" t="s">
        <v>760</v>
      </c>
      <c r="Q1570" t="s">
        <v>761</v>
      </c>
      <c r="R1570" t="s">
        <v>131</v>
      </c>
      <c r="S1570" s="83">
        <v>0</v>
      </c>
      <c r="T1570" s="83">
        <v>12.75</v>
      </c>
      <c r="U1570" s="83">
        <v>-12.75</v>
      </c>
      <c r="V1570" s="83">
        <v>0</v>
      </c>
      <c r="W1570" s="83">
        <v>0</v>
      </c>
      <c r="X1570" s="83">
        <v>9.8210559364676389E-2</v>
      </c>
      <c r="Y1570">
        <v>0</v>
      </c>
      <c r="Z1570" s="83">
        <v>-1.2750000000000001</v>
      </c>
      <c r="AA1570" s="83">
        <v>-1.1767894406353236</v>
      </c>
    </row>
    <row r="1571" spans="1:27" x14ac:dyDescent="0.25">
      <c r="A1571" t="s">
        <v>1529</v>
      </c>
      <c r="B1571" t="s">
        <v>1529</v>
      </c>
      <c r="C1571" t="s">
        <v>3004</v>
      </c>
      <c r="D1571" t="s">
        <v>3005</v>
      </c>
      <c r="E1571" t="s">
        <v>3006</v>
      </c>
      <c r="F1571" t="s">
        <v>2745</v>
      </c>
      <c r="G1571" t="s">
        <v>2310</v>
      </c>
      <c r="H1571" t="s">
        <v>3007</v>
      </c>
      <c r="I1571" t="s">
        <v>44</v>
      </c>
      <c r="J1571" t="s">
        <v>45</v>
      </c>
      <c r="K1571" t="s">
        <v>46</v>
      </c>
      <c r="L1571" t="s">
        <v>47</v>
      </c>
      <c r="M1571" t="s">
        <v>506</v>
      </c>
      <c r="N1571" t="s">
        <v>507</v>
      </c>
      <c r="O1571" t="s">
        <v>508</v>
      </c>
      <c r="P1571" t="s">
        <v>774</v>
      </c>
      <c r="Q1571" t="s">
        <v>775</v>
      </c>
      <c r="R1571" t="s">
        <v>131</v>
      </c>
      <c r="S1571" s="83">
        <v>0</v>
      </c>
      <c r="T1571" s="83">
        <v>32</v>
      </c>
      <c r="U1571" s="83">
        <v>-32</v>
      </c>
      <c r="V1571" s="83">
        <v>0</v>
      </c>
      <c r="W1571" s="83">
        <v>0</v>
      </c>
      <c r="X1571" s="83">
        <v>0.24648924703291328</v>
      </c>
      <c r="Y1571">
        <v>0</v>
      </c>
      <c r="Z1571" s="83">
        <v>-3.2</v>
      </c>
      <c r="AA1571" s="83">
        <v>-2.953510752967087</v>
      </c>
    </row>
    <row r="1572" spans="1:27" x14ac:dyDescent="0.25">
      <c r="A1572" t="s">
        <v>1529</v>
      </c>
      <c r="B1572" t="s">
        <v>1529</v>
      </c>
      <c r="C1572" t="s">
        <v>3004</v>
      </c>
      <c r="D1572" t="s">
        <v>3005</v>
      </c>
      <c r="E1572" t="s">
        <v>3006</v>
      </c>
      <c r="F1572" t="s">
        <v>2745</v>
      </c>
      <c r="G1572" t="s">
        <v>2310</v>
      </c>
      <c r="H1572" t="s">
        <v>3007</v>
      </c>
      <c r="I1572" t="s">
        <v>44</v>
      </c>
      <c r="J1572" t="s">
        <v>45</v>
      </c>
      <c r="K1572" t="s">
        <v>46</v>
      </c>
      <c r="L1572" t="s">
        <v>47</v>
      </c>
      <c r="M1572" t="s">
        <v>506</v>
      </c>
      <c r="N1572" t="s">
        <v>507</v>
      </c>
      <c r="O1572" t="s">
        <v>508</v>
      </c>
      <c r="P1572" t="s">
        <v>776</v>
      </c>
      <c r="Q1572" t="s">
        <v>777</v>
      </c>
      <c r="R1572" t="s">
        <v>131</v>
      </c>
      <c r="S1572" s="83">
        <v>0</v>
      </c>
      <c r="T1572" s="83">
        <v>735.36</v>
      </c>
      <c r="U1572" s="83">
        <v>-735.36</v>
      </c>
      <c r="V1572" s="83">
        <v>0</v>
      </c>
      <c r="W1572" s="83">
        <v>0</v>
      </c>
      <c r="X1572" s="83">
        <v>5.6643228968163477</v>
      </c>
      <c r="Y1572">
        <v>0</v>
      </c>
      <c r="Z1572" s="83">
        <v>-73.536000000000001</v>
      </c>
      <c r="AA1572" s="83">
        <v>-67.871677103183657</v>
      </c>
    </row>
    <row r="1573" spans="1:27" x14ac:dyDescent="0.25">
      <c r="A1573" t="s">
        <v>1529</v>
      </c>
      <c r="B1573" t="s">
        <v>1529</v>
      </c>
      <c r="C1573" t="s">
        <v>3004</v>
      </c>
      <c r="D1573" t="s">
        <v>3005</v>
      </c>
      <c r="E1573" t="s">
        <v>3006</v>
      </c>
      <c r="F1573" t="s">
        <v>2745</v>
      </c>
      <c r="G1573" t="s">
        <v>2310</v>
      </c>
      <c r="H1573" t="s">
        <v>3007</v>
      </c>
      <c r="I1573" t="s">
        <v>44</v>
      </c>
      <c r="J1573" t="s">
        <v>45</v>
      </c>
      <c r="K1573" t="s">
        <v>46</v>
      </c>
      <c r="L1573" t="s">
        <v>47</v>
      </c>
      <c r="M1573" t="s">
        <v>506</v>
      </c>
      <c r="N1573" t="s">
        <v>762</v>
      </c>
      <c r="O1573" t="s">
        <v>763</v>
      </c>
      <c r="P1573" t="s">
        <v>780</v>
      </c>
      <c r="Q1573" t="s">
        <v>781</v>
      </c>
      <c r="R1573" t="s">
        <v>131</v>
      </c>
      <c r="S1573" s="83">
        <v>0</v>
      </c>
      <c r="T1573" s="83">
        <v>243</v>
      </c>
      <c r="U1573" s="83">
        <v>-243</v>
      </c>
      <c r="V1573" s="83">
        <v>0</v>
      </c>
      <c r="W1573" s="83">
        <v>0</v>
      </c>
      <c r="X1573" s="83">
        <v>1.8717777196561853</v>
      </c>
      <c r="Y1573">
        <v>0</v>
      </c>
      <c r="Z1573" s="83">
        <v>-24.3</v>
      </c>
      <c r="AA1573" s="83">
        <v>-22.428222280343814</v>
      </c>
    </row>
    <row r="1574" spans="1:27" x14ac:dyDescent="0.25">
      <c r="A1574" t="s">
        <v>1529</v>
      </c>
      <c r="B1574" t="s">
        <v>1529</v>
      </c>
      <c r="C1574" t="s">
        <v>3004</v>
      </c>
      <c r="D1574" t="s">
        <v>3005</v>
      </c>
      <c r="E1574" t="s">
        <v>3006</v>
      </c>
      <c r="F1574" t="s">
        <v>2745</v>
      </c>
      <c r="G1574" t="s">
        <v>2310</v>
      </c>
      <c r="H1574" t="s">
        <v>3007</v>
      </c>
      <c r="I1574" t="s">
        <v>44</v>
      </c>
      <c r="J1574" t="s">
        <v>45</v>
      </c>
      <c r="K1574" t="s">
        <v>46</v>
      </c>
      <c r="L1574" t="s">
        <v>47</v>
      </c>
      <c r="M1574" t="s">
        <v>506</v>
      </c>
      <c r="N1574" t="s">
        <v>762</v>
      </c>
      <c r="O1574" t="s">
        <v>763</v>
      </c>
      <c r="P1574" t="s">
        <v>764</v>
      </c>
      <c r="Q1574" t="s">
        <v>765</v>
      </c>
      <c r="R1574" t="s">
        <v>131</v>
      </c>
      <c r="S1574" s="83">
        <v>0</v>
      </c>
      <c r="T1574" s="83">
        <v>25.5</v>
      </c>
      <c r="U1574" s="83">
        <v>-25.5</v>
      </c>
      <c r="V1574" s="83">
        <v>0</v>
      </c>
      <c r="W1574" s="83">
        <v>0</v>
      </c>
      <c r="X1574" s="83">
        <v>0.19642111872935278</v>
      </c>
      <c r="Y1574">
        <v>0</v>
      </c>
      <c r="Z1574" s="83">
        <v>-2.5500000000000003</v>
      </c>
      <c r="AA1574" s="83">
        <v>-2.3535788812706473</v>
      </c>
    </row>
    <row r="1575" spans="1:27" x14ac:dyDescent="0.25">
      <c r="A1575" t="s">
        <v>1529</v>
      </c>
      <c r="B1575" t="s">
        <v>1529</v>
      </c>
      <c r="C1575" t="s">
        <v>3004</v>
      </c>
      <c r="D1575" t="s">
        <v>3005</v>
      </c>
      <c r="E1575" t="s">
        <v>3006</v>
      </c>
      <c r="F1575" t="s">
        <v>2745</v>
      </c>
      <c r="G1575" t="s">
        <v>2310</v>
      </c>
      <c r="H1575" t="s">
        <v>3007</v>
      </c>
      <c r="I1575" t="s">
        <v>44</v>
      </c>
      <c r="J1575" t="s">
        <v>45</v>
      </c>
      <c r="K1575" t="s">
        <v>46</v>
      </c>
      <c r="L1575" t="s">
        <v>47</v>
      </c>
      <c r="M1575" t="s">
        <v>320</v>
      </c>
      <c r="N1575" t="s">
        <v>1074</v>
      </c>
      <c r="O1575" t="s">
        <v>1208</v>
      </c>
      <c r="P1575" t="s">
        <v>2572</v>
      </c>
      <c r="Q1575" t="s">
        <v>2573</v>
      </c>
      <c r="R1575" t="s">
        <v>131</v>
      </c>
      <c r="S1575" s="83">
        <v>35.54</v>
      </c>
      <c r="T1575" s="83">
        <v>0</v>
      </c>
      <c r="U1575" s="83">
        <v>35.54</v>
      </c>
      <c r="V1575" s="83">
        <v>0</v>
      </c>
      <c r="W1575" s="83">
        <v>0</v>
      </c>
      <c r="X1575" s="83">
        <v>0</v>
      </c>
      <c r="Y1575">
        <v>0</v>
      </c>
      <c r="Z1575" s="83">
        <v>3.5540000000000003</v>
      </c>
      <c r="AA1575" s="83">
        <v>3.5540000000000003</v>
      </c>
    </row>
    <row r="1576" spans="1:27" x14ac:dyDescent="0.25">
      <c r="A1576" t="s">
        <v>1529</v>
      </c>
      <c r="B1576" t="s">
        <v>1529</v>
      </c>
      <c r="C1576" t="s">
        <v>3004</v>
      </c>
      <c r="D1576" t="s">
        <v>3005</v>
      </c>
      <c r="E1576" t="s">
        <v>3006</v>
      </c>
      <c r="F1576" t="s">
        <v>2745</v>
      </c>
      <c r="G1576" t="s">
        <v>2310</v>
      </c>
      <c r="H1576" t="s">
        <v>3007</v>
      </c>
      <c r="I1576" t="s">
        <v>44</v>
      </c>
      <c r="J1576" t="s">
        <v>45</v>
      </c>
      <c r="K1576" t="s">
        <v>98</v>
      </c>
      <c r="L1576" t="s">
        <v>99</v>
      </c>
      <c r="M1576" t="s">
        <v>1231</v>
      </c>
      <c r="N1576" t="s">
        <v>1232</v>
      </c>
      <c r="O1576" t="s">
        <v>1232</v>
      </c>
      <c r="P1576" t="s">
        <v>2462</v>
      </c>
      <c r="Q1576" t="s">
        <v>2463</v>
      </c>
      <c r="R1576" t="s">
        <v>131</v>
      </c>
      <c r="S1576" s="83">
        <v>4409.6000000000004</v>
      </c>
      <c r="T1576" s="83">
        <v>2756</v>
      </c>
      <c r="U1576" s="83">
        <v>1653.6000000000004</v>
      </c>
      <c r="V1576" s="83">
        <v>0</v>
      </c>
      <c r="W1576" s="83">
        <v>0</v>
      </c>
      <c r="X1576" s="83">
        <v>21.228886400709655</v>
      </c>
      <c r="Y1576">
        <v>0</v>
      </c>
      <c r="Z1576" s="83">
        <v>165.36</v>
      </c>
      <c r="AA1576" s="83">
        <v>186.58888640070967</v>
      </c>
    </row>
    <row r="1577" spans="1:27" x14ac:dyDescent="0.25">
      <c r="A1577" t="s">
        <v>1529</v>
      </c>
      <c r="B1577" t="s">
        <v>1529</v>
      </c>
      <c r="C1577" t="s">
        <v>3004</v>
      </c>
      <c r="D1577" t="s">
        <v>3005</v>
      </c>
      <c r="E1577" t="s">
        <v>3006</v>
      </c>
      <c r="F1577" t="s">
        <v>2745</v>
      </c>
      <c r="G1577" t="s">
        <v>2310</v>
      </c>
      <c r="H1577" t="s">
        <v>3007</v>
      </c>
      <c r="I1577" t="s">
        <v>44</v>
      </c>
      <c r="J1577" t="s">
        <v>45</v>
      </c>
      <c r="K1577" t="s">
        <v>102</v>
      </c>
      <c r="L1577" t="s">
        <v>103</v>
      </c>
      <c r="M1577" t="s">
        <v>516</v>
      </c>
      <c r="N1577" t="s">
        <v>867</v>
      </c>
      <c r="O1577" t="s">
        <v>868</v>
      </c>
      <c r="P1577" t="s">
        <v>869</v>
      </c>
      <c r="Q1577" t="s">
        <v>870</v>
      </c>
      <c r="R1577" t="s">
        <v>131</v>
      </c>
      <c r="S1577" s="83">
        <v>0</v>
      </c>
      <c r="T1577" s="83">
        <v>17.100000000000001</v>
      </c>
      <c r="U1577" s="83">
        <v>-17.100000000000001</v>
      </c>
      <c r="V1577" s="83">
        <v>0</v>
      </c>
      <c r="W1577" s="83">
        <v>0</v>
      </c>
      <c r="X1577" s="83">
        <v>0.13171769138321304</v>
      </c>
      <c r="Y1577">
        <v>0</v>
      </c>
      <c r="Z1577" s="83">
        <v>-1.7100000000000002</v>
      </c>
      <c r="AA1577" s="83">
        <v>-1.5782823086167872</v>
      </c>
    </row>
    <row r="1578" spans="1:27" x14ac:dyDescent="0.25">
      <c r="A1578" t="s">
        <v>1529</v>
      </c>
      <c r="B1578" t="s">
        <v>1529</v>
      </c>
      <c r="C1578" t="s">
        <v>3004</v>
      </c>
      <c r="D1578" t="s">
        <v>3005</v>
      </c>
      <c r="E1578" t="s">
        <v>3006</v>
      </c>
      <c r="F1578" t="s">
        <v>2745</v>
      </c>
      <c r="G1578" t="s">
        <v>2310</v>
      </c>
      <c r="H1578" t="s">
        <v>3007</v>
      </c>
      <c r="I1578" t="s">
        <v>44</v>
      </c>
      <c r="J1578" t="s">
        <v>45</v>
      </c>
      <c r="K1578" t="s">
        <v>109</v>
      </c>
      <c r="L1578" t="s">
        <v>110</v>
      </c>
      <c r="M1578" t="s">
        <v>404</v>
      </c>
      <c r="N1578" t="s">
        <v>405</v>
      </c>
      <c r="O1578" t="s">
        <v>406</v>
      </c>
      <c r="P1578" t="s">
        <v>1810</v>
      </c>
      <c r="Q1578" t="s">
        <v>1811</v>
      </c>
      <c r="R1578" t="s">
        <v>131</v>
      </c>
      <c r="S1578" s="83">
        <v>1919</v>
      </c>
      <c r="T1578" s="83">
        <v>959.5</v>
      </c>
      <c r="U1578" s="83">
        <v>959.5</v>
      </c>
      <c r="V1578" s="83">
        <v>0</v>
      </c>
      <c r="W1578" s="83">
        <v>0</v>
      </c>
      <c r="X1578" s="83">
        <v>7.3908260165025093</v>
      </c>
      <c r="Y1578">
        <v>0</v>
      </c>
      <c r="Z1578" s="83">
        <v>95.95</v>
      </c>
      <c r="AA1578" s="83">
        <v>103.34082601650252</v>
      </c>
    </row>
    <row r="1579" spans="1:27" x14ac:dyDescent="0.25">
      <c r="A1579" t="s">
        <v>1529</v>
      </c>
      <c r="B1579" t="s">
        <v>1529</v>
      </c>
      <c r="C1579" t="s">
        <v>3004</v>
      </c>
      <c r="D1579" t="s">
        <v>3005</v>
      </c>
      <c r="E1579" t="s">
        <v>3006</v>
      </c>
      <c r="F1579" t="s">
        <v>2745</v>
      </c>
      <c r="G1579" t="s">
        <v>2310</v>
      </c>
      <c r="H1579" t="s">
        <v>3007</v>
      </c>
      <c r="I1579" t="s">
        <v>44</v>
      </c>
      <c r="J1579" t="s">
        <v>45</v>
      </c>
      <c r="K1579" t="s">
        <v>109</v>
      </c>
      <c r="L1579" t="s">
        <v>110</v>
      </c>
      <c r="M1579" t="s">
        <v>404</v>
      </c>
      <c r="N1579" t="s">
        <v>405</v>
      </c>
      <c r="O1579" t="s">
        <v>406</v>
      </c>
      <c r="P1579" t="s">
        <v>1812</v>
      </c>
      <c r="Q1579" t="s">
        <v>1813</v>
      </c>
      <c r="R1579" t="s">
        <v>131</v>
      </c>
      <c r="S1579" s="83">
        <v>959.5</v>
      </c>
      <c r="T1579" s="83">
        <v>959.5</v>
      </c>
      <c r="U1579" s="83">
        <v>0</v>
      </c>
      <c r="V1579" s="83">
        <v>0</v>
      </c>
      <c r="W1579" s="83">
        <v>0</v>
      </c>
      <c r="X1579" s="83">
        <v>7.3908260165025093</v>
      </c>
      <c r="Y1579">
        <v>0</v>
      </c>
      <c r="Z1579" s="83">
        <v>0</v>
      </c>
      <c r="AA1579" s="83">
        <v>7.3908260165025155</v>
      </c>
    </row>
    <row r="1580" spans="1:27" x14ac:dyDescent="0.25">
      <c r="A1580" t="s">
        <v>1529</v>
      </c>
      <c r="B1580" t="s">
        <v>1529</v>
      </c>
      <c r="C1580" t="s">
        <v>3004</v>
      </c>
      <c r="D1580" t="s">
        <v>3005</v>
      </c>
      <c r="E1580" t="s">
        <v>3006</v>
      </c>
      <c r="F1580" t="s">
        <v>2745</v>
      </c>
      <c r="G1580" t="s">
        <v>2310</v>
      </c>
      <c r="H1580" t="s">
        <v>3007</v>
      </c>
      <c r="I1580" t="s">
        <v>44</v>
      </c>
      <c r="J1580" t="s">
        <v>45</v>
      </c>
      <c r="K1580" t="s">
        <v>109</v>
      </c>
      <c r="L1580" t="s">
        <v>110</v>
      </c>
      <c r="M1580" t="s">
        <v>404</v>
      </c>
      <c r="N1580" t="s">
        <v>405</v>
      </c>
      <c r="O1580" t="s">
        <v>406</v>
      </c>
      <c r="P1580" t="s">
        <v>1806</v>
      </c>
      <c r="Q1580" t="s">
        <v>1807</v>
      </c>
      <c r="R1580" t="s">
        <v>131</v>
      </c>
      <c r="S1580" s="83">
        <v>0</v>
      </c>
      <c r="T1580" s="83">
        <v>714</v>
      </c>
      <c r="U1580" s="83">
        <v>-714</v>
      </c>
      <c r="V1580" s="83">
        <v>0</v>
      </c>
      <c r="W1580" s="83">
        <v>0</v>
      </c>
      <c r="X1580" s="83">
        <v>5.499791324421877</v>
      </c>
      <c r="Y1580">
        <v>0</v>
      </c>
      <c r="Z1580" s="83">
        <v>-71.400000000000006</v>
      </c>
      <c r="AA1580" s="83">
        <v>-65.900208675578128</v>
      </c>
    </row>
    <row r="1581" spans="1:27" x14ac:dyDescent="0.25">
      <c r="A1581" t="s">
        <v>1529</v>
      </c>
      <c r="B1581" t="s">
        <v>1529</v>
      </c>
      <c r="C1581" t="s">
        <v>3004</v>
      </c>
      <c r="D1581" t="s">
        <v>3005</v>
      </c>
      <c r="E1581" t="s">
        <v>3006</v>
      </c>
      <c r="F1581" t="s">
        <v>2745</v>
      </c>
      <c r="G1581" t="s">
        <v>2310</v>
      </c>
      <c r="H1581" t="s">
        <v>3007</v>
      </c>
      <c r="I1581" t="s">
        <v>44</v>
      </c>
      <c r="J1581" t="s">
        <v>45</v>
      </c>
      <c r="K1581" t="s">
        <v>109</v>
      </c>
      <c r="L1581" t="s">
        <v>110</v>
      </c>
      <c r="M1581" t="s">
        <v>404</v>
      </c>
      <c r="N1581" t="s">
        <v>405</v>
      </c>
      <c r="O1581" t="s">
        <v>406</v>
      </c>
      <c r="P1581" t="s">
        <v>719</v>
      </c>
      <c r="Q1581" t="s">
        <v>720</v>
      </c>
      <c r="R1581" t="s">
        <v>131</v>
      </c>
      <c r="S1581" s="83">
        <v>0</v>
      </c>
      <c r="T1581" s="83">
        <v>1530</v>
      </c>
      <c r="U1581" s="83">
        <v>-1530</v>
      </c>
      <c r="V1581" s="83">
        <v>0</v>
      </c>
      <c r="W1581" s="83">
        <v>0</v>
      </c>
      <c r="X1581" s="83">
        <v>11.785267123761166</v>
      </c>
      <c r="Y1581">
        <v>0</v>
      </c>
      <c r="Z1581" s="83">
        <v>-153</v>
      </c>
      <c r="AA1581" s="83">
        <v>-141.21473287623883</v>
      </c>
    </row>
    <row r="1582" spans="1:27" x14ac:dyDescent="0.25">
      <c r="A1582" t="s">
        <v>1529</v>
      </c>
      <c r="B1582" t="s">
        <v>1529</v>
      </c>
      <c r="C1582" t="s">
        <v>3004</v>
      </c>
      <c r="D1582" t="s">
        <v>3005</v>
      </c>
      <c r="E1582" t="s">
        <v>3006</v>
      </c>
      <c r="F1582" t="s">
        <v>2745</v>
      </c>
      <c r="G1582" t="s">
        <v>2310</v>
      </c>
      <c r="H1582" t="s">
        <v>3007</v>
      </c>
      <c r="I1582" t="s">
        <v>44</v>
      </c>
      <c r="J1582" t="s">
        <v>45</v>
      </c>
      <c r="K1582" t="s">
        <v>109</v>
      </c>
      <c r="L1582" t="s">
        <v>110</v>
      </c>
      <c r="M1582" t="s">
        <v>404</v>
      </c>
      <c r="N1582" t="s">
        <v>405</v>
      </c>
      <c r="O1582" t="s">
        <v>406</v>
      </c>
      <c r="P1582" t="s">
        <v>3884</v>
      </c>
      <c r="Q1582" t="s">
        <v>3885</v>
      </c>
      <c r="R1582" t="s">
        <v>131</v>
      </c>
      <c r="S1582" s="83">
        <v>765</v>
      </c>
      <c r="T1582" s="83">
        <v>765</v>
      </c>
      <c r="U1582" s="83">
        <v>0</v>
      </c>
      <c r="V1582" s="83">
        <v>0</v>
      </c>
      <c r="W1582" s="83">
        <v>0</v>
      </c>
      <c r="X1582" s="83">
        <v>5.892633561880583</v>
      </c>
      <c r="Y1582">
        <v>0</v>
      </c>
      <c r="Z1582" s="83">
        <v>0</v>
      </c>
      <c r="AA1582" s="83">
        <v>5.8926335618805865</v>
      </c>
    </row>
    <row r="1583" spans="1:27" x14ac:dyDescent="0.25">
      <c r="A1583" t="s">
        <v>1529</v>
      </c>
      <c r="B1583" t="s">
        <v>1529</v>
      </c>
      <c r="C1583" t="s">
        <v>3004</v>
      </c>
      <c r="D1583" t="s">
        <v>3005</v>
      </c>
      <c r="E1583" t="s">
        <v>3006</v>
      </c>
      <c r="F1583" t="s">
        <v>2745</v>
      </c>
      <c r="G1583" t="s">
        <v>2310</v>
      </c>
      <c r="H1583" t="s">
        <v>3007</v>
      </c>
      <c r="I1583" t="s">
        <v>44</v>
      </c>
      <c r="J1583" t="s">
        <v>45</v>
      </c>
      <c r="K1583" t="s">
        <v>109</v>
      </c>
      <c r="L1583" t="s">
        <v>110</v>
      </c>
      <c r="M1583" t="s">
        <v>404</v>
      </c>
      <c r="N1583" t="s">
        <v>405</v>
      </c>
      <c r="O1583" t="s">
        <v>406</v>
      </c>
      <c r="P1583" t="s">
        <v>3886</v>
      </c>
      <c r="Q1583" t="s">
        <v>3887</v>
      </c>
      <c r="R1583" t="s">
        <v>131</v>
      </c>
      <c r="S1583" s="83">
        <v>0</v>
      </c>
      <c r="T1583" s="83">
        <v>714</v>
      </c>
      <c r="U1583" s="83">
        <v>-714</v>
      </c>
      <c r="V1583" s="83">
        <v>0</v>
      </c>
      <c r="W1583" s="83">
        <v>0</v>
      </c>
      <c r="X1583" s="83">
        <v>5.499791324421877</v>
      </c>
      <c r="Y1583">
        <v>0</v>
      </c>
      <c r="Z1583" s="83">
        <v>-71.400000000000006</v>
      </c>
      <c r="AA1583" s="83">
        <v>-65.900208675578128</v>
      </c>
    </row>
    <row r="1584" spans="1:27" x14ac:dyDescent="0.25">
      <c r="A1584" t="s">
        <v>1529</v>
      </c>
      <c r="B1584" t="s">
        <v>1529</v>
      </c>
      <c r="C1584" t="s">
        <v>3012</v>
      </c>
      <c r="D1584" t="s">
        <v>3013</v>
      </c>
      <c r="E1584" t="s">
        <v>3014</v>
      </c>
      <c r="F1584" t="s">
        <v>3015</v>
      </c>
      <c r="G1584" t="s">
        <v>2310</v>
      </c>
      <c r="H1584" t="s">
        <v>3016</v>
      </c>
      <c r="I1584" t="s">
        <v>68</v>
      </c>
      <c r="J1584" t="s">
        <v>80</v>
      </c>
      <c r="K1584" t="s">
        <v>81</v>
      </c>
      <c r="L1584" t="s">
        <v>82</v>
      </c>
      <c r="M1584" t="s">
        <v>848</v>
      </c>
      <c r="N1584" t="s">
        <v>3684</v>
      </c>
      <c r="O1584" t="s">
        <v>1131</v>
      </c>
      <c r="P1584" t="s">
        <v>1783</v>
      </c>
      <c r="Q1584" t="s">
        <v>1784</v>
      </c>
      <c r="R1584" t="s">
        <v>131</v>
      </c>
      <c r="S1584" s="83">
        <v>0</v>
      </c>
      <c r="T1584" s="83">
        <v>450.85</v>
      </c>
      <c r="U1584" s="83">
        <v>-450.85</v>
      </c>
      <c r="V1584" s="83">
        <v>0</v>
      </c>
      <c r="W1584" s="83">
        <v>0</v>
      </c>
      <c r="X1584" s="83">
        <v>3.472802407024655</v>
      </c>
      <c r="Y1584">
        <v>0</v>
      </c>
      <c r="Z1584" s="83">
        <v>-45.085000000000008</v>
      </c>
      <c r="AA1584" s="83">
        <v>-41.612197592975356</v>
      </c>
    </row>
    <row r="1585" spans="1:27" x14ac:dyDescent="0.25">
      <c r="A1585" t="s">
        <v>1529</v>
      </c>
      <c r="B1585" t="s">
        <v>1529</v>
      </c>
      <c r="C1585" t="s">
        <v>3012</v>
      </c>
      <c r="D1585" t="s">
        <v>3013</v>
      </c>
      <c r="E1585" t="s">
        <v>3014</v>
      </c>
      <c r="F1585" t="s">
        <v>3015</v>
      </c>
      <c r="G1585" t="s">
        <v>2310</v>
      </c>
      <c r="H1585" t="s">
        <v>3016</v>
      </c>
      <c r="I1585" t="s">
        <v>68</v>
      </c>
      <c r="J1585" t="s">
        <v>80</v>
      </c>
      <c r="K1585" t="s">
        <v>81</v>
      </c>
      <c r="L1585" t="s">
        <v>82</v>
      </c>
      <c r="M1585" t="s">
        <v>848</v>
      </c>
      <c r="N1585" t="s">
        <v>849</v>
      </c>
      <c r="O1585" t="s">
        <v>850</v>
      </c>
      <c r="P1585" t="s">
        <v>1787</v>
      </c>
      <c r="Q1585" t="s">
        <v>1788</v>
      </c>
      <c r="R1585" t="s">
        <v>131</v>
      </c>
      <c r="S1585" s="83">
        <v>297.89999999999998</v>
      </c>
      <c r="T1585" s="83">
        <v>595.79999999999995</v>
      </c>
      <c r="U1585" s="83">
        <v>-297.89999999999998</v>
      </c>
      <c r="V1585" s="83">
        <v>0</v>
      </c>
      <c r="W1585" s="83">
        <v>0</v>
      </c>
      <c r="X1585" s="83">
        <v>4.5893216681940538</v>
      </c>
      <c r="Y1585">
        <v>0</v>
      </c>
      <c r="Z1585" s="83">
        <v>-29.79</v>
      </c>
      <c r="AA1585" s="83">
        <v>-25.200678331805946</v>
      </c>
    </row>
    <row r="1586" spans="1:27" x14ac:dyDescent="0.25">
      <c r="A1586" t="s">
        <v>1529</v>
      </c>
      <c r="B1586" t="s">
        <v>1529</v>
      </c>
      <c r="C1586" t="s">
        <v>3012</v>
      </c>
      <c r="D1586" t="s">
        <v>3013</v>
      </c>
      <c r="E1586" t="s">
        <v>3014</v>
      </c>
      <c r="F1586" t="s">
        <v>3015</v>
      </c>
      <c r="G1586" t="s">
        <v>2310</v>
      </c>
      <c r="H1586" t="s">
        <v>3016</v>
      </c>
      <c r="I1586" t="s">
        <v>68</v>
      </c>
      <c r="J1586" t="s">
        <v>80</v>
      </c>
      <c r="K1586" t="s">
        <v>81</v>
      </c>
      <c r="L1586" t="s">
        <v>82</v>
      </c>
      <c r="M1586" t="s">
        <v>848</v>
      </c>
      <c r="N1586" t="s">
        <v>849</v>
      </c>
      <c r="O1586" t="s">
        <v>850</v>
      </c>
      <c r="P1586" t="s">
        <v>2753</v>
      </c>
      <c r="Q1586" t="s">
        <v>2754</v>
      </c>
      <c r="R1586" t="s">
        <v>131</v>
      </c>
      <c r="S1586" s="83">
        <v>0</v>
      </c>
      <c r="T1586" s="83">
        <v>0</v>
      </c>
      <c r="U1586" s="83">
        <v>0</v>
      </c>
      <c r="V1586" s="83">
        <v>0</v>
      </c>
      <c r="W1586" s="83">
        <v>0</v>
      </c>
      <c r="X1586" s="83">
        <v>0</v>
      </c>
      <c r="Y1586">
        <v>0</v>
      </c>
      <c r="Z1586" s="83">
        <v>0</v>
      </c>
      <c r="AA1586" s="83">
        <v>0</v>
      </c>
    </row>
    <row r="1587" spans="1:27" x14ac:dyDescent="0.25">
      <c r="A1587" t="s">
        <v>1529</v>
      </c>
      <c r="B1587" t="s">
        <v>1529</v>
      </c>
      <c r="C1587" t="s">
        <v>3012</v>
      </c>
      <c r="D1587" t="s">
        <v>3013</v>
      </c>
      <c r="E1587" t="s">
        <v>3014</v>
      </c>
      <c r="F1587" t="s">
        <v>3015</v>
      </c>
      <c r="G1587" t="s">
        <v>2310</v>
      </c>
      <c r="H1587" t="s">
        <v>3016</v>
      </c>
      <c r="I1587" t="s">
        <v>68</v>
      </c>
      <c r="J1587" t="s">
        <v>80</v>
      </c>
      <c r="K1587" t="s">
        <v>81</v>
      </c>
      <c r="L1587" t="s">
        <v>82</v>
      </c>
      <c r="M1587" t="s">
        <v>848</v>
      </c>
      <c r="N1587" t="s">
        <v>849</v>
      </c>
      <c r="O1587" t="s">
        <v>850</v>
      </c>
      <c r="P1587" t="s">
        <v>3019</v>
      </c>
      <c r="Q1587" t="s">
        <v>3020</v>
      </c>
      <c r="R1587" t="s">
        <v>131</v>
      </c>
      <c r="S1587" s="83">
        <v>0</v>
      </c>
      <c r="T1587" s="83">
        <v>747.44</v>
      </c>
      <c r="U1587" s="83">
        <v>-747.44</v>
      </c>
      <c r="V1587" s="83">
        <v>0</v>
      </c>
      <c r="W1587" s="83">
        <v>0</v>
      </c>
      <c r="X1587" s="83">
        <v>5.7573725875712727</v>
      </c>
      <c r="Y1587">
        <v>0</v>
      </c>
      <c r="Z1587" s="83">
        <v>-74.744000000000014</v>
      </c>
      <c r="AA1587" s="83">
        <v>-68.986627412428746</v>
      </c>
    </row>
    <row r="1588" spans="1:27" x14ac:dyDescent="0.25">
      <c r="A1588" t="s">
        <v>1529</v>
      </c>
      <c r="B1588" t="s">
        <v>1529</v>
      </c>
      <c r="C1588" t="s">
        <v>3012</v>
      </c>
      <c r="D1588" t="s">
        <v>3013</v>
      </c>
      <c r="E1588" t="s">
        <v>3014</v>
      </c>
      <c r="F1588" t="s">
        <v>3015</v>
      </c>
      <c r="G1588" t="s">
        <v>2310</v>
      </c>
      <c r="H1588" t="s">
        <v>3016</v>
      </c>
      <c r="I1588" t="s">
        <v>68</v>
      </c>
      <c r="J1588" t="s">
        <v>80</v>
      </c>
      <c r="K1588" t="s">
        <v>81</v>
      </c>
      <c r="L1588" t="s">
        <v>82</v>
      </c>
      <c r="M1588" t="s">
        <v>369</v>
      </c>
      <c r="N1588" t="s">
        <v>370</v>
      </c>
      <c r="O1588" t="s">
        <v>371</v>
      </c>
      <c r="P1588" t="s">
        <v>1129</v>
      </c>
      <c r="Q1588" t="s">
        <v>1130</v>
      </c>
      <c r="R1588" t="s">
        <v>131</v>
      </c>
      <c r="S1588" s="83">
        <v>0</v>
      </c>
      <c r="T1588" s="83">
        <v>169.35</v>
      </c>
      <c r="U1588" s="83">
        <v>-169.35</v>
      </c>
      <c r="V1588" s="83">
        <v>0</v>
      </c>
      <c r="W1588" s="83">
        <v>0</v>
      </c>
      <c r="X1588" s="83">
        <v>1.3044673120319956</v>
      </c>
      <c r="Y1588">
        <v>0</v>
      </c>
      <c r="Z1588" s="83">
        <v>-16.934999999999999</v>
      </c>
      <c r="AA1588" s="83">
        <v>-15.630532687968003</v>
      </c>
    </row>
    <row r="1589" spans="1:27" x14ac:dyDescent="0.25">
      <c r="A1589" t="s">
        <v>1529</v>
      </c>
      <c r="B1589" t="s">
        <v>1529</v>
      </c>
      <c r="C1589" t="s">
        <v>3012</v>
      </c>
      <c r="D1589" t="s">
        <v>3013</v>
      </c>
      <c r="E1589" t="s">
        <v>3014</v>
      </c>
      <c r="F1589" t="s">
        <v>3015</v>
      </c>
      <c r="G1589" t="s">
        <v>2310</v>
      </c>
      <c r="H1589" t="s">
        <v>3016</v>
      </c>
      <c r="I1589" t="s">
        <v>68</v>
      </c>
      <c r="J1589" t="s">
        <v>80</v>
      </c>
      <c r="K1589" t="s">
        <v>81</v>
      </c>
      <c r="L1589" t="s">
        <v>82</v>
      </c>
      <c r="M1589" t="s">
        <v>369</v>
      </c>
      <c r="N1589" t="s">
        <v>370</v>
      </c>
      <c r="O1589" t="s">
        <v>371</v>
      </c>
      <c r="P1589" t="s">
        <v>3017</v>
      </c>
      <c r="Q1589" t="s">
        <v>3018</v>
      </c>
      <c r="R1589" t="s">
        <v>131</v>
      </c>
      <c r="S1589" s="83">
        <v>1431.85</v>
      </c>
      <c r="T1589" s="83">
        <v>0</v>
      </c>
      <c r="U1589" s="83">
        <v>1431.85</v>
      </c>
      <c r="V1589" s="83">
        <v>0</v>
      </c>
      <c r="W1589" s="83">
        <v>0</v>
      </c>
      <c r="X1589" s="83">
        <v>0</v>
      </c>
      <c r="Y1589">
        <v>0</v>
      </c>
      <c r="Z1589" s="83">
        <v>143.185</v>
      </c>
      <c r="AA1589" s="83">
        <v>143.185</v>
      </c>
    </row>
    <row r="1590" spans="1:27" x14ac:dyDescent="0.25">
      <c r="A1590" t="s">
        <v>1529</v>
      </c>
      <c r="B1590" t="s">
        <v>1529</v>
      </c>
      <c r="C1590" t="s">
        <v>3012</v>
      </c>
      <c r="D1590" t="s">
        <v>3013</v>
      </c>
      <c r="E1590" t="s">
        <v>3014</v>
      </c>
      <c r="F1590" t="s">
        <v>3015</v>
      </c>
      <c r="G1590" t="s">
        <v>2310</v>
      </c>
      <c r="H1590" t="s">
        <v>3016</v>
      </c>
      <c r="I1590" t="s">
        <v>68</v>
      </c>
      <c r="J1590" t="s">
        <v>80</v>
      </c>
      <c r="K1590" t="s">
        <v>81</v>
      </c>
      <c r="L1590" t="s">
        <v>82</v>
      </c>
      <c r="M1590" t="s">
        <v>369</v>
      </c>
      <c r="N1590" t="s">
        <v>2356</v>
      </c>
      <c r="O1590" t="s">
        <v>2357</v>
      </c>
      <c r="P1590" t="s">
        <v>2608</v>
      </c>
      <c r="Q1590" t="s">
        <v>2609</v>
      </c>
      <c r="R1590" t="s">
        <v>131</v>
      </c>
      <c r="S1590" s="83">
        <v>11253.94</v>
      </c>
      <c r="T1590" s="83">
        <v>9459.4399999999969</v>
      </c>
      <c r="U1590" s="83">
        <v>1794.5000000000036</v>
      </c>
      <c r="V1590" s="83">
        <v>0</v>
      </c>
      <c r="W1590" s="83">
        <v>0</v>
      </c>
      <c r="X1590" s="83">
        <v>72.864070092281892</v>
      </c>
      <c r="Y1590">
        <v>0</v>
      </c>
      <c r="Z1590" s="83">
        <v>179.45000000000016</v>
      </c>
      <c r="AA1590" s="83">
        <v>252.31407009228212</v>
      </c>
    </row>
    <row r="1591" spans="1:27" x14ac:dyDescent="0.25">
      <c r="A1591" t="s">
        <v>1529</v>
      </c>
      <c r="B1591" t="s">
        <v>1529</v>
      </c>
      <c r="C1591" t="s">
        <v>3012</v>
      </c>
      <c r="D1591" t="s">
        <v>3013</v>
      </c>
      <c r="E1591" t="s">
        <v>3014</v>
      </c>
      <c r="F1591" t="s">
        <v>3015</v>
      </c>
      <c r="G1591" t="s">
        <v>2310</v>
      </c>
      <c r="H1591" t="s">
        <v>3016</v>
      </c>
      <c r="I1591" t="s">
        <v>68</v>
      </c>
      <c r="J1591" t="s">
        <v>80</v>
      </c>
      <c r="K1591" t="s">
        <v>81</v>
      </c>
      <c r="L1591" t="s">
        <v>82</v>
      </c>
      <c r="M1591" t="s">
        <v>984</v>
      </c>
      <c r="N1591" t="s">
        <v>1140</v>
      </c>
      <c r="O1591" t="s">
        <v>1141</v>
      </c>
      <c r="P1591" t="s">
        <v>1142</v>
      </c>
      <c r="Q1591" t="s">
        <v>1143</v>
      </c>
      <c r="R1591" t="s">
        <v>131</v>
      </c>
      <c r="S1591" s="83">
        <v>5159</v>
      </c>
      <c r="T1591" s="83">
        <v>7004</v>
      </c>
      <c r="U1591" s="83">
        <v>-1845</v>
      </c>
      <c r="V1591" s="83">
        <v>0</v>
      </c>
      <c r="W1591" s="83">
        <v>0</v>
      </c>
      <c r="X1591" s="83">
        <v>53.950333944328889</v>
      </c>
      <c r="Y1591">
        <v>0</v>
      </c>
      <c r="Z1591" s="83">
        <v>-184.50000000000011</v>
      </c>
      <c r="AA1591" s="83">
        <v>-130.5496660556712</v>
      </c>
    </row>
    <row r="1592" spans="1:27" x14ac:dyDescent="0.25">
      <c r="A1592" t="s">
        <v>1529</v>
      </c>
      <c r="B1592" t="s">
        <v>1529</v>
      </c>
      <c r="C1592" t="s">
        <v>3012</v>
      </c>
      <c r="D1592" t="s">
        <v>3013</v>
      </c>
      <c r="E1592" t="s">
        <v>3014</v>
      </c>
      <c r="F1592" t="s">
        <v>3015</v>
      </c>
      <c r="G1592" t="s">
        <v>2310</v>
      </c>
      <c r="H1592" t="s">
        <v>3016</v>
      </c>
      <c r="I1592" t="s">
        <v>68</v>
      </c>
      <c r="J1592" t="s">
        <v>80</v>
      </c>
      <c r="K1592" t="s">
        <v>81</v>
      </c>
      <c r="L1592" t="s">
        <v>82</v>
      </c>
      <c r="M1592" t="s">
        <v>984</v>
      </c>
      <c r="N1592" t="s">
        <v>998</v>
      </c>
      <c r="O1592" t="s">
        <v>1432</v>
      </c>
      <c r="P1592" t="s">
        <v>2088</v>
      </c>
      <c r="Q1592" t="s">
        <v>2089</v>
      </c>
      <c r="R1592" t="s">
        <v>131</v>
      </c>
      <c r="S1592" s="83">
        <v>1140</v>
      </c>
      <c r="T1592" s="83">
        <v>230.21</v>
      </c>
      <c r="U1592" s="83">
        <v>909.79</v>
      </c>
      <c r="V1592" s="83">
        <v>0</v>
      </c>
      <c r="W1592" s="83">
        <v>0</v>
      </c>
      <c r="X1592" s="83">
        <v>1.7732590487327178</v>
      </c>
      <c r="Y1592">
        <v>0</v>
      </c>
      <c r="Z1592" s="83">
        <v>90.978999999999999</v>
      </c>
      <c r="AA1592" s="83">
        <v>92.752259048732725</v>
      </c>
    </row>
    <row r="1593" spans="1:27" x14ac:dyDescent="0.25">
      <c r="A1593" t="s">
        <v>1529</v>
      </c>
      <c r="B1593" t="s">
        <v>1529</v>
      </c>
      <c r="C1593" t="s">
        <v>3012</v>
      </c>
      <c r="D1593" t="s">
        <v>3013</v>
      </c>
      <c r="E1593" t="s">
        <v>3014</v>
      </c>
      <c r="F1593" t="s">
        <v>3015</v>
      </c>
      <c r="G1593" t="s">
        <v>2310</v>
      </c>
      <c r="H1593" t="s">
        <v>3016</v>
      </c>
      <c r="I1593" t="s">
        <v>68</v>
      </c>
      <c r="J1593" t="s">
        <v>80</v>
      </c>
      <c r="K1593" t="s">
        <v>81</v>
      </c>
      <c r="L1593" t="s">
        <v>82</v>
      </c>
      <c r="M1593" t="s">
        <v>984</v>
      </c>
      <c r="N1593" t="s">
        <v>998</v>
      </c>
      <c r="O1593" t="s">
        <v>1432</v>
      </c>
      <c r="P1593" t="s">
        <v>1789</v>
      </c>
      <c r="Q1593" t="s">
        <v>1790</v>
      </c>
      <c r="R1593" t="s">
        <v>131</v>
      </c>
      <c r="S1593" s="83">
        <v>720</v>
      </c>
      <c r="T1593" s="83">
        <v>0</v>
      </c>
      <c r="U1593" s="83">
        <v>720</v>
      </c>
      <c r="V1593" s="83">
        <v>0</v>
      </c>
      <c r="W1593" s="83">
        <v>0</v>
      </c>
      <c r="X1593" s="83">
        <v>0</v>
      </c>
      <c r="Y1593">
        <v>0</v>
      </c>
      <c r="Z1593" s="83">
        <v>72</v>
      </c>
      <c r="AA1593" s="83">
        <v>72</v>
      </c>
    </row>
    <row r="1594" spans="1:27" x14ac:dyDescent="0.25">
      <c r="A1594" t="s">
        <v>1529</v>
      </c>
      <c r="B1594" t="s">
        <v>1529</v>
      </c>
      <c r="C1594" t="s">
        <v>3012</v>
      </c>
      <c r="D1594" t="s">
        <v>3013</v>
      </c>
      <c r="E1594" t="s">
        <v>3014</v>
      </c>
      <c r="F1594" t="s">
        <v>3015</v>
      </c>
      <c r="G1594" t="s">
        <v>2310</v>
      </c>
      <c r="H1594" t="s">
        <v>3016</v>
      </c>
      <c r="I1594" t="s">
        <v>68</v>
      </c>
      <c r="J1594" t="s">
        <v>80</v>
      </c>
      <c r="K1594" t="s">
        <v>81</v>
      </c>
      <c r="L1594" t="s">
        <v>82</v>
      </c>
      <c r="M1594" t="s">
        <v>984</v>
      </c>
      <c r="N1594" t="s">
        <v>998</v>
      </c>
      <c r="O1594" t="s">
        <v>999</v>
      </c>
      <c r="P1594" t="s">
        <v>1000</v>
      </c>
      <c r="Q1594" t="s">
        <v>1001</v>
      </c>
      <c r="R1594" t="s">
        <v>131</v>
      </c>
      <c r="S1594" s="83">
        <v>2070</v>
      </c>
      <c r="T1594" s="83">
        <v>0</v>
      </c>
      <c r="U1594" s="83">
        <v>2070</v>
      </c>
      <c r="V1594" s="83">
        <v>0</v>
      </c>
      <c r="W1594" s="83">
        <v>0</v>
      </c>
      <c r="X1594" s="83">
        <v>0</v>
      </c>
      <c r="Y1594">
        <v>0</v>
      </c>
      <c r="Z1594" s="83">
        <v>207</v>
      </c>
      <c r="AA1594" s="83">
        <v>207</v>
      </c>
    </row>
    <row r="1595" spans="1:27" x14ac:dyDescent="0.25">
      <c r="A1595" t="s">
        <v>1529</v>
      </c>
      <c r="B1595" t="s">
        <v>1529</v>
      </c>
      <c r="C1595" t="s">
        <v>3012</v>
      </c>
      <c r="D1595" t="s">
        <v>3013</v>
      </c>
      <c r="E1595" t="s">
        <v>3014</v>
      </c>
      <c r="F1595" t="s">
        <v>3015</v>
      </c>
      <c r="G1595" t="s">
        <v>2310</v>
      </c>
      <c r="H1595" t="s">
        <v>3016</v>
      </c>
      <c r="I1595" t="s">
        <v>68</v>
      </c>
      <c r="J1595" t="s">
        <v>80</v>
      </c>
      <c r="K1595" t="s">
        <v>81</v>
      </c>
      <c r="L1595" t="s">
        <v>82</v>
      </c>
      <c r="M1595" t="s">
        <v>984</v>
      </c>
      <c r="N1595" t="s">
        <v>998</v>
      </c>
      <c r="O1595" t="s">
        <v>999</v>
      </c>
      <c r="P1595" t="s">
        <v>1136</v>
      </c>
      <c r="Q1595" t="s">
        <v>1137</v>
      </c>
      <c r="R1595" t="s">
        <v>131</v>
      </c>
      <c r="S1595" s="83">
        <v>18910</v>
      </c>
      <c r="T1595" s="83">
        <v>2634</v>
      </c>
      <c r="U1595" s="83">
        <v>16276</v>
      </c>
      <c r="V1595" s="83">
        <v>0</v>
      </c>
      <c r="W1595" s="83">
        <v>0</v>
      </c>
      <c r="X1595" s="83">
        <v>20.289146146396675</v>
      </c>
      <c r="Y1595">
        <v>0</v>
      </c>
      <c r="Z1595" s="83">
        <v>1627.6</v>
      </c>
      <c r="AA1595" s="83">
        <v>1647.8891461463968</v>
      </c>
    </row>
    <row r="1596" spans="1:27" x14ac:dyDescent="0.25">
      <c r="A1596" t="s">
        <v>1529</v>
      </c>
      <c r="B1596" t="s">
        <v>1529</v>
      </c>
      <c r="C1596" t="s">
        <v>3012</v>
      </c>
      <c r="D1596" t="s">
        <v>3013</v>
      </c>
      <c r="E1596" t="s">
        <v>3014</v>
      </c>
      <c r="F1596" t="s">
        <v>3015</v>
      </c>
      <c r="G1596" t="s">
        <v>2310</v>
      </c>
      <c r="H1596" t="s">
        <v>3016</v>
      </c>
      <c r="I1596" t="s">
        <v>68</v>
      </c>
      <c r="J1596" t="s">
        <v>80</v>
      </c>
      <c r="K1596" t="s">
        <v>81</v>
      </c>
      <c r="L1596" t="s">
        <v>82</v>
      </c>
      <c r="M1596" t="s">
        <v>984</v>
      </c>
      <c r="N1596" t="s">
        <v>998</v>
      </c>
      <c r="O1596" t="s">
        <v>1138</v>
      </c>
      <c r="P1596" t="s">
        <v>1139</v>
      </c>
      <c r="Q1596" t="s">
        <v>1791</v>
      </c>
      <c r="R1596" t="s">
        <v>131</v>
      </c>
      <c r="S1596" s="83">
        <v>24661.38</v>
      </c>
      <c r="T1596" s="83">
        <v>2840</v>
      </c>
      <c r="U1596" s="83">
        <v>21821.38</v>
      </c>
      <c r="V1596" s="83">
        <v>0</v>
      </c>
      <c r="W1596" s="83">
        <v>0</v>
      </c>
      <c r="X1596" s="83">
        <v>21.875920674171056</v>
      </c>
      <c r="Y1596">
        <v>0</v>
      </c>
      <c r="Z1596" s="83">
        <v>2182.1379999999999</v>
      </c>
      <c r="AA1596" s="83">
        <v>2204.013920674171</v>
      </c>
    </row>
    <row r="1597" spans="1:27" x14ac:dyDescent="0.25">
      <c r="A1597" t="s">
        <v>1529</v>
      </c>
      <c r="B1597" t="s">
        <v>1529</v>
      </c>
      <c r="C1597" t="s">
        <v>3012</v>
      </c>
      <c r="D1597" t="s">
        <v>3013</v>
      </c>
      <c r="E1597" t="s">
        <v>3014</v>
      </c>
      <c r="F1597" t="s">
        <v>3015</v>
      </c>
      <c r="G1597" t="s">
        <v>2310</v>
      </c>
      <c r="H1597" t="s">
        <v>3016</v>
      </c>
      <c r="I1597" t="s">
        <v>68</v>
      </c>
      <c r="J1597" t="s">
        <v>80</v>
      </c>
      <c r="K1597" t="s">
        <v>83</v>
      </c>
      <c r="L1597" t="s">
        <v>82</v>
      </c>
      <c r="M1597" t="s">
        <v>214</v>
      </c>
      <c r="N1597" t="s">
        <v>215</v>
      </c>
      <c r="O1597" t="s">
        <v>414</v>
      </c>
      <c r="P1597" t="s">
        <v>3055</v>
      </c>
      <c r="Q1597" t="s">
        <v>416</v>
      </c>
      <c r="R1597" t="s">
        <v>72</v>
      </c>
      <c r="S1597" s="83">
        <v>85.02</v>
      </c>
      <c r="T1597" s="83">
        <v>85.02</v>
      </c>
      <c r="U1597" s="83">
        <v>0</v>
      </c>
      <c r="V1597" s="83">
        <v>0</v>
      </c>
      <c r="W1597" s="83">
        <v>0</v>
      </c>
      <c r="X1597" s="83">
        <v>0.65489111821057144</v>
      </c>
      <c r="Y1597">
        <v>0</v>
      </c>
      <c r="Z1597" s="83">
        <v>0</v>
      </c>
      <c r="AA1597" s="83">
        <v>0.65489111821057122</v>
      </c>
    </row>
    <row r="1598" spans="1:27" x14ac:dyDescent="0.25">
      <c r="A1598" t="s">
        <v>1529</v>
      </c>
      <c r="B1598" t="s">
        <v>1529</v>
      </c>
      <c r="C1598" t="s">
        <v>3012</v>
      </c>
      <c r="D1598" t="s">
        <v>3013</v>
      </c>
      <c r="E1598" t="s">
        <v>3014</v>
      </c>
      <c r="F1598" t="s">
        <v>3015</v>
      </c>
      <c r="G1598" t="s">
        <v>2310</v>
      </c>
      <c r="H1598" t="s">
        <v>3016</v>
      </c>
      <c r="I1598" t="s">
        <v>68</v>
      </c>
      <c r="J1598" t="s">
        <v>80</v>
      </c>
      <c r="K1598" t="s">
        <v>83</v>
      </c>
      <c r="L1598" t="s">
        <v>82</v>
      </c>
      <c r="M1598" t="s">
        <v>214</v>
      </c>
      <c r="N1598" t="s">
        <v>906</v>
      </c>
      <c r="O1598" t="s">
        <v>906</v>
      </c>
      <c r="P1598" t="s">
        <v>1980</v>
      </c>
      <c r="Q1598" t="s">
        <v>907</v>
      </c>
      <c r="R1598" t="s">
        <v>72</v>
      </c>
      <c r="S1598" s="83">
        <v>0</v>
      </c>
      <c r="T1598" s="83">
        <v>313.20999999999998</v>
      </c>
      <c r="U1598" s="83">
        <v>-313.20999999999998</v>
      </c>
      <c r="V1598" s="83">
        <v>0</v>
      </c>
      <c r="W1598" s="83">
        <v>0</v>
      </c>
      <c r="X1598" s="83">
        <v>2.412590533224336</v>
      </c>
      <c r="Y1598">
        <v>0</v>
      </c>
      <c r="Z1598" s="83">
        <v>-31.320999999999998</v>
      </c>
      <c r="AA1598" s="83">
        <v>-28.908409466775662</v>
      </c>
    </row>
    <row r="1599" spans="1:27" x14ac:dyDescent="0.25">
      <c r="A1599" t="s">
        <v>1529</v>
      </c>
      <c r="B1599" t="s">
        <v>1529</v>
      </c>
      <c r="C1599" t="s">
        <v>3012</v>
      </c>
      <c r="D1599" t="s">
        <v>3013</v>
      </c>
      <c r="E1599" t="s">
        <v>3014</v>
      </c>
      <c r="F1599" t="s">
        <v>3015</v>
      </c>
      <c r="G1599" t="s">
        <v>2310</v>
      </c>
      <c r="H1599" t="s">
        <v>3016</v>
      </c>
      <c r="I1599" t="s">
        <v>68</v>
      </c>
      <c r="J1599" t="s">
        <v>80</v>
      </c>
      <c r="K1599" t="s">
        <v>83</v>
      </c>
      <c r="L1599" t="s">
        <v>82</v>
      </c>
      <c r="M1599" t="s">
        <v>214</v>
      </c>
      <c r="N1599" t="s">
        <v>906</v>
      </c>
      <c r="O1599" t="s">
        <v>906</v>
      </c>
      <c r="P1599" t="s">
        <v>908</v>
      </c>
      <c r="Q1599" t="s">
        <v>909</v>
      </c>
      <c r="R1599" t="s">
        <v>72</v>
      </c>
      <c r="S1599" s="83">
        <v>760.65</v>
      </c>
      <c r="T1599" s="83">
        <v>0</v>
      </c>
      <c r="U1599" s="83">
        <v>760.65</v>
      </c>
      <c r="V1599" s="83">
        <v>0</v>
      </c>
      <c r="W1599" s="83">
        <v>0</v>
      </c>
      <c r="X1599" s="83">
        <v>0</v>
      </c>
      <c r="Y1599">
        <v>0</v>
      </c>
      <c r="Z1599" s="83">
        <v>76.064999999999998</v>
      </c>
      <c r="AA1599" s="83">
        <v>76.064999999999998</v>
      </c>
    </row>
    <row r="1600" spans="1:27" x14ac:dyDescent="0.25">
      <c r="A1600" t="s">
        <v>1529</v>
      </c>
      <c r="B1600" t="s">
        <v>1529</v>
      </c>
      <c r="C1600" t="s">
        <v>3012</v>
      </c>
      <c r="D1600" t="s">
        <v>3013</v>
      </c>
      <c r="E1600" t="s">
        <v>3014</v>
      </c>
      <c r="F1600" t="s">
        <v>3015</v>
      </c>
      <c r="G1600" t="s">
        <v>2310</v>
      </c>
      <c r="H1600" t="s">
        <v>3016</v>
      </c>
      <c r="I1600" t="s">
        <v>68</v>
      </c>
      <c r="J1600" t="s">
        <v>80</v>
      </c>
      <c r="K1600" t="s">
        <v>83</v>
      </c>
      <c r="L1600" t="s">
        <v>82</v>
      </c>
      <c r="M1600" t="s">
        <v>214</v>
      </c>
      <c r="N1600" t="s">
        <v>541</v>
      </c>
      <c r="O1600" t="s">
        <v>541</v>
      </c>
      <c r="P1600" t="s">
        <v>542</v>
      </c>
      <c r="Q1600" t="s">
        <v>543</v>
      </c>
      <c r="R1600" t="s">
        <v>72</v>
      </c>
      <c r="S1600" s="83">
        <v>1600</v>
      </c>
      <c r="T1600" s="83">
        <v>2792.04</v>
      </c>
      <c r="U1600" s="83">
        <v>-1192.04</v>
      </c>
      <c r="V1600" s="83">
        <v>0</v>
      </c>
      <c r="W1600" s="83">
        <v>0</v>
      </c>
      <c r="X1600" s="83">
        <v>21.506494915180472</v>
      </c>
      <c r="Y1600">
        <v>0</v>
      </c>
      <c r="Z1600" s="83">
        <v>-119.20400000000001</v>
      </c>
      <c r="AA1600" s="83">
        <v>-97.697505084819568</v>
      </c>
    </row>
    <row r="1601" spans="1:27" x14ac:dyDescent="0.25">
      <c r="A1601" t="s">
        <v>1529</v>
      </c>
      <c r="B1601" t="s">
        <v>1529</v>
      </c>
      <c r="C1601" t="s">
        <v>3012</v>
      </c>
      <c r="D1601" t="s">
        <v>3013</v>
      </c>
      <c r="E1601" t="s">
        <v>3014</v>
      </c>
      <c r="F1601" t="s">
        <v>3015</v>
      </c>
      <c r="G1601" t="s">
        <v>2310</v>
      </c>
      <c r="H1601" t="s">
        <v>3016</v>
      </c>
      <c r="I1601" t="s">
        <v>68</v>
      </c>
      <c r="J1601" t="s">
        <v>80</v>
      </c>
      <c r="K1601" t="s">
        <v>83</v>
      </c>
      <c r="L1601" t="s">
        <v>82</v>
      </c>
      <c r="M1601" t="s">
        <v>214</v>
      </c>
      <c r="N1601" t="s">
        <v>541</v>
      </c>
      <c r="O1601" t="s">
        <v>541</v>
      </c>
      <c r="P1601" t="s">
        <v>544</v>
      </c>
      <c r="Q1601" t="s">
        <v>545</v>
      </c>
      <c r="R1601" t="s">
        <v>72</v>
      </c>
      <c r="S1601" s="83">
        <v>1400</v>
      </c>
      <c r="T1601" s="83">
        <v>4420.7299999999996</v>
      </c>
      <c r="U1601" s="83">
        <v>-3020.7299999999996</v>
      </c>
      <c r="V1601" s="83">
        <v>0</v>
      </c>
      <c r="W1601" s="83">
        <v>0</v>
      </c>
      <c r="X1601" s="83">
        <v>34.051950282369084</v>
      </c>
      <c r="Y1601">
        <v>0</v>
      </c>
      <c r="Z1601" s="83">
        <v>-302.07299999999998</v>
      </c>
      <c r="AA1601" s="83">
        <v>-268.02104971763089</v>
      </c>
    </row>
    <row r="1602" spans="1:27" x14ac:dyDescent="0.25">
      <c r="A1602" t="s">
        <v>1529</v>
      </c>
      <c r="B1602" t="s">
        <v>1529</v>
      </c>
      <c r="C1602" t="s">
        <v>3012</v>
      </c>
      <c r="D1602" t="s">
        <v>3013</v>
      </c>
      <c r="E1602" t="s">
        <v>3014</v>
      </c>
      <c r="F1602" t="s">
        <v>3015</v>
      </c>
      <c r="G1602" t="s">
        <v>2310</v>
      </c>
      <c r="H1602" t="s">
        <v>3016</v>
      </c>
      <c r="I1602" t="s">
        <v>68</v>
      </c>
      <c r="J1602" t="s">
        <v>80</v>
      </c>
      <c r="K1602" t="s">
        <v>83</v>
      </c>
      <c r="L1602" t="s">
        <v>82</v>
      </c>
      <c r="M1602" t="s">
        <v>214</v>
      </c>
      <c r="N1602" t="s">
        <v>541</v>
      </c>
      <c r="O1602" t="s">
        <v>541</v>
      </c>
      <c r="P1602" t="s">
        <v>548</v>
      </c>
      <c r="Q1602" t="s">
        <v>549</v>
      </c>
      <c r="R1602" t="s">
        <v>72</v>
      </c>
      <c r="S1602" s="83">
        <v>400</v>
      </c>
      <c r="T1602" s="83">
        <v>698.01</v>
      </c>
      <c r="U1602" s="83">
        <v>-298.01</v>
      </c>
      <c r="V1602" s="83">
        <v>0</v>
      </c>
      <c r="W1602" s="83">
        <v>0</v>
      </c>
      <c r="X1602" s="83">
        <v>5.3766237287951189</v>
      </c>
      <c r="Y1602">
        <v>0</v>
      </c>
      <c r="Z1602" s="83">
        <v>-29.801000000000002</v>
      </c>
      <c r="AA1602" s="83">
        <v>-24.424376271204878</v>
      </c>
    </row>
    <row r="1603" spans="1:27" x14ac:dyDescent="0.25">
      <c r="A1603" t="s">
        <v>1529</v>
      </c>
      <c r="B1603" t="s">
        <v>1529</v>
      </c>
      <c r="C1603" t="s">
        <v>3012</v>
      </c>
      <c r="D1603" t="s">
        <v>3013</v>
      </c>
      <c r="E1603" t="s">
        <v>3014</v>
      </c>
      <c r="F1603" t="s">
        <v>3015</v>
      </c>
      <c r="G1603" t="s">
        <v>2310</v>
      </c>
      <c r="H1603" t="s">
        <v>3016</v>
      </c>
      <c r="I1603" t="s">
        <v>68</v>
      </c>
      <c r="J1603" t="s">
        <v>80</v>
      </c>
      <c r="K1603" t="s">
        <v>83</v>
      </c>
      <c r="L1603" t="s">
        <v>82</v>
      </c>
      <c r="M1603" t="s">
        <v>214</v>
      </c>
      <c r="N1603" t="s">
        <v>541</v>
      </c>
      <c r="O1603" t="s">
        <v>541</v>
      </c>
      <c r="P1603" t="s">
        <v>550</v>
      </c>
      <c r="Q1603" t="s">
        <v>551</v>
      </c>
      <c r="R1603" t="s">
        <v>72</v>
      </c>
      <c r="S1603" s="83">
        <v>0</v>
      </c>
      <c r="T1603" s="83">
        <v>698.01</v>
      </c>
      <c r="U1603" s="83">
        <v>-698.01</v>
      </c>
      <c r="V1603" s="83">
        <v>0</v>
      </c>
      <c r="W1603" s="83">
        <v>0</v>
      </c>
      <c r="X1603" s="83">
        <v>5.3766237287951189</v>
      </c>
      <c r="Y1603">
        <v>0</v>
      </c>
      <c r="Z1603" s="83">
        <v>-69.801000000000002</v>
      </c>
      <c r="AA1603" s="83">
        <v>-64.424376271204878</v>
      </c>
    </row>
    <row r="1604" spans="1:27" x14ac:dyDescent="0.25">
      <c r="A1604" t="s">
        <v>1529</v>
      </c>
      <c r="B1604" t="s">
        <v>1529</v>
      </c>
      <c r="C1604" t="s">
        <v>3012</v>
      </c>
      <c r="D1604" t="s">
        <v>3013</v>
      </c>
      <c r="E1604" t="s">
        <v>3014</v>
      </c>
      <c r="F1604" t="s">
        <v>3015</v>
      </c>
      <c r="G1604" t="s">
        <v>2310</v>
      </c>
      <c r="H1604" t="s">
        <v>3016</v>
      </c>
      <c r="I1604" t="s">
        <v>68</v>
      </c>
      <c r="J1604" t="s">
        <v>80</v>
      </c>
      <c r="K1604" t="s">
        <v>83</v>
      </c>
      <c r="L1604" t="s">
        <v>82</v>
      </c>
      <c r="M1604" t="s">
        <v>214</v>
      </c>
      <c r="N1604" t="s">
        <v>541</v>
      </c>
      <c r="O1604" t="s">
        <v>541</v>
      </c>
      <c r="P1604" t="s">
        <v>552</v>
      </c>
      <c r="Q1604" t="s">
        <v>553</v>
      </c>
      <c r="R1604" t="s">
        <v>72</v>
      </c>
      <c r="S1604" s="83">
        <v>465.34</v>
      </c>
      <c r="T1604" s="83">
        <v>0</v>
      </c>
      <c r="U1604" s="83">
        <v>465.34</v>
      </c>
      <c r="V1604" s="83">
        <v>0</v>
      </c>
      <c r="W1604" s="83">
        <v>0</v>
      </c>
      <c r="X1604" s="83">
        <v>0</v>
      </c>
      <c r="Y1604">
        <v>0</v>
      </c>
      <c r="Z1604" s="83">
        <v>46.533999999999999</v>
      </c>
      <c r="AA1604" s="83">
        <v>46.533999999999999</v>
      </c>
    </row>
    <row r="1605" spans="1:27" x14ac:dyDescent="0.25">
      <c r="A1605" t="s">
        <v>1529</v>
      </c>
      <c r="B1605" t="s">
        <v>1529</v>
      </c>
      <c r="C1605" t="s">
        <v>3012</v>
      </c>
      <c r="D1605" t="s">
        <v>3013</v>
      </c>
      <c r="E1605" t="s">
        <v>3014</v>
      </c>
      <c r="F1605" t="s">
        <v>3015</v>
      </c>
      <c r="G1605" t="s">
        <v>2310</v>
      </c>
      <c r="H1605" t="s">
        <v>3016</v>
      </c>
      <c r="I1605" t="s">
        <v>68</v>
      </c>
      <c r="J1605" t="s">
        <v>80</v>
      </c>
      <c r="K1605" t="s">
        <v>83</v>
      </c>
      <c r="L1605" t="s">
        <v>82</v>
      </c>
      <c r="M1605" t="s">
        <v>214</v>
      </c>
      <c r="N1605" t="s">
        <v>541</v>
      </c>
      <c r="O1605" t="s">
        <v>541</v>
      </c>
      <c r="P1605" t="s">
        <v>546</v>
      </c>
      <c r="Q1605" t="s">
        <v>547</v>
      </c>
      <c r="R1605" t="s">
        <v>72</v>
      </c>
      <c r="S1605" s="83">
        <v>0</v>
      </c>
      <c r="T1605" s="83">
        <v>930.68</v>
      </c>
      <c r="U1605" s="83">
        <v>-930.68</v>
      </c>
      <c r="V1605" s="83">
        <v>0</v>
      </c>
      <c r="W1605" s="83">
        <v>0</v>
      </c>
      <c r="X1605" s="83">
        <v>7.1688316383934909</v>
      </c>
      <c r="Y1605">
        <v>0</v>
      </c>
      <c r="Z1605" s="83">
        <v>-93.067999999999998</v>
      </c>
      <c r="AA1605" s="83">
        <v>-85.899168361606513</v>
      </c>
    </row>
    <row r="1606" spans="1:27" x14ac:dyDescent="0.25">
      <c r="A1606" t="s">
        <v>1529</v>
      </c>
      <c r="B1606" t="s">
        <v>1529</v>
      </c>
      <c r="C1606" t="s">
        <v>3012</v>
      </c>
      <c r="D1606" t="s">
        <v>3013</v>
      </c>
      <c r="E1606" t="s">
        <v>3014</v>
      </c>
      <c r="F1606" t="s">
        <v>3015</v>
      </c>
      <c r="G1606" t="s">
        <v>2310</v>
      </c>
      <c r="H1606" t="s">
        <v>3016</v>
      </c>
      <c r="I1606" t="s">
        <v>68</v>
      </c>
      <c r="J1606" t="s">
        <v>80</v>
      </c>
      <c r="K1606" t="s">
        <v>83</v>
      </c>
      <c r="L1606" t="s">
        <v>82</v>
      </c>
      <c r="M1606" t="s">
        <v>214</v>
      </c>
      <c r="N1606" t="s">
        <v>541</v>
      </c>
      <c r="O1606" t="s">
        <v>541</v>
      </c>
      <c r="P1606" t="s">
        <v>2566</v>
      </c>
      <c r="Q1606" t="s">
        <v>2567</v>
      </c>
      <c r="R1606" t="s">
        <v>72</v>
      </c>
      <c r="S1606" s="83">
        <v>190</v>
      </c>
      <c r="T1606" s="83">
        <v>0</v>
      </c>
      <c r="U1606" s="83">
        <v>190</v>
      </c>
      <c r="V1606" s="83">
        <v>0</v>
      </c>
      <c r="W1606" s="83">
        <v>0</v>
      </c>
      <c r="X1606" s="83">
        <v>0</v>
      </c>
      <c r="Y1606">
        <v>0</v>
      </c>
      <c r="Z1606" s="83">
        <v>19</v>
      </c>
      <c r="AA1606" s="83">
        <v>19</v>
      </c>
    </row>
    <row r="1607" spans="1:27" x14ac:dyDescent="0.25">
      <c r="A1607" t="s">
        <v>1529</v>
      </c>
      <c r="B1607" t="s">
        <v>1529</v>
      </c>
      <c r="C1607" t="s">
        <v>3012</v>
      </c>
      <c r="D1607" t="s">
        <v>3013</v>
      </c>
      <c r="E1607" t="s">
        <v>3014</v>
      </c>
      <c r="F1607" t="s">
        <v>3015</v>
      </c>
      <c r="G1607" t="s">
        <v>2310</v>
      </c>
      <c r="H1607" t="s">
        <v>3016</v>
      </c>
      <c r="I1607" t="s">
        <v>68</v>
      </c>
      <c r="J1607" t="s">
        <v>80</v>
      </c>
      <c r="K1607" t="s">
        <v>83</v>
      </c>
      <c r="L1607" t="s">
        <v>82</v>
      </c>
      <c r="M1607" t="s">
        <v>214</v>
      </c>
      <c r="N1607" t="s">
        <v>216</v>
      </c>
      <c r="O1607" t="s">
        <v>216</v>
      </c>
      <c r="P1607" t="s">
        <v>540</v>
      </c>
      <c r="Q1607" t="s">
        <v>218</v>
      </c>
      <c r="R1607" t="s">
        <v>72</v>
      </c>
      <c r="S1607" s="83">
        <v>525</v>
      </c>
      <c r="T1607" s="83">
        <v>0</v>
      </c>
      <c r="U1607" s="83">
        <v>525</v>
      </c>
      <c r="V1607" s="83">
        <v>0</v>
      </c>
      <c r="W1607" s="83">
        <v>0</v>
      </c>
      <c r="X1607" s="83">
        <v>0</v>
      </c>
      <c r="Y1607">
        <v>0</v>
      </c>
      <c r="Z1607" s="83">
        <v>52.5</v>
      </c>
      <c r="AA1607" s="83">
        <v>52.5</v>
      </c>
    </row>
    <row r="1608" spans="1:27" x14ac:dyDescent="0.25">
      <c r="A1608" t="s">
        <v>1529</v>
      </c>
      <c r="B1608" t="s">
        <v>1529</v>
      </c>
      <c r="C1608" t="s">
        <v>3012</v>
      </c>
      <c r="D1608" t="s">
        <v>3013</v>
      </c>
      <c r="E1608" t="s">
        <v>3014</v>
      </c>
      <c r="F1608" t="s">
        <v>3015</v>
      </c>
      <c r="G1608" t="s">
        <v>2310</v>
      </c>
      <c r="H1608" t="s">
        <v>3016</v>
      </c>
      <c r="I1608" t="s">
        <v>68</v>
      </c>
      <c r="J1608" t="s">
        <v>80</v>
      </c>
      <c r="K1608" t="s">
        <v>83</v>
      </c>
      <c r="L1608" t="s">
        <v>82</v>
      </c>
      <c r="M1608" t="s">
        <v>214</v>
      </c>
      <c r="N1608" t="s">
        <v>216</v>
      </c>
      <c r="O1608" t="s">
        <v>216</v>
      </c>
      <c r="P1608" t="s">
        <v>420</v>
      </c>
      <c r="Q1608" t="s">
        <v>218</v>
      </c>
      <c r="R1608" t="s">
        <v>72</v>
      </c>
      <c r="S1608" s="83">
        <v>201.35</v>
      </c>
      <c r="T1608" s="83">
        <v>402.7</v>
      </c>
      <c r="U1608" s="83">
        <v>-201.35</v>
      </c>
      <c r="V1608" s="83">
        <v>0</v>
      </c>
      <c r="W1608" s="83">
        <v>0</v>
      </c>
      <c r="X1608" s="83">
        <v>3.1019131181298181</v>
      </c>
      <c r="Y1608">
        <v>0</v>
      </c>
      <c r="Z1608" s="83">
        <v>-20.135000000000002</v>
      </c>
      <c r="AA1608" s="83">
        <v>-17.033086881870187</v>
      </c>
    </row>
    <row r="1609" spans="1:27" x14ac:dyDescent="0.25">
      <c r="A1609" t="s">
        <v>1529</v>
      </c>
      <c r="B1609" t="s">
        <v>1529</v>
      </c>
      <c r="C1609" t="s">
        <v>3012</v>
      </c>
      <c r="D1609" t="s">
        <v>3013</v>
      </c>
      <c r="E1609" t="s">
        <v>3014</v>
      </c>
      <c r="F1609" t="s">
        <v>3015</v>
      </c>
      <c r="G1609" t="s">
        <v>2310</v>
      </c>
      <c r="H1609" t="s">
        <v>3016</v>
      </c>
      <c r="I1609" t="s">
        <v>68</v>
      </c>
      <c r="J1609" t="s">
        <v>80</v>
      </c>
      <c r="K1609" t="s">
        <v>83</v>
      </c>
      <c r="L1609" t="s">
        <v>82</v>
      </c>
      <c r="M1609" t="s">
        <v>214</v>
      </c>
      <c r="N1609" t="s">
        <v>216</v>
      </c>
      <c r="O1609" t="s">
        <v>216</v>
      </c>
      <c r="P1609" t="s">
        <v>419</v>
      </c>
      <c r="Q1609" t="s">
        <v>218</v>
      </c>
      <c r="R1609" t="s">
        <v>72</v>
      </c>
      <c r="S1609" s="83">
        <v>350</v>
      </c>
      <c r="T1609" s="83">
        <v>711.45</v>
      </c>
      <c r="U1609" s="83">
        <v>-361.45000000000005</v>
      </c>
      <c r="V1609" s="83">
        <v>0</v>
      </c>
      <c r="W1609" s="83">
        <v>0</v>
      </c>
      <c r="X1609" s="83">
        <v>5.4801492125489419</v>
      </c>
      <c r="Y1609">
        <v>0</v>
      </c>
      <c r="Z1609" s="83">
        <v>-36.14500000000001</v>
      </c>
      <c r="AA1609" s="83">
        <v>-30.664850787451059</v>
      </c>
    </row>
    <row r="1610" spans="1:27" x14ac:dyDescent="0.25">
      <c r="A1610" t="s">
        <v>1529</v>
      </c>
      <c r="B1610" t="s">
        <v>1529</v>
      </c>
      <c r="C1610" t="s">
        <v>3012</v>
      </c>
      <c r="D1610" t="s">
        <v>3013</v>
      </c>
      <c r="E1610" t="s">
        <v>3014</v>
      </c>
      <c r="F1610" t="s">
        <v>3015</v>
      </c>
      <c r="G1610" t="s">
        <v>2310</v>
      </c>
      <c r="H1610" t="s">
        <v>3016</v>
      </c>
      <c r="I1610" t="s">
        <v>68</v>
      </c>
      <c r="J1610" t="s">
        <v>80</v>
      </c>
      <c r="K1610" t="s">
        <v>83</v>
      </c>
      <c r="L1610" t="s">
        <v>82</v>
      </c>
      <c r="M1610" t="s">
        <v>210</v>
      </c>
      <c r="N1610" t="s">
        <v>211</v>
      </c>
      <c r="O1610" t="s">
        <v>212</v>
      </c>
      <c r="P1610" t="s">
        <v>213</v>
      </c>
      <c r="Q1610" t="s">
        <v>3705</v>
      </c>
      <c r="R1610" t="s">
        <v>72</v>
      </c>
      <c r="S1610" s="83">
        <v>8907.16</v>
      </c>
      <c r="T1610" s="83">
        <v>34300.350000000006</v>
      </c>
      <c r="U1610" s="83">
        <v>-25393.190000000002</v>
      </c>
      <c r="V1610" s="83">
        <v>0</v>
      </c>
      <c r="W1610" s="83">
        <v>0</v>
      </c>
      <c r="X1610" s="83">
        <v>264.20835763954335</v>
      </c>
      <c r="Y1610">
        <v>0</v>
      </c>
      <c r="Z1610" s="83">
        <v>-2539.3190000000004</v>
      </c>
      <c r="AA1610" s="83">
        <v>-2275.1106423604569</v>
      </c>
    </row>
    <row r="1611" spans="1:27" x14ac:dyDescent="0.25">
      <c r="A1611" t="s">
        <v>1529</v>
      </c>
      <c r="B1611" t="s">
        <v>1529</v>
      </c>
      <c r="C1611" t="s">
        <v>3012</v>
      </c>
      <c r="D1611" t="s">
        <v>3013</v>
      </c>
      <c r="E1611" t="s">
        <v>3014</v>
      </c>
      <c r="F1611" t="s">
        <v>3015</v>
      </c>
      <c r="G1611" t="s">
        <v>2310</v>
      </c>
      <c r="H1611" t="s">
        <v>3016</v>
      </c>
      <c r="I1611" t="s">
        <v>68</v>
      </c>
      <c r="J1611" t="s">
        <v>80</v>
      </c>
      <c r="K1611" t="s">
        <v>84</v>
      </c>
      <c r="L1611" t="s">
        <v>85</v>
      </c>
      <c r="M1611" t="s">
        <v>219</v>
      </c>
      <c r="N1611" t="s">
        <v>220</v>
      </c>
      <c r="O1611" t="s">
        <v>1439</v>
      </c>
      <c r="P1611" t="s">
        <v>2078</v>
      </c>
      <c r="Q1611" t="s">
        <v>2079</v>
      </c>
      <c r="R1611" t="s">
        <v>72</v>
      </c>
      <c r="S1611" s="83">
        <v>4735.5</v>
      </c>
      <c r="T1611" s="83">
        <v>2367.75</v>
      </c>
      <c r="U1611" s="83">
        <v>2367.75</v>
      </c>
      <c r="V1611" s="83">
        <v>0</v>
      </c>
      <c r="W1611" s="83">
        <v>0</v>
      </c>
      <c r="X1611" s="83">
        <v>18.238278583193139</v>
      </c>
      <c r="Y1611">
        <v>0</v>
      </c>
      <c r="Z1611" s="83">
        <v>236.77500000000001</v>
      </c>
      <c r="AA1611" s="83">
        <v>255.01327858319314</v>
      </c>
    </row>
    <row r="1612" spans="1:27" x14ac:dyDescent="0.25">
      <c r="A1612" t="s">
        <v>1529</v>
      </c>
      <c r="B1612" t="s">
        <v>1529</v>
      </c>
      <c r="C1612" t="s">
        <v>3012</v>
      </c>
      <c r="D1612" t="s">
        <v>3013</v>
      </c>
      <c r="E1612" t="s">
        <v>3014</v>
      </c>
      <c r="F1612" t="s">
        <v>3015</v>
      </c>
      <c r="G1612" t="s">
        <v>2310</v>
      </c>
      <c r="H1612" t="s">
        <v>3016</v>
      </c>
      <c r="I1612" t="s">
        <v>68</v>
      </c>
      <c r="J1612" t="s">
        <v>80</v>
      </c>
      <c r="K1612" t="s">
        <v>84</v>
      </c>
      <c r="L1612" t="s">
        <v>85</v>
      </c>
      <c r="M1612" t="s">
        <v>219</v>
      </c>
      <c r="N1612" t="s">
        <v>220</v>
      </c>
      <c r="O1612" t="s">
        <v>1439</v>
      </c>
      <c r="P1612" t="s">
        <v>2080</v>
      </c>
      <c r="Q1612" t="s">
        <v>2081</v>
      </c>
      <c r="R1612" t="s">
        <v>72</v>
      </c>
      <c r="S1612" s="83">
        <v>9471</v>
      </c>
      <c r="T1612" s="83">
        <v>17814.560000000001</v>
      </c>
      <c r="U1612" s="83">
        <v>-8343.56</v>
      </c>
      <c r="V1612" s="83">
        <v>0</v>
      </c>
      <c r="W1612" s="83">
        <v>0</v>
      </c>
      <c r="X1612" s="83">
        <v>137.221796269458</v>
      </c>
      <c r="Y1612">
        <v>0</v>
      </c>
      <c r="Z1612" s="83">
        <v>-834.35600000000011</v>
      </c>
      <c r="AA1612" s="83">
        <v>-697.13420373054214</v>
      </c>
    </row>
    <row r="1613" spans="1:27" x14ac:dyDescent="0.25">
      <c r="A1613" t="s">
        <v>1529</v>
      </c>
      <c r="B1613" t="s">
        <v>1529</v>
      </c>
      <c r="C1613" t="s">
        <v>3012</v>
      </c>
      <c r="D1613" t="s">
        <v>3013</v>
      </c>
      <c r="E1613" t="s">
        <v>3014</v>
      </c>
      <c r="F1613" t="s">
        <v>3015</v>
      </c>
      <c r="G1613" t="s">
        <v>2310</v>
      </c>
      <c r="H1613" t="s">
        <v>3016</v>
      </c>
      <c r="I1613" t="s">
        <v>68</v>
      </c>
      <c r="J1613" t="s">
        <v>80</v>
      </c>
      <c r="K1613" t="s">
        <v>84</v>
      </c>
      <c r="L1613" t="s">
        <v>85</v>
      </c>
      <c r="M1613" t="s">
        <v>425</v>
      </c>
      <c r="N1613" t="s">
        <v>682</v>
      </c>
      <c r="O1613" t="s">
        <v>682</v>
      </c>
      <c r="P1613" t="s">
        <v>683</v>
      </c>
      <c r="Q1613" t="s">
        <v>3768</v>
      </c>
      <c r="R1613" t="s">
        <v>72</v>
      </c>
      <c r="S1613" s="83">
        <v>562.38</v>
      </c>
      <c r="T1613" s="83">
        <v>0</v>
      </c>
      <c r="U1613" s="83">
        <v>562.38</v>
      </c>
      <c r="V1613" s="83">
        <v>0</v>
      </c>
      <c r="W1613" s="83">
        <v>0</v>
      </c>
      <c r="X1613" s="83">
        <v>0</v>
      </c>
      <c r="Y1613">
        <v>0</v>
      </c>
      <c r="Z1613" s="83">
        <v>56.238</v>
      </c>
      <c r="AA1613" s="83">
        <v>56.238</v>
      </c>
    </row>
    <row r="1614" spans="1:27" x14ac:dyDescent="0.25">
      <c r="A1614" t="s">
        <v>1529</v>
      </c>
      <c r="B1614" t="s">
        <v>1529</v>
      </c>
      <c r="C1614" t="s">
        <v>3012</v>
      </c>
      <c r="D1614" t="s">
        <v>3013</v>
      </c>
      <c r="E1614" t="s">
        <v>3014</v>
      </c>
      <c r="F1614" t="s">
        <v>3015</v>
      </c>
      <c r="G1614" t="s">
        <v>2310</v>
      </c>
      <c r="H1614" t="s">
        <v>3016</v>
      </c>
      <c r="I1614" t="s">
        <v>68</v>
      </c>
      <c r="J1614" t="s">
        <v>80</v>
      </c>
      <c r="K1614" t="s">
        <v>84</v>
      </c>
      <c r="L1614" t="s">
        <v>85</v>
      </c>
      <c r="M1614" t="s">
        <v>425</v>
      </c>
      <c r="N1614" t="s">
        <v>682</v>
      </c>
      <c r="O1614" t="s">
        <v>682</v>
      </c>
      <c r="P1614" t="s">
        <v>986</v>
      </c>
      <c r="Q1614" t="s">
        <v>3768</v>
      </c>
      <c r="R1614" t="s">
        <v>72</v>
      </c>
      <c r="S1614" s="83">
        <v>281.19</v>
      </c>
      <c r="T1614" s="83">
        <v>0</v>
      </c>
      <c r="U1614" s="83">
        <v>281.19</v>
      </c>
      <c r="V1614" s="83">
        <v>0</v>
      </c>
      <c r="W1614" s="83">
        <v>0</v>
      </c>
      <c r="X1614" s="83">
        <v>0</v>
      </c>
      <c r="Y1614">
        <v>0</v>
      </c>
      <c r="Z1614" s="83">
        <v>28.119</v>
      </c>
      <c r="AA1614" s="83">
        <v>28.119</v>
      </c>
    </row>
    <row r="1615" spans="1:27" x14ac:dyDescent="0.25">
      <c r="A1615" t="s">
        <v>1529</v>
      </c>
      <c r="B1615" t="s">
        <v>1529</v>
      </c>
      <c r="C1615" t="s">
        <v>3012</v>
      </c>
      <c r="D1615" t="s">
        <v>3013</v>
      </c>
      <c r="E1615" t="s">
        <v>3014</v>
      </c>
      <c r="F1615" t="s">
        <v>3015</v>
      </c>
      <c r="G1615" t="s">
        <v>2310</v>
      </c>
      <c r="H1615" t="s">
        <v>3016</v>
      </c>
      <c r="I1615" t="s">
        <v>68</v>
      </c>
      <c r="J1615" t="s">
        <v>80</v>
      </c>
      <c r="K1615" t="s">
        <v>84</v>
      </c>
      <c r="L1615" t="s">
        <v>85</v>
      </c>
      <c r="M1615" t="s">
        <v>425</v>
      </c>
      <c r="N1615" t="s">
        <v>682</v>
      </c>
      <c r="O1615" t="s">
        <v>682</v>
      </c>
      <c r="P1615" t="s">
        <v>686</v>
      </c>
      <c r="Q1615" t="s">
        <v>3768</v>
      </c>
      <c r="R1615" t="s">
        <v>72</v>
      </c>
      <c r="S1615" s="83">
        <v>562.38</v>
      </c>
      <c r="T1615" s="83">
        <v>281.19</v>
      </c>
      <c r="U1615" s="83">
        <v>281.19</v>
      </c>
      <c r="V1615" s="83">
        <v>0</v>
      </c>
      <c r="W1615" s="83">
        <v>0</v>
      </c>
      <c r="X1615" s="83">
        <v>2.1659472304120273</v>
      </c>
      <c r="Y1615">
        <v>0</v>
      </c>
      <c r="Z1615" s="83">
        <v>28.119</v>
      </c>
      <c r="AA1615" s="83">
        <v>30.284947230412026</v>
      </c>
    </row>
    <row r="1616" spans="1:27" x14ac:dyDescent="0.25">
      <c r="A1616" t="s">
        <v>1529</v>
      </c>
      <c r="B1616" t="s">
        <v>1529</v>
      </c>
      <c r="C1616" t="s">
        <v>3012</v>
      </c>
      <c r="D1616" t="s">
        <v>3013</v>
      </c>
      <c r="E1616" t="s">
        <v>3014</v>
      </c>
      <c r="F1616" t="s">
        <v>3015</v>
      </c>
      <c r="G1616" t="s">
        <v>2310</v>
      </c>
      <c r="H1616" t="s">
        <v>3016</v>
      </c>
      <c r="I1616" t="s">
        <v>68</v>
      </c>
      <c r="J1616" t="s">
        <v>80</v>
      </c>
      <c r="K1616" t="s">
        <v>84</v>
      </c>
      <c r="L1616" t="s">
        <v>85</v>
      </c>
      <c r="M1616" t="s">
        <v>425</v>
      </c>
      <c r="N1616" t="s">
        <v>682</v>
      </c>
      <c r="O1616" t="s">
        <v>682</v>
      </c>
      <c r="P1616" t="s">
        <v>687</v>
      </c>
      <c r="Q1616" t="s">
        <v>3768</v>
      </c>
      <c r="R1616" t="s">
        <v>72</v>
      </c>
      <c r="S1616" s="83">
        <v>562.38</v>
      </c>
      <c r="T1616" s="83">
        <v>0</v>
      </c>
      <c r="U1616" s="83">
        <v>562.38</v>
      </c>
      <c r="V1616" s="83">
        <v>0</v>
      </c>
      <c r="W1616" s="83">
        <v>0</v>
      </c>
      <c r="X1616" s="83">
        <v>0</v>
      </c>
      <c r="Y1616">
        <v>0</v>
      </c>
      <c r="Z1616" s="83">
        <v>56.238</v>
      </c>
      <c r="AA1616" s="83">
        <v>56.238</v>
      </c>
    </row>
    <row r="1617" spans="1:27" x14ac:dyDescent="0.25">
      <c r="A1617" t="s">
        <v>1529</v>
      </c>
      <c r="B1617" t="s">
        <v>1529</v>
      </c>
      <c r="C1617" t="s">
        <v>3012</v>
      </c>
      <c r="D1617" t="s">
        <v>3013</v>
      </c>
      <c r="E1617" t="s">
        <v>3014</v>
      </c>
      <c r="F1617" t="s">
        <v>3015</v>
      </c>
      <c r="G1617" t="s">
        <v>2310</v>
      </c>
      <c r="H1617" t="s">
        <v>3016</v>
      </c>
      <c r="I1617" t="s">
        <v>68</v>
      </c>
      <c r="J1617" t="s">
        <v>80</v>
      </c>
      <c r="K1617" t="s">
        <v>84</v>
      </c>
      <c r="L1617" t="s">
        <v>85</v>
      </c>
      <c r="M1617" t="s">
        <v>425</v>
      </c>
      <c r="N1617" t="s">
        <v>682</v>
      </c>
      <c r="O1617" t="s">
        <v>682</v>
      </c>
      <c r="P1617" t="s">
        <v>2972</v>
      </c>
      <c r="Q1617" t="s">
        <v>3768</v>
      </c>
      <c r="R1617" t="s">
        <v>72</v>
      </c>
      <c r="S1617" s="83">
        <v>562.38</v>
      </c>
      <c r="T1617" s="83">
        <v>0</v>
      </c>
      <c r="U1617" s="83">
        <v>562.38</v>
      </c>
      <c r="V1617" s="83">
        <v>0</v>
      </c>
      <c r="W1617" s="83">
        <v>0</v>
      </c>
      <c r="X1617" s="83">
        <v>0</v>
      </c>
      <c r="Y1617">
        <v>0</v>
      </c>
      <c r="Z1617" s="83">
        <v>56.238</v>
      </c>
      <c r="AA1617" s="83">
        <v>56.238</v>
      </c>
    </row>
    <row r="1618" spans="1:27" x14ac:dyDescent="0.25">
      <c r="A1618" t="s">
        <v>1529</v>
      </c>
      <c r="B1618" t="s">
        <v>1529</v>
      </c>
      <c r="C1618" t="s">
        <v>3012</v>
      </c>
      <c r="D1618" t="s">
        <v>3013</v>
      </c>
      <c r="E1618" t="s">
        <v>3014</v>
      </c>
      <c r="F1618" t="s">
        <v>3015</v>
      </c>
      <c r="G1618" t="s">
        <v>2310</v>
      </c>
      <c r="H1618" t="s">
        <v>3016</v>
      </c>
      <c r="I1618" t="s">
        <v>68</v>
      </c>
      <c r="J1618" t="s">
        <v>80</v>
      </c>
      <c r="K1618" t="s">
        <v>84</v>
      </c>
      <c r="L1618" t="s">
        <v>85</v>
      </c>
      <c r="M1618" t="s">
        <v>425</v>
      </c>
      <c r="N1618" t="s">
        <v>682</v>
      </c>
      <c r="O1618" t="s">
        <v>682</v>
      </c>
      <c r="P1618" t="s">
        <v>1706</v>
      </c>
      <c r="Q1618" t="s">
        <v>3768</v>
      </c>
      <c r="R1618" t="s">
        <v>72</v>
      </c>
      <c r="S1618" s="83">
        <v>562.38</v>
      </c>
      <c r="T1618" s="83">
        <v>0</v>
      </c>
      <c r="U1618" s="83">
        <v>562.38</v>
      </c>
      <c r="V1618" s="83">
        <v>0</v>
      </c>
      <c r="W1618" s="83">
        <v>0</v>
      </c>
      <c r="X1618" s="83">
        <v>0</v>
      </c>
      <c r="Y1618">
        <v>0</v>
      </c>
      <c r="Z1618" s="83">
        <v>56.238</v>
      </c>
      <c r="AA1618" s="83">
        <v>56.238</v>
      </c>
    </row>
    <row r="1619" spans="1:27" x14ac:dyDescent="0.25">
      <c r="A1619" t="s">
        <v>1529</v>
      </c>
      <c r="B1619" t="s">
        <v>1529</v>
      </c>
      <c r="C1619" t="s">
        <v>3012</v>
      </c>
      <c r="D1619" t="s">
        <v>3013</v>
      </c>
      <c r="E1619" t="s">
        <v>3014</v>
      </c>
      <c r="F1619" t="s">
        <v>3015</v>
      </c>
      <c r="G1619" t="s">
        <v>2310</v>
      </c>
      <c r="H1619" t="s">
        <v>3016</v>
      </c>
      <c r="I1619" t="s">
        <v>68</v>
      </c>
      <c r="J1619" t="s">
        <v>80</v>
      </c>
      <c r="K1619" t="s">
        <v>84</v>
      </c>
      <c r="L1619" t="s">
        <v>85</v>
      </c>
      <c r="M1619" t="s">
        <v>425</v>
      </c>
      <c r="N1619" t="s">
        <v>682</v>
      </c>
      <c r="O1619" t="s">
        <v>682</v>
      </c>
      <c r="P1619" t="s">
        <v>3907</v>
      </c>
      <c r="Q1619" t="s">
        <v>3768</v>
      </c>
      <c r="R1619" t="s">
        <v>72</v>
      </c>
      <c r="S1619" s="83">
        <v>562.38</v>
      </c>
      <c r="T1619" s="83">
        <v>0</v>
      </c>
      <c r="U1619" s="83">
        <v>562.38</v>
      </c>
      <c r="V1619" s="83">
        <v>0</v>
      </c>
      <c r="W1619" s="83">
        <v>0</v>
      </c>
      <c r="X1619" s="83">
        <v>0</v>
      </c>
      <c r="Y1619">
        <v>0</v>
      </c>
      <c r="Z1619" s="83">
        <v>56.238</v>
      </c>
      <c r="AA1619" s="83">
        <v>56.238</v>
      </c>
    </row>
    <row r="1620" spans="1:27" x14ac:dyDescent="0.25">
      <c r="A1620" t="s">
        <v>1529</v>
      </c>
      <c r="B1620" t="s">
        <v>1529</v>
      </c>
      <c r="C1620" t="s">
        <v>3012</v>
      </c>
      <c r="D1620" t="s">
        <v>3013</v>
      </c>
      <c r="E1620" t="s">
        <v>3014</v>
      </c>
      <c r="F1620" t="s">
        <v>3015</v>
      </c>
      <c r="G1620" t="s">
        <v>2310</v>
      </c>
      <c r="H1620" t="s">
        <v>3016</v>
      </c>
      <c r="I1620" t="s">
        <v>68</v>
      </c>
      <c r="J1620" t="s">
        <v>80</v>
      </c>
      <c r="K1620" t="s">
        <v>84</v>
      </c>
      <c r="L1620" t="s">
        <v>85</v>
      </c>
      <c r="M1620" t="s">
        <v>425</v>
      </c>
      <c r="N1620" t="s">
        <v>682</v>
      </c>
      <c r="O1620" t="s">
        <v>682</v>
      </c>
      <c r="P1620" t="s">
        <v>3908</v>
      </c>
      <c r="Q1620" t="s">
        <v>3768</v>
      </c>
      <c r="R1620" t="s">
        <v>72</v>
      </c>
      <c r="S1620" s="83">
        <v>562.38</v>
      </c>
      <c r="T1620" s="83">
        <v>0</v>
      </c>
      <c r="U1620" s="83">
        <v>562.38</v>
      </c>
      <c r="V1620" s="83">
        <v>0</v>
      </c>
      <c r="W1620" s="83">
        <v>0</v>
      </c>
      <c r="X1620" s="83">
        <v>0</v>
      </c>
      <c r="Y1620">
        <v>0</v>
      </c>
      <c r="Z1620" s="83">
        <v>56.238</v>
      </c>
      <c r="AA1620" s="83">
        <v>56.238</v>
      </c>
    </row>
    <row r="1621" spans="1:27" x14ac:dyDescent="0.25">
      <c r="A1621" t="s">
        <v>1529</v>
      </c>
      <c r="B1621" t="s">
        <v>1529</v>
      </c>
      <c r="C1621" t="s">
        <v>3012</v>
      </c>
      <c r="D1621" t="s">
        <v>3013</v>
      </c>
      <c r="E1621" t="s">
        <v>3014</v>
      </c>
      <c r="F1621" t="s">
        <v>3015</v>
      </c>
      <c r="G1621" t="s">
        <v>2310</v>
      </c>
      <c r="H1621" t="s">
        <v>3016</v>
      </c>
      <c r="I1621" t="s">
        <v>68</v>
      </c>
      <c r="J1621" t="s">
        <v>80</v>
      </c>
      <c r="K1621" t="s">
        <v>86</v>
      </c>
      <c r="L1621" t="s">
        <v>87</v>
      </c>
      <c r="M1621" t="s">
        <v>587</v>
      </c>
      <c r="N1621" t="s">
        <v>1443</v>
      </c>
      <c r="O1621" t="s">
        <v>1443</v>
      </c>
      <c r="P1621" t="s">
        <v>1993</v>
      </c>
      <c r="Q1621" t="s">
        <v>1992</v>
      </c>
      <c r="R1621" t="s">
        <v>72</v>
      </c>
      <c r="S1621" s="83">
        <v>4150</v>
      </c>
      <c r="T1621" s="83">
        <v>0</v>
      </c>
      <c r="U1621" s="83">
        <v>4150</v>
      </c>
      <c r="V1621" s="83">
        <v>0</v>
      </c>
      <c r="W1621" s="83">
        <v>0</v>
      </c>
      <c r="X1621" s="83">
        <v>0</v>
      </c>
      <c r="Y1621">
        <v>0</v>
      </c>
      <c r="Z1621" s="83">
        <v>415</v>
      </c>
      <c r="AA1621" s="83">
        <v>415</v>
      </c>
    </row>
    <row r="1622" spans="1:27" x14ac:dyDescent="0.25">
      <c r="A1622" t="s">
        <v>1529</v>
      </c>
      <c r="B1622" t="s">
        <v>1529</v>
      </c>
      <c r="C1622" t="s">
        <v>3012</v>
      </c>
      <c r="D1622" t="s">
        <v>3013</v>
      </c>
      <c r="E1622" t="s">
        <v>3014</v>
      </c>
      <c r="F1622" t="s">
        <v>3015</v>
      </c>
      <c r="G1622" t="s">
        <v>2310</v>
      </c>
      <c r="H1622" t="s">
        <v>3016</v>
      </c>
      <c r="I1622" t="s">
        <v>68</v>
      </c>
      <c r="J1622" t="s">
        <v>80</v>
      </c>
      <c r="K1622" t="s">
        <v>86</v>
      </c>
      <c r="L1622" t="s">
        <v>87</v>
      </c>
      <c r="M1622" t="s">
        <v>587</v>
      </c>
      <c r="N1622" t="s">
        <v>1443</v>
      </c>
      <c r="O1622" t="s">
        <v>1443</v>
      </c>
      <c r="P1622" t="s">
        <v>1991</v>
      </c>
      <c r="Q1622" t="s">
        <v>1992</v>
      </c>
      <c r="R1622" t="s">
        <v>72</v>
      </c>
      <c r="S1622" s="83">
        <v>0</v>
      </c>
      <c r="T1622" s="83">
        <v>4150</v>
      </c>
      <c r="U1622" s="83">
        <v>-4150</v>
      </c>
      <c r="V1622" s="83">
        <v>0</v>
      </c>
      <c r="W1622" s="83">
        <v>0</v>
      </c>
      <c r="X1622" s="83">
        <v>31.966574224580942</v>
      </c>
      <c r="Y1622">
        <v>0</v>
      </c>
      <c r="Z1622" s="83">
        <v>-415</v>
      </c>
      <c r="AA1622" s="83">
        <v>-383.03342577541906</v>
      </c>
    </row>
    <row r="1623" spans="1:27" x14ac:dyDescent="0.25">
      <c r="A1623" t="s">
        <v>1529</v>
      </c>
      <c r="B1623" t="s">
        <v>1529</v>
      </c>
      <c r="C1623" t="s">
        <v>3012</v>
      </c>
      <c r="D1623" t="s">
        <v>3013</v>
      </c>
      <c r="E1623" t="s">
        <v>3014</v>
      </c>
      <c r="F1623" t="s">
        <v>3015</v>
      </c>
      <c r="G1623" t="s">
        <v>2310</v>
      </c>
      <c r="H1623" t="s">
        <v>3016</v>
      </c>
      <c r="I1623" t="s">
        <v>68</v>
      </c>
      <c r="J1623" t="s">
        <v>80</v>
      </c>
      <c r="K1623" t="s">
        <v>86</v>
      </c>
      <c r="L1623" t="s">
        <v>87</v>
      </c>
      <c r="M1623" t="s">
        <v>587</v>
      </c>
      <c r="N1623" t="s">
        <v>1443</v>
      </c>
      <c r="O1623" t="s">
        <v>1443</v>
      </c>
      <c r="P1623" t="s">
        <v>2260</v>
      </c>
      <c r="Q1623" t="s">
        <v>1992</v>
      </c>
      <c r="R1623" t="s">
        <v>72</v>
      </c>
      <c r="S1623" s="83">
        <v>0</v>
      </c>
      <c r="T1623" s="83">
        <v>3750</v>
      </c>
      <c r="U1623" s="83">
        <v>-3750</v>
      </c>
      <c r="V1623" s="83">
        <v>0</v>
      </c>
      <c r="W1623" s="83">
        <v>0</v>
      </c>
      <c r="X1623" s="83">
        <v>28.885458636669526</v>
      </c>
      <c r="Y1623">
        <v>0</v>
      </c>
      <c r="Z1623" s="83">
        <v>-375</v>
      </c>
      <c r="AA1623" s="83">
        <v>-346.11454136333049</v>
      </c>
    </row>
    <row r="1624" spans="1:27" x14ac:dyDescent="0.25">
      <c r="A1624" t="s">
        <v>1529</v>
      </c>
      <c r="B1624" t="s">
        <v>1529</v>
      </c>
      <c r="C1624" t="s">
        <v>3012</v>
      </c>
      <c r="D1624" t="s">
        <v>3013</v>
      </c>
      <c r="E1624" t="s">
        <v>3014</v>
      </c>
      <c r="F1624" t="s">
        <v>3015</v>
      </c>
      <c r="G1624" t="s">
        <v>2310</v>
      </c>
      <c r="H1624" t="s">
        <v>3016</v>
      </c>
      <c r="I1624" t="s">
        <v>68</v>
      </c>
      <c r="J1624" t="s">
        <v>80</v>
      </c>
      <c r="K1624" t="s">
        <v>86</v>
      </c>
      <c r="L1624" t="s">
        <v>87</v>
      </c>
      <c r="M1624" t="s">
        <v>587</v>
      </c>
      <c r="N1624" t="s">
        <v>1443</v>
      </c>
      <c r="O1624" t="s">
        <v>1443</v>
      </c>
      <c r="P1624" t="s">
        <v>3909</v>
      </c>
      <c r="Q1624" t="s">
        <v>1992</v>
      </c>
      <c r="R1624" t="s">
        <v>72</v>
      </c>
      <c r="S1624" s="83">
        <v>8300</v>
      </c>
      <c r="T1624" s="83">
        <v>0</v>
      </c>
      <c r="U1624" s="83">
        <v>8300</v>
      </c>
      <c r="V1624" s="83">
        <v>0</v>
      </c>
      <c r="W1624" s="83">
        <v>0</v>
      </c>
      <c r="X1624" s="83">
        <v>0</v>
      </c>
      <c r="Y1624">
        <v>0</v>
      </c>
      <c r="Z1624" s="83">
        <v>830</v>
      </c>
      <c r="AA1624" s="83">
        <v>830</v>
      </c>
    </row>
    <row r="1625" spans="1:27" x14ac:dyDescent="0.25">
      <c r="A1625" t="s">
        <v>1529</v>
      </c>
      <c r="B1625" t="s">
        <v>1529</v>
      </c>
      <c r="C1625" t="s">
        <v>3012</v>
      </c>
      <c r="D1625" t="s">
        <v>3013</v>
      </c>
      <c r="E1625" t="s">
        <v>3014</v>
      </c>
      <c r="F1625" t="s">
        <v>3015</v>
      </c>
      <c r="G1625" t="s">
        <v>2310</v>
      </c>
      <c r="H1625" t="s">
        <v>3016</v>
      </c>
      <c r="I1625" t="s">
        <v>68</v>
      </c>
      <c r="J1625" t="s">
        <v>80</v>
      </c>
      <c r="K1625" t="s">
        <v>86</v>
      </c>
      <c r="L1625" t="s">
        <v>87</v>
      </c>
      <c r="M1625" t="s">
        <v>587</v>
      </c>
      <c r="N1625" t="s">
        <v>1443</v>
      </c>
      <c r="O1625" t="s">
        <v>1443</v>
      </c>
      <c r="P1625" t="s">
        <v>3910</v>
      </c>
      <c r="Q1625" t="s">
        <v>1992</v>
      </c>
      <c r="R1625" t="s">
        <v>72</v>
      </c>
      <c r="S1625" s="83">
        <v>8300</v>
      </c>
      <c r="T1625" s="83">
        <v>0</v>
      </c>
      <c r="U1625" s="83">
        <v>8300</v>
      </c>
      <c r="V1625" s="83">
        <v>0</v>
      </c>
      <c r="W1625" s="83">
        <v>0</v>
      </c>
      <c r="X1625" s="83">
        <v>0</v>
      </c>
      <c r="Y1625">
        <v>0</v>
      </c>
      <c r="Z1625" s="83">
        <v>830</v>
      </c>
      <c r="AA1625" s="83">
        <v>830</v>
      </c>
    </row>
    <row r="1626" spans="1:27" x14ac:dyDescent="0.25">
      <c r="A1626" t="s">
        <v>1529</v>
      </c>
      <c r="B1626" t="s">
        <v>1529</v>
      </c>
      <c r="C1626" t="s">
        <v>3012</v>
      </c>
      <c r="D1626" t="s">
        <v>3013</v>
      </c>
      <c r="E1626" t="s">
        <v>3014</v>
      </c>
      <c r="F1626" t="s">
        <v>3015</v>
      </c>
      <c r="G1626" t="s">
        <v>2310</v>
      </c>
      <c r="H1626" t="s">
        <v>3016</v>
      </c>
      <c r="I1626" t="s">
        <v>68</v>
      </c>
      <c r="J1626" t="s">
        <v>77</v>
      </c>
      <c r="K1626" t="s">
        <v>78</v>
      </c>
      <c r="L1626" t="s">
        <v>79</v>
      </c>
      <c r="M1626" t="s">
        <v>790</v>
      </c>
      <c r="N1626" t="s">
        <v>791</v>
      </c>
      <c r="O1626" t="s">
        <v>821</v>
      </c>
      <c r="P1626" t="s">
        <v>1002</v>
      </c>
      <c r="Q1626" t="s">
        <v>1003</v>
      </c>
      <c r="R1626" t="s">
        <v>131</v>
      </c>
      <c r="S1626" s="83">
        <v>0</v>
      </c>
      <c r="T1626" s="83">
        <v>86.75</v>
      </c>
      <c r="U1626" s="83">
        <v>-86.75</v>
      </c>
      <c r="V1626" s="83">
        <v>0</v>
      </c>
      <c r="W1626" s="83">
        <v>0</v>
      </c>
      <c r="X1626" s="83">
        <v>0.66821694312828839</v>
      </c>
      <c r="Y1626">
        <v>0</v>
      </c>
      <c r="Z1626" s="83">
        <v>-8.6750000000000007</v>
      </c>
      <c r="AA1626" s="83">
        <v>-8.0067830568717131</v>
      </c>
    </row>
    <row r="1627" spans="1:27" x14ac:dyDescent="0.25">
      <c r="A1627" t="s">
        <v>1529</v>
      </c>
      <c r="B1627" t="s">
        <v>1529</v>
      </c>
      <c r="C1627" t="s">
        <v>3012</v>
      </c>
      <c r="D1627" t="s">
        <v>3013</v>
      </c>
      <c r="E1627" t="s">
        <v>3014</v>
      </c>
      <c r="F1627" t="s">
        <v>3015</v>
      </c>
      <c r="G1627" t="s">
        <v>2310</v>
      </c>
      <c r="H1627" t="s">
        <v>3016</v>
      </c>
      <c r="I1627" t="s">
        <v>68</v>
      </c>
      <c r="J1627" t="s">
        <v>77</v>
      </c>
      <c r="K1627" t="s">
        <v>78</v>
      </c>
      <c r="L1627" t="s">
        <v>79</v>
      </c>
      <c r="M1627" t="s">
        <v>790</v>
      </c>
      <c r="N1627" t="s">
        <v>791</v>
      </c>
      <c r="O1627" t="s">
        <v>821</v>
      </c>
      <c r="P1627" t="s">
        <v>822</v>
      </c>
      <c r="Q1627" t="s">
        <v>823</v>
      </c>
      <c r="R1627" t="s">
        <v>131</v>
      </c>
      <c r="S1627" s="83">
        <v>9733.5</v>
      </c>
      <c r="T1627" s="83">
        <v>9450</v>
      </c>
      <c r="U1627" s="83">
        <v>283.5</v>
      </c>
      <c r="V1627" s="83">
        <v>0</v>
      </c>
      <c r="W1627" s="83">
        <v>0</v>
      </c>
      <c r="X1627" s="83">
        <v>72.7913557644072</v>
      </c>
      <c r="Y1627">
        <v>0</v>
      </c>
      <c r="Z1627" s="83">
        <v>28.349999999999909</v>
      </c>
      <c r="AA1627" s="83">
        <v>101.14135576440719</v>
      </c>
    </row>
    <row r="1628" spans="1:27" x14ac:dyDescent="0.25">
      <c r="A1628" t="s">
        <v>1529</v>
      </c>
      <c r="B1628" t="s">
        <v>1529</v>
      </c>
      <c r="C1628" t="s">
        <v>3012</v>
      </c>
      <c r="D1628" t="s">
        <v>3013</v>
      </c>
      <c r="E1628" t="s">
        <v>3014</v>
      </c>
      <c r="F1628" t="s">
        <v>3015</v>
      </c>
      <c r="G1628" t="s">
        <v>2310</v>
      </c>
      <c r="H1628" t="s">
        <v>3016</v>
      </c>
      <c r="I1628" t="s">
        <v>68</v>
      </c>
      <c r="J1628" t="s">
        <v>77</v>
      </c>
      <c r="K1628" t="s">
        <v>78</v>
      </c>
      <c r="L1628" t="s">
        <v>79</v>
      </c>
      <c r="M1628" t="s">
        <v>790</v>
      </c>
      <c r="N1628" t="s">
        <v>791</v>
      </c>
      <c r="O1628" t="s">
        <v>821</v>
      </c>
      <c r="P1628" t="s">
        <v>964</v>
      </c>
      <c r="Q1628" t="s">
        <v>965</v>
      </c>
      <c r="R1628" t="s">
        <v>131</v>
      </c>
      <c r="S1628" s="83">
        <v>1134</v>
      </c>
      <c r="T1628" s="83">
        <v>2362.5</v>
      </c>
      <c r="U1628" s="83">
        <v>-1228.5</v>
      </c>
      <c r="V1628" s="83">
        <v>0</v>
      </c>
      <c r="W1628" s="83">
        <v>0</v>
      </c>
      <c r="X1628" s="83">
        <v>18.1978389411018</v>
      </c>
      <c r="Y1628">
        <v>0</v>
      </c>
      <c r="Z1628" s="83">
        <v>-122.85</v>
      </c>
      <c r="AA1628" s="83">
        <v>-104.6521610588982</v>
      </c>
    </row>
    <row r="1629" spans="1:27" x14ac:dyDescent="0.25">
      <c r="A1629" t="s">
        <v>1529</v>
      </c>
      <c r="B1629" t="s">
        <v>1529</v>
      </c>
      <c r="C1629" t="s">
        <v>3012</v>
      </c>
      <c r="D1629" t="s">
        <v>3013</v>
      </c>
      <c r="E1629" t="s">
        <v>3014</v>
      </c>
      <c r="F1629" t="s">
        <v>3015</v>
      </c>
      <c r="G1629" t="s">
        <v>2310</v>
      </c>
      <c r="H1629" t="s">
        <v>3016</v>
      </c>
      <c r="I1629" t="s">
        <v>68</v>
      </c>
      <c r="J1629" t="s">
        <v>77</v>
      </c>
      <c r="K1629" t="s">
        <v>78</v>
      </c>
      <c r="L1629" t="s">
        <v>79</v>
      </c>
      <c r="M1629" t="s">
        <v>790</v>
      </c>
      <c r="N1629" t="s">
        <v>791</v>
      </c>
      <c r="O1629" t="s">
        <v>792</v>
      </c>
      <c r="P1629" t="s">
        <v>793</v>
      </c>
      <c r="Q1629" t="s">
        <v>794</v>
      </c>
      <c r="R1629" t="s">
        <v>131</v>
      </c>
      <c r="S1629" s="83">
        <v>344</v>
      </c>
      <c r="T1629" s="83">
        <v>4472</v>
      </c>
      <c r="U1629" s="83">
        <v>-4128</v>
      </c>
      <c r="V1629" s="83">
        <v>0</v>
      </c>
      <c r="W1629" s="83">
        <v>0</v>
      </c>
      <c r="X1629" s="83">
        <v>34.446872272849632</v>
      </c>
      <c r="Y1629">
        <v>0</v>
      </c>
      <c r="Z1629" s="83">
        <v>-412.8</v>
      </c>
      <c r="AA1629" s="83">
        <v>-378.35312772715037</v>
      </c>
    </row>
    <row r="1630" spans="1:27" x14ac:dyDescent="0.25">
      <c r="A1630" t="s">
        <v>1529</v>
      </c>
      <c r="B1630" t="s">
        <v>1529</v>
      </c>
      <c r="C1630" t="s">
        <v>3012</v>
      </c>
      <c r="D1630" t="s">
        <v>3013</v>
      </c>
      <c r="E1630" t="s">
        <v>3014</v>
      </c>
      <c r="F1630" t="s">
        <v>3015</v>
      </c>
      <c r="G1630" t="s">
        <v>2310</v>
      </c>
      <c r="H1630" t="s">
        <v>3016</v>
      </c>
      <c r="I1630" t="s">
        <v>68</v>
      </c>
      <c r="J1630" t="s">
        <v>77</v>
      </c>
      <c r="K1630" t="s">
        <v>88</v>
      </c>
      <c r="L1630" t="s">
        <v>89</v>
      </c>
      <c r="M1630" t="s">
        <v>3772</v>
      </c>
      <c r="N1630" t="s">
        <v>364</v>
      </c>
      <c r="O1630" t="s">
        <v>466</v>
      </c>
      <c r="P1630" t="s">
        <v>467</v>
      </c>
      <c r="Q1630" t="s">
        <v>249</v>
      </c>
      <c r="R1630" t="s">
        <v>72</v>
      </c>
      <c r="S1630" s="83">
        <v>227.4</v>
      </c>
      <c r="T1630" s="83">
        <v>1250.7</v>
      </c>
      <c r="U1630" s="83">
        <v>-1023.3000000000001</v>
      </c>
      <c r="V1630" s="83">
        <v>0</v>
      </c>
      <c r="W1630" s="83">
        <v>0</v>
      </c>
      <c r="X1630" s="83">
        <v>9.6338781645020202</v>
      </c>
      <c r="Y1630">
        <v>0</v>
      </c>
      <c r="Z1630" s="83">
        <v>-102.33000000000001</v>
      </c>
      <c r="AA1630" s="83">
        <v>-92.696121835497991</v>
      </c>
    </row>
    <row r="1631" spans="1:27" x14ac:dyDescent="0.25">
      <c r="A1631" t="s">
        <v>1529</v>
      </c>
      <c r="B1631" t="s">
        <v>1529</v>
      </c>
      <c r="C1631" t="s">
        <v>3012</v>
      </c>
      <c r="D1631" t="s">
        <v>3013</v>
      </c>
      <c r="E1631" t="s">
        <v>3014</v>
      </c>
      <c r="F1631" t="s">
        <v>3015</v>
      </c>
      <c r="G1631" t="s">
        <v>2310</v>
      </c>
      <c r="H1631" t="s">
        <v>3016</v>
      </c>
      <c r="I1631" t="s">
        <v>68</v>
      </c>
      <c r="J1631" t="s">
        <v>77</v>
      </c>
      <c r="K1631" t="s">
        <v>88</v>
      </c>
      <c r="L1631" t="s">
        <v>89</v>
      </c>
      <c r="M1631" t="s">
        <v>3772</v>
      </c>
      <c r="N1631" t="s">
        <v>296</v>
      </c>
      <c r="O1631" t="s">
        <v>3774</v>
      </c>
      <c r="P1631" t="s">
        <v>367</v>
      </c>
      <c r="Q1631" t="s">
        <v>303</v>
      </c>
      <c r="R1631" t="s">
        <v>72</v>
      </c>
      <c r="S1631" s="83">
        <v>3338.4</v>
      </c>
      <c r="T1631" s="83">
        <v>5842.2000000000007</v>
      </c>
      <c r="U1631" s="83">
        <v>-2503.8000000000006</v>
      </c>
      <c r="V1631" s="83">
        <v>0</v>
      </c>
      <c r="W1631" s="83">
        <v>0</v>
      </c>
      <c r="X1631" s="83">
        <v>45.00123371924019</v>
      </c>
      <c r="Y1631">
        <v>0</v>
      </c>
      <c r="Z1631" s="83">
        <v>-250.38</v>
      </c>
      <c r="AA1631" s="83">
        <v>-205.37876628075981</v>
      </c>
    </row>
    <row r="1632" spans="1:27" x14ac:dyDescent="0.25">
      <c r="A1632" t="s">
        <v>1529</v>
      </c>
      <c r="B1632" t="s">
        <v>1529</v>
      </c>
      <c r="C1632" t="s">
        <v>3012</v>
      </c>
      <c r="D1632" t="s">
        <v>3013</v>
      </c>
      <c r="E1632" t="s">
        <v>3014</v>
      </c>
      <c r="F1632" t="s">
        <v>3015</v>
      </c>
      <c r="G1632" t="s">
        <v>2310</v>
      </c>
      <c r="H1632" t="s">
        <v>3016</v>
      </c>
      <c r="I1632" t="s">
        <v>68</v>
      </c>
      <c r="J1632" t="s">
        <v>77</v>
      </c>
      <c r="K1632" t="s">
        <v>88</v>
      </c>
      <c r="L1632" t="s">
        <v>89</v>
      </c>
      <c r="M1632" t="s">
        <v>3772</v>
      </c>
      <c r="N1632" t="s">
        <v>296</v>
      </c>
      <c r="O1632" t="s">
        <v>3774</v>
      </c>
      <c r="P1632" t="s">
        <v>612</v>
      </c>
      <c r="Q1632" t="s">
        <v>301</v>
      </c>
      <c r="R1632" t="s">
        <v>72</v>
      </c>
      <c r="S1632" s="83">
        <v>1645.2</v>
      </c>
      <c r="T1632" s="83">
        <v>3290.4</v>
      </c>
      <c r="U1632" s="83">
        <v>-1645.2</v>
      </c>
      <c r="V1632" s="83">
        <v>0</v>
      </c>
      <c r="W1632" s="83">
        <v>0</v>
      </c>
      <c r="X1632" s="83">
        <v>25.345256826159311</v>
      </c>
      <c r="Y1632">
        <v>0</v>
      </c>
      <c r="Z1632" s="83">
        <v>-164.52</v>
      </c>
      <c r="AA1632" s="83">
        <v>-139.17474317384071</v>
      </c>
    </row>
    <row r="1633" spans="1:27" x14ac:dyDescent="0.25">
      <c r="A1633" t="s">
        <v>1529</v>
      </c>
      <c r="B1633" t="s">
        <v>1529</v>
      </c>
      <c r="C1633" t="s">
        <v>3012</v>
      </c>
      <c r="D1633" t="s">
        <v>3013</v>
      </c>
      <c r="E1633" t="s">
        <v>3014</v>
      </c>
      <c r="F1633" t="s">
        <v>3015</v>
      </c>
      <c r="G1633" t="s">
        <v>2310</v>
      </c>
      <c r="H1633" t="s">
        <v>3016</v>
      </c>
      <c r="I1633" t="s">
        <v>68</v>
      </c>
      <c r="J1633" t="s">
        <v>77</v>
      </c>
      <c r="K1633" t="s">
        <v>88</v>
      </c>
      <c r="L1633" t="s">
        <v>89</v>
      </c>
      <c r="M1633" t="s">
        <v>3772</v>
      </c>
      <c r="N1633" t="s">
        <v>296</v>
      </c>
      <c r="O1633" t="s">
        <v>3774</v>
      </c>
      <c r="P1633" t="s">
        <v>1609</v>
      </c>
      <c r="Q1633" t="s">
        <v>368</v>
      </c>
      <c r="R1633" t="s">
        <v>72</v>
      </c>
      <c r="S1633" s="83">
        <v>4915.8</v>
      </c>
      <c r="T1633" s="83">
        <v>5997.6</v>
      </c>
      <c r="U1633" s="83">
        <v>-1081.8000000000002</v>
      </c>
      <c r="V1633" s="83">
        <v>0</v>
      </c>
      <c r="W1633" s="83">
        <v>0</v>
      </c>
      <c r="X1633" s="83">
        <v>46.198247125143773</v>
      </c>
      <c r="Y1633">
        <v>0</v>
      </c>
      <c r="Z1633" s="83">
        <v>-108.18000000000006</v>
      </c>
      <c r="AA1633" s="83">
        <v>-61.981752874856284</v>
      </c>
    </row>
    <row r="1634" spans="1:27" x14ac:dyDescent="0.25">
      <c r="A1634" t="s">
        <v>1529</v>
      </c>
      <c r="B1634" t="s">
        <v>1529</v>
      </c>
      <c r="C1634" t="s">
        <v>3012</v>
      </c>
      <c r="D1634" t="s">
        <v>3013</v>
      </c>
      <c r="E1634" t="s">
        <v>3014</v>
      </c>
      <c r="F1634" t="s">
        <v>3015</v>
      </c>
      <c r="G1634" t="s">
        <v>2310</v>
      </c>
      <c r="H1634" t="s">
        <v>3016</v>
      </c>
      <c r="I1634" t="s">
        <v>68</v>
      </c>
      <c r="J1634" t="s">
        <v>77</v>
      </c>
      <c r="K1634" t="s">
        <v>88</v>
      </c>
      <c r="L1634" t="s">
        <v>89</v>
      </c>
      <c r="M1634" t="s">
        <v>3772</v>
      </c>
      <c r="N1634" t="s">
        <v>277</v>
      </c>
      <c r="O1634" t="s">
        <v>278</v>
      </c>
      <c r="P1634" t="s">
        <v>279</v>
      </c>
      <c r="Q1634" t="s">
        <v>280</v>
      </c>
      <c r="R1634" t="s">
        <v>72</v>
      </c>
      <c r="S1634" s="83">
        <v>0</v>
      </c>
      <c r="T1634" s="83">
        <v>470.4</v>
      </c>
      <c r="U1634" s="83">
        <v>-470.4</v>
      </c>
      <c r="V1634" s="83">
        <v>0</v>
      </c>
      <c r="W1634" s="83">
        <v>0</v>
      </c>
      <c r="X1634" s="83">
        <v>3.623391931383825</v>
      </c>
      <c r="Y1634">
        <v>0</v>
      </c>
      <c r="Z1634" s="83">
        <v>-47.04</v>
      </c>
      <c r="AA1634" s="83">
        <v>-43.416608068616171</v>
      </c>
    </row>
    <row r="1635" spans="1:27" x14ac:dyDescent="0.25">
      <c r="A1635" t="s">
        <v>1529</v>
      </c>
      <c r="B1635" t="s">
        <v>1529</v>
      </c>
      <c r="C1635" t="s">
        <v>3012</v>
      </c>
      <c r="D1635" t="s">
        <v>3013</v>
      </c>
      <c r="E1635" t="s">
        <v>3014</v>
      </c>
      <c r="F1635" t="s">
        <v>3015</v>
      </c>
      <c r="G1635" t="s">
        <v>2310</v>
      </c>
      <c r="H1635" t="s">
        <v>3016</v>
      </c>
      <c r="I1635" t="s">
        <v>68</v>
      </c>
      <c r="J1635" t="s">
        <v>77</v>
      </c>
      <c r="K1635" t="s">
        <v>88</v>
      </c>
      <c r="L1635" t="s">
        <v>89</v>
      </c>
      <c r="M1635" t="s">
        <v>3772</v>
      </c>
      <c r="N1635" t="s">
        <v>277</v>
      </c>
      <c r="O1635" t="s">
        <v>278</v>
      </c>
      <c r="P1635" t="s">
        <v>281</v>
      </c>
      <c r="Q1635" t="s">
        <v>282</v>
      </c>
      <c r="R1635" t="s">
        <v>72</v>
      </c>
      <c r="S1635" s="83">
        <v>6002.5</v>
      </c>
      <c r="T1635" s="83">
        <v>16978.5</v>
      </c>
      <c r="U1635" s="83">
        <v>-10976</v>
      </c>
      <c r="V1635" s="83">
        <v>0</v>
      </c>
      <c r="W1635" s="83">
        <v>0</v>
      </c>
      <c r="X1635" s="83">
        <v>130.78180252338495</v>
      </c>
      <c r="Y1635">
        <v>0</v>
      </c>
      <c r="Z1635" s="83">
        <v>-1097.6000000000001</v>
      </c>
      <c r="AA1635" s="83">
        <v>-966.8181974766153</v>
      </c>
    </row>
    <row r="1636" spans="1:27" x14ac:dyDescent="0.25">
      <c r="A1636" t="s">
        <v>1529</v>
      </c>
      <c r="B1636" t="s">
        <v>1529</v>
      </c>
      <c r="C1636" t="s">
        <v>3012</v>
      </c>
      <c r="D1636" t="s">
        <v>3013</v>
      </c>
      <c r="E1636" t="s">
        <v>3014</v>
      </c>
      <c r="F1636" t="s">
        <v>3015</v>
      </c>
      <c r="G1636" t="s">
        <v>2310</v>
      </c>
      <c r="H1636" t="s">
        <v>3016</v>
      </c>
      <c r="I1636" t="s">
        <v>68</v>
      </c>
      <c r="J1636" t="s">
        <v>77</v>
      </c>
      <c r="K1636" t="s">
        <v>88</v>
      </c>
      <c r="L1636" t="s">
        <v>89</v>
      </c>
      <c r="M1636" t="s">
        <v>3772</v>
      </c>
      <c r="N1636" t="s">
        <v>277</v>
      </c>
      <c r="O1636" t="s">
        <v>278</v>
      </c>
      <c r="P1636" t="s">
        <v>283</v>
      </c>
      <c r="Q1636" t="s">
        <v>284</v>
      </c>
      <c r="R1636" t="s">
        <v>72</v>
      </c>
      <c r="S1636" s="83">
        <v>156.80000000000001</v>
      </c>
      <c r="T1636" s="83">
        <v>156.80000000000001</v>
      </c>
      <c r="U1636" s="83">
        <v>0</v>
      </c>
      <c r="V1636" s="83">
        <v>0</v>
      </c>
      <c r="W1636" s="83">
        <v>0</v>
      </c>
      <c r="X1636" s="83">
        <v>1.2077973104612749</v>
      </c>
      <c r="Y1636">
        <v>0</v>
      </c>
      <c r="Z1636" s="83">
        <v>0</v>
      </c>
      <c r="AA1636" s="83">
        <v>1.2077973104612756</v>
      </c>
    </row>
    <row r="1637" spans="1:27" x14ac:dyDescent="0.25">
      <c r="A1637" t="s">
        <v>1529</v>
      </c>
      <c r="B1637" t="s">
        <v>1529</v>
      </c>
      <c r="C1637" t="s">
        <v>3012</v>
      </c>
      <c r="D1637" t="s">
        <v>3013</v>
      </c>
      <c r="E1637" t="s">
        <v>3014</v>
      </c>
      <c r="F1637" t="s">
        <v>3015</v>
      </c>
      <c r="G1637" t="s">
        <v>2310</v>
      </c>
      <c r="H1637" t="s">
        <v>3016</v>
      </c>
      <c r="I1637" t="s">
        <v>68</v>
      </c>
      <c r="J1637" t="s">
        <v>77</v>
      </c>
      <c r="K1637" t="s">
        <v>88</v>
      </c>
      <c r="L1637" t="s">
        <v>89</v>
      </c>
      <c r="M1637" t="s">
        <v>3772</v>
      </c>
      <c r="N1637" t="s">
        <v>277</v>
      </c>
      <c r="O1637" t="s">
        <v>278</v>
      </c>
      <c r="P1637" t="s">
        <v>285</v>
      </c>
      <c r="Q1637" t="s">
        <v>286</v>
      </c>
      <c r="R1637" t="s">
        <v>72</v>
      </c>
      <c r="S1637" s="83">
        <v>6688.5</v>
      </c>
      <c r="T1637" s="83">
        <v>18693.5</v>
      </c>
      <c r="U1637" s="83">
        <v>-12005</v>
      </c>
      <c r="V1637" s="83">
        <v>0</v>
      </c>
      <c r="W1637" s="83">
        <v>0</v>
      </c>
      <c r="X1637" s="83">
        <v>143.99208560655512</v>
      </c>
      <c r="Y1637">
        <v>0</v>
      </c>
      <c r="Z1637" s="83">
        <v>-1200.5</v>
      </c>
      <c r="AA1637" s="83">
        <v>-1056.5079143934449</v>
      </c>
    </row>
    <row r="1638" spans="1:27" x14ac:dyDescent="0.25">
      <c r="A1638" t="s">
        <v>1529</v>
      </c>
      <c r="B1638" t="s">
        <v>1529</v>
      </c>
      <c r="C1638" t="s">
        <v>3012</v>
      </c>
      <c r="D1638" t="s">
        <v>3013</v>
      </c>
      <c r="E1638" t="s">
        <v>3014</v>
      </c>
      <c r="F1638" t="s">
        <v>3015</v>
      </c>
      <c r="G1638" t="s">
        <v>2310</v>
      </c>
      <c r="H1638" t="s">
        <v>3016</v>
      </c>
      <c r="I1638" t="s">
        <v>68</v>
      </c>
      <c r="J1638" t="s">
        <v>77</v>
      </c>
      <c r="K1638" t="s">
        <v>88</v>
      </c>
      <c r="L1638" t="s">
        <v>89</v>
      </c>
      <c r="M1638" t="s">
        <v>3772</v>
      </c>
      <c r="N1638" t="s">
        <v>277</v>
      </c>
      <c r="O1638" t="s">
        <v>287</v>
      </c>
      <c r="P1638" t="s">
        <v>288</v>
      </c>
      <c r="Q1638" t="s">
        <v>289</v>
      </c>
      <c r="R1638" t="s">
        <v>72</v>
      </c>
      <c r="S1638" s="83">
        <v>18175.3</v>
      </c>
      <c r="T1638" s="83">
        <v>0</v>
      </c>
      <c r="U1638" s="83">
        <v>18175.3</v>
      </c>
      <c r="V1638" s="83">
        <v>0</v>
      </c>
      <c r="W1638" s="83">
        <v>0</v>
      </c>
      <c r="X1638" s="83">
        <v>0</v>
      </c>
      <c r="Y1638">
        <v>0</v>
      </c>
      <c r="Z1638" s="83">
        <v>1817.53</v>
      </c>
      <c r="AA1638" s="83">
        <v>1817.53</v>
      </c>
    </row>
    <row r="1639" spans="1:27" x14ac:dyDescent="0.25">
      <c r="A1639" t="s">
        <v>1529</v>
      </c>
      <c r="B1639" t="s">
        <v>1529</v>
      </c>
      <c r="C1639" t="s">
        <v>3012</v>
      </c>
      <c r="D1639" t="s">
        <v>3013</v>
      </c>
      <c r="E1639" t="s">
        <v>3014</v>
      </c>
      <c r="F1639" t="s">
        <v>3015</v>
      </c>
      <c r="G1639" t="s">
        <v>2310</v>
      </c>
      <c r="H1639" t="s">
        <v>3016</v>
      </c>
      <c r="I1639" t="s">
        <v>68</v>
      </c>
      <c r="J1639" t="s">
        <v>77</v>
      </c>
      <c r="K1639" t="s">
        <v>88</v>
      </c>
      <c r="L1639" t="s">
        <v>89</v>
      </c>
      <c r="M1639" t="s">
        <v>3772</v>
      </c>
      <c r="N1639" t="s">
        <v>277</v>
      </c>
      <c r="O1639" t="s">
        <v>287</v>
      </c>
      <c r="P1639" t="s">
        <v>290</v>
      </c>
      <c r="Q1639" t="s">
        <v>291</v>
      </c>
      <c r="R1639" t="s">
        <v>72</v>
      </c>
      <c r="S1639" s="83">
        <v>7484.9000000000005</v>
      </c>
      <c r="T1639" s="83">
        <v>0</v>
      </c>
      <c r="U1639" s="83">
        <v>7484.9000000000005</v>
      </c>
      <c r="V1639" s="83">
        <v>0</v>
      </c>
      <c r="W1639" s="83">
        <v>0</v>
      </c>
      <c r="X1639" s="83">
        <v>0</v>
      </c>
      <c r="Y1639">
        <v>0</v>
      </c>
      <c r="Z1639" s="83">
        <v>748.49000000000012</v>
      </c>
      <c r="AA1639" s="83">
        <v>748.49000000000012</v>
      </c>
    </row>
    <row r="1640" spans="1:27" x14ac:dyDescent="0.25">
      <c r="A1640" t="s">
        <v>1529</v>
      </c>
      <c r="B1640" t="s">
        <v>1529</v>
      </c>
      <c r="C1640" t="s">
        <v>3012</v>
      </c>
      <c r="D1640" t="s">
        <v>3013</v>
      </c>
      <c r="E1640" t="s">
        <v>3014</v>
      </c>
      <c r="F1640" t="s">
        <v>3015</v>
      </c>
      <c r="G1640" t="s">
        <v>2310</v>
      </c>
      <c r="H1640" t="s">
        <v>3016</v>
      </c>
      <c r="I1640" t="s">
        <v>68</v>
      </c>
      <c r="J1640" t="s">
        <v>77</v>
      </c>
      <c r="K1640" t="s">
        <v>88</v>
      </c>
      <c r="L1640" t="s">
        <v>89</v>
      </c>
      <c r="M1640" t="s">
        <v>3772</v>
      </c>
      <c r="N1640" t="s">
        <v>277</v>
      </c>
      <c r="O1640" t="s">
        <v>287</v>
      </c>
      <c r="P1640" t="s">
        <v>292</v>
      </c>
      <c r="Q1640" t="s">
        <v>293</v>
      </c>
      <c r="R1640" t="s">
        <v>72</v>
      </c>
      <c r="S1640" s="83">
        <v>20940.7</v>
      </c>
      <c r="T1640" s="83">
        <v>0</v>
      </c>
      <c r="U1640" s="83">
        <v>20940.7</v>
      </c>
      <c r="V1640" s="83">
        <v>0</v>
      </c>
      <c r="W1640" s="83">
        <v>0</v>
      </c>
      <c r="X1640" s="83">
        <v>0</v>
      </c>
      <c r="Y1640">
        <v>0</v>
      </c>
      <c r="Z1640" s="83">
        <v>2094.0700000000002</v>
      </c>
      <c r="AA1640" s="83">
        <v>2094.0700000000002</v>
      </c>
    </row>
    <row r="1641" spans="1:27" x14ac:dyDescent="0.25">
      <c r="A1641" t="s">
        <v>1529</v>
      </c>
      <c r="B1641" t="s">
        <v>1529</v>
      </c>
      <c r="C1641" t="s">
        <v>3012</v>
      </c>
      <c r="D1641" t="s">
        <v>3013</v>
      </c>
      <c r="E1641" t="s">
        <v>3014</v>
      </c>
      <c r="F1641" t="s">
        <v>3015</v>
      </c>
      <c r="G1641" t="s">
        <v>2310</v>
      </c>
      <c r="H1641" t="s">
        <v>3016</v>
      </c>
      <c r="I1641" t="s">
        <v>68</v>
      </c>
      <c r="J1641" t="s">
        <v>77</v>
      </c>
      <c r="K1641" t="s">
        <v>88</v>
      </c>
      <c r="L1641" t="s">
        <v>89</v>
      </c>
      <c r="M1641" t="s">
        <v>3772</v>
      </c>
      <c r="N1641" t="s">
        <v>277</v>
      </c>
      <c r="O1641" t="s">
        <v>287</v>
      </c>
      <c r="P1641" t="s">
        <v>294</v>
      </c>
      <c r="Q1641" t="s">
        <v>295</v>
      </c>
      <c r="R1641" t="s">
        <v>72</v>
      </c>
      <c r="S1641" s="83">
        <v>6710.5999999999995</v>
      </c>
      <c r="T1641" s="83">
        <v>0</v>
      </c>
      <c r="U1641" s="83">
        <v>6710.5999999999995</v>
      </c>
      <c r="V1641" s="83">
        <v>0</v>
      </c>
      <c r="W1641" s="83">
        <v>0</v>
      </c>
      <c r="X1641" s="83">
        <v>0</v>
      </c>
      <c r="Y1641">
        <v>0</v>
      </c>
      <c r="Z1641" s="83">
        <v>671.06</v>
      </c>
      <c r="AA1641" s="83">
        <v>671.06</v>
      </c>
    </row>
    <row r="1642" spans="1:27" x14ac:dyDescent="0.25">
      <c r="A1642" t="s">
        <v>1529</v>
      </c>
      <c r="B1642" t="s">
        <v>1529</v>
      </c>
      <c r="C1642" t="s">
        <v>3012</v>
      </c>
      <c r="D1642" t="s">
        <v>3013</v>
      </c>
      <c r="E1642" t="s">
        <v>3014</v>
      </c>
      <c r="F1642" t="s">
        <v>3015</v>
      </c>
      <c r="G1642" t="s">
        <v>2310</v>
      </c>
      <c r="H1642" t="s">
        <v>3016</v>
      </c>
      <c r="I1642" t="s">
        <v>68</v>
      </c>
      <c r="J1642" t="s">
        <v>77</v>
      </c>
      <c r="K1642" t="s">
        <v>88</v>
      </c>
      <c r="L1642" t="s">
        <v>89</v>
      </c>
      <c r="M1642" t="s">
        <v>3776</v>
      </c>
      <c r="N1642" t="s">
        <v>238</v>
      </c>
      <c r="O1642" t="s">
        <v>239</v>
      </c>
      <c r="P1642" t="s">
        <v>240</v>
      </c>
      <c r="Q1642" t="s">
        <v>241</v>
      </c>
      <c r="R1642" t="s">
        <v>72</v>
      </c>
      <c r="S1642" s="83">
        <v>24420.799999999999</v>
      </c>
      <c r="T1642" s="83">
        <v>28454.400000000001</v>
      </c>
      <c r="U1642" s="83">
        <v>-4033.5999999999985</v>
      </c>
      <c r="V1642" s="83">
        <v>0</v>
      </c>
      <c r="W1642" s="83">
        <v>0</v>
      </c>
      <c r="X1642" s="83">
        <v>219.1782384616665</v>
      </c>
      <c r="Y1642">
        <v>0</v>
      </c>
      <c r="Z1642" s="83">
        <v>-403.36000000000013</v>
      </c>
      <c r="AA1642" s="83">
        <v>-184.18176153833338</v>
      </c>
    </row>
    <row r="1643" spans="1:27" x14ac:dyDescent="0.25">
      <c r="A1643" t="s">
        <v>1529</v>
      </c>
      <c r="B1643" t="s">
        <v>1529</v>
      </c>
      <c r="C1643" t="s">
        <v>3012</v>
      </c>
      <c r="D1643" t="s">
        <v>3013</v>
      </c>
      <c r="E1643" t="s">
        <v>3014</v>
      </c>
      <c r="F1643" t="s">
        <v>3015</v>
      </c>
      <c r="G1643" t="s">
        <v>2310</v>
      </c>
      <c r="H1643" t="s">
        <v>3016</v>
      </c>
      <c r="I1643" t="s">
        <v>68</v>
      </c>
      <c r="J1643" t="s">
        <v>77</v>
      </c>
      <c r="K1643" t="s">
        <v>88</v>
      </c>
      <c r="L1643" t="s">
        <v>89</v>
      </c>
      <c r="M1643" t="s">
        <v>3776</v>
      </c>
      <c r="N1643" t="s">
        <v>238</v>
      </c>
      <c r="O1643" t="s">
        <v>239</v>
      </c>
      <c r="P1643" t="s">
        <v>242</v>
      </c>
      <c r="Q1643" t="s">
        <v>243</v>
      </c>
      <c r="R1643" t="s">
        <v>72</v>
      </c>
      <c r="S1643" s="83">
        <v>14810.000000000002</v>
      </c>
      <c r="T1643" s="83">
        <v>19136</v>
      </c>
      <c r="U1643" s="83">
        <v>-4325.9999999999964</v>
      </c>
      <c r="V1643" s="83">
        <v>0</v>
      </c>
      <c r="W1643" s="83">
        <v>0</v>
      </c>
      <c r="X1643" s="83">
        <v>147.40056972568212</v>
      </c>
      <c r="Y1643">
        <v>0</v>
      </c>
      <c r="Z1643" s="83">
        <v>-432.5999999999998</v>
      </c>
      <c r="AA1643" s="83">
        <v>-285.19943027431748</v>
      </c>
    </row>
    <row r="1644" spans="1:27" x14ac:dyDescent="0.25">
      <c r="A1644" t="s">
        <v>1529</v>
      </c>
      <c r="B1644" t="s">
        <v>1529</v>
      </c>
      <c r="C1644" t="s">
        <v>3012</v>
      </c>
      <c r="D1644" t="s">
        <v>3013</v>
      </c>
      <c r="E1644" t="s">
        <v>3014</v>
      </c>
      <c r="F1644" t="s">
        <v>3015</v>
      </c>
      <c r="G1644" t="s">
        <v>2310</v>
      </c>
      <c r="H1644" t="s">
        <v>3016</v>
      </c>
      <c r="I1644" t="s">
        <v>68</v>
      </c>
      <c r="J1644" t="s">
        <v>77</v>
      </c>
      <c r="K1644" t="s">
        <v>88</v>
      </c>
      <c r="L1644" t="s">
        <v>89</v>
      </c>
      <c r="M1644" t="s">
        <v>3776</v>
      </c>
      <c r="N1644" t="s">
        <v>238</v>
      </c>
      <c r="O1644" t="s">
        <v>239</v>
      </c>
      <c r="P1644" t="s">
        <v>244</v>
      </c>
      <c r="Q1644" t="s">
        <v>245</v>
      </c>
      <c r="R1644" t="s">
        <v>72</v>
      </c>
      <c r="S1644" s="83">
        <v>9188</v>
      </c>
      <c r="T1644" s="83">
        <v>13613.6</v>
      </c>
      <c r="U1644" s="83">
        <v>-4425.5999999999995</v>
      </c>
      <c r="V1644" s="83">
        <v>0</v>
      </c>
      <c r="W1644" s="83">
        <v>0</v>
      </c>
      <c r="X1644" s="83">
        <v>104.86268791897714</v>
      </c>
      <c r="Y1644">
        <v>0</v>
      </c>
      <c r="Z1644" s="83">
        <v>-442.55999999999995</v>
      </c>
      <c r="AA1644" s="83">
        <v>-337.6973120810228</v>
      </c>
    </row>
    <row r="1645" spans="1:27" x14ac:dyDescent="0.25">
      <c r="A1645" t="s">
        <v>1529</v>
      </c>
      <c r="B1645" t="s">
        <v>1529</v>
      </c>
      <c r="C1645" t="s">
        <v>3012</v>
      </c>
      <c r="D1645" t="s">
        <v>3013</v>
      </c>
      <c r="E1645" t="s">
        <v>3014</v>
      </c>
      <c r="F1645" t="s">
        <v>3015</v>
      </c>
      <c r="G1645" t="s">
        <v>2310</v>
      </c>
      <c r="H1645" t="s">
        <v>3016</v>
      </c>
      <c r="I1645" t="s">
        <v>68</v>
      </c>
      <c r="J1645" t="s">
        <v>77</v>
      </c>
      <c r="K1645" t="s">
        <v>88</v>
      </c>
      <c r="L1645" t="s">
        <v>89</v>
      </c>
      <c r="M1645" t="s">
        <v>3777</v>
      </c>
      <c r="N1645" t="s">
        <v>221</v>
      </c>
      <c r="O1645" t="s">
        <v>233</v>
      </c>
      <c r="P1645" t="s">
        <v>592</v>
      </c>
      <c r="Q1645" t="s">
        <v>593</v>
      </c>
      <c r="R1645" t="s">
        <v>72</v>
      </c>
      <c r="S1645" s="83">
        <v>0</v>
      </c>
      <c r="T1645" s="83">
        <v>17926.900000000001</v>
      </c>
      <c r="U1645" s="83">
        <v>-17926.900000000001</v>
      </c>
      <c r="V1645" s="83">
        <v>0</v>
      </c>
      <c r="W1645" s="83">
        <v>0</v>
      </c>
      <c r="X1645" s="83">
        <v>138.08712758232292</v>
      </c>
      <c r="Y1645">
        <v>0</v>
      </c>
      <c r="Z1645" s="83">
        <v>-1792.6900000000003</v>
      </c>
      <c r="AA1645" s="83">
        <v>-1654.6028724176774</v>
      </c>
    </row>
    <row r="1646" spans="1:27" x14ac:dyDescent="0.25">
      <c r="A1646" t="s">
        <v>1529</v>
      </c>
      <c r="B1646" t="s">
        <v>1529</v>
      </c>
      <c r="C1646" t="s">
        <v>3012</v>
      </c>
      <c r="D1646" t="s">
        <v>3013</v>
      </c>
      <c r="E1646" t="s">
        <v>3014</v>
      </c>
      <c r="F1646" t="s">
        <v>3015</v>
      </c>
      <c r="G1646" t="s">
        <v>2310</v>
      </c>
      <c r="H1646" t="s">
        <v>3016</v>
      </c>
      <c r="I1646" t="s">
        <v>68</v>
      </c>
      <c r="J1646" t="s">
        <v>77</v>
      </c>
      <c r="K1646" t="s">
        <v>88</v>
      </c>
      <c r="L1646" t="s">
        <v>89</v>
      </c>
      <c r="M1646" t="s">
        <v>3777</v>
      </c>
      <c r="N1646" t="s">
        <v>221</v>
      </c>
      <c r="O1646" t="s">
        <v>227</v>
      </c>
      <c r="P1646" t="s">
        <v>1681</v>
      </c>
      <c r="Q1646" t="s">
        <v>1682</v>
      </c>
      <c r="R1646" t="s">
        <v>72</v>
      </c>
      <c r="S1646" s="83">
        <v>5464.8</v>
      </c>
      <c r="T1646" s="83">
        <v>0</v>
      </c>
      <c r="U1646" s="83">
        <v>5464.8</v>
      </c>
      <c r="V1646" s="83">
        <v>0</v>
      </c>
      <c r="W1646" s="83">
        <v>0</v>
      </c>
      <c r="X1646" s="83">
        <v>0</v>
      </c>
      <c r="Y1646">
        <v>0</v>
      </c>
      <c r="Z1646" s="83">
        <v>546.48</v>
      </c>
      <c r="AA1646" s="83">
        <v>546.48</v>
      </c>
    </row>
    <row r="1647" spans="1:27" x14ac:dyDescent="0.25">
      <c r="A1647" t="s">
        <v>1529</v>
      </c>
      <c r="B1647" t="s">
        <v>1529</v>
      </c>
      <c r="C1647" t="s">
        <v>3012</v>
      </c>
      <c r="D1647" t="s">
        <v>3013</v>
      </c>
      <c r="E1647" t="s">
        <v>3014</v>
      </c>
      <c r="F1647" t="s">
        <v>3015</v>
      </c>
      <c r="G1647" t="s">
        <v>2310</v>
      </c>
      <c r="H1647" t="s">
        <v>3016</v>
      </c>
      <c r="I1647" t="s">
        <v>68</v>
      </c>
      <c r="J1647" t="s">
        <v>77</v>
      </c>
      <c r="K1647" t="s">
        <v>88</v>
      </c>
      <c r="L1647" t="s">
        <v>89</v>
      </c>
      <c r="M1647" t="s">
        <v>3778</v>
      </c>
      <c r="N1647" t="s">
        <v>246</v>
      </c>
      <c r="O1647" t="s">
        <v>247</v>
      </c>
      <c r="P1647" t="s">
        <v>464</v>
      </c>
      <c r="Q1647" t="s">
        <v>249</v>
      </c>
      <c r="R1647" t="s">
        <v>72</v>
      </c>
      <c r="S1647" s="83">
        <v>740</v>
      </c>
      <c r="T1647" s="83">
        <v>185</v>
      </c>
      <c r="U1647" s="83">
        <v>555</v>
      </c>
      <c r="V1647" s="83">
        <v>0</v>
      </c>
      <c r="W1647" s="83">
        <v>0</v>
      </c>
      <c r="X1647" s="83">
        <v>1.4250159594090299</v>
      </c>
      <c r="Y1647">
        <v>0</v>
      </c>
      <c r="Z1647" s="83">
        <v>55.5</v>
      </c>
      <c r="AA1647" s="83">
        <v>56.925015959409031</v>
      </c>
    </row>
    <row r="1648" spans="1:27" x14ac:dyDescent="0.25">
      <c r="A1648" t="s">
        <v>1529</v>
      </c>
      <c r="B1648" t="s">
        <v>1529</v>
      </c>
      <c r="C1648" t="s">
        <v>3012</v>
      </c>
      <c r="D1648" t="s">
        <v>3013</v>
      </c>
      <c r="E1648" t="s">
        <v>3014</v>
      </c>
      <c r="F1648" t="s">
        <v>3015</v>
      </c>
      <c r="G1648" t="s">
        <v>2310</v>
      </c>
      <c r="H1648" t="s">
        <v>3016</v>
      </c>
      <c r="I1648" t="s">
        <v>68</v>
      </c>
      <c r="J1648" t="s">
        <v>77</v>
      </c>
      <c r="K1648" t="s">
        <v>88</v>
      </c>
      <c r="L1648" t="s">
        <v>89</v>
      </c>
      <c r="M1648" t="s">
        <v>3778</v>
      </c>
      <c r="N1648" t="s">
        <v>250</v>
      </c>
      <c r="O1648" t="s">
        <v>2422</v>
      </c>
      <c r="P1648" t="s">
        <v>258</v>
      </c>
      <c r="Q1648" t="s">
        <v>259</v>
      </c>
      <c r="R1648" t="s">
        <v>72</v>
      </c>
      <c r="S1648" s="83">
        <v>7679.3</v>
      </c>
      <c r="T1648" s="83">
        <v>1586.4</v>
      </c>
      <c r="U1648" s="83">
        <v>6092.9</v>
      </c>
      <c r="V1648" s="83">
        <v>0</v>
      </c>
      <c r="W1648" s="83">
        <v>0</v>
      </c>
      <c r="X1648" s="83">
        <v>12.219704421656676</v>
      </c>
      <c r="Y1648">
        <v>0</v>
      </c>
      <c r="Z1648" s="83">
        <v>609.29000000000008</v>
      </c>
      <c r="AA1648" s="83">
        <v>621.50970442165669</v>
      </c>
    </row>
    <row r="1649" spans="1:27" x14ac:dyDescent="0.25">
      <c r="A1649" t="s">
        <v>1529</v>
      </c>
      <c r="B1649" t="s">
        <v>1529</v>
      </c>
      <c r="C1649" t="s">
        <v>3012</v>
      </c>
      <c r="D1649" t="s">
        <v>3013</v>
      </c>
      <c r="E1649" t="s">
        <v>3014</v>
      </c>
      <c r="F1649" t="s">
        <v>3015</v>
      </c>
      <c r="G1649" t="s">
        <v>2310</v>
      </c>
      <c r="H1649" t="s">
        <v>3016</v>
      </c>
      <c r="I1649" t="s">
        <v>68</v>
      </c>
      <c r="J1649" t="s">
        <v>77</v>
      </c>
      <c r="K1649" t="s">
        <v>88</v>
      </c>
      <c r="L1649" t="s">
        <v>89</v>
      </c>
      <c r="M1649" t="s">
        <v>3778</v>
      </c>
      <c r="N1649" t="s">
        <v>250</v>
      </c>
      <c r="O1649" t="s">
        <v>2422</v>
      </c>
      <c r="P1649" t="s">
        <v>260</v>
      </c>
      <c r="Q1649" t="s">
        <v>261</v>
      </c>
      <c r="R1649" t="s">
        <v>72</v>
      </c>
      <c r="S1649" s="83">
        <v>3988.1000000000004</v>
      </c>
      <c r="T1649" s="83">
        <v>3366.8</v>
      </c>
      <c r="U1649" s="83">
        <v>621.30000000000018</v>
      </c>
      <c r="V1649" s="83">
        <v>0</v>
      </c>
      <c r="W1649" s="83">
        <v>0</v>
      </c>
      <c r="X1649" s="83">
        <v>25.933749903450391</v>
      </c>
      <c r="Y1649">
        <v>0</v>
      </c>
      <c r="Z1649" s="83">
        <v>62.129999999999995</v>
      </c>
      <c r="AA1649" s="83">
        <v>88.0637499034504</v>
      </c>
    </row>
    <row r="1650" spans="1:27" x14ac:dyDescent="0.25">
      <c r="A1650" t="s">
        <v>1529</v>
      </c>
      <c r="B1650" t="s">
        <v>1529</v>
      </c>
      <c r="C1650" t="s">
        <v>3012</v>
      </c>
      <c r="D1650" t="s">
        <v>3013</v>
      </c>
      <c r="E1650" t="s">
        <v>3014</v>
      </c>
      <c r="F1650" t="s">
        <v>3015</v>
      </c>
      <c r="G1650" t="s">
        <v>2310</v>
      </c>
      <c r="H1650" t="s">
        <v>3016</v>
      </c>
      <c r="I1650" t="s">
        <v>68</v>
      </c>
      <c r="J1650" t="s">
        <v>77</v>
      </c>
      <c r="K1650" t="s">
        <v>88</v>
      </c>
      <c r="L1650" t="s">
        <v>89</v>
      </c>
      <c r="M1650" t="s">
        <v>3778</v>
      </c>
      <c r="N1650" t="s">
        <v>250</v>
      </c>
      <c r="O1650" t="s">
        <v>2422</v>
      </c>
      <c r="P1650" t="s">
        <v>1591</v>
      </c>
      <c r="Q1650" t="s">
        <v>1592</v>
      </c>
      <c r="R1650" t="s">
        <v>72</v>
      </c>
      <c r="S1650" s="83">
        <v>1320.8</v>
      </c>
      <c r="T1650" s="83">
        <v>0</v>
      </c>
      <c r="U1650" s="83">
        <v>1320.8</v>
      </c>
      <c r="V1650" s="83">
        <v>0</v>
      </c>
      <c r="W1650" s="83">
        <v>0</v>
      </c>
      <c r="X1650" s="83">
        <v>0</v>
      </c>
      <c r="Y1650">
        <v>0</v>
      </c>
      <c r="Z1650" s="83">
        <v>132.08000000000001</v>
      </c>
      <c r="AA1650" s="83">
        <v>132.08000000000001</v>
      </c>
    </row>
    <row r="1651" spans="1:27" x14ac:dyDescent="0.25">
      <c r="A1651" t="s">
        <v>1529</v>
      </c>
      <c r="B1651" t="s">
        <v>1529</v>
      </c>
      <c r="C1651" t="s">
        <v>3012</v>
      </c>
      <c r="D1651" t="s">
        <v>3013</v>
      </c>
      <c r="E1651" t="s">
        <v>3014</v>
      </c>
      <c r="F1651" t="s">
        <v>3015</v>
      </c>
      <c r="G1651" t="s">
        <v>2310</v>
      </c>
      <c r="H1651" t="s">
        <v>3016</v>
      </c>
      <c r="I1651" t="s">
        <v>68</v>
      </c>
      <c r="J1651" t="s">
        <v>77</v>
      </c>
      <c r="K1651" t="s">
        <v>88</v>
      </c>
      <c r="L1651" t="s">
        <v>89</v>
      </c>
      <c r="M1651" t="s">
        <v>3778</v>
      </c>
      <c r="N1651" t="s">
        <v>270</v>
      </c>
      <c r="O1651" t="s">
        <v>271</v>
      </c>
      <c r="P1651" t="s">
        <v>272</v>
      </c>
      <c r="Q1651" t="s">
        <v>273</v>
      </c>
      <c r="R1651" t="s">
        <v>72</v>
      </c>
      <c r="S1651" s="83">
        <v>0</v>
      </c>
      <c r="T1651" s="83">
        <v>3612.8</v>
      </c>
      <c r="U1651" s="83">
        <v>-3612.7999999999997</v>
      </c>
      <c r="V1651" s="83">
        <v>0</v>
      </c>
      <c r="W1651" s="83">
        <v>0</v>
      </c>
      <c r="X1651" s="83">
        <v>27.828635990015911</v>
      </c>
      <c r="Y1651">
        <v>0</v>
      </c>
      <c r="Z1651" s="83">
        <v>-361.28</v>
      </c>
      <c r="AA1651" s="83">
        <v>-333.4513640099841</v>
      </c>
    </row>
    <row r="1652" spans="1:27" x14ac:dyDescent="0.25">
      <c r="A1652" t="s">
        <v>1529</v>
      </c>
      <c r="B1652" t="s">
        <v>1529</v>
      </c>
      <c r="C1652" t="s">
        <v>3012</v>
      </c>
      <c r="D1652" t="s">
        <v>3013</v>
      </c>
      <c r="E1652" t="s">
        <v>3014</v>
      </c>
      <c r="F1652" t="s">
        <v>3015</v>
      </c>
      <c r="G1652" t="s">
        <v>2310</v>
      </c>
      <c r="H1652" t="s">
        <v>3016</v>
      </c>
      <c r="I1652" t="s">
        <v>68</v>
      </c>
      <c r="J1652" t="s">
        <v>77</v>
      </c>
      <c r="K1652" t="s">
        <v>88</v>
      </c>
      <c r="L1652" t="s">
        <v>89</v>
      </c>
      <c r="M1652" t="s">
        <v>3778</v>
      </c>
      <c r="N1652" t="s">
        <v>270</v>
      </c>
      <c r="O1652" t="s">
        <v>271</v>
      </c>
      <c r="P1652" t="s">
        <v>274</v>
      </c>
      <c r="Q1652" t="s">
        <v>1593</v>
      </c>
      <c r="R1652" t="s">
        <v>72</v>
      </c>
      <c r="S1652" s="83">
        <v>0</v>
      </c>
      <c r="T1652" s="83">
        <v>2358.6</v>
      </c>
      <c r="U1652" s="83">
        <v>-2358.5999999999995</v>
      </c>
      <c r="V1652" s="83">
        <v>0</v>
      </c>
      <c r="W1652" s="83">
        <v>0</v>
      </c>
      <c r="X1652" s="83">
        <v>18.167798064119662</v>
      </c>
      <c r="Y1652">
        <v>0</v>
      </c>
      <c r="Z1652" s="83">
        <v>-235.86</v>
      </c>
      <c r="AA1652" s="83">
        <v>-217.69220193588035</v>
      </c>
    </row>
    <row r="1653" spans="1:27" x14ac:dyDescent="0.25">
      <c r="A1653" t="s">
        <v>1529</v>
      </c>
      <c r="B1653" t="s">
        <v>1529</v>
      </c>
      <c r="C1653" t="s">
        <v>3012</v>
      </c>
      <c r="D1653" t="s">
        <v>3013</v>
      </c>
      <c r="E1653" t="s">
        <v>3014</v>
      </c>
      <c r="F1653" t="s">
        <v>3015</v>
      </c>
      <c r="G1653" t="s">
        <v>2310</v>
      </c>
      <c r="H1653" t="s">
        <v>3016</v>
      </c>
      <c r="I1653" t="s">
        <v>68</v>
      </c>
      <c r="J1653" t="s">
        <v>77</v>
      </c>
      <c r="K1653" t="s">
        <v>88</v>
      </c>
      <c r="L1653" t="s">
        <v>89</v>
      </c>
      <c r="M1653" t="s">
        <v>3778</v>
      </c>
      <c r="N1653" t="s">
        <v>270</v>
      </c>
      <c r="O1653" t="s">
        <v>271</v>
      </c>
      <c r="P1653" t="s">
        <v>333</v>
      </c>
      <c r="Q1653" t="s">
        <v>1542</v>
      </c>
      <c r="R1653" t="s">
        <v>72</v>
      </c>
      <c r="S1653" s="83">
        <v>1224.4000000000001</v>
      </c>
      <c r="T1653" s="83">
        <v>2448.8000000000002</v>
      </c>
      <c r="U1653" s="83">
        <v>-1224.4000000000001</v>
      </c>
      <c r="V1653" s="83">
        <v>0</v>
      </c>
      <c r="W1653" s="83">
        <v>0</v>
      </c>
      <c r="X1653" s="83">
        <v>18.862589629193689</v>
      </c>
      <c r="Y1653">
        <v>0</v>
      </c>
      <c r="Z1653" s="83">
        <v>-122.44000000000001</v>
      </c>
      <c r="AA1653" s="83">
        <v>-103.57741037080633</v>
      </c>
    </row>
    <row r="1654" spans="1:27" x14ac:dyDescent="0.25">
      <c r="A1654" t="s">
        <v>1529</v>
      </c>
      <c r="B1654" t="s">
        <v>1529</v>
      </c>
      <c r="C1654" t="s">
        <v>3012</v>
      </c>
      <c r="D1654" t="s">
        <v>3013</v>
      </c>
      <c r="E1654" t="s">
        <v>3014</v>
      </c>
      <c r="F1654" t="s">
        <v>3015</v>
      </c>
      <c r="G1654" t="s">
        <v>2310</v>
      </c>
      <c r="H1654" t="s">
        <v>3016</v>
      </c>
      <c r="I1654" t="s">
        <v>68</v>
      </c>
      <c r="J1654" t="s">
        <v>77</v>
      </c>
      <c r="K1654" t="s">
        <v>88</v>
      </c>
      <c r="L1654" t="s">
        <v>89</v>
      </c>
      <c r="M1654" t="s">
        <v>3778</v>
      </c>
      <c r="N1654" t="s">
        <v>270</v>
      </c>
      <c r="O1654" t="s">
        <v>271</v>
      </c>
      <c r="P1654" t="s">
        <v>2375</v>
      </c>
      <c r="Q1654" t="s">
        <v>2376</v>
      </c>
      <c r="R1654" t="s">
        <v>72</v>
      </c>
      <c r="S1654" s="83">
        <v>702.5</v>
      </c>
      <c r="T1654" s="83">
        <v>2810</v>
      </c>
      <c r="U1654" s="83">
        <v>-2107.5</v>
      </c>
      <c r="V1654" s="83">
        <v>0</v>
      </c>
      <c r="W1654" s="83">
        <v>0</v>
      </c>
      <c r="X1654" s="83">
        <v>21.644837005077697</v>
      </c>
      <c r="Y1654">
        <v>0</v>
      </c>
      <c r="Z1654" s="83">
        <v>-210.75</v>
      </c>
      <c r="AA1654" s="83">
        <v>-189.1051629949223</v>
      </c>
    </row>
    <row r="1655" spans="1:27" x14ac:dyDescent="0.25">
      <c r="A1655" t="s">
        <v>1529</v>
      </c>
      <c r="B1655" t="s">
        <v>1529</v>
      </c>
      <c r="C1655" t="s">
        <v>3012</v>
      </c>
      <c r="D1655" t="s">
        <v>3013</v>
      </c>
      <c r="E1655" t="s">
        <v>3014</v>
      </c>
      <c r="F1655" t="s">
        <v>3015</v>
      </c>
      <c r="G1655" t="s">
        <v>2310</v>
      </c>
      <c r="H1655" t="s">
        <v>3016</v>
      </c>
      <c r="I1655" t="s">
        <v>68</v>
      </c>
      <c r="J1655" t="s">
        <v>77</v>
      </c>
      <c r="K1655" t="s">
        <v>90</v>
      </c>
      <c r="L1655" t="s">
        <v>91</v>
      </c>
      <c r="M1655" t="s">
        <v>470</v>
      </c>
      <c r="N1655" t="s">
        <v>3781</v>
      </c>
      <c r="O1655" t="s">
        <v>3782</v>
      </c>
      <c r="P1655" t="s">
        <v>613</v>
      </c>
      <c r="Q1655" t="s">
        <v>614</v>
      </c>
      <c r="R1655" t="s">
        <v>72</v>
      </c>
      <c r="S1655" s="83">
        <v>25300</v>
      </c>
      <c r="T1655" s="83">
        <v>31900</v>
      </c>
      <c r="U1655" s="83">
        <v>-6600</v>
      </c>
      <c r="V1655" s="83">
        <v>0</v>
      </c>
      <c r="W1655" s="83">
        <v>0</v>
      </c>
      <c r="X1655" s="83">
        <v>245.71896813593543</v>
      </c>
      <c r="Y1655">
        <v>0</v>
      </c>
      <c r="Z1655" s="83">
        <v>-660</v>
      </c>
      <c r="AA1655" s="83">
        <v>-414.28103186406452</v>
      </c>
    </row>
    <row r="1656" spans="1:27" x14ac:dyDescent="0.25">
      <c r="A1656" t="s">
        <v>1529</v>
      </c>
      <c r="B1656" t="s">
        <v>1529</v>
      </c>
      <c r="C1656" t="s">
        <v>3012</v>
      </c>
      <c r="D1656" t="s">
        <v>3013</v>
      </c>
      <c r="E1656" t="s">
        <v>3014</v>
      </c>
      <c r="F1656" t="s">
        <v>3015</v>
      </c>
      <c r="G1656" t="s">
        <v>2310</v>
      </c>
      <c r="H1656" t="s">
        <v>3016</v>
      </c>
      <c r="I1656" t="s">
        <v>68</v>
      </c>
      <c r="J1656" t="s">
        <v>77</v>
      </c>
      <c r="K1656" t="s">
        <v>90</v>
      </c>
      <c r="L1656" t="s">
        <v>91</v>
      </c>
      <c r="M1656" t="s">
        <v>470</v>
      </c>
      <c r="N1656" t="s">
        <v>3781</v>
      </c>
      <c r="O1656" t="s">
        <v>3782</v>
      </c>
      <c r="P1656" t="s">
        <v>615</v>
      </c>
      <c r="Q1656" t="s">
        <v>616</v>
      </c>
      <c r="R1656" t="s">
        <v>72</v>
      </c>
      <c r="S1656" s="83">
        <v>11800</v>
      </c>
      <c r="T1656" s="83">
        <v>7375</v>
      </c>
      <c r="U1656" s="83">
        <v>4425</v>
      </c>
      <c r="V1656" s="83">
        <v>0</v>
      </c>
      <c r="W1656" s="83">
        <v>0</v>
      </c>
      <c r="X1656" s="83">
        <v>56.808068652116731</v>
      </c>
      <c r="Y1656">
        <v>0</v>
      </c>
      <c r="Z1656" s="83">
        <v>442.5</v>
      </c>
      <c r="AA1656" s="83">
        <v>499.30806865211673</v>
      </c>
    </row>
    <row r="1657" spans="1:27" x14ac:dyDescent="0.25">
      <c r="A1657" t="s">
        <v>1529</v>
      </c>
      <c r="B1657" t="s">
        <v>1529</v>
      </c>
      <c r="C1657" t="s">
        <v>3012</v>
      </c>
      <c r="D1657" t="s">
        <v>3013</v>
      </c>
      <c r="E1657" t="s">
        <v>3014</v>
      </c>
      <c r="F1657" t="s">
        <v>3015</v>
      </c>
      <c r="G1657" t="s">
        <v>2310</v>
      </c>
      <c r="H1657" t="s">
        <v>3016</v>
      </c>
      <c r="I1657" t="s">
        <v>68</v>
      </c>
      <c r="J1657" t="s">
        <v>77</v>
      </c>
      <c r="K1657" t="s">
        <v>90</v>
      </c>
      <c r="L1657" t="s">
        <v>91</v>
      </c>
      <c r="M1657" t="s">
        <v>470</v>
      </c>
      <c r="N1657" t="s">
        <v>3781</v>
      </c>
      <c r="O1657" t="s">
        <v>3782</v>
      </c>
      <c r="P1657" t="s">
        <v>471</v>
      </c>
      <c r="Q1657" t="s">
        <v>472</v>
      </c>
      <c r="R1657" t="s">
        <v>72</v>
      </c>
      <c r="S1657" s="83">
        <v>1650</v>
      </c>
      <c r="T1657" s="83">
        <v>4400</v>
      </c>
      <c r="U1657" s="83">
        <v>-2750</v>
      </c>
      <c r="V1657" s="83">
        <v>0</v>
      </c>
      <c r="W1657" s="83">
        <v>0</v>
      </c>
      <c r="X1657" s="83">
        <v>33.89227146702558</v>
      </c>
      <c r="Y1657">
        <v>0</v>
      </c>
      <c r="Z1657" s="83">
        <v>-275</v>
      </c>
      <c r="AA1657" s="83">
        <v>-241.10772853297445</v>
      </c>
    </row>
    <row r="1658" spans="1:27" x14ac:dyDescent="0.25">
      <c r="A1658" t="s">
        <v>1529</v>
      </c>
      <c r="B1658" t="s">
        <v>1529</v>
      </c>
      <c r="C1658" t="s">
        <v>3012</v>
      </c>
      <c r="D1658" t="s">
        <v>3013</v>
      </c>
      <c r="E1658" t="s">
        <v>3014</v>
      </c>
      <c r="F1658" t="s">
        <v>3015</v>
      </c>
      <c r="G1658" t="s">
        <v>2310</v>
      </c>
      <c r="H1658" t="s">
        <v>3016</v>
      </c>
      <c r="I1658" t="s">
        <v>68</v>
      </c>
      <c r="J1658" t="s">
        <v>77</v>
      </c>
      <c r="K1658" t="s">
        <v>90</v>
      </c>
      <c r="L1658" t="s">
        <v>91</v>
      </c>
      <c r="M1658" t="s">
        <v>470</v>
      </c>
      <c r="N1658" t="s">
        <v>3850</v>
      </c>
      <c r="O1658" t="s">
        <v>3850</v>
      </c>
      <c r="P1658" t="s">
        <v>617</v>
      </c>
      <c r="Q1658" t="s">
        <v>618</v>
      </c>
      <c r="R1658" t="s">
        <v>72</v>
      </c>
      <c r="S1658" s="83">
        <v>1000</v>
      </c>
      <c r="T1658" s="83">
        <v>800</v>
      </c>
      <c r="U1658" s="83">
        <v>200</v>
      </c>
      <c r="V1658" s="83">
        <v>0</v>
      </c>
      <c r="W1658" s="83">
        <v>0</v>
      </c>
      <c r="X1658" s="83">
        <v>6.1622311758228321</v>
      </c>
      <c r="Y1658">
        <v>0</v>
      </c>
      <c r="Z1658" s="83">
        <v>20</v>
      </c>
      <c r="AA1658" s="83">
        <v>26.162231175822832</v>
      </c>
    </row>
    <row r="1659" spans="1:27" x14ac:dyDescent="0.25">
      <c r="A1659" t="s">
        <v>1529</v>
      </c>
      <c r="B1659" t="s">
        <v>1529</v>
      </c>
      <c r="C1659" t="s">
        <v>3012</v>
      </c>
      <c r="D1659" t="s">
        <v>3013</v>
      </c>
      <c r="E1659" t="s">
        <v>3014</v>
      </c>
      <c r="F1659" t="s">
        <v>3015</v>
      </c>
      <c r="G1659" t="s">
        <v>2310</v>
      </c>
      <c r="H1659" t="s">
        <v>3016</v>
      </c>
      <c r="I1659" t="s">
        <v>68</v>
      </c>
      <c r="J1659" t="s">
        <v>77</v>
      </c>
      <c r="K1659" t="s">
        <v>90</v>
      </c>
      <c r="L1659" t="s">
        <v>91</v>
      </c>
      <c r="M1659" t="s">
        <v>470</v>
      </c>
      <c r="N1659" t="s">
        <v>3850</v>
      </c>
      <c r="O1659" t="s">
        <v>3850</v>
      </c>
      <c r="P1659" t="s">
        <v>2432</v>
      </c>
      <c r="Q1659" t="s">
        <v>2433</v>
      </c>
      <c r="R1659" t="s">
        <v>72</v>
      </c>
      <c r="S1659" s="83">
        <v>1350</v>
      </c>
      <c r="T1659" s="83">
        <v>300</v>
      </c>
      <c r="U1659" s="83">
        <v>1050</v>
      </c>
      <c r="V1659" s="83">
        <v>0</v>
      </c>
      <c r="W1659" s="83">
        <v>0</v>
      </c>
      <c r="X1659" s="83">
        <v>2.310836690933562</v>
      </c>
      <c r="Y1659">
        <v>0</v>
      </c>
      <c r="Z1659" s="83">
        <v>105</v>
      </c>
      <c r="AA1659" s="83">
        <v>107.31083669093357</v>
      </c>
    </row>
    <row r="1660" spans="1:27" x14ac:dyDescent="0.25">
      <c r="A1660" t="s">
        <v>1529</v>
      </c>
      <c r="B1660" t="s">
        <v>1529</v>
      </c>
      <c r="C1660" t="s">
        <v>3012</v>
      </c>
      <c r="D1660" t="s">
        <v>3013</v>
      </c>
      <c r="E1660" t="s">
        <v>3014</v>
      </c>
      <c r="F1660" t="s">
        <v>3015</v>
      </c>
      <c r="G1660" t="s">
        <v>2310</v>
      </c>
      <c r="H1660" t="s">
        <v>3016</v>
      </c>
      <c r="I1660" t="s">
        <v>68</v>
      </c>
      <c r="J1660" t="s">
        <v>77</v>
      </c>
      <c r="K1660" t="s">
        <v>90</v>
      </c>
      <c r="L1660" t="s">
        <v>91</v>
      </c>
      <c r="M1660" t="s">
        <v>470</v>
      </c>
      <c r="N1660" t="s">
        <v>3850</v>
      </c>
      <c r="O1660" t="s">
        <v>3850</v>
      </c>
      <c r="P1660" t="s">
        <v>3914</v>
      </c>
      <c r="Q1660" t="s">
        <v>3915</v>
      </c>
      <c r="R1660" t="s">
        <v>72</v>
      </c>
      <c r="S1660" s="83">
        <v>0</v>
      </c>
      <c r="T1660" s="83">
        <v>0</v>
      </c>
      <c r="U1660" s="83">
        <v>0</v>
      </c>
      <c r="V1660" s="83">
        <v>0</v>
      </c>
      <c r="W1660" s="83">
        <v>0</v>
      </c>
      <c r="X1660" s="83">
        <v>0</v>
      </c>
      <c r="Y1660">
        <v>0</v>
      </c>
      <c r="Z1660" s="83">
        <v>0</v>
      </c>
      <c r="AA1660" s="83">
        <v>0</v>
      </c>
    </row>
    <row r="1661" spans="1:27" x14ac:dyDescent="0.25">
      <c r="A1661" t="s">
        <v>1529</v>
      </c>
      <c r="B1661" t="s">
        <v>1529</v>
      </c>
      <c r="C1661" t="s">
        <v>3012</v>
      </c>
      <c r="D1661" t="s">
        <v>3013</v>
      </c>
      <c r="E1661" t="s">
        <v>3014</v>
      </c>
      <c r="F1661" t="s">
        <v>3015</v>
      </c>
      <c r="G1661" t="s">
        <v>2310</v>
      </c>
      <c r="H1661" t="s">
        <v>3016</v>
      </c>
      <c r="I1661" t="s">
        <v>68</v>
      </c>
      <c r="J1661" t="s">
        <v>77</v>
      </c>
      <c r="K1661" t="s">
        <v>90</v>
      </c>
      <c r="L1661" t="s">
        <v>91</v>
      </c>
      <c r="M1661" t="s">
        <v>734</v>
      </c>
      <c r="N1661" t="s">
        <v>3849</v>
      </c>
      <c r="O1661" t="s">
        <v>3849</v>
      </c>
      <c r="P1661" t="s">
        <v>3911</v>
      </c>
      <c r="Q1661" t="s">
        <v>3912</v>
      </c>
      <c r="R1661" t="s">
        <v>72</v>
      </c>
      <c r="S1661" s="83">
        <v>0</v>
      </c>
      <c r="T1661" s="83">
        <v>900</v>
      </c>
      <c r="U1661" s="83">
        <v>-900</v>
      </c>
      <c r="V1661" s="83">
        <v>0</v>
      </c>
      <c r="W1661" s="83">
        <v>0</v>
      </c>
      <c r="X1661" s="83">
        <v>6.9325100728006861</v>
      </c>
      <c r="Y1661">
        <v>0</v>
      </c>
      <c r="Z1661" s="83">
        <v>-90</v>
      </c>
      <c r="AA1661" s="83">
        <v>-83.067489927199318</v>
      </c>
    </row>
    <row r="1662" spans="1:27" x14ac:dyDescent="0.25">
      <c r="A1662" t="s">
        <v>1529</v>
      </c>
      <c r="B1662" t="s">
        <v>1529</v>
      </c>
      <c r="C1662" t="s">
        <v>3012</v>
      </c>
      <c r="D1662" t="s">
        <v>3013</v>
      </c>
      <c r="E1662" t="s">
        <v>3014</v>
      </c>
      <c r="F1662" t="s">
        <v>3015</v>
      </c>
      <c r="G1662" t="s">
        <v>2310</v>
      </c>
      <c r="H1662" t="s">
        <v>3016</v>
      </c>
      <c r="I1662" t="s">
        <v>68</v>
      </c>
      <c r="J1662" t="s">
        <v>77</v>
      </c>
      <c r="K1662" t="s">
        <v>90</v>
      </c>
      <c r="L1662" t="s">
        <v>91</v>
      </c>
      <c r="M1662" t="s">
        <v>734</v>
      </c>
      <c r="N1662" t="s">
        <v>3913</v>
      </c>
      <c r="O1662" t="s">
        <v>3913</v>
      </c>
      <c r="P1662" t="s">
        <v>2430</v>
      </c>
      <c r="Q1662" t="s">
        <v>2431</v>
      </c>
      <c r="R1662" t="s">
        <v>72</v>
      </c>
      <c r="S1662" s="83">
        <v>0</v>
      </c>
      <c r="T1662" s="83">
        <v>216</v>
      </c>
      <c r="U1662" s="83">
        <v>-216</v>
      </c>
      <c r="V1662" s="83">
        <v>0</v>
      </c>
      <c r="W1662" s="83">
        <v>0</v>
      </c>
      <c r="X1662" s="83">
        <v>1.6638024174721646</v>
      </c>
      <c r="Y1662">
        <v>0</v>
      </c>
      <c r="Z1662" s="83">
        <v>-21.6</v>
      </c>
      <c r="AA1662" s="83">
        <v>-19.936197582527836</v>
      </c>
    </row>
    <row r="1663" spans="1:27" x14ac:dyDescent="0.25">
      <c r="A1663" t="s">
        <v>1529</v>
      </c>
      <c r="B1663" t="s">
        <v>1529</v>
      </c>
      <c r="C1663" t="s">
        <v>3012</v>
      </c>
      <c r="D1663" t="s">
        <v>3013</v>
      </c>
      <c r="E1663" t="s">
        <v>3014</v>
      </c>
      <c r="F1663" t="s">
        <v>3015</v>
      </c>
      <c r="G1663" t="s">
        <v>2310</v>
      </c>
      <c r="H1663" t="s">
        <v>3016</v>
      </c>
      <c r="I1663" t="s">
        <v>68</v>
      </c>
      <c r="J1663" t="s">
        <v>77</v>
      </c>
      <c r="K1663" t="s">
        <v>90</v>
      </c>
      <c r="L1663" t="s">
        <v>91</v>
      </c>
      <c r="M1663" t="s">
        <v>473</v>
      </c>
      <c r="N1663" t="s">
        <v>3783</v>
      </c>
      <c r="O1663" t="s">
        <v>3783</v>
      </c>
      <c r="P1663" t="s">
        <v>474</v>
      </c>
      <c r="Q1663" t="s">
        <v>475</v>
      </c>
      <c r="R1663" t="s">
        <v>72</v>
      </c>
      <c r="S1663" s="83">
        <v>0</v>
      </c>
      <c r="T1663" s="83">
        <v>4706.8</v>
      </c>
      <c r="U1663" s="83">
        <v>-4706.8</v>
      </c>
      <c r="V1663" s="83">
        <v>0</v>
      </c>
      <c r="W1663" s="83">
        <v>0</v>
      </c>
      <c r="X1663" s="83">
        <v>36.255487122953632</v>
      </c>
      <c r="Y1663">
        <v>0</v>
      </c>
      <c r="Z1663" s="83">
        <v>-470.68000000000006</v>
      </c>
      <c r="AA1663" s="83">
        <v>-434.42451287704642</v>
      </c>
    </row>
    <row r="1664" spans="1:27" x14ac:dyDescent="0.25">
      <c r="A1664" t="s">
        <v>1529</v>
      </c>
      <c r="B1664" t="s">
        <v>1529</v>
      </c>
      <c r="C1664" t="s">
        <v>3012</v>
      </c>
      <c r="D1664" t="s">
        <v>3013</v>
      </c>
      <c r="E1664" t="s">
        <v>3014</v>
      </c>
      <c r="F1664" t="s">
        <v>3015</v>
      </c>
      <c r="G1664" t="s">
        <v>2310</v>
      </c>
      <c r="H1664" t="s">
        <v>3016</v>
      </c>
      <c r="I1664" t="s">
        <v>68</v>
      </c>
      <c r="J1664" t="s">
        <v>77</v>
      </c>
      <c r="K1664" t="s">
        <v>90</v>
      </c>
      <c r="L1664" t="s">
        <v>91</v>
      </c>
      <c r="M1664" t="s">
        <v>473</v>
      </c>
      <c r="N1664" t="s">
        <v>3784</v>
      </c>
      <c r="O1664" t="s">
        <v>3784</v>
      </c>
      <c r="P1664" t="s">
        <v>476</v>
      </c>
      <c r="Q1664" t="s">
        <v>477</v>
      </c>
      <c r="R1664" t="s">
        <v>72</v>
      </c>
      <c r="S1664" s="83">
        <v>687.2</v>
      </c>
      <c r="T1664" s="83">
        <v>0</v>
      </c>
      <c r="U1664" s="83">
        <v>687.2</v>
      </c>
      <c r="V1664" s="83">
        <v>0</v>
      </c>
      <c r="W1664" s="83">
        <v>0</v>
      </c>
      <c r="X1664" s="83">
        <v>0</v>
      </c>
      <c r="Y1664">
        <v>0</v>
      </c>
      <c r="Z1664" s="83">
        <v>68.720000000000013</v>
      </c>
      <c r="AA1664" s="83">
        <v>68.720000000000013</v>
      </c>
    </row>
    <row r="1665" spans="1:27" x14ac:dyDescent="0.25">
      <c r="A1665" t="s">
        <v>1529</v>
      </c>
      <c r="B1665" t="s">
        <v>1529</v>
      </c>
      <c r="C1665" t="s">
        <v>3012</v>
      </c>
      <c r="D1665" t="s">
        <v>3013</v>
      </c>
      <c r="E1665" t="s">
        <v>3014</v>
      </c>
      <c r="F1665" t="s">
        <v>3015</v>
      </c>
      <c r="G1665" t="s">
        <v>2310</v>
      </c>
      <c r="H1665" t="s">
        <v>3016</v>
      </c>
      <c r="I1665" t="s">
        <v>68</v>
      </c>
      <c r="J1665" t="s">
        <v>69</v>
      </c>
      <c r="K1665" t="s">
        <v>92</v>
      </c>
      <c r="L1665" t="s">
        <v>93</v>
      </c>
      <c r="M1665" t="s">
        <v>916</v>
      </c>
      <c r="N1665" t="s">
        <v>917</v>
      </c>
      <c r="O1665" t="s">
        <v>917</v>
      </c>
      <c r="P1665" t="s">
        <v>1994</v>
      </c>
      <c r="Q1665" t="s">
        <v>1284</v>
      </c>
      <c r="R1665" t="s">
        <v>72</v>
      </c>
      <c r="S1665" s="83">
        <v>6493.32</v>
      </c>
      <c r="T1665" s="83">
        <v>0</v>
      </c>
      <c r="U1665" s="83">
        <v>6493.32</v>
      </c>
      <c r="V1665" s="83">
        <v>0</v>
      </c>
      <c r="W1665" s="83">
        <v>0</v>
      </c>
      <c r="X1665" s="83">
        <v>0</v>
      </c>
      <c r="Y1665">
        <v>0</v>
      </c>
      <c r="Z1665" s="83">
        <v>649.33199999999999</v>
      </c>
      <c r="AA1665" s="83">
        <v>649.33199999999999</v>
      </c>
    </row>
    <row r="1666" spans="1:27" x14ac:dyDescent="0.25">
      <c r="A1666" t="s">
        <v>1529</v>
      </c>
      <c r="B1666" t="s">
        <v>1529</v>
      </c>
      <c r="C1666" t="s">
        <v>3012</v>
      </c>
      <c r="D1666" t="s">
        <v>3013</v>
      </c>
      <c r="E1666" t="s">
        <v>3014</v>
      </c>
      <c r="F1666" t="s">
        <v>3015</v>
      </c>
      <c r="G1666" t="s">
        <v>2310</v>
      </c>
      <c r="H1666" t="s">
        <v>3016</v>
      </c>
      <c r="I1666" t="s">
        <v>68</v>
      </c>
      <c r="J1666" t="s">
        <v>69</v>
      </c>
      <c r="K1666" t="s">
        <v>92</v>
      </c>
      <c r="L1666" t="s">
        <v>93</v>
      </c>
      <c r="M1666" t="s">
        <v>916</v>
      </c>
      <c r="N1666" t="s">
        <v>917</v>
      </c>
      <c r="O1666" t="s">
        <v>917</v>
      </c>
      <c r="P1666" t="s">
        <v>1995</v>
      </c>
      <c r="Q1666" t="s">
        <v>1288</v>
      </c>
      <c r="R1666" t="s">
        <v>72</v>
      </c>
      <c r="S1666" s="83">
        <v>10856.119999999999</v>
      </c>
      <c r="T1666" s="83">
        <v>8364</v>
      </c>
      <c r="U1666" s="83">
        <v>2492.119999999999</v>
      </c>
      <c r="V1666" s="83">
        <v>0</v>
      </c>
      <c r="W1666" s="83">
        <v>0</v>
      </c>
      <c r="X1666" s="83">
        <v>64.426126943227715</v>
      </c>
      <c r="Y1666">
        <v>0</v>
      </c>
      <c r="Z1666" s="83">
        <v>249.21200000000005</v>
      </c>
      <c r="AA1666" s="83">
        <v>313.63812694322775</v>
      </c>
    </row>
    <row r="1667" spans="1:27" x14ac:dyDescent="0.25">
      <c r="A1667" t="s">
        <v>1529</v>
      </c>
      <c r="B1667" t="s">
        <v>1529</v>
      </c>
      <c r="C1667" t="s">
        <v>3012</v>
      </c>
      <c r="D1667" t="s">
        <v>3013</v>
      </c>
      <c r="E1667" t="s">
        <v>3014</v>
      </c>
      <c r="F1667" t="s">
        <v>3015</v>
      </c>
      <c r="G1667" t="s">
        <v>2310</v>
      </c>
      <c r="H1667" t="s">
        <v>3016</v>
      </c>
      <c r="I1667" t="s">
        <v>68</v>
      </c>
      <c r="J1667" t="s">
        <v>69</v>
      </c>
      <c r="K1667" t="s">
        <v>92</v>
      </c>
      <c r="L1667" t="s">
        <v>93</v>
      </c>
      <c r="M1667" t="s">
        <v>916</v>
      </c>
      <c r="N1667" t="s">
        <v>917</v>
      </c>
      <c r="O1667" t="s">
        <v>917</v>
      </c>
      <c r="P1667" t="s">
        <v>1996</v>
      </c>
      <c r="Q1667" t="s">
        <v>1290</v>
      </c>
      <c r="R1667" t="s">
        <v>72</v>
      </c>
      <c r="S1667" s="83">
        <v>2825</v>
      </c>
      <c r="T1667" s="83">
        <v>0</v>
      </c>
      <c r="U1667" s="83">
        <v>2825</v>
      </c>
      <c r="V1667" s="83">
        <v>0</v>
      </c>
      <c r="W1667" s="83">
        <v>0</v>
      </c>
      <c r="X1667" s="83">
        <v>0</v>
      </c>
      <c r="Y1667">
        <v>0</v>
      </c>
      <c r="Z1667" s="83">
        <v>282.5</v>
      </c>
      <c r="AA1667" s="83">
        <v>282.5</v>
      </c>
    </row>
    <row r="1668" spans="1:27" x14ac:dyDescent="0.25">
      <c r="A1668" t="s">
        <v>1529</v>
      </c>
      <c r="B1668" t="s">
        <v>1529</v>
      </c>
      <c r="C1668" t="s">
        <v>3012</v>
      </c>
      <c r="D1668" t="s">
        <v>3013</v>
      </c>
      <c r="E1668" t="s">
        <v>3014</v>
      </c>
      <c r="F1668" t="s">
        <v>3015</v>
      </c>
      <c r="G1668" t="s">
        <v>2310</v>
      </c>
      <c r="H1668" t="s">
        <v>3016</v>
      </c>
      <c r="I1668" t="s">
        <v>68</v>
      </c>
      <c r="J1668" t="s">
        <v>69</v>
      </c>
      <c r="K1668" t="s">
        <v>92</v>
      </c>
      <c r="L1668" t="s">
        <v>93</v>
      </c>
      <c r="M1668" t="s">
        <v>916</v>
      </c>
      <c r="N1668" t="s">
        <v>917</v>
      </c>
      <c r="O1668" t="s">
        <v>917</v>
      </c>
      <c r="P1668" t="s">
        <v>2135</v>
      </c>
      <c r="Q1668" t="s">
        <v>1286</v>
      </c>
      <c r="R1668" t="s">
        <v>72</v>
      </c>
      <c r="S1668" s="83">
        <v>0</v>
      </c>
      <c r="T1668" s="83">
        <v>2788</v>
      </c>
      <c r="U1668" s="83">
        <v>-2788</v>
      </c>
      <c r="V1668" s="83">
        <v>0</v>
      </c>
      <c r="W1668" s="83">
        <v>0</v>
      </c>
      <c r="X1668" s="83">
        <v>21.47537564774257</v>
      </c>
      <c r="Y1668">
        <v>0</v>
      </c>
      <c r="Z1668" s="83">
        <v>-278.8</v>
      </c>
      <c r="AA1668" s="83">
        <v>-257.32462435225744</v>
      </c>
    </row>
    <row r="1669" spans="1:27" x14ac:dyDescent="0.25">
      <c r="A1669" t="s">
        <v>1529</v>
      </c>
      <c r="B1669" t="s">
        <v>1529</v>
      </c>
      <c r="C1669" t="s">
        <v>3012</v>
      </c>
      <c r="D1669" t="s">
        <v>3013</v>
      </c>
      <c r="E1669" t="s">
        <v>3014</v>
      </c>
      <c r="F1669" t="s">
        <v>3015</v>
      </c>
      <c r="G1669" t="s">
        <v>2310</v>
      </c>
      <c r="H1669" t="s">
        <v>3016</v>
      </c>
      <c r="I1669" t="s">
        <v>68</v>
      </c>
      <c r="J1669" t="s">
        <v>69</v>
      </c>
      <c r="K1669" t="s">
        <v>92</v>
      </c>
      <c r="L1669" t="s">
        <v>93</v>
      </c>
      <c r="M1669" t="s">
        <v>916</v>
      </c>
      <c r="N1669" t="s">
        <v>917</v>
      </c>
      <c r="O1669" t="s">
        <v>917</v>
      </c>
      <c r="P1669" t="s">
        <v>1289</v>
      </c>
      <c r="Q1669" t="s">
        <v>1290</v>
      </c>
      <c r="R1669" t="s">
        <v>72</v>
      </c>
      <c r="S1669" s="83">
        <v>0</v>
      </c>
      <c r="T1669" s="83">
        <v>1518</v>
      </c>
      <c r="U1669" s="83">
        <v>-1518</v>
      </c>
      <c r="V1669" s="83">
        <v>0</v>
      </c>
      <c r="W1669" s="83">
        <v>0</v>
      </c>
      <c r="X1669" s="83">
        <v>11.692833656123824</v>
      </c>
      <c r="Y1669">
        <v>0</v>
      </c>
      <c r="Z1669" s="83">
        <v>-151.80000000000001</v>
      </c>
      <c r="AA1669" s="83">
        <v>-140.1071663438762</v>
      </c>
    </row>
    <row r="1670" spans="1:27" x14ac:dyDescent="0.25">
      <c r="A1670" t="s">
        <v>1529</v>
      </c>
      <c r="B1670" t="s">
        <v>1529</v>
      </c>
      <c r="C1670" t="s">
        <v>3012</v>
      </c>
      <c r="D1670" t="s">
        <v>3013</v>
      </c>
      <c r="E1670" t="s">
        <v>3014</v>
      </c>
      <c r="F1670" t="s">
        <v>3015</v>
      </c>
      <c r="G1670" t="s">
        <v>2310</v>
      </c>
      <c r="H1670" t="s">
        <v>3016</v>
      </c>
      <c r="I1670" t="s">
        <v>68</v>
      </c>
      <c r="J1670" t="s">
        <v>69</v>
      </c>
      <c r="K1670" t="s">
        <v>70</v>
      </c>
      <c r="L1670" t="s">
        <v>71</v>
      </c>
      <c r="M1670" t="s">
        <v>1291</v>
      </c>
      <c r="N1670" t="s">
        <v>1997</v>
      </c>
      <c r="O1670" t="s">
        <v>1997</v>
      </c>
      <c r="P1670" t="s">
        <v>1998</v>
      </c>
      <c r="Q1670" t="s">
        <v>1999</v>
      </c>
      <c r="R1670" t="s">
        <v>72</v>
      </c>
      <c r="S1670" s="83">
        <v>25641</v>
      </c>
      <c r="T1670" s="83">
        <v>260828.2</v>
      </c>
      <c r="U1670" s="83">
        <v>-235187.20000000001</v>
      </c>
      <c r="V1670" s="83">
        <v>0</v>
      </c>
      <c r="W1670" s="83">
        <v>0</v>
      </c>
      <c r="X1670" s="83">
        <v>2009.1045819671911</v>
      </c>
      <c r="Y1670">
        <v>0</v>
      </c>
      <c r="Z1670" s="83">
        <v>-23518.720000000001</v>
      </c>
      <c r="AA1670" s="83">
        <v>-21509.615418032809</v>
      </c>
    </row>
    <row r="1671" spans="1:27" x14ac:dyDescent="0.25">
      <c r="A1671" t="s">
        <v>1529</v>
      </c>
      <c r="B1671" t="s">
        <v>1529</v>
      </c>
      <c r="C1671" t="s">
        <v>3012</v>
      </c>
      <c r="D1671" t="s">
        <v>3013</v>
      </c>
      <c r="E1671" t="s">
        <v>3014</v>
      </c>
      <c r="F1671" t="s">
        <v>3015</v>
      </c>
      <c r="G1671" t="s">
        <v>2310</v>
      </c>
      <c r="H1671" t="s">
        <v>3016</v>
      </c>
      <c r="I1671" t="s">
        <v>68</v>
      </c>
      <c r="J1671" t="s">
        <v>69</v>
      </c>
      <c r="K1671" t="s">
        <v>70</v>
      </c>
      <c r="L1671" t="s">
        <v>71</v>
      </c>
      <c r="M1671" t="s">
        <v>1291</v>
      </c>
      <c r="N1671" t="s">
        <v>1997</v>
      </c>
      <c r="O1671" t="s">
        <v>1997</v>
      </c>
      <c r="P1671" t="s">
        <v>2528</v>
      </c>
      <c r="Q1671" t="s">
        <v>1999</v>
      </c>
      <c r="R1671" t="s">
        <v>72</v>
      </c>
      <c r="S1671" s="83">
        <v>260693.69999999995</v>
      </c>
      <c r="T1671" s="83">
        <v>2442</v>
      </c>
      <c r="U1671" s="83">
        <v>258251.69999999995</v>
      </c>
      <c r="V1671" s="83">
        <v>0</v>
      </c>
      <c r="W1671" s="83">
        <v>0</v>
      </c>
      <c r="X1671" s="83">
        <v>18.810210664199197</v>
      </c>
      <c r="Y1671">
        <v>0</v>
      </c>
      <c r="Z1671" s="83">
        <v>25825.17</v>
      </c>
      <c r="AA1671" s="83">
        <v>25843.980210664195</v>
      </c>
    </row>
    <row r="1672" spans="1:27" x14ac:dyDescent="0.25">
      <c r="A1672" t="s">
        <v>1529</v>
      </c>
      <c r="B1672" t="s">
        <v>1529</v>
      </c>
      <c r="C1672" t="s">
        <v>3012</v>
      </c>
      <c r="D1672" t="s">
        <v>3013</v>
      </c>
      <c r="E1672" t="s">
        <v>3014</v>
      </c>
      <c r="F1672" t="s">
        <v>3015</v>
      </c>
      <c r="G1672" t="s">
        <v>2310</v>
      </c>
      <c r="H1672" t="s">
        <v>3016</v>
      </c>
      <c r="I1672" t="s">
        <v>68</v>
      </c>
      <c r="J1672" t="s">
        <v>69</v>
      </c>
      <c r="K1672" t="s">
        <v>70</v>
      </c>
      <c r="L1672" t="s">
        <v>71</v>
      </c>
      <c r="M1672" t="s">
        <v>124</v>
      </c>
      <c r="N1672" t="s">
        <v>816</v>
      </c>
      <c r="O1672" t="s">
        <v>1303</v>
      </c>
      <c r="P1672" t="s">
        <v>2136</v>
      </c>
      <c r="Q1672" t="s">
        <v>2137</v>
      </c>
      <c r="R1672" t="s">
        <v>72</v>
      </c>
      <c r="S1672" s="83">
        <v>1305.1000000000001</v>
      </c>
      <c r="T1672" s="83">
        <v>671</v>
      </c>
      <c r="U1672" s="83">
        <v>634.09999999999991</v>
      </c>
      <c r="V1672" s="83">
        <v>0</v>
      </c>
      <c r="W1672" s="83">
        <v>0</v>
      </c>
      <c r="X1672" s="83">
        <v>5.1685713987213999</v>
      </c>
      <c r="Y1672">
        <v>0</v>
      </c>
      <c r="Z1672" s="83">
        <v>63.410000000000011</v>
      </c>
      <c r="AA1672" s="83">
        <v>68.578571398721408</v>
      </c>
    </row>
    <row r="1673" spans="1:27" x14ac:dyDescent="0.25">
      <c r="A1673" t="s">
        <v>1529</v>
      </c>
      <c r="B1673" t="s">
        <v>1529</v>
      </c>
      <c r="C1673" t="s">
        <v>3012</v>
      </c>
      <c r="D1673" t="s">
        <v>3013</v>
      </c>
      <c r="E1673" t="s">
        <v>3014</v>
      </c>
      <c r="F1673" t="s">
        <v>3015</v>
      </c>
      <c r="G1673" t="s">
        <v>2310</v>
      </c>
      <c r="H1673" t="s">
        <v>3016</v>
      </c>
      <c r="I1673" t="s">
        <v>68</v>
      </c>
      <c r="J1673" t="s">
        <v>69</v>
      </c>
      <c r="K1673" t="s">
        <v>70</v>
      </c>
      <c r="L1673" t="s">
        <v>71</v>
      </c>
      <c r="M1673" t="s">
        <v>124</v>
      </c>
      <c r="N1673" t="s">
        <v>3706</v>
      </c>
      <c r="O1673" t="s">
        <v>3707</v>
      </c>
      <c r="P1673" t="s">
        <v>1304</v>
      </c>
      <c r="Q1673" t="s">
        <v>918</v>
      </c>
      <c r="R1673" t="s">
        <v>72</v>
      </c>
      <c r="S1673" s="83">
        <v>0</v>
      </c>
      <c r="T1673" s="83">
        <v>181.68</v>
      </c>
      <c r="U1673" s="83">
        <v>-181.68</v>
      </c>
      <c r="V1673" s="83">
        <v>0</v>
      </c>
      <c r="W1673" s="83">
        <v>0</v>
      </c>
      <c r="X1673" s="83">
        <v>1.3994427000293652</v>
      </c>
      <c r="Y1673">
        <v>0</v>
      </c>
      <c r="Z1673" s="83">
        <v>-18.168000000000003</v>
      </c>
      <c r="AA1673" s="83">
        <v>-16.768557299970638</v>
      </c>
    </row>
    <row r="1674" spans="1:27" x14ac:dyDescent="0.25">
      <c r="A1674" t="s">
        <v>1529</v>
      </c>
      <c r="B1674" t="s">
        <v>1529</v>
      </c>
      <c r="C1674" t="s">
        <v>3012</v>
      </c>
      <c r="D1674" t="s">
        <v>3013</v>
      </c>
      <c r="E1674" t="s">
        <v>3014</v>
      </c>
      <c r="F1674" t="s">
        <v>3015</v>
      </c>
      <c r="G1674" t="s">
        <v>2310</v>
      </c>
      <c r="H1674" t="s">
        <v>3016</v>
      </c>
      <c r="I1674" t="s">
        <v>68</v>
      </c>
      <c r="J1674" t="s">
        <v>69</v>
      </c>
      <c r="K1674" t="s">
        <v>70</v>
      </c>
      <c r="L1674" t="s">
        <v>71</v>
      </c>
      <c r="M1674" t="s">
        <v>124</v>
      </c>
      <c r="N1674" t="s">
        <v>3706</v>
      </c>
      <c r="O1674" t="s">
        <v>1834</v>
      </c>
      <c r="P1674" t="s">
        <v>1840</v>
      </c>
      <c r="Q1674" t="s">
        <v>918</v>
      </c>
      <c r="R1674" t="s">
        <v>72</v>
      </c>
      <c r="S1674" s="83">
        <v>0</v>
      </c>
      <c r="T1674" s="83">
        <v>96</v>
      </c>
      <c r="U1674" s="83">
        <v>-96</v>
      </c>
      <c r="V1674" s="83">
        <v>0</v>
      </c>
      <c r="W1674" s="83">
        <v>0</v>
      </c>
      <c r="X1674" s="83">
        <v>0.73946774109873981</v>
      </c>
      <c r="Y1674">
        <v>0</v>
      </c>
      <c r="Z1674" s="83">
        <v>-9.6</v>
      </c>
      <c r="AA1674" s="83">
        <v>-8.8605322589012605</v>
      </c>
    </row>
    <row r="1675" spans="1:27" x14ac:dyDescent="0.25">
      <c r="A1675" t="s">
        <v>1529</v>
      </c>
      <c r="B1675" t="s">
        <v>1529</v>
      </c>
      <c r="C1675" t="s">
        <v>3012</v>
      </c>
      <c r="D1675" t="s">
        <v>3013</v>
      </c>
      <c r="E1675" t="s">
        <v>3014</v>
      </c>
      <c r="F1675" t="s">
        <v>3015</v>
      </c>
      <c r="G1675" t="s">
        <v>2310</v>
      </c>
      <c r="H1675" t="s">
        <v>3016</v>
      </c>
      <c r="I1675" t="s">
        <v>68</v>
      </c>
      <c r="J1675" t="s">
        <v>69</v>
      </c>
      <c r="K1675" t="s">
        <v>70</v>
      </c>
      <c r="L1675" t="s">
        <v>71</v>
      </c>
      <c r="M1675" t="s">
        <v>124</v>
      </c>
      <c r="N1675" t="s">
        <v>723</v>
      </c>
      <c r="O1675" t="s">
        <v>3710</v>
      </c>
      <c r="P1675" t="s">
        <v>724</v>
      </c>
      <c r="Q1675" t="s">
        <v>2000</v>
      </c>
      <c r="R1675" t="s">
        <v>72</v>
      </c>
      <c r="S1675" s="83">
        <v>107.64000000000001</v>
      </c>
      <c r="T1675" s="83">
        <v>0</v>
      </c>
      <c r="U1675" s="83">
        <v>107.64000000000001</v>
      </c>
      <c r="V1675" s="83">
        <v>0</v>
      </c>
      <c r="W1675" s="83">
        <v>0</v>
      </c>
      <c r="X1675" s="83">
        <v>0</v>
      </c>
      <c r="Y1675">
        <v>0</v>
      </c>
      <c r="Z1675" s="83">
        <v>10.764000000000001</v>
      </c>
      <c r="AA1675" s="83">
        <v>10.764000000000001</v>
      </c>
    </row>
    <row r="1676" spans="1:27" x14ac:dyDescent="0.25">
      <c r="A1676" t="s">
        <v>1529</v>
      </c>
      <c r="B1676" t="s">
        <v>1529</v>
      </c>
      <c r="C1676" t="s">
        <v>3012</v>
      </c>
      <c r="D1676" t="s">
        <v>3013</v>
      </c>
      <c r="E1676" t="s">
        <v>3014</v>
      </c>
      <c r="F1676" t="s">
        <v>3015</v>
      </c>
      <c r="G1676" t="s">
        <v>2310</v>
      </c>
      <c r="H1676" t="s">
        <v>3016</v>
      </c>
      <c r="I1676" t="s">
        <v>68</v>
      </c>
      <c r="J1676" t="s">
        <v>69</v>
      </c>
      <c r="K1676" t="s">
        <v>70</v>
      </c>
      <c r="L1676" t="s">
        <v>71</v>
      </c>
      <c r="M1676" t="s">
        <v>124</v>
      </c>
      <c r="N1676" t="s">
        <v>3785</v>
      </c>
      <c r="O1676" t="s">
        <v>2003</v>
      </c>
      <c r="P1676" t="s">
        <v>1878</v>
      </c>
      <c r="Q1676" t="s">
        <v>619</v>
      </c>
      <c r="R1676" t="s">
        <v>72</v>
      </c>
      <c r="S1676" s="83">
        <v>0</v>
      </c>
      <c r="T1676" s="83">
        <v>-19.2</v>
      </c>
      <c r="U1676" s="83">
        <v>19.2</v>
      </c>
      <c r="V1676" s="83">
        <v>0</v>
      </c>
      <c r="W1676" s="83">
        <v>0</v>
      </c>
      <c r="X1676" s="83">
        <v>-0.14789354821974796</v>
      </c>
      <c r="Y1676">
        <v>0</v>
      </c>
      <c r="Z1676" s="83">
        <v>1.92</v>
      </c>
      <c r="AA1676" s="83">
        <v>1.7721064517802521</v>
      </c>
    </row>
    <row r="1677" spans="1:27" x14ac:dyDescent="0.25">
      <c r="A1677" t="s">
        <v>1529</v>
      </c>
      <c r="B1677" t="s">
        <v>1529</v>
      </c>
      <c r="C1677" t="s">
        <v>3012</v>
      </c>
      <c r="D1677" t="s">
        <v>3013</v>
      </c>
      <c r="E1677" t="s">
        <v>3014</v>
      </c>
      <c r="F1677" t="s">
        <v>3015</v>
      </c>
      <c r="G1677" t="s">
        <v>2310</v>
      </c>
      <c r="H1677" t="s">
        <v>3016</v>
      </c>
      <c r="I1677" t="s">
        <v>68</v>
      </c>
      <c r="J1677" t="s">
        <v>69</v>
      </c>
      <c r="K1677" t="s">
        <v>70</v>
      </c>
      <c r="L1677" t="s">
        <v>71</v>
      </c>
      <c r="M1677" t="s">
        <v>124</v>
      </c>
      <c r="N1677" t="s">
        <v>3785</v>
      </c>
      <c r="O1677" t="s">
        <v>2003</v>
      </c>
      <c r="P1677" t="s">
        <v>1329</v>
      </c>
      <c r="Q1677" t="s">
        <v>619</v>
      </c>
      <c r="R1677" t="s">
        <v>72</v>
      </c>
      <c r="S1677" s="83">
        <v>0</v>
      </c>
      <c r="T1677" s="83">
        <v>-19.2</v>
      </c>
      <c r="U1677" s="83">
        <v>19.2</v>
      </c>
      <c r="V1677" s="83">
        <v>0</v>
      </c>
      <c r="W1677" s="83">
        <v>0</v>
      </c>
      <c r="X1677" s="83">
        <v>-0.14789354821974796</v>
      </c>
      <c r="Y1677">
        <v>0</v>
      </c>
      <c r="Z1677" s="83">
        <v>1.92</v>
      </c>
      <c r="AA1677" s="83">
        <v>1.7721064517802521</v>
      </c>
    </row>
    <row r="1678" spans="1:27" x14ac:dyDescent="0.25">
      <c r="A1678" t="s">
        <v>1529</v>
      </c>
      <c r="B1678" t="s">
        <v>1529</v>
      </c>
      <c r="C1678" t="s">
        <v>3012</v>
      </c>
      <c r="D1678" t="s">
        <v>3013</v>
      </c>
      <c r="E1678" t="s">
        <v>3014</v>
      </c>
      <c r="F1678" t="s">
        <v>3015</v>
      </c>
      <c r="G1678" t="s">
        <v>2310</v>
      </c>
      <c r="H1678" t="s">
        <v>3016</v>
      </c>
      <c r="I1678" t="s">
        <v>68</v>
      </c>
      <c r="J1678" t="s">
        <v>69</v>
      </c>
      <c r="K1678" t="s">
        <v>70</v>
      </c>
      <c r="L1678" t="s">
        <v>71</v>
      </c>
      <c r="M1678" t="s">
        <v>124</v>
      </c>
      <c r="N1678" t="s">
        <v>3785</v>
      </c>
      <c r="O1678" t="s">
        <v>1331</v>
      </c>
      <c r="P1678" t="s">
        <v>1332</v>
      </c>
      <c r="Q1678" t="s">
        <v>1333</v>
      </c>
      <c r="R1678" t="s">
        <v>72</v>
      </c>
      <c r="S1678" s="83">
        <v>87.96</v>
      </c>
      <c r="T1678" s="83">
        <v>79.919999999999987</v>
      </c>
      <c r="U1678" s="83">
        <v>8.0399999999999991</v>
      </c>
      <c r="V1678" s="83">
        <v>0</v>
      </c>
      <c r="W1678" s="83">
        <v>0</v>
      </c>
      <c r="X1678" s="83">
        <v>0.61560689446470085</v>
      </c>
      <c r="Y1678">
        <v>0</v>
      </c>
      <c r="Z1678" s="83">
        <v>0.80400000000000005</v>
      </c>
      <c r="AA1678" s="83">
        <v>1.4196068944647011</v>
      </c>
    </row>
    <row r="1679" spans="1:27" x14ac:dyDescent="0.25">
      <c r="A1679" t="s">
        <v>1529</v>
      </c>
      <c r="B1679" t="s">
        <v>1529</v>
      </c>
      <c r="C1679" t="s">
        <v>3012</v>
      </c>
      <c r="D1679" t="s">
        <v>3013</v>
      </c>
      <c r="E1679" t="s">
        <v>3014</v>
      </c>
      <c r="F1679" t="s">
        <v>3015</v>
      </c>
      <c r="G1679" t="s">
        <v>2310</v>
      </c>
      <c r="H1679" t="s">
        <v>3016</v>
      </c>
      <c r="I1679" t="s">
        <v>68</v>
      </c>
      <c r="J1679" t="s">
        <v>69</v>
      </c>
      <c r="K1679" t="s">
        <v>70</v>
      </c>
      <c r="L1679" t="s">
        <v>71</v>
      </c>
      <c r="M1679" t="s">
        <v>124</v>
      </c>
      <c r="N1679" t="s">
        <v>3785</v>
      </c>
      <c r="O1679" t="s">
        <v>1331</v>
      </c>
      <c r="P1679" t="s">
        <v>3916</v>
      </c>
      <c r="Q1679" t="s">
        <v>1333</v>
      </c>
      <c r="R1679" t="s">
        <v>72</v>
      </c>
      <c r="S1679" s="83">
        <v>0</v>
      </c>
      <c r="T1679" s="83">
        <v>79.919999999999987</v>
      </c>
      <c r="U1679" s="83">
        <v>-79.919999999999987</v>
      </c>
      <c r="V1679" s="83">
        <v>0</v>
      </c>
      <c r="W1679" s="83">
        <v>0</v>
      </c>
      <c r="X1679" s="83">
        <v>0.61560689446470085</v>
      </c>
      <c r="Y1679">
        <v>0</v>
      </c>
      <c r="Z1679" s="83">
        <v>-7.9920000000000009</v>
      </c>
      <c r="AA1679" s="83">
        <v>-7.3763931055352989</v>
      </c>
    </row>
    <row r="1680" spans="1:27" x14ac:dyDescent="0.25">
      <c r="A1680" t="s">
        <v>1529</v>
      </c>
      <c r="B1680" t="s">
        <v>1529</v>
      </c>
      <c r="C1680" t="s">
        <v>3012</v>
      </c>
      <c r="D1680" t="s">
        <v>3013</v>
      </c>
      <c r="E1680" t="s">
        <v>3014</v>
      </c>
      <c r="F1680" t="s">
        <v>3015</v>
      </c>
      <c r="G1680" t="s">
        <v>2310</v>
      </c>
      <c r="H1680" t="s">
        <v>3016</v>
      </c>
      <c r="I1680" t="s">
        <v>68</v>
      </c>
      <c r="J1680" t="s">
        <v>69</v>
      </c>
      <c r="K1680" t="s">
        <v>70</v>
      </c>
      <c r="L1680" t="s">
        <v>71</v>
      </c>
      <c r="M1680" t="s">
        <v>124</v>
      </c>
      <c r="N1680" t="s">
        <v>1527</v>
      </c>
      <c r="O1680" t="s">
        <v>1339</v>
      </c>
      <c r="P1680" t="s">
        <v>1885</v>
      </c>
      <c r="Q1680" t="s">
        <v>1340</v>
      </c>
      <c r="R1680" t="s">
        <v>72</v>
      </c>
      <c r="S1680" s="83">
        <v>25045.600000000002</v>
      </c>
      <c r="T1680" s="83">
        <v>29135.700000000004</v>
      </c>
      <c r="U1680" s="83">
        <v>-4090.0999999999995</v>
      </c>
      <c r="V1680" s="83">
        <v>0</v>
      </c>
      <c r="W1680" s="83">
        <v>0</v>
      </c>
      <c r="X1680" s="83">
        <v>224.42614858677666</v>
      </c>
      <c r="Y1680">
        <v>0</v>
      </c>
      <c r="Z1680" s="83">
        <v>-409.01000000000045</v>
      </c>
      <c r="AA1680" s="83">
        <v>-184.58385141322353</v>
      </c>
    </row>
    <row r="1681" spans="1:27" x14ac:dyDescent="0.25">
      <c r="A1681" t="s">
        <v>1529</v>
      </c>
      <c r="B1681" t="s">
        <v>1529</v>
      </c>
      <c r="C1681" t="s">
        <v>3012</v>
      </c>
      <c r="D1681" t="s">
        <v>3013</v>
      </c>
      <c r="E1681" t="s">
        <v>3014</v>
      </c>
      <c r="F1681" t="s">
        <v>3015</v>
      </c>
      <c r="G1681" t="s">
        <v>2310</v>
      </c>
      <c r="H1681" t="s">
        <v>3016</v>
      </c>
      <c r="I1681" t="s">
        <v>68</v>
      </c>
      <c r="J1681" t="s">
        <v>69</v>
      </c>
      <c r="K1681" t="s">
        <v>70</v>
      </c>
      <c r="L1681" t="s">
        <v>71</v>
      </c>
      <c r="M1681" t="s">
        <v>124</v>
      </c>
      <c r="N1681" t="s">
        <v>1527</v>
      </c>
      <c r="O1681" t="s">
        <v>1339</v>
      </c>
      <c r="P1681" t="s">
        <v>1341</v>
      </c>
      <c r="Q1681" t="s">
        <v>1340</v>
      </c>
      <c r="R1681" t="s">
        <v>72</v>
      </c>
      <c r="S1681" s="83">
        <v>44338.5</v>
      </c>
      <c r="T1681" s="83">
        <v>37602.300000000003</v>
      </c>
      <c r="U1681" s="83">
        <v>6736.1999999999989</v>
      </c>
      <c r="V1681" s="83">
        <v>0</v>
      </c>
      <c r="W1681" s="83">
        <v>0</v>
      </c>
      <c r="X1681" s="83">
        <v>289.6425816783036</v>
      </c>
      <c r="Y1681">
        <v>0</v>
      </c>
      <c r="Z1681" s="83">
        <v>673.61999999999944</v>
      </c>
      <c r="AA1681" s="83">
        <v>963.26258167830338</v>
      </c>
    </row>
    <row r="1682" spans="1:27" x14ac:dyDescent="0.25">
      <c r="A1682" t="s">
        <v>1529</v>
      </c>
      <c r="B1682" t="s">
        <v>1529</v>
      </c>
      <c r="C1682" t="s">
        <v>3012</v>
      </c>
      <c r="D1682" t="s">
        <v>3013</v>
      </c>
      <c r="E1682" t="s">
        <v>3014</v>
      </c>
      <c r="F1682" t="s">
        <v>3015</v>
      </c>
      <c r="G1682" t="s">
        <v>2310</v>
      </c>
      <c r="H1682" t="s">
        <v>3016</v>
      </c>
      <c r="I1682" t="s">
        <v>68</v>
      </c>
      <c r="J1682" t="s">
        <v>69</v>
      </c>
      <c r="K1682" t="s">
        <v>70</v>
      </c>
      <c r="L1682" t="s">
        <v>71</v>
      </c>
      <c r="M1682" t="s">
        <v>124</v>
      </c>
      <c r="N1682" t="s">
        <v>1527</v>
      </c>
      <c r="O1682" t="s">
        <v>1339</v>
      </c>
      <c r="P1682" t="s">
        <v>2549</v>
      </c>
      <c r="Q1682" t="s">
        <v>1340</v>
      </c>
      <c r="R1682" t="s">
        <v>72</v>
      </c>
      <c r="S1682" s="83">
        <v>3768.7000000000007</v>
      </c>
      <c r="T1682" s="83">
        <v>3554.7</v>
      </c>
      <c r="U1682" s="83">
        <v>214</v>
      </c>
      <c r="V1682" s="83">
        <v>0</v>
      </c>
      <c r="W1682" s="83">
        <v>0</v>
      </c>
      <c r="X1682" s="83">
        <v>27.381103950871772</v>
      </c>
      <c r="Y1682">
        <v>0</v>
      </c>
      <c r="Z1682" s="83">
        <v>21.400000000000002</v>
      </c>
      <c r="AA1682" s="83">
        <v>48.781103950871781</v>
      </c>
    </row>
    <row r="1683" spans="1:27" x14ac:dyDescent="0.25">
      <c r="A1683" t="s">
        <v>1529</v>
      </c>
      <c r="B1683" t="s">
        <v>1529</v>
      </c>
      <c r="C1683" t="s">
        <v>3012</v>
      </c>
      <c r="D1683" t="s">
        <v>3013</v>
      </c>
      <c r="E1683" t="s">
        <v>3014</v>
      </c>
      <c r="F1683" t="s">
        <v>3015</v>
      </c>
      <c r="G1683" t="s">
        <v>2310</v>
      </c>
      <c r="H1683" t="s">
        <v>3016</v>
      </c>
      <c r="I1683" t="s">
        <v>68</v>
      </c>
      <c r="J1683" t="s">
        <v>69</v>
      </c>
      <c r="K1683" t="s">
        <v>70</v>
      </c>
      <c r="L1683" t="s">
        <v>71</v>
      </c>
      <c r="M1683" t="s">
        <v>124</v>
      </c>
      <c r="N1683" t="s">
        <v>304</v>
      </c>
      <c r="O1683" t="s">
        <v>3716</v>
      </c>
      <c r="P1683" t="s">
        <v>3917</v>
      </c>
      <c r="Q1683" t="s">
        <v>1348</v>
      </c>
      <c r="R1683" t="s">
        <v>72</v>
      </c>
      <c r="S1683" s="83">
        <v>0</v>
      </c>
      <c r="T1683" s="83">
        <v>115.19999999999999</v>
      </c>
      <c r="U1683" s="83">
        <v>-115.19999999999999</v>
      </c>
      <c r="V1683" s="83">
        <v>0</v>
      </c>
      <c r="W1683" s="83">
        <v>0</v>
      </c>
      <c r="X1683" s="83">
        <v>0.88736128931848746</v>
      </c>
      <c r="Y1683">
        <v>0</v>
      </c>
      <c r="Z1683" s="83">
        <v>-11.520000000000001</v>
      </c>
      <c r="AA1683" s="83">
        <v>-10.632638710681512</v>
      </c>
    </row>
    <row r="1684" spans="1:27" x14ac:dyDescent="0.25">
      <c r="A1684" t="s">
        <v>1529</v>
      </c>
      <c r="B1684" t="s">
        <v>1529</v>
      </c>
      <c r="C1684" t="s">
        <v>3012</v>
      </c>
      <c r="D1684" t="s">
        <v>3013</v>
      </c>
      <c r="E1684" t="s">
        <v>3014</v>
      </c>
      <c r="F1684" t="s">
        <v>3015</v>
      </c>
      <c r="G1684" t="s">
        <v>2310</v>
      </c>
      <c r="H1684" t="s">
        <v>3016</v>
      </c>
      <c r="I1684" t="s">
        <v>68</v>
      </c>
      <c r="J1684" t="s">
        <v>69</v>
      </c>
      <c r="K1684" t="s">
        <v>70</v>
      </c>
      <c r="L1684" t="s">
        <v>71</v>
      </c>
      <c r="M1684" t="s">
        <v>124</v>
      </c>
      <c r="N1684" t="s">
        <v>304</v>
      </c>
      <c r="O1684" t="s">
        <v>3716</v>
      </c>
      <c r="P1684" t="s">
        <v>3918</v>
      </c>
      <c r="Q1684" t="s">
        <v>1348</v>
      </c>
      <c r="R1684" t="s">
        <v>72</v>
      </c>
      <c r="S1684" s="83">
        <v>0</v>
      </c>
      <c r="T1684" s="83">
        <v>115.19999999999999</v>
      </c>
      <c r="U1684" s="83">
        <v>-115.19999999999999</v>
      </c>
      <c r="V1684" s="83">
        <v>0</v>
      </c>
      <c r="W1684" s="83">
        <v>0</v>
      </c>
      <c r="X1684" s="83">
        <v>0.88736128931848746</v>
      </c>
      <c r="Y1684">
        <v>0</v>
      </c>
      <c r="Z1684" s="83">
        <v>-11.520000000000001</v>
      </c>
      <c r="AA1684" s="83">
        <v>-10.632638710681512</v>
      </c>
    </row>
    <row r="1685" spans="1:27" x14ac:dyDescent="0.25">
      <c r="A1685" t="s">
        <v>1529</v>
      </c>
      <c r="B1685" t="s">
        <v>1529</v>
      </c>
      <c r="C1685" t="s">
        <v>3012</v>
      </c>
      <c r="D1685" t="s">
        <v>3013</v>
      </c>
      <c r="E1685" t="s">
        <v>3014</v>
      </c>
      <c r="F1685" t="s">
        <v>3015</v>
      </c>
      <c r="G1685" t="s">
        <v>2310</v>
      </c>
      <c r="H1685" t="s">
        <v>3016</v>
      </c>
      <c r="I1685" t="s">
        <v>68</v>
      </c>
      <c r="J1685" t="s">
        <v>69</v>
      </c>
      <c r="K1685" t="s">
        <v>70</v>
      </c>
      <c r="L1685" t="s">
        <v>71</v>
      </c>
      <c r="M1685" t="s">
        <v>124</v>
      </c>
      <c r="N1685" t="s">
        <v>304</v>
      </c>
      <c r="O1685" t="s">
        <v>3716</v>
      </c>
      <c r="P1685" t="s">
        <v>3919</v>
      </c>
      <c r="Q1685" t="s">
        <v>1348</v>
      </c>
      <c r="R1685" t="s">
        <v>72</v>
      </c>
      <c r="S1685" s="83">
        <v>126.71999999999997</v>
      </c>
      <c r="T1685" s="83">
        <v>0</v>
      </c>
      <c r="U1685" s="83">
        <v>126.71999999999997</v>
      </c>
      <c r="V1685" s="83">
        <v>0</v>
      </c>
      <c r="W1685" s="83">
        <v>0</v>
      </c>
      <c r="X1685" s="83">
        <v>0</v>
      </c>
      <c r="Y1685">
        <v>0</v>
      </c>
      <c r="Z1685" s="83">
        <v>12.672000000000001</v>
      </c>
      <c r="AA1685" s="83">
        <v>12.672000000000001</v>
      </c>
    </row>
    <row r="1686" spans="1:27" x14ac:dyDescent="0.25">
      <c r="A1686" t="s">
        <v>1529</v>
      </c>
      <c r="B1686" t="s">
        <v>1529</v>
      </c>
      <c r="C1686" t="s">
        <v>3012</v>
      </c>
      <c r="D1686" t="s">
        <v>3013</v>
      </c>
      <c r="E1686" t="s">
        <v>3014</v>
      </c>
      <c r="F1686" t="s">
        <v>3015</v>
      </c>
      <c r="G1686" t="s">
        <v>2310</v>
      </c>
      <c r="H1686" t="s">
        <v>3016</v>
      </c>
      <c r="I1686" t="s">
        <v>68</v>
      </c>
      <c r="J1686" t="s">
        <v>69</v>
      </c>
      <c r="K1686" t="s">
        <v>70</v>
      </c>
      <c r="L1686" t="s">
        <v>71</v>
      </c>
      <c r="M1686" t="s">
        <v>124</v>
      </c>
      <c r="N1686" t="s">
        <v>304</v>
      </c>
      <c r="O1686" t="s">
        <v>725</v>
      </c>
      <c r="P1686" t="s">
        <v>726</v>
      </c>
      <c r="Q1686" t="s">
        <v>727</v>
      </c>
      <c r="R1686" t="s">
        <v>72</v>
      </c>
      <c r="S1686" s="83">
        <v>218.88</v>
      </c>
      <c r="T1686" s="83">
        <v>0</v>
      </c>
      <c r="U1686" s="83">
        <v>218.88</v>
      </c>
      <c r="V1686" s="83">
        <v>0</v>
      </c>
      <c r="W1686" s="83">
        <v>0</v>
      </c>
      <c r="X1686" s="83">
        <v>0</v>
      </c>
      <c r="Y1686">
        <v>0</v>
      </c>
      <c r="Z1686" s="83">
        <v>21.887999999999991</v>
      </c>
      <c r="AA1686" s="83">
        <v>21.887999999999991</v>
      </c>
    </row>
    <row r="1687" spans="1:27" x14ac:dyDescent="0.25">
      <c r="A1687" t="s">
        <v>1529</v>
      </c>
      <c r="B1687" t="s">
        <v>1529</v>
      </c>
      <c r="C1687" t="s">
        <v>3012</v>
      </c>
      <c r="D1687" t="s">
        <v>3013</v>
      </c>
      <c r="E1687" t="s">
        <v>3014</v>
      </c>
      <c r="F1687" t="s">
        <v>3015</v>
      </c>
      <c r="G1687" t="s">
        <v>2310</v>
      </c>
      <c r="H1687" t="s">
        <v>3016</v>
      </c>
      <c r="I1687" t="s">
        <v>68</v>
      </c>
      <c r="J1687" t="s">
        <v>69</v>
      </c>
      <c r="K1687" t="s">
        <v>70</v>
      </c>
      <c r="L1687" t="s">
        <v>71</v>
      </c>
      <c r="M1687" t="s">
        <v>124</v>
      </c>
      <c r="N1687" t="s">
        <v>304</v>
      </c>
      <c r="O1687" t="s">
        <v>725</v>
      </c>
      <c r="P1687" t="s">
        <v>1350</v>
      </c>
      <c r="Q1687" t="s">
        <v>727</v>
      </c>
      <c r="R1687" t="s">
        <v>72</v>
      </c>
      <c r="S1687" s="83">
        <v>0</v>
      </c>
      <c r="T1687" s="83">
        <v>207.84</v>
      </c>
      <c r="U1687" s="83">
        <v>-207.84</v>
      </c>
      <c r="V1687" s="83">
        <v>0</v>
      </c>
      <c r="W1687" s="83">
        <v>0</v>
      </c>
      <c r="X1687" s="83">
        <v>1.6009476594787715</v>
      </c>
      <c r="Y1687">
        <v>0</v>
      </c>
      <c r="Z1687" s="83">
        <v>-20.784000000000006</v>
      </c>
      <c r="AA1687" s="83">
        <v>-19.183052340521236</v>
      </c>
    </row>
    <row r="1688" spans="1:27" x14ac:dyDescent="0.25">
      <c r="A1688" t="s">
        <v>1529</v>
      </c>
      <c r="B1688" t="s">
        <v>1529</v>
      </c>
      <c r="C1688" t="s">
        <v>3012</v>
      </c>
      <c r="D1688" t="s">
        <v>3013</v>
      </c>
      <c r="E1688" t="s">
        <v>3014</v>
      </c>
      <c r="F1688" t="s">
        <v>3015</v>
      </c>
      <c r="G1688" t="s">
        <v>2310</v>
      </c>
      <c r="H1688" t="s">
        <v>3016</v>
      </c>
      <c r="I1688" t="s">
        <v>68</v>
      </c>
      <c r="J1688" t="s">
        <v>69</v>
      </c>
      <c r="K1688" t="s">
        <v>70</v>
      </c>
      <c r="L1688" t="s">
        <v>71</v>
      </c>
      <c r="M1688" t="s">
        <v>124</v>
      </c>
      <c r="N1688" t="s">
        <v>304</v>
      </c>
      <c r="O1688" t="s">
        <v>725</v>
      </c>
      <c r="P1688" t="s">
        <v>1351</v>
      </c>
      <c r="Q1688" t="s">
        <v>727</v>
      </c>
      <c r="R1688" t="s">
        <v>72</v>
      </c>
      <c r="S1688" s="83">
        <v>114.95999999999998</v>
      </c>
      <c r="T1688" s="83">
        <v>103.92</v>
      </c>
      <c r="U1688" s="83">
        <v>11.039999999999964</v>
      </c>
      <c r="V1688" s="83">
        <v>0</v>
      </c>
      <c r="W1688" s="83">
        <v>0</v>
      </c>
      <c r="X1688" s="83">
        <v>0.80047382973938574</v>
      </c>
      <c r="Y1688">
        <v>0</v>
      </c>
      <c r="Z1688" s="83">
        <v>1.1039999999999921</v>
      </c>
      <c r="AA1688" s="83">
        <v>1.9044738297393771</v>
      </c>
    </row>
    <row r="1689" spans="1:27" x14ac:dyDescent="0.25">
      <c r="A1689" t="s">
        <v>1529</v>
      </c>
      <c r="B1689" t="s">
        <v>1529</v>
      </c>
      <c r="C1689" t="s">
        <v>3012</v>
      </c>
      <c r="D1689" t="s">
        <v>3013</v>
      </c>
      <c r="E1689" t="s">
        <v>3014</v>
      </c>
      <c r="F1689" t="s">
        <v>3015</v>
      </c>
      <c r="G1689" t="s">
        <v>2310</v>
      </c>
      <c r="H1689" t="s">
        <v>3016</v>
      </c>
      <c r="I1689" t="s">
        <v>68</v>
      </c>
      <c r="J1689" t="s">
        <v>69</v>
      </c>
      <c r="K1689" t="s">
        <v>70</v>
      </c>
      <c r="L1689" t="s">
        <v>71</v>
      </c>
      <c r="M1689" t="s">
        <v>124</v>
      </c>
      <c r="N1689" t="s">
        <v>304</v>
      </c>
      <c r="O1689" t="s">
        <v>725</v>
      </c>
      <c r="P1689" t="s">
        <v>1352</v>
      </c>
      <c r="Q1689" t="s">
        <v>727</v>
      </c>
      <c r="R1689" t="s">
        <v>72</v>
      </c>
      <c r="S1689" s="83">
        <v>0</v>
      </c>
      <c r="T1689" s="83">
        <v>103.92</v>
      </c>
      <c r="U1689" s="83">
        <v>-103.92</v>
      </c>
      <c r="V1689" s="83">
        <v>0</v>
      </c>
      <c r="W1689" s="83">
        <v>0</v>
      </c>
      <c r="X1689" s="83">
        <v>0.80047382973938574</v>
      </c>
      <c r="Y1689">
        <v>0</v>
      </c>
      <c r="Z1689" s="83">
        <v>-10.392000000000003</v>
      </c>
      <c r="AA1689" s="83">
        <v>-9.591526170260618</v>
      </c>
    </row>
    <row r="1690" spans="1:27" x14ac:dyDescent="0.25">
      <c r="A1690" t="s">
        <v>1529</v>
      </c>
      <c r="B1690" t="s">
        <v>1529</v>
      </c>
      <c r="C1690" t="s">
        <v>3012</v>
      </c>
      <c r="D1690" t="s">
        <v>3013</v>
      </c>
      <c r="E1690" t="s">
        <v>3014</v>
      </c>
      <c r="F1690" t="s">
        <v>3015</v>
      </c>
      <c r="G1690" t="s">
        <v>2310</v>
      </c>
      <c r="H1690" t="s">
        <v>3016</v>
      </c>
      <c r="I1690" t="s">
        <v>68</v>
      </c>
      <c r="J1690" t="s">
        <v>69</v>
      </c>
      <c r="K1690" t="s">
        <v>70</v>
      </c>
      <c r="L1690" t="s">
        <v>71</v>
      </c>
      <c r="M1690" t="s">
        <v>124</v>
      </c>
      <c r="N1690" t="s">
        <v>304</v>
      </c>
      <c r="O1690" t="s">
        <v>1455</v>
      </c>
      <c r="P1690" t="s">
        <v>1354</v>
      </c>
      <c r="Q1690" t="s">
        <v>1355</v>
      </c>
      <c r="R1690" t="s">
        <v>72</v>
      </c>
      <c r="S1690" s="83">
        <v>0</v>
      </c>
      <c r="T1690" s="83">
        <v>0</v>
      </c>
      <c r="U1690" s="83">
        <v>0</v>
      </c>
      <c r="V1690" s="83">
        <v>0</v>
      </c>
      <c r="W1690" s="83">
        <v>0</v>
      </c>
      <c r="X1690" s="83">
        <v>0</v>
      </c>
      <c r="Y1690">
        <v>0</v>
      </c>
      <c r="Z1690" s="83">
        <v>0</v>
      </c>
      <c r="AA1690" s="83">
        <v>0</v>
      </c>
    </row>
    <row r="1691" spans="1:27" x14ac:dyDescent="0.25">
      <c r="A1691" t="s">
        <v>1529</v>
      </c>
      <c r="B1691" t="s">
        <v>1529</v>
      </c>
      <c r="C1691" t="s">
        <v>3012</v>
      </c>
      <c r="D1691" t="s">
        <v>3013</v>
      </c>
      <c r="E1691" t="s">
        <v>3014</v>
      </c>
      <c r="F1691" t="s">
        <v>3015</v>
      </c>
      <c r="G1691" t="s">
        <v>2310</v>
      </c>
      <c r="H1691" t="s">
        <v>3016</v>
      </c>
      <c r="I1691" t="s">
        <v>68</v>
      </c>
      <c r="J1691" t="s">
        <v>69</v>
      </c>
      <c r="K1691" t="s">
        <v>70</v>
      </c>
      <c r="L1691" t="s">
        <v>71</v>
      </c>
      <c r="M1691" t="s">
        <v>124</v>
      </c>
      <c r="N1691" t="s">
        <v>304</v>
      </c>
      <c r="O1691" t="s">
        <v>1455</v>
      </c>
      <c r="P1691" t="s">
        <v>1356</v>
      </c>
      <c r="Q1691" t="s">
        <v>1355</v>
      </c>
      <c r="R1691" t="s">
        <v>72</v>
      </c>
      <c r="S1691" s="83">
        <v>164.27999999999997</v>
      </c>
      <c r="T1691" s="83">
        <v>0</v>
      </c>
      <c r="U1691" s="83">
        <v>164.27999999999997</v>
      </c>
      <c r="V1691" s="83">
        <v>0</v>
      </c>
      <c r="W1691" s="83">
        <v>0</v>
      </c>
      <c r="X1691" s="83">
        <v>0</v>
      </c>
      <c r="Y1691">
        <v>0</v>
      </c>
      <c r="Z1691" s="83">
        <v>16.427999999999997</v>
      </c>
      <c r="AA1691" s="83">
        <v>16.427999999999997</v>
      </c>
    </row>
    <row r="1692" spans="1:27" x14ac:dyDescent="0.25">
      <c r="A1692" t="s">
        <v>1529</v>
      </c>
      <c r="B1692" t="s">
        <v>1529</v>
      </c>
      <c r="C1692" t="s">
        <v>3012</v>
      </c>
      <c r="D1692" t="s">
        <v>3013</v>
      </c>
      <c r="E1692" t="s">
        <v>3014</v>
      </c>
      <c r="F1692" t="s">
        <v>3015</v>
      </c>
      <c r="G1692" t="s">
        <v>2310</v>
      </c>
      <c r="H1692" t="s">
        <v>3016</v>
      </c>
      <c r="I1692" t="s">
        <v>68</v>
      </c>
      <c r="J1692" t="s">
        <v>69</v>
      </c>
      <c r="K1692" t="s">
        <v>70</v>
      </c>
      <c r="L1692" t="s">
        <v>71</v>
      </c>
      <c r="M1692" t="s">
        <v>124</v>
      </c>
      <c r="N1692" t="s">
        <v>304</v>
      </c>
      <c r="O1692" t="s">
        <v>1455</v>
      </c>
      <c r="P1692" t="s">
        <v>1357</v>
      </c>
      <c r="Q1692" t="s">
        <v>1355</v>
      </c>
      <c r="R1692" t="s">
        <v>72</v>
      </c>
      <c r="S1692" s="83">
        <v>0</v>
      </c>
      <c r="T1692" s="83">
        <v>148.80000000000001</v>
      </c>
      <c r="U1692" s="83">
        <v>-148.80000000000001</v>
      </c>
      <c r="V1692" s="83">
        <v>0</v>
      </c>
      <c r="W1692" s="83">
        <v>0</v>
      </c>
      <c r="X1692" s="83">
        <v>1.1461749987030467</v>
      </c>
      <c r="Y1692">
        <v>0</v>
      </c>
      <c r="Z1692" s="83">
        <v>-14.880000000000003</v>
      </c>
      <c r="AA1692" s="83">
        <v>-13.733825001296955</v>
      </c>
    </row>
    <row r="1693" spans="1:27" x14ac:dyDescent="0.25">
      <c r="A1693" t="s">
        <v>1529</v>
      </c>
      <c r="B1693" t="s">
        <v>1529</v>
      </c>
      <c r="C1693" t="s">
        <v>3012</v>
      </c>
      <c r="D1693" t="s">
        <v>3013</v>
      </c>
      <c r="E1693" t="s">
        <v>3014</v>
      </c>
      <c r="F1693" t="s">
        <v>3015</v>
      </c>
      <c r="G1693" t="s">
        <v>2310</v>
      </c>
      <c r="H1693" t="s">
        <v>3016</v>
      </c>
      <c r="I1693" t="s">
        <v>68</v>
      </c>
      <c r="J1693" t="s">
        <v>69</v>
      </c>
      <c r="K1693" t="s">
        <v>70</v>
      </c>
      <c r="L1693" t="s">
        <v>71</v>
      </c>
      <c r="M1693" t="s">
        <v>124</v>
      </c>
      <c r="N1693" t="s">
        <v>304</v>
      </c>
      <c r="O1693" t="s">
        <v>1455</v>
      </c>
      <c r="P1693" t="s">
        <v>1358</v>
      </c>
      <c r="Q1693" t="s">
        <v>1355</v>
      </c>
      <c r="R1693" t="s">
        <v>72</v>
      </c>
      <c r="S1693" s="83">
        <v>327.36</v>
      </c>
      <c r="T1693" s="83">
        <v>0</v>
      </c>
      <c r="U1693" s="83">
        <v>327.36</v>
      </c>
      <c r="V1693" s="83">
        <v>0</v>
      </c>
      <c r="W1693" s="83">
        <v>0</v>
      </c>
      <c r="X1693" s="83">
        <v>0</v>
      </c>
      <c r="Y1693">
        <v>0</v>
      </c>
      <c r="Z1693" s="83">
        <v>32.73599999999999</v>
      </c>
      <c r="AA1693" s="83">
        <v>32.73599999999999</v>
      </c>
    </row>
    <row r="1694" spans="1:27" x14ac:dyDescent="0.25">
      <c r="A1694" t="s">
        <v>1529</v>
      </c>
      <c r="B1694" t="s">
        <v>1529</v>
      </c>
      <c r="C1694" t="s">
        <v>3012</v>
      </c>
      <c r="D1694" t="s">
        <v>3013</v>
      </c>
      <c r="E1694" t="s">
        <v>3014</v>
      </c>
      <c r="F1694" t="s">
        <v>3015</v>
      </c>
      <c r="G1694" t="s">
        <v>2310</v>
      </c>
      <c r="H1694" t="s">
        <v>3016</v>
      </c>
      <c r="I1694" t="s">
        <v>68</v>
      </c>
      <c r="J1694" t="s">
        <v>69</v>
      </c>
      <c r="K1694" t="s">
        <v>70</v>
      </c>
      <c r="L1694" t="s">
        <v>71</v>
      </c>
      <c r="M1694" t="s">
        <v>124</v>
      </c>
      <c r="N1694" t="s">
        <v>304</v>
      </c>
      <c r="O1694" t="s">
        <v>1359</v>
      </c>
      <c r="P1694" t="s">
        <v>1360</v>
      </c>
      <c r="Q1694" t="s">
        <v>1361</v>
      </c>
      <c r="R1694" t="s">
        <v>72</v>
      </c>
      <c r="S1694" s="83">
        <v>0</v>
      </c>
      <c r="T1694" s="83">
        <v>231.6</v>
      </c>
      <c r="U1694" s="83">
        <v>-231.6</v>
      </c>
      <c r="V1694" s="83">
        <v>0</v>
      </c>
      <c r="W1694" s="83">
        <v>0</v>
      </c>
      <c r="X1694" s="83">
        <v>1.7839659254007094</v>
      </c>
      <c r="Y1694">
        <v>0</v>
      </c>
      <c r="Z1694" s="83">
        <v>-23.160000000000004</v>
      </c>
      <c r="AA1694" s="83">
        <v>-21.376034074599289</v>
      </c>
    </row>
    <row r="1695" spans="1:27" x14ac:dyDescent="0.25">
      <c r="A1695" t="s">
        <v>1529</v>
      </c>
      <c r="B1695" t="s">
        <v>1529</v>
      </c>
      <c r="C1695" t="s">
        <v>3012</v>
      </c>
      <c r="D1695" t="s">
        <v>3013</v>
      </c>
      <c r="E1695" t="s">
        <v>3014</v>
      </c>
      <c r="F1695" t="s">
        <v>3015</v>
      </c>
      <c r="G1695" t="s">
        <v>2310</v>
      </c>
      <c r="H1695" t="s">
        <v>3016</v>
      </c>
      <c r="I1695" t="s">
        <v>68</v>
      </c>
      <c r="J1695" t="s">
        <v>69</v>
      </c>
      <c r="K1695" t="s">
        <v>70</v>
      </c>
      <c r="L1695" t="s">
        <v>71</v>
      </c>
      <c r="M1695" t="s">
        <v>124</v>
      </c>
      <c r="N1695" t="s">
        <v>304</v>
      </c>
      <c r="O1695" t="s">
        <v>1359</v>
      </c>
      <c r="P1695" t="s">
        <v>2007</v>
      </c>
      <c r="Q1695" t="s">
        <v>1361</v>
      </c>
      <c r="R1695" t="s">
        <v>72</v>
      </c>
      <c r="S1695" s="83">
        <v>0</v>
      </c>
      <c r="T1695" s="83">
        <v>231.6</v>
      </c>
      <c r="U1695" s="83">
        <v>-231.6</v>
      </c>
      <c r="V1695" s="83">
        <v>0</v>
      </c>
      <c r="W1695" s="83">
        <v>0</v>
      </c>
      <c r="X1695" s="83">
        <v>1.7839659254007094</v>
      </c>
      <c r="Y1695">
        <v>0</v>
      </c>
      <c r="Z1695" s="83">
        <v>-23.160000000000004</v>
      </c>
      <c r="AA1695" s="83">
        <v>-21.376034074599289</v>
      </c>
    </row>
    <row r="1696" spans="1:27" x14ac:dyDescent="0.25">
      <c r="A1696" t="s">
        <v>1529</v>
      </c>
      <c r="B1696" t="s">
        <v>1529</v>
      </c>
      <c r="C1696" t="s">
        <v>3012</v>
      </c>
      <c r="D1696" t="s">
        <v>3013</v>
      </c>
      <c r="E1696" t="s">
        <v>3014</v>
      </c>
      <c r="F1696" t="s">
        <v>3015</v>
      </c>
      <c r="G1696" t="s">
        <v>2310</v>
      </c>
      <c r="H1696" t="s">
        <v>3016</v>
      </c>
      <c r="I1696" t="s">
        <v>68</v>
      </c>
      <c r="J1696" t="s">
        <v>69</v>
      </c>
      <c r="K1696" t="s">
        <v>70</v>
      </c>
      <c r="L1696" t="s">
        <v>71</v>
      </c>
      <c r="M1696" t="s">
        <v>124</v>
      </c>
      <c r="N1696" t="s">
        <v>304</v>
      </c>
      <c r="O1696" t="s">
        <v>1359</v>
      </c>
      <c r="P1696" t="s">
        <v>3011</v>
      </c>
      <c r="Q1696" t="s">
        <v>1361</v>
      </c>
      <c r="R1696" t="s">
        <v>72</v>
      </c>
      <c r="S1696" s="83">
        <v>0</v>
      </c>
      <c r="T1696" s="83">
        <v>463.2</v>
      </c>
      <c r="U1696" s="83">
        <v>-463.2</v>
      </c>
      <c r="V1696" s="83">
        <v>0</v>
      </c>
      <c r="W1696" s="83">
        <v>0</v>
      </c>
      <c r="X1696" s="83">
        <v>3.5679318508014188</v>
      </c>
      <c r="Y1696">
        <v>0</v>
      </c>
      <c r="Z1696" s="83">
        <v>-46.320000000000007</v>
      </c>
      <c r="AA1696" s="83">
        <v>-42.752068149198578</v>
      </c>
    </row>
    <row r="1697" spans="1:27" x14ac:dyDescent="0.25">
      <c r="A1697" t="s">
        <v>1529</v>
      </c>
      <c r="B1697" t="s">
        <v>1529</v>
      </c>
      <c r="C1697" t="s">
        <v>3012</v>
      </c>
      <c r="D1697" t="s">
        <v>3013</v>
      </c>
      <c r="E1697" t="s">
        <v>3014</v>
      </c>
      <c r="F1697" t="s">
        <v>3015</v>
      </c>
      <c r="G1697" t="s">
        <v>2310</v>
      </c>
      <c r="H1697" t="s">
        <v>3016</v>
      </c>
      <c r="I1697" t="s">
        <v>68</v>
      </c>
      <c r="J1697" t="s">
        <v>69</v>
      </c>
      <c r="K1697" t="s">
        <v>70</v>
      </c>
      <c r="L1697" t="s">
        <v>71</v>
      </c>
      <c r="M1697" t="s">
        <v>124</v>
      </c>
      <c r="N1697" t="s">
        <v>304</v>
      </c>
      <c r="O1697" t="s">
        <v>1359</v>
      </c>
      <c r="P1697" t="s">
        <v>3056</v>
      </c>
      <c r="Q1697" t="s">
        <v>1361</v>
      </c>
      <c r="R1697" t="s">
        <v>72</v>
      </c>
      <c r="S1697" s="83">
        <v>0</v>
      </c>
      <c r="T1697" s="83">
        <v>926.40000000000009</v>
      </c>
      <c r="U1697" s="83">
        <v>-926.40000000000009</v>
      </c>
      <c r="V1697" s="83">
        <v>0</v>
      </c>
      <c r="W1697" s="83">
        <v>0</v>
      </c>
      <c r="X1697" s="83">
        <v>7.1358637016028394</v>
      </c>
      <c r="Y1697">
        <v>0</v>
      </c>
      <c r="Z1697" s="83">
        <v>-92.640000000000015</v>
      </c>
      <c r="AA1697" s="83">
        <v>-85.504136298397157</v>
      </c>
    </row>
    <row r="1698" spans="1:27" x14ac:dyDescent="0.25">
      <c r="A1698" t="s">
        <v>1529</v>
      </c>
      <c r="B1698" t="s">
        <v>1529</v>
      </c>
      <c r="C1698" t="s">
        <v>3012</v>
      </c>
      <c r="D1698" t="s">
        <v>3013</v>
      </c>
      <c r="E1698" t="s">
        <v>3014</v>
      </c>
      <c r="F1698" t="s">
        <v>3015</v>
      </c>
      <c r="G1698" t="s">
        <v>2310</v>
      </c>
      <c r="H1698" t="s">
        <v>3016</v>
      </c>
      <c r="I1698" t="s">
        <v>68</v>
      </c>
      <c r="J1698" t="s">
        <v>69</v>
      </c>
      <c r="K1698" t="s">
        <v>70</v>
      </c>
      <c r="L1698" t="s">
        <v>71</v>
      </c>
      <c r="M1698" t="s">
        <v>124</v>
      </c>
      <c r="N1698" t="s">
        <v>1362</v>
      </c>
      <c r="O1698" t="s">
        <v>1363</v>
      </c>
      <c r="P1698" t="s">
        <v>1364</v>
      </c>
      <c r="Q1698" t="s">
        <v>1365</v>
      </c>
      <c r="R1698" t="s">
        <v>72</v>
      </c>
      <c r="S1698" s="83">
        <v>83.04000000000002</v>
      </c>
      <c r="T1698" s="83">
        <v>0</v>
      </c>
      <c r="U1698" s="83">
        <v>83.04000000000002</v>
      </c>
      <c r="V1698" s="83">
        <v>0</v>
      </c>
      <c r="W1698" s="83">
        <v>0</v>
      </c>
      <c r="X1698" s="83">
        <v>0</v>
      </c>
      <c r="Y1698">
        <v>0</v>
      </c>
      <c r="Z1698" s="83">
        <v>8.304000000000002</v>
      </c>
      <c r="AA1698" s="83">
        <v>8.304000000000002</v>
      </c>
    </row>
    <row r="1699" spans="1:27" x14ac:dyDescent="0.25">
      <c r="A1699" t="s">
        <v>1529</v>
      </c>
      <c r="B1699" t="s">
        <v>1529</v>
      </c>
      <c r="C1699" t="s">
        <v>3012</v>
      </c>
      <c r="D1699" t="s">
        <v>3013</v>
      </c>
      <c r="E1699" t="s">
        <v>3014</v>
      </c>
      <c r="F1699" t="s">
        <v>3015</v>
      </c>
      <c r="G1699" t="s">
        <v>2310</v>
      </c>
      <c r="H1699" t="s">
        <v>3016</v>
      </c>
      <c r="I1699" t="s">
        <v>68</v>
      </c>
      <c r="J1699" t="s">
        <v>69</v>
      </c>
      <c r="K1699" t="s">
        <v>70</v>
      </c>
      <c r="L1699" t="s">
        <v>71</v>
      </c>
      <c r="M1699" t="s">
        <v>124</v>
      </c>
      <c r="N1699" t="s">
        <v>1362</v>
      </c>
      <c r="O1699" t="s">
        <v>1363</v>
      </c>
      <c r="P1699" t="s">
        <v>1366</v>
      </c>
      <c r="Q1699" t="s">
        <v>1365</v>
      </c>
      <c r="R1699" t="s">
        <v>72</v>
      </c>
      <c r="S1699" s="83">
        <v>43.2</v>
      </c>
      <c r="T1699" s="83">
        <v>39.24</v>
      </c>
      <c r="U1699" s="83">
        <v>3.9600000000000009</v>
      </c>
      <c r="V1699" s="83">
        <v>0</v>
      </c>
      <c r="W1699" s="83">
        <v>0</v>
      </c>
      <c r="X1699" s="83">
        <v>0.30225743917410997</v>
      </c>
      <c r="Y1699">
        <v>0</v>
      </c>
      <c r="Z1699" s="83">
        <v>0.39599999999999991</v>
      </c>
      <c r="AA1699" s="83">
        <v>0.69825743917410943</v>
      </c>
    </row>
    <row r="1700" spans="1:27" x14ac:dyDescent="0.25">
      <c r="A1700" t="s">
        <v>1529</v>
      </c>
      <c r="B1700" t="s">
        <v>1529</v>
      </c>
      <c r="C1700" t="s">
        <v>3012</v>
      </c>
      <c r="D1700" t="s">
        <v>3013</v>
      </c>
      <c r="E1700" t="s">
        <v>3014</v>
      </c>
      <c r="F1700" t="s">
        <v>3015</v>
      </c>
      <c r="G1700" t="s">
        <v>2310</v>
      </c>
      <c r="H1700" t="s">
        <v>3016</v>
      </c>
      <c r="I1700" t="s">
        <v>68</v>
      </c>
      <c r="J1700" t="s">
        <v>69</v>
      </c>
      <c r="K1700" t="s">
        <v>70</v>
      </c>
      <c r="L1700" t="s">
        <v>71</v>
      </c>
      <c r="M1700" t="s">
        <v>124</v>
      </c>
      <c r="N1700" t="s">
        <v>1362</v>
      </c>
      <c r="O1700" t="s">
        <v>1363</v>
      </c>
      <c r="P1700" t="s">
        <v>1367</v>
      </c>
      <c r="Q1700" t="s">
        <v>1365</v>
      </c>
      <c r="R1700" t="s">
        <v>72</v>
      </c>
      <c r="S1700" s="83">
        <v>82.440000000000012</v>
      </c>
      <c r="T1700" s="83">
        <v>39.24</v>
      </c>
      <c r="U1700" s="83">
        <v>43.2</v>
      </c>
      <c r="V1700" s="83">
        <v>0</v>
      </c>
      <c r="W1700" s="83">
        <v>0</v>
      </c>
      <c r="X1700" s="83">
        <v>0.30225743917410997</v>
      </c>
      <c r="Y1700">
        <v>0</v>
      </c>
      <c r="Z1700" s="83">
        <v>4.3200000000000012</v>
      </c>
      <c r="AA1700" s="83">
        <v>4.6222574391741107</v>
      </c>
    </row>
    <row r="1701" spans="1:27" x14ac:dyDescent="0.25">
      <c r="A1701" t="s">
        <v>1529</v>
      </c>
      <c r="B1701" t="s">
        <v>1529</v>
      </c>
      <c r="C1701" t="s">
        <v>3012</v>
      </c>
      <c r="D1701" t="s">
        <v>3013</v>
      </c>
      <c r="E1701" t="s">
        <v>3014</v>
      </c>
      <c r="F1701" t="s">
        <v>3015</v>
      </c>
      <c r="G1701" t="s">
        <v>2310</v>
      </c>
      <c r="H1701" t="s">
        <v>3016</v>
      </c>
      <c r="I1701" t="s">
        <v>68</v>
      </c>
      <c r="J1701" t="s">
        <v>69</v>
      </c>
      <c r="K1701" t="s">
        <v>70</v>
      </c>
      <c r="L1701" t="s">
        <v>71</v>
      </c>
      <c r="M1701" t="s">
        <v>124</v>
      </c>
      <c r="N1701" t="s">
        <v>1362</v>
      </c>
      <c r="O1701" t="s">
        <v>1363</v>
      </c>
      <c r="P1701" t="s">
        <v>2008</v>
      </c>
      <c r="Q1701" t="s">
        <v>2009</v>
      </c>
      <c r="R1701" t="s">
        <v>72</v>
      </c>
      <c r="S1701" s="83">
        <v>0</v>
      </c>
      <c r="T1701" s="83">
        <v>39.24</v>
      </c>
      <c r="U1701" s="83">
        <v>-39.24</v>
      </c>
      <c r="V1701" s="83">
        <v>0</v>
      </c>
      <c r="W1701" s="83">
        <v>0</v>
      </c>
      <c r="X1701" s="83">
        <v>0.30225743917410997</v>
      </c>
      <c r="Y1701">
        <v>0</v>
      </c>
      <c r="Z1701" s="83">
        <v>-3.9240000000000004</v>
      </c>
      <c r="AA1701" s="83">
        <v>-3.6217425608258909</v>
      </c>
    </row>
    <row r="1702" spans="1:27" x14ac:dyDescent="0.25">
      <c r="A1702" t="s">
        <v>1529</v>
      </c>
      <c r="B1702" t="s">
        <v>1529</v>
      </c>
      <c r="C1702" t="s">
        <v>3012</v>
      </c>
      <c r="D1702" t="s">
        <v>3013</v>
      </c>
      <c r="E1702" t="s">
        <v>3014</v>
      </c>
      <c r="F1702" t="s">
        <v>3015</v>
      </c>
      <c r="G1702" t="s">
        <v>2310</v>
      </c>
      <c r="H1702" t="s">
        <v>3016</v>
      </c>
      <c r="I1702" t="s">
        <v>68</v>
      </c>
      <c r="J1702" t="s">
        <v>69</v>
      </c>
      <c r="K1702" t="s">
        <v>70</v>
      </c>
      <c r="L1702" t="s">
        <v>71</v>
      </c>
      <c r="M1702" t="s">
        <v>124</v>
      </c>
      <c r="N1702" t="s">
        <v>1362</v>
      </c>
      <c r="O1702" t="s">
        <v>1363</v>
      </c>
      <c r="P1702" t="s">
        <v>2145</v>
      </c>
      <c r="Q1702" t="s">
        <v>1369</v>
      </c>
      <c r="R1702" t="s">
        <v>72</v>
      </c>
      <c r="S1702" s="83">
        <v>0</v>
      </c>
      <c r="T1702" s="83">
        <v>56.519999999999996</v>
      </c>
      <c r="U1702" s="83">
        <v>-56.519999999999996</v>
      </c>
      <c r="V1702" s="83">
        <v>0</v>
      </c>
      <c r="W1702" s="83">
        <v>0</v>
      </c>
      <c r="X1702" s="83">
        <v>0.43536163257188298</v>
      </c>
      <c r="Y1702">
        <v>0</v>
      </c>
      <c r="Z1702" s="83">
        <v>-5.6520000000000001</v>
      </c>
      <c r="AA1702" s="83">
        <v>-5.2166383674281178</v>
      </c>
    </row>
    <row r="1703" spans="1:27" x14ac:dyDescent="0.25">
      <c r="A1703" t="s">
        <v>1529</v>
      </c>
      <c r="B1703" t="s">
        <v>1529</v>
      </c>
      <c r="C1703" t="s">
        <v>3012</v>
      </c>
      <c r="D1703" t="s">
        <v>3013</v>
      </c>
      <c r="E1703" t="s">
        <v>3014</v>
      </c>
      <c r="F1703" t="s">
        <v>3015</v>
      </c>
      <c r="G1703" t="s">
        <v>2310</v>
      </c>
      <c r="H1703" t="s">
        <v>3016</v>
      </c>
      <c r="I1703" t="s">
        <v>68</v>
      </c>
      <c r="J1703" t="s">
        <v>69</v>
      </c>
      <c r="K1703" t="s">
        <v>70</v>
      </c>
      <c r="L1703" t="s">
        <v>71</v>
      </c>
      <c r="M1703" t="s">
        <v>124</v>
      </c>
      <c r="N1703" t="s">
        <v>1362</v>
      </c>
      <c r="O1703" t="s">
        <v>1363</v>
      </c>
      <c r="P1703" t="s">
        <v>3717</v>
      </c>
      <c r="Q1703" t="s">
        <v>2009</v>
      </c>
      <c r="R1703" t="s">
        <v>72</v>
      </c>
      <c r="S1703" s="83">
        <v>87.600000000000009</v>
      </c>
      <c r="T1703" s="83">
        <v>39.24</v>
      </c>
      <c r="U1703" s="83">
        <v>48.36</v>
      </c>
      <c r="V1703" s="83">
        <v>0</v>
      </c>
      <c r="W1703" s="83">
        <v>0</v>
      </c>
      <c r="X1703" s="83">
        <v>0.30225743917410997</v>
      </c>
      <c r="Y1703">
        <v>0</v>
      </c>
      <c r="Z1703" s="83">
        <v>4.8360000000000021</v>
      </c>
      <c r="AA1703" s="83">
        <v>5.1382574391741116</v>
      </c>
    </row>
    <row r="1704" spans="1:27" x14ac:dyDescent="0.25">
      <c r="A1704" t="s">
        <v>1529</v>
      </c>
      <c r="B1704" t="s">
        <v>1529</v>
      </c>
      <c r="C1704" t="s">
        <v>3012</v>
      </c>
      <c r="D1704" t="s">
        <v>3013</v>
      </c>
      <c r="E1704" t="s">
        <v>3014</v>
      </c>
      <c r="F1704" t="s">
        <v>3015</v>
      </c>
      <c r="G1704" t="s">
        <v>2310</v>
      </c>
      <c r="H1704" t="s">
        <v>3016</v>
      </c>
      <c r="I1704" t="s">
        <v>68</v>
      </c>
      <c r="J1704" t="s">
        <v>69</v>
      </c>
      <c r="K1704" t="s">
        <v>70</v>
      </c>
      <c r="L1704" t="s">
        <v>71</v>
      </c>
      <c r="M1704" t="s">
        <v>124</v>
      </c>
      <c r="N1704" t="s">
        <v>3718</v>
      </c>
      <c r="O1704" t="s">
        <v>3718</v>
      </c>
      <c r="P1704" t="s">
        <v>1372</v>
      </c>
      <c r="Q1704" t="s">
        <v>126</v>
      </c>
      <c r="R1704" t="s">
        <v>72</v>
      </c>
      <c r="S1704" s="83">
        <v>4186.16</v>
      </c>
      <c r="T1704" s="83">
        <v>3992.4900000000002</v>
      </c>
      <c r="U1704" s="83">
        <v>193.67000000000007</v>
      </c>
      <c r="V1704" s="83">
        <v>0</v>
      </c>
      <c r="W1704" s="83">
        <v>0</v>
      </c>
      <c r="X1704" s="83">
        <v>30.753307933951131</v>
      </c>
      <c r="Y1704">
        <v>0</v>
      </c>
      <c r="Z1704" s="83">
        <v>19.366999999999969</v>
      </c>
      <c r="AA1704" s="83">
        <v>50.120307933951132</v>
      </c>
    </row>
    <row r="1705" spans="1:27" x14ac:dyDescent="0.25">
      <c r="A1705" t="s">
        <v>1529</v>
      </c>
      <c r="B1705" t="s">
        <v>1529</v>
      </c>
      <c r="C1705" t="s">
        <v>3012</v>
      </c>
      <c r="D1705" t="s">
        <v>3013</v>
      </c>
      <c r="E1705" t="s">
        <v>3014</v>
      </c>
      <c r="F1705" t="s">
        <v>3015</v>
      </c>
      <c r="G1705" t="s">
        <v>2310</v>
      </c>
      <c r="H1705" t="s">
        <v>3016</v>
      </c>
      <c r="I1705" t="s">
        <v>68</v>
      </c>
      <c r="J1705" t="s">
        <v>69</v>
      </c>
      <c r="K1705" t="s">
        <v>70</v>
      </c>
      <c r="L1705" t="s">
        <v>71</v>
      </c>
      <c r="M1705" t="s">
        <v>124</v>
      </c>
      <c r="N1705" t="s">
        <v>3718</v>
      </c>
      <c r="O1705" t="s">
        <v>3718</v>
      </c>
      <c r="P1705" t="s">
        <v>2272</v>
      </c>
      <c r="Q1705" t="s">
        <v>2273</v>
      </c>
      <c r="R1705" t="s">
        <v>72</v>
      </c>
      <c r="S1705" s="83">
        <v>0</v>
      </c>
      <c r="T1705" s="83">
        <v>78.75</v>
      </c>
      <c r="U1705" s="83">
        <v>-78.75</v>
      </c>
      <c r="V1705" s="83">
        <v>0</v>
      </c>
      <c r="W1705" s="83">
        <v>0</v>
      </c>
      <c r="X1705" s="83">
        <v>0.60659463137005998</v>
      </c>
      <c r="Y1705">
        <v>0</v>
      </c>
      <c r="Z1705" s="83">
        <v>-7.875</v>
      </c>
      <c r="AA1705" s="83">
        <v>-7.2684053686299404</v>
      </c>
    </row>
    <row r="1706" spans="1:27" x14ac:dyDescent="0.25">
      <c r="A1706" t="s">
        <v>1529</v>
      </c>
      <c r="B1706" t="s">
        <v>1529</v>
      </c>
      <c r="C1706" t="s">
        <v>3012</v>
      </c>
      <c r="D1706" t="s">
        <v>3013</v>
      </c>
      <c r="E1706" t="s">
        <v>3014</v>
      </c>
      <c r="F1706" t="s">
        <v>3015</v>
      </c>
      <c r="G1706" t="s">
        <v>2310</v>
      </c>
      <c r="H1706" t="s">
        <v>3016</v>
      </c>
      <c r="I1706" t="s">
        <v>68</v>
      </c>
      <c r="J1706" t="s">
        <v>69</v>
      </c>
      <c r="K1706" t="s">
        <v>70</v>
      </c>
      <c r="L1706" t="s">
        <v>71</v>
      </c>
      <c r="M1706" t="s">
        <v>124</v>
      </c>
      <c r="N1706" t="s">
        <v>2011</v>
      </c>
      <c r="O1706" t="s">
        <v>1377</v>
      </c>
      <c r="P1706" t="s">
        <v>1378</v>
      </c>
      <c r="Q1706" t="s">
        <v>1379</v>
      </c>
      <c r="R1706" t="s">
        <v>72</v>
      </c>
      <c r="S1706" s="83">
        <v>444.5</v>
      </c>
      <c r="T1706" s="83">
        <v>644</v>
      </c>
      <c r="U1706" s="83">
        <v>-199.5</v>
      </c>
      <c r="V1706" s="83">
        <v>0</v>
      </c>
      <c r="W1706" s="83">
        <v>0</v>
      </c>
      <c r="X1706" s="83">
        <v>4.9605960965373805</v>
      </c>
      <c r="Y1706">
        <v>0</v>
      </c>
      <c r="Z1706" s="83">
        <v>-19.949999999999996</v>
      </c>
      <c r="AA1706" s="83">
        <v>-14.989403903462616</v>
      </c>
    </row>
    <row r="1707" spans="1:27" x14ac:dyDescent="0.25">
      <c r="A1707" t="s">
        <v>1529</v>
      </c>
      <c r="B1707" t="s">
        <v>1529</v>
      </c>
      <c r="C1707" t="s">
        <v>3012</v>
      </c>
      <c r="D1707" t="s">
        <v>3013</v>
      </c>
      <c r="E1707" t="s">
        <v>3014</v>
      </c>
      <c r="F1707" t="s">
        <v>3015</v>
      </c>
      <c r="G1707" t="s">
        <v>2310</v>
      </c>
      <c r="H1707" t="s">
        <v>3016</v>
      </c>
      <c r="I1707" t="s">
        <v>68</v>
      </c>
      <c r="J1707" t="s">
        <v>69</v>
      </c>
      <c r="K1707" t="s">
        <v>70</v>
      </c>
      <c r="L1707" t="s">
        <v>71</v>
      </c>
      <c r="M1707" t="s">
        <v>124</v>
      </c>
      <c r="N1707" t="s">
        <v>2011</v>
      </c>
      <c r="O1707" t="s">
        <v>1377</v>
      </c>
      <c r="P1707" t="s">
        <v>1380</v>
      </c>
      <c r="Q1707" t="s">
        <v>1381</v>
      </c>
      <c r="R1707" t="s">
        <v>72</v>
      </c>
      <c r="S1707" s="83">
        <v>177</v>
      </c>
      <c r="T1707" s="83">
        <v>241.5</v>
      </c>
      <c r="U1707" s="83">
        <v>-64.5</v>
      </c>
      <c r="V1707" s="83">
        <v>0</v>
      </c>
      <c r="W1707" s="83">
        <v>0</v>
      </c>
      <c r="X1707" s="83">
        <v>1.8602235362015169</v>
      </c>
      <c r="Y1707">
        <v>0</v>
      </c>
      <c r="Z1707" s="83">
        <v>-6.4499999999999993</v>
      </c>
      <c r="AA1707" s="83">
        <v>-4.5897764637984828</v>
      </c>
    </row>
    <row r="1708" spans="1:27" x14ac:dyDescent="0.25">
      <c r="A1708" t="s">
        <v>1529</v>
      </c>
      <c r="B1708" t="s">
        <v>1529</v>
      </c>
      <c r="C1708" t="s">
        <v>3012</v>
      </c>
      <c r="D1708" t="s">
        <v>3013</v>
      </c>
      <c r="E1708" t="s">
        <v>3014</v>
      </c>
      <c r="F1708" t="s">
        <v>3015</v>
      </c>
      <c r="G1708" t="s">
        <v>2310</v>
      </c>
      <c r="H1708" t="s">
        <v>3016</v>
      </c>
      <c r="I1708" t="s">
        <v>68</v>
      </c>
      <c r="J1708" t="s">
        <v>69</v>
      </c>
      <c r="K1708" t="s">
        <v>70</v>
      </c>
      <c r="L1708" t="s">
        <v>71</v>
      </c>
      <c r="M1708" t="s">
        <v>124</v>
      </c>
      <c r="N1708" t="s">
        <v>1637</v>
      </c>
      <c r="O1708" t="s">
        <v>1326</v>
      </c>
      <c r="P1708" t="s">
        <v>1638</v>
      </c>
      <c r="Q1708" t="s">
        <v>1639</v>
      </c>
      <c r="R1708" t="s">
        <v>72</v>
      </c>
      <c r="S1708" s="83">
        <v>695.59999999999991</v>
      </c>
      <c r="T1708" s="83">
        <v>315.7</v>
      </c>
      <c r="U1708" s="83">
        <v>379.89999999999992</v>
      </c>
      <c r="V1708" s="83">
        <v>0</v>
      </c>
      <c r="W1708" s="83">
        <v>0</v>
      </c>
      <c r="X1708" s="83">
        <v>2.4317704777590849</v>
      </c>
      <c r="Y1708">
        <v>0</v>
      </c>
      <c r="Z1708" s="83">
        <v>37.989999999999995</v>
      </c>
      <c r="AA1708" s="83">
        <v>40.421770477759082</v>
      </c>
    </row>
    <row r="1709" spans="1:27" x14ac:dyDescent="0.25">
      <c r="A1709" t="s">
        <v>1529</v>
      </c>
      <c r="B1709" t="s">
        <v>1529</v>
      </c>
      <c r="C1709" t="s">
        <v>3012</v>
      </c>
      <c r="D1709" t="s">
        <v>3013</v>
      </c>
      <c r="E1709" t="s">
        <v>3014</v>
      </c>
      <c r="F1709" t="s">
        <v>3015</v>
      </c>
      <c r="G1709" t="s">
        <v>2310</v>
      </c>
      <c r="H1709" t="s">
        <v>3016</v>
      </c>
      <c r="I1709" t="s">
        <v>68</v>
      </c>
      <c r="J1709" t="s">
        <v>69</v>
      </c>
      <c r="K1709" t="s">
        <v>70</v>
      </c>
      <c r="L1709" t="s">
        <v>71</v>
      </c>
      <c r="M1709" t="s">
        <v>124</v>
      </c>
      <c r="N1709" t="s">
        <v>3709</v>
      </c>
      <c r="O1709" t="s">
        <v>1314</v>
      </c>
      <c r="P1709" t="s">
        <v>1850</v>
      </c>
      <c r="Q1709" t="s">
        <v>1315</v>
      </c>
      <c r="R1709" t="s">
        <v>72</v>
      </c>
      <c r="S1709" s="83">
        <v>165.3</v>
      </c>
      <c r="T1709" s="83">
        <v>0</v>
      </c>
      <c r="U1709" s="83">
        <v>165.3</v>
      </c>
      <c r="V1709" s="83">
        <v>0</v>
      </c>
      <c r="W1709" s="83">
        <v>0</v>
      </c>
      <c r="X1709" s="83">
        <v>0</v>
      </c>
      <c r="Y1709">
        <v>0</v>
      </c>
      <c r="Z1709" s="83">
        <v>16.53</v>
      </c>
      <c r="AA1709" s="83">
        <v>16.53</v>
      </c>
    </row>
    <row r="1710" spans="1:27" x14ac:dyDescent="0.25">
      <c r="A1710" t="s">
        <v>1529</v>
      </c>
      <c r="B1710" t="s">
        <v>1529</v>
      </c>
      <c r="C1710" t="s">
        <v>3012</v>
      </c>
      <c r="D1710" t="s">
        <v>3013</v>
      </c>
      <c r="E1710" t="s">
        <v>3014</v>
      </c>
      <c r="F1710" t="s">
        <v>3015</v>
      </c>
      <c r="G1710" t="s">
        <v>2310</v>
      </c>
      <c r="H1710" t="s">
        <v>3016</v>
      </c>
      <c r="I1710" t="s">
        <v>68</v>
      </c>
      <c r="J1710" t="s">
        <v>69</v>
      </c>
      <c r="K1710" t="s">
        <v>70</v>
      </c>
      <c r="L1710" t="s">
        <v>71</v>
      </c>
      <c r="M1710" t="s">
        <v>124</v>
      </c>
      <c r="N1710" t="s">
        <v>2042</v>
      </c>
      <c r="O1710" t="s">
        <v>1449</v>
      </c>
      <c r="P1710" t="s">
        <v>2043</v>
      </c>
      <c r="Q1710" t="s">
        <v>2044</v>
      </c>
      <c r="R1710" t="s">
        <v>72</v>
      </c>
      <c r="S1710" s="83">
        <v>0</v>
      </c>
      <c r="T1710" s="83">
        <v>219.96</v>
      </c>
      <c r="U1710" s="83">
        <v>-219.96</v>
      </c>
      <c r="V1710" s="83">
        <v>0</v>
      </c>
      <c r="W1710" s="83">
        <v>0</v>
      </c>
      <c r="X1710" s="83">
        <v>1.6943054617924873</v>
      </c>
      <c r="Y1710">
        <v>0</v>
      </c>
      <c r="Z1710" s="83">
        <v>-21.996000000000002</v>
      </c>
      <c r="AA1710" s="83">
        <v>-20.301694538207514</v>
      </c>
    </row>
    <row r="1711" spans="1:27" x14ac:dyDescent="0.25">
      <c r="A1711" t="s">
        <v>1529</v>
      </c>
      <c r="B1711" t="s">
        <v>1529</v>
      </c>
      <c r="C1711" t="s">
        <v>3012</v>
      </c>
      <c r="D1711" t="s">
        <v>3013</v>
      </c>
      <c r="E1711" t="s">
        <v>3014</v>
      </c>
      <c r="F1711" t="s">
        <v>3015</v>
      </c>
      <c r="G1711" t="s">
        <v>2310</v>
      </c>
      <c r="H1711" t="s">
        <v>3016</v>
      </c>
      <c r="I1711" t="s">
        <v>68</v>
      </c>
      <c r="J1711" t="s">
        <v>69</v>
      </c>
      <c r="K1711" t="s">
        <v>70</v>
      </c>
      <c r="L1711" t="s">
        <v>71</v>
      </c>
      <c r="M1711" t="s">
        <v>124</v>
      </c>
      <c r="N1711" t="s">
        <v>2597</v>
      </c>
      <c r="O1711" t="s">
        <v>1375</v>
      </c>
      <c r="P1711" t="s">
        <v>3057</v>
      </c>
      <c r="Q1711" t="s">
        <v>1315</v>
      </c>
      <c r="R1711" t="s">
        <v>72</v>
      </c>
      <c r="S1711" s="83">
        <v>0</v>
      </c>
      <c r="T1711" s="83">
        <v>297.70000000000005</v>
      </c>
      <c r="U1711" s="83">
        <v>-297.70000000000005</v>
      </c>
      <c r="V1711" s="83">
        <v>0</v>
      </c>
      <c r="W1711" s="83">
        <v>0</v>
      </c>
      <c r="X1711" s="83">
        <v>2.2931202763030716</v>
      </c>
      <c r="Y1711">
        <v>0</v>
      </c>
      <c r="Z1711" s="83">
        <v>-29.77</v>
      </c>
      <c r="AA1711" s="83">
        <v>-27.476879723696928</v>
      </c>
    </row>
    <row r="1712" spans="1:27" x14ac:dyDescent="0.25">
      <c r="A1712" t="s">
        <v>1529</v>
      </c>
      <c r="B1712" t="s">
        <v>1529</v>
      </c>
      <c r="C1712" t="s">
        <v>3012</v>
      </c>
      <c r="D1712" t="s">
        <v>3013</v>
      </c>
      <c r="E1712" t="s">
        <v>3014</v>
      </c>
      <c r="F1712" t="s">
        <v>3015</v>
      </c>
      <c r="G1712" t="s">
        <v>2310</v>
      </c>
      <c r="H1712" t="s">
        <v>3016</v>
      </c>
      <c r="I1712" t="s">
        <v>68</v>
      </c>
      <c r="J1712" t="s">
        <v>69</v>
      </c>
      <c r="K1712" t="s">
        <v>70</v>
      </c>
      <c r="L1712" t="s">
        <v>71</v>
      </c>
      <c r="M1712" t="s">
        <v>124</v>
      </c>
      <c r="N1712" t="s">
        <v>2014</v>
      </c>
      <c r="O1712" t="s">
        <v>1462</v>
      </c>
      <c r="P1712" t="s">
        <v>2181</v>
      </c>
      <c r="Q1712" t="s">
        <v>2182</v>
      </c>
      <c r="R1712" t="s">
        <v>72</v>
      </c>
      <c r="S1712" s="83">
        <v>0</v>
      </c>
      <c r="T1712" s="83">
        <v>2.4900000000000002</v>
      </c>
      <c r="U1712" s="83">
        <v>-2.4900000000000002</v>
      </c>
      <c r="V1712" s="83">
        <v>0</v>
      </c>
      <c r="W1712" s="83">
        <v>0</v>
      </c>
      <c r="X1712" s="83">
        <v>1.9179944534748566E-2</v>
      </c>
      <c r="Y1712">
        <v>0</v>
      </c>
      <c r="Z1712" s="83">
        <v>-0.249</v>
      </c>
      <c r="AA1712" s="83">
        <v>-0.22982005546525144</v>
      </c>
    </row>
    <row r="1713" spans="1:27" x14ac:dyDescent="0.25">
      <c r="A1713" t="s">
        <v>1529</v>
      </c>
      <c r="B1713" t="s">
        <v>1529</v>
      </c>
      <c r="C1713" t="s">
        <v>3012</v>
      </c>
      <c r="D1713" t="s">
        <v>3013</v>
      </c>
      <c r="E1713" t="s">
        <v>3014</v>
      </c>
      <c r="F1713" t="s">
        <v>3015</v>
      </c>
      <c r="G1713" t="s">
        <v>2310</v>
      </c>
      <c r="H1713" t="s">
        <v>3016</v>
      </c>
      <c r="I1713" t="s">
        <v>68</v>
      </c>
      <c r="J1713" t="s">
        <v>69</v>
      </c>
      <c r="K1713" t="s">
        <v>94</v>
      </c>
      <c r="L1713" t="s">
        <v>95</v>
      </c>
      <c r="M1713" t="s">
        <v>1385</v>
      </c>
      <c r="N1713" t="s">
        <v>1895</v>
      </c>
      <c r="O1713" t="s">
        <v>1541</v>
      </c>
      <c r="P1713" t="s">
        <v>1390</v>
      </c>
      <c r="Q1713" t="s">
        <v>1391</v>
      </c>
      <c r="R1713" t="s">
        <v>72</v>
      </c>
      <c r="S1713" s="83">
        <v>3093.9999999999995</v>
      </c>
      <c r="T1713" s="83">
        <v>5953.5699999999988</v>
      </c>
      <c r="U1713" s="83">
        <v>-2859.5699999999993</v>
      </c>
      <c r="V1713" s="83">
        <v>0</v>
      </c>
      <c r="W1713" s="83">
        <v>0</v>
      </c>
      <c r="X1713" s="83">
        <v>45.859093326804413</v>
      </c>
      <c r="Y1713">
        <v>0</v>
      </c>
      <c r="Z1713" s="83">
        <v>-285.95700000000005</v>
      </c>
      <c r="AA1713" s="83">
        <v>-240.09790667319552</v>
      </c>
    </row>
    <row r="1714" spans="1:27" x14ac:dyDescent="0.25">
      <c r="A1714" t="s">
        <v>1529</v>
      </c>
      <c r="B1714" t="s">
        <v>1529</v>
      </c>
      <c r="C1714" t="s">
        <v>3012</v>
      </c>
      <c r="D1714" t="s">
        <v>3013</v>
      </c>
      <c r="E1714" t="s">
        <v>3014</v>
      </c>
      <c r="F1714" t="s">
        <v>3015</v>
      </c>
      <c r="G1714" t="s">
        <v>2310</v>
      </c>
      <c r="H1714" t="s">
        <v>3016</v>
      </c>
      <c r="I1714" t="s">
        <v>68</v>
      </c>
      <c r="J1714" t="s">
        <v>69</v>
      </c>
      <c r="K1714" t="s">
        <v>94</v>
      </c>
      <c r="L1714" t="s">
        <v>95</v>
      </c>
      <c r="M1714" t="s">
        <v>1385</v>
      </c>
      <c r="N1714" t="s">
        <v>1386</v>
      </c>
      <c r="O1714" t="s">
        <v>2598</v>
      </c>
      <c r="P1714" t="s">
        <v>1387</v>
      </c>
      <c r="Q1714" t="s">
        <v>1388</v>
      </c>
      <c r="R1714" t="s">
        <v>72</v>
      </c>
      <c r="S1714" s="83">
        <v>364.29999999999995</v>
      </c>
      <c r="T1714" s="83">
        <v>136.59999999999997</v>
      </c>
      <c r="U1714" s="83">
        <v>227.70000000000005</v>
      </c>
      <c r="V1714" s="83">
        <v>0</v>
      </c>
      <c r="W1714" s="83">
        <v>0</v>
      </c>
      <c r="X1714" s="83">
        <v>1.0522009732717481</v>
      </c>
      <c r="Y1714">
        <v>0</v>
      </c>
      <c r="Z1714" s="83">
        <v>22.77000000000001</v>
      </c>
      <c r="AA1714" s="83">
        <v>23.822200973271748</v>
      </c>
    </row>
    <row r="1715" spans="1:27" x14ac:dyDescent="0.25">
      <c r="A1715" t="s">
        <v>1529</v>
      </c>
      <c r="B1715" t="s">
        <v>1529</v>
      </c>
      <c r="C1715" t="s">
        <v>3012</v>
      </c>
      <c r="D1715" t="s">
        <v>3013</v>
      </c>
      <c r="E1715" t="s">
        <v>3014</v>
      </c>
      <c r="F1715" t="s">
        <v>3015</v>
      </c>
      <c r="G1715" t="s">
        <v>2310</v>
      </c>
      <c r="H1715" t="s">
        <v>3016</v>
      </c>
      <c r="I1715" t="s">
        <v>68</v>
      </c>
      <c r="J1715" t="s">
        <v>69</v>
      </c>
      <c r="K1715" t="s">
        <v>94</v>
      </c>
      <c r="L1715" t="s">
        <v>95</v>
      </c>
      <c r="M1715" t="s">
        <v>628</v>
      </c>
      <c r="N1715" t="s">
        <v>993</v>
      </c>
      <c r="O1715" t="s">
        <v>994</v>
      </c>
      <c r="P1715" t="s">
        <v>1398</v>
      </c>
      <c r="Q1715" t="s">
        <v>996</v>
      </c>
      <c r="R1715" t="s">
        <v>72</v>
      </c>
      <c r="S1715" s="83">
        <v>0</v>
      </c>
      <c r="T1715" s="83">
        <v>64.459999999999994</v>
      </c>
      <c r="U1715" s="83">
        <v>-64.459999999999994</v>
      </c>
      <c r="V1715" s="83">
        <v>0</v>
      </c>
      <c r="W1715" s="83">
        <v>0</v>
      </c>
      <c r="X1715" s="83">
        <v>0.49652177699192462</v>
      </c>
      <c r="Y1715">
        <v>0</v>
      </c>
      <c r="Z1715" s="83">
        <v>-6.4459999999999997</v>
      </c>
      <c r="AA1715" s="83">
        <v>-5.9494782230080752</v>
      </c>
    </row>
    <row r="1716" spans="1:27" x14ac:dyDescent="0.25">
      <c r="A1716" t="s">
        <v>1529</v>
      </c>
      <c r="B1716" t="s">
        <v>1529</v>
      </c>
      <c r="C1716" t="s">
        <v>3012</v>
      </c>
      <c r="D1716" t="s">
        <v>3013</v>
      </c>
      <c r="E1716" t="s">
        <v>3014</v>
      </c>
      <c r="F1716" t="s">
        <v>3015</v>
      </c>
      <c r="G1716" t="s">
        <v>2310</v>
      </c>
      <c r="H1716" t="s">
        <v>3016</v>
      </c>
      <c r="I1716" t="s">
        <v>68</v>
      </c>
      <c r="J1716" t="s">
        <v>69</v>
      </c>
      <c r="K1716" t="s">
        <v>94</v>
      </c>
      <c r="L1716" t="s">
        <v>95</v>
      </c>
      <c r="M1716" t="s">
        <v>628</v>
      </c>
      <c r="N1716" t="s">
        <v>993</v>
      </c>
      <c r="O1716" t="s">
        <v>994</v>
      </c>
      <c r="P1716" t="s">
        <v>1396</v>
      </c>
      <c r="Q1716" t="s">
        <v>996</v>
      </c>
      <c r="R1716" t="s">
        <v>72</v>
      </c>
      <c r="S1716" s="83">
        <v>0</v>
      </c>
      <c r="T1716" s="83">
        <v>64.459999999999994</v>
      </c>
      <c r="U1716" s="83">
        <v>-64.459999999999994</v>
      </c>
      <c r="V1716" s="83">
        <v>0</v>
      </c>
      <c r="W1716" s="83">
        <v>0</v>
      </c>
      <c r="X1716" s="83">
        <v>0.49652177699192462</v>
      </c>
      <c r="Y1716">
        <v>0</v>
      </c>
      <c r="Z1716" s="83">
        <v>-6.4459999999999997</v>
      </c>
      <c r="AA1716" s="83">
        <v>-5.9494782230080752</v>
      </c>
    </row>
    <row r="1717" spans="1:27" x14ac:dyDescent="0.25">
      <c r="A1717" t="s">
        <v>1529</v>
      </c>
      <c r="B1717" t="s">
        <v>1529</v>
      </c>
      <c r="C1717" t="s">
        <v>3012</v>
      </c>
      <c r="D1717" t="s">
        <v>3013</v>
      </c>
      <c r="E1717" t="s">
        <v>3014</v>
      </c>
      <c r="F1717" t="s">
        <v>3015</v>
      </c>
      <c r="G1717" t="s">
        <v>2310</v>
      </c>
      <c r="H1717" t="s">
        <v>3016</v>
      </c>
      <c r="I1717" t="s">
        <v>68</v>
      </c>
      <c r="J1717" t="s">
        <v>69</v>
      </c>
      <c r="K1717" t="s">
        <v>94</v>
      </c>
      <c r="L1717" t="s">
        <v>95</v>
      </c>
      <c r="M1717" t="s">
        <v>628</v>
      </c>
      <c r="N1717" t="s">
        <v>993</v>
      </c>
      <c r="O1717" t="s">
        <v>994</v>
      </c>
      <c r="P1717" t="s">
        <v>1397</v>
      </c>
      <c r="Q1717" t="s">
        <v>996</v>
      </c>
      <c r="R1717" t="s">
        <v>72</v>
      </c>
      <c r="S1717" s="83">
        <v>0</v>
      </c>
      <c r="T1717" s="83">
        <v>64.459999999999994</v>
      </c>
      <c r="U1717" s="83">
        <v>-64.459999999999994</v>
      </c>
      <c r="V1717" s="83">
        <v>0</v>
      </c>
      <c r="W1717" s="83">
        <v>0</v>
      </c>
      <c r="X1717" s="83">
        <v>0.49652177699192462</v>
      </c>
      <c r="Y1717">
        <v>0</v>
      </c>
      <c r="Z1717" s="83">
        <v>-6.4459999999999997</v>
      </c>
      <c r="AA1717" s="83">
        <v>-5.9494782230080752</v>
      </c>
    </row>
    <row r="1718" spans="1:27" x14ac:dyDescent="0.25">
      <c r="A1718" t="s">
        <v>1529</v>
      </c>
      <c r="B1718" t="s">
        <v>1529</v>
      </c>
      <c r="C1718" t="s">
        <v>3012</v>
      </c>
      <c r="D1718" t="s">
        <v>3013</v>
      </c>
      <c r="E1718" t="s">
        <v>3014</v>
      </c>
      <c r="F1718" t="s">
        <v>3015</v>
      </c>
      <c r="G1718" t="s">
        <v>2310</v>
      </c>
      <c r="H1718" t="s">
        <v>3016</v>
      </c>
      <c r="I1718" t="s">
        <v>68</v>
      </c>
      <c r="J1718" t="s">
        <v>69</v>
      </c>
      <c r="K1718" t="s">
        <v>94</v>
      </c>
      <c r="L1718" t="s">
        <v>95</v>
      </c>
      <c r="M1718" t="s">
        <v>628</v>
      </c>
      <c r="N1718" t="s">
        <v>993</v>
      </c>
      <c r="O1718" t="s">
        <v>994</v>
      </c>
      <c r="P1718" t="s">
        <v>997</v>
      </c>
      <c r="Q1718" t="s">
        <v>996</v>
      </c>
      <c r="R1718" t="s">
        <v>72</v>
      </c>
      <c r="S1718" s="83">
        <v>0</v>
      </c>
      <c r="T1718" s="83">
        <v>64.459999999999994</v>
      </c>
      <c r="U1718" s="83">
        <v>-64.459999999999994</v>
      </c>
      <c r="V1718" s="83">
        <v>0</v>
      </c>
      <c r="W1718" s="83">
        <v>0</v>
      </c>
      <c r="X1718" s="83">
        <v>0.49652177699192462</v>
      </c>
      <c r="Y1718">
        <v>0</v>
      </c>
      <c r="Z1718" s="83">
        <v>-6.4459999999999997</v>
      </c>
      <c r="AA1718" s="83">
        <v>-5.9494782230080752</v>
      </c>
    </row>
    <row r="1719" spans="1:27" x14ac:dyDescent="0.25">
      <c r="A1719" t="s">
        <v>1529</v>
      </c>
      <c r="B1719" t="s">
        <v>1529</v>
      </c>
      <c r="C1719" t="s">
        <v>3012</v>
      </c>
      <c r="D1719" t="s">
        <v>3013</v>
      </c>
      <c r="E1719" t="s">
        <v>3014</v>
      </c>
      <c r="F1719" t="s">
        <v>3015</v>
      </c>
      <c r="G1719" t="s">
        <v>2310</v>
      </c>
      <c r="H1719" t="s">
        <v>3016</v>
      </c>
      <c r="I1719" t="s">
        <v>68</v>
      </c>
      <c r="J1719" t="s">
        <v>69</v>
      </c>
      <c r="K1719" t="s">
        <v>94</v>
      </c>
      <c r="L1719" t="s">
        <v>95</v>
      </c>
      <c r="M1719" t="s">
        <v>628</v>
      </c>
      <c r="N1719" t="s">
        <v>993</v>
      </c>
      <c r="O1719" t="s">
        <v>994</v>
      </c>
      <c r="P1719" t="s">
        <v>995</v>
      </c>
      <c r="Q1719" t="s">
        <v>996</v>
      </c>
      <c r="R1719" t="s">
        <v>72</v>
      </c>
      <c r="S1719" s="83">
        <v>0</v>
      </c>
      <c r="T1719" s="83">
        <v>64.459999999999994</v>
      </c>
      <c r="U1719" s="83">
        <v>-64.459999999999994</v>
      </c>
      <c r="V1719" s="83">
        <v>0</v>
      </c>
      <c r="W1719" s="83">
        <v>0</v>
      </c>
      <c r="X1719" s="83">
        <v>0.49652177699192462</v>
      </c>
      <c r="Y1719">
        <v>0</v>
      </c>
      <c r="Z1719" s="83">
        <v>-6.4459999999999997</v>
      </c>
      <c r="AA1719" s="83">
        <v>-5.9494782230080752</v>
      </c>
    </row>
    <row r="1720" spans="1:27" x14ac:dyDescent="0.25">
      <c r="A1720" t="s">
        <v>1529</v>
      </c>
      <c r="B1720" t="s">
        <v>1529</v>
      </c>
      <c r="C1720" t="s">
        <v>3012</v>
      </c>
      <c r="D1720" t="s">
        <v>3013</v>
      </c>
      <c r="E1720" t="s">
        <v>3014</v>
      </c>
      <c r="F1720" t="s">
        <v>3015</v>
      </c>
      <c r="G1720" t="s">
        <v>2310</v>
      </c>
      <c r="H1720" t="s">
        <v>3016</v>
      </c>
      <c r="I1720" t="s">
        <v>68</v>
      </c>
      <c r="J1720" t="s">
        <v>69</v>
      </c>
      <c r="K1720" t="s">
        <v>73</v>
      </c>
      <c r="L1720" t="s">
        <v>74</v>
      </c>
      <c r="M1720" t="s">
        <v>629</v>
      </c>
      <c r="N1720" t="s">
        <v>1399</v>
      </c>
      <c r="O1720" t="s">
        <v>1399</v>
      </c>
      <c r="P1720" t="s">
        <v>1898</v>
      </c>
      <c r="Q1720" t="s">
        <v>1400</v>
      </c>
      <c r="R1720" t="s">
        <v>72</v>
      </c>
      <c r="S1720" s="83">
        <v>616.68000000000006</v>
      </c>
      <c r="T1720" s="83">
        <v>809.76000000000022</v>
      </c>
      <c r="U1720" s="83">
        <v>-193.07999999999998</v>
      </c>
      <c r="V1720" s="83">
        <v>0</v>
      </c>
      <c r="W1720" s="83">
        <v>0</v>
      </c>
      <c r="X1720" s="83">
        <v>6.2374103961678715</v>
      </c>
      <c r="Y1720">
        <v>0</v>
      </c>
      <c r="Z1720" s="83">
        <v>-19.307999999999979</v>
      </c>
      <c r="AA1720" s="83">
        <v>-13.070589603832126</v>
      </c>
    </row>
    <row r="1721" spans="1:27" x14ac:dyDescent="0.25">
      <c r="A1721" t="s">
        <v>1529</v>
      </c>
      <c r="B1721" t="s">
        <v>1529</v>
      </c>
      <c r="C1721" t="s">
        <v>3012</v>
      </c>
      <c r="D1721" t="s">
        <v>3013</v>
      </c>
      <c r="E1721" t="s">
        <v>3014</v>
      </c>
      <c r="F1721" t="s">
        <v>3015</v>
      </c>
      <c r="G1721" t="s">
        <v>2310</v>
      </c>
      <c r="H1721" t="s">
        <v>3016</v>
      </c>
      <c r="I1721" t="s">
        <v>68</v>
      </c>
      <c r="J1721" t="s">
        <v>69</v>
      </c>
      <c r="K1721" t="s">
        <v>73</v>
      </c>
      <c r="L1721" t="s">
        <v>74</v>
      </c>
      <c r="M1721" t="s">
        <v>629</v>
      </c>
      <c r="N1721" t="s">
        <v>1408</v>
      </c>
      <c r="O1721" t="s">
        <v>1408</v>
      </c>
      <c r="P1721" t="s">
        <v>2148</v>
      </c>
      <c r="Q1721" t="s">
        <v>2147</v>
      </c>
      <c r="R1721" t="s">
        <v>72</v>
      </c>
      <c r="S1721" s="83">
        <v>0</v>
      </c>
      <c r="T1721" s="83">
        <v>-1.02</v>
      </c>
      <c r="U1721" s="83">
        <v>1.02</v>
      </c>
      <c r="V1721" s="83">
        <v>0</v>
      </c>
      <c r="W1721" s="83">
        <v>0</v>
      </c>
      <c r="X1721" s="83">
        <v>-7.8568447491741099E-3</v>
      </c>
      <c r="Y1721">
        <v>0</v>
      </c>
      <c r="Z1721" s="83">
        <v>0.10200000000000001</v>
      </c>
      <c r="AA1721" s="83">
        <v>9.4143155250825894E-2</v>
      </c>
    </row>
    <row r="1722" spans="1:27" x14ac:dyDescent="0.25">
      <c r="A1722" t="s">
        <v>1529</v>
      </c>
      <c r="B1722" t="s">
        <v>1529</v>
      </c>
      <c r="C1722" t="s">
        <v>3012</v>
      </c>
      <c r="D1722" t="s">
        <v>3013</v>
      </c>
      <c r="E1722" t="s">
        <v>3014</v>
      </c>
      <c r="F1722" t="s">
        <v>3015</v>
      </c>
      <c r="G1722" t="s">
        <v>2310</v>
      </c>
      <c r="H1722" t="s">
        <v>3016</v>
      </c>
      <c r="I1722" t="s">
        <v>68</v>
      </c>
      <c r="J1722" t="s">
        <v>69</v>
      </c>
      <c r="K1722" t="s">
        <v>96</v>
      </c>
      <c r="L1722" t="s">
        <v>97</v>
      </c>
      <c r="M1722" t="s">
        <v>634</v>
      </c>
      <c r="N1722" t="s">
        <v>3797</v>
      </c>
      <c r="O1722" t="s">
        <v>982</v>
      </c>
      <c r="P1722" t="s">
        <v>1759</v>
      </c>
      <c r="Q1722" t="s">
        <v>983</v>
      </c>
      <c r="R1722" t="s">
        <v>72</v>
      </c>
      <c r="S1722" s="83">
        <v>4032</v>
      </c>
      <c r="T1722" s="83">
        <v>4608</v>
      </c>
      <c r="U1722" s="83">
        <v>-576</v>
      </c>
      <c r="V1722" s="83">
        <v>0</v>
      </c>
      <c r="W1722" s="83">
        <v>0</v>
      </c>
      <c r="X1722" s="83">
        <v>35.494451572739507</v>
      </c>
      <c r="Y1722">
        <v>0</v>
      </c>
      <c r="Z1722" s="83">
        <v>-57.600000000000044</v>
      </c>
      <c r="AA1722" s="83">
        <v>-22.105548427260494</v>
      </c>
    </row>
    <row r="1723" spans="1:27" x14ac:dyDescent="0.25">
      <c r="A1723" t="s">
        <v>1529</v>
      </c>
      <c r="B1723" t="s">
        <v>1529</v>
      </c>
      <c r="C1723" t="s">
        <v>3012</v>
      </c>
      <c r="D1723" t="s">
        <v>3013</v>
      </c>
      <c r="E1723" t="s">
        <v>3014</v>
      </c>
      <c r="F1723" t="s">
        <v>3015</v>
      </c>
      <c r="G1723" t="s">
        <v>2310</v>
      </c>
      <c r="H1723" t="s">
        <v>3016</v>
      </c>
      <c r="I1723" t="s">
        <v>68</v>
      </c>
      <c r="J1723" t="s">
        <v>69</v>
      </c>
      <c r="K1723" t="s">
        <v>96</v>
      </c>
      <c r="L1723" t="s">
        <v>97</v>
      </c>
      <c r="M1723" t="s">
        <v>634</v>
      </c>
      <c r="N1723" t="s">
        <v>3797</v>
      </c>
      <c r="O1723" t="s">
        <v>982</v>
      </c>
      <c r="P1723" t="s">
        <v>1900</v>
      </c>
      <c r="Q1723" t="s">
        <v>983</v>
      </c>
      <c r="R1723" t="s">
        <v>72</v>
      </c>
      <c r="S1723" s="83">
        <v>2592</v>
      </c>
      <c r="T1723" s="83">
        <v>2304</v>
      </c>
      <c r="U1723" s="83">
        <v>288</v>
      </c>
      <c r="V1723" s="83">
        <v>0</v>
      </c>
      <c r="W1723" s="83">
        <v>0</v>
      </c>
      <c r="X1723" s="83">
        <v>17.747225786369754</v>
      </c>
      <c r="Y1723">
        <v>0</v>
      </c>
      <c r="Z1723" s="83">
        <v>28.799999999999997</v>
      </c>
      <c r="AA1723" s="83">
        <v>46.547225786369744</v>
      </c>
    </row>
    <row r="1724" spans="1:27" x14ac:dyDescent="0.25">
      <c r="A1724" t="s">
        <v>1529</v>
      </c>
      <c r="B1724" t="s">
        <v>1529</v>
      </c>
      <c r="C1724" t="s">
        <v>3012</v>
      </c>
      <c r="D1724" t="s">
        <v>3013</v>
      </c>
      <c r="E1724" t="s">
        <v>3014</v>
      </c>
      <c r="F1724" t="s">
        <v>3015</v>
      </c>
      <c r="G1724" t="s">
        <v>2310</v>
      </c>
      <c r="H1724" t="s">
        <v>3016</v>
      </c>
      <c r="I1724" t="s">
        <v>68</v>
      </c>
      <c r="J1724" t="s">
        <v>69</v>
      </c>
      <c r="K1724" t="s">
        <v>96</v>
      </c>
      <c r="L1724" t="s">
        <v>97</v>
      </c>
      <c r="M1724" t="s">
        <v>634</v>
      </c>
      <c r="N1724" t="s">
        <v>3797</v>
      </c>
      <c r="O1724" t="s">
        <v>982</v>
      </c>
      <c r="P1724" t="s">
        <v>1899</v>
      </c>
      <c r="Q1724" t="s">
        <v>983</v>
      </c>
      <c r="R1724" t="s">
        <v>72</v>
      </c>
      <c r="S1724" s="83">
        <v>57.6</v>
      </c>
      <c r="T1724" s="83">
        <v>138.23999999999998</v>
      </c>
      <c r="U1724" s="83">
        <v>-80.639999999999986</v>
      </c>
      <c r="V1724" s="83">
        <v>0</v>
      </c>
      <c r="W1724" s="83">
        <v>0</v>
      </c>
      <c r="X1724" s="83">
        <v>1.0648335471821853</v>
      </c>
      <c r="Y1724">
        <v>0</v>
      </c>
      <c r="Z1724" s="83">
        <v>-8.0640000000000001</v>
      </c>
      <c r="AA1724" s="83">
        <v>-6.9991664528178132</v>
      </c>
    </row>
    <row r="1725" spans="1:27" x14ac:dyDescent="0.25">
      <c r="A1725" t="s">
        <v>1529</v>
      </c>
      <c r="B1725" t="s">
        <v>1529</v>
      </c>
      <c r="C1725" t="s">
        <v>3012</v>
      </c>
      <c r="D1725" t="s">
        <v>3013</v>
      </c>
      <c r="E1725" t="s">
        <v>3014</v>
      </c>
      <c r="F1725" t="s">
        <v>3015</v>
      </c>
      <c r="G1725" t="s">
        <v>2310</v>
      </c>
      <c r="H1725" t="s">
        <v>3016</v>
      </c>
      <c r="I1725" t="s">
        <v>68</v>
      </c>
      <c r="J1725" t="s">
        <v>69</v>
      </c>
      <c r="K1725" t="s">
        <v>96</v>
      </c>
      <c r="L1725" t="s">
        <v>97</v>
      </c>
      <c r="M1725" t="s">
        <v>634</v>
      </c>
      <c r="N1725" t="s">
        <v>3797</v>
      </c>
      <c r="O1725" t="s">
        <v>982</v>
      </c>
      <c r="P1725" t="s">
        <v>1415</v>
      </c>
      <c r="Q1725" t="s">
        <v>983</v>
      </c>
      <c r="R1725" t="s">
        <v>72</v>
      </c>
      <c r="S1725" s="83">
        <v>3168</v>
      </c>
      <c r="T1725" s="83">
        <v>3456</v>
      </c>
      <c r="U1725" s="83">
        <v>-288</v>
      </c>
      <c r="V1725" s="83">
        <v>0</v>
      </c>
      <c r="W1725" s="83">
        <v>0</v>
      </c>
      <c r="X1725" s="83">
        <v>26.62083867955463</v>
      </c>
      <c r="Y1725">
        <v>0</v>
      </c>
      <c r="Z1725" s="83">
        <v>-28.799999999999994</v>
      </c>
      <c r="AA1725" s="83">
        <v>-2.179161320445389</v>
      </c>
    </row>
    <row r="1726" spans="1:27" x14ac:dyDescent="0.25">
      <c r="A1726" t="s">
        <v>1529</v>
      </c>
      <c r="B1726" t="s">
        <v>1529</v>
      </c>
      <c r="C1726" t="s">
        <v>3012</v>
      </c>
      <c r="D1726" t="s">
        <v>3013</v>
      </c>
      <c r="E1726" t="s">
        <v>3014</v>
      </c>
      <c r="F1726" t="s">
        <v>3015</v>
      </c>
      <c r="G1726" t="s">
        <v>2310</v>
      </c>
      <c r="H1726" t="s">
        <v>3016</v>
      </c>
      <c r="I1726" t="s">
        <v>68</v>
      </c>
      <c r="J1726" t="s">
        <v>69</v>
      </c>
      <c r="K1726" t="s">
        <v>96</v>
      </c>
      <c r="L1726" t="s">
        <v>97</v>
      </c>
      <c r="M1726" t="s">
        <v>634</v>
      </c>
      <c r="N1726" t="s">
        <v>1416</v>
      </c>
      <c r="O1726" t="s">
        <v>1479</v>
      </c>
      <c r="P1726" t="s">
        <v>1901</v>
      </c>
      <c r="Q1726" t="s">
        <v>1417</v>
      </c>
      <c r="R1726" t="s">
        <v>72</v>
      </c>
      <c r="S1726" s="83">
        <v>985.79</v>
      </c>
      <c r="T1726" s="83">
        <v>0</v>
      </c>
      <c r="U1726" s="83">
        <v>985.79</v>
      </c>
      <c r="V1726" s="83">
        <v>0</v>
      </c>
      <c r="W1726" s="83">
        <v>0</v>
      </c>
      <c r="X1726" s="83">
        <v>0</v>
      </c>
      <c r="Y1726">
        <v>0</v>
      </c>
      <c r="Z1726" s="83">
        <v>98.579000000000008</v>
      </c>
      <c r="AA1726" s="83">
        <v>98.579000000000008</v>
      </c>
    </row>
    <row r="1727" spans="1:27" x14ac:dyDescent="0.25">
      <c r="A1727" t="s">
        <v>1529</v>
      </c>
      <c r="B1727" t="s">
        <v>1529</v>
      </c>
      <c r="C1727" t="s">
        <v>3012</v>
      </c>
      <c r="D1727" t="s">
        <v>3013</v>
      </c>
      <c r="E1727" t="s">
        <v>3014</v>
      </c>
      <c r="F1727" t="s">
        <v>3015</v>
      </c>
      <c r="G1727" t="s">
        <v>2310</v>
      </c>
      <c r="H1727" t="s">
        <v>3016</v>
      </c>
      <c r="I1727" t="s">
        <v>68</v>
      </c>
      <c r="J1727" t="s">
        <v>69</v>
      </c>
      <c r="K1727" t="s">
        <v>96</v>
      </c>
      <c r="L1727" t="s">
        <v>97</v>
      </c>
      <c r="M1727" t="s">
        <v>3724</v>
      </c>
      <c r="N1727" t="s">
        <v>2021</v>
      </c>
      <c r="O1727" t="s">
        <v>2022</v>
      </c>
      <c r="P1727" t="s">
        <v>3058</v>
      </c>
      <c r="Q1727" t="s">
        <v>1413</v>
      </c>
      <c r="R1727" t="s">
        <v>72</v>
      </c>
      <c r="S1727" s="83">
        <v>418.56</v>
      </c>
      <c r="T1727" s="83">
        <v>0</v>
      </c>
      <c r="U1727" s="83">
        <v>418.56</v>
      </c>
      <c r="V1727" s="83">
        <v>0</v>
      </c>
      <c r="W1727" s="83">
        <v>0</v>
      </c>
      <c r="X1727" s="83">
        <v>0</v>
      </c>
      <c r="Y1727">
        <v>0</v>
      </c>
      <c r="Z1727" s="83">
        <v>41.856000000000002</v>
      </c>
      <c r="AA1727" s="83">
        <v>41.856000000000002</v>
      </c>
    </row>
    <row r="1728" spans="1:27" x14ac:dyDescent="0.25">
      <c r="A1728" t="s">
        <v>1529</v>
      </c>
      <c r="B1728" t="s">
        <v>1529</v>
      </c>
      <c r="C1728" t="s">
        <v>3012</v>
      </c>
      <c r="D1728" t="s">
        <v>3013</v>
      </c>
      <c r="E1728" t="s">
        <v>3014</v>
      </c>
      <c r="F1728" t="s">
        <v>3015</v>
      </c>
      <c r="G1728" t="s">
        <v>2310</v>
      </c>
      <c r="H1728" t="s">
        <v>3016</v>
      </c>
      <c r="I1728" t="s">
        <v>68</v>
      </c>
      <c r="J1728" t="s">
        <v>69</v>
      </c>
      <c r="K1728" t="s">
        <v>96</v>
      </c>
      <c r="L1728" t="s">
        <v>97</v>
      </c>
      <c r="M1728" t="s">
        <v>3866</v>
      </c>
      <c r="N1728" t="s">
        <v>1414</v>
      </c>
      <c r="O1728" t="s">
        <v>1477</v>
      </c>
      <c r="P1728" t="s">
        <v>2277</v>
      </c>
      <c r="Q1728" t="s">
        <v>2025</v>
      </c>
      <c r="R1728" t="s">
        <v>72</v>
      </c>
      <c r="S1728" s="83">
        <v>0</v>
      </c>
      <c r="T1728" s="83">
        <v>4679</v>
      </c>
      <c r="U1728" s="83">
        <v>-4679</v>
      </c>
      <c r="V1728" s="83">
        <v>0</v>
      </c>
      <c r="W1728" s="83">
        <v>0</v>
      </c>
      <c r="X1728" s="83">
        <v>36.041349589593793</v>
      </c>
      <c r="Y1728">
        <v>0</v>
      </c>
      <c r="Z1728" s="83">
        <v>-467.90000000000003</v>
      </c>
      <c r="AA1728" s="83">
        <v>-431.85865041040626</v>
      </c>
    </row>
    <row r="1729" spans="1:27" x14ac:dyDescent="0.25">
      <c r="A1729" t="s">
        <v>1529</v>
      </c>
      <c r="B1729" t="s">
        <v>1529</v>
      </c>
      <c r="C1729" t="s">
        <v>3012</v>
      </c>
      <c r="D1729" t="s">
        <v>3013</v>
      </c>
      <c r="E1729" t="s">
        <v>3014</v>
      </c>
      <c r="F1729" t="s">
        <v>3015</v>
      </c>
      <c r="G1729" t="s">
        <v>2310</v>
      </c>
      <c r="H1729" t="s">
        <v>3016</v>
      </c>
      <c r="I1729" t="s">
        <v>68</v>
      </c>
      <c r="J1729" t="s">
        <v>69</v>
      </c>
      <c r="K1729" t="s">
        <v>96</v>
      </c>
      <c r="L1729" t="s">
        <v>97</v>
      </c>
      <c r="M1729" t="s">
        <v>3866</v>
      </c>
      <c r="N1729" t="s">
        <v>1414</v>
      </c>
      <c r="O1729" t="s">
        <v>1477</v>
      </c>
      <c r="P1729" t="s">
        <v>3059</v>
      </c>
      <c r="Q1729" t="s">
        <v>3060</v>
      </c>
      <c r="R1729" t="s">
        <v>72</v>
      </c>
      <c r="S1729" s="83">
        <v>5005</v>
      </c>
      <c r="T1729" s="83">
        <v>1220.75</v>
      </c>
      <c r="U1729" s="83">
        <v>3784.25</v>
      </c>
      <c r="V1729" s="83">
        <v>0</v>
      </c>
      <c r="W1729" s="83">
        <v>0</v>
      </c>
      <c r="X1729" s="83">
        <v>9.4031796348571515</v>
      </c>
      <c r="Y1729">
        <v>0</v>
      </c>
      <c r="Z1729" s="83">
        <v>378.42500000000001</v>
      </c>
      <c r="AA1729" s="83">
        <v>387.82817963485718</v>
      </c>
    </row>
    <row r="1730" spans="1:27" x14ac:dyDescent="0.25">
      <c r="A1730" t="s">
        <v>1529</v>
      </c>
      <c r="B1730" t="s">
        <v>1529</v>
      </c>
      <c r="C1730" t="s">
        <v>3012</v>
      </c>
      <c r="D1730" t="s">
        <v>3013</v>
      </c>
      <c r="E1730" t="s">
        <v>3014</v>
      </c>
      <c r="F1730" t="s">
        <v>3015</v>
      </c>
      <c r="G1730" t="s">
        <v>2310</v>
      </c>
      <c r="H1730" t="s">
        <v>3016</v>
      </c>
      <c r="I1730" t="s">
        <v>68</v>
      </c>
      <c r="J1730" t="s">
        <v>69</v>
      </c>
      <c r="K1730" t="s">
        <v>96</v>
      </c>
      <c r="L1730" t="s">
        <v>97</v>
      </c>
      <c r="M1730" t="s">
        <v>3866</v>
      </c>
      <c r="N1730" t="s">
        <v>1414</v>
      </c>
      <c r="O1730" t="s">
        <v>1478</v>
      </c>
      <c r="P1730" t="s">
        <v>3061</v>
      </c>
      <c r="Q1730" t="s">
        <v>2278</v>
      </c>
      <c r="R1730" t="s">
        <v>72</v>
      </c>
      <c r="S1730" s="83">
        <v>0</v>
      </c>
      <c r="T1730" s="83">
        <v>2322.6999999999998</v>
      </c>
      <c r="U1730" s="83">
        <v>-2322.6999999999998</v>
      </c>
      <c r="V1730" s="83">
        <v>0</v>
      </c>
      <c r="W1730" s="83">
        <v>0</v>
      </c>
      <c r="X1730" s="83">
        <v>17.891267940104616</v>
      </c>
      <c r="Y1730">
        <v>0</v>
      </c>
      <c r="Z1730" s="83">
        <v>-232.26999999999998</v>
      </c>
      <c r="AA1730" s="83">
        <v>-214.37873205989536</v>
      </c>
    </row>
    <row r="1731" spans="1:27" x14ac:dyDescent="0.25">
      <c r="A1731" t="s">
        <v>1529</v>
      </c>
      <c r="B1731" t="s">
        <v>1529</v>
      </c>
      <c r="C1731" t="s">
        <v>3012</v>
      </c>
      <c r="D1731" t="s">
        <v>3013</v>
      </c>
      <c r="E1731" t="s">
        <v>3014</v>
      </c>
      <c r="F1731" t="s">
        <v>3015</v>
      </c>
      <c r="G1731" t="s">
        <v>2310</v>
      </c>
      <c r="H1731" t="s">
        <v>3016</v>
      </c>
      <c r="I1731" t="s">
        <v>59</v>
      </c>
      <c r="J1731" t="s">
        <v>127</v>
      </c>
      <c r="K1731" t="s">
        <v>118</v>
      </c>
      <c r="L1731" t="s">
        <v>119</v>
      </c>
      <c r="M1731" t="s">
        <v>2280</v>
      </c>
      <c r="N1731" t="s">
        <v>2287</v>
      </c>
      <c r="O1731" t="s">
        <v>1480</v>
      </c>
      <c r="P1731" t="s">
        <v>2288</v>
      </c>
      <c r="Q1731" t="s">
        <v>2289</v>
      </c>
      <c r="R1731" t="s">
        <v>131</v>
      </c>
      <c r="S1731" s="83">
        <v>0</v>
      </c>
      <c r="T1731" s="83">
        <v>332.02</v>
      </c>
      <c r="U1731" s="83">
        <v>-332.02</v>
      </c>
      <c r="V1731" s="83">
        <v>0</v>
      </c>
      <c r="W1731" s="83">
        <v>0</v>
      </c>
      <c r="X1731" s="83">
        <v>2.5574799937458708</v>
      </c>
      <c r="Y1731">
        <v>0</v>
      </c>
      <c r="Z1731" s="83">
        <v>-33.201999999999998</v>
      </c>
      <c r="AA1731" s="83">
        <v>-30.644520006254126</v>
      </c>
    </row>
    <row r="1732" spans="1:27" x14ac:dyDescent="0.25">
      <c r="A1732" t="s">
        <v>1529</v>
      </c>
      <c r="B1732" t="s">
        <v>1529</v>
      </c>
      <c r="C1732" t="s">
        <v>3012</v>
      </c>
      <c r="D1732" t="s">
        <v>3013</v>
      </c>
      <c r="E1732" t="s">
        <v>3014</v>
      </c>
      <c r="F1732" t="s">
        <v>3015</v>
      </c>
      <c r="G1732" t="s">
        <v>2310</v>
      </c>
      <c r="H1732" t="s">
        <v>3016</v>
      </c>
      <c r="I1732" t="s">
        <v>59</v>
      </c>
      <c r="J1732" t="s">
        <v>127</v>
      </c>
      <c r="K1732" t="s">
        <v>75</v>
      </c>
      <c r="L1732" t="s">
        <v>76</v>
      </c>
      <c r="M1732" t="s">
        <v>133</v>
      </c>
      <c r="N1732" t="s">
        <v>149</v>
      </c>
      <c r="O1732" t="s">
        <v>150</v>
      </c>
      <c r="P1732" t="s">
        <v>307</v>
      </c>
      <c r="Q1732" t="s">
        <v>308</v>
      </c>
      <c r="R1732" t="s">
        <v>131</v>
      </c>
      <c r="S1732" s="83">
        <v>110.02000000000001</v>
      </c>
      <c r="T1732" s="83">
        <v>107.52</v>
      </c>
      <c r="U1732" s="83">
        <v>2.5000000000000107</v>
      </c>
      <c r="V1732" s="83">
        <v>0</v>
      </c>
      <c r="W1732" s="83">
        <v>0</v>
      </c>
      <c r="X1732" s="83">
        <v>0.82820387003058848</v>
      </c>
      <c r="Y1732">
        <v>0</v>
      </c>
      <c r="Z1732" s="83">
        <v>0.25000000000000089</v>
      </c>
      <c r="AA1732" s="83">
        <v>1.0782038700305892</v>
      </c>
    </row>
    <row r="1733" spans="1:27" x14ac:dyDescent="0.25">
      <c r="A1733" t="s">
        <v>1529</v>
      </c>
      <c r="B1733" t="s">
        <v>1529</v>
      </c>
      <c r="C1733" t="s">
        <v>3012</v>
      </c>
      <c r="D1733" t="s">
        <v>3013</v>
      </c>
      <c r="E1733" t="s">
        <v>3014</v>
      </c>
      <c r="F1733" t="s">
        <v>3015</v>
      </c>
      <c r="G1733" t="s">
        <v>2310</v>
      </c>
      <c r="H1733" t="s">
        <v>3016</v>
      </c>
      <c r="I1733" t="s">
        <v>59</v>
      </c>
      <c r="J1733" t="s">
        <v>127</v>
      </c>
      <c r="K1733" t="s">
        <v>75</v>
      </c>
      <c r="L1733" t="s">
        <v>76</v>
      </c>
      <c r="M1733" t="s">
        <v>133</v>
      </c>
      <c r="N1733" t="s">
        <v>149</v>
      </c>
      <c r="O1733" t="s">
        <v>150</v>
      </c>
      <c r="P1733" t="s">
        <v>1006</v>
      </c>
      <c r="Q1733" t="s">
        <v>1007</v>
      </c>
      <c r="R1733" t="s">
        <v>131</v>
      </c>
      <c r="S1733" s="83">
        <v>1175.4699999999998</v>
      </c>
      <c r="T1733" s="83">
        <v>738.99</v>
      </c>
      <c r="U1733" s="83">
        <v>436.4799999999999</v>
      </c>
      <c r="V1733" s="83">
        <v>0</v>
      </c>
      <c r="W1733" s="83">
        <v>0</v>
      </c>
      <c r="X1733" s="83">
        <v>5.6922840207766434</v>
      </c>
      <c r="Y1733">
        <v>0</v>
      </c>
      <c r="Z1733" s="83">
        <v>43.647999999999996</v>
      </c>
      <c r="AA1733" s="83">
        <v>49.340284020776636</v>
      </c>
    </row>
    <row r="1734" spans="1:27" x14ac:dyDescent="0.25">
      <c r="A1734" t="s">
        <v>1529</v>
      </c>
      <c r="B1734" t="s">
        <v>1529</v>
      </c>
      <c r="C1734" t="s">
        <v>3012</v>
      </c>
      <c r="D1734" t="s">
        <v>3013</v>
      </c>
      <c r="E1734" t="s">
        <v>3014</v>
      </c>
      <c r="F1734" t="s">
        <v>3015</v>
      </c>
      <c r="G1734" t="s">
        <v>2310</v>
      </c>
      <c r="H1734" t="s">
        <v>3016</v>
      </c>
      <c r="I1734" t="s">
        <v>59</v>
      </c>
      <c r="J1734" t="s">
        <v>193</v>
      </c>
      <c r="K1734" t="s">
        <v>60</v>
      </c>
      <c r="L1734" t="s">
        <v>61</v>
      </c>
      <c r="M1734" t="s">
        <v>194</v>
      </c>
      <c r="N1734" t="s">
        <v>656</v>
      </c>
      <c r="O1734" t="s">
        <v>657</v>
      </c>
      <c r="P1734" t="s">
        <v>1150</v>
      </c>
      <c r="Q1734" t="s">
        <v>1151</v>
      </c>
      <c r="R1734" t="s">
        <v>131</v>
      </c>
      <c r="S1734" s="83">
        <v>2849.7</v>
      </c>
      <c r="T1734" s="83">
        <v>2476.36</v>
      </c>
      <c r="U1734" s="83">
        <v>373.33999999999969</v>
      </c>
      <c r="V1734" s="83">
        <v>0</v>
      </c>
      <c r="W1734" s="83">
        <v>0</v>
      </c>
      <c r="X1734" s="83">
        <v>19.074878493200785</v>
      </c>
      <c r="Y1734">
        <v>0</v>
      </c>
      <c r="Z1734" s="83">
        <v>37.333999999999975</v>
      </c>
      <c r="AA1734" s="83">
        <v>56.408878493200774</v>
      </c>
    </row>
    <row r="1735" spans="1:27" x14ac:dyDescent="0.25">
      <c r="A1735" t="s">
        <v>1529</v>
      </c>
      <c r="B1735" t="s">
        <v>1529</v>
      </c>
      <c r="C1735" t="s">
        <v>3012</v>
      </c>
      <c r="D1735" t="s">
        <v>3013</v>
      </c>
      <c r="E1735" t="s">
        <v>3014</v>
      </c>
      <c r="F1735" t="s">
        <v>3015</v>
      </c>
      <c r="G1735" t="s">
        <v>2310</v>
      </c>
      <c r="H1735" t="s">
        <v>3016</v>
      </c>
      <c r="I1735" t="s">
        <v>59</v>
      </c>
      <c r="J1735" t="s">
        <v>193</v>
      </c>
      <c r="K1735" t="s">
        <v>60</v>
      </c>
      <c r="L1735" t="s">
        <v>61</v>
      </c>
      <c r="M1735" t="s">
        <v>194</v>
      </c>
      <c r="N1735" t="s">
        <v>656</v>
      </c>
      <c r="O1735" t="s">
        <v>657</v>
      </c>
      <c r="P1735" t="s">
        <v>1019</v>
      </c>
      <c r="Q1735" t="s">
        <v>1020</v>
      </c>
      <c r="R1735" t="s">
        <v>131</v>
      </c>
      <c r="S1735" s="83">
        <v>1642.1999999999998</v>
      </c>
      <c r="T1735" s="83">
        <v>1690.9199999999998</v>
      </c>
      <c r="U1735" s="83">
        <v>-48.720000000000027</v>
      </c>
      <c r="V1735" s="83">
        <v>0</v>
      </c>
      <c r="W1735" s="83">
        <v>0</v>
      </c>
      <c r="X1735" s="83">
        <v>13.024799924777927</v>
      </c>
      <c r="Y1735">
        <v>0</v>
      </c>
      <c r="Z1735" s="83">
        <v>-4.8720000000000141</v>
      </c>
      <c r="AA1735" s="83">
        <v>8.1527999247779519</v>
      </c>
    </row>
    <row r="1736" spans="1:27" x14ac:dyDescent="0.25">
      <c r="A1736" t="s">
        <v>1529</v>
      </c>
      <c r="B1736" t="s">
        <v>1529</v>
      </c>
      <c r="C1736" t="s">
        <v>3012</v>
      </c>
      <c r="D1736" t="s">
        <v>3013</v>
      </c>
      <c r="E1736" t="s">
        <v>3014</v>
      </c>
      <c r="F1736" t="s">
        <v>3015</v>
      </c>
      <c r="G1736" t="s">
        <v>2310</v>
      </c>
      <c r="H1736" t="s">
        <v>3016</v>
      </c>
      <c r="I1736" t="s">
        <v>59</v>
      </c>
      <c r="J1736" t="s">
        <v>193</v>
      </c>
      <c r="K1736" t="s">
        <v>60</v>
      </c>
      <c r="L1736" t="s">
        <v>61</v>
      </c>
      <c r="M1736" t="s">
        <v>194</v>
      </c>
      <c r="N1736" t="s">
        <v>750</v>
      </c>
      <c r="O1736" t="s">
        <v>751</v>
      </c>
      <c r="P1736" t="s">
        <v>752</v>
      </c>
      <c r="Q1736" t="s">
        <v>753</v>
      </c>
      <c r="R1736" t="s">
        <v>131</v>
      </c>
      <c r="S1736" s="83">
        <v>0</v>
      </c>
      <c r="T1736" s="83">
        <v>163.01999999999998</v>
      </c>
      <c r="U1736" s="83">
        <v>-163.01999999999998</v>
      </c>
      <c r="V1736" s="83">
        <v>0</v>
      </c>
      <c r="W1736" s="83">
        <v>0</v>
      </c>
      <c r="X1736" s="83">
        <v>1.2557086578532974</v>
      </c>
      <c r="Y1736">
        <v>0</v>
      </c>
      <c r="Z1736" s="83">
        <v>-16.302</v>
      </c>
      <c r="AA1736" s="83">
        <v>-15.046291342146704</v>
      </c>
    </row>
    <row r="1737" spans="1:27" x14ac:dyDescent="0.25">
      <c r="A1737" t="s">
        <v>1529</v>
      </c>
      <c r="B1737" t="s">
        <v>1529</v>
      </c>
      <c r="C1737" t="s">
        <v>3012</v>
      </c>
      <c r="D1737" t="s">
        <v>3013</v>
      </c>
      <c r="E1737" t="s">
        <v>3014</v>
      </c>
      <c r="F1737" t="s">
        <v>3015</v>
      </c>
      <c r="G1737" t="s">
        <v>2310</v>
      </c>
      <c r="H1737" t="s">
        <v>3016</v>
      </c>
      <c r="I1737" t="s">
        <v>59</v>
      </c>
      <c r="J1737" t="s">
        <v>193</v>
      </c>
      <c r="K1737" t="s">
        <v>60</v>
      </c>
      <c r="L1737" t="s">
        <v>61</v>
      </c>
      <c r="M1737" t="s">
        <v>194</v>
      </c>
      <c r="N1737" t="s">
        <v>750</v>
      </c>
      <c r="O1737" t="s">
        <v>751</v>
      </c>
      <c r="P1737" t="s">
        <v>1152</v>
      </c>
      <c r="Q1737" t="s">
        <v>1153</v>
      </c>
      <c r="R1737" t="s">
        <v>131</v>
      </c>
      <c r="S1737" s="83">
        <v>6372.4</v>
      </c>
      <c r="T1737" s="83">
        <v>5212.83</v>
      </c>
      <c r="U1737" s="83">
        <v>1159.5699999999997</v>
      </c>
      <c r="V1737" s="83">
        <v>0</v>
      </c>
      <c r="W1737" s="83">
        <v>0</v>
      </c>
      <c r="X1737" s="83">
        <v>40.153329425330661</v>
      </c>
      <c r="Y1737">
        <v>0</v>
      </c>
      <c r="Z1737" s="83">
        <v>115.95699999999999</v>
      </c>
      <c r="AA1737" s="83">
        <v>156.11032942533075</v>
      </c>
    </row>
    <row r="1738" spans="1:27" x14ac:dyDescent="0.25">
      <c r="A1738" t="s">
        <v>1529</v>
      </c>
      <c r="B1738" t="s">
        <v>1529</v>
      </c>
      <c r="C1738" t="s">
        <v>3012</v>
      </c>
      <c r="D1738" t="s">
        <v>3013</v>
      </c>
      <c r="E1738" t="s">
        <v>3014</v>
      </c>
      <c r="F1738" t="s">
        <v>3015</v>
      </c>
      <c r="G1738" t="s">
        <v>2310</v>
      </c>
      <c r="H1738" t="s">
        <v>3016</v>
      </c>
      <c r="I1738" t="s">
        <v>59</v>
      </c>
      <c r="J1738" t="s">
        <v>193</v>
      </c>
      <c r="K1738" t="s">
        <v>60</v>
      </c>
      <c r="L1738" t="s">
        <v>61</v>
      </c>
      <c r="M1738" t="s">
        <v>194</v>
      </c>
      <c r="N1738" t="s">
        <v>750</v>
      </c>
      <c r="O1738" t="s">
        <v>751</v>
      </c>
      <c r="P1738" t="s">
        <v>1154</v>
      </c>
      <c r="Q1738" t="s">
        <v>1155</v>
      </c>
      <c r="R1738" t="s">
        <v>131</v>
      </c>
      <c r="S1738" s="83">
        <v>2838.4999999999991</v>
      </c>
      <c r="T1738" s="83">
        <v>1558</v>
      </c>
      <c r="U1738" s="83">
        <v>1280.4999999999991</v>
      </c>
      <c r="V1738" s="83">
        <v>0</v>
      </c>
      <c r="W1738" s="83">
        <v>0</v>
      </c>
      <c r="X1738" s="83">
        <v>12.000945214914964</v>
      </c>
      <c r="Y1738">
        <v>0</v>
      </c>
      <c r="Z1738" s="83">
        <v>128.0499999999999</v>
      </c>
      <c r="AA1738" s="83">
        <v>140.05094521491486</v>
      </c>
    </row>
    <row r="1739" spans="1:27" x14ac:dyDescent="0.25">
      <c r="A1739" t="s">
        <v>1529</v>
      </c>
      <c r="B1739" t="s">
        <v>1529</v>
      </c>
      <c r="C1739" t="s">
        <v>3012</v>
      </c>
      <c r="D1739" t="s">
        <v>3013</v>
      </c>
      <c r="E1739" t="s">
        <v>3014</v>
      </c>
      <c r="F1739" t="s">
        <v>3015</v>
      </c>
      <c r="G1739" t="s">
        <v>2310</v>
      </c>
      <c r="H1739" t="s">
        <v>3016</v>
      </c>
      <c r="I1739" t="s">
        <v>59</v>
      </c>
      <c r="J1739" t="s">
        <v>193</v>
      </c>
      <c r="K1739" t="s">
        <v>60</v>
      </c>
      <c r="L1739" t="s">
        <v>61</v>
      </c>
      <c r="M1739" t="s">
        <v>194</v>
      </c>
      <c r="N1739" t="s">
        <v>195</v>
      </c>
      <c r="O1739" t="s">
        <v>196</v>
      </c>
      <c r="P1739" t="s">
        <v>1156</v>
      </c>
      <c r="Q1739" t="s">
        <v>1157</v>
      </c>
      <c r="R1739" t="s">
        <v>131</v>
      </c>
      <c r="S1739" s="83">
        <v>296.39999999999998</v>
      </c>
      <c r="T1739" s="83">
        <v>690.6</v>
      </c>
      <c r="U1739" s="83">
        <v>-394.20000000000005</v>
      </c>
      <c r="V1739" s="83">
        <v>0</v>
      </c>
      <c r="W1739" s="83">
        <v>0</v>
      </c>
      <c r="X1739" s="83">
        <v>5.31954606252906</v>
      </c>
      <c r="Y1739">
        <v>0</v>
      </c>
      <c r="Z1739" s="83">
        <v>-39.42</v>
      </c>
      <c r="AA1739" s="83">
        <v>-34.100453937470945</v>
      </c>
    </row>
    <row r="1740" spans="1:27" x14ac:dyDescent="0.25">
      <c r="A1740" t="s">
        <v>1529</v>
      </c>
      <c r="B1740" t="s">
        <v>1529</v>
      </c>
      <c r="C1740" t="s">
        <v>3012</v>
      </c>
      <c r="D1740" t="s">
        <v>3013</v>
      </c>
      <c r="E1740" t="s">
        <v>3014</v>
      </c>
      <c r="F1740" t="s">
        <v>3015</v>
      </c>
      <c r="G1740" t="s">
        <v>2310</v>
      </c>
      <c r="H1740" t="s">
        <v>3016</v>
      </c>
      <c r="I1740" t="s">
        <v>59</v>
      </c>
      <c r="J1740" t="s">
        <v>193</v>
      </c>
      <c r="K1740" t="s">
        <v>60</v>
      </c>
      <c r="L1740" t="s">
        <v>61</v>
      </c>
      <c r="M1740" t="s">
        <v>194</v>
      </c>
      <c r="N1740" t="s">
        <v>199</v>
      </c>
      <c r="O1740" t="s">
        <v>200</v>
      </c>
      <c r="P1740" t="s">
        <v>201</v>
      </c>
      <c r="Q1740" t="s">
        <v>202</v>
      </c>
      <c r="R1740" t="s">
        <v>131</v>
      </c>
      <c r="S1740" s="83">
        <v>143.1</v>
      </c>
      <c r="T1740" s="83">
        <v>477</v>
      </c>
      <c r="U1740" s="83">
        <v>-333.9</v>
      </c>
      <c r="V1740" s="83">
        <v>0</v>
      </c>
      <c r="W1740" s="83">
        <v>0</v>
      </c>
      <c r="X1740" s="83">
        <v>3.6742303385843633</v>
      </c>
      <c r="Y1740">
        <v>0</v>
      </c>
      <c r="Z1740" s="83">
        <v>-33.39</v>
      </c>
      <c r="AA1740" s="83">
        <v>-29.715769661415635</v>
      </c>
    </row>
    <row r="1741" spans="1:27" x14ac:dyDescent="0.25">
      <c r="A1741" t="s">
        <v>1529</v>
      </c>
      <c r="B1741" t="s">
        <v>1529</v>
      </c>
      <c r="C1741" t="s">
        <v>3012</v>
      </c>
      <c r="D1741" t="s">
        <v>3013</v>
      </c>
      <c r="E1741" t="s">
        <v>3014</v>
      </c>
      <c r="F1741" t="s">
        <v>3015</v>
      </c>
      <c r="G1741" t="s">
        <v>2310</v>
      </c>
      <c r="H1741" t="s">
        <v>3016</v>
      </c>
      <c r="I1741" t="s">
        <v>59</v>
      </c>
      <c r="J1741" t="s">
        <v>193</v>
      </c>
      <c r="K1741" t="s">
        <v>60</v>
      </c>
      <c r="L1741" t="s">
        <v>61</v>
      </c>
      <c r="M1741" t="s">
        <v>194</v>
      </c>
      <c r="N1741" t="s">
        <v>199</v>
      </c>
      <c r="O1741" t="s">
        <v>200</v>
      </c>
      <c r="P1741" t="s">
        <v>309</v>
      </c>
      <c r="Q1741" t="s">
        <v>310</v>
      </c>
      <c r="R1741" t="s">
        <v>131</v>
      </c>
      <c r="S1741" s="83">
        <v>157.4</v>
      </c>
      <c r="T1741" s="83">
        <v>0</v>
      </c>
      <c r="U1741" s="83">
        <v>157.4</v>
      </c>
      <c r="V1741" s="83">
        <v>0</v>
      </c>
      <c r="W1741" s="83">
        <v>0</v>
      </c>
      <c r="X1741" s="83">
        <v>0</v>
      </c>
      <c r="Y1741">
        <v>0</v>
      </c>
      <c r="Z1741" s="83">
        <v>15.740000000000002</v>
      </c>
      <c r="AA1741" s="83">
        <v>15.740000000000002</v>
      </c>
    </row>
    <row r="1742" spans="1:27" x14ac:dyDescent="0.25">
      <c r="A1742" t="s">
        <v>1529</v>
      </c>
      <c r="B1742" t="s">
        <v>1529</v>
      </c>
      <c r="C1742" t="s">
        <v>3012</v>
      </c>
      <c r="D1742" t="s">
        <v>3013</v>
      </c>
      <c r="E1742" t="s">
        <v>3014</v>
      </c>
      <c r="F1742" t="s">
        <v>3015</v>
      </c>
      <c r="G1742" t="s">
        <v>2310</v>
      </c>
      <c r="H1742" t="s">
        <v>3016</v>
      </c>
      <c r="I1742" t="s">
        <v>59</v>
      </c>
      <c r="J1742" t="s">
        <v>193</v>
      </c>
      <c r="K1742" t="s">
        <v>60</v>
      </c>
      <c r="L1742" t="s">
        <v>61</v>
      </c>
      <c r="M1742" t="s">
        <v>194</v>
      </c>
      <c r="N1742" t="s">
        <v>199</v>
      </c>
      <c r="O1742" t="s">
        <v>200</v>
      </c>
      <c r="P1742" t="s">
        <v>387</v>
      </c>
      <c r="Q1742" t="s">
        <v>388</v>
      </c>
      <c r="R1742" t="s">
        <v>131</v>
      </c>
      <c r="S1742" s="83">
        <v>159.6</v>
      </c>
      <c r="T1742" s="83">
        <v>0</v>
      </c>
      <c r="U1742" s="83">
        <v>159.6</v>
      </c>
      <c r="V1742" s="83">
        <v>0</v>
      </c>
      <c r="W1742" s="83">
        <v>0</v>
      </c>
      <c r="X1742" s="83">
        <v>0</v>
      </c>
      <c r="Y1742">
        <v>0</v>
      </c>
      <c r="Z1742" s="83">
        <v>15.96</v>
      </c>
      <c r="AA1742" s="83">
        <v>15.96</v>
      </c>
    </row>
    <row r="1743" spans="1:27" x14ac:dyDescent="0.25">
      <c r="A1743" t="s">
        <v>1529</v>
      </c>
      <c r="B1743" t="s">
        <v>1529</v>
      </c>
      <c r="C1743" t="s">
        <v>3012</v>
      </c>
      <c r="D1743" t="s">
        <v>3013</v>
      </c>
      <c r="E1743" t="s">
        <v>3014</v>
      </c>
      <c r="F1743" t="s">
        <v>3015</v>
      </c>
      <c r="G1743" t="s">
        <v>2310</v>
      </c>
      <c r="H1743" t="s">
        <v>3016</v>
      </c>
      <c r="I1743" t="s">
        <v>59</v>
      </c>
      <c r="J1743" t="s">
        <v>193</v>
      </c>
      <c r="K1743" t="s">
        <v>60</v>
      </c>
      <c r="L1743" t="s">
        <v>61</v>
      </c>
      <c r="M1743" t="s">
        <v>194</v>
      </c>
      <c r="N1743" t="s">
        <v>199</v>
      </c>
      <c r="O1743" t="s">
        <v>200</v>
      </c>
      <c r="P1743" t="s">
        <v>2216</v>
      </c>
      <c r="Q1743" t="s">
        <v>2217</v>
      </c>
      <c r="R1743" t="s">
        <v>131</v>
      </c>
      <c r="S1743" s="83">
        <v>149.9</v>
      </c>
      <c r="T1743" s="83">
        <v>149.9</v>
      </c>
      <c r="U1743" s="83">
        <v>0</v>
      </c>
      <c r="V1743" s="83">
        <v>0</v>
      </c>
      <c r="W1743" s="83">
        <v>0</v>
      </c>
      <c r="X1743" s="83">
        <v>1.1546480665698031</v>
      </c>
      <c r="Y1743">
        <v>0</v>
      </c>
      <c r="Z1743" s="83">
        <v>0</v>
      </c>
      <c r="AA1743" s="83">
        <v>1.1546480665698038</v>
      </c>
    </row>
    <row r="1744" spans="1:27" x14ac:dyDescent="0.25">
      <c r="A1744" t="s">
        <v>1529</v>
      </c>
      <c r="B1744" t="s">
        <v>1529</v>
      </c>
      <c r="C1744" t="s">
        <v>3012</v>
      </c>
      <c r="D1744" t="s">
        <v>3013</v>
      </c>
      <c r="E1744" t="s">
        <v>3014</v>
      </c>
      <c r="F1744" t="s">
        <v>3015</v>
      </c>
      <c r="G1744" t="s">
        <v>2310</v>
      </c>
      <c r="H1744" t="s">
        <v>3016</v>
      </c>
      <c r="I1744" t="s">
        <v>59</v>
      </c>
      <c r="J1744" t="s">
        <v>193</v>
      </c>
      <c r="K1744" t="s">
        <v>60</v>
      </c>
      <c r="L1744" t="s">
        <v>61</v>
      </c>
      <c r="M1744" t="s">
        <v>194</v>
      </c>
      <c r="N1744" t="s">
        <v>897</v>
      </c>
      <c r="O1744" t="s">
        <v>898</v>
      </c>
      <c r="P1744" t="s">
        <v>1162</v>
      </c>
      <c r="Q1744" t="s">
        <v>1163</v>
      </c>
      <c r="R1744" t="s">
        <v>131</v>
      </c>
      <c r="S1744" s="83">
        <v>19940.799999999996</v>
      </c>
      <c r="T1744" s="83">
        <v>16826.849999999999</v>
      </c>
      <c r="U1744" s="83">
        <v>3113.9499999999971</v>
      </c>
      <c r="V1744" s="83">
        <v>0</v>
      </c>
      <c r="W1744" s="83">
        <v>0</v>
      </c>
      <c r="X1744" s="83">
        <v>129.613674576118</v>
      </c>
      <c r="Y1744">
        <v>0</v>
      </c>
      <c r="Z1744" s="83">
        <v>311.39499999999975</v>
      </c>
      <c r="AA1744" s="83">
        <v>441.00867457611776</v>
      </c>
    </row>
    <row r="1745" spans="1:27" x14ac:dyDescent="0.25">
      <c r="A1745" t="s">
        <v>1529</v>
      </c>
      <c r="B1745" t="s">
        <v>1529</v>
      </c>
      <c r="C1745" t="s">
        <v>3012</v>
      </c>
      <c r="D1745" t="s">
        <v>3013</v>
      </c>
      <c r="E1745" t="s">
        <v>3014</v>
      </c>
      <c r="F1745" t="s">
        <v>3015</v>
      </c>
      <c r="G1745" t="s">
        <v>2310</v>
      </c>
      <c r="H1745" t="s">
        <v>3016</v>
      </c>
      <c r="I1745" t="s">
        <v>59</v>
      </c>
      <c r="J1745" t="s">
        <v>193</v>
      </c>
      <c r="K1745" t="s">
        <v>60</v>
      </c>
      <c r="L1745" t="s">
        <v>61</v>
      </c>
      <c r="M1745" t="s">
        <v>194</v>
      </c>
      <c r="N1745" t="s">
        <v>897</v>
      </c>
      <c r="O1745" t="s">
        <v>898</v>
      </c>
      <c r="P1745" t="s">
        <v>899</v>
      </c>
      <c r="Q1745" t="s">
        <v>900</v>
      </c>
      <c r="R1745" t="s">
        <v>131</v>
      </c>
      <c r="S1745" s="83">
        <v>7743.9999999999991</v>
      </c>
      <c r="T1745" s="83">
        <v>7038</v>
      </c>
      <c r="U1745" s="83">
        <v>705.99999999999909</v>
      </c>
      <c r="V1745" s="83">
        <v>0</v>
      </c>
      <c r="W1745" s="83">
        <v>0</v>
      </c>
      <c r="X1745" s="83">
        <v>54.212228769301369</v>
      </c>
      <c r="Y1745">
        <v>0</v>
      </c>
      <c r="Z1745" s="83">
        <v>70.599999999999909</v>
      </c>
      <c r="AA1745" s="83">
        <v>124.81222876930121</v>
      </c>
    </row>
    <row r="1746" spans="1:27" x14ac:dyDescent="0.25">
      <c r="A1746" t="s">
        <v>1529</v>
      </c>
      <c r="B1746" t="s">
        <v>1529</v>
      </c>
      <c r="C1746" t="s">
        <v>3012</v>
      </c>
      <c r="D1746" t="s">
        <v>3013</v>
      </c>
      <c r="E1746" t="s">
        <v>3014</v>
      </c>
      <c r="F1746" t="s">
        <v>3015</v>
      </c>
      <c r="G1746" t="s">
        <v>2310</v>
      </c>
      <c r="H1746" t="s">
        <v>3016</v>
      </c>
      <c r="I1746" t="s">
        <v>59</v>
      </c>
      <c r="J1746" t="s">
        <v>193</v>
      </c>
      <c r="K1746" t="s">
        <v>60</v>
      </c>
      <c r="L1746" t="s">
        <v>61</v>
      </c>
      <c r="M1746" t="s">
        <v>194</v>
      </c>
      <c r="N1746" t="s">
        <v>897</v>
      </c>
      <c r="O1746" t="s">
        <v>898</v>
      </c>
      <c r="P1746" t="s">
        <v>1914</v>
      </c>
      <c r="Q1746" t="s">
        <v>1915</v>
      </c>
      <c r="R1746" t="s">
        <v>131</v>
      </c>
      <c r="S1746" s="83">
        <v>0</v>
      </c>
      <c r="T1746" s="83">
        <v>220.1</v>
      </c>
      <c r="U1746" s="83">
        <v>-220.1</v>
      </c>
      <c r="V1746" s="83">
        <v>0</v>
      </c>
      <c r="W1746" s="83">
        <v>0</v>
      </c>
      <c r="X1746" s="83">
        <v>1.6953838522482567</v>
      </c>
      <c r="Y1746">
        <v>0</v>
      </c>
      <c r="Z1746" s="83">
        <v>-22.01</v>
      </c>
      <c r="AA1746" s="83">
        <v>-20.314616147751746</v>
      </c>
    </row>
    <row r="1747" spans="1:27" x14ac:dyDescent="0.25">
      <c r="A1747" t="s">
        <v>1529</v>
      </c>
      <c r="B1747" t="s">
        <v>1529</v>
      </c>
      <c r="C1747" t="s">
        <v>3012</v>
      </c>
      <c r="D1747" t="s">
        <v>3013</v>
      </c>
      <c r="E1747" t="s">
        <v>3014</v>
      </c>
      <c r="F1747" t="s">
        <v>3015</v>
      </c>
      <c r="G1747" t="s">
        <v>2310</v>
      </c>
      <c r="H1747" t="s">
        <v>3016</v>
      </c>
      <c r="I1747" t="s">
        <v>59</v>
      </c>
      <c r="J1747" t="s">
        <v>193</v>
      </c>
      <c r="K1747" t="s">
        <v>60</v>
      </c>
      <c r="L1747" t="s">
        <v>61</v>
      </c>
      <c r="M1747" t="s">
        <v>194</v>
      </c>
      <c r="N1747" t="s">
        <v>347</v>
      </c>
      <c r="O1747" t="s">
        <v>887</v>
      </c>
      <c r="P1747" t="s">
        <v>888</v>
      </c>
      <c r="Q1747" t="s">
        <v>889</v>
      </c>
      <c r="R1747" t="s">
        <v>131</v>
      </c>
      <c r="S1747" s="83">
        <v>1353.3</v>
      </c>
      <c r="T1747" s="83">
        <v>910.39999999999986</v>
      </c>
      <c r="U1747" s="83">
        <v>442.9000000000002</v>
      </c>
      <c r="V1747" s="83">
        <v>0</v>
      </c>
      <c r="W1747" s="83">
        <v>0</v>
      </c>
      <c r="X1747" s="83">
        <v>7.0126190780863817</v>
      </c>
      <c r="Y1747">
        <v>0</v>
      </c>
      <c r="Z1747" s="83">
        <v>44.290000000000006</v>
      </c>
      <c r="AA1747" s="83">
        <v>51.302619078086408</v>
      </c>
    </row>
    <row r="1748" spans="1:27" x14ac:dyDescent="0.25">
      <c r="A1748" t="s">
        <v>1529</v>
      </c>
      <c r="B1748" t="s">
        <v>1529</v>
      </c>
      <c r="C1748" t="s">
        <v>3012</v>
      </c>
      <c r="D1748" t="s">
        <v>3013</v>
      </c>
      <c r="E1748" t="s">
        <v>3014</v>
      </c>
      <c r="F1748" t="s">
        <v>3015</v>
      </c>
      <c r="G1748" t="s">
        <v>2310</v>
      </c>
      <c r="H1748" t="s">
        <v>3016</v>
      </c>
      <c r="I1748" t="s">
        <v>59</v>
      </c>
      <c r="J1748" t="s">
        <v>193</v>
      </c>
      <c r="K1748" t="s">
        <v>60</v>
      </c>
      <c r="L1748" t="s">
        <v>61</v>
      </c>
      <c r="M1748" t="s">
        <v>194</v>
      </c>
      <c r="N1748" t="s">
        <v>347</v>
      </c>
      <c r="O1748" t="s">
        <v>348</v>
      </c>
      <c r="P1748" t="s">
        <v>1158</v>
      </c>
      <c r="Q1748" t="s">
        <v>1159</v>
      </c>
      <c r="R1748" t="s">
        <v>131</v>
      </c>
      <c r="S1748" s="83">
        <v>795.59999999999991</v>
      </c>
      <c r="T1748" s="83">
        <v>579.6</v>
      </c>
      <c r="U1748" s="83">
        <v>215.99999999999989</v>
      </c>
      <c r="V1748" s="83">
        <v>0</v>
      </c>
      <c r="W1748" s="83">
        <v>0</v>
      </c>
      <c r="X1748" s="83">
        <v>4.4645364868836426</v>
      </c>
      <c r="Y1748">
        <v>0</v>
      </c>
      <c r="Z1748" s="83">
        <v>21.599999999999994</v>
      </c>
      <c r="AA1748" s="83">
        <v>26.06453648688364</v>
      </c>
    </row>
    <row r="1749" spans="1:27" x14ac:dyDescent="0.25">
      <c r="A1749" t="s">
        <v>1529</v>
      </c>
      <c r="B1749" t="s">
        <v>1529</v>
      </c>
      <c r="C1749" t="s">
        <v>3012</v>
      </c>
      <c r="D1749" t="s">
        <v>3013</v>
      </c>
      <c r="E1749" t="s">
        <v>3014</v>
      </c>
      <c r="F1749" t="s">
        <v>3015</v>
      </c>
      <c r="G1749" t="s">
        <v>2310</v>
      </c>
      <c r="H1749" t="s">
        <v>3016</v>
      </c>
      <c r="I1749" t="s">
        <v>59</v>
      </c>
      <c r="J1749" t="s">
        <v>193</v>
      </c>
      <c r="K1749" t="s">
        <v>60</v>
      </c>
      <c r="L1749" t="s">
        <v>61</v>
      </c>
      <c r="M1749" t="s">
        <v>194</v>
      </c>
      <c r="N1749" t="s">
        <v>347</v>
      </c>
      <c r="O1749" t="s">
        <v>348</v>
      </c>
      <c r="P1749" t="s">
        <v>349</v>
      </c>
      <c r="Q1749" t="s">
        <v>350</v>
      </c>
      <c r="R1749" t="s">
        <v>131</v>
      </c>
      <c r="S1749" s="83">
        <v>64.64</v>
      </c>
      <c r="T1749" s="83">
        <v>0</v>
      </c>
      <c r="U1749" s="83">
        <v>64.64</v>
      </c>
      <c r="V1749" s="83">
        <v>0</v>
      </c>
      <c r="W1749" s="83">
        <v>0</v>
      </c>
      <c r="X1749" s="83">
        <v>0</v>
      </c>
      <c r="Y1749">
        <v>0</v>
      </c>
      <c r="Z1749" s="83">
        <v>6.4640000000000004</v>
      </c>
      <c r="AA1749" s="83">
        <v>6.4640000000000004</v>
      </c>
    </row>
    <row r="1750" spans="1:27" x14ac:dyDescent="0.25">
      <c r="A1750" t="s">
        <v>1529</v>
      </c>
      <c r="B1750" t="s">
        <v>1529</v>
      </c>
      <c r="C1750" t="s">
        <v>3012</v>
      </c>
      <c r="D1750" t="s">
        <v>3013</v>
      </c>
      <c r="E1750" t="s">
        <v>3014</v>
      </c>
      <c r="F1750" t="s">
        <v>3015</v>
      </c>
      <c r="G1750" t="s">
        <v>2310</v>
      </c>
      <c r="H1750" t="s">
        <v>3016</v>
      </c>
      <c r="I1750" t="s">
        <v>59</v>
      </c>
      <c r="J1750" t="s">
        <v>193</v>
      </c>
      <c r="K1750" t="s">
        <v>60</v>
      </c>
      <c r="L1750" t="s">
        <v>61</v>
      </c>
      <c r="M1750" t="s">
        <v>194</v>
      </c>
      <c r="N1750" t="s">
        <v>311</v>
      </c>
      <c r="O1750" t="s">
        <v>894</v>
      </c>
      <c r="P1750" t="s">
        <v>1021</v>
      </c>
      <c r="Q1750" t="s">
        <v>1022</v>
      </c>
      <c r="R1750" t="s">
        <v>131</v>
      </c>
      <c r="S1750" s="83">
        <v>51.6</v>
      </c>
      <c r="T1750" s="83">
        <v>0</v>
      </c>
      <c r="U1750" s="83">
        <v>51.6</v>
      </c>
      <c r="V1750" s="83">
        <v>0</v>
      </c>
      <c r="W1750" s="83">
        <v>0</v>
      </c>
      <c r="X1750" s="83">
        <v>0</v>
      </c>
      <c r="Y1750">
        <v>0</v>
      </c>
      <c r="Z1750" s="83">
        <v>5.16</v>
      </c>
      <c r="AA1750" s="83">
        <v>5.16</v>
      </c>
    </row>
    <row r="1751" spans="1:27" x14ac:dyDescent="0.25">
      <c r="A1751" t="s">
        <v>1529</v>
      </c>
      <c r="B1751" t="s">
        <v>1529</v>
      </c>
      <c r="C1751" t="s">
        <v>3012</v>
      </c>
      <c r="D1751" t="s">
        <v>3013</v>
      </c>
      <c r="E1751" t="s">
        <v>3014</v>
      </c>
      <c r="F1751" t="s">
        <v>3015</v>
      </c>
      <c r="G1751" t="s">
        <v>2310</v>
      </c>
      <c r="H1751" t="s">
        <v>3016</v>
      </c>
      <c r="I1751" t="s">
        <v>59</v>
      </c>
      <c r="J1751" t="s">
        <v>193</v>
      </c>
      <c r="K1751" t="s">
        <v>60</v>
      </c>
      <c r="L1751" t="s">
        <v>61</v>
      </c>
      <c r="M1751" t="s">
        <v>194</v>
      </c>
      <c r="N1751" t="s">
        <v>311</v>
      </c>
      <c r="O1751" t="s">
        <v>894</v>
      </c>
      <c r="P1751" t="s">
        <v>895</v>
      </c>
      <c r="Q1751" t="s">
        <v>896</v>
      </c>
      <c r="R1751" t="s">
        <v>131</v>
      </c>
      <c r="S1751" s="83">
        <v>332.6</v>
      </c>
      <c r="T1751" s="83">
        <v>678.8</v>
      </c>
      <c r="U1751" s="83">
        <v>-346.19999999999993</v>
      </c>
      <c r="V1751" s="83">
        <v>0</v>
      </c>
      <c r="W1751" s="83">
        <v>0</v>
      </c>
      <c r="X1751" s="83">
        <v>5.2286531526856725</v>
      </c>
      <c r="Y1751">
        <v>0</v>
      </c>
      <c r="Z1751" s="83">
        <v>-34.61999999999999</v>
      </c>
      <c r="AA1751" s="83">
        <v>-29.391346847314324</v>
      </c>
    </row>
    <row r="1752" spans="1:27" x14ac:dyDescent="0.25">
      <c r="A1752" t="s">
        <v>1529</v>
      </c>
      <c r="B1752" t="s">
        <v>1529</v>
      </c>
      <c r="C1752" t="s">
        <v>3012</v>
      </c>
      <c r="D1752" t="s">
        <v>3013</v>
      </c>
      <c r="E1752" t="s">
        <v>3014</v>
      </c>
      <c r="F1752" t="s">
        <v>3015</v>
      </c>
      <c r="G1752" t="s">
        <v>2310</v>
      </c>
      <c r="H1752" t="s">
        <v>3016</v>
      </c>
      <c r="I1752" t="s">
        <v>59</v>
      </c>
      <c r="J1752" t="s">
        <v>193</v>
      </c>
      <c r="K1752" t="s">
        <v>60</v>
      </c>
      <c r="L1752" t="s">
        <v>61</v>
      </c>
      <c r="M1752" t="s">
        <v>194</v>
      </c>
      <c r="N1752" t="s">
        <v>311</v>
      </c>
      <c r="O1752" t="s">
        <v>894</v>
      </c>
      <c r="P1752" t="s">
        <v>1160</v>
      </c>
      <c r="Q1752" t="s">
        <v>1161</v>
      </c>
      <c r="R1752" t="s">
        <v>131</v>
      </c>
      <c r="S1752" s="83">
        <v>62.28</v>
      </c>
      <c r="T1752" s="83">
        <v>0</v>
      </c>
      <c r="U1752" s="83">
        <v>62.28</v>
      </c>
      <c r="V1752" s="83">
        <v>0</v>
      </c>
      <c r="W1752" s="83">
        <v>0</v>
      </c>
      <c r="X1752" s="83">
        <v>0</v>
      </c>
      <c r="Y1752">
        <v>0</v>
      </c>
      <c r="Z1752" s="83">
        <v>6.2280000000000006</v>
      </c>
      <c r="AA1752" s="83">
        <v>6.2280000000000006</v>
      </c>
    </row>
    <row r="1753" spans="1:27" x14ac:dyDescent="0.25">
      <c r="A1753" t="s">
        <v>1529</v>
      </c>
      <c r="B1753" t="s">
        <v>1529</v>
      </c>
      <c r="C1753" t="s">
        <v>3012</v>
      </c>
      <c r="D1753" t="s">
        <v>3013</v>
      </c>
      <c r="E1753" t="s">
        <v>3014</v>
      </c>
      <c r="F1753" t="s">
        <v>3015</v>
      </c>
      <c r="G1753" t="s">
        <v>2310</v>
      </c>
      <c r="H1753" t="s">
        <v>3016</v>
      </c>
      <c r="I1753" t="s">
        <v>59</v>
      </c>
      <c r="J1753" t="s">
        <v>193</v>
      </c>
      <c r="K1753" t="s">
        <v>60</v>
      </c>
      <c r="L1753" t="s">
        <v>61</v>
      </c>
      <c r="M1753" t="s">
        <v>194</v>
      </c>
      <c r="N1753" t="s">
        <v>311</v>
      </c>
      <c r="O1753" t="s">
        <v>312</v>
      </c>
      <c r="P1753" t="s">
        <v>313</v>
      </c>
      <c r="Q1753" t="s">
        <v>314</v>
      </c>
      <c r="R1753" t="s">
        <v>131</v>
      </c>
      <c r="S1753" s="83">
        <v>10339.800000000001</v>
      </c>
      <c r="T1753" s="83">
        <v>10622</v>
      </c>
      <c r="U1753" s="83">
        <v>-282.19999999999891</v>
      </c>
      <c r="V1753" s="83">
        <v>0</v>
      </c>
      <c r="W1753" s="83">
        <v>0</v>
      </c>
      <c r="X1753" s="83">
        <v>81.819024436987647</v>
      </c>
      <c r="Y1753">
        <v>0</v>
      </c>
      <c r="Z1753" s="83">
        <v>-28.2199999999998</v>
      </c>
      <c r="AA1753" s="83">
        <v>53.599024436987747</v>
      </c>
    </row>
    <row r="1754" spans="1:27" x14ac:dyDescent="0.25">
      <c r="A1754" t="s">
        <v>1529</v>
      </c>
      <c r="B1754" t="s">
        <v>1529</v>
      </c>
      <c r="C1754" t="s">
        <v>3012</v>
      </c>
      <c r="D1754" t="s">
        <v>3013</v>
      </c>
      <c r="E1754" t="s">
        <v>3014</v>
      </c>
      <c r="F1754" t="s">
        <v>3015</v>
      </c>
      <c r="G1754" t="s">
        <v>2310</v>
      </c>
      <c r="H1754" t="s">
        <v>3016</v>
      </c>
      <c r="I1754" t="s">
        <v>59</v>
      </c>
      <c r="J1754" t="s">
        <v>193</v>
      </c>
      <c r="K1754" t="s">
        <v>60</v>
      </c>
      <c r="L1754" t="s">
        <v>61</v>
      </c>
      <c r="M1754" t="s">
        <v>194</v>
      </c>
      <c r="N1754" t="s">
        <v>1916</v>
      </c>
      <c r="O1754" t="s">
        <v>1495</v>
      </c>
      <c r="P1754" t="s">
        <v>1923</v>
      </c>
      <c r="Q1754" t="s">
        <v>1924</v>
      </c>
      <c r="R1754" t="s">
        <v>131</v>
      </c>
      <c r="S1754" s="83">
        <v>124.8</v>
      </c>
      <c r="T1754" s="83">
        <v>169.25</v>
      </c>
      <c r="U1754" s="83">
        <v>-44.45</v>
      </c>
      <c r="V1754" s="83">
        <v>0</v>
      </c>
      <c r="W1754" s="83">
        <v>0</v>
      </c>
      <c r="X1754" s="83">
        <v>1.3036970331350177</v>
      </c>
      <c r="Y1754">
        <v>0</v>
      </c>
      <c r="Z1754" s="83">
        <v>-4.4450000000000003</v>
      </c>
      <c r="AA1754" s="83">
        <v>-3.1413029668649823</v>
      </c>
    </row>
    <row r="1755" spans="1:27" x14ac:dyDescent="0.25">
      <c r="A1755" t="s">
        <v>1529</v>
      </c>
      <c r="B1755" t="s">
        <v>1529</v>
      </c>
      <c r="C1755" t="s">
        <v>3012</v>
      </c>
      <c r="D1755" t="s">
        <v>3013</v>
      </c>
      <c r="E1755" t="s">
        <v>3014</v>
      </c>
      <c r="F1755" t="s">
        <v>3015</v>
      </c>
      <c r="G1755" t="s">
        <v>2310</v>
      </c>
      <c r="H1755" t="s">
        <v>3016</v>
      </c>
      <c r="I1755" t="s">
        <v>59</v>
      </c>
      <c r="J1755" t="s">
        <v>193</v>
      </c>
      <c r="K1755" t="s">
        <v>62</v>
      </c>
      <c r="L1755" t="s">
        <v>63</v>
      </c>
      <c r="M1755" t="s">
        <v>351</v>
      </c>
      <c r="N1755" t="s">
        <v>352</v>
      </c>
      <c r="O1755" t="s">
        <v>353</v>
      </c>
      <c r="P1755" t="s">
        <v>354</v>
      </c>
      <c r="Q1755" t="s">
        <v>355</v>
      </c>
      <c r="R1755" t="s">
        <v>131</v>
      </c>
      <c r="S1755" s="83">
        <v>21768.120000000003</v>
      </c>
      <c r="T1755" s="83">
        <v>20121.180000000004</v>
      </c>
      <c r="U1755" s="83">
        <v>1646.9399999999987</v>
      </c>
      <c r="V1755" s="83">
        <v>0</v>
      </c>
      <c r="W1755" s="83">
        <v>0</v>
      </c>
      <c r="X1755" s="83">
        <v>154.98920336292858</v>
      </c>
      <c r="Y1755">
        <v>0</v>
      </c>
      <c r="Z1755" s="83">
        <v>164.69399999999996</v>
      </c>
      <c r="AA1755" s="83">
        <v>319.68320336292823</v>
      </c>
    </row>
    <row r="1756" spans="1:27" x14ac:dyDescent="0.25">
      <c r="A1756" t="s">
        <v>1529</v>
      </c>
      <c r="B1756" t="s">
        <v>1529</v>
      </c>
      <c r="C1756" t="s">
        <v>3012</v>
      </c>
      <c r="D1756" t="s">
        <v>3013</v>
      </c>
      <c r="E1756" t="s">
        <v>3014</v>
      </c>
      <c r="F1756" t="s">
        <v>3015</v>
      </c>
      <c r="G1756" t="s">
        <v>2310</v>
      </c>
      <c r="H1756" t="s">
        <v>3016</v>
      </c>
      <c r="I1756" t="s">
        <v>59</v>
      </c>
      <c r="J1756" t="s">
        <v>193</v>
      </c>
      <c r="K1756" t="s">
        <v>62</v>
      </c>
      <c r="L1756" t="s">
        <v>63</v>
      </c>
      <c r="M1756" t="s">
        <v>1168</v>
      </c>
      <c r="N1756" t="s">
        <v>1169</v>
      </c>
      <c r="O1756" t="s">
        <v>1170</v>
      </c>
      <c r="P1756" t="s">
        <v>1171</v>
      </c>
      <c r="Q1756" t="s">
        <v>1172</v>
      </c>
      <c r="R1756" t="s">
        <v>131</v>
      </c>
      <c r="S1756" s="83">
        <v>1917</v>
      </c>
      <c r="T1756" s="83">
        <v>1623.2</v>
      </c>
      <c r="U1756" s="83">
        <v>293.79999999999995</v>
      </c>
      <c r="V1756" s="83">
        <v>0</v>
      </c>
      <c r="W1756" s="83">
        <v>0</v>
      </c>
      <c r="X1756" s="83">
        <v>12.503167055744527</v>
      </c>
      <c r="Y1756">
        <v>0</v>
      </c>
      <c r="Z1756" s="83">
        <v>29.380000000000024</v>
      </c>
      <c r="AA1756" s="83">
        <v>41.883167055744536</v>
      </c>
    </row>
    <row r="1757" spans="1:27" x14ac:dyDescent="0.25">
      <c r="A1757" t="s">
        <v>1529</v>
      </c>
      <c r="B1757" t="s">
        <v>1529</v>
      </c>
      <c r="C1757" t="s">
        <v>3012</v>
      </c>
      <c r="D1757" t="s">
        <v>3013</v>
      </c>
      <c r="E1757" t="s">
        <v>3014</v>
      </c>
      <c r="F1757" t="s">
        <v>3015</v>
      </c>
      <c r="G1757" t="s">
        <v>2310</v>
      </c>
      <c r="H1757" t="s">
        <v>3016</v>
      </c>
      <c r="I1757" t="s">
        <v>59</v>
      </c>
      <c r="J1757" t="s">
        <v>193</v>
      </c>
      <c r="K1757" t="s">
        <v>62</v>
      </c>
      <c r="L1757" t="s">
        <v>63</v>
      </c>
      <c r="M1757" t="s">
        <v>665</v>
      </c>
      <c r="N1757" t="s">
        <v>666</v>
      </c>
      <c r="O1757" t="s">
        <v>667</v>
      </c>
      <c r="P1757" t="s">
        <v>668</v>
      </c>
      <c r="Q1757" t="s">
        <v>669</v>
      </c>
      <c r="R1757" t="s">
        <v>131</v>
      </c>
      <c r="S1757" s="83">
        <v>115.2</v>
      </c>
      <c r="T1757" s="83">
        <v>0</v>
      </c>
      <c r="U1757" s="83">
        <v>115.2</v>
      </c>
      <c r="V1757" s="83">
        <v>0</v>
      </c>
      <c r="W1757" s="83">
        <v>0</v>
      </c>
      <c r="X1757" s="83">
        <v>0</v>
      </c>
      <c r="Y1757">
        <v>0</v>
      </c>
      <c r="Z1757" s="83">
        <v>11.520000000000001</v>
      </c>
      <c r="AA1757" s="83">
        <v>11.520000000000001</v>
      </c>
    </row>
    <row r="1758" spans="1:27" x14ac:dyDescent="0.25">
      <c r="A1758" t="s">
        <v>1529</v>
      </c>
      <c r="B1758" t="s">
        <v>1529</v>
      </c>
      <c r="C1758" t="s">
        <v>3012</v>
      </c>
      <c r="D1758" t="s">
        <v>3013</v>
      </c>
      <c r="E1758" t="s">
        <v>3014</v>
      </c>
      <c r="F1758" t="s">
        <v>3015</v>
      </c>
      <c r="G1758" t="s">
        <v>2310</v>
      </c>
      <c r="H1758" t="s">
        <v>3016</v>
      </c>
      <c r="I1758" t="s">
        <v>59</v>
      </c>
      <c r="J1758" t="s">
        <v>193</v>
      </c>
      <c r="K1758" t="s">
        <v>62</v>
      </c>
      <c r="L1758" t="s">
        <v>63</v>
      </c>
      <c r="M1758" t="s">
        <v>665</v>
      </c>
      <c r="N1758" t="s">
        <v>666</v>
      </c>
      <c r="O1758" t="s">
        <v>667</v>
      </c>
      <c r="P1758" t="s">
        <v>670</v>
      </c>
      <c r="Q1758" t="s">
        <v>671</v>
      </c>
      <c r="R1758" t="s">
        <v>131</v>
      </c>
      <c r="S1758" s="83">
        <v>-120</v>
      </c>
      <c r="T1758" s="83">
        <v>120</v>
      </c>
      <c r="U1758" s="83">
        <v>-240</v>
      </c>
      <c r="V1758" s="83">
        <v>0</v>
      </c>
      <c r="W1758" s="83">
        <v>0</v>
      </c>
      <c r="X1758" s="83">
        <v>0.9243346763734247</v>
      </c>
      <c r="Y1758">
        <v>0</v>
      </c>
      <c r="Z1758" s="83">
        <v>-24</v>
      </c>
      <c r="AA1758" s="83">
        <v>-23.075665323626573</v>
      </c>
    </row>
    <row r="1759" spans="1:27" x14ac:dyDescent="0.25">
      <c r="A1759" t="s">
        <v>1529</v>
      </c>
      <c r="B1759" t="s">
        <v>1529</v>
      </c>
      <c r="C1759" t="s">
        <v>3012</v>
      </c>
      <c r="D1759" t="s">
        <v>3013</v>
      </c>
      <c r="E1759" t="s">
        <v>3014</v>
      </c>
      <c r="F1759" t="s">
        <v>3015</v>
      </c>
      <c r="G1759" t="s">
        <v>2310</v>
      </c>
      <c r="H1759" t="s">
        <v>3016</v>
      </c>
      <c r="I1759" t="s">
        <v>59</v>
      </c>
      <c r="J1759" t="s">
        <v>193</v>
      </c>
      <c r="K1759" t="s">
        <v>62</v>
      </c>
      <c r="L1759" t="s">
        <v>63</v>
      </c>
      <c r="M1759" t="s">
        <v>660</v>
      </c>
      <c r="N1759" t="s">
        <v>661</v>
      </c>
      <c r="O1759" t="s">
        <v>662</v>
      </c>
      <c r="P1759" t="s">
        <v>1037</v>
      </c>
      <c r="Q1759" t="s">
        <v>1038</v>
      </c>
      <c r="R1759" t="s">
        <v>131</v>
      </c>
      <c r="S1759" s="83">
        <v>1062.54</v>
      </c>
      <c r="T1759" s="83">
        <v>3065.04</v>
      </c>
      <c r="U1759" s="83">
        <v>-2002.5</v>
      </c>
      <c r="V1759" s="83">
        <v>0</v>
      </c>
      <c r="W1759" s="83">
        <v>0</v>
      </c>
      <c r="X1759" s="83">
        <v>23.609356303930017</v>
      </c>
      <c r="Y1759">
        <v>0</v>
      </c>
      <c r="Z1759" s="83">
        <v>-200.25</v>
      </c>
      <c r="AA1759" s="83">
        <v>-176.64064369606996</v>
      </c>
    </row>
    <row r="1760" spans="1:27" x14ac:dyDescent="0.25">
      <c r="A1760" t="s">
        <v>1529</v>
      </c>
      <c r="B1760" t="s">
        <v>1529</v>
      </c>
      <c r="C1760" t="s">
        <v>3012</v>
      </c>
      <c r="D1760" t="s">
        <v>3013</v>
      </c>
      <c r="E1760" t="s">
        <v>3014</v>
      </c>
      <c r="F1760" t="s">
        <v>3015</v>
      </c>
      <c r="G1760" t="s">
        <v>2310</v>
      </c>
      <c r="H1760" t="s">
        <v>3016</v>
      </c>
      <c r="I1760" t="s">
        <v>59</v>
      </c>
      <c r="J1760" t="s">
        <v>193</v>
      </c>
      <c r="K1760" t="s">
        <v>62</v>
      </c>
      <c r="L1760" t="s">
        <v>63</v>
      </c>
      <c r="M1760" t="s">
        <v>660</v>
      </c>
      <c r="N1760" t="s">
        <v>661</v>
      </c>
      <c r="O1760" t="s">
        <v>662</v>
      </c>
      <c r="P1760" t="s">
        <v>663</v>
      </c>
      <c r="Q1760" t="s">
        <v>664</v>
      </c>
      <c r="R1760" t="s">
        <v>131</v>
      </c>
      <c r="S1760" s="83">
        <v>32702.060000000005</v>
      </c>
      <c r="T1760" s="83">
        <v>34042.14</v>
      </c>
      <c r="U1760" s="83">
        <v>-1340.0799999999963</v>
      </c>
      <c r="V1760" s="83">
        <v>0</v>
      </c>
      <c r="W1760" s="83">
        <v>0</v>
      </c>
      <c r="X1760" s="83">
        <v>262.21942049965685</v>
      </c>
      <c r="Y1760">
        <v>0</v>
      </c>
      <c r="Z1760" s="83">
        <v>-134.00799999999941</v>
      </c>
      <c r="AA1760" s="83">
        <v>128.21142049965687</v>
      </c>
    </row>
    <row r="1761" spans="1:27" x14ac:dyDescent="0.25">
      <c r="A1761" t="s">
        <v>1529</v>
      </c>
      <c r="B1761" t="s">
        <v>1529</v>
      </c>
      <c r="C1761" t="s">
        <v>3012</v>
      </c>
      <c r="D1761" t="s">
        <v>3013</v>
      </c>
      <c r="E1761" t="s">
        <v>3014</v>
      </c>
      <c r="F1761" t="s">
        <v>3015</v>
      </c>
      <c r="G1761" t="s">
        <v>2310</v>
      </c>
      <c r="H1761" t="s">
        <v>3016</v>
      </c>
      <c r="I1761" t="s">
        <v>59</v>
      </c>
      <c r="J1761" t="s">
        <v>193</v>
      </c>
      <c r="K1761" t="s">
        <v>62</v>
      </c>
      <c r="L1761" t="s">
        <v>63</v>
      </c>
      <c r="M1761" t="s">
        <v>660</v>
      </c>
      <c r="N1761" t="s">
        <v>661</v>
      </c>
      <c r="O1761" t="s">
        <v>662</v>
      </c>
      <c r="P1761" t="s">
        <v>1166</v>
      </c>
      <c r="Q1761" t="s">
        <v>1167</v>
      </c>
      <c r="R1761" t="s">
        <v>131</v>
      </c>
      <c r="S1761" s="83">
        <v>24903.379999999997</v>
      </c>
      <c r="T1761" s="83">
        <v>24012.54</v>
      </c>
      <c r="U1761" s="83">
        <v>890.83999999999651</v>
      </c>
      <c r="V1761" s="83">
        <v>0</v>
      </c>
      <c r="W1761" s="83">
        <v>0</v>
      </c>
      <c r="X1761" s="83">
        <v>184.96352824836598</v>
      </c>
      <c r="Y1761">
        <v>0</v>
      </c>
      <c r="Z1761" s="83">
        <v>89.083999999999833</v>
      </c>
      <c r="AA1761" s="83">
        <v>274.04752824836532</v>
      </c>
    </row>
    <row r="1762" spans="1:27" x14ac:dyDescent="0.25">
      <c r="A1762" t="s">
        <v>1529</v>
      </c>
      <c r="B1762" t="s">
        <v>1529</v>
      </c>
      <c r="C1762" t="s">
        <v>3012</v>
      </c>
      <c r="D1762" t="s">
        <v>3013</v>
      </c>
      <c r="E1762" t="s">
        <v>3014</v>
      </c>
      <c r="F1762" t="s">
        <v>3015</v>
      </c>
      <c r="G1762" t="s">
        <v>2310</v>
      </c>
      <c r="H1762" t="s">
        <v>3016</v>
      </c>
      <c r="I1762" t="s">
        <v>59</v>
      </c>
      <c r="J1762" t="s">
        <v>193</v>
      </c>
      <c r="K1762" t="s">
        <v>62</v>
      </c>
      <c r="L1762" t="s">
        <v>63</v>
      </c>
      <c r="M1762" t="s">
        <v>660</v>
      </c>
      <c r="N1762" t="s">
        <v>1023</v>
      </c>
      <c r="O1762" t="s">
        <v>1024</v>
      </c>
      <c r="P1762" t="s">
        <v>1025</v>
      </c>
      <c r="Q1762" t="s">
        <v>1026</v>
      </c>
      <c r="R1762" t="s">
        <v>131</v>
      </c>
      <c r="S1762" s="83">
        <v>328.32</v>
      </c>
      <c r="T1762" s="83">
        <v>0</v>
      </c>
      <c r="U1762" s="83">
        <v>328.32</v>
      </c>
      <c r="V1762" s="83">
        <v>0</v>
      </c>
      <c r="W1762" s="83">
        <v>0</v>
      </c>
      <c r="X1762" s="83">
        <v>0</v>
      </c>
      <c r="Y1762">
        <v>0</v>
      </c>
      <c r="Z1762" s="83">
        <v>32.832000000000001</v>
      </c>
      <c r="AA1762" s="83">
        <v>32.832000000000001</v>
      </c>
    </row>
    <row r="1763" spans="1:27" x14ac:dyDescent="0.25">
      <c r="A1763" t="s">
        <v>1529</v>
      </c>
      <c r="B1763" t="s">
        <v>1529</v>
      </c>
      <c r="C1763" t="s">
        <v>3012</v>
      </c>
      <c r="D1763" t="s">
        <v>3013</v>
      </c>
      <c r="E1763" t="s">
        <v>3014</v>
      </c>
      <c r="F1763" t="s">
        <v>3015</v>
      </c>
      <c r="G1763" t="s">
        <v>2310</v>
      </c>
      <c r="H1763" t="s">
        <v>3016</v>
      </c>
      <c r="I1763" t="s">
        <v>59</v>
      </c>
      <c r="J1763" t="s">
        <v>193</v>
      </c>
      <c r="K1763" t="s">
        <v>62</v>
      </c>
      <c r="L1763" t="s">
        <v>63</v>
      </c>
      <c r="M1763" t="s">
        <v>660</v>
      </c>
      <c r="N1763" t="s">
        <v>1023</v>
      </c>
      <c r="O1763" t="s">
        <v>1024</v>
      </c>
      <c r="P1763" t="s">
        <v>1164</v>
      </c>
      <c r="Q1763" t="s">
        <v>1165</v>
      </c>
      <c r="R1763" t="s">
        <v>131</v>
      </c>
      <c r="S1763" s="83">
        <v>164.16</v>
      </c>
      <c r="T1763" s="83">
        <v>123.12</v>
      </c>
      <c r="U1763" s="83">
        <v>41.039999999999992</v>
      </c>
      <c r="V1763" s="83">
        <v>0</v>
      </c>
      <c r="W1763" s="83">
        <v>0</v>
      </c>
      <c r="X1763" s="83">
        <v>0.94836737795913384</v>
      </c>
      <c r="Y1763">
        <v>0</v>
      </c>
      <c r="Z1763" s="83">
        <v>4.1039999999999992</v>
      </c>
      <c r="AA1763" s="83">
        <v>5.0523673779591327</v>
      </c>
    </row>
    <row r="1764" spans="1:27" x14ac:dyDescent="0.25">
      <c r="A1764" t="s">
        <v>1529</v>
      </c>
      <c r="B1764" t="s">
        <v>1529</v>
      </c>
      <c r="C1764" t="s">
        <v>3012</v>
      </c>
      <c r="D1764" t="s">
        <v>3013</v>
      </c>
      <c r="E1764" t="s">
        <v>3014</v>
      </c>
      <c r="F1764" t="s">
        <v>3015</v>
      </c>
      <c r="G1764" t="s">
        <v>2310</v>
      </c>
      <c r="H1764" t="s">
        <v>3016</v>
      </c>
      <c r="I1764" t="s">
        <v>59</v>
      </c>
      <c r="J1764" t="s">
        <v>193</v>
      </c>
      <c r="K1764" t="s">
        <v>62</v>
      </c>
      <c r="L1764" t="s">
        <v>63</v>
      </c>
      <c r="M1764" t="s">
        <v>660</v>
      </c>
      <c r="N1764" t="s">
        <v>1023</v>
      </c>
      <c r="O1764" t="s">
        <v>1024</v>
      </c>
      <c r="P1764" t="s">
        <v>1027</v>
      </c>
      <c r="Q1764" t="s">
        <v>1028</v>
      </c>
      <c r="R1764" t="s">
        <v>131</v>
      </c>
      <c r="S1764" s="83">
        <v>168.48</v>
      </c>
      <c r="T1764" s="83">
        <v>84.24</v>
      </c>
      <c r="U1764" s="83">
        <v>84.24</v>
      </c>
      <c r="V1764" s="83">
        <v>0</v>
      </c>
      <c r="W1764" s="83">
        <v>0</v>
      </c>
      <c r="X1764" s="83">
        <v>0.64888294281414416</v>
      </c>
      <c r="Y1764">
        <v>0</v>
      </c>
      <c r="Z1764" s="83">
        <v>8.4239999999999995</v>
      </c>
      <c r="AA1764" s="83">
        <v>9.0728829428141431</v>
      </c>
    </row>
    <row r="1765" spans="1:27" x14ac:dyDescent="0.25">
      <c r="A1765" t="s">
        <v>1529</v>
      </c>
      <c r="B1765" t="s">
        <v>1529</v>
      </c>
      <c r="C1765" t="s">
        <v>3012</v>
      </c>
      <c r="D1765" t="s">
        <v>3013</v>
      </c>
      <c r="E1765" t="s">
        <v>3014</v>
      </c>
      <c r="F1765" t="s">
        <v>3015</v>
      </c>
      <c r="G1765" t="s">
        <v>2310</v>
      </c>
      <c r="H1765" t="s">
        <v>3016</v>
      </c>
      <c r="I1765" t="s">
        <v>59</v>
      </c>
      <c r="J1765" t="s">
        <v>193</v>
      </c>
      <c r="K1765" t="s">
        <v>62</v>
      </c>
      <c r="L1765" t="s">
        <v>63</v>
      </c>
      <c r="M1765" t="s">
        <v>660</v>
      </c>
      <c r="N1765" t="s">
        <v>1023</v>
      </c>
      <c r="O1765" t="s">
        <v>1024</v>
      </c>
      <c r="P1765" t="s">
        <v>1033</v>
      </c>
      <c r="Q1765" t="s">
        <v>1034</v>
      </c>
      <c r="R1765" t="s">
        <v>131</v>
      </c>
      <c r="S1765" s="83">
        <v>200.2</v>
      </c>
      <c r="T1765" s="83">
        <v>0</v>
      </c>
      <c r="U1765" s="83">
        <v>200.2</v>
      </c>
      <c r="V1765" s="83">
        <v>0</v>
      </c>
      <c r="W1765" s="83">
        <v>0</v>
      </c>
      <c r="X1765" s="83">
        <v>0</v>
      </c>
      <c r="Y1765">
        <v>0</v>
      </c>
      <c r="Z1765" s="83">
        <v>20.02</v>
      </c>
      <c r="AA1765" s="83">
        <v>20.02</v>
      </c>
    </row>
    <row r="1766" spans="1:27" x14ac:dyDescent="0.25">
      <c r="A1766" t="s">
        <v>1529</v>
      </c>
      <c r="B1766" t="s">
        <v>1529</v>
      </c>
      <c r="C1766" t="s">
        <v>3012</v>
      </c>
      <c r="D1766" t="s">
        <v>3013</v>
      </c>
      <c r="E1766" t="s">
        <v>3014</v>
      </c>
      <c r="F1766" t="s">
        <v>3015</v>
      </c>
      <c r="G1766" t="s">
        <v>2310</v>
      </c>
      <c r="H1766" t="s">
        <v>3016</v>
      </c>
      <c r="I1766" t="s">
        <v>59</v>
      </c>
      <c r="J1766" t="s">
        <v>193</v>
      </c>
      <c r="K1766" t="s">
        <v>62</v>
      </c>
      <c r="L1766" t="s">
        <v>63</v>
      </c>
      <c r="M1766" t="s">
        <v>660</v>
      </c>
      <c r="N1766" t="s">
        <v>1023</v>
      </c>
      <c r="O1766" t="s">
        <v>1024</v>
      </c>
      <c r="P1766" t="s">
        <v>2305</v>
      </c>
      <c r="Q1766" t="s">
        <v>2306</v>
      </c>
      <c r="R1766" t="s">
        <v>131</v>
      </c>
      <c r="S1766" s="83">
        <v>202.8</v>
      </c>
      <c r="T1766" s="83">
        <v>0</v>
      </c>
      <c r="U1766" s="83">
        <v>202.8</v>
      </c>
      <c r="V1766" s="83">
        <v>0</v>
      </c>
      <c r="W1766" s="83">
        <v>0</v>
      </c>
      <c r="X1766" s="83">
        <v>0</v>
      </c>
      <c r="Y1766">
        <v>0</v>
      </c>
      <c r="Z1766" s="83">
        <v>20.28</v>
      </c>
      <c r="AA1766" s="83">
        <v>20.28</v>
      </c>
    </row>
    <row r="1767" spans="1:27" x14ac:dyDescent="0.25">
      <c r="A1767" t="s">
        <v>1529</v>
      </c>
      <c r="B1767" t="s">
        <v>1529</v>
      </c>
      <c r="C1767" t="s">
        <v>3012</v>
      </c>
      <c r="D1767" t="s">
        <v>3013</v>
      </c>
      <c r="E1767" t="s">
        <v>3014</v>
      </c>
      <c r="F1767" t="s">
        <v>3015</v>
      </c>
      <c r="G1767" t="s">
        <v>2310</v>
      </c>
      <c r="H1767" t="s">
        <v>3016</v>
      </c>
      <c r="I1767" t="s">
        <v>59</v>
      </c>
      <c r="J1767" t="s">
        <v>193</v>
      </c>
      <c r="K1767" t="s">
        <v>62</v>
      </c>
      <c r="L1767" t="s">
        <v>63</v>
      </c>
      <c r="M1767" t="s">
        <v>660</v>
      </c>
      <c r="N1767" t="s">
        <v>1927</v>
      </c>
      <c r="O1767" t="s">
        <v>1497</v>
      </c>
      <c r="P1767" t="s">
        <v>1928</v>
      </c>
      <c r="Q1767" t="s">
        <v>1929</v>
      </c>
      <c r="R1767" t="s">
        <v>131</v>
      </c>
      <c r="S1767" s="83">
        <v>1689.84</v>
      </c>
      <c r="T1767" s="83">
        <v>0</v>
      </c>
      <c r="U1767" s="83">
        <v>1689.84</v>
      </c>
      <c r="V1767" s="83">
        <v>0</v>
      </c>
      <c r="W1767" s="83">
        <v>0</v>
      </c>
      <c r="X1767" s="83">
        <v>0</v>
      </c>
      <c r="Y1767">
        <v>0</v>
      </c>
      <c r="Z1767" s="83">
        <v>168.98400000000001</v>
      </c>
      <c r="AA1767" s="83">
        <v>168.98400000000001</v>
      </c>
    </row>
    <row r="1768" spans="1:27" x14ac:dyDescent="0.25">
      <c r="A1768" t="s">
        <v>1529</v>
      </c>
      <c r="B1768" t="s">
        <v>1529</v>
      </c>
      <c r="C1768" t="s">
        <v>3012</v>
      </c>
      <c r="D1768" t="s">
        <v>3013</v>
      </c>
      <c r="E1768" t="s">
        <v>3014</v>
      </c>
      <c r="F1768" t="s">
        <v>3015</v>
      </c>
      <c r="G1768" t="s">
        <v>2310</v>
      </c>
      <c r="H1768" t="s">
        <v>3016</v>
      </c>
      <c r="I1768" t="s">
        <v>59</v>
      </c>
      <c r="J1768" t="s">
        <v>193</v>
      </c>
      <c r="K1768" t="s">
        <v>64</v>
      </c>
      <c r="L1768" t="s">
        <v>65</v>
      </c>
      <c r="M1768" t="s">
        <v>315</v>
      </c>
      <c r="N1768" t="s">
        <v>316</v>
      </c>
      <c r="O1768" t="s">
        <v>317</v>
      </c>
      <c r="P1768" t="s">
        <v>318</v>
      </c>
      <c r="Q1768" t="s">
        <v>319</v>
      </c>
      <c r="R1768" t="s">
        <v>131</v>
      </c>
      <c r="S1768" s="83">
        <v>102.96</v>
      </c>
      <c r="T1768" s="83">
        <v>52</v>
      </c>
      <c r="U1768" s="83">
        <v>50.959999999999994</v>
      </c>
      <c r="V1768" s="83">
        <v>0</v>
      </c>
      <c r="W1768" s="83">
        <v>0</v>
      </c>
      <c r="X1768" s="83">
        <v>0.40054502642848411</v>
      </c>
      <c r="Y1768">
        <v>0</v>
      </c>
      <c r="Z1768" s="83">
        <v>5.0959999999999992</v>
      </c>
      <c r="AA1768" s="83">
        <v>5.4965450264284836</v>
      </c>
    </row>
    <row r="1769" spans="1:27" x14ac:dyDescent="0.25">
      <c r="A1769" t="s">
        <v>1529</v>
      </c>
      <c r="B1769" t="s">
        <v>1529</v>
      </c>
      <c r="C1769" t="s">
        <v>3012</v>
      </c>
      <c r="D1769" t="s">
        <v>3013</v>
      </c>
      <c r="E1769" t="s">
        <v>3014</v>
      </c>
      <c r="F1769" t="s">
        <v>3015</v>
      </c>
      <c r="G1769" t="s">
        <v>2310</v>
      </c>
      <c r="H1769" t="s">
        <v>3016</v>
      </c>
      <c r="I1769" t="s">
        <v>59</v>
      </c>
      <c r="J1769" t="s">
        <v>193</v>
      </c>
      <c r="K1769" t="s">
        <v>64</v>
      </c>
      <c r="L1769" t="s">
        <v>65</v>
      </c>
      <c r="M1769" t="s">
        <v>315</v>
      </c>
      <c r="N1769" t="s">
        <v>316</v>
      </c>
      <c r="O1769" t="s">
        <v>317</v>
      </c>
      <c r="P1769" t="s">
        <v>1184</v>
      </c>
      <c r="Q1769" t="s">
        <v>1185</v>
      </c>
      <c r="R1769" t="s">
        <v>131</v>
      </c>
      <c r="S1769" s="83">
        <v>0</v>
      </c>
      <c r="T1769" s="83">
        <v>110.88</v>
      </c>
      <c r="U1769" s="83">
        <v>-110.88</v>
      </c>
      <c r="V1769" s="83">
        <v>0</v>
      </c>
      <c r="W1769" s="83">
        <v>0</v>
      </c>
      <c r="X1769" s="83">
        <v>0.85408524096904437</v>
      </c>
      <c r="Y1769">
        <v>0</v>
      </c>
      <c r="Z1769" s="83">
        <v>-11.088000000000001</v>
      </c>
      <c r="AA1769" s="83">
        <v>-10.233914759030956</v>
      </c>
    </row>
    <row r="1770" spans="1:27" x14ac:dyDescent="0.25">
      <c r="A1770" t="s">
        <v>1529</v>
      </c>
      <c r="B1770" t="s">
        <v>1529</v>
      </c>
      <c r="C1770" t="s">
        <v>3012</v>
      </c>
      <c r="D1770" t="s">
        <v>3013</v>
      </c>
      <c r="E1770" t="s">
        <v>3014</v>
      </c>
      <c r="F1770" t="s">
        <v>3015</v>
      </c>
      <c r="G1770" t="s">
        <v>2310</v>
      </c>
      <c r="H1770" t="s">
        <v>3016</v>
      </c>
      <c r="I1770" t="s">
        <v>59</v>
      </c>
      <c r="J1770" t="s">
        <v>193</v>
      </c>
      <c r="K1770" t="s">
        <v>64</v>
      </c>
      <c r="L1770" t="s">
        <v>65</v>
      </c>
      <c r="M1770" t="s">
        <v>315</v>
      </c>
      <c r="N1770" t="s">
        <v>316</v>
      </c>
      <c r="O1770" t="s">
        <v>317</v>
      </c>
      <c r="P1770" t="s">
        <v>1186</v>
      </c>
      <c r="Q1770" t="s">
        <v>1187</v>
      </c>
      <c r="R1770" t="s">
        <v>131</v>
      </c>
      <c r="S1770" s="83">
        <v>1370.56</v>
      </c>
      <c r="T1770" s="83">
        <v>1064.1200000000001</v>
      </c>
      <c r="U1770" s="83">
        <v>306.43999999999983</v>
      </c>
      <c r="V1770" s="83">
        <v>0</v>
      </c>
      <c r="W1770" s="83">
        <v>0</v>
      </c>
      <c r="X1770" s="83">
        <v>8.1966917985207406</v>
      </c>
      <c r="Y1770">
        <v>0</v>
      </c>
      <c r="Z1770" s="83">
        <v>30.643999999999998</v>
      </c>
      <c r="AA1770" s="83">
        <v>38.84069179852073</v>
      </c>
    </row>
    <row r="1771" spans="1:27" x14ac:dyDescent="0.25">
      <c r="A1771" t="s">
        <v>1529</v>
      </c>
      <c r="B1771" t="s">
        <v>1529</v>
      </c>
      <c r="C1771" t="s">
        <v>3012</v>
      </c>
      <c r="D1771" t="s">
        <v>3013</v>
      </c>
      <c r="E1771" t="s">
        <v>3014</v>
      </c>
      <c r="F1771" t="s">
        <v>3015</v>
      </c>
      <c r="G1771" t="s">
        <v>2310</v>
      </c>
      <c r="H1771" t="s">
        <v>3016</v>
      </c>
      <c r="I1771" t="s">
        <v>59</v>
      </c>
      <c r="J1771" t="s">
        <v>193</v>
      </c>
      <c r="K1771" t="s">
        <v>64</v>
      </c>
      <c r="L1771" t="s">
        <v>65</v>
      </c>
      <c r="M1771" t="s">
        <v>315</v>
      </c>
      <c r="N1771" t="s">
        <v>316</v>
      </c>
      <c r="O1771" t="s">
        <v>317</v>
      </c>
      <c r="P1771" t="s">
        <v>1045</v>
      </c>
      <c r="Q1771" t="s">
        <v>1046</v>
      </c>
      <c r="R1771" t="s">
        <v>131</v>
      </c>
      <c r="S1771" s="83">
        <v>841.60000000000014</v>
      </c>
      <c r="T1771" s="83">
        <v>744.8</v>
      </c>
      <c r="U1771" s="83">
        <v>96.800000000000182</v>
      </c>
      <c r="V1771" s="83">
        <v>0</v>
      </c>
      <c r="W1771" s="83">
        <v>0</v>
      </c>
      <c r="X1771" s="83">
        <v>5.7370372246910559</v>
      </c>
      <c r="Y1771">
        <v>0</v>
      </c>
      <c r="Z1771" s="83">
        <v>9.680000000000021</v>
      </c>
      <c r="AA1771" s="83">
        <v>15.417037224691086</v>
      </c>
    </row>
    <row r="1772" spans="1:27" x14ac:dyDescent="0.25">
      <c r="A1772" t="s">
        <v>1529</v>
      </c>
      <c r="B1772" t="s">
        <v>1529</v>
      </c>
      <c r="C1772" t="s">
        <v>3012</v>
      </c>
      <c r="D1772" t="s">
        <v>3013</v>
      </c>
      <c r="E1772" t="s">
        <v>3014</v>
      </c>
      <c r="F1772" t="s">
        <v>3015</v>
      </c>
      <c r="G1772" t="s">
        <v>2310</v>
      </c>
      <c r="H1772" t="s">
        <v>3016</v>
      </c>
      <c r="I1772" t="s">
        <v>59</v>
      </c>
      <c r="J1772" t="s">
        <v>193</v>
      </c>
      <c r="K1772" t="s">
        <v>64</v>
      </c>
      <c r="L1772" t="s">
        <v>65</v>
      </c>
      <c r="M1772" t="s">
        <v>742</v>
      </c>
      <c r="N1772" t="s">
        <v>743</v>
      </c>
      <c r="O1772" t="s">
        <v>744</v>
      </c>
      <c r="P1772" t="s">
        <v>745</v>
      </c>
      <c r="Q1772" t="s">
        <v>746</v>
      </c>
      <c r="R1772" t="s">
        <v>131</v>
      </c>
      <c r="S1772" s="83">
        <v>5764.8499999999995</v>
      </c>
      <c r="T1772" s="83">
        <v>4666.1499999999996</v>
      </c>
      <c r="U1772" s="83">
        <v>1098.6999999999998</v>
      </c>
      <c r="V1772" s="83">
        <v>0</v>
      </c>
      <c r="W1772" s="83">
        <v>0</v>
      </c>
      <c r="X1772" s="83">
        <v>35.942368751332133</v>
      </c>
      <c r="Y1772">
        <v>0</v>
      </c>
      <c r="Z1772" s="83">
        <v>109.87</v>
      </c>
      <c r="AA1772" s="83">
        <v>145.81236875133214</v>
      </c>
    </row>
    <row r="1773" spans="1:27" x14ac:dyDescent="0.25">
      <c r="A1773" t="s">
        <v>1529</v>
      </c>
      <c r="B1773" t="s">
        <v>1529</v>
      </c>
      <c r="C1773" t="s">
        <v>3012</v>
      </c>
      <c r="D1773" t="s">
        <v>3013</v>
      </c>
      <c r="E1773" t="s">
        <v>3014</v>
      </c>
      <c r="F1773" t="s">
        <v>3015</v>
      </c>
      <c r="G1773" t="s">
        <v>2310</v>
      </c>
      <c r="H1773" t="s">
        <v>3016</v>
      </c>
      <c r="I1773" t="s">
        <v>59</v>
      </c>
      <c r="J1773" t="s">
        <v>193</v>
      </c>
      <c r="K1773" t="s">
        <v>64</v>
      </c>
      <c r="L1773" t="s">
        <v>65</v>
      </c>
      <c r="M1773" t="s">
        <v>742</v>
      </c>
      <c r="N1773" t="s">
        <v>743</v>
      </c>
      <c r="O1773" t="s">
        <v>744</v>
      </c>
      <c r="P1773" t="s">
        <v>1792</v>
      </c>
      <c r="Q1773" t="s">
        <v>1793</v>
      </c>
      <c r="R1773" t="s">
        <v>131</v>
      </c>
      <c r="S1773" s="83">
        <v>1852.2000000000003</v>
      </c>
      <c r="T1773" s="83">
        <v>1736.8000000000002</v>
      </c>
      <c r="U1773" s="83">
        <v>115.40000000000009</v>
      </c>
      <c r="V1773" s="83">
        <v>0</v>
      </c>
      <c r="W1773" s="83">
        <v>0</v>
      </c>
      <c r="X1773" s="83">
        <v>13.37820388271137</v>
      </c>
      <c r="Y1773">
        <v>0</v>
      </c>
      <c r="Z1773" s="83">
        <v>11.539999999999992</v>
      </c>
      <c r="AA1773" s="83">
        <v>24.918203882711367</v>
      </c>
    </row>
    <row r="1774" spans="1:27" x14ac:dyDescent="0.25">
      <c r="A1774" t="s">
        <v>1529</v>
      </c>
      <c r="B1774" t="s">
        <v>1529</v>
      </c>
      <c r="C1774" t="s">
        <v>3012</v>
      </c>
      <c r="D1774" t="s">
        <v>3013</v>
      </c>
      <c r="E1774" t="s">
        <v>3014</v>
      </c>
      <c r="F1774" t="s">
        <v>3015</v>
      </c>
      <c r="G1774" t="s">
        <v>2310</v>
      </c>
      <c r="H1774" t="s">
        <v>3016</v>
      </c>
      <c r="I1774" t="s">
        <v>59</v>
      </c>
      <c r="J1774" t="s">
        <v>193</v>
      </c>
      <c r="K1774" t="s">
        <v>64</v>
      </c>
      <c r="L1774" t="s">
        <v>65</v>
      </c>
      <c r="M1774" t="s">
        <v>499</v>
      </c>
      <c r="N1774" t="s">
        <v>500</v>
      </c>
      <c r="O1774" t="s">
        <v>501</v>
      </c>
      <c r="P1774" t="s">
        <v>502</v>
      </c>
      <c r="Q1774" t="s">
        <v>503</v>
      </c>
      <c r="R1774" t="s">
        <v>131</v>
      </c>
      <c r="S1774" s="83">
        <v>922.5</v>
      </c>
      <c r="T1774" s="83">
        <v>2981.7599999999998</v>
      </c>
      <c r="U1774" s="83">
        <v>-2059.2599999999998</v>
      </c>
      <c r="V1774" s="83">
        <v>0</v>
      </c>
      <c r="W1774" s="83">
        <v>0</v>
      </c>
      <c r="X1774" s="83">
        <v>22.967868038526859</v>
      </c>
      <c r="Y1774">
        <v>0</v>
      </c>
      <c r="Z1774" s="83">
        <v>-205.92599999999999</v>
      </c>
      <c r="AA1774" s="83">
        <v>-182.9581319614731</v>
      </c>
    </row>
    <row r="1775" spans="1:27" x14ac:dyDescent="0.25">
      <c r="A1775" t="s">
        <v>1529</v>
      </c>
      <c r="B1775" t="s">
        <v>1529</v>
      </c>
      <c r="C1775" t="s">
        <v>3012</v>
      </c>
      <c r="D1775" t="s">
        <v>3013</v>
      </c>
      <c r="E1775" t="s">
        <v>3014</v>
      </c>
      <c r="F1775" t="s">
        <v>3015</v>
      </c>
      <c r="G1775" t="s">
        <v>2310</v>
      </c>
      <c r="H1775" t="s">
        <v>3016</v>
      </c>
      <c r="I1775" t="s">
        <v>59</v>
      </c>
      <c r="J1775" t="s">
        <v>193</v>
      </c>
      <c r="K1775" t="s">
        <v>64</v>
      </c>
      <c r="L1775" t="s">
        <v>65</v>
      </c>
      <c r="M1775" t="s">
        <v>499</v>
      </c>
      <c r="N1775" t="s">
        <v>500</v>
      </c>
      <c r="O1775" t="s">
        <v>501</v>
      </c>
      <c r="P1775" t="s">
        <v>504</v>
      </c>
      <c r="Q1775" t="s">
        <v>505</v>
      </c>
      <c r="R1775" t="s">
        <v>131</v>
      </c>
      <c r="S1775" s="83">
        <v>3954.0000000000005</v>
      </c>
      <c r="T1775" s="83">
        <v>2649</v>
      </c>
      <c r="U1775" s="83">
        <v>1305.0000000000005</v>
      </c>
      <c r="V1775" s="83">
        <v>0</v>
      </c>
      <c r="W1775" s="83">
        <v>0</v>
      </c>
      <c r="X1775" s="83">
        <v>20.404687980943351</v>
      </c>
      <c r="Y1775">
        <v>0</v>
      </c>
      <c r="Z1775" s="83">
        <v>130.50000000000011</v>
      </c>
      <c r="AA1775" s="83">
        <v>150.90468798094344</v>
      </c>
    </row>
    <row r="1776" spans="1:27" x14ac:dyDescent="0.25">
      <c r="A1776" t="s">
        <v>1529</v>
      </c>
      <c r="B1776" t="s">
        <v>1529</v>
      </c>
      <c r="C1776" t="s">
        <v>3012</v>
      </c>
      <c r="D1776" t="s">
        <v>3013</v>
      </c>
      <c r="E1776" t="s">
        <v>3014</v>
      </c>
      <c r="F1776" t="s">
        <v>3015</v>
      </c>
      <c r="G1776" t="s">
        <v>2310</v>
      </c>
      <c r="H1776" t="s">
        <v>3016</v>
      </c>
      <c r="I1776" t="s">
        <v>59</v>
      </c>
      <c r="J1776" t="s">
        <v>193</v>
      </c>
      <c r="K1776" t="s">
        <v>64</v>
      </c>
      <c r="L1776" t="s">
        <v>65</v>
      </c>
      <c r="M1776" t="s">
        <v>499</v>
      </c>
      <c r="N1776" t="s">
        <v>1200</v>
      </c>
      <c r="O1776" t="s">
        <v>1201</v>
      </c>
      <c r="P1776" t="s">
        <v>1202</v>
      </c>
      <c r="Q1776" t="s">
        <v>1203</v>
      </c>
      <c r="R1776" t="s">
        <v>131</v>
      </c>
      <c r="S1776" s="83">
        <v>29512.35</v>
      </c>
      <c r="T1776" s="83">
        <v>29857.470000000005</v>
      </c>
      <c r="U1776" s="83">
        <v>-345.12000000000626</v>
      </c>
      <c r="V1776" s="83">
        <v>0</v>
      </c>
      <c r="W1776" s="83">
        <v>0</v>
      </c>
      <c r="X1776" s="83">
        <v>229.98579058149366</v>
      </c>
      <c r="Y1776">
        <v>0</v>
      </c>
      <c r="Z1776" s="83">
        <v>-34.512000000000171</v>
      </c>
      <c r="AA1776" s="83">
        <v>195.47379058149318</v>
      </c>
    </row>
    <row r="1777" spans="1:27" x14ac:dyDescent="0.25">
      <c r="A1777" t="s">
        <v>1529</v>
      </c>
      <c r="B1777" t="s">
        <v>1529</v>
      </c>
      <c r="C1777" t="s">
        <v>3012</v>
      </c>
      <c r="D1777" t="s">
        <v>3013</v>
      </c>
      <c r="E1777" t="s">
        <v>3014</v>
      </c>
      <c r="F1777" t="s">
        <v>3015</v>
      </c>
      <c r="G1777" t="s">
        <v>2310</v>
      </c>
      <c r="H1777" t="s">
        <v>3016</v>
      </c>
      <c r="I1777" t="s">
        <v>44</v>
      </c>
      <c r="J1777" t="s">
        <v>45</v>
      </c>
      <c r="K1777" t="s">
        <v>46</v>
      </c>
      <c r="L1777" t="s">
        <v>47</v>
      </c>
      <c r="M1777" t="s">
        <v>506</v>
      </c>
      <c r="N1777" t="s">
        <v>926</v>
      </c>
      <c r="O1777" t="s">
        <v>818</v>
      </c>
      <c r="P1777" t="s">
        <v>1051</v>
      </c>
      <c r="Q1777" t="s">
        <v>1052</v>
      </c>
      <c r="R1777" t="s">
        <v>131</v>
      </c>
      <c r="S1777" s="83">
        <v>10.68</v>
      </c>
      <c r="T1777" s="83">
        <v>53.4</v>
      </c>
      <c r="U1777" s="83">
        <v>-42.72</v>
      </c>
      <c r="V1777" s="83">
        <v>0</v>
      </c>
      <c r="W1777" s="83">
        <v>0</v>
      </c>
      <c r="X1777" s="83">
        <v>0.41132893098617401</v>
      </c>
      <c r="Y1777">
        <v>0</v>
      </c>
      <c r="Z1777" s="83">
        <v>-4.2720000000000002</v>
      </c>
      <c r="AA1777" s="83">
        <v>-3.8606710690138262</v>
      </c>
    </row>
    <row r="1778" spans="1:27" x14ac:dyDescent="0.25">
      <c r="A1778" t="s">
        <v>1529</v>
      </c>
      <c r="B1778" t="s">
        <v>1529</v>
      </c>
      <c r="C1778" t="s">
        <v>3012</v>
      </c>
      <c r="D1778" t="s">
        <v>3013</v>
      </c>
      <c r="E1778" t="s">
        <v>3014</v>
      </c>
      <c r="F1778" t="s">
        <v>3015</v>
      </c>
      <c r="G1778" t="s">
        <v>2310</v>
      </c>
      <c r="H1778" t="s">
        <v>3016</v>
      </c>
      <c r="I1778" t="s">
        <v>44</v>
      </c>
      <c r="J1778" t="s">
        <v>45</v>
      </c>
      <c r="K1778" t="s">
        <v>46</v>
      </c>
      <c r="L1778" t="s">
        <v>47</v>
      </c>
      <c r="M1778" t="s">
        <v>506</v>
      </c>
      <c r="N1778" t="s">
        <v>926</v>
      </c>
      <c r="O1778" t="s">
        <v>818</v>
      </c>
      <c r="P1778" t="s">
        <v>2685</v>
      </c>
      <c r="Q1778" t="s">
        <v>2686</v>
      </c>
      <c r="R1778" t="s">
        <v>131</v>
      </c>
      <c r="S1778" s="83">
        <v>0</v>
      </c>
      <c r="T1778" s="83">
        <v>11.93</v>
      </c>
      <c r="U1778" s="83">
        <v>-11.93</v>
      </c>
      <c r="V1778" s="83">
        <v>0</v>
      </c>
      <c r="W1778" s="83">
        <v>0</v>
      </c>
      <c r="X1778" s="83">
        <v>9.189427240945798E-2</v>
      </c>
      <c r="Y1778">
        <v>0</v>
      </c>
      <c r="Z1778" s="83">
        <v>-1.1930000000000001</v>
      </c>
      <c r="AA1778" s="83">
        <v>-1.101105727590542</v>
      </c>
    </row>
    <row r="1779" spans="1:27" x14ac:dyDescent="0.25">
      <c r="A1779" t="s">
        <v>1529</v>
      </c>
      <c r="B1779" t="s">
        <v>1529</v>
      </c>
      <c r="C1779" t="s">
        <v>3012</v>
      </c>
      <c r="D1779" t="s">
        <v>3013</v>
      </c>
      <c r="E1779" t="s">
        <v>3014</v>
      </c>
      <c r="F1779" t="s">
        <v>3015</v>
      </c>
      <c r="G1779" t="s">
        <v>2310</v>
      </c>
      <c r="H1779" t="s">
        <v>3016</v>
      </c>
      <c r="I1779" t="s">
        <v>44</v>
      </c>
      <c r="J1779" t="s">
        <v>45</v>
      </c>
      <c r="K1779" t="s">
        <v>46</v>
      </c>
      <c r="L1779" t="s">
        <v>47</v>
      </c>
      <c r="M1779" t="s">
        <v>506</v>
      </c>
      <c r="N1779" t="s">
        <v>926</v>
      </c>
      <c r="O1779" t="s">
        <v>818</v>
      </c>
      <c r="P1779" t="s">
        <v>3743</v>
      </c>
      <c r="Q1779" t="s">
        <v>3744</v>
      </c>
      <c r="R1779" t="s">
        <v>131</v>
      </c>
      <c r="S1779" s="83">
        <v>0</v>
      </c>
      <c r="T1779" s="83">
        <v>96.88</v>
      </c>
      <c r="U1779" s="83">
        <v>-96.88</v>
      </c>
      <c r="V1779" s="83">
        <v>0</v>
      </c>
      <c r="W1779" s="83">
        <v>0</v>
      </c>
      <c r="X1779" s="83">
        <v>0.74624619539214487</v>
      </c>
      <c r="Y1779">
        <v>0</v>
      </c>
      <c r="Z1779" s="83">
        <v>-9.6880000000000006</v>
      </c>
      <c r="AA1779" s="83">
        <v>-8.9417538046078562</v>
      </c>
    </row>
    <row r="1780" spans="1:27" x14ac:dyDescent="0.25">
      <c r="A1780" t="s">
        <v>1529</v>
      </c>
      <c r="B1780" t="s">
        <v>1529</v>
      </c>
      <c r="C1780" t="s">
        <v>3012</v>
      </c>
      <c r="D1780" t="s">
        <v>3013</v>
      </c>
      <c r="E1780" t="s">
        <v>3014</v>
      </c>
      <c r="F1780" t="s">
        <v>3015</v>
      </c>
      <c r="G1780" t="s">
        <v>2310</v>
      </c>
      <c r="H1780" t="s">
        <v>3016</v>
      </c>
      <c r="I1780" t="s">
        <v>44</v>
      </c>
      <c r="J1780" t="s">
        <v>45</v>
      </c>
      <c r="K1780" t="s">
        <v>46</v>
      </c>
      <c r="L1780" t="s">
        <v>47</v>
      </c>
      <c r="M1780" t="s">
        <v>506</v>
      </c>
      <c r="N1780" t="s">
        <v>507</v>
      </c>
      <c r="O1780" t="s">
        <v>508</v>
      </c>
      <c r="P1780" t="s">
        <v>795</v>
      </c>
      <c r="Q1780" t="s">
        <v>796</v>
      </c>
      <c r="R1780" t="s">
        <v>131</v>
      </c>
      <c r="S1780" s="83">
        <v>43.2</v>
      </c>
      <c r="T1780" s="83">
        <v>194.4</v>
      </c>
      <c r="U1780" s="83">
        <v>-151.19999999999999</v>
      </c>
      <c r="V1780" s="83">
        <v>0</v>
      </c>
      <c r="W1780" s="83">
        <v>0</v>
      </c>
      <c r="X1780" s="83">
        <v>1.4974221757249482</v>
      </c>
      <c r="Y1780">
        <v>0</v>
      </c>
      <c r="Z1780" s="83">
        <v>-15.120000000000001</v>
      </c>
      <c r="AA1780" s="83">
        <v>-13.622577824275051</v>
      </c>
    </row>
    <row r="1781" spans="1:27" x14ac:dyDescent="0.25">
      <c r="A1781" t="s">
        <v>1529</v>
      </c>
      <c r="B1781" t="s">
        <v>1529</v>
      </c>
      <c r="C1781" t="s">
        <v>3012</v>
      </c>
      <c r="D1781" t="s">
        <v>3013</v>
      </c>
      <c r="E1781" t="s">
        <v>3014</v>
      </c>
      <c r="F1781" t="s">
        <v>3015</v>
      </c>
      <c r="G1781" t="s">
        <v>2310</v>
      </c>
      <c r="H1781" t="s">
        <v>3016</v>
      </c>
      <c r="I1781" t="s">
        <v>44</v>
      </c>
      <c r="J1781" t="s">
        <v>45</v>
      </c>
      <c r="K1781" t="s">
        <v>46</v>
      </c>
      <c r="L1781" t="s">
        <v>47</v>
      </c>
      <c r="M1781" t="s">
        <v>506</v>
      </c>
      <c r="N1781" t="s">
        <v>507</v>
      </c>
      <c r="O1781" t="s">
        <v>508</v>
      </c>
      <c r="P1781" t="s">
        <v>1055</v>
      </c>
      <c r="Q1781" t="s">
        <v>1056</v>
      </c>
      <c r="R1781" t="s">
        <v>131</v>
      </c>
      <c r="S1781" s="83">
        <v>0</v>
      </c>
      <c r="T1781" s="83">
        <v>96</v>
      </c>
      <c r="U1781" s="83">
        <v>-96</v>
      </c>
      <c r="V1781" s="83">
        <v>0</v>
      </c>
      <c r="W1781" s="83">
        <v>0</v>
      </c>
      <c r="X1781" s="83">
        <v>0.73946774109873981</v>
      </c>
      <c r="Y1781">
        <v>0</v>
      </c>
      <c r="Z1781" s="83">
        <v>-9.6000000000000014</v>
      </c>
      <c r="AA1781" s="83">
        <v>-8.8605322589012623</v>
      </c>
    </row>
    <row r="1782" spans="1:27" x14ac:dyDescent="0.25">
      <c r="A1782" t="s">
        <v>1529</v>
      </c>
      <c r="B1782" t="s">
        <v>1529</v>
      </c>
      <c r="C1782" t="s">
        <v>3012</v>
      </c>
      <c r="D1782" t="s">
        <v>3013</v>
      </c>
      <c r="E1782" t="s">
        <v>3014</v>
      </c>
      <c r="F1782" t="s">
        <v>3015</v>
      </c>
      <c r="G1782" t="s">
        <v>2310</v>
      </c>
      <c r="H1782" t="s">
        <v>3016</v>
      </c>
      <c r="I1782" t="s">
        <v>44</v>
      </c>
      <c r="J1782" t="s">
        <v>45</v>
      </c>
      <c r="K1782" t="s">
        <v>46</v>
      </c>
      <c r="L1782" t="s">
        <v>47</v>
      </c>
      <c r="M1782" t="s">
        <v>506</v>
      </c>
      <c r="N1782" t="s">
        <v>507</v>
      </c>
      <c r="O1782" t="s">
        <v>508</v>
      </c>
      <c r="P1782" t="s">
        <v>853</v>
      </c>
      <c r="Q1782" t="s">
        <v>854</v>
      </c>
      <c r="R1782" t="s">
        <v>131</v>
      </c>
      <c r="S1782" s="83">
        <v>1712.48</v>
      </c>
      <c r="T1782" s="83">
        <v>1734.9799999999996</v>
      </c>
      <c r="U1782" s="83">
        <v>-22.499999999999545</v>
      </c>
      <c r="V1782" s="83">
        <v>0</v>
      </c>
      <c r="W1782" s="83">
        <v>0</v>
      </c>
      <c r="X1782" s="83">
        <v>13.364184806786369</v>
      </c>
      <c r="Y1782">
        <v>0</v>
      </c>
      <c r="Z1782" s="83">
        <v>-2.2499999999999574</v>
      </c>
      <c r="AA1782" s="83">
        <v>11.114184806786412</v>
      </c>
    </row>
    <row r="1783" spans="1:27" x14ac:dyDescent="0.25">
      <c r="A1783" t="s">
        <v>1529</v>
      </c>
      <c r="B1783" t="s">
        <v>1529</v>
      </c>
      <c r="C1783" t="s">
        <v>3012</v>
      </c>
      <c r="D1783" t="s">
        <v>3013</v>
      </c>
      <c r="E1783" t="s">
        <v>3014</v>
      </c>
      <c r="F1783" t="s">
        <v>3015</v>
      </c>
      <c r="G1783" t="s">
        <v>2310</v>
      </c>
      <c r="H1783" t="s">
        <v>3016</v>
      </c>
      <c r="I1783" t="s">
        <v>44</v>
      </c>
      <c r="J1783" t="s">
        <v>45</v>
      </c>
      <c r="K1783" t="s">
        <v>46</v>
      </c>
      <c r="L1783" t="s">
        <v>47</v>
      </c>
      <c r="M1783" t="s">
        <v>506</v>
      </c>
      <c r="N1783" t="s">
        <v>507</v>
      </c>
      <c r="O1783" t="s">
        <v>508</v>
      </c>
      <c r="P1783" t="s">
        <v>768</v>
      </c>
      <c r="Q1783" t="s">
        <v>769</v>
      </c>
      <c r="R1783" t="s">
        <v>131</v>
      </c>
      <c r="S1783" s="83">
        <v>4728.88</v>
      </c>
      <c r="T1783" s="83">
        <v>4389.1100000000006</v>
      </c>
      <c r="U1783" s="83">
        <v>339.7699999999993</v>
      </c>
      <c r="V1783" s="83">
        <v>0</v>
      </c>
      <c r="W1783" s="83">
        <v>0</v>
      </c>
      <c r="X1783" s="83">
        <v>33.808388095144693</v>
      </c>
      <c r="Y1783">
        <v>0</v>
      </c>
      <c r="Z1783" s="83">
        <v>33.976999999999919</v>
      </c>
      <c r="AA1783" s="83">
        <v>67.785388095144611</v>
      </c>
    </row>
    <row r="1784" spans="1:27" x14ac:dyDescent="0.25">
      <c r="A1784" t="s">
        <v>1529</v>
      </c>
      <c r="B1784" t="s">
        <v>1529</v>
      </c>
      <c r="C1784" t="s">
        <v>3012</v>
      </c>
      <c r="D1784" t="s">
        <v>3013</v>
      </c>
      <c r="E1784" t="s">
        <v>3014</v>
      </c>
      <c r="F1784" t="s">
        <v>3015</v>
      </c>
      <c r="G1784" t="s">
        <v>2310</v>
      </c>
      <c r="H1784" t="s">
        <v>3016</v>
      </c>
      <c r="I1784" t="s">
        <v>44</v>
      </c>
      <c r="J1784" t="s">
        <v>45</v>
      </c>
      <c r="K1784" t="s">
        <v>46</v>
      </c>
      <c r="L1784" t="s">
        <v>47</v>
      </c>
      <c r="M1784" t="s">
        <v>506</v>
      </c>
      <c r="N1784" t="s">
        <v>507</v>
      </c>
      <c r="O1784" t="s">
        <v>508</v>
      </c>
      <c r="P1784" t="s">
        <v>974</v>
      </c>
      <c r="Q1784" t="s">
        <v>975</v>
      </c>
      <c r="R1784" t="s">
        <v>131</v>
      </c>
      <c r="S1784" s="83">
        <v>132.44</v>
      </c>
      <c r="T1784" s="83">
        <v>0</v>
      </c>
      <c r="U1784" s="83">
        <v>132.44</v>
      </c>
      <c r="V1784" s="83">
        <v>0</v>
      </c>
      <c r="W1784" s="83">
        <v>0</v>
      </c>
      <c r="X1784" s="83">
        <v>0</v>
      </c>
      <c r="Y1784">
        <v>0</v>
      </c>
      <c r="Z1784" s="83">
        <v>13.244</v>
      </c>
      <c r="AA1784" s="83">
        <v>13.244</v>
      </c>
    </row>
    <row r="1785" spans="1:27" x14ac:dyDescent="0.25">
      <c r="A1785" t="s">
        <v>1529</v>
      </c>
      <c r="B1785" t="s">
        <v>1529</v>
      </c>
      <c r="C1785" t="s">
        <v>3012</v>
      </c>
      <c r="D1785" t="s">
        <v>3013</v>
      </c>
      <c r="E1785" t="s">
        <v>3014</v>
      </c>
      <c r="F1785" t="s">
        <v>3015</v>
      </c>
      <c r="G1785" t="s">
        <v>2310</v>
      </c>
      <c r="H1785" t="s">
        <v>3016</v>
      </c>
      <c r="I1785" t="s">
        <v>44</v>
      </c>
      <c r="J1785" t="s">
        <v>45</v>
      </c>
      <c r="K1785" t="s">
        <v>46</v>
      </c>
      <c r="L1785" t="s">
        <v>47</v>
      </c>
      <c r="M1785" t="s">
        <v>506</v>
      </c>
      <c r="N1785" t="s">
        <v>507</v>
      </c>
      <c r="O1785" t="s">
        <v>508</v>
      </c>
      <c r="P1785" t="s">
        <v>772</v>
      </c>
      <c r="Q1785" t="s">
        <v>773</v>
      </c>
      <c r="R1785" t="s">
        <v>131</v>
      </c>
      <c r="S1785" s="83">
        <v>3848</v>
      </c>
      <c r="T1785" s="83">
        <v>2610</v>
      </c>
      <c r="U1785" s="83">
        <v>1238</v>
      </c>
      <c r="V1785" s="83">
        <v>0</v>
      </c>
      <c r="W1785" s="83">
        <v>0</v>
      </c>
      <c r="X1785" s="83">
        <v>20.104279211121991</v>
      </c>
      <c r="Y1785">
        <v>0</v>
      </c>
      <c r="Z1785" s="83">
        <v>123.8</v>
      </c>
      <c r="AA1785" s="83">
        <v>143.904279211122</v>
      </c>
    </row>
    <row r="1786" spans="1:27" x14ac:dyDescent="0.25">
      <c r="A1786" t="s">
        <v>1529</v>
      </c>
      <c r="B1786" t="s">
        <v>1529</v>
      </c>
      <c r="C1786" t="s">
        <v>3012</v>
      </c>
      <c r="D1786" t="s">
        <v>3013</v>
      </c>
      <c r="E1786" t="s">
        <v>3014</v>
      </c>
      <c r="F1786" t="s">
        <v>3015</v>
      </c>
      <c r="G1786" t="s">
        <v>2310</v>
      </c>
      <c r="H1786" t="s">
        <v>3016</v>
      </c>
      <c r="I1786" t="s">
        <v>44</v>
      </c>
      <c r="J1786" t="s">
        <v>45</v>
      </c>
      <c r="K1786" t="s">
        <v>46</v>
      </c>
      <c r="L1786" t="s">
        <v>47</v>
      </c>
      <c r="M1786" t="s">
        <v>506</v>
      </c>
      <c r="N1786" t="s">
        <v>507</v>
      </c>
      <c r="O1786" t="s">
        <v>508</v>
      </c>
      <c r="P1786" t="s">
        <v>929</v>
      </c>
      <c r="Q1786" t="s">
        <v>930</v>
      </c>
      <c r="R1786" t="s">
        <v>131</v>
      </c>
      <c r="S1786" s="83">
        <v>263.15999999999997</v>
      </c>
      <c r="T1786" s="83">
        <v>27.200000000000003</v>
      </c>
      <c r="U1786" s="83">
        <v>235.95999999999998</v>
      </c>
      <c r="V1786" s="83">
        <v>0</v>
      </c>
      <c r="W1786" s="83">
        <v>0</v>
      </c>
      <c r="X1786" s="83">
        <v>0.20951585997797631</v>
      </c>
      <c r="Y1786">
        <v>0</v>
      </c>
      <c r="Z1786" s="83">
        <v>23.595999999999997</v>
      </c>
      <c r="AA1786" s="83">
        <v>23.805515859977973</v>
      </c>
    </row>
    <row r="1787" spans="1:27" x14ac:dyDescent="0.25">
      <c r="A1787" t="s">
        <v>1529</v>
      </c>
      <c r="B1787" t="s">
        <v>1529</v>
      </c>
      <c r="C1787" t="s">
        <v>3012</v>
      </c>
      <c r="D1787" t="s">
        <v>3013</v>
      </c>
      <c r="E1787" t="s">
        <v>3014</v>
      </c>
      <c r="F1787" t="s">
        <v>3015</v>
      </c>
      <c r="G1787" t="s">
        <v>2310</v>
      </c>
      <c r="H1787" t="s">
        <v>3016</v>
      </c>
      <c r="I1787" t="s">
        <v>44</v>
      </c>
      <c r="J1787" t="s">
        <v>45</v>
      </c>
      <c r="K1787" t="s">
        <v>46</v>
      </c>
      <c r="L1787" t="s">
        <v>47</v>
      </c>
      <c r="M1787" t="s">
        <v>506</v>
      </c>
      <c r="N1787" t="s">
        <v>507</v>
      </c>
      <c r="O1787" t="s">
        <v>508</v>
      </c>
      <c r="P1787" t="s">
        <v>754</v>
      </c>
      <c r="Q1787" t="s">
        <v>755</v>
      </c>
      <c r="R1787" t="s">
        <v>131</v>
      </c>
      <c r="S1787" s="83">
        <v>160</v>
      </c>
      <c r="T1787" s="83">
        <v>416</v>
      </c>
      <c r="U1787" s="83">
        <v>-256</v>
      </c>
      <c r="V1787" s="83">
        <v>0</v>
      </c>
      <c r="W1787" s="83">
        <v>0</v>
      </c>
      <c r="X1787" s="83">
        <v>3.2043602114278729</v>
      </c>
      <c r="Y1787">
        <v>0</v>
      </c>
      <c r="Z1787" s="83">
        <v>-25.6</v>
      </c>
      <c r="AA1787" s="83">
        <v>-22.395639788572126</v>
      </c>
    </row>
    <row r="1788" spans="1:27" x14ac:dyDescent="0.25">
      <c r="A1788" t="s">
        <v>1529</v>
      </c>
      <c r="B1788" t="s">
        <v>1529</v>
      </c>
      <c r="C1788" t="s">
        <v>3012</v>
      </c>
      <c r="D1788" t="s">
        <v>3013</v>
      </c>
      <c r="E1788" t="s">
        <v>3014</v>
      </c>
      <c r="F1788" t="s">
        <v>3015</v>
      </c>
      <c r="G1788" t="s">
        <v>2310</v>
      </c>
      <c r="H1788" t="s">
        <v>3016</v>
      </c>
      <c r="I1788" t="s">
        <v>44</v>
      </c>
      <c r="J1788" t="s">
        <v>45</v>
      </c>
      <c r="K1788" t="s">
        <v>46</v>
      </c>
      <c r="L1788" t="s">
        <v>47</v>
      </c>
      <c r="M1788" t="s">
        <v>506</v>
      </c>
      <c r="N1788" t="s">
        <v>507</v>
      </c>
      <c r="O1788" t="s">
        <v>508</v>
      </c>
      <c r="P1788" t="s">
        <v>760</v>
      </c>
      <c r="Q1788" t="s">
        <v>761</v>
      </c>
      <c r="R1788" t="s">
        <v>131</v>
      </c>
      <c r="S1788" s="83">
        <v>2329.0299999999997</v>
      </c>
      <c r="T1788" s="83">
        <v>2652</v>
      </c>
      <c r="U1788" s="83">
        <v>-322.97000000000025</v>
      </c>
      <c r="V1788" s="83">
        <v>0</v>
      </c>
      <c r="W1788" s="83">
        <v>0</v>
      </c>
      <c r="X1788" s="83">
        <v>20.427796347852688</v>
      </c>
      <c r="Y1788">
        <v>0</v>
      </c>
      <c r="Z1788" s="83">
        <v>-32.297000000000025</v>
      </c>
      <c r="AA1788" s="83">
        <v>-11.869203652147348</v>
      </c>
    </row>
    <row r="1789" spans="1:27" x14ac:dyDescent="0.25">
      <c r="A1789" t="s">
        <v>1529</v>
      </c>
      <c r="B1789" t="s">
        <v>1529</v>
      </c>
      <c r="C1789" t="s">
        <v>3012</v>
      </c>
      <c r="D1789" t="s">
        <v>3013</v>
      </c>
      <c r="E1789" t="s">
        <v>3014</v>
      </c>
      <c r="F1789" t="s">
        <v>3015</v>
      </c>
      <c r="G1789" t="s">
        <v>2310</v>
      </c>
      <c r="H1789" t="s">
        <v>3016</v>
      </c>
      <c r="I1789" t="s">
        <v>44</v>
      </c>
      <c r="J1789" t="s">
        <v>45</v>
      </c>
      <c r="K1789" t="s">
        <v>46</v>
      </c>
      <c r="L1789" t="s">
        <v>47</v>
      </c>
      <c r="M1789" t="s">
        <v>506</v>
      </c>
      <c r="N1789" t="s">
        <v>507</v>
      </c>
      <c r="O1789" t="s">
        <v>508</v>
      </c>
      <c r="P1789" t="s">
        <v>774</v>
      </c>
      <c r="Q1789" t="s">
        <v>775</v>
      </c>
      <c r="R1789" t="s">
        <v>131</v>
      </c>
      <c r="S1789" s="83">
        <v>498.8</v>
      </c>
      <c r="T1789" s="83">
        <v>240</v>
      </c>
      <c r="U1789" s="83">
        <v>258.8</v>
      </c>
      <c r="V1789" s="83">
        <v>0</v>
      </c>
      <c r="W1789" s="83">
        <v>0</v>
      </c>
      <c r="X1789" s="83">
        <v>1.8486693527468496</v>
      </c>
      <c r="Y1789">
        <v>0</v>
      </c>
      <c r="Z1789" s="83">
        <v>25.88</v>
      </c>
      <c r="AA1789" s="83">
        <v>27.728669352746849</v>
      </c>
    </row>
    <row r="1790" spans="1:27" x14ac:dyDescent="0.25">
      <c r="A1790" t="s">
        <v>1529</v>
      </c>
      <c r="B1790" t="s">
        <v>1529</v>
      </c>
      <c r="C1790" t="s">
        <v>3012</v>
      </c>
      <c r="D1790" t="s">
        <v>3013</v>
      </c>
      <c r="E1790" t="s">
        <v>3014</v>
      </c>
      <c r="F1790" t="s">
        <v>3015</v>
      </c>
      <c r="G1790" t="s">
        <v>2310</v>
      </c>
      <c r="H1790" t="s">
        <v>3016</v>
      </c>
      <c r="I1790" t="s">
        <v>44</v>
      </c>
      <c r="J1790" t="s">
        <v>45</v>
      </c>
      <c r="K1790" t="s">
        <v>46</v>
      </c>
      <c r="L1790" t="s">
        <v>47</v>
      </c>
      <c r="M1790" t="s">
        <v>506</v>
      </c>
      <c r="N1790" t="s">
        <v>507</v>
      </c>
      <c r="O1790" t="s">
        <v>508</v>
      </c>
      <c r="P1790" t="s">
        <v>758</v>
      </c>
      <c r="Q1790" t="s">
        <v>759</v>
      </c>
      <c r="R1790" t="s">
        <v>131</v>
      </c>
      <c r="S1790" s="83">
        <v>53.84</v>
      </c>
      <c r="T1790" s="83">
        <v>52</v>
      </c>
      <c r="U1790" s="83">
        <v>1.8400000000000034</v>
      </c>
      <c r="V1790" s="83">
        <v>0</v>
      </c>
      <c r="W1790" s="83">
        <v>0</v>
      </c>
      <c r="X1790" s="83">
        <v>0.40054502642848411</v>
      </c>
      <c r="Y1790">
        <v>0</v>
      </c>
      <c r="Z1790" s="83">
        <v>0.18400000000000016</v>
      </c>
      <c r="AA1790" s="83">
        <v>0.5845450264284846</v>
      </c>
    </row>
    <row r="1791" spans="1:27" x14ac:dyDescent="0.25">
      <c r="A1791" t="s">
        <v>1529</v>
      </c>
      <c r="B1791" t="s">
        <v>1529</v>
      </c>
      <c r="C1791" t="s">
        <v>3012</v>
      </c>
      <c r="D1791" t="s">
        <v>3013</v>
      </c>
      <c r="E1791" t="s">
        <v>3014</v>
      </c>
      <c r="F1791" t="s">
        <v>3015</v>
      </c>
      <c r="G1791" t="s">
        <v>2310</v>
      </c>
      <c r="H1791" t="s">
        <v>3016</v>
      </c>
      <c r="I1791" t="s">
        <v>44</v>
      </c>
      <c r="J1791" t="s">
        <v>45</v>
      </c>
      <c r="K1791" t="s">
        <v>46</v>
      </c>
      <c r="L1791" t="s">
        <v>47</v>
      </c>
      <c r="M1791" t="s">
        <v>506</v>
      </c>
      <c r="N1791" t="s">
        <v>507</v>
      </c>
      <c r="O1791" t="s">
        <v>508</v>
      </c>
      <c r="P1791" t="s">
        <v>756</v>
      </c>
      <c r="Q1791" t="s">
        <v>757</v>
      </c>
      <c r="R1791" t="s">
        <v>131</v>
      </c>
      <c r="S1791" s="83">
        <v>0</v>
      </c>
      <c r="T1791" s="83">
        <v>26.44</v>
      </c>
      <c r="U1791" s="83">
        <v>-26.44</v>
      </c>
      <c r="V1791" s="83">
        <v>0</v>
      </c>
      <c r="W1791" s="83">
        <v>0</v>
      </c>
      <c r="X1791" s="83">
        <v>0.20366174036094462</v>
      </c>
      <c r="Y1791">
        <v>0</v>
      </c>
      <c r="Z1791" s="83">
        <v>-2.6440000000000001</v>
      </c>
      <c r="AA1791" s="83">
        <v>-2.4403382596390557</v>
      </c>
    </row>
    <row r="1792" spans="1:27" x14ac:dyDescent="0.25">
      <c r="A1792" t="s">
        <v>1529</v>
      </c>
      <c r="B1792" t="s">
        <v>1529</v>
      </c>
      <c r="C1792" t="s">
        <v>3012</v>
      </c>
      <c r="D1792" t="s">
        <v>3013</v>
      </c>
      <c r="E1792" t="s">
        <v>3014</v>
      </c>
      <c r="F1792" t="s">
        <v>3015</v>
      </c>
      <c r="G1792" t="s">
        <v>2310</v>
      </c>
      <c r="H1792" t="s">
        <v>3016</v>
      </c>
      <c r="I1792" t="s">
        <v>44</v>
      </c>
      <c r="J1792" t="s">
        <v>45</v>
      </c>
      <c r="K1792" t="s">
        <v>46</v>
      </c>
      <c r="L1792" t="s">
        <v>47</v>
      </c>
      <c r="M1792" t="s">
        <v>506</v>
      </c>
      <c r="N1792" t="s">
        <v>507</v>
      </c>
      <c r="O1792" t="s">
        <v>508</v>
      </c>
      <c r="P1792" t="s">
        <v>770</v>
      </c>
      <c r="Q1792" t="s">
        <v>771</v>
      </c>
      <c r="R1792" t="s">
        <v>131</v>
      </c>
      <c r="S1792" s="83">
        <v>4120.76</v>
      </c>
      <c r="T1792" s="83">
        <v>3517.5</v>
      </c>
      <c r="U1792" s="83">
        <v>603.2600000000001</v>
      </c>
      <c r="V1792" s="83">
        <v>0</v>
      </c>
      <c r="W1792" s="83">
        <v>0</v>
      </c>
      <c r="X1792" s="83">
        <v>27.094560201196018</v>
      </c>
      <c r="Y1792">
        <v>0</v>
      </c>
      <c r="Z1792" s="83">
        <v>60.326000000000072</v>
      </c>
      <c r="AA1792" s="83">
        <v>87.42056020119611</v>
      </c>
    </row>
    <row r="1793" spans="1:27" x14ac:dyDescent="0.25">
      <c r="A1793" t="s">
        <v>1529</v>
      </c>
      <c r="B1793" t="s">
        <v>1529</v>
      </c>
      <c r="C1793" t="s">
        <v>3012</v>
      </c>
      <c r="D1793" t="s">
        <v>3013</v>
      </c>
      <c r="E1793" t="s">
        <v>3014</v>
      </c>
      <c r="F1793" t="s">
        <v>3015</v>
      </c>
      <c r="G1793" t="s">
        <v>2310</v>
      </c>
      <c r="H1793" t="s">
        <v>3016</v>
      </c>
      <c r="I1793" t="s">
        <v>44</v>
      </c>
      <c r="J1793" t="s">
        <v>45</v>
      </c>
      <c r="K1793" t="s">
        <v>46</v>
      </c>
      <c r="L1793" t="s">
        <v>47</v>
      </c>
      <c r="M1793" t="s">
        <v>506</v>
      </c>
      <c r="N1793" t="s">
        <v>507</v>
      </c>
      <c r="O1793" t="s">
        <v>508</v>
      </c>
      <c r="P1793" t="s">
        <v>1425</v>
      </c>
      <c r="Q1793" t="s">
        <v>1426</v>
      </c>
      <c r="R1793" t="s">
        <v>131</v>
      </c>
      <c r="S1793" s="83">
        <v>0</v>
      </c>
      <c r="T1793" s="83">
        <v>66.599999999999994</v>
      </c>
      <c r="U1793" s="83">
        <v>-66.599999999999994</v>
      </c>
      <c r="V1793" s="83">
        <v>0</v>
      </c>
      <c r="W1793" s="83">
        <v>0</v>
      </c>
      <c r="X1793" s="83">
        <v>0.51300574538725074</v>
      </c>
      <c r="Y1793">
        <v>0</v>
      </c>
      <c r="Z1793" s="83">
        <v>-6.66</v>
      </c>
      <c r="AA1793" s="83">
        <v>-6.1469942546127498</v>
      </c>
    </row>
    <row r="1794" spans="1:27" x14ac:dyDescent="0.25">
      <c r="A1794" t="s">
        <v>1529</v>
      </c>
      <c r="B1794" t="s">
        <v>1529</v>
      </c>
      <c r="C1794" t="s">
        <v>3012</v>
      </c>
      <c r="D1794" t="s">
        <v>3013</v>
      </c>
      <c r="E1794" t="s">
        <v>3014</v>
      </c>
      <c r="F1794" t="s">
        <v>3015</v>
      </c>
      <c r="G1794" t="s">
        <v>2310</v>
      </c>
      <c r="H1794" t="s">
        <v>3016</v>
      </c>
      <c r="I1794" t="s">
        <v>44</v>
      </c>
      <c r="J1794" t="s">
        <v>45</v>
      </c>
      <c r="K1794" t="s">
        <v>46</v>
      </c>
      <c r="L1794" t="s">
        <v>47</v>
      </c>
      <c r="M1794" t="s">
        <v>506</v>
      </c>
      <c r="N1794" t="s">
        <v>507</v>
      </c>
      <c r="O1794" t="s">
        <v>508</v>
      </c>
      <c r="P1794" t="s">
        <v>2612</v>
      </c>
      <c r="Q1794" t="s">
        <v>2613</v>
      </c>
      <c r="R1794" t="s">
        <v>131</v>
      </c>
      <c r="S1794" s="83">
        <v>208.08</v>
      </c>
      <c r="T1794" s="83">
        <v>0</v>
      </c>
      <c r="U1794" s="83">
        <v>208.08</v>
      </c>
      <c r="V1794" s="83">
        <v>0</v>
      </c>
      <c r="W1794" s="83">
        <v>0</v>
      </c>
      <c r="X1794" s="83">
        <v>0</v>
      </c>
      <c r="Y1794">
        <v>0</v>
      </c>
      <c r="Z1794" s="83">
        <v>20.808000000000003</v>
      </c>
      <c r="AA1794" s="83">
        <v>20.808000000000003</v>
      </c>
    </row>
    <row r="1795" spans="1:27" x14ac:dyDescent="0.25">
      <c r="A1795" t="s">
        <v>1529</v>
      </c>
      <c r="B1795" t="s">
        <v>1529</v>
      </c>
      <c r="C1795" t="s">
        <v>3012</v>
      </c>
      <c r="D1795" t="s">
        <v>3013</v>
      </c>
      <c r="E1795" t="s">
        <v>3014</v>
      </c>
      <c r="F1795" t="s">
        <v>3015</v>
      </c>
      <c r="G1795" t="s">
        <v>2310</v>
      </c>
      <c r="H1795" t="s">
        <v>3016</v>
      </c>
      <c r="I1795" t="s">
        <v>44</v>
      </c>
      <c r="J1795" t="s">
        <v>45</v>
      </c>
      <c r="K1795" t="s">
        <v>46</v>
      </c>
      <c r="L1795" t="s">
        <v>47</v>
      </c>
      <c r="M1795" t="s">
        <v>506</v>
      </c>
      <c r="N1795" t="s">
        <v>507</v>
      </c>
      <c r="O1795" t="s">
        <v>508</v>
      </c>
      <c r="P1795" t="s">
        <v>3021</v>
      </c>
      <c r="Q1795" t="s">
        <v>3022</v>
      </c>
      <c r="R1795" t="s">
        <v>131</v>
      </c>
      <c r="S1795" s="83">
        <v>25.66</v>
      </c>
      <c r="T1795" s="83">
        <v>0</v>
      </c>
      <c r="U1795" s="83">
        <v>25.66</v>
      </c>
      <c r="V1795" s="83">
        <v>0</v>
      </c>
      <c r="W1795" s="83">
        <v>0</v>
      </c>
      <c r="X1795" s="83">
        <v>0</v>
      </c>
      <c r="Y1795">
        <v>0</v>
      </c>
      <c r="Z1795" s="83">
        <v>2.5660000000000003</v>
      </c>
      <c r="AA1795" s="83">
        <v>2.5660000000000003</v>
      </c>
    </row>
    <row r="1796" spans="1:27" x14ac:dyDescent="0.25">
      <c r="A1796" t="s">
        <v>1529</v>
      </c>
      <c r="B1796" t="s">
        <v>1529</v>
      </c>
      <c r="C1796" t="s">
        <v>3012</v>
      </c>
      <c r="D1796" t="s">
        <v>3013</v>
      </c>
      <c r="E1796" t="s">
        <v>3014</v>
      </c>
      <c r="F1796" t="s">
        <v>3015</v>
      </c>
      <c r="G1796" t="s">
        <v>2310</v>
      </c>
      <c r="H1796" t="s">
        <v>3016</v>
      </c>
      <c r="I1796" t="s">
        <v>44</v>
      </c>
      <c r="J1796" t="s">
        <v>45</v>
      </c>
      <c r="K1796" t="s">
        <v>46</v>
      </c>
      <c r="L1796" t="s">
        <v>47</v>
      </c>
      <c r="M1796" t="s">
        <v>506</v>
      </c>
      <c r="N1796" t="s">
        <v>762</v>
      </c>
      <c r="O1796" t="s">
        <v>797</v>
      </c>
      <c r="P1796" t="s">
        <v>874</v>
      </c>
      <c r="Q1796" t="s">
        <v>875</v>
      </c>
      <c r="R1796" t="s">
        <v>131</v>
      </c>
      <c r="S1796" s="83">
        <v>76.8</v>
      </c>
      <c r="T1796" s="83">
        <v>100</v>
      </c>
      <c r="U1796" s="83">
        <v>-23.200000000000003</v>
      </c>
      <c r="V1796" s="83">
        <v>0</v>
      </c>
      <c r="W1796" s="83">
        <v>0</v>
      </c>
      <c r="X1796" s="83">
        <v>0.77027889697785401</v>
      </c>
      <c r="Y1796">
        <v>0</v>
      </c>
      <c r="Z1796" s="83">
        <v>-2.3200000000000003</v>
      </c>
      <c r="AA1796" s="83">
        <v>-1.5497211030221472</v>
      </c>
    </row>
    <row r="1797" spans="1:27" x14ac:dyDescent="0.25">
      <c r="A1797" t="s">
        <v>1529</v>
      </c>
      <c r="B1797" t="s">
        <v>1529</v>
      </c>
      <c r="C1797" t="s">
        <v>3012</v>
      </c>
      <c r="D1797" t="s">
        <v>3013</v>
      </c>
      <c r="E1797" t="s">
        <v>3014</v>
      </c>
      <c r="F1797" t="s">
        <v>3015</v>
      </c>
      <c r="G1797" t="s">
        <v>2310</v>
      </c>
      <c r="H1797" t="s">
        <v>3016</v>
      </c>
      <c r="I1797" t="s">
        <v>44</v>
      </c>
      <c r="J1797" t="s">
        <v>45</v>
      </c>
      <c r="K1797" t="s">
        <v>46</v>
      </c>
      <c r="L1797" t="s">
        <v>47</v>
      </c>
      <c r="M1797" t="s">
        <v>506</v>
      </c>
      <c r="N1797" t="s">
        <v>762</v>
      </c>
      <c r="O1797" t="s">
        <v>797</v>
      </c>
      <c r="P1797" t="s">
        <v>798</v>
      </c>
      <c r="Q1797" t="s">
        <v>799</v>
      </c>
      <c r="R1797" t="s">
        <v>131</v>
      </c>
      <c r="S1797" s="83">
        <v>0</v>
      </c>
      <c r="T1797" s="83">
        <v>100</v>
      </c>
      <c r="U1797" s="83">
        <v>-100</v>
      </c>
      <c r="V1797" s="83">
        <v>0</v>
      </c>
      <c r="W1797" s="83">
        <v>0</v>
      </c>
      <c r="X1797" s="83">
        <v>0.77027889697785401</v>
      </c>
      <c r="Y1797">
        <v>0</v>
      </c>
      <c r="Z1797" s="83">
        <v>-10</v>
      </c>
      <c r="AA1797" s="83">
        <v>-9.2297211030221469</v>
      </c>
    </row>
    <row r="1798" spans="1:27" x14ac:dyDescent="0.25">
      <c r="A1798" t="s">
        <v>1529</v>
      </c>
      <c r="B1798" t="s">
        <v>1529</v>
      </c>
      <c r="C1798" t="s">
        <v>3012</v>
      </c>
      <c r="D1798" t="s">
        <v>3013</v>
      </c>
      <c r="E1798" t="s">
        <v>3014</v>
      </c>
      <c r="F1798" t="s">
        <v>3015</v>
      </c>
      <c r="G1798" t="s">
        <v>2310</v>
      </c>
      <c r="H1798" t="s">
        <v>3016</v>
      </c>
      <c r="I1798" t="s">
        <v>44</v>
      </c>
      <c r="J1798" t="s">
        <v>45</v>
      </c>
      <c r="K1798" t="s">
        <v>46</v>
      </c>
      <c r="L1798" t="s">
        <v>47</v>
      </c>
      <c r="M1798" t="s">
        <v>506</v>
      </c>
      <c r="N1798" t="s">
        <v>762</v>
      </c>
      <c r="O1798" t="s">
        <v>797</v>
      </c>
      <c r="P1798" t="s">
        <v>876</v>
      </c>
      <c r="Q1798" t="s">
        <v>877</v>
      </c>
      <c r="R1798" t="s">
        <v>131</v>
      </c>
      <c r="S1798" s="83">
        <v>2266.6999999999998</v>
      </c>
      <c r="T1798" s="83">
        <v>2013</v>
      </c>
      <c r="U1798" s="83">
        <v>253.70000000000005</v>
      </c>
      <c r="V1798" s="83">
        <v>0</v>
      </c>
      <c r="W1798" s="83">
        <v>0</v>
      </c>
      <c r="X1798" s="83">
        <v>15.505714196164199</v>
      </c>
      <c r="Y1798">
        <v>0</v>
      </c>
      <c r="Z1798" s="83">
        <v>25.369999999999997</v>
      </c>
      <c r="AA1798" s="83">
        <v>40.875714196164203</v>
      </c>
    </row>
    <row r="1799" spans="1:27" x14ac:dyDescent="0.25">
      <c r="A1799" t="s">
        <v>1529</v>
      </c>
      <c r="B1799" t="s">
        <v>1529</v>
      </c>
      <c r="C1799" t="s">
        <v>3012</v>
      </c>
      <c r="D1799" t="s">
        <v>3013</v>
      </c>
      <c r="E1799" t="s">
        <v>3014</v>
      </c>
      <c r="F1799" t="s">
        <v>3015</v>
      </c>
      <c r="G1799" t="s">
        <v>2310</v>
      </c>
      <c r="H1799" t="s">
        <v>3016</v>
      </c>
      <c r="I1799" t="s">
        <v>44</v>
      </c>
      <c r="J1799" t="s">
        <v>45</v>
      </c>
      <c r="K1799" t="s">
        <v>46</v>
      </c>
      <c r="L1799" t="s">
        <v>47</v>
      </c>
      <c r="M1799" t="s">
        <v>506</v>
      </c>
      <c r="N1799" t="s">
        <v>762</v>
      </c>
      <c r="O1799" t="s">
        <v>763</v>
      </c>
      <c r="P1799" t="s">
        <v>778</v>
      </c>
      <c r="Q1799" t="s">
        <v>779</v>
      </c>
      <c r="R1799" t="s">
        <v>131</v>
      </c>
      <c r="S1799" s="83">
        <v>0</v>
      </c>
      <c r="T1799" s="83">
        <v>260</v>
      </c>
      <c r="U1799" s="83">
        <v>-260</v>
      </c>
      <c r="V1799" s="83">
        <v>0</v>
      </c>
      <c r="W1799" s="83">
        <v>0</v>
      </c>
      <c r="X1799" s="83">
        <v>2.0027251321424204</v>
      </c>
      <c r="Y1799">
        <v>0</v>
      </c>
      <c r="Z1799" s="83">
        <v>-26</v>
      </c>
      <c r="AA1799" s="83">
        <v>-23.99727486785758</v>
      </c>
    </row>
    <row r="1800" spans="1:27" x14ac:dyDescent="0.25">
      <c r="A1800" t="s">
        <v>1529</v>
      </c>
      <c r="B1800" t="s">
        <v>1529</v>
      </c>
      <c r="C1800" t="s">
        <v>3012</v>
      </c>
      <c r="D1800" t="s">
        <v>3013</v>
      </c>
      <c r="E1800" t="s">
        <v>3014</v>
      </c>
      <c r="F1800" t="s">
        <v>3015</v>
      </c>
      <c r="G1800" t="s">
        <v>2310</v>
      </c>
      <c r="H1800" t="s">
        <v>3016</v>
      </c>
      <c r="I1800" t="s">
        <v>44</v>
      </c>
      <c r="J1800" t="s">
        <v>45</v>
      </c>
      <c r="K1800" t="s">
        <v>46</v>
      </c>
      <c r="L1800" t="s">
        <v>47</v>
      </c>
      <c r="M1800" t="s">
        <v>506</v>
      </c>
      <c r="N1800" t="s">
        <v>762</v>
      </c>
      <c r="O1800" t="s">
        <v>763</v>
      </c>
      <c r="P1800" t="s">
        <v>1061</v>
      </c>
      <c r="Q1800" t="s">
        <v>1062</v>
      </c>
      <c r="R1800" t="s">
        <v>131</v>
      </c>
      <c r="S1800" s="83">
        <v>85.5</v>
      </c>
      <c r="T1800" s="83">
        <v>105</v>
      </c>
      <c r="U1800" s="83">
        <v>-19.5</v>
      </c>
      <c r="V1800" s="83">
        <v>0</v>
      </c>
      <c r="W1800" s="83">
        <v>0</v>
      </c>
      <c r="X1800" s="83">
        <v>0.80879284182674671</v>
      </c>
      <c r="Y1800">
        <v>0</v>
      </c>
      <c r="Z1800" s="83">
        <v>-1.9499999999999993</v>
      </c>
      <c r="AA1800" s="83">
        <v>-1.1412071581732519</v>
      </c>
    </row>
    <row r="1801" spans="1:27" x14ac:dyDescent="0.25">
      <c r="A1801" t="s">
        <v>1529</v>
      </c>
      <c r="B1801" t="s">
        <v>1529</v>
      </c>
      <c r="C1801" t="s">
        <v>3012</v>
      </c>
      <c r="D1801" t="s">
        <v>3013</v>
      </c>
      <c r="E1801" t="s">
        <v>3014</v>
      </c>
      <c r="F1801" t="s">
        <v>3015</v>
      </c>
      <c r="G1801" t="s">
        <v>2310</v>
      </c>
      <c r="H1801" t="s">
        <v>3016</v>
      </c>
      <c r="I1801" t="s">
        <v>44</v>
      </c>
      <c r="J1801" t="s">
        <v>45</v>
      </c>
      <c r="K1801" t="s">
        <v>46</v>
      </c>
      <c r="L1801" t="s">
        <v>47</v>
      </c>
      <c r="M1801" t="s">
        <v>506</v>
      </c>
      <c r="N1801" t="s">
        <v>762</v>
      </c>
      <c r="O1801" t="s">
        <v>763</v>
      </c>
      <c r="P1801" t="s">
        <v>780</v>
      </c>
      <c r="Q1801" t="s">
        <v>781</v>
      </c>
      <c r="R1801" t="s">
        <v>131</v>
      </c>
      <c r="S1801" s="83">
        <v>422.5</v>
      </c>
      <c r="T1801" s="83">
        <v>98.210000000000008</v>
      </c>
      <c r="U1801" s="83">
        <v>324.28999999999996</v>
      </c>
      <c r="V1801" s="83">
        <v>0</v>
      </c>
      <c r="W1801" s="83">
        <v>0</v>
      </c>
      <c r="X1801" s="83">
        <v>0.75649090472195035</v>
      </c>
      <c r="Y1801">
        <v>0</v>
      </c>
      <c r="Z1801" s="83">
        <v>32.429000000000002</v>
      </c>
      <c r="AA1801" s="83">
        <v>33.185490904721952</v>
      </c>
    </row>
    <row r="1802" spans="1:27" x14ac:dyDescent="0.25">
      <c r="A1802" t="s">
        <v>1529</v>
      </c>
      <c r="B1802" t="s">
        <v>1529</v>
      </c>
      <c r="C1802" t="s">
        <v>3012</v>
      </c>
      <c r="D1802" t="s">
        <v>3013</v>
      </c>
      <c r="E1802" t="s">
        <v>3014</v>
      </c>
      <c r="F1802" t="s">
        <v>3015</v>
      </c>
      <c r="G1802" t="s">
        <v>2310</v>
      </c>
      <c r="H1802" t="s">
        <v>3016</v>
      </c>
      <c r="I1802" t="s">
        <v>44</v>
      </c>
      <c r="J1802" t="s">
        <v>45</v>
      </c>
      <c r="K1802" t="s">
        <v>46</v>
      </c>
      <c r="L1802" t="s">
        <v>47</v>
      </c>
      <c r="M1802" t="s">
        <v>506</v>
      </c>
      <c r="N1802" t="s">
        <v>513</v>
      </c>
      <c r="O1802" t="s">
        <v>1937</v>
      </c>
      <c r="P1802" t="s">
        <v>2052</v>
      </c>
      <c r="Q1802" t="s">
        <v>2053</v>
      </c>
      <c r="R1802" t="s">
        <v>131</v>
      </c>
      <c r="S1802" s="83">
        <v>525</v>
      </c>
      <c r="T1802" s="83">
        <v>375</v>
      </c>
      <c r="U1802" s="83">
        <v>150</v>
      </c>
      <c r="V1802" s="83">
        <v>0</v>
      </c>
      <c r="W1802" s="83">
        <v>0</v>
      </c>
      <c r="X1802" s="83">
        <v>2.8885458636669528</v>
      </c>
      <c r="Y1802">
        <v>0</v>
      </c>
      <c r="Z1802" s="83">
        <v>15</v>
      </c>
      <c r="AA1802" s="83">
        <v>17.888545863666952</v>
      </c>
    </row>
    <row r="1803" spans="1:27" x14ac:dyDescent="0.25">
      <c r="A1803" t="s">
        <v>1529</v>
      </c>
      <c r="B1803" t="s">
        <v>1529</v>
      </c>
      <c r="C1803" t="s">
        <v>3012</v>
      </c>
      <c r="D1803" t="s">
        <v>3013</v>
      </c>
      <c r="E1803" t="s">
        <v>3014</v>
      </c>
      <c r="F1803" t="s">
        <v>3015</v>
      </c>
      <c r="G1803" t="s">
        <v>2310</v>
      </c>
      <c r="H1803" t="s">
        <v>3016</v>
      </c>
      <c r="I1803" t="s">
        <v>44</v>
      </c>
      <c r="J1803" t="s">
        <v>45</v>
      </c>
      <c r="K1803" t="s">
        <v>46</v>
      </c>
      <c r="L1803" t="s">
        <v>47</v>
      </c>
      <c r="M1803" t="s">
        <v>506</v>
      </c>
      <c r="N1803" t="s">
        <v>513</v>
      </c>
      <c r="O1803" t="s">
        <v>1937</v>
      </c>
      <c r="P1803" t="s">
        <v>1940</v>
      </c>
      <c r="Q1803" t="s">
        <v>1941</v>
      </c>
      <c r="R1803" t="s">
        <v>131</v>
      </c>
      <c r="S1803" s="83">
        <v>150</v>
      </c>
      <c r="T1803" s="83">
        <v>0</v>
      </c>
      <c r="U1803" s="83">
        <v>150</v>
      </c>
      <c r="V1803" s="83">
        <v>0</v>
      </c>
      <c r="W1803" s="83">
        <v>0</v>
      </c>
      <c r="X1803" s="83">
        <v>0</v>
      </c>
      <c r="Y1803">
        <v>0</v>
      </c>
      <c r="Z1803" s="83">
        <v>15</v>
      </c>
      <c r="AA1803" s="83">
        <v>15</v>
      </c>
    </row>
    <row r="1804" spans="1:27" x14ac:dyDescent="0.25">
      <c r="A1804" t="s">
        <v>1529</v>
      </c>
      <c r="B1804" t="s">
        <v>1529</v>
      </c>
      <c r="C1804" t="s">
        <v>3012</v>
      </c>
      <c r="D1804" t="s">
        <v>3013</v>
      </c>
      <c r="E1804" t="s">
        <v>3014</v>
      </c>
      <c r="F1804" t="s">
        <v>3015</v>
      </c>
      <c r="G1804" t="s">
        <v>2310</v>
      </c>
      <c r="H1804" t="s">
        <v>3016</v>
      </c>
      <c r="I1804" t="s">
        <v>44</v>
      </c>
      <c r="J1804" t="s">
        <v>45</v>
      </c>
      <c r="K1804" t="s">
        <v>46</v>
      </c>
      <c r="L1804" t="s">
        <v>47</v>
      </c>
      <c r="M1804" t="s">
        <v>320</v>
      </c>
      <c r="N1804" t="s">
        <v>321</v>
      </c>
      <c r="O1804" t="s">
        <v>326</v>
      </c>
      <c r="P1804" t="s">
        <v>327</v>
      </c>
      <c r="Q1804" t="s">
        <v>328</v>
      </c>
      <c r="R1804" t="s">
        <v>131</v>
      </c>
      <c r="S1804" s="83">
        <v>689</v>
      </c>
      <c r="T1804" s="83">
        <v>318</v>
      </c>
      <c r="U1804" s="83">
        <v>371</v>
      </c>
      <c r="V1804" s="83">
        <v>0</v>
      </c>
      <c r="W1804" s="83">
        <v>0</v>
      </c>
      <c r="X1804" s="83">
        <v>2.4494868923895754</v>
      </c>
      <c r="Y1804">
        <v>0</v>
      </c>
      <c r="Z1804" s="83">
        <v>37.100000000000009</v>
      </c>
      <c r="AA1804" s="83">
        <v>39.549486892389581</v>
      </c>
    </row>
    <row r="1805" spans="1:27" x14ac:dyDescent="0.25">
      <c r="A1805" t="s">
        <v>1529</v>
      </c>
      <c r="B1805" t="s">
        <v>1529</v>
      </c>
      <c r="C1805" t="s">
        <v>3012</v>
      </c>
      <c r="D1805" t="s">
        <v>3013</v>
      </c>
      <c r="E1805" t="s">
        <v>3014</v>
      </c>
      <c r="F1805" t="s">
        <v>3015</v>
      </c>
      <c r="G1805" t="s">
        <v>2310</v>
      </c>
      <c r="H1805" t="s">
        <v>3016</v>
      </c>
      <c r="I1805" t="s">
        <v>44</v>
      </c>
      <c r="J1805" t="s">
        <v>45</v>
      </c>
      <c r="K1805" t="s">
        <v>46</v>
      </c>
      <c r="L1805" t="s">
        <v>47</v>
      </c>
      <c r="M1805" t="s">
        <v>320</v>
      </c>
      <c r="N1805" t="s">
        <v>321</v>
      </c>
      <c r="O1805" t="s">
        <v>322</v>
      </c>
      <c r="P1805" t="s">
        <v>323</v>
      </c>
      <c r="Q1805" t="s">
        <v>324</v>
      </c>
      <c r="R1805" t="s">
        <v>131</v>
      </c>
      <c r="S1805" s="83">
        <v>3997</v>
      </c>
      <c r="T1805" s="83">
        <v>3717</v>
      </c>
      <c r="U1805" s="83">
        <v>280</v>
      </c>
      <c r="V1805" s="83">
        <v>0</v>
      </c>
      <c r="W1805" s="83">
        <v>0</v>
      </c>
      <c r="X1805" s="83">
        <v>28.63126660066683</v>
      </c>
      <c r="Y1805">
        <v>0</v>
      </c>
      <c r="Z1805" s="83">
        <v>27.999999999999972</v>
      </c>
      <c r="AA1805" s="83">
        <v>56.631266600666805</v>
      </c>
    </row>
    <row r="1806" spans="1:27" x14ac:dyDescent="0.25">
      <c r="A1806" t="s">
        <v>1529</v>
      </c>
      <c r="B1806" t="s">
        <v>1529</v>
      </c>
      <c r="C1806" t="s">
        <v>3012</v>
      </c>
      <c r="D1806" t="s">
        <v>3013</v>
      </c>
      <c r="E1806" t="s">
        <v>3014</v>
      </c>
      <c r="F1806" t="s">
        <v>3015</v>
      </c>
      <c r="G1806" t="s">
        <v>2310</v>
      </c>
      <c r="H1806" t="s">
        <v>3016</v>
      </c>
      <c r="I1806" t="s">
        <v>44</v>
      </c>
      <c r="J1806" t="s">
        <v>45</v>
      </c>
      <c r="K1806" t="s">
        <v>46</v>
      </c>
      <c r="L1806" t="s">
        <v>47</v>
      </c>
      <c r="M1806" t="s">
        <v>320</v>
      </c>
      <c r="N1806" t="s">
        <v>321</v>
      </c>
      <c r="O1806" t="s">
        <v>322</v>
      </c>
      <c r="P1806" t="s">
        <v>1656</v>
      </c>
      <c r="Q1806" t="s">
        <v>1657</v>
      </c>
      <c r="R1806" t="s">
        <v>131</v>
      </c>
      <c r="S1806" s="83">
        <v>1050</v>
      </c>
      <c r="T1806" s="83">
        <v>700</v>
      </c>
      <c r="U1806" s="83">
        <v>350</v>
      </c>
      <c r="V1806" s="83">
        <v>0</v>
      </c>
      <c r="W1806" s="83">
        <v>0</v>
      </c>
      <c r="X1806" s="83">
        <v>5.3919522788449781</v>
      </c>
      <c r="Y1806">
        <v>0</v>
      </c>
      <c r="Z1806" s="83">
        <v>35</v>
      </c>
      <c r="AA1806" s="83">
        <v>40.391952278844983</v>
      </c>
    </row>
    <row r="1807" spans="1:27" x14ac:dyDescent="0.25">
      <c r="A1807" t="s">
        <v>1529</v>
      </c>
      <c r="B1807" t="s">
        <v>1529</v>
      </c>
      <c r="C1807" t="s">
        <v>3012</v>
      </c>
      <c r="D1807" t="s">
        <v>3013</v>
      </c>
      <c r="E1807" t="s">
        <v>3014</v>
      </c>
      <c r="F1807" t="s">
        <v>3015</v>
      </c>
      <c r="G1807" t="s">
        <v>2310</v>
      </c>
      <c r="H1807" t="s">
        <v>3016</v>
      </c>
      <c r="I1807" t="s">
        <v>44</v>
      </c>
      <c r="J1807" t="s">
        <v>45</v>
      </c>
      <c r="K1807" t="s">
        <v>46</v>
      </c>
      <c r="L1807" t="s">
        <v>47</v>
      </c>
      <c r="M1807" t="s">
        <v>320</v>
      </c>
      <c r="N1807" t="s">
        <v>321</v>
      </c>
      <c r="O1807" t="s">
        <v>855</v>
      </c>
      <c r="P1807" t="s">
        <v>1730</v>
      </c>
      <c r="Q1807" t="s">
        <v>1731</v>
      </c>
      <c r="R1807" t="s">
        <v>131</v>
      </c>
      <c r="S1807" s="83">
        <v>18606.559999999998</v>
      </c>
      <c r="T1807" s="83">
        <v>16680</v>
      </c>
      <c r="U1807" s="83">
        <v>1926.5599999999995</v>
      </c>
      <c r="V1807" s="83">
        <v>0</v>
      </c>
      <c r="W1807" s="83">
        <v>0</v>
      </c>
      <c r="X1807" s="83">
        <v>128.48252001590603</v>
      </c>
      <c r="Y1807">
        <v>0</v>
      </c>
      <c r="Z1807" s="83">
        <v>192.65599999999995</v>
      </c>
      <c r="AA1807" s="83">
        <v>321.1385200159059</v>
      </c>
    </row>
    <row r="1808" spans="1:27" x14ac:dyDescent="0.25">
      <c r="A1808" t="s">
        <v>1529</v>
      </c>
      <c r="B1808" t="s">
        <v>1529</v>
      </c>
      <c r="C1808" t="s">
        <v>3012</v>
      </c>
      <c r="D1808" t="s">
        <v>3013</v>
      </c>
      <c r="E1808" t="s">
        <v>3014</v>
      </c>
      <c r="F1808" t="s">
        <v>3015</v>
      </c>
      <c r="G1808" t="s">
        <v>2310</v>
      </c>
      <c r="H1808" t="s">
        <v>3016</v>
      </c>
      <c r="I1808" t="s">
        <v>44</v>
      </c>
      <c r="J1808" t="s">
        <v>45</v>
      </c>
      <c r="K1808" t="s">
        <v>46</v>
      </c>
      <c r="L1808" t="s">
        <v>47</v>
      </c>
      <c r="M1808" t="s">
        <v>320</v>
      </c>
      <c r="N1808" t="s">
        <v>1074</v>
      </c>
      <c r="O1808" t="s">
        <v>1208</v>
      </c>
      <c r="P1808" t="s">
        <v>2572</v>
      </c>
      <c r="Q1808" t="s">
        <v>2573</v>
      </c>
      <c r="R1808" t="s">
        <v>131</v>
      </c>
      <c r="S1808" s="83">
        <v>-368.7</v>
      </c>
      <c r="T1808" s="83">
        <v>465</v>
      </c>
      <c r="U1808" s="83">
        <v>-833.7</v>
      </c>
      <c r="V1808" s="83">
        <v>0</v>
      </c>
      <c r="W1808" s="83">
        <v>0</v>
      </c>
      <c r="X1808" s="83">
        <v>3.5817968709470209</v>
      </c>
      <c r="Y1808">
        <v>0</v>
      </c>
      <c r="Z1808" s="83">
        <v>-83.37</v>
      </c>
      <c r="AA1808" s="83">
        <v>-79.788203129052988</v>
      </c>
    </row>
    <row r="1809" spans="1:27" x14ac:dyDescent="0.25">
      <c r="A1809" t="s">
        <v>1529</v>
      </c>
      <c r="B1809" t="s">
        <v>1529</v>
      </c>
      <c r="C1809" t="s">
        <v>3012</v>
      </c>
      <c r="D1809" t="s">
        <v>3013</v>
      </c>
      <c r="E1809" t="s">
        <v>3014</v>
      </c>
      <c r="F1809" t="s">
        <v>3015</v>
      </c>
      <c r="G1809" t="s">
        <v>2310</v>
      </c>
      <c r="H1809" t="s">
        <v>3016</v>
      </c>
      <c r="I1809" t="s">
        <v>44</v>
      </c>
      <c r="J1809" t="s">
        <v>45</v>
      </c>
      <c r="K1809" t="s">
        <v>46</v>
      </c>
      <c r="L1809" t="s">
        <v>47</v>
      </c>
      <c r="M1809" t="s">
        <v>320</v>
      </c>
      <c r="N1809" t="s">
        <v>1074</v>
      </c>
      <c r="O1809" t="s">
        <v>1075</v>
      </c>
      <c r="P1809" t="s">
        <v>2495</v>
      </c>
      <c r="Q1809" t="s">
        <v>2496</v>
      </c>
      <c r="R1809" t="s">
        <v>131</v>
      </c>
      <c r="S1809" s="83">
        <v>124.2</v>
      </c>
      <c r="T1809" s="83">
        <v>0</v>
      </c>
      <c r="U1809" s="83">
        <v>124.2</v>
      </c>
      <c r="V1809" s="83">
        <v>0</v>
      </c>
      <c r="W1809" s="83">
        <v>0</v>
      </c>
      <c r="X1809" s="83">
        <v>0</v>
      </c>
      <c r="Y1809">
        <v>0</v>
      </c>
      <c r="Z1809" s="83">
        <v>12.420000000000002</v>
      </c>
      <c r="AA1809" s="83">
        <v>12.420000000000002</v>
      </c>
    </row>
    <row r="1810" spans="1:27" x14ac:dyDescent="0.25">
      <c r="A1810" t="s">
        <v>1529</v>
      </c>
      <c r="B1810" t="s">
        <v>1529</v>
      </c>
      <c r="C1810" t="s">
        <v>3012</v>
      </c>
      <c r="D1810" t="s">
        <v>3013</v>
      </c>
      <c r="E1810" t="s">
        <v>3014</v>
      </c>
      <c r="F1810" t="s">
        <v>3015</v>
      </c>
      <c r="G1810" t="s">
        <v>2310</v>
      </c>
      <c r="H1810" t="s">
        <v>3016</v>
      </c>
      <c r="I1810" t="s">
        <v>44</v>
      </c>
      <c r="J1810" t="s">
        <v>45</v>
      </c>
      <c r="K1810" t="s">
        <v>46</v>
      </c>
      <c r="L1810" t="s">
        <v>47</v>
      </c>
      <c r="M1810" t="s">
        <v>320</v>
      </c>
      <c r="N1810" t="s">
        <v>800</v>
      </c>
      <c r="O1810" t="s">
        <v>801</v>
      </c>
      <c r="P1810" t="s">
        <v>1080</v>
      </c>
      <c r="Q1810" t="s">
        <v>1081</v>
      </c>
      <c r="R1810" t="s">
        <v>131</v>
      </c>
      <c r="S1810" s="83">
        <v>540</v>
      </c>
      <c r="T1810" s="83">
        <v>0</v>
      </c>
      <c r="U1810" s="83">
        <v>540</v>
      </c>
      <c r="V1810" s="83">
        <v>0</v>
      </c>
      <c r="W1810" s="83">
        <v>0</v>
      </c>
      <c r="X1810" s="83">
        <v>0</v>
      </c>
      <c r="Y1810">
        <v>0</v>
      </c>
      <c r="Z1810" s="83">
        <v>54</v>
      </c>
      <c r="AA1810" s="83">
        <v>54</v>
      </c>
    </row>
    <row r="1811" spans="1:27" x14ac:dyDescent="0.25">
      <c r="A1811" t="s">
        <v>1529</v>
      </c>
      <c r="B1811" t="s">
        <v>1529</v>
      </c>
      <c r="C1811" t="s">
        <v>3012</v>
      </c>
      <c r="D1811" t="s">
        <v>3013</v>
      </c>
      <c r="E1811" t="s">
        <v>3014</v>
      </c>
      <c r="F1811" t="s">
        <v>3015</v>
      </c>
      <c r="G1811" t="s">
        <v>2310</v>
      </c>
      <c r="H1811" t="s">
        <v>3016</v>
      </c>
      <c r="I1811" t="s">
        <v>44</v>
      </c>
      <c r="J1811" t="s">
        <v>45</v>
      </c>
      <c r="K1811" t="s">
        <v>46</v>
      </c>
      <c r="L1811" t="s">
        <v>47</v>
      </c>
      <c r="M1811" t="s">
        <v>320</v>
      </c>
      <c r="N1811" t="s">
        <v>800</v>
      </c>
      <c r="O1811" t="s">
        <v>801</v>
      </c>
      <c r="P1811" t="s">
        <v>1082</v>
      </c>
      <c r="Q1811" t="s">
        <v>1083</v>
      </c>
      <c r="R1811" t="s">
        <v>131</v>
      </c>
      <c r="S1811" s="83">
        <v>0</v>
      </c>
      <c r="T1811" s="83">
        <v>1080</v>
      </c>
      <c r="U1811" s="83">
        <v>-1080</v>
      </c>
      <c r="V1811" s="83">
        <v>0</v>
      </c>
      <c r="W1811" s="83">
        <v>0</v>
      </c>
      <c r="X1811" s="83">
        <v>8.3190120873608233</v>
      </c>
      <c r="Y1811">
        <v>0</v>
      </c>
      <c r="Z1811" s="83">
        <v>-108</v>
      </c>
      <c r="AA1811" s="83">
        <v>-99.680987912639182</v>
      </c>
    </row>
    <row r="1812" spans="1:27" x14ac:dyDescent="0.25">
      <c r="A1812" t="s">
        <v>1529</v>
      </c>
      <c r="B1812" t="s">
        <v>1529</v>
      </c>
      <c r="C1812" t="s">
        <v>3012</v>
      </c>
      <c r="D1812" t="s">
        <v>3013</v>
      </c>
      <c r="E1812" t="s">
        <v>3014</v>
      </c>
      <c r="F1812" t="s">
        <v>3015</v>
      </c>
      <c r="G1812" t="s">
        <v>2310</v>
      </c>
      <c r="H1812" t="s">
        <v>3016</v>
      </c>
      <c r="I1812" t="s">
        <v>44</v>
      </c>
      <c r="J1812" t="s">
        <v>45</v>
      </c>
      <c r="K1812" t="s">
        <v>46</v>
      </c>
      <c r="L1812" t="s">
        <v>47</v>
      </c>
      <c r="M1812" t="s">
        <v>320</v>
      </c>
      <c r="N1812" t="s">
        <v>329</v>
      </c>
      <c r="O1812" t="s">
        <v>1538</v>
      </c>
      <c r="P1812" t="s">
        <v>1944</v>
      </c>
      <c r="Q1812" t="s">
        <v>1945</v>
      </c>
      <c r="R1812" t="s">
        <v>131</v>
      </c>
      <c r="S1812" s="83">
        <v>225</v>
      </c>
      <c r="T1812" s="83">
        <v>1462.5</v>
      </c>
      <c r="U1812" s="83">
        <v>-1237.5</v>
      </c>
      <c r="V1812" s="83">
        <v>0</v>
      </c>
      <c r="W1812" s="83">
        <v>0</v>
      </c>
      <c r="X1812" s="83">
        <v>11.265328868301115</v>
      </c>
      <c r="Y1812">
        <v>0</v>
      </c>
      <c r="Z1812" s="83">
        <v>-123.75</v>
      </c>
      <c r="AA1812" s="83">
        <v>-112.48467113169889</v>
      </c>
    </row>
    <row r="1813" spans="1:27" x14ac:dyDescent="0.25">
      <c r="A1813" t="s">
        <v>1529</v>
      </c>
      <c r="B1813" t="s">
        <v>1529</v>
      </c>
      <c r="C1813" t="s">
        <v>3012</v>
      </c>
      <c r="D1813" t="s">
        <v>3013</v>
      </c>
      <c r="E1813" t="s">
        <v>3014</v>
      </c>
      <c r="F1813" t="s">
        <v>3015</v>
      </c>
      <c r="G1813" t="s">
        <v>2310</v>
      </c>
      <c r="H1813" t="s">
        <v>3016</v>
      </c>
      <c r="I1813" t="s">
        <v>44</v>
      </c>
      <c r="J1813" t="s">
        <v>45</v>
      </c>
      <c r="K1813" t="s">
        <v>46</v>
      </c>
      <c r="L1813" t="s">
        <v>47</v>
      </c>
      <c r="M1813" t="s">
        <v>320</v>
      </c>
      <c r="N1813" t="s">
        <v>329</v>
      </c>
      <c r="O1813" t="s">
        <v>330</v>
      </c>
      <c r="P1813" t="s">
        <v>331</v>
      </c>
      <c r="Q1813" t="s">
        <v>332</v>
      </c>
      <c r="R1813" t="s">
        <v>131</v>
      </c>
      <c r="S1813" s="83">
        <v>5625</v>
      </c>
      <c r="T1813" s="83">
        <v>3825</v>
      </c>
      <c r="U1813" s="83">
        <v>1800</v>
      </c>
      <c r="V1813" s="83">
        <v>0</v>
      </c>
      <c r="W1813" s="83">
        <v>0</v>
      </c>
      <c r="X1813" s="83">
        <v>29.463167809402915</v>
      </c>
      <c r="Y1813">
        <v>0</v>
      </c>
      <c r="Z1813" s="83">
        <v>180</v>
      </c>
      <c r="AA1813" s="83">
        <v>209.46316780940288</v>
      </c>
    </row>
    <row r="1814" spans="1:27" x14ac:dyDescent="0.25">
      <c r="A1814" t="s">
        <v>1529</v>
      </c>
      <c r="B1814" t="s">
        <v>1529</v>
      </c>
      <c r="C1814" t="s">
        <v>3012</v>
      </c>
      <c r="D1814" t="s">
        <v>3013</v>
      </c>
      <c r="E1814" t="s">
        <v>3014</v>
      </c>
      <c r="F1814" t="s">
        <v>3015</v>
      </c>
      <c r="G1814" t="s">
        <v>2310</v>
      </c>
      <c r="H1814" t="s">
        <v>3016</v>
      </c>
      <c r="I1814" t="s">
        <v>44</v>
      </c>
      <c r="J1814" t="s">
        <v>45</v>
      </c>
      <c r="K1814" t="s">
        <v>46</v>
      </c>
      <c r="L1814" t="s">
        <v>47</v>
      </c>
      <c r="M1814" t="s">
        <v>320</v>
      </c>
      <c r="N1814" t="s">
        <v>329</v>
      </c>
      <c r="O1814" t="s">
        <v>330</v>
      </c>
      <c r="P1814" t="s">
        <v>1942</v>
      </c>
      <c r="Q1814" t="s">
        <v>1943</v>
      </c>
      <c r="R1814" t="s">
        <v>131</v>
      </c>
      <c r="S1814" s="83">
        <v>1012.5</v>
      </c>
      <c r="T1814" s="83">
        <v>3037.5</v>
      </c>
      <c r="U1814" s="83">
        <v>-2025</v>
      </c>
      <c r="V1814" s="83">
        <v>0</v>
      </c>
      <c r="W1814" s="83">
        <v>0</v>
      </c>
      <c r="X1814" s="83">
        <v>23.397221495702315</v>
      </c>
      <c r="Y1814">
        <v>0</v>
      </c>
      <c r="Z1814" s="83">
        <v>-202.5</v>
      </c>
      <c r="AA1814" s="83">
        <v>-179.1027785042977</v>
      </c>
    </row>
    <row r="1815" spans="1:27" x14ac:dyDescent="0.25">
      <c r="A1815" t="s">
        <v>1529</v>
      </c>
      <c r="B1815" t="s">
        <v>1529</v>
      </c>
      <c r="C1815" t="s">
        <v>3012</v>
      </c>
      <c r="D1815" t="s">
        <v>3013</v>
      </c>
      <c r="E1815" t="s">
        <v>3014</v>
      </c>
      <c r="F1815" t="s">
        <v>3015</v>
      </c>
      <c r="G1815" t="s">
        <v>2310</v>
      </c>
      <c r="H1815" t="s">
        <v>3016</v>
      </c>
      <c r="I1815" t="s">
        <v>44</v>
      </c>
      <c r="J1815" t="s">
        <v>45</v>
      </c>
      <c r="K1815" t="s">
        <v>46</v>
      </c>
      <c r="L1815" t="s">
        <v>47</v>
      </c>
      <c r="M1815" t="s">
        <v>320</v>
      </c>
      <c r="N1815" t="s">
        <v>329</v>
      </c>
      <c r="O1815" t="s">
        <v>330</v>
      </c>
      <c r="P1815" t="s">
        <v>858</v>
      </c>
      <c r="Q1815" t="s">
        <v>859</v>
      </c>
      <c r="R1815" t="s">
        <v>131</v>
      </c>
      <c r="S1815" s="83">
        <v>225</v>
      </c>
      <c r="T1815" s="83">
        <v>337.5</v>
      </c>
      <c r="U1815" s="83">
        <v>-112.5</v>
      </c>
      <c r="V1815" s="83">
        <v>0</v>
      </c>
      <c r="W1815" s="83">
        <v>0</v>
      </c>
      <c r="X1815" s="83">
        <v>2.5996912773002574</v>
      </c>
      <c r="Y1815">
        <v>0</v>
      </c>
      <c r="Z1815" s="83">
        <v>-11.25</v>
      </c>
      <c r="AA1815" s="83">
        <v>-8.6503087226997444</v>
      </c>
    </row>
    <row r="1816" spans="1:27" x14ac:dyDescent="0.25">
      <c r="A1816" t="s">
        <v>1529</v>
      </c>
      <c r="B1816" t="s">
        <v>1529</v>
      </c>
      <c r="C1816" t="s">
        <v>3012</v>
      </c>
      <c r="D1816" t="s">
        <v>3013</v>
      </c>
      <c r="E1816" t="s">
        <v>3014</v>
      </c>
      <c r="F1816" t="s">
        <v>3015</v>
      </c>
      <c r="G1816" t="s">
        <v>2310</v>
      </c>
      <c r="H1816" t="s">
        <v>3016</v>
      </c>
      <c r="I1816" t="s">
        <v>44</v>
      </c>
      <c r="J1816" t="s">
        <v>45</v>
      </c>
      <c r="K1816" t="s">
        <v>46</v>
      </c>
      <c r="L1816" t="s">
        <v>47</v>
      </c>
      <c r="M1816" t="s">
        <v>320</v>
      </c>
      <c r="N1816" t="s">
        <v>329</v>
      </c>
      <c r="O1816" t="s">
        <v>330</v>
      </c>
      <c r="P1816" t="s">
        <v>2221</v>
      </c>
      <c r="Q1816" t="s">
        <v>2222</v>
      </c>
      <c r="R1816" t="s">
        <v>131</v>
      </c>
      <c r="S1816" s="83">
        <v>225</v>
      </c>
      <c r="T1816" s="83">
        <v>337.5</v>
      </c>
      <c r="U1816" s="83">
        <v>-112.5</v>
      </c>
      <c r="V1816" s="83">
        <v>0</v>
      </c>
      <c r="W1816" s="83">
        <v>0</v>
      </c>
      <c r="X1816" s="83">
        <v>2.5996912773002574</v>
      </c>
      <c r="Y1816">
        <v>0</v>
      </c>
      <c r="Z1816" s="83">
        <v>-11.25</v>
      </c>
      <c r="AA1816" s="83">
        <v>-8.6503087226997444</v>
      </c>
    </row>
    <row r="1817" spans="1:27" x14ac:dyDescent="0.25">
      <c r="A1817" t="s">
        <v>1529</v>
      </c>
      <c r="B1817" t="s">
        <v>1529</v>
      </c>
      <c r="C1817" t="s">
        <v>3012</v>
      </c>
      <c r="D1817" t="s">
        <v>3013</v>
      </c>
      <c r="E1817" t="s">
        <v>3014</v>
      </c>
      <c r="F1817" t="s">
        <v>3015</v>
      </c>
      <c r="G1817" t="s">
        <v>2310</v>
      </c>
      <c r="H1817" t="s">
        <v>3016</v>
      </c>
      <c r="I1817" t="s">
        <v>44</v>
      </c>
      <c r="J1817" t="s">
        <v>45</v>
      </c>
      <c r="K1817" t="s">
        <v>46</v>
      </c>
      <c r="L1817" t="s">
        <v>47</v>
      </c>
      <c r="M1817" t="s">
        <v>320</v>
      </c>
      <c r="N1817" t="s">
        <v>329</v>
      </c>
      <c r="O1817" t="s">
        <v>330</v>
      </c>
      <c r="P1817" t="s">
        <v>2425</v>
      </c>
      <c r="Q1817" t="s">
        <v>2426</v>
      </c>
      <c r="R1817" t="s">
        <v>131</v>
      </c>
      <c r="S1817" s="83">
        <v>292.5</v>
      </c>
      <c r="T1817" s="83">
        <v>0</v>
      </c>
      <c r="U1817" s="83">
        <v>292.5</v>
      </c>
      <c r="V1817" s="83">
        <v>0</v>
      </c>
      <c r="W1817" s="83">
        <v>0</v>
      </c>
      <c r="X1817" s="83">
        <v>0</v>
      </c>
      <c r="Y1817">
        <v>0</v>
      </c>
      <c r="Z1817" s="83">
        <v>29.25</v>
      </c>
      <c r="AA1817" s="83">
        <v>29.25</v>
      </c>
    </row>
    <row r="1818" spans="1:27" x14ac:dyDescent="0.25">
      <c r="A1818" t="s">
        <v>1529</v>
      </c>
      <c r="B1818" t="s">
        <v>1529</v>
      </c>
      <c r="C1818" t="s">
        <v>3012</v>
      </c>
      <c r="D1818" t="s">
        <v>3013</v>
      </c>
      <c r="E1818" t="s">
        <v>3014</v>
      </c>
      <c r="F1818" t="s">
        <v>3015</v>
      </c>
      <c r="G1818" t="s">
        <v>2310</v>
      </c>
      <c r="H1818" t="s">
        <v>3016</v>
      </c>
      <c r="I1818" t="s">
        <v>44</v>
      </c>
      <c r="J1818" t="s">
        <v>45</v>
      </c>
      <c r="K1818" t="s">
        <v>46</v>
      </c>
      <c r="L1818" t="s">
        <v>47</v>
      </c>
      <c r="M1818" t="s">
        <v>320</v>
      </c>
      <c r="N1818" t="s">
        <v>2324</v>
      </c>
      <c r="O1818" t="s">
        <v>1501</v>
      </c>
      <c r="P1818" t="s">
        <v>2325</v>
      </c>
      <c r="Q1818" t="s">
        <v>2326</v>
      </c>
      <c r="R1818" t="s">
        <v>131</v>
      </c>
      <c r="S1818" s="83">
        <v>1062.6800000000003</v>
      </c>
      <c r="T1818" s="83">
        <v>1756.8000000000002</v>
      </c>
      <c r="U1818" s="83">
        <v>-694.11999999999989</v>
      </c>
      <c r="V1818" s="83">
        <v>0</v>
      </c>
      <c r="W1818" s="83">
        <v>0</v>
      </c>
      <c r="X1818" s="83">
        <v>13.532259662106942</v>
      </c>
      <c r="Y1818">
        <v>0</v>
      </c>
      <c r="Z1818" s="83">
        <v>-69.411999999999992</v>
      </c>
      <c r="AA1818" s="83">
        <v>-55.87974033789304</v>
      </c>
    </row>
    <row r="1819" spans="1:27" x14ac:dyDescent="0.25">
      <c r="A1819" t="s">
        <v>1529</v>
      </c>
      <c r="B1819" t="s">
        <v>1529</v>
      </c>
      <c r="C1819" t="s">
        <v>3012</v>
      </c>
      <c r="D1819" t="s">
        <v>3013</v>
      </c>
      <c r="E1819" t="s">
        <v>3014</v>
      </c>
      <c r="F1819" t="s">
        <v>3015</v>
      </c>
      <c r="G1819" t="s">
        <v>2310</v>
      </c>
      <c r="H1819" t="s">
        <v>3016</v>
      </c>
      <c r="I1819" t="s">
        <v>44</v>
      </c>
      <c r="J1819" t="s">
        <v>45</v>
      </c>
      <c r="K1819" t="s">
        <v>46</v>
      </c>
      <c r="L1819" t="s">
        <v>47</v>
      </c>
      <c r="M1819" t="s">
        <v>320</v>
      </c>
      <c r="N1819" t="s">
        <v>2324</v>
      </c>
      <c r="O1819" t="s">
        <v>1501</v>
      </c>
      <c r="P1819" t="s">
        <v>2448</v>
      </c>
      <c r="Q1819" t="s">
        <v>2449</v>
      </c>
      <c r="R1819" t="s">
        <v>131</v>
      </c>
      <c r="S1819" s="83">
        <v>2378.2399999999998</v>
      </c>
      <c r="T1819" s="83">
        <v>2928.0000000000005</v>
      </c>
      <c r="U1819" s="83">
        <v>-549.76000000000022</v>
      </c>
      <c r="V1819" s="83">
        <v>0</v>
      </c>
      <c r="W1819" s="83">
        <v>0</v>
      </c>
      <c r="X1819" s="83">
        <v>22.553766103511563</v>
      </c>
      <c r="Y1819">
        <v>0</v>
      </c>
      <c r="Z1819" s="83">
        <v>-54.975999999999999</v>
      </c>
      <c r="AA1819" s="83">
        <v>-32.422233896488422</v>
      </c>
    </row>
    <row r="1820" spans="1:27" x14ac:dyDescent="0.25">
      <c r="A1820" t="s">
        <v>1529</v>
      </c>
      <c r="B1820" t="s">
        <v>1529</v>
      </c>
      <c r="C1820" t="s">
        <v>3012</v>
      </c>
      <c r="D1820" t="s">
        <v>3013</v>
      </c>
      <c r="E1820" t="s">
        <v>3014</v>
      </c>
      <c r="F1820" t="s">
        <v>3015</v>
      </c>
      <c r="G1820" t="s">
        <v>2310</v>
      </c>
      <c r="H1820" t="s">
        <v>3016</v>
      </c>
      <c r="I1820" t="s">
        <v>44</v>
      </c>
      <c r="J1820" t="s">
        <v>45</v>
      </c>
      <c r="K1820" t="s">
        <v>46</v>
      </c>
      <c r="L1820" t="s">
        <v>47</v>
      </c>
      <c r="M1820" t="s">
        <v>320</v>
      </c>
      <c r="N1820" t="s">
        <v>2324</v>
      </c>
      <c r="O1820" t="s">
        <v>1500</v>
      </c>
      <c r="P1820" t="s">
        <v>2403</v>
      </c>
      <c r="Q1820" t="s">
        <v>2404</v>
      </c>
      <c r="R1820" t="s">
        <v>131</v>
      </c>
      <c r="S1820" s="83">
        <v>1730.1100000000001</v>
      </c>
      <c r="T1820" s="83">
        <v>3074.2999999999997</v>
      </c>
      <c r="U1820" s="83">
        <v>-1344.1899999999996</v>
      </c>
      <c r="V1820" s="83">
        <v>0</v>
      </c>
      <c r="W1820" s="83">
        <v>0</v>
      </c>
      <c r="X1820" s="83">
        <v>23.680684129790158</v>
      </c>
      <c r="Y1820">
        <v>0</v>
      </c>
      <c r="Z1820" s="83">
        <v>-134.41899999999998</v>
      </c>
      <c r="AA1820" s="83">
        <v>-110.73831587020982</v>
      </c>
    </row>
    <row r="1821" spans="1:27" x14ac:dyDescent="0.25">
      <c r="A1821" t="s">
        <v>1529</v>
      </c>
      <c r="B1821" t="s">
        <v>1529</v>
      </c>
      <c r="C1821" t="s">
        <v>3012</v>
      </c>
      <c r="D1821" t="s">
        <v>3013</v>
      </c>
      <c r="E1821" t="s">
        <v>3014</v>
      </c>
      <c r="F1821" t="s">
        <v>3015</v>
      </c>
      <c r="G1821" t="s">
        <v>2310</v>
      </c>
      <c r="H1821" t="s">
        <v>3016</v>
      </c>
      <c r="I1821" t="s">
        <v>44</v>
      </c>
      <c r="J1821" t="s">
        <v>45</v>
      </c>
      <c r="K1821" t="s">
        <v>98</v>
      </c>
      <c r="L1821" t="s">
        <v>99</v>
      </c>
      <c r="M1821" t="s">
        <v>396</v>
      </c>
      <c r="N1821" t="s">
        <v>804</v>
      </c>
      <c r="O1821" t="s">
        <v>805</v>
      </c>
      <c r="P1821" t="s">
        <v>806</v>
      </c>
      <c r="Q1821" t="s">
        <v>807</v>
      </c>
      <c r="R1821" t="s">
        <v>131</v>
      </c>
      <c r="S1821" s="83">
        <v>3001.2799999999997</v>
      </c>
      <c r="T1821" s="83">
        <v>67919.69</v>
      </c>
      <c r="U1821" s="83">
        <v>-64918.41</v>
      </c>
      <c r="V1821" s="83">
        <v>0</v>
      </c>
      <c r="W1821" s="83">
        <v>0</v>
      </c>
      <c r="X1821" s="83">
        <v>523.17103896277786</v>
      </c>
      <c r="Y1821">
        <v>0</v>
      </c>
      <c r="Z1821" s="83">
        <v>-6491.8410000000003</v>
      </c>
      <c r="AA1821" s="83">
        <v>-5968.6699610372225</v>
      </c>
    </row>
    <row r="1822" spans="1:27" x14ac:dyDescent="0.25">
      <c r="A1822" t="s">
        <v>1529</v>
      </c>
      <c r="B1822" t="s">
        <v>1529</v>
      </c>
      <c r="C1822" t="s">
        <v>3012</v>
      </c>
      <c r="D1822" t="s">
        <v>3013</v>
      </c>
      <c r="E1822" t="s">
        <v>3014</v>
      </c>
      <c r="F1822" t="s">
        <v>3015</v>
      </c>
      <c r="G1822" t="s">
        <v>2310</v>
      </c>
      <c r="H1822" t="s">
        <v>3016</v>
      </c>
      <c r="I1822" t="s">
        <v>44</v>
      </c>
      <c r="J1822" t="s">
        <v>45</v>
      </c>
      <c r="K1822" t="s">
        <v>98</v>
      </c>
      <c r="L1822" t="s">
        <v>99</v>
      </c>
      <c r="M1822" t="s">
        <v>396</v>
      </c>
      <c r="N1822" t="s">
        <v>804</v>
      </c>
      <c r="O1822" t="s">
        <v>805</v>
      </c>
      <c r="P1822" t="s">
        <v>830</v>
      </c>
      <c r="Q1822" t="s">
        <v>831</v>
      </c>
      <c r="R1822" t="s">
        <v>131</v>
      </c>
      <c r="S1822" s="83">
        <v>334.16</v>
      </c>
      <c r="T1822" s="83">
        <v>62822.080000000002</v>
      </c>
      <c r="U1822" s="83">
        <v>-62487.92</v>
      </c>
      <c r="V1822" s="83">
        <v>0</v>
      </c>
      <c r="W1822" s="83">
        <v>0</v>
      </c>
      <c r="X1822" s="83">
        <v>483.90522488254499</v>
      </c>
      <c r="Y1822">
        <v>0</v>
      </c>
      <c r="Z1822" s="83">
        <v>-6248.7919999999995</v>
      </c>
      <c r="AA1822" s="83">
        <v>-5764.8867751174548</v>
      </c>
    </row>
    <row r="1823" spans="1:27" x14ac:dyDescent="0.25">
      <c r="A1823" t="s">
        <v>1529</v>
      </c>
      <c r="B1823" t="s">
        <v>1529</v>
      </c>
      <c r="C1823" t="s">
        <v>3012</v>
      </c>
      <c r="D1823" t="s">
        <v>3013</v>
      </c>
      <c r="E1823" t="s">
        <v>3014</v>
      </c>
      <c r="F1823" t="s">
        <v>3015</v>
      </c>
      <c r="G1823" t="s">
        <v>2310</v>
      </c>
      <c r="H1823" t="s">
        <v>3016</v>
      </c>
      <c r="I1823" t="s">
        <v>44</v>
      </c>
      <c r="J1823" t="s">
        <v>45</v>
      </c>
      <c r="K1823" t="s">
        <v>98</v>
      </c>
      <c r="L1823" t="s">
        <v>99</v>
      </c>
      <c r="M1823" t="s">
        <v>396</v>
      </c>
      <c r="N1823" t="s">
        <v>804</v>
      </c>
      <c r="O1823" t="s">
        <v>805</v>
      </c>
      <c r="P1823" t="s">
        <v>834</v>
      </c>
      <c r="Q1823" t="s">
        <v>835</v>
      </c>
      <c r="R1823" t="s">
        <v>131</v>
      </c>
      <c r="S1823" s="83">
        <v>0</v>
      </c>
      <c r="T1823" s="83">
        <v>14703.04</v>
      </c>
      <c r="U1823" s="83">
        <v>-14703.04</v>
      </c>
      <c r="V1823" s="83">
        <v>0</v>
      </c>
      <c r="W1823" s="83">
        <v>0</v>
      </c>
      <c r="X1823" s="83">
        <v>113.25441433421267</v>
      </c>
      <c r="Y1823">
        <v>0</v>
      </c>
      <c r="Z1823" s="83">
        <v>-1470.3040000000001</v>
      </c>
      <c r="AA1823" s="83">
        <v>-1357.0495856657874</v>
      </c>
    </row>
    <row r="1824" spans="1:27" x14ac:dyDescent="0.25">
      <c r="A1824" t="s">
        <v>1529</v>
      </c>
      <c r="B1824" t="s">
        <v>1529</v>
      </c>
      <c r="C1824" t="s">
        <v>3012</v>
      </c>
      <c r="D1824" t="s">
        <v>3013</v>
      </c>
      <c r="E1824" t="s">
        <v>3014</v>
      </c>
      <c r="F1824" t="s">
        <v>3015</v>
      </c>
      <c r="G1824" t="s">
        <v>2310</v>
      </c>
      <c r="H1824" t="s">
        <v>3016</v>
      </c>
      <c r="I1824" t="s">
        <v>44</v>
      </c>
      <c r="J1824" t="s">
        <v>45</v>
      </c>
      <c r="K1824" t="s">
        <v>98</v>
      </c>
      <c r="L1824" t="s">
        <v>99</v>
      </c>
      <c r="M1824" t="s">
        <v>396</v>
      </c>
      <c r="N1824" t="s">
        <v>804</v>
      </c>
      <c r="O1824" t="s">
        <v>805</v>
      </c>
      <c r="P1824" t="s">
        <v>832</v>
      </c>
      <c r="Q1824" t="s">
        <v>833</v>
      </c>
      <c r="R1824" t="s">
        <v>131</v>
      </c>
      <c r="S1824" s="83">
        <v>0</v>
      </c>
      <c r="T1824" s="83">
        <v>6683.2</v>
      </c>
      <c r="U1824" s="83">
        <v>-6683.2</v>
      </c>
      <c r="V1824" s="83">
        <v>0</v>
      </c>
      <c r="W1824" s="83">
        <v>0</v>
      </c>
      <c r="X1824" s="83">
        <v>51.479279242823942</v>
      </c>
      <c r="Y1824">
        <v>0</v>
      </c>
      <c r="Z1824" s="83">
        <v>-668.32</v>
      </c>
      <c r="AA1824" s="83">
        <v>-616.84072075717609</v>
      </c>
    </row>
    <row r="1825" spans="1:27" x14ac:dyDescent="0.25">
      <c r="A1825" t="s">
        <v>1529</v>
      </c>
      <c r="B1825" t="s">
        <v>1529</v>
      </c>
      <c r="C1825" t="s">
        <v>3012</v>
      </c>
      <c r="D1825" t="s">
        <v>3013</v>
      </c>
      <c r="E1825" t="s">
        <v>3014</v>
      </c>
      <c r="F1825" t="s">
        <v>3015</v>
      </c>
      <c r="G1825" t="s">
        <v>2310</v>
      </c>
      <c r="H1825" t="s">
        <v>3016</v>
      </c>
      <c r="I1825" t="s">
        <v>44</v>
      </c>
      <c r="J1825" t="s">
        <v>45</v>
      </c>
      <c r="K1825" t="s">
        <v>98</v>
      </c>
      <c r="L1825" t="s">
        <v>99</v>
      </c>
      <c r="M1825" t="s">
        <v>396</v>
      </c>
      <c r="N1825" t="s">
        <v>804</v>
      </c>
      <c r="O1825" t="s">
        <v>805</v>
      </c>
      <c r="P1825" t="s">
        <v>1229</v>
      </c>
      <c r="Q1825" t="s">
        <v>1230</v>
      </c>
      <c r="R1825" t="s">
        <v>131</v>
      </c>
      <c r="S1825" s="83">
        <v>328</v>
      </c>
      <c r="T1825" s="83">
        <v>7017.36</v>
      </c>
      <c r="U1825" s="83">
        <v>-6689.36</v>
      </c>
      <c r="V1825" s="83">
        <v>0</v>
      </c>
      <c r="W1825" s="83">
        <v>0</v>
      </c>
      <c r="X1825" s="83">
        <v>54.053243204965142</v>
      </c>
      <c r="Y1825">
        <v>0</v>
      </c>
      <c r="Z1825" s="83">
        <v>-668.93600000000004</v>
      </c>
      <c r="AA1825" s="83">
        <v>-614.88275679503499</v>
      </c>
    </row>
    <row r="1826" spans="1:27" x14ac:dyDescent="0.25">
      <c r="A1826" t="s">
        <v>1529</v>
      </c>
      <c r="B1826" t="s">
        <v>1529</v>
      </c>
      <c r="C1826" t="s">
        <v>3012</v>
      </c>
      <c r="D1826" t="s">
        <v>3013</v>
      </c>
      <c r="E1826" t="s">
        <v>3014</v>
      </c>
      <c r="F1826" t="s">
        <v>3015</v>
      </c>
      <c r="G1826" t="s">
        <v>2310</v>
      </c>
      <c r="H1826" t="s">
        <v>3016</v>
      </c>
      <c r="I1826" t="s">
        <v>44</v>
      </c>
      <c r="J1826" t="s">
        <v>45</v>
      </c>
      <c r="K1826" t="s">
        <v>98</v>
      </c>
      <c r="L1826" t="s">
        <v>99</v>
      </c>
      <c r="M1826" t="s">
        <v>396</v>
      </c>
      <c r="N1826" t="s">
        <v>804</v>
      </c>
      <c r="O1826" t="s">
        <v>805</v>
      </c>
      <c r="P1826" t="s">
        <v>3027</v>
      </c>
      <c r="Q1826" t="s">
        <v>3028</v>
      </c>
      <c r="R1826" t="s">
        <v>131</v>
      </c>
      <c r="S1826" s="83">
        <v>0</v>
      </c>
      <c r="T1826" s="83">
        <v>668.32</v>
      </c>
      <c r="U1826" s="83">
        <v>-668.32</v>
      </c>
      <c r="V1826" s="83">
        <v>0</v>
      </c>
      <c r="W1826" s="83">
        <v>0</v>
      </c>
      <c r="X1826" s="83">
        <v>5.1479279242823948</v>
      </c>
      <c r="Y1826">
        <v>0</v>
      </c>
      <c r="Z1826" s="83">
        <v>-66.832000000000008</v>
      </c>
      <c r="AA1826" s="83">
        <v>-61.684072075717616</v>
      </c>
    </row>
    <row r="1827" spans="1:27" x14ac:dyDescent="0.25">
      <c r="A1827" t="s">
        <v>1529</v>
      </c>
      <c r="B1827" t="s">
        <v>1529</v>
      </c>
      <c r="C1827" t="s">
        <v>3012</v>
      </c>
      <c r="D1827" t="s">
        <v>3013</v>
      </c>
      <c r="E1827" t="s">
        <v>3014</v>
      </c>
      <c r="F1827" t="s">
        <v>3015</v>
      </c>
      <c r="G1827" t="s">
        <v>2310</v>
      </c>
      <c r="H1827" t="s">
        <v>3016</v>
      </c>
      <c r="I1827" t="s">
        <v>44</v>
      </c>
      <c r="J1827" t="s">
        <v>45</v>
      </c>
      <c r="K1827" t="s">
        <v>98</v>
      </c>
      <c r="L1827" t="s">
        <v>99</v>
      </c>
      <c r="M1827" t="s">
        <v>396</v>
      </c>
      <c r="N1827" t="s">
        <v>804</v>
      </c>
      <c r="O1827" t="s">
        <v>805</v>
      </c>
      <c r="P1827" t="s">
        <v>3029</v>
      </c>
      <c r="Q1827" t="s">
        <v>3030</v>
      </c>
      <c r="R1827" t="s">
        <v>131</v>
      </c>
      <c r="S1827" s="83">
        <v>0</v>
      </c>
      <c r="T1827" s="83">
        <v>668.32</v>
      </c>
      <c r="U1827" s="83">
        <v>-668.32</v>
      </c>
      <c r="V1827" s="83">
        <v>0</v>
      </c>
      <c r="W1827" s="83">
        <v>0</v>
      </c>
      <c r="X1827" s="83">
        <v>5.1479279242823948</v>
      </c>
      <c r="Y1827">
        <v>0</v>
      </c>
      <c r="Z1827" s="83">
        <v>-66.832000000000008</v>
      </c>
      <c r="AA1827" s="83">
        <v>-61.684072075717616</v>
      </c>
    </row>
    <row r="1828" spans="1:27" x14ac:dyDescent="0.25">
      <c r="A1828" t="s">
        <v>1529</v>
      </c>
      <c r="B1828" t="s">
        <v>1529</v>
      </c>
      <c r="C1828" t="s">
        <v>3012</v>
      </c>
      <c r="D1828" t="s">
        <v>3013</v>
      </c>
      <c r="E1828" t="s">
        <v>3014</v>
      </c>
      <c r="F1828" t="s">
        <v>3015</v>
      </c>
      <c r="G1828" t="s">
        <v>2310</v>
      </c>
      <c r="H1828" t="s">
        <v>3016</v>
      </c>
      <c r="I1828" t="s">
        <v>44</v>
      </c>
      <c r="J1828" t="s">
        <v>45</v>
      </c>
      <c r="K1828" t="s">
        <v>98</v>
      </c>
      <c r="L1828" t="s">
        <v>99</v>
      </c>
      <c r="M1828" t="s">
        <v>396</v>
      </c>
      <c r="N1828" t="s">
        <v>804</v>
      </c>
      <c r="O1828" t="s">
        <v>805</v>
      </c>
      <c r="P1828" t="s">
        <v>3031</v>
      </c>
      <c r="Q1828" t="s">
        <v>3032</v>
      </c>
      <c r="R1828" t="s">
        <v>131</v>
      </c>
      <c r="S1828" s="83">
        <v>0</v>
      </c>
      <c r="T1828" s="83">
        <v>10024.799999999999</v>
      </c>
      <c r="U1828" s="83">
        <v>-10024.799999999999</v>
      </c>
      <c r="V1828" s="83">
        <v>0</v>
      </c>
      <c r="W1828" s="83">
        <v>0</v>
      </c>
      <c r="X1828" s="83">
        <v>77.218918864235903</v>
      </c>
      <c r="Y1828">
        <v>0</v>
      </c>
      <c r="Z1828" s="83">
        <v>-1002.48</v>
      </c>
      <c r="AA1828" s="83">
        <v>-925.26108113576413</v>
      </c>
    </row>
    <row r="1829" spans="1:27" x14ac:dyDescent="0.25">
      <c r="A1829" t="s">
        <v>1529</v>
      </c>
      <c r="B1829" t="s">
        <v>1529</v>
      </c>
      <c r="C1829" t="s">
        <v>3012</v>
      </c>
      <c r="D1829" t="s">
        <v>3013</v>
      </c>
      <c r="E1829" t="s">
        <v>3014</v>
      </c>
      <c r="F1829" t="s">
        <v>3015</v>
      </c>
      <c r="G1829" t="s">
        <v>2310</v>
      </c>
      <c r="H1829" t="s">
        <v>3016</v>
      </c>
      <c r="I1829" t="s">
        <v>44</v>
      </c>
      <c r="J1829" t="s">
        <v>45</v>
      </c>
      <c r="K1829" t="s">
        <v>98</v>
      </c>
      <c r="L1829" t="s">
        <v>99</v>
      </c>
      <c r="M1829" t="s">
        <v>396</v>
      </c>
      <c r="N1829" t="s">
        <v>804</v>
      </c>
      <c r="O1829" t="s">
        <v>805</v>
      </c>
      <c r="P1829" t="s">
        <v>3033</v>
      </c>
      <c r="Q1829" t="s">
        <v>3034</v>
      </c>
      <c r="R1829" t="s">
        <v>131</v>
      </c>
      <c r="S1829" s="83">
        <v>0</v>
      </c>
      <c r="T1829" s="83">
        <v>334.16</v>
      </c>
      <c r="U1829" s="83">
        <v>-334.16</v>
      </c>
      <c r="V1829" s="83">
        <v>0</v>
      </c>
      <c r="W1829" s="83">
        <v>0</v>
      </c>
      <c r="X1829" s="83">
        <v>2.5739639621411974</v>
      </c>
      <c r="Y1829">
        <v>0</v>
      </c>
      <c r="Z1829" s="83">
        <v>-33.416000000000004</v>
      </c>
      <c r="AA1829" s="83">
        <v>-30.842036037858808</v>
      </c>
    </row>
    <row r="1830" spans="1:27" x14ac:dyDescent="0.25">
      <c r="A1830" t="s">
        <v>1529</v>
      </c>
      <c r="B1830" t="s">
        <v>1529</v>
      </c>
      <c r="C1830" t="s">
        <v>3012</v>
      </c>
      <c r="D1830" t="s">
        <v>3013</v>
      </c>
      <c r="E1830" t="s">
        <v>3014</v>
      </c>
      <c r="F1830" t="s">
        <v>3015</v>
      </c>
      <c r="G1830" t="s">
        <v>2310</v>
      </c>
      <c r="H1830" t="s">
        <v>3016</v>
      </c>
      <c r="I1830" t="s">
        <v>44</v>
      </c>
      <c r="J1830" t="s">
        <v>45</v>
      </c>
      <c r="K1830" t="s">
        <v>98</v>
      </c>
      <c r="L1830" t="s">
        <v>99</v>
      </c>
      <c r="M1830" t="s">
        <v>396</v>
      </c>
      <c r="N1830" t="s">
        <v>804</v>
      </c>
      <c r="O1830" t="s">
        <v>805</v>
      </c>
      <c r="P1830" t="s">
        <v>3871</v>
      </c>
      <c r="Q1830" t="s">
        <v>3872</v>
      </c>
      <c r="R1830" t="s">
        <v>131</v>
      </c>
      <c r="S1830" s="83">
        <v>0</v>
      </c>
      <c r="T1830" s="83">
        <v>668.32</v>
      </c>
      <c r="U1830" s="83">
        <v>-668.32</v>
      </c>
      <c r="V1830" s="83">
        <v>0</v>
      </c>
      <c r="W1830" s="83">
        <v>0</v>
      </c>
      <c r="X1830" s="83">
        <v>5.1479279242823948</v>
      </c>
      <c r="Y1830">
        <v>0</v>
      </c>
      <c r="Z1830" s="83">
        <v>-66.832000000000008</v>
      </c>
      <c r="AA1830" s="83">
        <v>-61.684072075717616</v>
      </c>
    </row>
    <row r="1831" spans="1:27" x14ac:dyDescent="0.25">
      <c r="A1831" t="s">
        <v>1529</v>
      </c>
      <c r="B1831" t="s">
        <v>1529</v>
      </c>
      <c r="C1831" t="s">
        <v>3012</v>
      </c>
      <c r="D1831" t="s">
        <v>3013</v>
      </c>
      <c r="E1831" t="s">
        <v>3014</v>
      </c>
      <c r="F1831" t="s">
        <v>3015</v>
      </c>
      <c r="G1831" t="s">
        <v>2310</v>
      </c>
      <c r="H1831" t="s">
        <v>3016</v>
      </c>
      <c r="I1831" t="s">
        <v>44</v>
      </c>
      <c r="J1831" t="s">
        <v>45</v>
      </c>
      <c r="K1831" t="s">
        <v>98</v>
      </c>
      <c r="L1831" t="s">
        <v>99</v>
      </c>
      <c r="M1831" t="s">
        <v>396</v>
      </c>
      <c r="N1831" t="s">
        <v>397</v>
      </c>
      <c r="O1831" t="s">
        <v>397</v>
      </c>
      <c r="P1831" t="s">
        <v>1213</v>
      </c>
      <c r="Q1831" t="s">
        <v>1214</v>
      </c>
      <c r="R1831" t="s">
        <v>131</v>
      </c>
      <c r="S1831" s="83">
        <v>3991.4400000000005</v>
      </c>
      <c r="T1831" s="83">
        <v>1670.8000000000002</v>
      </c>
      <c r="U1831" s="83">
        <v>2320.6400000000003</v>
      </c>
      <c r="V1831" s="83">
        <v>0</v>
      </c>
      <c r="W1831" s="83">
        <v>0</v>
      </c>
      <c r="X1831" s="83">
        <v>12.869819810705986</v>
      </c>
      <c r="Y1831">
        <v>0</v>
      </c>
      <c r="Z1831" s="83">
        <v>232.06400000000005</v>
      </c>
      <c r="AA1831" s="83">
        <v>244.93381981070604</v>
      </c>
    </row>
    <row r="1832" spans="1:27" x14ac:dyDescent="0.25">
      <c r="A1832" t="s">
        <v>1529</v>
      </c>
      <c r="B1832" t="s">
        <v>1529</v>
      </c>
      <c r="C1832" t="s">
        <v>3012</v>
      </c>
      <c r="D1832" t="s">
        <v>3013</v>
      </c>
      <c r="E1832" t="s">
        <v>3014</v>
      </c>
      <c r="F1832" t="s">
        <v>3015</v>
      </c>
      <c r="G1832" t="s">
        <v>2310</v>
      </c>
      <c r="H1832" t="s">
        <v>3016</v>
      </c>
      <c r="I1832" t="s">
        <v>44</v>
      </c>
      <c r="J1832" t="s">
        <v>45</v>
      </c>
      <c r="K1832" t="s">
        <v>98</v>
      </c>
      <c r="L1832" t="s">
        <v>99</v>
      </c>
      <c r="M1832" t="s">
        <v>396</v>
      </c>
      <c r="N1832" t="s">
        <v>397</v>
      </c>
      <c r="O1832" t="s">
        <v>397</v>
      </c>
      <c r="P1832" t="s">
        <v>826</v>
      </c>
      <c r="Q1832" t="s">
        <v>827</v>
      </c>
      <c r="R1832" t="s">
        <v>131</v>
      </c>
      <c r="S1832" s="83">
        <v>167.08</v>
      </c>
      <c r="T1832" s="83">
        <v>334.16</v>
      </c>
      <c r="U1832" s="83">
        <v>-167.08</v>
      </c>
      <c r="V1832" s="83">
        <v>0</v>
      </c>
      <c r="W1832" s="83">
        <v>0</v>
      </c>
      <c r="X1832" s="83">
        <v>2.5739639621411974</v>
      </c>
      <c r="Y1832">
        <v>0</v>
      </c>
      <c r="Z1832" s="83">
        <v>-16.708000000000002</v>
      </c>
      <c r="AA1832" s="83">
        <v>-14.134036037858806</v>
      </c>
    </row>
    <row r="1833" spans="1:27" x14ac:dyDescent="0.25">
      <c r="A1833" t="s">
        <v>1529</v>
      </c>
      <c r="B1833" t="s">
        <v>1529</v>
      </c>
      <c r="C1833" t="s">
        <v>3012</v>
      </c>
      <c r="D1833" t="s">
        <v>3013</v>
      </c>
      <c r="E1833" t="s">
        <v>3014</v>
      </c>
      <c r="F1833" t="s">
        <v>3015</v>
      </c>
      <c r="G1833" t="s">
        <v>2310</v>
      </c>
      <c r="H1833" t="s">
        <v>3016</v>
      </c>
      <c r="I1833" t="s">
        <v>44</v>
      </c>
      <c r="J1833" t="s">
        <v>45</v>
      </c>
      <c r="K1833" t="s">
        <v>98</v>
      </c>
      <c r="L1833" t="s">
        <v>99</v>
      </c>
      <c r="M1833" t="s">
        <v>396</v>
      </c>
      <c r="N1833" t="s">
        <v>397</v>
      </c>
      <c r="O1833" t="s">
        <v>397</v>
      </c>
      <c r="P1833" t="s">
        <v>945</v>
      </c>
      <c r="Q1833" t="s">
        <v>946</v>
      </c>
      <c r="R1833" t="s">
        <v>131</v>
      </c>
      <c r="S1833" s="83">
        <v>0</v>
      </c>
      <c r="T1833" s="83">
        <v>417.70000000000005</v>
      </c>
      <c r="U1833" s="83">
        <v>-417.70000000000005</v>
      </c>
      <c r="V1833" s="83">
        <v>0</v>
      </c>
      <c r="W1833" s="83">
        <v>0</v>
      </c>
      <c r="X1833" s="83">
        <v>3.2174549526764964</v>
      </c>
      <c r="Y1833">
        <v>0</v>
      </c>
      <c r="Z1833" s="83">
        <v>-41.77000000000001</v>
      </c>
      <c r="AA1833" s="83">
        <v>-38.552545047323513</v>
      </c>
    </row>
    <row r="1834" spans="1:27" x14ac:dyDescent="0.25">
      <c r="A1834" t="s">
        <v>1529</v>
      </c>
      <c r="B1834" t="s">
        <v>1529</v>
      </c>
      <c r="C1834" t="s">
        <v>3012</v>
      </c>
      <c r="D1834" t="s">
        <v>3013</v>
      </c>
      <c r="E1834" t="s">
        <v>3014</v>
      </c>
      <c r="F1834" t="s">
        <v>3015</v>
      </c>
      <c r="G1834" t="s">
        <v>2310</v>
      </c>
      <c r="H1834" t="s">
        <v>3016</v>
      </c>
      <c r="I1834" t="s">
        <v>44</v>
      </c>
      <c r="J1834" t="s">
        <v>45</v>
      </c>
      <c r="K1834" t="s">
        <v>98</v>
      </c>
      <c r="L1834" t="s">
        <v>99</v>
      </c>
      <c r="M1834" t="s">
        <v>396</v>
      </c>
      <c r="N1834" t="s">
        <v>397</v>
      </c>
      <c r="O1834" t="s">
        <v>397</v>
      </c>
      <c r="P1834" t="s">
        <v>1086</v>
      </c>
      <c r="Q1834" t="s">
        <v>1087</v>
      </c>
      <c r="R1834" t="s">
        <v>131</v>
      </c>
      <c r="S1834" s="83">
        <v>334.16</v>
      </c>
      <c r="T1834" s="83">
        <v>584.78</v>
      </c>
      <c r="U1834" s="83">
        <v>-250.61999999999995</v>
      </c>
      <c r="V1834" s="83">
        <v>0</v>
      </c>
      <c r="W1834" s="83">
        <v>0</v>
      </c>
      <c r="X1834" s="83">
        <v>4.504436933747094</v>
      </c>
      <c r="Y1834">
        <v>0</v>
      </c>
      <c r="Z1834" s="83">
        <v>-25.061999999999998</v>
      </c>
      <c r="AA1834" s="83">
        <v>-20.557563066252904</v>
      </c>
    </row>
    <row r="1835" spans="1:27" x14ac:dyDescent="0.25">
      <c r="A1835" t="s">
        <v>1529</v>
      </c>
      <c r="B1835" t="s">
        <v>1529</v>
      </c>
      <c r="C1835" t="s">
        <v>3012</v>
      </c>
      <c r="D1835" t="s">
        <v>3013</v>
      </c>
      <c r="E1835" t="s">
        <v>3014</v>
      </c>
      <c r="F1835" t="s">
        <v>3015</v>
      </c>
      <c r="G1835" t="s">
        <v>2310</v>
      </c>
      <c r="H1835" t="s">
        <v>3016</v>
      </c>
      <c r="I1835" t="s">
        <v>44</v>
      </c>
      <c r="J1835" t="s">
        <v>45</v>
      </c>
      <c r="K1835" t="s">
        <v>98</v>
      </c>
      <c r="L1835" t="s">
        <v>99</v>
      </c>
      <c r="M1835" t="s">
        <v>396</v>
      </c>
      <c r="N1835" t="s">
        <v>397</v>
      </c>
      <c r="O1835" t="s">
        <v>397</v>
      </c>
      <c r="P1835" t="s">
        <v>1217</v>
      </c>
      <c r="Q1835" t="s">
        <v>1218</v>
      </c>
      <c r="R1835" t="s">
        <v>131</v>
      </c>
      <c r="S1835" s="83">
        <v>0</v>
      </c>
      <c r="T1835" s="83">
        <v>751.86</v>
      </c>
      <c r="U1835" s="83">
        <v>-751.86</v>
      </c>
      <c r="V1835" s="83">
        <v>0</v>
      </c>
      <c r="W1835" s="83">
        <v>0</v>
      </c>
      <c r="X1835" s="83">
        <v>5.7914189148176929</v>
      </c>
      <c r="Y1835">
        <v>0</v>
      </c>
      <c r="Z1835" s="83">
        <v>-75.186000000000007</v>
      </c>
      <c r="AA1835" s="83">
        <v>-69.39458108518231</v>
      </c>
    </row>
    <row r="1836" spans="1:27" x14ac:dyDescent="0.25">
      <c r="A1836" t="s">
        <v>1529</v>
      </c>
      <c r="B1836" t="s">
        <v>1529</v>
      </c>
      <c r="C1836" t="s">
        <v>3012</v>
      </c>
      <c r="D1836" t="s">
        <v>3013</v>
      </c>
      <c r="E1836" t="s">
        <v>3014</v>
      </c>
      <c r="F1836" t="s">
        <v>3015</v>
      </c>
      <c r="G1836" t="s">
        <v>2310</v>
      </c>
      <c r="H1836" t="s">
        <v>3016</v>
      </c>
      <c r="I1836" t="s">
        <v>44</v>
      </c>
      <c r="J1836" t="s">
        <v>45</v>
      </c>
      <c r="K1836" t="s">
        <v>98</v>
      </c>
      <c r="L1836" t="s">
        <v>99</v>
      </c>
      <c r="M1836" t="s">
        <v>396</v>
      </c>
      <c r="N1836" t="s">
        <v>397</v>
      </c>
      <c r="O1836" t="s">
        <v>397</v>
      </c>
      <c r="P1836" t="s">
        <v>1946</v>
      </c>
      <c r="Q1836" t="s">
        <v>1947</v>
      </c>
      <c r="R1836" t="s">
        <v>131</v>
      </c>
      <c r="S1836" s="83">
        <v>164</v>
      </c>
      <c r="T1836" s="83">
        <v>3842.84</v>
      </c>
      <c r="U1836" s="83">
        <v>-3678.84</v>
      </c>
      <c r="V1836" s="83">
        <v>0</v>
      </c>
      <c r="W1836" s="83">
        <v>0</v>
      </c>
      <c r="X1836" s="83">
        <v>29.600585564623767</v>
      </c>
      <c r="Y1836">
        <v>0</v>
      </c>
      <c r="Z1836" s="83">
        <v>-367.88400000000007</v>
      </c>
      <c r="AA1836" s="83">
        <v>-338.2834144353763</v>
      </c>
    </row>
    <row r="1837" spans="1:27" x14ac:dyDescent="0.25">
      <c r="A1837" t="s">
        <v>1529</v>
      </c>
      <c r="B1837" t="s">
        <v>1529</v>
      </c>
      <c r="C1837" t="s">
        <v>3012</v>
      </c>
      <c r="D1837" t="s">
        <v>3013</v>
      </c>
      <c r="E1837" t="s">
        <v>3014</v>
      </c>
      <c r="F1837" t="s">
        <v>3015</v>
      </c>
      <c r="G1837" t="s">
        <v>2310</v>
      </c>
      <c r="H1837" t="s">
        <v>3016</v>
      </c>
      <c r="I1837" t="s">
        <v>44</v>
      </c>
      <c r="J1837" t="s">
        <v>45</v>
      </c>
      <c r="K1837" t="s">
        <v>98</v>
      </c>
      <c r="L1837" t="s">
        <v>99</v>
      </c>
      <c r="M1837" t="s">
        <v>396</v>
      </c>
      <c r="N1837" t="s">
        <v>397</v>
      </c>
      <c r="O1837" t="s">
        <v>397</v>
      </c>
      <c r="P1837" t="s">
        <v>2482</v>
      </c>
      <c r="Q1837" t="s">
        <v>2483</v>
      </c>
      <c r="R1837" t="s">
        <v>131</v>
      </c>
      <c r="S1837" s="83">
        <v>584.78</v>
      </c>
      <c r="T1837" s="83">
        <v>334.16</v>
      </c>
      <c r="U1837" s="83">
        <v>250.61999999999995</v>
      </c>
      <c r="V1837" s="83">
        <v>0</v>
      </c>
      <c r="W1837" s="83">
        <v>0</v>
      </c>
      <c r="X1837" s="83">
        <v>2.5739639621411974</v>
      </c>
      <c r="Y1837">
        <v>0</v>
      </c>
      <c r="Z1837" s="83">
        <v>25.061999999999998</v>
      </c>
      <c r="AA1837" s="83">
        <v>27.635963962141194</v>
      </c>
    </row>
    <row r="1838" spans="1:27" x14ac:dyDescent="0.25">
      <c r="A1838" t="s">
        <v>1529</v>
      </c>
      <c r="B1838" t="s">
        <v>1529</v>
      </c>
      <c r="C1838" t="s">
        <v>3012</v>
      </c>
      <c r="D1838" t="s">
        <v>3013</v>
      </c>
      <c r="E1838" t="s">
        <v>3014</v>
      </c>
      <c r="F1838" t="s">
        <v>3015</v>
      </c>
      <c r="G1838" t="s">
        <v>2310</v>
      </c>
      <c r="H1838" t="s">
        <v>3016</v>
      </c>
      <c r="I1838" t="s">
        <v>44</v>
      </c>
      <c r="J1838" t="s">
        <v>45</v>
      </c>
      <c r="K1838" t="s">
        <v>98</v>
      </c>
      <c r="L1838" t="s">
        <v>99</v>
      </c>
      <c r="M1838" t="s">
        <v>396</v>
      </c>
      <c r="N1838" t="s">
        <v>397</v>
      </c>
      <c r="O1838" t="s">
        <v>397</v>
      </c>
      <c r="P1838" t="s">
        <v>1215</v>
      </c>
      <c r="Q1838" t="s">
        <v>1216</v>
      </c>
      <c r="R1838" t="s">
        <v>131</v>
      </c>
      <c r="S1838" s="83">
        <v>334.16</v>
      </c>
      <c r="T1838" s="83">
        <v>0</v>
      </c>
      <c r="U1838" s="83">
        <v>334.16</v>
      </c>
      <c r="V1838" s="83">
        <v>0</v>
      </c>
      <c r="W1838" s="83">
        <v>0</v>
      </c>
      <c r="X1838" s="83">
        <v>0</v>
      </c>
      <c r="Y1838">
        <v>0</v>
      </c>
      <c r="Z1838" s="83">
        <v>33.416000000000004</v>
      </c>
      <c r="AA1838" s="83">
        <v>33.416000000000004</v>
      </c>
    </row>
    <row r="1839" spans="1:27" x14ac:dyDescent="0.25">
      <c r="A1839" t="s">
        <v>1529</v>
      </c>
      <c r="B1839" t="s">
        <v>1529</v>
      </c>
      <c r="C1839" t="s">
        <v>3012</v>
      </c>
      <c r="D1839" t="s">
        <v>3013</v>
      </c>
      <c r="E1839" t="s">
        <v>3014</v>
      </c>
      <c r="F1839" t="s">
        <v>3015</v>
      </c>
      <c r="G1839" t="s">
        <v>2310</v>
      </c>
      <c r="H1839" t="s">
        <v>3016</v>
      </c>
      <c r="I1839" t="s">
        <v>44</v>
      </c>
      <c r="J1839" t="s">
        <v>45</v>
      </c>
      <c r="K1839" t="s">
        <v>98</v>
      </c>
      <c r="L1839" t="s">
        <v>99</v>
      </c>
      <c r="M1839" t="s">
        <v>396</v>
      </c>
      <c r="N1839" t="s">
        <v>397</v>
      </c>
      <c r="O1839" t="s">
        <v>397</v>
      </c>
      <c r="P1839" t="s">
        <v>1219</v>
      </c>
      <c r="Q1839" t="s">
        <v>1220</v>
      </c>
      <c r="R1839" t="s">
        <v>131</v>
      </c>
      <c r="S1839" s="83">
        <v>0</v>
      </c>
      <c r="T1839" s="83">
        <v>334.16</v>
      </c>
      <c r="U1839" s="83">
        <v>-334.16</v>
      </c>
      <c r="V1839" s="83">
        <v>0</v>
      </c>
      <c r="W1839" s="83">
        <v>0</v>
      </c>
      <c r="X1839" s="83">
        <v>2.5739639621411974</v>
      </c>
      <c r="Y1839">
        <v>0</v>
      </c>
      <c r="Z1839" s="83">
        <v>-33.416000000000004</v>
      </c>
      <c r="AA1839" s="83">
        <v>-30.842036037858808</v>
      </c>
    </row>
    <row r="1840" spans="1:27" x14ac:dyDescent="0.25">
      <c r="A1840" t="s">
        <v>1529</v>
      </c>
      <c r="B1840" t="s">
        <v>1529</v>
      </c>
      <c r="C1840" t="s">
        <v>3012</v>
      </c>
      <c r="D1840" t="s">
        <v>3013</v>
      </c>
      <c r="E1840" t="s">
        <v>3014</v>
      </c>
      <c r="F1840" t="s">
        <v>3015</v>
      </c>
      <c r="G1840" t="s">
        <v>2310</v>
      </c>
      <c r="H1840" t="s">
        <v>3016</v>
      </c>
      <c r="I1840" t="s">
        <v>44</v>
      </c>
      <c r="J1840" t="s">
        <v>45</v>
      </c>
      <c r="K1840" t="s">
        <v>98</v>
      </c>
      <c r="L1840" t="s">
        <v>99</v>
      </c>
      <c r="M1840" t="s">
        <v>396</v>
      </c>
      <c r="N1840" t="s">
        <v>397</v>
      </c>
      <c r="O1840" t="s">
        <v>398</v>
      </c>
      <c r="P1840" t="s">
        <v>1088</v>
      </c>
      <c r="Q1840" t="s">
        <v>1089</v>
      </c>
      <c r="R1840" t="s">
        <v>131</v>
      </c>
      <c r="S1840" s="83">
        <v>3480</v>
      </c>
      <c r="T1840" s="83">
        <v>4880</v>
      </c>
      <c r="U1840" s="83">
        <v>-1400</v>
      </c>
      <c r="V1840" s="83">
        <v>0</v>
      </c>
      <c r="W1840" s="83">
        <v>0</v>
      </c>
      <c r="X1840" s="83">
        <v>37.589610172519279</v>
      </c>
      <c r="Y1840">
        <v>0</v>
      </c>
      <c r="Z1840" s="83">
        <v>-139.99999999999997</v>
      </c>
      <c r="AA1840" s="83">
        <v>-102.41038982748071</v>
      </c>
    </row>
    <row r="1841" spans="1:27" x14ac:dyDescent="0.25">
      <c r="A1841" t="s">
        <v>1529</v>
      </c>
      <c r="B1841" t="s">
        <v>1529</v>
      </c>
      <c r="C1841" t="s">
        <v>3012</v>
      </c>
      <c r="D1841" t="s">
        <v>3013</v>
      </c>
      <c r="E1841" t="s">
        <v>3014</v>
      </c>
      <c r="F1841" t="s">
        <v>3015</v>
      </c>
      <c r="G1841" t="s">
        <v>2310</v>
      </c>
      <c r="H1841" t="s">
        <v>3016</v>
      </c>
      <c r="I1841" t="s">
        <v>44</v>
      </c>
      <c r="J1841" t="s">
        <v>45</v>
      </c>
      <c r="K1841" t="s">
        <v>98</v>
      </c>
      <c r="L1841" t="s">
        <v>99</v>
      </c>
      <c r="M1841" t="s">
        <v>396</v>
      </c>
      <c r="N1841" t="s">
        <v>947</v>
      </c>
      <c r="O1841" t="s">
        <v>1502</v>
      </c>
      <c r="P1841" t="s">
        <v>2562</v>
      </c>
      <c r="Q1841" t="s">
        <v>2563</v>
      </c>
      <c r="R1841" t="s">
        <v>131</v>
      </c>
      <c r="S1841" s="83">
        <v>21404.800000000003</v>
      </c>
      <c r="T1841" s="83">
        <v>0</v>
      </c>
      <c r="U1841" s="83">
        <v>21404.800000000003</v>
      </c>
      <c r="V1841" s="83">
        <v>0</v>
      </c>
      <c r="W1841" s="83">
        <v>0</v>
      </c>
      <c r="X1841" s="83">
        <v>0</v>
      </c>
      <c r="Y1841">
        <v>0</v>
      </c>
      <c r="Z1841" s="83">
        <v>2140.4800000000005</v>
      </c>
      <c r="AA1841" s="83">
        <v>2140.4800000000005</v>
      </c>
    </row>
    <row r="1842" spans="1:27" x14ac:dyDescent="0.25">
      <c r="A1842" t="s">
        <v>1529</v>
      </c>
      <c r="B1842" t="s">
        <v>1529</v>
      </c>
      <c r="C1842" t="s">
        <v>3012</v>
      </c>
      <c r="D1842" t="s">
        <v>3013</v>
      </c>
      <c r="E1842" t="s">
        <v>3014</v>
      </c>
      <c r="F1842" t="s">
        <v>3015</v>
      </c>
      <c r="G1842" t="s">
        <v>2310</v>
      </c>
      <c r="H1842" t="s">
        <v>3016</v>
      </c>
      <c r="I1842" t="s">
        <v>44</v>
      </c>
      <c r="J1842" t="s">
        <v>45</v>
      </c>
      <c r="K1842" t="s">
        <v>98</v>
      </c>
      <c r="L1842" t="s">
        <v>99</v>
      </c>
      <c r="M1842" t="s">
        <v>396</v>
      </c>
      <c r="N1842" t="s">
        <v>947</v>
      </c>
      <c r="O1842" t="s">
        <v>1502</v>
      </c>
      <c r="P1842" t="s">
        <v>2729</v>
      </c>
      <c r="Q1842" t="s">
        <v>2730</v>
      </c>
      <c r="R1842" t="s">
        <v>131</v>
      </c>
      <c r="S1842" s="83">
        <v>203940.8</v>
      </c>
      <c r="T1842" s="83">
        <v>1228.8000000000002</v>
      </c>
      <c r="U1842" s="83">
        <v>202712</v>
      </c>
      <c r="V1842" s="83">
        <v>0</v>
      </c>
      <c r="W1842" s="83">
        <v>0</v>
      </c>
      <c r="X1842" s="83">
        <v>9.4651870860638709</v>
      </c>
      <c r="Y1842">
        <v>0</v>
      </c>
      <c r="Z1842" s="83">
        <v>20271.2</v>
      </c>
      <c r="AA1842" s="83">
        <v>20280.665187086066</v>
      </c>
    </row>
    <row r="1843" spans="1:27" x14ac:dyDescent="0.25">
      <c r="A1843" t="s">
        <v>1529</v>
      </c>
      <c r="B1843" t="s">
        <v>1529</v>
      </c>
      <c r="C1843" t="s">
        <v>3012</v>
      </c>
      <c r="D1843" t="s">
        <v>3013</v>
      </c>
      <c r="E1843" t="s">
        <v>3014</v>
      </c>
      <c r="F1843" t="s">
        <v>3015</v>
      </c>
      <c r="G1843" t="s">
        <v>2310</v>
      </c>
      <c r="H1843" t="s">
        <v>3016</v>
      </c>
      <c r="I1843" t="s">
        <v>44</v>
      </c>
      <c r="J1843" t="s">
        <v>45</v>
      </c>
      <c r="K1843" t="s">
        <v>98</v>
      </c>
      <c r="L1843" t="s">
        <v>99</v>
      </c>
      <c r="M1843" t="s">
        <v>396</v>
      </c>
      <c r="N1843" t="s">
        <v>947</v>
      </c>
      <c r="O1843" t="s">
        <v>1502</v>
      </c>
      <c r="P1843" t="s">
        <v>2731</v>
      </c>
      <c r="Q1843" t="s">
        <v>2732</v>
      </c>
      <c r="R1843" t="s">
        <v>131</v>
      </c>
      <c r="S1843" s="83">
        <v>202094.4</v>
      </c>
      <c r="T1843" s="83">
        <v>1638.4</v>
      </c>
      <c r="U1843" s="83">
        <v>200456</v>
      </c>
      <c r="V1843" s="83">
        <v>0</v>
      </c>
      <c r="W1843" s="83">
        <v>0</v>
      </c>
      <c r="X1843" s="83">
        <v>12.620249448085161</v>
      </c>
      <c r="Y1843">
        <v>0</v>
      </c>
      <c r="Z1843" s="83">
        <v>20045.599999999999</v>
      </c>
      <c r="AA1843" s="83">
        <v>20058.220249448088</v>
      </c>
    </row>
    <row r="1844" spans="1:27" x14ac:dyDescent="0.25">
      <c r="A1844" t="s">
        <v>1529</v>
      </c>
      <c r="B1844" t="s">
        <v>1529</v>
      </c>
      <c r="C1844" t="s">
        <v>3012</v>
      </c>
      <c r="D1844" t="s">
        <v>3013</v>
      </c>
      <c r="E1844" t="s">
        <v>3014</v>
      </c>
      <c r="F1844" t="s">
        <v>3015</v>
      </c>
      <c r="G1844" t="s">
        <v>2310</v>
      </c>
      <c r="H1844" t="s">
        <v>3016</v>
      </c>
      <c r="I1844" t="s">
        <v>44</v>
      </c>
      <c r="J1844" t="s">
        <v>45</v>
      </c>
      <c r="K1844" t="s">
        <v>98</v>
      </c>
      <c r="L1844" t="s">
        <v>99</v>
      </c>
      <c r="M1844" t="s">
        <v>396</v>
      </c>
      <c r="N1844" t="s">
        <v>947</v>
      </c>
      <c r="O1844" t="s">
        <v>1502</v>
      </c>
      <c r="P1844" t="s">
        <v>2733</v>
      </c>
      <c r="Q1844" t="s">
        <v>2734</v>
      </c>
      <c r="R1844" t="s">
        <v>131</v>
      </c>
      <c r="S1844" s="83">
        <v>7726.4000000000005</v>
      </c>
      <c r="T1844" s="83">
        <v>0</v>
      </c>
      <c r="U1844" s="83">
        <v>7726.4000000000005</v>
      </c>
      <c r="V1844" s="83">
        <v>0</v>
      </c>
      <c r="W1844" s="83">
        <v>0</v>
      </c>
      <c r="X1844" s="83">
        <v>0</v>
      </c>
      <c r="Y1844">
        <v>0</v>
      </c>
      <c r="Z1844" s="83">
        <v>772.6400000000001</v>
      </c>
      <c r="AA1844" s="83">
        <v>772.6400000000001</v>
      </c>
    </row>
    <row r="1845" spans="1:27" x14ac:dyDescent="0.25">
      <c r="A1845" t="s">
        <v>1529</v>
      </c>
      <c r="B1845" t="s">
        <v>1529</v>
      </c>
      <c r="C1845" t="s">
        <v>3012</v>
      </c>
      <c r="D1845" t="s">
        <v>3013</v>
      </c>
      <c r="E1845" t="s">
        <v>3014</v>
      </c>
      <c r="F1845" t="s">
        <v>3015</v>
      </c>
      <c r="G1845" t="s">
        <v>2310</v>
      </c>
      <c r="H1845" t="s">
        <v>3016</v>
      </c>
      <c r="I1845" t="s">
        <v>44</v>
      </c>
      <c r="J1845" t="s">
        <v>45</v>
      </c>
      <c r="K1845" t="s">
        <v>98</v>
      </c>
      <c r="L1845" t="s">
        <v>99</v>
      </c>
      <c r="M1845" t="s">
        <v>396</v>
      </c>
      <c r="N1845" t="s">
        <v>947</v>
      </c>
      <c r="O1845" t="s">
        <v>1502</v>
      </c>
      <c r="P1845" t="s">
        <v>2869</v>
      </c>
      <c r="Q1845" t="s">
        <v>2870</v>
      </c>
      <c r="R1845" t="s">
        <v>131</v>
      </c>
      <c r="S1845" s="83">
        <v>29300.800000000003</v>
      </c>
      <c r="T1845" s="83">
        <v>0</v>
      </c>
      <c r="U1845" s="83">
        <v>29300.800000000003</v>
      </c>
      <c r="V1845" s="83">
        <v>0</v>
      </c>
      <c r="W1845" s="83">
        <v>0</v>
      </c>
      <c r="X1845" s="83">
        <v>0</v>
      </c>
      <c r="Y1845">
        <v>0</v>
      </c>
      <c r="Z1845" s="83">
        <v>2930.0800000000008</v>
      </c>
      <c r="AA1845" s="83">
        <v>2930.0800000000008</v>
      </c>
    </row>
    <row r="1846" spans="1:27" x14ac:dyDescent="0.25">
      <c r="A1846" t="s">
        <v>1529</v>
      </c>
      <c r="B1846" t="s">
        <v>1529</v>
      </c>
      <c r="C1846" t="s">
        <v>3012</v>
      </c>
      <c r="D1846" t="s">
        <v>3013</v>
      </c>
      <c r="E1846" t="s">
        <v>3014</v>
      </c>
      <c r="F1846" t="s">
        <v>3015</v>
      </c>
      <c r="G1846" t="s">
        <v>2310</v>
      </c>
      <c r="H1846" t="s">
        <v>3016</v>
      </c>
      <c r="I1846" t="s">
        <v>44</v>
      </c>
      <c r="J1846" t="s">
        <v>45</v>
      </c>
      <c r="K1846" t="s">
        <v>98</v>
      </c>
      <c r="L1846" t="s">
        <v>99</v>
      </c>
      <c r="M1846" t="s">
        <v>396</v>
      </c>
      <c r="N1846" t="s">
        <v>947</v>
      </c>
      <c r="O1846" t="s">
        <v>1502</v>
      </c>
      <c r="P1846" t="s">
        <v>3023</v>
      </c>
      <c r="Q1846" t="s">
        <v>3024</v>
      </c>
      <c r="R1846" t="s">
        <v>131</v>
      </c>
      <c r="S1846" s="83">
        <v>1668.8</v>
      </c>
      <c r="T1846" s="83">
        <v>0</v>
      </c>
      <c r="U1846" s="83">
        <v>1668.8</v>
      </c>
      <c r="V1846" s="83">
        <v>0</v>
      </c>
      <c r="W1846" s="83">
        <v>0</v>
      </c>
      <c r="X1846" s="83">
        <v>0</v>
      </c>
      <c r="Y1846">
        <v>0</v>
      </c>
      <c r="Z1846" s="83">
        <v>166.88000000000002</v>
      </c>
      <c r="AA1846" s="83">
        <v>166.88000000000002</v>
      </c>
    </row>
    <row r="1847" spans="1:27" x14ac:dyDescent="0.25">
      <c r="A1847" t="s">
        <v>1529</v>
      </c>
      <c r="B1847" t="s">
        <v>1529</v>
      </c>
      <c r="C1847" t="s">
        <v>3012</v>
      </c>
      <c r="D1847" t="s">
        <v>3013</v>
      </c>
      <c r="E1847" t="s">
        <v>3014</v>
      </c>
      <c r="F1847" t="s">
        <v>3015</v>
      </c>
      <c r="G1847" t="s">
        <v>2310</v>
      </c>
      <c r="H1847" t="s">
        <v>3016</v>
      </c>
      <c r="I1847" t="s">
        <v>44</v>
      </c>
      <c r="J1847" t="s">
        <v>45</v>
      </c>
      <c r="K1847" t="s">
        <v>98</v>
      </c>
      <c r="L1847" t="s">
        <v>99</v>
      </c>
      <c r="M1847" t="s">
        <v>396</v>
      </c>
      <c r="N1847" t="s">
        <v>947</v>
      </c>
      <c r="O1847" t="s">
        <v>1502</v>
      </c>
      <c r="P1847" t="s">
        <v>3025</v>
      </c>
      <c r="Q1847" t="s">
        <v>3026</v>
      </c>
      <c r="R1847" t="s">
        <v>131</v>
      </c>
      <c r="S1847" s="83">
        <v>11238.4</v>
      </c>
      <c r="T1847" s="83">
        <v>0</v>
      </c>
      <c r="U1847" s="83">
        <v>11238.4</v>
      </c>
      <c r="V1847" s="83">
        <v>0</v>
      </c>
      <c r="W1847" s="83">
        <v>0</v>
      </c>
      <c r="X1847" s="83">
        <v>0</v>
      </c>
      <c r="Y1847">
        <v>0</v>
      </c>
      <c r="Z1847" s="83">
        <v>1123.8400000000001</v>
      </c>
      <c r="AA1847" s="83">
        <v>1123.8400000000001</v>
      </c>
    </row>
    <row r="1848" spans="1:27" x14ac:dyDescent="0.25">
      <c r="A1848" t="s">
        <v>1529</v>
      </c>
      <c r="B1848" t="s">
        <v>1529</v>
      </c>
      <c r="C1848" t="s">
        <v>3012</v>
      </c>
      <c r="D1848" t="s">
        <v>3013</v>
      </c>
      <c r="E1848" t="s">
        <v>3014</v>
      </c>
      <c r="F1848" t="s">
        <v>3015</v>
      </c>
      <c r="G1848" t="s">
        <v>2310</v>
      </c>
      <c r="H1848" t="s">
        <v>3016</v>
      </c>
      <c r="I1848" t="s">
        <v>44</v>
      </c>
      <c r="J1848" t="s">
        <v>45</v>
      </c>
      <c r="K1848" t="s">
        <v>98</v>
      </c>
      <c r="L1848" t="s">
        <v>99</v>
      </c>
      <c r="M1848" t="s">
        <v>396</v>
      </c>
      <c r="N1848" t="s">
        <v>1221</v>
      </c>
      <c r="O1848" t="s">
        <v>1221</v>
      </c>
      <c r="P1848" t="s">
        <v>2709</v>
      </c>
      <c r="Q1848" t="s">
        <v>2710</v>
      </c>
      <c r="R1848" t="s">
        <v>131</v>
      </c>
      <c r="S1848" s="83">
        <v>970.5</v>
      </c>
      <c r="T1848" s="83">
        <v>664</v>
      </c>
      <c r="U1848" s="83">
        <v>306.5</v>
      </c>
      <c r="V1848" s="83">
        <v>0</v>
      </c>
      <c r="W1848" s="83">
        <v>0</v>
      </c>
      <c r="X1848" s="83">
        <v>5.1146518759329505</v>
      </c>
      <c r="Y1848">
        <v>0</v>
      </c>
      <c r="Z1848" s="83">
        <v>30.650000000000006</v>
      </c>
      <c r="AA1848" s="83">
        <v>35.764651875932955</v>
      </c>
    </row>
    <row r="1849" spans="1:27" x14ac:dyDescent="0.25">
      <c r="A1849" t="s">
        <v>1529</v>
      </c>
      <c r="B1849" t="s">
        <v>1529</v>
      </c>
      <c r="C1849" t="s">
        <v>3012</v>
      </c>
      <c r="D1849" t="s">
        <v>3013</v>
      </c>
      <c r="E1849" t="s">
        <v>3014</v>
      </c>
      <c r="F1849" t="s">
        <v>3015</v>
      </c>
      <c r="G1849" t="s">
        <v>2310</v>
      </c>
      <c r="H1849" t="s">
        <v>3016</v>
      </c>
      <c r="I1849" t="s">
        <v>44</v>
      </c>
      <c r="J1849" t="s">
        <v>45</v>
      </c>
      <c r="K1849" t="s">
        <v>98</v>
      </c>
      <c r="L1849" t="s">
        <v>99</v>
      </c>
      <c r="M1849" t="s">
        <v>396</v>
      </c>
      <c r="N1849" t="s">
        <v>711</v>
      </c>
      <c r="O1849" t="s">
        <v>711</v>
      </c>
      <c r="P1849" t="s">
        <v>1950</v>
      </c>
      <c r="Q1849" t="s">
        <v>1951</v>
      </c>
      <c r="R1849" t="s">
        <v>131</v>
      </c>
      <c r="S1849" s="83">
        <v>0</v>
      </c>
      <c r="T1849" s="83">
        <v>2318.4000000000005</v>
      </c>
      <c r="U1849" s="83">
        <v>-2318.4000000000005</v>
      </c>
      <c r="V1849" s="83">
        <v>0</v>
      </c>
      <c r="W1849" s="83">
        <v>0</v>
      </c>
      <c r="X1849" s="83">
        <v>17.85814594753457</v>
      </c>
      <c r="Y1849">
        <v>0</v>
      </c>
      <c r="Z1849" s="83">
        <v>-231.84000000000006</v>
      </c>
      <c r="AA1849" s="83">
        <v>-213.98185405246548</v>
      </c>
    </row>
    <row r="1850" spans="1:27" x14ac:dyDescent="0.25">
      <c r="A1850" t="s">
        <v>1529</v>
      </c>
      <c r="B1850" t="s">
        <v>1529</v>
      </c>
      <c r="C1850" t="s">
        <v>3012</v>
      </c>
      <c r="D1850" t="s">
        <v>3013</v>
      </c>
      <c r="E1850" t="s">
        <v>3014</v>
      </c>
      <c r="F1850" t="s">
        <v>3015</v>
      </c>
      <c r="G1850" t="s">
        <v>2310</v>
      </c>
      <c r="H1850" t="s">
        <v>3016</v>
      </c>
      <c r="I1850" t="s">
        <v>44</v>
      </c>
      <c r="J1850" t="s">
        <v>45</v>
      </c>
      <c r="K1850" t="s">
        <v>98</v>
      </c>
      <c r="L1850" t="s">
        <v>99</v>
      </c>
      <c r="M1850" t="s">
        <v>1231</v>
      </c>
      <c r="N1850" t="s">
        <v>1232</v>
      </c>
      <c r="O1850" t="s">
        <v>1232</v>
      </c>
      <c r="P1850" t="s">
        <v>1233</v>
      </c>
      <c r="Q1850" t="s">
        <v>1234</v>
      </c>
      <c r="R1850" t="s">
        <v>131</v>
      </c>
      <c r="S1850" s="83">
        <v>10684.8</v>
      </c>
      <c r="T1850" s="83">
        <v>8013.5999999999995</v>
      </c>
      <c r="U1850" s="83">
        <v>2671.2</v>
      </c>
      <c r="V1850" s="83">
        <v>0</v>
      </c>
      <c r="W1850" s="83">
        <v>0</v>
      </c>
      <c r="X1850" s="83">
        <v>61.727069688217306</v>
      </c>
      <c r="Y1850">
        <v>0</v>
      </c>
      <c r="Z1850" s="83">
        <v>267.12</v>
      </c>
      <c r="AA1850" s="83">
        <v>328.84706968821729</v>
      </c>
    </row>
    <row r="1851" spans="1:27" x14ac:dyDescent="0.25">
      <c r="A1851" t="s">
        <v>1529</v>
      </c>
      <c r="B1851" t="s">
        <v>1529</v>
      </c>
      <c r="C1851" t="s">
        <v>3012</v>
      </c>
      <c r="D1851" t="s">
        <v>3013</v>
      </c>
      <c r="E1851" t="s">
        <v>3014</v>
      </c>
      <c r="F1851" t="s">
        <v>3015</v>
      </c>
      <c r="G1851" t="s">
        <v>2310</v>
      </c>
      <c r="H1851" t="s">
        <v>3016</v>
      </c>
      <c r="I1851" t="s">
        <v>44</v>
      </c>
      <c r="J1851" t="s">
        <v>45</v>
      </c>
      <c r="K1851" t="s">
        <v>57</v>
      </c>
      <c r="L1851" t="s">
        <v>58</v>
      </c>
      <c r="M1851" t="s">
        <v>712</v>
      </c>
      <c r="N1851" t="s">
        <v>713</v>
      </c>
      <c r="O1851" t="s">
        <v>714</v>
      </c>
      <c r="P1851" t="s">
        <v>814</v>
      </c>
      <c r="Q1851" t="s">
        <v>815</v>
      </c>
      <c r="R1851" t="s">
        <v>131</v>
      </c>
      <c r="S1851" s="83">
        <v>0</v>
      </c>
      <c r="T1851" s="83">
        <v>1620</v>
      </c>
      <c r="U1851" s="83">
        <v>-1620</v>
      </c>
      <c r="V1851" s="83">
        <v>0</v>
      </c>
      <c r="W1851" s="83">
        <v>0</v>
      </c>
      <c r="X1851" s="83">
        <v>12.478518131041236</v>
      </c>
      <c r="Y1851">
        <v>0</v>
      </c>
      <c r="Z1851" s="83">
        <v>-162</v>
      </c>
      <c r="AA1851" s="83">
        <v>-149.52148186895877</v>
      </c>
    </row>
    <row r="1852" spans="1:27" x14ac:dyDescent="0.25">
      <c r="A1852" t="s">
        <v>1529</v>
      </c>
      <c r="B1852" t="s">
        <v>1529</v>
      </c>
      <c r="C1852" t="s">
        <v>3012</v>
      </c>
      <c r="D1852" t="s">
        <v>3013</v>
      </c>
      <c r="E1852" t="s">
        <v>3014</v>
      </c>
      <c r="F1852" t="s">
        <v>3015</v>
      </c>
      <c r="G1852" t="s">
        <v>2310</v>
      </c>
      <c r="H1852" t="s">
        <v>3016</v>
      </c>
      <c r="I1852" t="s">
        <v>44</v>
      </c>
      <c r="J1852" t="s">
        <v>45</v>
      </c>
      <c r="K1852" t="s">
        <v>57</v>
      </c>
      <c r="L1852" t="s">
        <v>58</v>
      </c>
      <c r="M1852" t="s">
        <v>712</v>
      </c>
      <c r="N1852" t="s">
        <v>713</v>
      </c>
      <c r="O1852" t="s">
        <v>714</v>
      </c>
      <c r="P1852" t="s">
        <v>1094</v>
      </c>
      <c r="Q1852" t="s">
        <v>1095</v>
      </c>
      <c r="R1852" t="s">
        <v>131</v>
      </c>
      <c r="S1852" s="83">
        <v>0</v>
      </c>
      <c r="T1852" s="83">
        <v>786.8</v>
      </c>
      <c r="U1852" s="83">
        <v>-786.8</v>
      </c>
      <c r="V1852" s="83">
        <v>0</v>
      </c>
      <c r="W1852" s="83">
        <v>0</v>
      </c>
      <c r="X1852" s="83">
        <v>6.0605543614217545</v>
      </c>
      <c r="Y1852">
        <v>0</v>
      </c>
      <c r="Z1852" s="83">
        <v>-78.680000000000007</v>
      </c>
      <c r="AA1852" s="83">
        <v>-72.619445638578256</v>
      </c>
    </row>
    <row r="1853" spans="1:27" x14ac:dyDescent="0.25">
      <c r="A1853" t="s">
        <v>1529</v>
      </c>
      <c r="B1853" t="s">
        <v>1529</v>
      </c>
      <c r="C1853" t="s">
        <v>3012</v>
      </c>
      <c r="D1853" t="s">
        <v>3013</v>
      </c>
      <c r="E1853" t="s">
        <v>3014</v>
      </c>
      <c r="F1853" t="s">
        <v>3015</v>
      </c>
      <c r="G1853" t="s">
        <v>2310</v>
      </c>
      <c r="H1853" t="s">
        <v>3016</v>
      </c>
      <c r="I1853" t="s">
        <v>44</v>
      </c>
      <c r="J1853" t="s">
        <v>45</v>
      </c>
      <c r="K1853" t="s">
        <v>57</v>
      </c>
      <c r="L1853" t="s">
        <v>58</v>
      </c>
      <c r="M1853" t="s">
        <v>712</v>
      </c>
      <c r="N1853" t="s">
        <v>713</v>
      </c>
      <c r="O1853" t="s">
        <v>714</v>
      </c>
      <c r="P1853" t="s">
        <v>1092</v>
      </c>
      <c r="Q1853" t="s">
        <v>1093</v>
      </c>
      <c r="R1853" t="s">
        <v>131</v>
      </c>
      <c r="S1853" s="83">
        <v>0</v>
      </c>
      <c r="T1853" s="83">
        <v>168</v>
      </c>
      <c r="U1853" s="83">
        <v>-168</v>
      </c>
      <c r="V1853" s="83">
        <v>0</v>
      </c>
      <c r="W1853" s="83">
        <v>0</v>
      </c>
      <c r="X1853" s="83">
        <v>1.2940685469227948</v>
      </c>
      <c r="Y1853">
        <v>0</v>
      </c>
      <c r="Z1853" s="83">
        <v>-16.8</v>
      </c>
      <c r="AA1853" s="83">
        <v>-15.505931453077206</v>
      </c>
    </row>
    <row r="1854" spans="1:27" x14ac:dyDescent="0.25">
      <c r="A1854" t="s">
        <v>1529</v>
      </c>
      <c r="B1854" t="s">
        <v>1529</v>
      </c>
      <c r="C1854" t="s">
        <v>3012</v>
      </c>
      <c r="D1854" t="s">
        <v>3013</v>
      </c>
      <c r="E1854" t="s">
        <v>3014</v>
      </c>
      <c r="F1854" t="s">
        <v>3015</v>
      </c>
      <c r="G1854" t="s">
        <v>2310</v>
      </c>
      <c r="H1854" t="s">
        <v>3016</v>
      </c>
      <c r="I1854" t="s">
        <v>44</v>
      </c>
      <c r="J1854" t="s">
        <v>45</v>
      </c>
      <c r="K1854" t="s">
        <v>57</v>
      </c>
      <c r="L1854" t="s">
        <v>58</v>
      </c>
      <c r="M1854" t="s">
        <v>712</v>
      </c>
      <c r="N1854" t="s">
        <v>713</v>
      </c>
      <c r="O1854" t="s">
        <v>714</v>
      </c>
      <c r="P1854" t="s">
        <v>810</v>
      </c>
      <c r="Q1854" t="s">
        <v>811</v>
      </c>
      <c r="R1854" t="s">
        <v>131</v>
      </c>
      <c r="S1854" s="83">
        <v>1020</v>
      </c>
      <c r="T1854" s="83">
        <v>1764</v>
      </c>
      <c r="U1854" s="83">
        <v>-744</v>
      </c>
      <c r="V1854" s="83">
        <v>0</v>
      </c>
      <c r="W1854" s="83">
        <v>0</v>
      </c>
      <c r="X1854" s="83">
        <v>13.587719742689345</v>
      </c>
      <c r="Y1854">
        <v>0</v>
      </c>
      <c r="Z1854" s="83">
        <v>-74.400000000000006</v>
      </c>
      <c r="AA1854" s="83">
        <v>-60.812280257310647</v>
      </c>
    </row>
    <row r="1855" spans="1:27" x14ac:dyDescent="0.25">
      <c r="A1855" t="s">
        <v>1529</v>
      </c>
      <c r="B1855" t="s">
        <v>1529</v>
      </c>
      <c r="C1855" t="s">
        <v>3012</v>
      </c>
      <c r="D1855" t="s">
        <v>3013</v>
      </c>
      <c r="E1855" t="s">
        <v>3014</v>
      </c>
      <c r="F1855" t="s">
        <v>3015</v>
      </c>
      <c r="G1855" t="s">
        <v>2310</v>
      </c>
      <c r="H1855" t="s">
        <v>3016</v>
      </c>
      <c r="I1855" t="s">
        <v>44</v>
      </c>
      <c r="J1855" t="s">
        <v>45</v>
      </c>
      <c r="K1855" t="s">
        <v>57</v>
      </c>
      <c r="L1855" t="s">
        <v>58</v>
      </c>
      <c r="M1855" t="s">
        <v>712</v>
      </c>
      <c r="N1855" t="s">
        <v>713</v>
      </c>
      <c r="O1855" t="s">
        <v>714</v>
      </c>
      <c r="P1855" t="s">
        <v>962</v>
      </c>
      <c r="Q1855" t="s">
        <v>963</v>
      </c>
      <c r="R1855" t="s">
        <v>131</v>
      </c>
      <c r="S1855" s="83">
        <v>824</v>
      </c>
      <c r="T1855" s="83">
        <v>222.2</v>
      </c>
      <c r="U1855" s="83">
        <v>601.79999999999995</v>
      </c>
      <c r="V1855" s="83">
        <v>0</v>
      </c>
      <c r="W1855" s="83">
        <v>0</v>
      </c>
      <c r="X1855" s="83">
        <v>1.7115597090847916</v>
      </c>
      <c r="Y1855">
        <v>0</v>
      </c>
      <c r="Z1855" s="83">
        <v>60.180000000000007</v>
      </c>
      <c r="AA1855" s="83">
        <v>61.891559709084795</v>
      </c>
    </row>
    <row r="1856" spans="1:27" x14ac:dyDescent="0.25">
      <c r="A1856" t="s">
        <v>1529</v>
      </c>
      <c r="B1856" t="s">
        <v>1529</v>
      </c>
      <c r="C1856" t="s">
        <v>3012</v>
      </c>
      <c r="D1856" t="s">
        <v>3013</v>
      </c>
      <c r="E1856" t="s">
        <v>3014</v>
      </c>
      <c r="F1856" t="s">
        <v>3015</v>
      </c>
      <c r="G1856" t="s">
        <v>2310</v>
      </c>
      <c r="H1856" t="s">
        <v>3016</v>
      </c>
      <c r="I1856" t="s">
        <v>44</v>
      </c>
      <c r="J1856" t="s">
        <v>45</v>
      </c>
      <c r="K1856" t="s">
        <v>57</v>
      </c>
      <c r="L1856" t="s">
        <v>58</v>
      </c>
      <c r="M1856" t="s">
        <v>712</v>
      </c>
      <c r="N1856" t="s">
        <v>713</v>
      </c>
      <c r="O1856" t="s">
        <v>714</v>
      </c>
      <c r="P1856" t="s">
        <v>812</v>
      </c>
      <c r="Q1856" t="s">
        <v>813</v>
      </c>
      <c r="R1856" t="s">
        <v>131</v>
      </c>
      <c r="S1856" s="83">
        <v>0</v>
      </c>
      <c r="T1856" s="83">
        <v>2020</v>
      </c>
      <c r="U1856" s="83">
        <v>-2020</v>
      </c>
      <c r="V1856" s="83">
        <v>0</v>
      </c>
      <c r="W1856" s="83">
        <v>0</v>
      </c>
      <c r="X1856" s="83">
        <v>15.55963371895265</v>
      </c>
      <c r="Y1856">
        <v>0</v>
      </c>
      <c r="Z1856" s="83">
        <v>-202</v>
      </c>
      <c r="AA1856" s="83">
        <v>-186.44036628104737</v>
      </c>
    </row>
    <row r="1857" spans="1:27" x14ac:dyDescent="0.25">
      <c r="A1857" t="s">
        <v>1529</v>
      </c>
      <c r="B1857" t="s">
        <v>1529</v>
      </c>
      <c r="C1857" t="s">
        <v>3012</v>
      </c>
      <c r="D1857" t="s">
        <v>3013</v>
      </c>
      <c r="E1857" t="s">
        <v>3014</v>
      </c>
      <c r="F1857" t="s">
        <v>3015</v>
      </c>
      <c r="G1857" t="s">
        <v>2310</v>
      </c>
      <c r="H1857" t="s">
        <v>3016</v>
      </c>
      <c r="I1857" t="s">
        <v>44</v>
      </c>
      <c r="J1857" t="s">
        <v>45</v>
      </c>
      <c r="K1857" t="s">
        <v>57</v>
      </c>
      <c r="L1857" t="s">
        <v>58</v>
      </c>
      <c r="M1857" t="s">
        <v>712</v>
      </c>
      <c r="N1857" t="s">
        <v>713</v>
      </c>
      <c r="O1857" t="s">
        <v>714</v>
      </c>
      <c r="P1857" t="s">
        <v>2225</v>
      </c>
      <c r="Q1857" t="s">
        <v>2226</v>
      </c>
      <c r="R1857" t="s">
        <v>131</v>
      </c>
      <c r="S1857" s="83">
        <v>50</v>
      </c>
      <c r="T1857" s="83">
        <v>0</v>
      </c>
      <c r="U1857" s="83">
        <v>50</v>
      </c>
      <c r="V1857" s="83">
        <v>0</v>
      </c>
      <c r="W1857" s="83">
        <v>0</v>
      </c>
      <c r="X1857" s="83">
        <v>0</v>
      </c>
      <c r="Y1857">
        <v>0</v>
      </c>
      <c r="Z1857" s="83">
        <v>5</v>
      </c>
      <c r="AA1857" s="83">
        <v>5</v>
      </c>
    </row>
    <row r="1858" spans="1:27" x14ac:dyDescent="0.25">
      <c r="A1858" t="s">
        <v>1529</v>
      </c>
      <c r="B1858" t="s">
        <v>1529</v>
      </c>
      <c r="C1858" t="s">
        <v>3012</v>
      </c>
      <c r="D1858" t="s">
        <v>3013</v>
      </c>
      <c r="E1858" t="s">
        <v>3014</v>
      </c>
      <c r="F1858" t="s">
        <v>3015</v>
      </c>
      <c r="G1858" t="s">
        <v>2310</v>
      </c>
      <c r="H1858" t="s">
        <v>3016</v>
      </c>
      <c r="I1858" t="s">
        <v>44</v>
      </c>
      <c r="J1858" t="s">
        <v>45</v>
      </c>
      <c r="K1858" t="s">
        <v>57</v>
      </c>
      <c r="L1858" t="s">
        <v>58</v>
      </c>
      <c r="M1858" t="s">
        <v>712</v>
      </c>
      <c r="N1858" t="s">
        <v>713</v>
      </c>
      <c r="O1858" t="s">
        <v>1098</v>
      </c>
      <c r="P1858" t="s">
        <v>1099</v>
      </c>
      <c r="Q1858" t="s">
        <v>1100</v>
      </c>
      <c r="R1858" t="s">
        <v>131</v>
      </c>
      <c r="S1858" s="83">
        <v>67.400000000000006</v>
      </c>
      <c r="T1858" s="83">
        <v>938</v>
      </c>
      <c r="U1858" s="83">
        <v>-870.6</v>
      </c>
      <c r="V1858" s="83">
        <v>0</v>
      </c>
      <c r="W1858" s="83">
        <v>0</v>
      </c>
      <c r="X1858" s="83">
        <v>7.2252160536522698</v>
      </c>
      <c r="Y1858">
        <v>0</v>
      </c>
      <c r="Z1858" s="83">
        <v>-87.06</v>
      </c>
      <c r="AA1858" s="83">
        <v>-79.834783946347741</v>
      </c>
    </row>
    <row r="1859" spans="1:27" x14ac:dyDescent="0.25">
      <c r="A1859" t="s">
        <v>1529</v>
      </c>
      <c r="B1859" t="s">
        <v>1529</v>
      </c>
      <c r="C1859" t="s">
        <v>3012</v>
      </c>
      <c r="D1859" t="s">
        <v>3013</v>
      </c>
      <c r="E1859" t="s">
        <v>3014</v>
      </c>
      <c r="F1859" t="s">
        <v>3015</v>
      </c>
      <c r="G1859" t="s">
        <v>2310</v>
      </c>
      <c r="H1859" t="s">
        <v>3016</v>
      </c>
      <c r="I1859" t="s">
        <v>44</v>
      </c>
      <c r="J1859" t="s">
        <v>45</v>
      </c>
      <c r="K1859" t="s">
        <v>57</v>
      </c>
      <c r="L1859" t="s">
        <v>58</v>
      </c>
      <c r="M1859" t="s">
        <v>712</v>
      </c>
      <c r="N1859" t="s">
        <v>713</v>
      </c>
      <c r="O1859" t="s">
        <v>1098</v>
      </c>
      <c r="P1859" t="s">
        <v>1101</v>
      </c>
      <c r="Q1859" t="s">
        <v>1102</v>
      </c>
      <c r="R1859" t="s">
        <v>131</v>
      </c>
      <c r="S1859" s="83">
        <v>1045.5</v>
      </c>
      <c r="T1859" s="83">
        <v>260</v>
      </c>
      <c r="U1859" s="83">
        <v>785.5</v>
      </c>
      <c r="V1859" s="83">
        <v>0</v>
      </c>
      <c r="W1859" s="83">
        <v>0</v>
      </c>
      <c r="X1859" s="83">
        <v>2.0027251321424204</v>
      </c>
      <c r="Y1859">
        <v>0</v>
      </c>
      <c r="Z1859" s="83">
        <v>78.550000000000011</v>
      </c>
      <c r="AA1859" s="83">
        <v>80.552725132142427</v>
      </c>
    </row>
    <row r="1860" spans="1:27" x14ac:dyDescent="0.25">
      <c r="A1860" t="s">
        <v>1529</v>
      </c>
      <c r="B1860" t="s">
        <v>1529</v>
      </c>
      <c r="C1860" t="s">
        <v>3012</v>
      </c>
      <c r="D1860" t="s">
        <v>3013</v>
      </c>
      <c r="E1860" t="s">
        <v>3014</v>
      </c>
      <c r="F1860" t="s">
        <v>3015</v>
      </c>
      <c r="G1860" t="s">
        <v>2310</v>
      </c>
      <c r="H1860" t="s">
        <v>3016</v>
      </c>
      <c r="I1860" t="s">
        <v>44</v>
      </c>
      <c r="J1860" t="s">
        <v>45</v>
      </c>
      <c r="K1860" t="s">
        <v>57</v>
      </c>
      <c r="L1860" t="s">
        <v>58</v>
      </c>
      <c r="M1860" t="s">
        <v>712</v>
      </c>
      <c r="N1860" t="s">
        <v>713</v>
      </c>
      <c r="O1860" t="s">
        <v>1098</v>
      </c>
      <c r="P1860" t="s">
        <v>1235</v>
      </c>
      <c r="Q1860" t="s">
        <v>1236</v>
      </c>
      <c r="R1860" t="s">
        <v>131</v>
      </c>
      <c r="S1860" s="83">
        <v>546</v>
      </c>
      <c r="T1860" s="83">
        <v>1157.2</v>
      </c>
      <c r="U1860" s="83">
        <v>-611.20000000000005</v>
      </c>
      <c r="V1860" s="83">
        <v>0</v>
      </c>
      <c r="W1860" s="83">
        <v>0</v>
      </c>
      <c r="X1860" s="83">
        <v>8.9136673958277264</v>
      </c>
      <c r="Y1860">
        <v>0</v>
      </c>
      <c r="Z1860" s="83">
        <v>-61.120000000000012</v>
      </c>
      <c r="AA1860" s="83">
        <v>-52.206332604172282</v>
      </c>
    </row>
    <row r="1861" spans="1:27" x14ac:dyDescent="0.25">
      <c r="A1861" t="s">
        <v>1529</v>
      </c>
      <c r="B1861" t="s">
        <v>1529</v>
      </c>
      <c r="C1861" t="s">
        <v>3012</v>
      </c>
      <c r="D1861" t="s">
        <v>3013</v>
      </c>
      <c r="E1861" t="s">
        <v>3014</v>
      </c>
      <c r="F1861" t="s">
        <v>3015</v>
      </c>
      <c r="G1861" t="s">
        <v>2310</v>
      </c>
      <c r="H1861" t="s">
        <v>3016</v>
      </c>
      <c r="I1861" t="s">
        <v>44</v>
      </c>
      <c r="J1861" t="s">
        <v>45</v>
      </c>
      <c r="K1861" t="s">
        <v>57</v>
      </c>
      <c r="L1861" t="s">
        <v>58</v>
      </c>
      <c r="M1861" t="s">
        <v>712</v>
      </c>
      <c r="N1861" t="s">
        <v>713</v>
      </c>
      <c r="O1861" t="s">
        <v>1098</v>
      </c>
      <c r="P1861" t="s">
        <v>2540</v>
      </c>
      <c r="Q1861" t="s">
        <v>2541</v>
      </c>
      <c r="R1861" t="s">
        <v>131</v>
      </c>
      <c r="S1861" s="83">
        <v>455</v>
      </c>
      <c r="T1861" s="83">
        <v>441.2</v>
      </c>
      <c r="U1861" s="83">
        <v>13.800000000000011</v>
      </c>
      <c r="V1861" s="83">
        <v>0</v>
      </c>
      <c r="W1861" s="83">
        <v>0</v>
      </c>
      <c r="X1861" s="83">
        <v>3.3984704934662915</v>
      </c>
      <c r="Y1861">
        <v>0</v>
      </c>
      <c r="Z1861" s="83">
        <v>1.3799999999999955</v>
      </c>
      <c r="AA1861" s="83">
        <v>4.7784704934662869</v>
      </c>
    </row>
    <row r="1862" spans="1:27" x14ac:dyDescent="0.25">
      <c r="A1862" t="s">
        <v>1529</v>
      </c>
      <c r="B1862" t="s">
        <v>1529</v>
      </c>
      <c r="C1862" t="s">
        <v>3012</v>
      </c>
      <c r="D1862" t="s">
        <v>3013</v>
      </c>
      <c r="E1862" t="s">
        <v>3014</v>
      </c>
      <c r="F1862" t="s">
        <v>3015</v>
      </c>
      <c r="G1862" t="s">
        <v>2310</v>
      </c>
      <c r="H1862" t="s">
        <v>3016</v>
      </c>
      <c r="I1862" t="s">
        <v>44</v>
      </c>
      <c r="J1862" t="s">
        <v>45</v>
      </c>
      <c r="K1862" t="s">
        <v>57</v>
      </c>
      <c r="L1862" t="s">
        <v>58</v>
      </c>
      <c r="M1862" t="s">
        <v>712</v>
      </c>
      <c r="N1862" t="s">
        <v>1237</v>
      </c>
      <c r="O1862" t="s">
        <v>1238</v>
      </c>
      <c r="P1862" t="s">
        <v>3893</v>
      </c>
      <c r="Q1862" t="s">
        <v>3894</v>
      </c>
      <c r="R1862" t="s">
        <v>131</v>
      </c>
      <c r="S1862" s="83">
        <v>437.8</v>
      </c>
      <c r="T1862" s="83">
        <v>1517.6</v>
      </c>
      <c r="U1862" s="83">
        <v>-1079.8</v>
      </c>
      <c r="V1862" s="83">
        <v>0</v>
      </c>
      <c r="W1862" s="83">
        <v>0</v>
      </c>
      <c r="X1862" s="83">
        <v>11.689752540535912</v>
      </c>
      <c r="Y1862">
        <v>0</v>
      </c>
      <c r="Z1862" s="83">
        <v>-107.97999999999999</v>
      </c>
      <c r="AA1862" s="83">
        <v>-96.290247459464069</v>
      </c>
    </row>
    <row r="1863" spans="1:27" x14ac:dyDescent="0.25">
      <c r="A1863" t="s">
        <v>1529</v>
      </c>
      <c r="B1863" t="s">
        <v>1529</v>
      </c>
      <c r="C1863" t="s">
        <v>3012</v>
      </c>
      <c r="D1863" t="s">
        <v>3013</v>
      </c>
      <c r="E1863" t="s">
        <v>3014</v>
      </c>
      <c r="F1863" t="s">
        <v>3015</v>
      </c>
      <c r="G1863" t="s">
        <v>2310</v>
      </c>
      <c r="H1863" t="s">
        <v>3016</v>
      </c>
      <c r="I1863" t="s">
        <v>44</v>
      </c>
      <c r="J1863" t="s">
        <v>45</v>
      </c>
      <c r="K1863" t="s">
        <v>57</v>
      </c>
      <c r="L1863" t="s">
        <v>58</v>
      </c>
      <c r="M1863" t="s">
        <v>1427</v>
      </c>
      <c r="N1863" t="s">
        <v>1427</v>
      </c>
      <c r="O1863" t="s">
        <v>2553</v>
      </c>
      <c r="P1863" t="s">
        <v>2554</v>
      </c>
      <c r="Q1863" t="s">
        <v>2555</v>
      </c>
      <c r="R1863" t="s">
        <v>131</v>
      </c>
      <c r="S1863" s="83">
        <v>162</v>
      </c>
      <c r="T1863" s="83">
        <v>0</v>
      </c>
      <c r="U1863" s="83">
        <v>162</v>
      </c>
      <c r="V1863" s="83">
        <v>0</v>
      </c>
      <c r="W1863" s="83">
        <v>0</v>
      </c>
      <c r="X1863" s="83">
        <v>0</v>
      </c>
      <c r="Y1863">
        <v>0</v>
      </c>
      <c r="Z1863" s="83">
        <v>16.2</v>
      </c>
      <c r="AA1863" s="83">
        <v>16.2</v>
      </c>
    </row>
    <row r="1864" spans="1:27" x14ac:dyDescent="0.25">
      <c r="A1864" t="s">
        <v>1529</v>
      </c>
      <c r="B1864" t="s">
        <v>1529</v>
      </c>
      <c r="C1864" t="s">
        <v>3012</v>
      </c>
      <c r="D1864" t="s">
        <v>3013</v>
      </c>
      <c r="E1864" t="s">
        <v>3014</v>
      </c>
      <c r="F1864" t="s">
        <v>3015</v>
      </c>
      <c r="G1864" t="s">
        <v>2310</v>
      </c>
      <c r="H1864" t="s">
        <v>3016</v>
      </c>
      <c r="I1864" t="s">
        <v>44</v>
      </c>
      <c r="J1864" t="s">
        <v>45</v>
      </c>
      <c r="K1864" t="s">
        <v>100</v>
      </c>
      <c r="L1864" t="s">
        <v>101</v>
      </c>
      <c r="M1864" t="s">
        <v>401</v>
      </c>
      <c r="N1864" t="s">
        <v>1239</v>
      </c>
      <c r="O1864" t="s">
        <v>836</v>
      </c>
      <c r="P1864" t="s">
        <v>2110</v>
      </c>
      <c r="Q1864" t="s">
        <v>2111</v>
      </c>
      <c r="R1864" t="s">
        <v>131</v>
      </c>
      <c r="S1864" s="83">
        <v>780.8</v>
      </c>
      <c r="T1864" s="83">
        <v>92</v>
      </c>
      <c r="U1864" s="83">
        <v>688.8</v>
      </c>
      <c r="V1864" s="83">
        <v>0</v>
      </c>
      <c r="W1864" s="83">
        <v>0</v>
      </c>
      <c r="X1864" s="83">
        <v>0.7086565852196256</v>
      </c>
      <c r="Y1864">
        <v>0</v>
      </c>
      <c r="Z1864" s="83">
        <v>68.88000000000001</v>
      </c>
      <c r="AA1864" s="83">
        <v>69.588656585219638</v>
      </c>
    </row>
    <row r="1865" spans="1:27" x14ac:dyDescent="0.25">
      <c r="A1865" t="s">
        <v>1529</v>
      </c>
      <c r="B1865" t="s">
        <v>1529</v>
      </c>
      <c r="C1865" t="s">
        <v>3012</v>
      </c>
      <c r="D1865" t="s">
        <v>3013</v>
      </c>
      <c r="E1865" t="s">
        <v>3014</v>
      </c>
      <c r="F1865" t="s">
        <v>3015</v>
      </c>
      <c r="G1865" t="s">
        <v>2310</v>
      </c>
      <c r="H1865" t="s">
        <v>3016</v>
      </c>
      <c r="I1865" t="s">
        <v>44</v>
      </c>
      <c r="J1865" t="s">
        <v>45</v>
      </c>
      <c r="K1865" t="s">
        <v>100</v>
      </c>
      <c r="L1865" t="s">
        <v>101</v>
      </c>
      <c r="M1865" t="s">
        <v>401</v>
      </c>
      <c r="N1865" t="s">
        <v>1239</v>
      </c>
      <c r="O1865" t="s">
        <v>836</v>
      </c>
      <c r="P1865" t="s">
        <v>3895</v>
      </c>
      <c r="Q1865" t="s">
        <v>3896</v>
      </c>
      <c r="R1865" t="s">
        <v>131</v>
      </c>
      <c r="S1865" s="83">
        <v>0</v>
      </c>
      <c r="T1865" s="83">
        <v>529.20000000000005</v>
      </c>
      <c r="U1865" s="83">
        <v>-529.20000000000005</v>
      </c>
      <c r="V1865" s="83">
        <v>0</v>
      </c>
      <c r="W1865" s="83">
        <v>0</v>
      </c>
      <c r="X1865" s="83">
        <v>4.0763159228068035</v>
      </c>
      <c r="Y1865">
        <v>0</v>
      </c>
      <c r="Z1865" s="83">
        <v>-52.920000000000009</v>
      </c>
      <c r="AA1865" s="83">
        <v>-48.843684077193203</v>
      </c>
    </row>
    <row r="1866" spans="1:27" x14ac:dyDescent="0.25">
      <c r="A1866" t="s">
        <v>1529</v>
      </c>
      <c r="B1866" t="s">
        <v>1529</v>
      </c>
      <c r="C1866" t="s">
        <v>3012</v>
      </c>
      <c r="D1866" t="s">
        <v>3013</v>
      </c>
      <c r="E1866" t="s">
        <v>3014</v>
      </c>
      <c r="F1866" t="s">
        <v>3015</v>
      </c>
      <c r="G1866" t="s">
        <v>2310</v>
      </c>
      <c r="H1866" t="s">
        <v>3016</v>
      </c>
      <c r="I1866" t="s">
        <v>44</v>
      </c>
      <c r="J1866" t="s">
        <v>45</v>
      </c>
      <c r="K1866" t="s">
        <v>102</v>
      </c>
      <c r="L1866" t="s">
        <v>103</v>
      </c>
      <c r="M1866" t="s">
        <v>516</v>
      </c>
      <c r="N1866" t="s">
        <v>674</v>
      </c>
      <c r="O1866" t="s">
        <v>880</v>
      </c>
      <c r="P1866" t="s">
        <v>881</v>
      </c>
      <c r="Q1866" t="s">
        <v>882</v>
      </c>
      <c r="R1866" t="s">
        <v>131</v>
      </c>
      <c r="S1866" s="83">
        <v>151.5</v>
      </c>
      <c r="T1866" s="83">
        <v>0</v>
      </c>
      <c r="U1866" s="83">
        <v>151.5</v>
      </c>
      <c r="V1866" s="83">
        <v>0</v>
      </c>
      <c r="W1866" s="83">
        <v>0</v>
      </c>
      <c r="X1866" s="83">
        <v>0</v>
      </c>
      <c r="Y1866">
        <v>0</v>
      </c>
      <c r="Z1866" s="83">
        <v>15.15</v>
      </c>
      <c r="AA1866" s="83">
        <v>15.15</v>
      </c>
    </row>
    <row r="1867" spans="1:27" x14ac:dyDescent="0.25">
      <c r="A1867" t="s">
        <v>1529</v>
      </c>
      <c r="B1867" t="s">
        <v>1529</v>
      </c>
      <c r="C1867" t="s">
        <v>3012</v>
      </c>
      <c r="D1867" t="s">
        <v>3013</v>
      </c>
      <c r="E1867" t="s">
        <v>3014</v>
      </c>
      <c r="F1867" t="s">
        <v>3015</v>
      </c>
      <c r="G1867" t="s">
        <v>2310</v>
      </c>
      <c r="H1867" t="s">
        <v>3016</v>
      </c>
      <c r="I1867" t="s">
        <v>44</v>
      </c>
      <c r="J1867" t="s">
        <v>45</v>
      </c>
      <c r="K1867" t="s">
        <v>102</v>
      </c>
      <c r="L1867" t="s">
        <v>103</v>
      </c>
      <c r="M1867" t="s">
        <v>516</v>
      </c>
      <c r="N1867" t="s">
        <v>867</v>
      </c>
      <c r="O1867" t="s">
        <v>868</v>
      </c>
      <c r="P1867" t="s">
        <v>1244</v>
      </c>
      <c r="Q1867" t="s">
        <v>1245</v>
      </c>
      <c r="R1867" t="s">
        <v>131</v>
      </c>
      <c r="S1867" s="83">
        <v>11515.2</v>
      </c>
      <c r="T1867" s="83">
        <v>23318.399999999998</v>
      </c>
      <c r="U1867" s="83">
        <v>-11803.199999999997</v>
      </c>
      <c r="V1867" s="83">
        <v>0</v>
      </c>
      <c r="W1867" s="83">
        <v>0</v>
      </c>
      <c r="X1867" s="83">
        <v>179.61671431288386</v>
      </c>
      <c r="Y1867">
        <v>0</v>
      </c>
      <c r="Z1867" s="83">
        <v>-1180.3199999999997</v>
      </c>
      <c r="AA1867" s="83">
        <v>-1000.703285687116</v>
      </c>
    </row>
    <row r="1868" spans="1:27" x14ac:dyDescent="0.25">
      <c r="A1868" t="s">
        <v>1529</v>
      </c>
      <c r="B1868" t="s">
        <v>1529</v>
      </c>
      <c r="C1868" t="s">
        <v>3012</v>
      </c>
      <c r="D1868" t="s">
        <v>3013</v>
      </c>
      <c r="E1868" t="s">
        <v>3014</v>
      </c>
      <c r="F1868" t="s">
        <v>3015</v>
      </c>
      <c r="G1868" t="s">
        <v>2310</v>
      </c>
      <c r="H1868" t="s">
        <v>3016</v>
      </c>
      <c r="I1868" t="s">
        <v>44</v>
      </c>
      <c r="J1868" t="s">
        <v>45</v>
      </c>
      <c r="K1868" t="s">
        <v>102</v>
      </c>
      <c r="L1868" t="s">
        <v>103</v>
      </c>
      <c r="M1868" t="s">
        <v>516</v>
      </c>
      <c r="N1868" t="s">
        <v>867</v>
      </c>
      <c r="O1868" t="s">
        <v>868</v>
      </c>
      <c r="P1868" t="s">
        <v>878</v>
      </c>
      <c r="Q1868" t="s">
        <v>879</v>
      </c>
      <c r="R1868" t="s">
        <v>131</v>
      </c>
      <c r="S1868" s="83">
        <v>556.79999999999995</v>
      </c>
      <c r="T1868" s="83">
        <v>134.4</v>
      </c>
      <c r="U1868" s="83">
        <v>422.4</v>
      </c>
      <c r="V1868" s="83">
        <v>0</v>
      </c>
      <c r="W1868" s="83">
        <v>0</v>
      </c>
      <c r="X1868" s="83">
        <v>1.0352548375382358</v>
      </c>
      <c r="Y1868">
        <v>0</v>
      </c>
      <c r="Z1868" s="83">
        <v>42.239999999999995</v>
      </c>
      <c r="AA1868" s="83">
        <v>43.275254837538235</v>
      </c>
    </row>
    <row r="1869" spans="1:27" x14ac:dyDescent="0.25">
      <c r="A1869" t="s">
        <v>1529</v>
      </c>
      <c r="B1869" t="s">
        <v>1529</v>
      </c>
      <c r="C1869" t="s">
        <v>3012</v>
      </c>
      <c r="D1869" t="s">
        <v>3013</v>
      </c>
      <c r="E1869" t="s">
        <v>3014</v>
      </c>
      <c r="F1869" t="s">
        <v>3015</v>
      </c>
      <c r="G1869" t="s">
        <v>2310</v>
      </c>
      <c r="H1869" t="s">
        <v>3016</v>
      </c>
      <c r="I1869" t="s">
        <v>44</v>
      </c>
      <c r="J1869" t="s">
        <v>45</v>
      </c>
      <c r="K1869" t="s">
        <v>102</v>
      </c>
      <c r="L1869" t="s">
        <v>103</v>
      </c>
      <c r="M1869" t="s">
        <v>516</v>
      </c>
      <c r="N1869" t="s">
        <v>867</v>
      </c>
      <c r="O1869" t="s">
        <v>868</v>
      </c>
      <c r="P1869" t="s">
        <v>869</v>
      </c>
      <c r="Q1869" t="s">
        <v>870</v>
      </c>
      <c r="R1869" t="s">
        <v>131</v>
      </c>
      <c r="S1869" s="83">
        <v>90343.650000000009</v>
      </c>
      <c r="T1869" s="83">
        <v>71537.849999999991</v>
      </c>
      <c r="U1869" s="83">
        <v>18805.800000000014</v>
      </c>
      <c r="V1869" s="83">
        <v>0</v>
      </c>
      <c r="W1869" s="83">
        <v>0</v>
      </c>
      <c r="X1869" s="83">
        <v>551.04096190167161</v>
      </c>
      <c r="Y1869">
        <v>0</v>
      </c>
      <c r="Z1869" s="83">
        <v>1880.5800000000017</v>
      </c>
      <c r="AA1869" s="83">
        <v>2431.6209619016727</v>
      </c>
    </row>
    <row r="1870" spans="1:27" x14ac:dyDescent="0.25">
      <c r="A1870" t="s">
        <v>1529</v>
      </c>
      <c r="B1870" t="s">
        <v>1529</v>
      </c>
      <c r="C1870" t="s">
        <v>3012</v>
      </c>
      <c r="D1870" t="s">
        <v>3013</v>
      </c>
      <c r="E1870" t="s">
        <v>3014</v>
      </c>
      <c r="F1870" t="s">
        <v>3015</v>
      </c>
      <c r="G1870" t="s">
        <v>2310</v>
      </c>
      <c r="H1870" t="s">
        <v>3016</v>
      </c>
      <c r="I1870" t="s">
        <v>44</v>
      </c>
      <c r="J1870" t="s">
        <v>45</v>
      </c>
      <c r="K1870" t="s">
        <v>102</v>
      </c>
      <c r="L1870" t="s">
        <v>103</v>
      </c>
      <c r="M1870" t="s">
        <v>516</v>
      </c>
      <c r="N1870" t="s">
        <v>867</v>
      </c>
      <c r="O1870" t="s">
        <v>868</v>
      </c>
      <c r="P1870" t="s">
        <v>871</v>
      </c>
      <c r="Q1870" t="s">
        <v>872</v>
      </c>
      <c r="R1870" t="s">
        <v>131</v>
      </c>
      <c r="S1870" s="83">
        <v>0</v>
      </c>
      <c r="T1870" s="83">
        <v>299.25</v>
      </c>
      <c r="U1870" s="83">
        <v>-299.25</v>
      </c>
      <c r="V1870" s="83">
        <v>0</v>
      </c>
      <c r="W1870" s="83">
        <v>0</v>
      </c>
      <c r="X1870" s="83">
        <v>2.3050595992062277</v>
      </c>
      <c r="Y1870">
        <v>0</v>
      </c>
      <c r="Z1870" s="83">
        <v>-29.925000000000001</v>
      </c>
      <c r="AA1870" s="83">
        <v>-27.619940400793773</v>
      </c>
    </row>
    <row r="1871" spans="1:27" x14ac:dyDescent="0.25">
      <c r="A1871" t="s">
        <v>1529</v>
      </c>
      <c r="B1871" t="s">
        <v>1529</v>
      </c>
      <c r="C1871" t="s">
        <v>3012</v>
      </c>
      <c r="D1871" t="s">
        <v>3013</v>
      </c>
      <c r="E1871" t="s">
        <v>3014</v>
      </c>
      <c r="F1871" t="s">
        <v>3015</v>
      </c>
      <c r="G1871" t="s">
        <v>2310</v>
      </c>
      <c r="H1871" t="s">
        <v>3016</v>
      </c>
      <c r="I1871" t="s">
        <v>44</v>
      </c>
      <c r="J1871" t="s">
        <v>45</v>
      </c>
      <c r="K1871" t="s">
        <v>102</v>
      </c>
      <c r="L1871" t="s">
        <v>103</v>
      </c>
      <c r="M1871" t="s">
        <v>516</v>
      </c>
      <c r="N1871" t="s">
        <v>517</v>
      </c>
      <c r="O1871" t="s">
        <v>518</v>
      </c>
      <c r="P1871" t="s">
        <v>519</v>
      </c>
      <c r="Q1871" t="s">
        <v>520</v>
      </c>
      <c r="R1871" t="s">
        <v>131</v>
      </c>
      <c r="S1871" s="83">
        <v>384</v>
      </c>
      <c r="T1871" s="83">
        <v>576</v>
      </c>
      <c r="U1871" s="83">
        <v>-192</v>
      </c>
      <c r="V1871" s="83">
        <v>0</v>
      </c>
      <c r="W1871" s="83">
        <v>0</v>
      </c>
      <c r="X1871" s="83">
        <v>4.4368064465924384</v>
      </c>
      <c r="Y1871">
        <v>0</v>
      </c>
      <c r="Z1871" s="83">
        <v>-19.199999999999996</v>
      </c>
      <c r="AA1871" s="83">
        <v>-14.763193553407561</v>
      </c>
    </row>
    <row r="1872" spans="1:27" x14ac:dyDescent="0.25">
      <c r="A1872" t="s">
        <v>1529</v>
      </c>
      <c r="B1872" t="s">
        <v>1529</v>
      </c>
      <c r="C1872" t="s">
        <v>3012</v>
      </c>
      <c r="D1872" t="s">
        <v>3013</v>
      </c>
      <c r="E1872" t="s">
        <v>3014</v>
      </c>
      <c r="F1872" t="s">
        <v>3015</v>
      </c>
      <c r="G1872" t="s">
        <v>2310</v>
      </c>
      <c r="H1872" t="s">
        <v>3016</v>
      </c>
      <c r="I1872" t="s">
        <v>44</v>
      </c>
      <c r="J1872" t="s">
        <v>45</v>
      </c>
      <c r="K1872" t="s">
        <v>104</v>
      </c>
      <c r="L1872" t="s">
        <v>105</v>
      </c>
      <c r="M1872" t="s">
        <v>938</v>
      </c>
      <c r="N1872" t="s">
        <v>939</v>
      </c>
      <c r="O1872" t="s">
        <v>940</v>
      </c>
      <c r="P1872" t="s">
        <v>980</v>
      </c>
      <c r="Q1872" t="s">
        <v>981</v>
      </c>
      <c r="R1872" t="s">
        <v>131</v>
      </c>
      <c r="S1872" s="83">
        <v>679.5</v>
      </c>
      <c r="T1872" s="83">
        <v>0</v>
      </c>
      <c r="U1872" s="83">
        <v>679.5</v>
      </c>
      <c r="V1872" s="83">
        <v>0</v>
      </c>
      <c r="W1872" s="83">
        <v>0</v>
      </c>
      <c r="X1872" s="83">
        <v>0</v>
      </c>
      <c r="Y1872">
        <v>0</v>
      </c>
      <c r="Z1872" s="83">
        <v>67.95</v>
      </c>
      <c r="AA1872" s="83">
        <v>67.95</v>
      </c>
    </row>
    <row r="1873" spans="1:27" x14ac:dyDescent="0.25">
      <c r="A1873" t="s">
        <v>1529</v>
      </c>
      <c r="B1873" t="s">
        <v>1529</v>
      </c>
      <c r="C1873" t="s">
        <v>3012</v>
      </c>
      <c r="D1873" t="s">
        <v>3013</v>
      </c>
      <c r="E1873" t="s">
        <v>3014</v>
      </c>
      <c r="F1873" t="s">
        <v>3015</v>
      </c>
      <c r="G1873" t="s">
        <v>2310</v>
      </c>
      <c r="H1873" t="s">
        <v>3016</v>
      </c>
      <c r="I1873" t="s">
        <v>44</v>
      </c>
      <c r="J1873" t="s">
        <v>45</v>
      </c>
      <c r="K1873" t="s">
        <v>104</v>
      </c>
      <c r="L1873" t="s">
        <v>105</v>
      </c>
      <c r="M1873" t="s">
        <v>938</v>
      </c>
      <c r="N1873" t="s">
        <v>2556</v>
      </c>
      <c r="O1873" t="s">
        <v>1507</v>
      </c>
      <c r="P1873" t="s">
        <v>2557</v>
      </c>
      <c r="Q1873" t="s">
        <v>2558</v>
      </c>
      <c r="R1873" t="s">
        <v>131</v>
      </c>
      <c r="S1873" s="83">
        <v>2508</v>
      </c>
      <c r="T1873" s="83">
        <v>2992</v>
      </c>
      <c r="U1873" s="83">
        <v>-484</v>
      </c>
      <c r="V1873" s="83">
        <v>0</v>
      </c>
      <c r="W1873" s="83">
        <v>0</v>
      </c>
      <c r="X1873" s="83">
        <v>23.046744597577394</v>
      </c>
      <c r="Y1873">
        <v>0</v>
      </c>
      <c r="Z1873" s="83">
        <v>-48.400000000000063</v>
      </c>
      <c r="AA1873" s="83">
        <v>-25.353255402422633</v>
      </c>
    </row>
    <row r="1874" spans="1:27" x14ac:dyDescent="0.25">
      <c r="A1874" t="s">
        <v>1529</v>
      </c>
      <c r="B1874" t="s">
        <v>1529</v>
      </c>
      <c r="C1874" t="s">
        <v>3012</v>
      </c>
      <c r="D1874" t="s">
        <v>3013</v>
      </c>
      <c r="E1874" t="s">
        <v>3014</v>
      </c>
      <c r="F1874" t="s">
        <v>3015</v>
      </c>
      <c r="G1874" t="s">
        <v>2310</v>
      </c>
      <c r="H1874" t="s">
        <v>3016</v>
      </c>
      <c r="I1874" t="s">
        <v>44</v>
      </c>
      <c r="J1874" t="s">
        <v>45</v>
      </c>
      <c r="K1874" t="s">
        <v>104</v>
      </c>
      <c r="L1874" t="s">
        <v>105</v>
      </c>
      <c r="M1874" t="s">
        <v>938</v>
      </c>
      <c r="N1874" t="s">
        <v>2556</v>
      </c>
      <c r="O1874" t="s">
        <v>1507</v>
      </c>
      <c r="P1874" t="s">
        <v>2570</v>
      </c>
      <c r="Q1874" t="s">
        <v>2571</v>
      </c>
      <c r="R1874" t="s">
        <v>131</v>
      </c>
      <c r="S1874" s="83">
        <v>0</v>
      </c>
      <c r="T1874" s="83">
        <v>66</v>
      </c>
      <c r="U1874" s="83">
        <v>-66</v>
      </c>
      <c r="V1874" s="83">
        <v>0</v>
      </c>
      <c r="W1874" s="83">
        <v>0</v>
      </c>
      <c r="X1874" s="83">
        <v>0.5083840720053836</v>
      </c>
      <c r="Y1874">
        <v>0</v>
      </c>
      <c r="Z1874" s="83">
        <v>-6.6000000000000005</v>
      </c>
      <c r="AA1874" s="83">
        <v>-6.0916159279946172</v>
      </c>
    </row>
    <row r="1875" spans="1:27" x14ac:dyDescent="0.25">
      <c r="A1875" t="s">
        <v>1529</v>
      </c>
      <c r="B1875" t="s">
        <v>1529</v>
      </c>
      <c r="C1875" t="s">
        <v>3012</v>
      </c>
      <c r="D1875" t="s">
        <v>3013</v>
      </c>
      <c r="E1875" t="s">
        <v>3014</v>
      </c>
      <c r="F1875" t="s">
        <v>3015</v>
      </c>
      <c r="G1875" t="s">
        <v>2310</v>
      </c>
      <c r="H1875" t="s">
        <v>3016</v>
      </c>
      <c r="I1875" t="s">
        <v>44</v>
      </c>
      <c r="J1875" t="s">
        <v>45</v>
      </c>
      <c r="K1875" t="s">
        <v>104</v>
      </c>
      <c r="L1875" t="s">
        <v>105</v>
      </c>
      <c r="M1875" t="s">
        <v>203</v>
      </c>
      <c r="N1875" t="s">
        <v>204</v>
      </c>
      <c r="O1875" t="s">
        <v>205</v>
      </c>
      <c r="P1875" t="s">
        <v>3037</v>
      </c>
      <c r="Q1875" t="s">
        <v>3038</v>
      </c>
      <c r="R1875" t="s">
        <v>131</v>
      </c>
      <c r="S1875" s="83">
        <v>648</v>
      </c>
      <c r="T1875" s="83">
        <v>216</v>
      </c>
      <c r="U1875" s="83">
        <v>432</v>
      </c>
      <c r="V1875" s="83">
        <v>0</v>
      </c>
      <c r="W1875" s="83">
        <v>0</v>
      </c>
      <c r="X1875" s="83">
        <v>1.6638024174721646</v>
      </c>
      <c r="Y1875">
        <v>0</v>
      </c>
      <c r="Z1875" s="83">
        <v>43.2</v>
      </c>
      <c r="AA1875" s="83">
        <v>44.863802417472165</v>
      </c>
    </row>
    <row r="1876" spans="1:27" x14ac:dyDescent="0.25">
      <c r="A1876" t="s">
        <v>1529</v>
      </c>
      <c r="B1876" t="s">
        <v>1529</v>
      </c>
      <c r="C1876" t="s">
        <v>3012</v>
      </c>
      <c r="D1876" t="s">
        <v>3013</v>
      </c>
      <c r="E1876" t="s">
        <v>3014</v>
      </c>
      <c r="F1876" t="s">
        <v>3015</v>
      </c>
      <c r="G1876" t="s">
        <v>2310</v>
      </c>
      <c r="H1876" t="s">
        <v>3016</v>
      </c>
      <c r="I1876" t="s">
        <v>44</v>
      </c>
      <c r="J1876" t="s">
        <v>45</v>
      </c>
      <c r="K1876" t="s">
        <v>104</v>
      </c>
      <c r="L1876" t="s">
        <v>105</v>
      </c>
      <c r="M1876" t="s">
        <v>203</v>
      </c>
      <c r="N1876" t="s">
        <v>204</v>
      </c>
      <c r="O1876" t="s">
        <v>1511</v>
      </c>
      <c r="P1876" t="s">
        <v>3035</v>
      </c>
      <c r="Q1876" t="s">
        <v>3036</v>
      </c>
      <c r="R1876" t="s">
        <v>131</v>
      </c>
      <c r="S1876" s="83">
        <v>7300</v>
      </c>
      <c r="T1876" s="83">
        <v>6132</v>
      </c>
      <c r="U1876" s="83">
        <v>1168</v>
      </c>
      <c r="V1876" s="83">
        <v>0</v>
      </c>
      <c r="W1876" s="83">
        <v>0</v>
      </c>
      <c r="X1876" s="83">
        <v>47.233501962682013</v>
      </c>
      <c r="Y1876">
        <v>0</v>
      </c>
      <c r="Z1876" s="83">
        <v>116.80000000000001</v>
      </c>
      <c r="AA1876" s="83">
        <v>164.03350196268212</v>
      </c>
    </row>
    <row r="1877" spans="1:27" x14ac:dyDescent="0.25">
      <c r="A1877" t="s">
        <v>1529</v>
      </c>
      <c r="B1877" t="s">
        <v>1529</v>
      </c>
      <c r="C1877" t="s">
        <v>3012</v>
      </c>
      <c r="D1877" t="s">
        <v>3013</v>
      </c>
      <c r="E1877" t="s">
        <v>3014</v>
      </c>
      <c r="F1877" t="s">
        <v>3015</v>
      </c>
      <c r="G1877" t="s">
        <v>2310</v>
      </c>
      <c r="H1877" t="s">
        <v>3016</v>
      </c>
      <c r="I1877" t="s">
        <v>44</v>
      </c>
      <c r="J1877" t="s">
        <v>45</v>
      </c>
      <c r="K1877" t="s">
        <v>104</v>
      </c>
      <c r="L1877" t="s">
        <v>105</v>
      </c>
      <c r="M1877" t="s">
        <v>203</v>
      </c>
      <c r="N1877" t="s">
        <v>1112</v>
      </c>
      <c r="O1877" t="s">
        <v>1113</v>
      </c>
      <c r="P1877" t="s">
        <v>1114</v>
      </c>
      <c r="Q1877" t="s">
        <v>1115</v>
      </c>
      <c r="R1877" t="s">
        <v>131</v>
      </c>
      <c r="S1877" s="83">
        <v>584</v>
      </c>
      <c r="T1877" s="83">
        <v>146</v>
      </c>
      <c r="U1877" s="83">
        <v>438</v>
      </c>
      <c r="V1877" s="83">
        <v>0</v>
      </c>
      <c r="W1877" s="83">
        <v>0</v>
      </c>
      <c r="X1877" s="83">
        <v>1.1246071895876668</v>
      </c>
      <c r="Y1877">
        <v>0</v>
      </c>
      <c r="Z1877" s="83">
        <v>43.800000000000004</v>
      </c>
      <c r="AA1877" s="83">
        <v>44.924607189587675</v>
      </c>
    </row>
    <row r="1878" spans="1:27" x14ac:dyDescent="0.25">
      <c r="A1878" t="s">
        <v>1529</v>
      </c>
      <c r="B1878" t="s">
        <v>1529</v>
      </c>
      <c r="C1878" t="s">
        <v>3012</v>
      </c>
      <c r="D1878" t="s">
        <v>3013</v>
      </c>
      <c r="E1878" t="s">
        <v>3014</v>
      </c>
      <c r="F1878" t="s">
        <v>3015</v>
      </c>
      <c r="G1878" t="s">
        <v>2310</v>
      </c>
      <c r="H1878" t="s">
        <v>3016</v>
      </c>
      <c r="I1878" t="s">
        <v>44</v>
      </c>
      <c r="J1878" t="s">
        <v>45</v>
      </c>
      <c r="K1878" t="s">
        <v>104</v>
      </c>
      <c r="L1878" t="s">
        <v>105</v>
      </c>
      <c r="M1878" t="s">
        <v>1956</v>
      </c>
      <c r="N1878" t="s">
        <v>2464</v>
      </c>
      <c r="O1878" t="s">
        <v>956</v>
      </c>
      <c r="P1878" t="s">
        <v>2465</v>
      </c>
      <c r="Q1878" t="s">
        <v>2466</v>
      </c>
      <c r="R1878" t="s">
        <v>131</v>
      </c>
      <c r="S1878" s="83">
        <v>7540</v>
      </c>
      <c r="T1878" s="83">
        <v>0</v>
      </c>
      <c r="U1878" s="83">
        <v>7540</v>
      </c>
      <c r="V1878" s="83">
        <v>0</v>
      </c>
      <c r="W1878" s="83">
        <v>0</v>
      </c>
      <c r="X1878" s="83">
        <v>0</v>
      </c>
      <c r="Y1878">
        <v>0</v>
      </c>
      <c r="Z1878" s="83">
        <v>754</v>
      </c>
      <c r="AA1878" s="83">
        <v>754</v>
      </c>
    </row>
    <row r="1879" spans="1:27" x14ac:dyDescent="0.25">
      <c r="A1879" t="s">
        <v>1529</v>
      </c>
      <c r="B1879" t="s">
        <v>1529</v>
      </c>
      <c r="C1879" t="s">
        <v>3012</v>
      </c>
      <c r="D1879" t="s">
        <v>3013</v>
      </c>
      <c r="E1879" t="s">
        <v>3014</v>
      </c>
      <c r="F1879" t="s">
        <v>3015</v>
      </c>
      <c r="G1879" t="s">
        <v>2310</v>
      </c>
      <c r="H1879" t="s">
        <v>3016</v>
      </c>
      <c r="I1879" t="s">
        <v>44</v>
      </c>
      <c r="J1879" t="s">
        <v>45</v>
      </c>
      <c r="K1879" t="s">
        <v>104</v>
      </c>
      <c r="L1879" t="s">
        <v>105</v>
      </c>
      <c r="M1879" t="s">
        <v>2055</v>
      </c>
      <c r="N1879" t="s">
        <v>2407</v>
      </c>
      <c r="O1879" t="s">
        <v>1504</v>
      </c>
      <c r="P1879" t="s">
        <v>2688</v>
      </c>
      <c r="Q1879" t="s">
        <v>2689</v>
      </c>
      <c r="R1879" t="s">
        <v>131</v>
      </c>
      <c r="S1879" s="83">
        <v>0</v>
      </c>
      <c r="T1879" s="83">
        <v>226</v>
      </c>
      <c r="U1879" s="83">
        <v>-226</v>
      </c>
      <c r="V1879" s="83">
        <v>0</v>
      </c>
      <c r="W1879" s="83">
        <v>0</v>
      </c>
      <c r="X1879" s="83">
        <v>1.7408303071699498</v>
      </c>
      <c r="Y1879">
        <v>0</v>
      </c>
      <c r="Z1879" s="83">
        <v>-22.6</v>
      </c>
      <c r="AA1879" s="83">
        <v>-20.859169692830051</v>
      </c>
    </row>
    <row r="1880" spans="1:27" x14ac:dyDescent="0.25">
      <c r="A1880" t="s">
        <v>1529</v>
      </c>
      <c r="B1880" t="s">
        <v>1529</v>
      </c>
      <c r="C1880" t="s">
        <v>3012</v>
      </c>
      <c r="D1880" t="s">
        <v>3013</v>
      </c>
      <c r="E1880" t="s">
        <v>3014</v>
      </c>
      <c r="F1880" t="s">
        <v>3015</v>
      </c>
      <c r="G1880" t="s">
        <v>2310</v>
      </c>
      <c r="H1880" t="s">
        <v>3016</v>
      </c>
      <c r="I1880" t="s">
        <v>44</v>
      </c>
      <c r="J1880" t="s">
        <v>45</v>
      </c>
      <c r="K1880" t="s">
        <v>109</v>
      </c>
      <c r="L1880" t="s">
        <v>110</v>
      </c>
      <c r="M1880" t="s">
        <v>404</v>
      </c>
      <c r="N1880" t="s">
        <v>405</v>
      </c>
      <c r="O1880" t="s">
        <v>1246</v>
      </c>
      <c r="P1880" t="s">
        <v>1804</v>
      </c>
      <c r="Q1880" t="s">
        <v>1805</v>
      </c>
      <c r="R1880" t="s">
        <v>131</v>
      </c>
      <c r="S1880" s="83">
        <v>3170.8500000000004</v>
      </c>
      <c r="T1880" s="83">
        <v>6341.7</v>
      </c>
      <c r="U1880" s="83">
        <v>-3170.8499999999995</v>
      </c>
      <c r="V1880" s="83">
        <v>0</v>
      </c>
      <c r="W1880" s="83">
        <v>0</v>
      </c>
      <c r="X1880" s="83">
        <v>48.848776809644562</v>
      </c>
      <c r="Y1880">
        <v>0</v>
      </c>
      <c r="Z1880" s="83">
        <v>-317.08500000000004</v>
      </c>
      <c r="AA1880" s="83">
        <v>-268.23622319035553</v>
      </c>
    </row>
    <row r="1881" spans="1:27" x14ac:dyDescent="0.25">
      <c r="A1881" t="s">
        <v>1529</v>
      </c>
      <c r="B1881" t="s">
        <v>1529</v>
      </c>
      <c r="C1881" t="s">
        <v>3012</v>
      </c>
      <c r="D1881" t="s">
        <v>3013</v>
      </c>
      <c r="E1881" t="s">
        <v>3014</v>
      </c>
      <c r="F1881" t="s">
        <v>3015</v>
      </c>
      <c r="G1881" t="s">
        <v>2310</v>
      </c>
      <c r="H1881" t="s">
        <v>3016</v>
      </c>
      <c r="I1881" t="s">
        <v>44</v>
      </c>
      <c r="J1881" t="s">
        <v>45</v>
      </c>
      <c r="K1881" t="s">
        <v>109</v>
      </c>
      <c r="L1881" t="s">
        <v>110</v>
      </c>
      <c r="M1881" t="s">
        <v>529</v>
      </c>
      <c r="N1881" t="s">
        <v>530</v>
      </c>
      <c r="O1881" t="s">
        <v>531</v>
      </c>
      <c r="P1881" t="s">
        <v>2398</v>
      </c>
      <c r="Q1881" t="s">
        <v>2399</v>
      </c>
      <c r="R1881" t="s">
        <v>131</v>
      </c>
      <c r="S1881" s="83">
        <v>5301.45</v>
      </c>
      <c r="T1881" s="83">
        <v>11566.800000000001</v>
      </c>
      <c r="U1881" s="83">
        <v>-6265.3500000000013</v>
      </c>
      <c r="V1881" s="83">
        <v>0</v>
      </c>
      <c r="W1881" s="83">
        <v>0</v>
      </c>
      <c r="X1881" s="83">
        <v>89.096619455634425</v>
      </c>
      <c r="Y1881">
        <v>0</v>
      </c>
      <c r="Z1881" s="83">
        <v>-626.53500000000008</v>
      </c>
      <c r="AA1881" s="83">
        <v>-537.4383805443656</v>
      </c>
    </row>
    <row r="1882" spans="1:27" x14ac:dyDescent="0.25">
      <c r="A1882" t="s">
        <v>1529</v>
      </c>
      <c r="B1882" t="s">
        <v>1529</v>
      </c>
      <c r="C1882" t="s">
        <v>3012</v>
      </c>
      <c r="D1882" t="s">
        <v>3013</v>
      </c>
      <c r="E1882" t="s">
        <v>3014</v>
      </c>
      <c r="F1882" t="s">
        <v>3015</v>
      </c>
      <c r="G1882" t="s">
        <v>2310</v>
      </c>
      <c r="H1882" t="s">
        <v>3016</v>
      </c>
      <c r="I1882" t="s">
        <v>44</v>
      </c>
      <c r="J1882" t="s">
        <v>45</v>
      </c>
      <c r="K1882" t="s">
        <v>109</v>
      </c>
      <c r="L1882" t="s">
        <v>110</v>
      </c>
      <c r="M1882" t="s">
        <v>529</v>
      </c>
      <c r="N1882" t="s">
        <v>530</v>
      </c>
      <c r="O1882" t="s">
        <v>531</v>
      </c>
      <c r="P1882" t="s">
        <v>3897</v>
      </c>
      <c r="Q1882" t="s">
        <v>3898</v>
      </c>
      <c r="R1882" t="s">
        <v>131</v>
      </c>
      <c r="S1882" s="83">
        <v>0</v>
      </c>
      <c r="T1882" s="83">
        <v>1351.35</v>
      </c>
      <c r="U1882" s="83">
        <v>-1351.35</v>
      </c>
      <c r="V1882" s="83">
        <v>0</v>
      </c>
      <c r="W1882" s="83">
        <v>0</v>
      </c>
      <c r="X1882" s="83">
        <v>10.409163874310229</v>
      </c>
      <c r="Y1882">
        <v>0</v>
      </c>
      <c r="Z1882" s="83">
        <v>-135.13499999999999</v>
      </c>
      <c r="AA1882" s="83">
        <v>-124.72583612568977</v>
      </c>
    </row>
    <row r="1883" spans="1:27" x14ac:dyDescent="0.25">
      <c r="A1883" t="s">
        <v>1529</v>
      </c>
      <c r="B1883" t="s">
        <v>1529</v>
      </c>
      <c r="C1883" t="s">
        <v>3012</v>
      </c>
      <c r="D1883" t="s">
        <v>3013</v>
      </c>
      <c r="E1883" t="s">
        <v>3014</v>
      </c>
      <c r="F1883" t="s">
        <v>3015</v>
      </c>
      <c r="G1883" t="s">
        <v>2310</v>
      </c>
      <c r="H1883" t="s">
        <v>3016</v>
      </c>
      <c r="I1883" t="s">
        <v>44</v>
      </c>
      <c r="J1883" t="s">
        <v>45</v>
      </c>
      <c r="K1883" t="s">
        <v>109</v>
      </c>
      <c r="L1883" t="s">
        <v>110</v>
      </c>
      <c r="M1883" t="s">
        <v>529</v>
      </c>
      <c r="N1883" t="s">
        <v>1263</v>
      </c>
      <c r="O1883" t="s">
        <v>1264</v>
      </c>
      <c r="P1883" t="s">
        <v>1265</v>
      </c>
      <c r="Q1883" t="s">
        <v>1266</v>
      </c>
      <c r="R1883" t="s">
        <v>131</v>
      </c>
      <c r="S1883" s="83">
        <v>1208.4000000000001</v>
      </c>
      <c r="T1883" s="83">
        <v>0</v>
      </c>
      <c r="U1883" s="83">
        <v>1208.4000000000001</v>
      </c>
      <c r="V1883" s="83">
        <v>0</v>
      </c>
      <c r="W1883" s="83">
        <v>0</v>
      </c>
      <c r="X1883" s="83">
        <v>0</v>
      </c>
      <c r="Y1883">
        <v>0</v>
      </c>
      <c r="Z1883" s="83">
        <v>120.84000000000002</v>
      </c>
      <c r="AA1883" s="83">
        <v>120.84000000000002</v>
      </c>
    </row>
    <row r="1884" spans="1:27" x14ac:dyDescent="0.25">
      <c r="A1884" t="s">
        <v>1529</v>
      </c>
      <c r="B1884" t="s">
        <v>1529</v>
      </c>
      <c r="C1884" t="s">
        <v>3012</v>
      </c>
      <c r="D1884" t="s">
        <v>3013</v>
      </c>
      <c r="E1884" t="s">
        <v>3014</v>
      </c>
      <c r="F1884" t="s">
        <v>3015</v>
      </c>
      <c r="G1884" t="s">
        <v>2310</v>
      </c>
      <c r="H1884" t="s">
        <v>3016</v>
      </c>
      <c r="I1884" t="s">
        <v>44</v>
      </c>
      <c r="J1884" t="s">
        <v>45</v>
      </c>
      <c r="K1884" t="s">
        <v>109</v>
      </c>
      <c r="L1884" t="s">
        <v>110</v>
      </c>
      <c r="M1884" t="s">
        <v>529</v>
      </c>
      <c r="N1884" t="s">
        <v>1263</v>
      </c>
      <c r="O1884" t="s">
        <v>1264</v>
      </c>
      <c r="P1884" t="s">
        <v>2904</v>
      </c>
      <c r="Q1884" t="s">
        <v>2905</v>
      </c>
      <c r="R1884" t="s">
        <v>131</v>
      </c>
      <c r="S1884" s="83">
        <v>10875.599999999999</v>
      </c>
      <c r="T1884" s="83">
        <v>0</v>
      </c>
      <c r="U1884" s="83">
        <v>10875.599999999999</v>
      </c>
      <c r="V1884" s="83">
        <v>0</v>
      </c>
      <c r="W1884" s="83">
        <v>0</v>
      </c>
      <c r="X1884" s="83">
        <v>0</v>
      </c>
      <c r="Y1884">
        <v>0</v>
      </c>
      <c r="Z1884" s="83">
        <v>1087.56</v>
      </c>
      <c r="AA1884" s="83">
        <v>1087.56</v>
      </c>
    </row>
    <row r="1885" spans="1:27" x14ac:dyDescent="0.25">
      <c r="A1885" t="s">
        <v>1529</v>
      </c>
      <c r="B1885" t="s">
        <v>1529</v>
      </c>
      <c r="C1885" t="s">
        <v>3012</v>
      </c>
      <c r="D1885" t="s">
        <v>3013</v>
      </c>
      <c r="E1885" t="s">
        <v>3014</v>
      </c>
      <c r="F1885" t="s">
        <v>3015</v>
      </c>
      <c r="G1885" t="s">
        <v>2310</v>
      </c>
      <c r="H1885" t="s">
        <v>3016</v>
      </c>
      <c r="I1885" t="s">
        <v>44</v>
      </c>
      <c r="J1885" t="s">
        <v>45</v>
      </c>
      <c r="K1885" t="s">
        <v>109</v>
      </c>
      <c r="L1885" t="s">
        <v>110</v>
      </c>
      <c r="M1885" t="s">
        <v>529</v>
      </c>
      <c r="N1885" t="s">
        <v>1263</v>
      </c>
      <c r="O1885" t="s">
        <v>1264</v>
      </c>
      <c r="P1885" t="s">
        <v>1525</v>
      </c>
      <c r="Q1885" t="s">
        <v>1971</v>
      </c>
      <c r="R1885" t="s">
        <v>131</v>
      </c>
      <c r="S1885" s="83">
        <v>0</v>
      </c>
      <c r="T1885" s="83">
        <v>1420.4</v>
      </c>
      <c r="U1885" s="83">
        <v>-1420.4</v>
      </c>
      <c r="V1885" s="83">
        <v>0</v>
      </c>
      <c r="W1885" s="83">
        <v>0</v>
      </c>
      <c r="X1885" s="83">
        <v>10.941041452673439</v>
      </c>
      <c r="Y1885">
        <v>0</v>
      </c>
      <c r="Z1885" s="83">
        <v>-142.04000000000002</v>
      </c>
      <c r="AA1885" s="83">
        <v>-131.09895854732659</v>
      </c>
    </row>
    <row r="1886" spans="1:27" x14ac:dyDescent="0.25">
      <c r="A1886" t="s">
        <v>1529</v>
      </c>
      <c r="B1886" t="s">
        <v>1529</v>
      </c>
      <c r="C1886" t="s">
        <v>3012</v>
      </c>
      <c r="D1886" t="s">
        <v>3013</v>
      </c>
      <c r="E1886" t="s">
        <v>3014</v>
      </c>
      <c r="F1886" t="s">
        <v>3015</v>
      </c>
      <c r="G1886" t="s">
        <v>2310</v>
      </c>
      <c r="H1886" t="s">
        <v>3016</v>
      </c>
      <c r="I1886" t="s">
        <v>44</v>
      </c>
      <c r="J1886" t="s">
        <v>45</v>
      </c>
      <c r="K1886" t="s">
        <v>109</v>
      </c>
      <c r="L1886" t="s">
        <v>110</v>
      </c>
      <c r="M1886" t="s">
        <v>529</v>
      </c>
      <c r="N1886" t="s">
        <v>1263</v>
      </c>
      <c r="O1886" t="s">
        <v>1264</v>
      </c>
      <c r="P1886" t="s">
        <v>3049</v>
      </c>
      <c r="Q1886" t="s">
        <v>3050</v>
      </c>
      <c r="R1886" t="s">
        <v>131</v>
      </c>
      <c r="S1886" s="83">
        <v>1462.8</v>
      </c>
      <c r="T1886" s="83">
        <v>0</v>
      </c>
      <c r="U1886" s="83">
        <v>1462.8</v>
      </c>
      <c r="V1886" s="83">
        <v>0</v>
      </c>
      <c r="W1886" s="83">
        <v>0</v>
      </c>
      <c r="X1886" s="83">
        <v>0</v>
      </c>
      <c r="Y1886">
        <v>0</v>
      </c>
      <c r="Z1886" s="83">
        <v>146.28</v>
      </c>
      <c r="AA1886" s="83">
        <v>146.28</v>
      </c>
    </row>
    <row r="1887" spans="1:27" x14ac:dyDescent="0.25">
      <c r="A1887" t="s">
        <v>1529</v>
      </c>
      <c r="B1887" t="s">
        <v>1529</v>
      </c>
      <c r="C1887" t="s">
        <v>3012</v>
      </c>
      <c r="D1887" t="s">
        <v>3013</v>
      </c>
      <c r="E1887" t="s">
        <v>3014</v>
      </c>
      <c r="F1887" t="s">
        <v>3015</v>
      </c>
      <c r="G1887" t="s">
        <v>2310</v>
      </c>
      <c r="H1887" t="s">
        <v>3016</v>
      </c>
      <c r="I1887" t="s">
        <v>44</v>
      </c>
      <c r="J1887" t="s">
        <v>45</v>
      </c>
      <c r="K1887" t="s">
        <v>109</v>
      </c>
      <c r="L1887" t="s">
        <v>110</v>
      </c>
      <c r="M1887" t="s">
        <v>529</v>
      </c>
      <c r="N1887" t="s">
        <v>1263</v>
      </c>
      <c r="O1887" t="s">
        <v>1264</v>
      </c>
      <c r="P1887" t="s">
        <v>3821</v>
      </c>
      <c r="Q1887" t="s">
        <v>3822</v>
      </c>
      <c r="R1887" t="s">
        <v>131</v>
      </c>
      <c r="S1887" s="83">
        <v>1166</v>
      </c>
      <c r="T1887" s="83">
        <v>0</v>
      </c>
      <c r="U1887" s="83">
        <v>1166</v>
      </c>
      <c r="V1887" s="83">
        <v>0</v>
      </c>
      <c r="W1887" s="83">
        <v>0</v>
      </c>
      <c r="X1887" s="83">
        <v>0</v>
      </c>
      <c r="Y1887">
        <v>0</v>
      </c>
      <c r="Z1887" s="83">
        <v>116.60000000000001</v>
      </c>
      <c r="AA1887" s="83">
        <v>116.60000000000001</v>
      </c>
    </row>
    <row r="1888" spans="1:27" x14ac:dyDescent="0.25">
      <c r="A1888" t="s">
        <v>1529</v>
      </c>
      <c r="B1888" t="s">
        <v>1529</v>
      </c>
      <c r="C1888" t="s">
        <v>3012</v>
      </c>
      <c r="D1888" t="s">
        <v>3013</v>
      </c>
      <c r="E1888" t="s">
        <v>3014</v>
      </c>
      <c r="F1888" t="s">
        <v>3015</v>
      </c>
      <c r="G1888" t="s">
        <v>2310</v>
      </c>
      <c r="H1888" t="s">
        <v>3016</v>
      </c>
      <c r="I1888" t="s">
        <v>44</v>
      </c>
      <c r="J1888" t="s">
        <v>45</v>
      </c>
      <c r="K1888" t="s">
        <v>109</v>
      </c>
      <c r="L1888" t="s">
        <v>110</v>
      </c>
      <c r="M1888" t="s">
        <v>522</v>
      </c>
      <c r="N1888" t="s">
        <v>525</v>
      </c>
      <c r="O1888" t="s">
        <v>526</v>
      </c>
      <c r="P1888" t="s">
        <v>2471</v>
      </c>
      <c r="Q1888" t="s">
        <v>2472</v>
      </c>
      <c r="R1888" t="s">
        <v>131</v>
      </c>
      <c r="S1888" s="83">
        <v>0</v>
      </c>
      <c r="T1888" s="83">
        <v>3145.8</v>
      </c>
      <c r="U1888" s="83">
        <v>-3145.8</v>
      </c>
      <c r="V1888" s="83">
        <v>0</v>
      </c>
      <c r="W1888" s="83">
        <v>0</v>
      </c>
      <c r="X1888" s="83">
        <v>24.231433541129331</v>
      </c>
      <c r="Y1888">
        <v>0</v>
      </c>
      <c r="Z1888" s="83">
        <v>-314.58000000000004</v>
      </c>
      <c r="AA1888" s="83">
        <v>-290.34856645887072</v>
      </c>
    </row>
    <row r="1889" spans="1:27" x14ac:dyDescent="0.25">
      <c r="A1889" t="s">
        <v>1529</v>
      </c>
      <c r="B1889" t="s">
        <v>1529</v>
      </c>
      <c r="C1889" t="s">
        <v>3012</v>
      </c>
      <c r="D1889" t="s">
        <v>3013</v>
      </c>
      <c r="E1889" t="s">
        <v>3014</v>
      </c>
      <c r="F1889" t="s">
        <v>3015</v>
      </c>
      <c r="G1889" t="s">
        <v>2310</v>
      </c>
      <c r="H1889" t="s">
        <v>3016</v>
      </c>
      <c r="I1889" t="s">
        <v>44</v>
      </c>
      <c r="J1889" t="s">
        <v>45</v>
      </c>
      <c r="K1889" t="s">
        <v>109</v>
      </c>
      <c r="L1889" t="s">
        <v>110</v>
      </c>
      <c r="M1889" t="s">
        <v>522</v>
      </c>
      <c r="N1889" t="s">
        <v>525</v>
      </c>
      <c r="O1889" t="s">
        <v>526</v>
      </c>
      <c r="P1889" t="s">
        <v>2366</v>
      </c>
      <c r="Q1889" t="s">
        <v>2367</v>
      </c>
      <c r="R1889" t="s">
        <v>131</v>
      </c>
      <c r="S1889" s="83">
        <v>0</v>
      </c>
      <c r="T1889" s="83">
        <v>3932.25</v>
      </c>
      <c r="U1889" s="83">
        <v>-3932.25</v>
      </c>
      <c r="V1889" s="83">
        <v>0</v>
      </c>
      <c r="W1889" s="83">
        <v>0</v>
      </c>
      <c r="X1889" s="83">
        <v>30.289291926411664</v>
      </c>
      <c r="Y1889">
        <v>0</v>
      </c>
      <c r="Z1889" s="83">
        <v>-393.22500000000002</v>
      </c>
      <c r="AA1889" s="83">
        <v>-362.93570807358833</v>
      </c>
    </row>
    <row r="1890" spans="1:27" x14ac:dyDescent="0.25">
      <c r="A1890" t="s">
        <v>1529</v>
      </c>
      <c r="B1890" t="s">
        <v>1529</v>
      </c>
      <c r="C1890" t="s">
        <v>3012</v>
      </c>
      <c r="D1890" t="s">
        <v>3013</v>
      </c>
      <c r="E1890" t="s">
        <v>3014</v>
      </c>
      <c r="F1890" t="s">
        <v>3015</v>
      </c>
      <c r="G1890" t="s">
        <v>2310</v>
      </c>
      <c r="H1890" t="s">
        <v>3016</v>
      </c>
      <c r="I1890" t="s">
        <v>44</v>
      </c>
      <c r="J1890" t="s">
        <v>45</v>
      </c>
      <c r="K1890" t="s">
        <v>109</v>
      </c>
      <c r="L1890" t="s">
        <v>110</v>
      </c>
      <c r="M1890" t="s">
        <v>522</v>
      </c>
      <c r="N1890" t="s">
        <v>525</v>
      </c>
      <c r="O1890" t="s">
        <v>526</v>
      </c>
      <c r="P1890" t="s">
        <v>3047</v>
      </c>
      <c r="Q1890" t="s">
        <v>3048</v>
      </c>
      <c r="R1890" t="s">
        <v>131</v>
      </c>
      <c r="S1890" s="83">
        <v>43254.75</v>
      </c>
      <c r="T1890" s="83">
        <v>26632.95</v>
      </c>
      <c r="U1890" s="83">
        <v>16621.8</v>
      </c>
      <c r="V1890" s="83">
        <v>0</v>
      </c>
      <c r="W1890" s="83">
        <v>0</v>
      </c>
      <c r="X1890" s="83">
        <v>205.14799349266337</v>
      </c>
      <c r="Y1890">
        <v>0</v>
      </c>
      <c r="Z1890" s="83">
        <v>1662.1799999999998</v>
      </c>
      <c r="AA1890" s="83">
        <v>1867.3279934926632</v>
      </c>
    </row>
    <row r="1891" spans="1:27" x14ac:dyDescent="0.25">
      <c r="A1891" t="s">
        <v>1529</v>
      </c>
      <c r="B1891" t="s">
        <v>1529</v>
      </c>
      <c r="C1891" t="s">
        <v>3012</v>
      </c>
      <c r="D1891" t="s">
        <v>3013</v>
      </c>
      <c r="E1891" t="s">
        <v>3014</v>
      </c>
      <c r="F1891" t="s">
        <v>3015</v>
      </c>
      <c r="G1891" t="s">
        <v>2310</v>
      </c>
      <c r="H1891" t="s">
        <v>3016</v>
      </c>
      <c r="I1891" t="s">
        <v>44</v>
      </c>
      <c r="J1891" t="s">
        <v>45</v>
      </c>
      <c r="K1891" t="s">
        <v>109</v>
      </c>
      <c r="L1891" t="s">
        <v>110</v>
      </c>
      <c r="M1891" t="s">
        <v>522</v>
      </c>
      <c r="N1891" t="s">
        <v>525</v>
      </c>
      <c r="O1891" t="s">
        <v>1253</v>
      </c>
      <c r="P1891" t="s">
        <v>3041</v>
      </c>
      <c r="Q1891" t="s">
        <v>3042</v>
      </c>
      <c r="R1891" t="s">
        <v>131</v>
      </c>
      <c r="S1891" s="83">
        <v>0</v>
      </c>
      <c r="T1891" s="83">
        <v>1526.25</v>
      </c>
      <c r="U1891" s="83">
        <v>-1526.25</v>
      </c>
      <c r="V1891" s="83">
        <v>0</v>
      </c>
      <c r="W1891" s="83">
        <v>0</v>
      </c>
      <c r="X1891" s="83">
        <v>11.756381665124497</v>
      </c>
      <c r="Y1891">
        <v>0</v>
      </c>
      <c r="Z1891" s="83">
        <v>-152.625</v>
      </c>
      <c r="AA1891" s="83">
        <v>-140.86861833487549</v>
      </c>
    </row>
    <row r="1892" spans="1:27" x14ac:dyDescent="0.25">
      <c r="A1892" t="s">
        <v>1529</v>
      </c>
      <c r="B1892" t="s">
        <v>1529</v>
      </c>
      <c r="C1892" t="s">
        <v>3012</v>
      </c>
      <c r="D1892" t="s">
        <v>3013</v>
      </c>
      <c r="E1892" t="s">
        <v>3014</v>
      </c>
      <c r="F1892" t="s">
        <v>3015</v>
      </c>
      <c r="G1892" t="s">
        <v>2310</v>
      </c>
      <c r="H1892" t="s">
        <v>3016</v>
      </c>
      <c r="I1892" t="s">
        <v>44</v>
      </c>
      <c r="J1892" t="s">
        <v>45</v>
      </c>
      <c r="K1892" t="s">
        <v>109</v>
      </c>
      <c r="L1892" t="s">
        <v>110</v>
      </c>
      <c r="M1892" t="s">
        <v>522</v>
      </c>
      <c r="N1892" t="s">
        <v>525</v>
      </c>
      <c r="O1892" t="s">
        <v>1253</v>
      </c>
      <c r="P1892" t="s">
        <v>3043</v>
      </c>
      <c r="Q1892" t="s">
        <v>3044</v>
      </c>
      <c r="R1892" t="s">
        <v>131</v>
      </c>
      <c r="S1892" s="83">
        <v>955.5</v>
      </c>
      <c r="T1892" s="83">
        <v>955.5</v>
      </c>
      <c r="U1892" s="83">
        <v>0</v>
      </c>
      <c r="V1892" s="83">
        <v>0</v>
      </c>
      <c r="W1892" s="83">
        <v>0</v>
      </c>
      <c r="X1892" s="83">
        <v>7.3600148606233953</v>
      </c>
      <c r="Y1892">
        <v>0</v>
      </c>
      <c r="Z1892" s="83">
        <v>0</v>
      </c>
      <c r="AA1892" s="83">
        <v>7.3600148606233944</v>
      </c>
    </row>
    <row r="1893" spans="1:27" x14ac:dyDescent="0.25">
      <c r="A1893" t="s">
        <v>1529</v>
      </c>
      <c r="B1893" t="s">
        <v>1529</v>
      </c>
      <c r="C1893" t="s">
        <v>3012</v>
      </c>
      <c r="D1893" t="s">
        <v>3013</v>
      </c>
      <c r="E1893" t="s">
        <v>3014</v>
      </c>
      <c r="F1893" t="s">
        <v>3015</v>
      </c>
      <c r="G1893" t="s">
        <v>2310</v>
      </c>
      <c r="H1893" t="s">
        <v>3016</v>
      </c>
      <c r="I1893" t="s">
        <v>44</v>
      </c>
      <c r="J1893" t="s">
        <v>45</v>
      </c>
      <c r="K1893" t="s">
        <v>109</v>
      </c>
      <c r="L1893" t="s">
        <v>110</v>
      </c>
      <c r="M1893" t="s">
        <v>522</v>
      </c>
      <c r="N1893" t="s">
        <v>525</v>
      </c>
      <c r="O1893" t="s">
        <v>1253</v>
      </c>
      <c r="P1893" t="s">
        <v>3045</v>
      </c>
      <c r="Q1893" t="s">
        <v>3046</v>
      </c>
      <c r="R1893" t="s">
        <v>131</v>
      </c>
      <c r="S1893" s="83">
        <v>955.5</v>
      </c>
      <c r="T1893" s="83">
        <v>0</v>
      </c>
      <c r="U1893" s="83">
        <v>955.5</v>
      </c>
      <c r="V1893" s="83">
        <v>0</v>
      </c>
      <c r="W1893" s="83">
        <v>0</v>
      </c>
      <c r="X1893" s="83">
        <v>0</v>
      </c>
      <c r="Y1893">
        <v>0</v>
      </c>
      <c r="Z1893" s="83">
        <v>95.550000000000011</v>
      </c>
      <c r="AA1893" s="83">
        <v>95.550000000000011</v>
      </c>
    </row>
    <row r="1894" spans="1:27" x14ac:dyDescent="0.25">
      <c r="A1894" t="s">
        <v>1529</v>
      </c>
      <c r="B1894" t="s">
        <v>1529</v>
      </c>
      <c r="C1894" t="s">
        <v>3012</v>
      </c>
      <c r="D1894" t="s">
        <v>3013</v>
      </c>
      <c r="E1894" t="s">
        <v>3014</v>
      </c>
      <c r="F1894" t="s">
        <v>3015</v>
      </c>
      <c r="G1894" t="s">
        <v>2310</v>
      </c>
      <c r="H1894" t="s">
        <v>3016</v>
      </c>
      <c r="I1894" t="s">
        <v>44</v>
      </c>
      <c r="J1894" t="s">
        <v>45</v>
      </c>
      <c r="K1894" t="s">
        <v>109</v>
      </c>
      <c r="L1894" t="s">
        <v>110</v>
      </c>
      <c r="M1894" t="s">
        <v>522</v>
      </c>
      <c r="N1894" t="s">
        <v>1247</v>
      </c>
      <c r="O1894" t="s">
        <v>1248</v>
      </c>
      <c r="P1894" t="s">
        <v>2715</v>
      </c>
      <c r="Q1894" t="s">
        <v>2716</v>
      </c>
      <c r="R1894" t="s">
        <v>131</v>
      </c>
      <c r="S1894" s="83">
        <v>0</v>
      </c>
      <c r="T1894" s="83">
        <v>940.98</v>
      </c>
      <c r="U1894" s="83">
        <v>-940.98</v>
      </c>
      <c r="V1894" s="83">
        <v>0</v>
      </c>
      <c r="W1894" s="83">
        <v>0</v>
      </c>
      <c r="X1894" s="83">
        <v>7.2481703647822107</v>
      </c>
      <c r="Y1894">
        <v>0</v>
      </c>
      <c r="Z1894" s="83">
        <v>-94.098000000000013</v>
      </c>
      <c r="AA1894" s="83">
        <v>-86.849829635217802</v>
      </c>
    </row>
    <row r="1895" spans="1:27" x14ac:dyDescent="0.25">
      <c r="A1895" t="s">
        <v>1529</v>
      </c>
      <c r="B1895" t="s">
        <v>1529</v>
      </c>
      <c r="C1895" t="s">
        <v>3012</v>
      </c>
      <c r="D1895" t="s">
        <v>3013</v>
      </c>
      <c r="E1895" t="s">
        <v>3014</v>
      </c>
      <c r="F1895" t="s">
        <v>3015</v>
      </c>
      <c r="G1895" t="s">
        <v>2310</v>
      </c>
      <c r="H1895" t="s">
        <v>3016</v>
      </c>
      <c r="I1895" t="s">
        <v>44</v>
      </c>
      <c r="J1895" t="s">
        <v>45</v>
      </c>
      <c r="K1895" t="s">
        <v>109</v>
      </c>
      <c r="L1895" t="s">
        <v>110</v>
      </c>
      <c r="M1895" t="s">
        <v>522</v>
      </c>
      <c r="N1895" t="s">
        <v>1247</v>
      </c>
      <c r="O1895" t="s">
        <v>1248</v>
      </c>
      <c r="P1895" t="s">
        <v>3039</v>
      </c>
      <c r="Q1895" t="s">
        <v>3040</v>
      </c>
      <c r="R1895" t="s">
        <v>131</v>
      </c>
      <c r="S1895" s="83">
        <v>1820.16</v>
      </c>
      <c r="T1895" s="83">
        <v>0</v>
      </c>
      <c r="U1895" s="83">
        <v>1820.16</v>
      </c>
      <c r="V1895" s="83">
        <v>0</v>
      </c>
      <c r="W1895" s="83">
        <v>0</v>
      </c>
      <c r="X1895" s="83">
        <v>0</v>
      </c>
      <c r="Y1895">
        <v>0</v>
      </c>
      <c r="Z1895" s="83">
        <v>182.01600000000002</v>
      </c>
      <c r="AA1895" s="83">
        <v>182.01600000000002</v>
      </c>
    </row>
    <row r="1896" spans="1:27" x14ac:dyDescent="0.25">
      <c r="A1896" t="s">
        <v>1529</v>
      </c>
      <c r="B1896" t="s">
        <v>1529</v>
      </c>
      <c r="C1896" t="s">
        <v>3012</v>
      </c>
      <c r="D1896" t="s">
        <v>3013</v>
      </c>
      <c r="E1896" t="s">
        <v>3014</v>
      </c>
      <c r="F1896" t="s">
        <v>3015</v>
      </c>
      <c r="G1896" t="s">
        <v>2310</v>
      </c>
      <c r="H1896" t="s">
        <v>3016</v>
      </c>
      <c r="I1896" t="s">
        <v>44</v>
      </c>
      <c r="J1896" t="s">
        <v>45</v>
      </c>
      <c r="K1896" t="s">
        <v>109</v>
      </c>
      <c r="L1896" t="s">
        <v>110</v>
      </c>
      <c r="M1896" t="s">
        <v>522</v>
      </c>
      <c r="N1896" t="s">
        <v>523</v>
      </c>
      <c r="O1896" t="s">
        <v>524</v>
      </c>
      <c r="P1896" t="s">
        <v>2467</v>
      </c>
      <c r="Q1896" t="s">
        <v>2468</v>
      </c>
      <c r="R1896" t="s">
        <v>131</v>
      </c>
      <c r="S1896" s="83">
        <v>1121</v>
      </c>
      <c r="T1896" s="83">
        <v>0</v>
      </c>
      <c r="U1896" s="83">
        <v>1121</v>
      </c>
      <c r="V1896" s="83">
        <v>0</v>
      </c>
      <c r="W1896" s="83">
        <v>0</v>
      </c>
      <c r="X1896" s="83">
        <v>0</v>
      </c>
      <c r="Y1896">
        <v>0</v>
      </c>
      <c r="Z1896" s="83">
        <v>112.10000000000001</v>
      </c>
      <c r="AA1896" s="83">
        <v>112.10000000000001</v>
      </c>
    </row>
    <row r="1897" spans="1:27" x14ac:dyDescent="0.25">
      <c r="A1897" t="s">
        <v>1529</v>
      </c>
      <c r="B1897" t="s">
        <v>1529</v>
      </c>
      <c r="C1897" t="s">
        <v>3012</v>
      </c>
      <c r="D1897" t="s">
        <v>3013</v>
      </c>
      <c r="E1897" t="s">
        <v>3014</v>
      </c>
      <c r="F1897" t="s">
        <v>3015</v>
      </c>
      <c r="G1897" t="s">
        <v>2310</v>
      </c>
      <c r="H1897" t="s">
        <v>3016</v>
      </c>
      <c r="I1897" t="s">
        <v>44</v>
      </c>
      <c r="J1897" t="s">
        <v>45</v>
      </c>
      <c r="K1897" t="s">
        <v>109</v>
      </c>
      <c r="L1897" t="s">
        <v>110</v>
      </c>
      <c r="M1897" t="s">
        <v>522</v>
      </c>
      <c r="N1897" t="s">
        <v>523</v>
      </c>
      <c r="O1897" t="s">
        <v>524</v>
      </c>
      <c r="P1897" t="s">
        <v>2469</v>
      </c>
      <c r="Q1897" t="s">
        <v>2470</v>
      </c>
      <c r="R1897" t="s">
        <v>131</v>
      </c>
      <c r="S1897" s="83">
        <v>0</v>
      </c>
      <c r="T1897" s="83">
        <v>5044.5</v>
      </c>
      <c r="U1897" s="83">
        <v>-5044.5</v>
      </c>
      <c r="V1897" s="83">
        <v>0</v>
      </c>
      <c r="W1897" s="83">
        <v>0</v>
      </c>
      <c r="X1897" s="83">
        <v>38.85671895804785</v>
      </c>
      <c r="Y1897">
        <v>0</v>
      </c>
      <c r="Z1897" s="83">
        <v>-504.45000000000005</v>
      </c>
      <c r="AA1897" s="83">
        <v>-465.5932810419522</v>
      </c>
    </row>
    <row r="1898" spans="1:27" x14ac:dyDescent="0.25">
      <c r="A1898" t="s">
        <v>1529</v>
      </c>
      <c r="B1898" t="s">
        <v>1529</v>
      </c>
      <c r="C1898" t="s">
        <v>3012</v>
      </c>
      <c r="D1898" t="s">
        <v>3013</v>
      </c>
      <c r="E1898" t="s">
        <v>3014</v>
      </c>
      <c r="F1898" t="s">
        <v>3015</v>
      </c>
      <c r="G1898" t="s">
        <v>2310</v>
      </c>
      <c r="H1898" t="s">
        <v>3016</v>
      </c>
      <c r="I1898" t="s">
        <v>44</v>
      </c>
      <c r="J1898" t="s">
        <v>45</v>
      </c>
      <c r="K1898" t="s">
        <v>109</v>
      </c>
      <c r="L1898" t="s">
        <v>110</v>
      </c>
      <c r="M1898" t="s">
        <v>522</v>
      </c>
      <c r="N1898" t="s">
        <v>523</v>
      </c>
      <c r="O1898" t="s">
        <v>524</v>
      </c>
      <c r="P1898" t="s">
        <v>2237</v>
      </c>
      <c r="Q1898" t="s">
        <v>2238</v>
      </c>
      <c r="R1898" t="s">
        <v>131</v>
      </c>
      <c r="S1898" s="83">
        <v>15133.5</v>
      </c>
      <c r="T1898" s="83">
        <v>20178</v>
      </c>
      <c r="U1898" s="83">
        <v>-5044.5</v>
      </c>
      <c r="V1898" s="83">
        <v>0</v>
      </c>
      <c r="W1898" s="83">
        <v>0</v>
      </c>
      <c r="X1898" s="83">
        <v>155.4268758321914</v>
      </c>
      <c r="Y1898">
        <v>0</v>
      </c>
      <c r="Z1898" s="83">
        <v>-504.45000000000005</v>
      </c>
      <c r="AA1898" s="83">
        <v>-349.02312416780865</v>
      </c>
    </row>
    <row r="1899" spans="1:27" x14ac:dyDescent="0.25">
      <c r="A1899" t="s">
        <v>1529</v>
      </c>
      <c r="B1899" t="s">
        <v>1529</v>
      </c>
      <c r="C1899" t="s">
        <v>3012</v>
      </c>
      <c r="D1899" t="s">
        <v>3013</v>
      </c>
      <c r="E1899" t="s">
        <v>3014</v>
      </c>
      <c r="F1899" t="s">
        <v>3015</v>
      </c>
      <c r="G1899" t="s">
        <v>2310</v>
      </c>
      <c r="H1899" t="s">
        <v>3016</v>
      </c>
      <c r="I1899" t="s">
        <v>44</v>
      </c>
      <c r="J1899" t="s">
        <v>45</v>
      </c>
      <c r="K1899" t="s">
        <v>109</v>
      </c>
      <c r="L1899" t="s">
        <v>110</v>
      </c>
      <c r="M1899" t="s">
        <v>1116</v>
      </c>
      <c r="N1899" t="s">
        <v>1260</v>
      </c>
      <c r="O1899" t="s">
        <v>1261</v>
      </c>
      <c r="P1899" t="s">
        <v>2484</v>
      </c>
      <c r="Q1899" t="s">
        <v>2485</v>
      </c>
      <c r="R1899" t="s">
        <v>131</v>
      </c>
      <c r="S1899" s="83">
        <v>0</v>
      </c>
      <c r="T1899" s="83">
        <v>472.5</v>
      </c>
      <c r="U1899" s="83">
        <v>-472.5</v>
      </c>
      <c r="V1899" s="83">
        <v>0</v>
      </c>
      <c r="W1899" s="83">
        <v>0</v>
      </c>
      <c r="X1899" s="83">
        <v>3.6395677882203601</v>
      </c>
      <c r="Y1899">
        <v>0</v>
      </c>
      <c r="Z1899" s="83">
        <v>-47.25</v>
      </c>
      <c r="AA1899" s="83">
        <v>-43.610432211779639</v>
      </c>
    </row>
    <row r="1900" spans="1:27" x14ac:dyDescent="0.25">
      <c r="A1900" t="s">
        <v>1529</v>
      </c>
      <c r="B1900" t="s">
        <v>1529</v>
      </c>
      <c r="C1900" t="s">
        <v>3012</v>
      </c>
      <c r="D1900" t="s">
        <v>3013</v>
      </c>
      <c r="E1900" t="s">
        <v>3014</v>
      </c>
      <c r="F1900" t="s">
        <v>3015</v>
      </c>
      <c r="G1900" t="s">
        <v>2310</v>
      </c>
      <c r="H1900" t="s">
        <v>3016</v>
      </c>
      <c r="I1900" t="s">
        <v>44</v>
      </c>
      <c r="J1900" t="s">
        <v>45</v>
      </c>
      <c r="K1900" t="s">
        <v>109</v>
      </c>
      <c r="L1900" t="s">
        <v>110</v>
      </c>
      <c r="M1900" t="s">
        <v>901</v>
      </c>
      <c r="N1900" t="s">
        <v>902</v>
      </c>
      <c r="O1900" t="s">
        <v>903</v>
      </c>
      <c r="P1900" t="s">
        <v>904</v>
      </c>
      <c r="Q1900" t="s">
        <v>1972</v>
      </c>
      <c r="R1900" t="s">
        <v>131</v>
      </c>
      <c r="S1900" s="83">
        <v>455.2</v>
      </c>
      <c r="T1900" s="83">
        <v>224.2</v>
      </c>
      <c r="U1900" s="83">
        <v>231</v>
      </c>
      <c r="V1900" s="83">
        <v>0</v>
      </c>
      <c r="W1900" s="83">
        <v>0</v>
      </c>
      <c r="X1900" s="83">
        <v>1.7269652870243486</v>
      </c>
      <c r="Y1900">
        <v>0</v>
      </c>
      <c r="Z1900" s="83">
        <v>23.1</v>
      </c>
      <c r="AA1900" s="83">
        <v>24.82696528702435</v>
      </c>
    </row>
    <row r="1901" spans="1:27" x14ac:dyDescent="0.25">
      <c r="A1901" t="s">
        <v>1529</v>
      </c>
      <c r="B1901" t="s">
        <v>1529</v>
      </c>
      <c r="C1901" t="s">
        <v>3012</v>
      </c>
      <c r="D1901" t="s">
        <v>3013</v>
      </c>
      <c r="E1901" t="s">
        <v>3014</v>
      </c>
      <c r="F1901" t="s">
        <v>3015</v>
      </c>
      <c r="G1901" t="s">
        <v>2310</v>
      </c>
      <c r="H1901" t="s">
        <v>3016</v>
      </c>
      <c r="I1901" t="s">
        <v>44</v>
      </c>
      <c r="J1901" t="s">
        <v>45</v>
      </c>
      <c r="K1901" t="s">
        <v>109</v>
      </c>
      <c r="L1901" t="s">
        <v>110</v>
      </c>
      <c r="M1901" t="s">
        <v>901</v>
      </c>
      <c r="N1901" t="s">
        <v>902</v>
      </c>
      <c r="O1901" t="s">
        <v>903</v>
      </c>
      <c r="P1901" t="s">
        <v>2503</v>
      </c>
      <c r="Q1901" t="s">
        <v>2504</v>
      </c>
      <c r="R1901" t="s">
        <v>131</v>
      </c>
      <c r="S1901" s="83">
        <v>0</v>
      </c>
      <c r="T1901" s="83">
        <v>113.8</v>
      </c>
      <c r="U1901" s="83">
        <v>-113.8</v>
      </c>
      <c r="V1901" s="83">
        <v>0</v>
      </c>
      <c r="W1901" s="83">
        <v>0</v>
      </c>
      <c r="X1901" s="83">
        <v>0.87657738476079783</v>
      </c>
      <c r="Y1901">
        <v>0</v>
      </c>
      <c r="Z1901" s="83">
        <v>-11.38</v>
      </c>
      <c r="AA1901" s="83">
        <v>-10.503422615239202</v>
      </c>
    </row>
    <row r="1902" spans="1:27" x14ac:dyDescent="0.25">
      <c r="A1902" t="s">
        <v>1529</v>
      </c>
      <c r="B1902" t="s">
        <v>1529</v>
      </c>
      <c r="C1902" t="s">
        <v>3012</v>
      </c>
      <c r="D1902" t="s">
        <v>3013</v>
      </c>
      <c r="E1902" t="s">
        <v>3014</v>
      </c>
      <c r="F1902" t="s">
        <v>3015</v>
      </c>
      <c r="G1902" t="s">
        <v>2310</v>
      </c>
      <c r="H1902" t="s">
        <v>3016</v>
      </c>
      <c r="I1902" t="s">
        <v>44</v>
      </c>
      <c r="J1902" t="s">
        <v>45</v>
      </c>
      <c r="K1902" t="s">
        <v>109</v>
      </c>
      <c r="L1902" t="s">
        <v>110</v>
      </c>
      <c r="M1902" t="s">
        <v>901</v>
      </c>
      <c r="N1902" t="s">
        <v>902</v>
      </c>
      <c r="O1902" t="s">
        <v>903</v>
      </c>
      <c r="P1902" t="s">
        <v>3899</v>
      </c>
      <c r="Q1902" t="s">
        <v>3900</v>
      </c>
      <c r="R1902" t="s">
        <v>131</v>
      </c>
      <c r="S1902" s="83">
        <v>113.8</v>
      </c>
      <c r="T1902" s="83">
        <v>0</v>
      </c>
      <c r="U1902" s="83">
        <v>113.8</v>
      </c>
      <c r="V1902" s="83">
        <v>0</v>
      </c>
      <c r="W1902" s="83">
        <v>0</v>
      </c>
      <c r="X1902" s="83">
        <v>0</v>
      </c>
      <c r="Y1902">
        <v>0</v>
      </c>
      <c r="Z1902" s="83">
        <v>11.38</v>
      </c>
      <c r="AA1902" s="83">
        <v>11.38</v>
      </c>
    </row>
    <row r="1903" spans="1:27" x14ac:dyDescent="0.25">
      <c r="A1903" t="s">
        <v>1529</v>
      </c>
      <c r="B1903" t="s">
        <v>1529</v>
      </c>
      <c r="C1903" t="s">
        <v>3012</v>
      </c>
      <c r="D1903" t="s">
        <v>3013</v>
      </c>
      <c r="E1903" t="s">
        <v>3014</v>
      </c>
      <c r="F1903" t="s">
        <v>3015</v>
      </c>
      <c r="G1903" t="s">
        <v>2310</v>
      </c>
      <c r="H1903" t="s">
        <v>3016</v>
      </c>
      <c r="I1903" t="s">
        <v>44</v>
      </c>
      <c r="J1903" t="s">
        <v>45</v>
      </c>
      <c r="K1903" t="s">
        <v>109</v>
      </c>
      <c r="L1903" t="s">
        <v>110</v>
      </c>
      <c r="M1903" t="s">
        <v>901</v>
      </c>
      <c r="N1903" t="s">
        <v>902</v>
      </c>
      <c r="O1903" t="s">
        <v>1267</v>
      </c>
      <c r="P1903" t="s">
        <v>1973</v>
      </c>
      <c r="Q1903" t="s">
        <v>1974</v>
      </c>
      <c r="R1903" t="s">
        <v>131</v>
      </c>
      <c r="S1903" s="83">
        <v>4288</v>
      </c>
      <c r="T1903" s="83">
        <v>1876</v>
      </c>
      <c r="U1903" s="83">
        <v>2412</v>
      </c>
      <c r="V1903" s="83">
        <v>0</v>
      </c>
      <c r="W1903" s="83">
        <v>0</v>
      </c>
      <c r="X1903" s="83">
        <v>14.450432107304541</v>
      </c>
      <c r="Y1903">
        <v>0</v>
      </c>
      <c r="Z1903" s="83">
        <v>241.2</v>
      </c>
      <c r="AA1903" s="83">
        <v>255.65043210730454</v>
      </c>
    </row>
    <row r="1904" spans="1:27" x14ac:dyDescent="0.25">
      <c r="A1904" t="s">
        <v>1529</v>
      </c>
      <c r="B1904" t="s">
        <v>1529</v>
      </c>
      <c r="C1904" t="s">
        <v>3012</v>
      </c>
      <c r="D1904" t="s">
        <v>3013</v>
      </c>
      <c r="E1904" t="s">
        <v>3014</v>
      </c>
      <c r="F1904" t="s">
        <v>3015</v>
      </c>
      <c r="G1904" t="s">
        <v>2310</v>
      </c>
      <c r="H1904" t="s">
        <v>3016</v>
      </c>
      <c r="I1904" t="s">
        <v>44</v>
      </c>
      <c r="J1904" t="s">
        <v>45</v>
      </c>
      <c r="K1904" t="s">
        <v>109</v>
      </c>
      <c r="L1904" t="s">
        <v>110</v>
      </c>
      <c r="M1904" t="s">
        <v>901</v>
      </c>
      <c r="N1904" t="s">
        <v>902</v>
      </c>
      <c r="O1904" t="s">
        <v>1267</v>
      </c>
      <c r="P1904" t="s">
        <v>1975</v>
      </c>
      <c r="Q1904" t="s">
        <v>1976</v>
      </c>
      <c r="R1904" t="s">
        <v>131</v>
      </c>
      <c r="S1904" s="83">
        <v>15812</v>
      </c>
      <c r="T1904" s="83">
        <v>20690</v>
      </c>
      <c r="U1904" s="83">
        <v>-4878</v>
      </c>
      <c r="V1904" s="83">
        <v>0</v>
      </c>
      <c r="W1904" s="83">
        <v>0</v>
      </c>
      <c r="X1904" s="83">
        <v>159.37070378471799</v>
      </c>
      <c r="Y1904">
        <v>0</v>
      </c>
      <c r="Z1904" s="83">
        <v>-487.7999999999999</v>
      </c>
      <c r="AA1904" s="83">
        <v>-328.42929621528191</v>
      </c>
    </row>
    <row r="1905" spans="1:27" x14ac:dyDescent="0.25">
      <c r="A1905" t="s">
        <v>1529</v>
      </c>
      <c r="B1905" t="s">
        <v>1529</v>
      </c>
      <c r="C1905" t="s">
        <v>3012</v>
      </c>
      <c r="D1905" t="s">
        <v>3013</v>
      </c>
      <c r="E1905" t="s">
        <v>3014</v>
      </c>
      <c r="F1905" t="s">
        <v>3015</v>
      </c>
      <c r="G1905" t="s">
        <v>2310</v>
      </c>
      <c r="H1905" t="s">
        <v>3016</v>
      </c>
      <c r="I1905" t="s">
        <v>44</v>
      </c>
      <c r="J1905" t="s">
        <v>45</v>
      </c>
      <c r="K1905" t="s">
        <v>109</v>
      </c>
      <c r="L1905" t="s">
        <v>110</v>
      </c>
      <c r="M1905" t="s">
        <v>901</v>
      </c>
      <c r="N1905" t="s">
        <v>902</v>
      </c>
      <c r="O1905" t="s">
        <v>1267</v>
      </c>
      <c r="P1905" t="s">
        <v>2120</v>
      </c>
      <c r="Q1905" t="s">
        <v>2121</v>
      </c>
      <c r="R1905" t="s">
        <v>131</v>
      </c>
      <c r="S1905" s="83">
        <v>132</v>
      </c>
      <c r="T1905" s="83">
        <v>660</v>
      </c>
      <c r="U1905" s="83">
        <v>-528</v>
      </c>
      <c r="V1905" s="83">
        <v>0</v>
      </c>
      <c r="W1905" s="83">
        <v>0</v>
      </c>
      <c r="X1905" s="83">
        <v>5.0838407200538365</v>
      </c>
      <c r="Y1905">
        <v>0</v>
      </c>
      <c r="Z1905" s="83">
        <v>-52.8</v>
      </c>
      <c r="AA1905" s="83">
        <v>-47.716159279946162</v>
      </c>
    </row>
    <row r="1906" spans="1:27" x14ac:dyDescent="0.25">
      <c r="A1906" t="s">
        <v>1529</v>
      </c>
      <c r="B1906" t="s">
        <v>1529</v>
      </c>
      <c r="C1906" t="s">
        <v>3012</v>
      </c>
      <c r="D1906" t="s">
        <v>3013</v>
      </c>
      <c r="E1906" t="s">
        <v>3014</v>
      </c>
      <c r="F1906" t="s">
        <v>3015</v>
      </c>
      <c r="G1906" t="s">
        <v>2310</v>
      </c>
      <c r="H1906" t="s">
        <v>3016</v>
      </c>
      <c r="I1906" t="s">
        <v>44</v>
      </c>
      <c r="J1906" t="s">
        <v>45</v>
      </c>
      <c r="K1906" t="s">
        <v>109</v>
      </c>
      <c r="L1906" t="s">
        <v>110</v>
      </c>
      <c r="M1906" t="s">
        <v>901</v>
      </c>
      <c r="N1906" t="s">
        <v>902</v>
      </c>
      <c r="O1906" t="s">
        <v>1267</v>
      </c>
      <c r="P1906" t="s">
        <v>2057</v>
      </c>
      <c r="Q1906" t="s">
        <v>2058</v>
      </c>
      <c r="R1906" t="s">
        <v>131</v>
      </c>
      <c r="S1906" s="83">
        <v>1610.4</v>
      </c>
      <c r="T1906" s="83">
        <v>1154.4000000000001</v>
      </c>
      <c r="U1906" s="83">
        <v>456.00000000000006</v>
      </c>
      <c r="V1906" s="83">
        <v>0</v>
      </c>
      <c r="W1906" s="83">
        <v>0</v>
      </c>
      <c r="X1906" s="83">
        <v>8.8920995867123462</v>
      </c>
      <c r="Y1906">
        <v>0</v>
      </c>
      <c r="Z1906" s="83">
        <v>45.600000000000009</v>
      </c>
      <c r="AA1906" s="83">
        <v>54.492099586712357</v>
      </c>
    </row>
    <row r="1907" spans="1:27" x14ac:dyDescent="0.25">
      <c r="A1907" t="s">
        <v>1529</v>
      </c>
      <c r="B1907" t="s">
        <v>1529</v>
      </c>
      <c r="C1907" t="s">
        <v>3012</v>
      </c>
      <c r="D1907" t="s">
        <v>3013</v>
      </c>
      <c r="E1907" t="s">
        <v>3014</v>
      </c>
      <c r="F1907" t="s">
        <v>3015</v>
      </c>
      <c r="G1907" t="s">
        <v>2310</v>
      </c>
      <c r="H1907" t="s">
        <v>3016</v>
      </c>
      <c r="I1907" t="s">
        <v>44</v>
      </c>
      <c r="J1907" t="s">
        <v>45</v>
      </c>
      <c r="K1907" t="s">
        <v>109</v>
      </c>
      <c r="L1907" t="s">
        <v>110</v>
      </c>
      <c r="M1907" t="s">
        <v>901</v>
      </c>
      <c r="N1907" t="s">
        <v>902</v>
      </c>
      <c r="O1907" t="s">
        <v>1267</v>
      </c>
      <c r="P1907" t="s">
        <v>2519</v>
      </c>
      <c r="Q1907" t="s">
        <v>2520</v>
      </c>
      <c r="R1907" t="s">
        <v>131</v>
      </c>
      <c r="S1907" s="83">
        <v>0</v>
      </c>
      <c r="T1907" s="83">
        <v>912.6</v>
      </c>
      <c r="U1907" s="83">
        <v>-912.6</v>
      </c>
      <c r="V1907" s="83">
        <v>0</v>
      </c>
      <c r="W1907" s="83">
        <v>0</v>
      </c>
      <c r="X1907" s="83">
        <v>7.029565213819895</v>
      </c>
      <c r="Y1907">
        <v>0</v>
      </c>
      <c r="Z1907" s="83">
        <v>-91.260000000000019</v>
      </c>
      <c r="AA1907" s="83">
        <v>-84.230434786180126</v>
      </c>
    </row>
    <row r="1908" spans="1:27" x14ac:dyDescent="0.25">
      <c r="A1908" t="s">
        <v>1529</v>
      </c>
      <c r="B1908" t="s">
        <v>1529</v>
      </c>
      <c r="C1908" t="s">
        <v>3012</v>
      </c>
      <c r="D1908" t="s">
        <v>3013</v>
      </c>
      <c r="E1908" t="s">
        <v>3014</v>
      </c>
      <c r="F1908" t="s">
        <v>3015</v>
      </c>
      <c r="G1908" t="s">
        <v>2310</v>
      </c>
      <c r="H1908" t="s">
        <v>3016</v>
      </c>
      <c r="I1908" t="s">
        <v>44</v>
      </c>
      <c r="J1908" t="s">
        <v>45</v>
      </c>
      <c r="K1908" t="s">
        <v>109</v>
      </c>
      <c r="L1908" t="s">
        <v>110</v>
      </c>
      <c r="M1908" t="s">
        <v>901</v>
      </c>
      <c r="N1908" t="s">
        <v>902</v>
      </c>
      <c r="O1908" t="s">
        <v>1267</v>
      </c>
      <c r="P1908" t="s">
        <v>2059</v>
      </c>
      <c r="Q1908" t="s">
        <v>2060</v>
      </c>
      <c r="R1908" t="s">
        <v>131</v>
      </c>
      <c r="S1908" s="83">
        <v>2772</v>
      </c>
      <c r="T1908" s="83">
        <v>924</v>
      </c>
      <c r="U1908" s="83">
        <v>1848</v>
      </c>
      <c r="V1908" s="83">
        <v>0</v>
      </c>
      <c r="W1908" s="83">
        <v>0</v>
      </c>
      <c r="X1908" s="83">
        <v>7.1173770080753709</v>
      </c>
      <c r="Y1908">
        <v>0</v>
      </c>
      <c r="Z1908" s="83">
        <v>184.8</v>
      </c>
      <c r="AA1908" s="83">
        <v>191.91737700807539</v>
      </c>
    </row>
    <row r="1909" spans="1:27" x14ac:dyDescent="0.25">
      <c r="A1909" t="s">
        <v>1529</v>
      </c>
      <c r="B1909" t="s">
        <v>1529</v>
      </c>
      <c r="C1909" t="s">
        <v>3012</v>
      </c>
      <c r="D1909" t="s">
        <v>3013</v>
      </c>
      <c r="E1909" t="s">
        <v>3014</v>
      </c>
      <c r="F1909" t="s">
        <v>3015</v>
      </c>
      <c r="G1909" t="s">
        <v>2310</v>
      </c>
      <c r="H1909" t="s">
        <v>3016</v>
      </c>
      <c r="I1909" t="s">
        <v>44</v>
      </c>
      <c r="J1909" t="s">
        <v>45</v>
      </c>
      <c r="K1909" t="s">
        <v>109</v>
      </c>
      <c r="L1909" t="s">
        <v>110</v>
      </c>
      <c r="M1909" t="s">
        <v>901</v>
      </c>
      <c r="N1909" t="s">
        <v>902</v>
      </c>
      <c r="O1909" t="s">
        <v>1514</v>
      </c>
      <c r="P1909" t="s">
        <v>2666</v>
      </c>
      <c r="Q1909" t="s">
        <v>2667</v>
      </c>
      <c r="R1909" t="s">
        <v>131</v>
      </c>
      <c r="S1909" s="83">
        <v>2662.9500000000003</v>
      </c>
      <c r="T1909" s="83">
        <v>1074.55</v>
      </c>
      <c r="U1909" s="83">
        <v>1588.4</v>
      </c>
      <c r="V1909" s="83">
        <v>0</v>
      </c>
      <c r="W1909" s="83">
        <v>0</v>
      </c>
      <c r="X1909" s="83">
        <v>8.2770318874755286</v>
      </c>
      <c r="Y1909">
        <v>0</v>
      </c>
      <c r="Z1909" s="83">
        <v>158.84000000000003</v>
      </c>
      <c r="AA1909" s="83">
        <v>167.11703188747558</v>
      </c>
    </row>
    <row r="1910" spans="1:27" x14ac:dyDescent="0.25">
      <c r="A1910" t="s">
        <v>1529</v>
      </c>
      <c r="B1910" t="s">
        <v>1529</v>
      </c>
      <c r="C1910" t="s">
        <v>3012</v>
      </c>
      <c r="D1910" t="s">
        <v>3013</v>
      </c>
      <c r="E1910" t="s">
        <v>3014</v>
      </c>
      <c r="F1910" t="s">
        <v>3015</v>
      </c>
      <c r="G1910" t="s">
        <v>2310</v>
      </c>
      <c r="H1910" t="s">
        <v>3016</v>
      </c>
      <c r="I1910" t="s">
        <v>44</v>
      </c>
      <c r="J1910" t="s">
        <v>45</v>
      </c>
      <c r="K1910" t="s">
        <v>109</v>
      </c>
      <c r="L1910" t="s">
        <v>110</v>
      </c>
      <c r="M1910" t="s">
        <v>901</v>
      </c>
      <c r="N1910" t="s">
        <v>902</v>
      </c>
      <c r="O1910" t="s">
        <v>1514</v>
      </c>
      <c r="P1910" t="s">
        <v>3051</v>
      </c>
      <c r="Q1910" t="s">
        <v>3052</v>
      </c>
      <c r="R1910" t="s">
        <v>131</v>
      </c>
      <c r="S1910" s="83">
        <v>519.6</v>
      </c>
      <c r="T1910" s="83">
        <v>1493.85</v>
      </c>
      <c r="U1910" s="83">
        <v>-974.25</v>
      </c>
      <c r="V1910" s="83">
        <v>0</v>
      </c>
      <c r="W1910" s="83">
        <v>0</v>
      </c>
      <c r="X1910" s="83">
        <v>11.506811302503671</v>
      </c>
      <c r="Y1910">
        <v>0</v>
      </c>
      <c r="Z1910" s="83">
        <v>-97.424999999999983</v>
      </c>
      <c r="AA1910" s="83">
        <v>-85.918188697496305</v>
      </c>
    </row>
    <row r="1911" spans="1:27" x14ac:dyDescent="0.25">
      <c r="A1911" t="s">
        <v>1529</v>
      </c>
      <c r="B1911" t="s">
        <v>1529</v>
      </c>
      <c r="C1911" t="s">
        <v>3012</v>
      </c>
      <c r="D1911" t="s">
        <v>3013</v>
      </c>
      <c r="E1911" t="s">
        <v>3014</v>
      </c>
      <c r="F1911" t="s">
        <v>3015</v>
      </c>
      <c r="G1911" t="s">
        <v>2310</v>
      </c>
      <c r="H1911" t="s">
        <v>3016</v>
      </c>
      <c r="I1911" t="s">
        <v>44</v>
      </c>
      <c r="J1911" t="s">
        <v>45</v>
      </c>
      <c r="K1911" t="s">
        <v>109</v>
      </c>
      <c r="L1911" t="s">
        <v>110</v>
      </c>
      <c r="M1911" t="s">
        <v>901</v>
      </c>
      <c r="N1911" t="s">
        <v>902</v>
      </c>
      <c r="O1911" t="s">
        <v>1514</v>
      </c>
      <c r="P1911" t="s">
        <v>3053</v>
      </c>
      <c r="Q1911" t="s">
        <v>3054</v>
      </c>
      <c r="R1911" t="s">
        <v>131</v>
      </c>
      <c r="S1911" s="83">
        <v>129.9</v>
      </c>
      <c r="T1911" s="83">
        <v>389.7</v>
      </c>
      <c r="U1911" s="83">
        <v>-259.79999999999995</v>
      </c>
      <c r="V1911" s="83">
        <v>0</v>
      </c>
      <c r="W1911" s="83">
        <v>0</v>
      </c>
      <c r="X1911" s="83">
        <v>3.0017768615226967</v>
      </c>
      <c r="Y1911">
        <v>0</v>
      </c>
      <c r="Z1911" s="83">
        <v>-25.979999999999997</v>
      </c>
      <c r="AA1911" s="83">
        <v>-22.978223138477297</v>
      </c>
    </row>
    <row r="1912" spans="1:27" x14ac:dyDescent="0.25">
      <c r="A1912" t="s">
        <v>1529</v>
      </c>
      <c r="B1912" t="s">
        <v>1529</v>
      </c>
      <c r="C1912" t="s">
        <v>3012</v>
      </c>
      <c r="D1912" t="s">
        <v>3013</v>
      </c>
      <c r="E1912" t="s">
        <v>3014</v>
      </c>
      <c r="F1912" t="s">
        <v>3015</v>
      </c>
      <c r="G1912" t="s">
        <v>2310</v>
      </c>
      <c r="H1912" t="s">
        <v>3016</v>
      </c>
      <c r="I1912" t="s">
        <v>44</v>
      </c>
      <c r="J1912" t="s">
        <v>45</v>
      </c>
      <c r="K1912" t="s">
        <v>109</v>
      </c>
      <c r="L1912" t="s">
        <v>110</v>
      </c>
      <c r="M1912" t="s">
        <v>901</v>
      </c>
      <c r="N1912" t="s">
        <v>902</v>
      </c>
      <c r="O1912" t="s">
        <v>1514</v>
      </c>
      <c r="P1912" t="s">
        <v>3901</v>
      </c>
      <c r="Q1912" t="s">
        <v>3902</v>
      </c>
      <c r="R1912" t="s">
        <v>131</v>
      </c>
      <c r="S1912" s="83">
        <v>0</v>
      </c>
      <c r="T1912" s="83">
        <v>259.8</v>
      </c>
      <c r="U1912" s="83">
        <v>-259.8</v>
      </c>
      <c r="V1912" s="83">
        <v>0</v>
      </c>
      <c r="W1912" s="83">
        <v>0</v>
      </c>
      <c r="X1912" s="83">
        <v>2.0011845743484646</v>
      </c>
      <c r="Y1912">
        <v>0</v>
      </c>
      <c r="Z1912" s="83">
        <v>-25.980000000000004</v>
      </c>
      <c r="AA1912" s="83">
        <v>-23.97881542565154</v>
      </c>
    </row>
    <row r="1913" spans="1:27" x14ac:dyDescent="0.25">
      <c r="A1913" t="s">
        <v>1529</v>
      </c>
      <c r="B1913" t="s">
        <v>1529</v>
      </c>
      <c r="C1913" t="s">
        <v>3012</v>
      </c>
      <c r="D1913" t="s">
        <v>3013</v>
      </c>
      <c r="E1913" t="s">
        <v>3014</v>
      </c>
      <c r="F1913" t="s">
        <v>3015</v>
      </c>
      <c r="G1913" t="s">
        <v>2310</v>
      </c>
      <c r="H1913" t="s">
        <v>3016</v>
      </c>
      <c r="I1913" t="s">
        <v>44</v>
      </c>
      <c r="J1913" t="s">
        <v>45</v>
      </c>
      <c r="K1913" t="s">
        <v>109</v>
      </c>
      <c r="L1913" t="s">
        <v>110</v>
      </c>
      <c r="M1913" t="s">
        <v>901</v>
      </c>
      <c r="N1913" t="s">
        <v>902</v>
      </c>
      <c r="O1913" t="s">
        <v>1514</v>
      </c>
      <c r="P1913" t="s">
        <v>3903</v>
      </c>
      <c r="Q1913" t="s">
        <v>3904</v>
      </c>
      <c r="R1913" t="s">
        <v>131</v>
      </c>
      <c r="S1913" s="83">
        <v>0</v>
      </c>
      <c r="T1913" s="83">
        <v>259.8</v>
      </c>
      <c r="U1913" s="83">
        <v>-259.8</v>
      </c>
      <c r="V1913" s="83">
        <v>0</v>
      </c>
      <c r="W1913" s="83">
        <v>0</v>
      </c>
      <c r="X1913" s="83">
        <v>2.0011845743484646</v>
      </c>
      <c r="Y1913">
        <v>0</v>
      </c>
      <c r="Z1913" s="83">
        <v>-25.980000000000004</v>
      </c>
      <c r="AA1913" s="83">
        <v>-23.97881542565154</v>
      </c>
    </row>
    <row r="1914" spans="1:27" x14ac:dyDescent="0.25">
      <c r="A1914" t="s">
        <v>1529</v>
      </c>
      <c r="B1914" t="s">
        <v>1529</v>
      </c>
      <c r="C1914" t="s">
        <v>3012</v>
      </c>
      <c r="D1914" t="s">
        <v>3013</v>
      </c>
      <c r="E1914" t="s">
        <v>3014</v>
      </c>
      <c r="F1914" t="s">
        <v>3015</v>
      </c>
      <c r="G1914" t="s">
        <v>2310</v>
      </c>
      <c r="H1914" t="s">
        <v>3016</v>
      </c>
      <c r="I1914" t="s">
        <v>44</v>
      </c>
      <c r="J1914" t="s">
        <v>45</v>
      </c>
      <c r="K1914" t="s">
        <v>109</v>
      </c>
      <c r="L1914" t="s">
        <v>110</v>
      </c>
      <c r="M1914" t="s">
        <v>901</v>
      </c>
      <c r="N1914" t="s">
        <v>902</v>
      </c>
      <c r="O1914" t="s">
        <v>1514</v>
      </c>
      <c r="P1914" t="s">
        <v>3905</v>
      </c>
      <c r="Q1914" t="s">
        <v>3906</v>
      </c>
      <c r="R1914" t="s">
        <v>131</v>
      </c>
      <c r="S1914" s="83">
        <v>324.75</v>
      </c>
      <c r="T1914" s="83">
        <v>519.6</v>
      </c>
      <c r="U1914" s="83">
        <v>-194.85000000000002</v>
      </c>
      <c r="V1914" s="83">
        <v>0</v>
      </c>
      <c r="W1914" s="83">
        <v>0</v>
      </c>
      <c r="X1914" s="83">
        <v>4.0023691486969293</v>
      </c>
      <c r="Y1914">
        <v>0</v>
      </c>
      <c r="Z1914" s="83">
        <v>-19.484999999999999</v>
      </c>
      <c r="AA1914" s="83">
        <v>-15.482630851303071</v>
      </c>
    </row>
    <row r="1915" spans="1:27" x14ac:dyDescent="0.25">
      <c r="A1915" t="s">
        <v>1529</v>
      </c>
      <c r="B1915" t="s">
        <v>1529</v>
      </c>
      <c r="C1915" t="s">
        <v>3012</v>
      </c>
      <c r="D1915" t="s">
        <v>3013</v>
      </c>
      <c r="E1915" t="s">
        <v>3014</v>
      </c>
      <c r="F1915" t="s">
        <v>3015</v>
      </c>
      <c r="G1915" t="s">
        <v>2310</v>
      </c>
      <c r="H1915" t="s">
        <v>3016</v>
      </c>
      <c r="I1915" t="s">
        <v>44</v>
      </c>
      <c r="J1915" t="s">
        <v>45</v>
      </c>
      <c r="K1915" t="s">
        <v>111</v>
      </c>
      <c r="L1915" t="s">
        <v>112</v>
      </c>
      <c r="M1915" t="s">
        <v>1118</v>
      </c>
      <c r="N1915" t="s">
        <v>1119</v>
      </c>
      <c r="O1915" t="s">
        <v>1118</v>
      </c>
      <c r="P1915" t="s">
        <v>1120</v>
      </c>
      <c r="Q1915" t="s">
        <v>3763</v>
      </c>
      <c r="R1915" t="s">
        <v>131</v>
      </c>
      <c r="S1915" s="83">
        <v>875.2</v>
      </c>
      <c r="T1915" s="83">
        <v>945</v>
      </c>
      <c r="U1915" s="83">
        <v>-69.800000000000011</v>
      </c>
      <c r="V1915" s="83">
        <v>0</v>
      </c>
      <c r="W1915" s="83">
        <v>0</v>
      </c>
      <c r="X1915" s="83">
        <v>7.2791355764407211</v>
      </c>
      <c r="Y1915">
        <v>0</v>
      </c>
      <c r="Z1915" s="83">
        <v>-6.9799999999999969</v>
      </c>
      <c r="AA1915" s="83">
        <v>0.29913557644072597</v>
      </c>
    </row>
    <row r="1916" spans="1:27" x14ac:dyDescent="0.25">
      <c r="A1916" t="s">
        <v>1529</v>
      </c>
      <c r="B1916" t="s">
        <v>1529</v>
      </c>
      <c r="C1916" t="s">
        <v>3012</v>
      </c>
      <c r="D1916" t="s">
        <v>3013</v>
      </c>
      <c r="E1916" t="s">
        <v>3014</v>
      </c>
      <c r="F1916" t="s">
        <v>3015</v>
      </c>
      <c r="G1916" t="s">
        <v>2310</v>
      </c>
      <c r="H1916" t="s">
        <v>3016</v>
      </c>
      <c r="I1916" t="s">
        <v>44</v>
      </c>
      <c r="J1916" t="s">
        <v>45</v>
      </c>
      <c r="K1916" t="s">
        <v>111</v>
      </c>
      <c r="L1916" t="s">
        <v>112</v>
      </c>
      <c r="M1916" t="s">
        <v>1118</v>
      </c>
      <c r="N1916" t="s">
        <v>1119</v>
      </c>
      <c r="O1916" t="s">
        <v>1118</v>
      </c>
      <c r="P1916" t="s">
        <v>2122</v>
      </c>
      <c r="Q1916" t="s">
        <v>2123</v>
      </c>
      <c r="R1916" t="s">
        <v>131</v>
      </c>
      <c r="S1916" s="83">
        <v>0</v>
      </c>
      <c r="T1916" s="83">
        <v>149</v>
      </c>
      <c r="U1916" s="83">
        <v>-149</v>
      </c>
      <c r="V1916" s="83">
        <v>0</v>
      </c>
      <c r="W1916" s="83">
        <v>0</v>
      </c>
      <c r="X1916" s="83">
        <v>1.1477155564970025</v>
      </c>
      <c r="Y1916">
        <v>0</v>
      </c>
      <c r="Z1916" s="83">
        <v>-14.9</v>
      </c>
      <c r="AA1916" s="83">
        <v>-13.752284443502997</v>
      </c>
    </row>
    <row r="1917" spans="1:27" x14ac:dyDescent="0.25">
      <c r="A1917" t="s">
        <v>1529</v>
      </c>
      <c r="B1917" t="s">
        <v>1529</v>
      </c>
      <c r="C1917" t="s">
        <v>3012</v>
      </c>
      <c r="D1917" t="s">
        <v>3013</v>
      </c>
      <c r="E1917" t="s">
        <v>3014</v>
      </c>
      <c r="F1917" t="s">
        <v>3015</v>
      </c>
      <c r="G1917" t="s">
        <v>2310</v>
      </c>
      <c r="H1917" t="s">
        <v>3016</v>
      </c>
      <c r="I1917" t="s">
        <v>44</v>
      </c>
      <c r="J1917" t="s">
        <v>45</v>
      </c>
      <c r="K1917" t="s">
        <v>66</v>
      </c>
      <c r="L1917" t="s">
        <v>67</v>
      </c>
      <c r="M1917" t="s">
        <v>1121</v>
      </c>
      <c r="N1917" t="s">
        <v>1124</v>
      </c>
      <c r="O1917" t="s">
        <v>1125</v>
      </c>
      <c r="P1917" t="s">
        <v>1275</v>
      </c>
      <c r="Q1917" t="s">
        <v>1276</v>
      </c>
      <c r="R1917" t="s">
        <v>131</v>
      </c>
      <c r="S1917" s="83">
        <v>1962</v>
      </c>
      <c r="T1917" s="83">
        <v>1744</v>
      </c>
      <c r="U1917" s="83">
        <v>218</v>
      </c>
      <c r="V1917" s="83">
        <v>0</v>
      </c>
      <c r="W1917" s="83">
        <v>0</v>
      </c>
      <c r="X1917" s="83">
        <v>13.433663963293775</v>
      </c>
      <c r="Y1917">
        <v>0</v>
      </c>
      <c r="Z1917" s="83">
        <v>21.800000000000011</v>
      </c>
      <c r="AA1917" s="83">
        <v>35.233663963293793</v>
      </c>
    </row>
    <row r="1918" spans="1:27" x14ac:dyDescent="0.25">
      <c r="A1918" t="s">
        <v>1529</v>
      </c>
      <c r="B1918" t="s">
        <v>1529</v>
      </c>
      <c r="C1918" t="s">
        <v>3012</v>
      </c>
      <c r="D1918" t="s">
        <v>3013</v>
      </c>
      <c r="E1918" t="s">
        <v>3014</v>
      </c>
      <c r="F1918" t="s">
        <v>3015</v>
      </c>
      <c r="G1918" t="s">
        <v>2310</v>
      </c>
      <c r="H1918" t="s">
        <v>3016</v>
      </c>
      <c r="I1918" t="s">
        <v>44</v>
      </c>
      <c r="J1918" t="s">
        <v>45</v>
      </c>
      <c r="K1918" t="s">
        <v>66</v>
      </c>
      <c r="L1918" t="s">
        <v>67</v>
      </c>
      <c r="M1918" t="s">
        <v>1121</v>
      </c>
      <c r="N1918" t="s">
        <v>1124</v>
      </c>
      <c r="O1918" t="s">
        <v>1125</v>
      </c>
      <c r="P1918" t="s">
        <v>1126</v>
      </c>
      <c r="Q1918" t="s">
        <v>1127</v>
      </c>
      <c r="R1918" t="s">
        <v>131</v>
      </c>
      <c r="S1918" s="83">
        <v>0</v>
      </c>
      <c r="T1918" s="83">
        <v>654</v>
      </c>
      <c r="U1918" s="83">
        <v>-654</v>
      </c>
      <c r="V1918" s="83">
        <v>0</v>
      </c>
      <c r="W1918" s="83">
        <v>0</v>
      </c>
      <c r="X1918" s="83">
        <v>5.0376239862351655</v>
      </c>
      <c r="Y1918">
        <v>0</v>
      </c>
      <c r="Z1918" s="83">
        <v>-65.400000000000006</v>
      </c>
      <c r="AA1918" s="83">
        <v>-60.362376013764838</v>
      </c>
    </row>
    <row r="1919" spans="1:27" x14ac:dyDescent="0.25">
      <c r="A1919" t="s">
        <v>1529</v>
      </c>
      <c r="B1919" t="s">
        <v>1529</v>
      </c>
      <c r="C1919" t="s">
        <v>3012</v>
      </c>
      <c r="D1919" t="s">
        <v>3013</v>
      </c>
      <c r="E1919" t="s">
        <v>3014</v>
      </c>
      <c r="F1919" t="s">
        <v>3015</v>
      </c>
      <c r="G1919" t="s">
        <v>2310</v>
      </c>
      <c r="H1919" t="s">
        <v>3016</v>
      </c>
      <c r="I1919" t="s">
        <v>44</v>
      </c>
      <c r="J1919" t="s">
        <v>45</v>
      </c>
      <c r="K1919" t="s">
        <v>66</v>
      </c>
      <c r="L1919" t="s">
        <v>67</v>
      </c>
      <c r="M1919" t="s">
        <v>1121</v>
      </c>
      <c r="N1919" t="s">
        <v>1122</v>
      </c>
      <c r="O1919" t="s">
        <v>1123</v>
      </c>
      <c r="P1919" t="s">
        <v>2124</v>
      </c>
      <c r="Q1919" t="s">
        <v>2125</v>
      </c>
      <c r="R1919" t="s">
        <v>131</v>
      </c>
      <c r="S1919" s="83">
        <v>171.5</v>
      </c>
      <c r="T1919" s="83">
        <v>137.19999999999999</v>
      </c>
      <c r="U1919" s="83">
        <v>34.300000000000011</v>
      </c>
      <c r="V1919" s="83">
        <v>0</v>
      </c>
      <c r="W1919" s="83">
        <v>0</v>
      </c>
      <c r="X1919" s="83">
        <v>1.0568226466536157</v>
      </c>
      <c r="Y1919">
        <v>0</v>
      </c>
      <c r="Z1919" s="83">
        <v>3.4300000000000033</v>
      </c>
      <c r="AA1919" s="83">
        <v>4.4868226466536196</v>
      </c>
    </row>
    <row r="1920" spans="1:27" x14ac:dyDescent="0.25">
      <c r="A1920" t="s">
        <v>1529</v>
      </c>
      <c r="B1920" t="s">
        <v>1529</v>
      </c>
      <c r="C1920" t="s">
        <v>3012</v>
      </c>
      <c r="D1920" t="s">
        <v>3013</v>
      </c>
      <c r="E1920" t="s">
        <v>3014</v>
      </c>
      <c r="F1920" t="s">
        <v>3015</v>
      </c>
      <c r="G1920" t="s">
        <v>2310</v>
      </c>
      <c r="H1920" t="s">
        <v>3016</v>
      </c>
      <c r="I1920" t="s">
        <v>44</v>
      </c>
      <c r="J1920" t="s">
        <v>45</v>
      </c>
      <c r="K1920" t="s">
        <v>66</v>
      </c>
      <c r="L1920" t="s">
        <v>67</v>
      </c>
      <c r="M1920" t="s">
        <v>1121</v>
      </c>
      <c r="N1920" t="s">
        <v>1122</v>
      </c>
      <c r="O1920" t="s">
        <v>1123</v>
      </c>
      <c r="P1920" t="s">
        <v>3764</v>
      </c>
      <c r="Q1920" t="s">
        <v>3765</v>
      </c>
      <c r="R1920" t="s">
        <v>131</v>
      </c>
      <c r="S1920" s="83">
        <v>204</v>
      </c>
      <c r="T1920" s="83">
        <v>0</v>
      </c>
      <c r="U1920" s="83">
        <v>204</v>
      </c>
      <c r="V1920" s="83">
        <v>0</v>
      </c>
      <c r="W1920" s="83">
        <v>0</v>
      </c>
      <c r="X1920" s="83">
        <v>0</v>
      </c>
      <c r="Y1920">
        <v>0</v>
      </c>
      <c r="Z1920" s="83">
        <v>20.400000000000002</v>
      </c>
      <c r="AA1920" s="83">
        <v>20.400000000000002</v>
      </c>
    </row>
    <row r="1921" spans="1:27" x14ac:dyDescent="0.25">
      <c r="A1921" t="s">
        <v>1529</v>
      </c>
      <c r="B1921" t="s">
        <v>1529</v>
      </c>
      <c r="C1921" t="s">
        <v>3012</v>
      </c>
      <c r="D1921" t="s">
        <v>3013</v>
      </c>
      <c r="E1921" t="s">
        <v>3014</v>
      </c>
      <c r="F1921" t="s">
        <v>3015</v>
      </c>
      <c r="G1921" t="s">
        <v>2310</v>
      </c>
      <c r="H1921" t="s">
        <v>3016</v>
      </c>
      <c r="I1921" t="s">
        <v>44</v>
      </c>
      <c r="J1921" t="s">
        <v>45</v>
      </c>
      <c r="K1921" t="s">
        <v>66</v>
      </c>
      <c r="L1921" t="s">
        <v>67</v>
      </c>
      <c r="M1921" t="s">
        <v>782</v>
      </c>
      <c r="N1921" t="s">
        <v>842</v>
      </c>
      <c r="O1921" t="s">
        <v>843</v>
      </c>
      <c r="P1921" t="s">
        <v>2332</v>
      </c>
      <c r="Q1921" t="s">
        <v>2333</v>
      </c>
      <c r="R1921" t="s">
        <v>131</v>
      </c>
      <c r="S1921" s="83">
        <v>334.8</v>
      </c>
      <c r="T1921" s="83">
        <v>0</v>
      </c>
      <c r="U1921" s="83">
        <v>334.8</v>
      </c>
      <c r="V1921" s="83">
        <v>0</v>
      </c>
      <c r="W1921" s="83">
        <v>0</v>
      </c>
      <c r="X1921" s="83">
        <v>0</v>
      </c>
      <c r="Y1921">
        <v>0</v>
      </c>
      <c r="Z1921" s="83">
        <v>33.480000000000004</v>
      </c>
      <c r="AA1921" s="83">
        <v>33.480000000000004</v>
      </c>
    </row>
    <row r="1922" spans="1:27" x14ac:dyDescent="0.25">
      <c r="A1922" t="s">
        <v>1529</v>
      </c>
      <c r="B1922" t="s">
        <v>1529</v>
      </c>
      <c r="C1922" t="s">
        <v>3012</v>
      </c>
      <c r="D1922" t="s">
        <v>3013</v>
      </c>
      <c r="E1922" t="s">
        <v>3014</v>
      </c>
      <c r="F1922" t="s">
        <v>3015</v>
      </c>
      <c r="G1922" t="s">
        <v>2310</v>
      </c>
      <c r="H1922" t="s">
        <v>3016</v>
      </c>
      <c r="I1922" t="s">
        <v>44</v>
      </c>
      <c r="J1922" t="s">
        <v>45</v>
      </c>
      <c r="K1922" t="s">
        <v>66</v>
      </c>
      <c r="L1922" t="s">
        <v>67</v>
      </c>
      <c r="M1922" t="s">
        <v>782</v>
      </c>
      <c r="N1922" t="s">
        <v>2290</v>
      </c>
      <c r="O1922" t="s">
        <v>787</v>
      </c>
      <c r="P1922" t="s">
        <v>2291</v>
      </c>
      <c r="Q1922" t="s">
        <v>2292</v>
      </c>
      <c r="R1922" t="s">
        <v>131</v>
      </c>
      <c r="S1922" s="83">
        <v>0</v>
      </c>
      <c r="T1922" s="83">
        <v>109.68</v>
      </c>
      <c r="U1922" s="83">
        <v>-109.68</v>
      </c>
      <c r="V1922" s="83">
        <v>0</v>
      </c>
      <c r="W1922" s="83">
        <v>0</v>
      </c>
      <c r="X1922" s="83">
        <v>0.84484189420531031</v>
      </c>
      <c r="Y1922">
        <v>0</v>
      </c>
      <c r="Z1922" s="83">
        <v>-10.968000000000002</v>
      </c>
      <c r="AA1922" s="83">
        <v>-10.123158105794692</v>
      </c>
    </row>
    <row r="1923" spans="1:27" x14ac:dyDescent="0.25">
      <c r="A1923" t="s">
        <v>1529</v>
      </c>
      <c r="B1923" t="s">
        <v>1529</v>
      </c>
      <c r="C1923" t="s">
        <v>3012</v>
      </c>
      <c r="D1923" t="s">
        <v>3013</v>
      </c>
      <c r="E1923" t="s">
        <v>3014</v>
      </c>
      <c r="F1923" t="s">
        <v>3015</v>
      </c>
      <c r="G1923" t="s">
        <v>2310</v>
      </c>
      <c r="H1923" t="s">
        <v>3016</v>
      </c>
      <c r="I1923" t="s">
        <v>44</v>
      </c>
      <c r="J1923" t="s">
        <v>106</v>
      </c>
      <c r="K1923" t="s">
        <v>107</v>
      </c>
      <c r="L1923" t="s">
        <v>108</v>
      </c>
      <c r="M1923" t="s">
        <v>1277</v>
      </c>
      <c r="N1923" t="s">
        <v>1278</v>
      </c>
      <c r="O1923" t="s">
        <v>1282</v>
      </c>
      <c r="P1923" t="s">
        <v>2581</v>
      </c>
      <c r="Q1923" t="s">
        <v>2582</v>
      </c>
      <c r="R1923" t="s">
        <v>131</v>
      </c>
      <c r="S1923" s="83">
        <v>165665.60000000001</v>
      </c>
      <c r="T1923" s="83">
        <v>6954</v>
      </c>
      <c r="U1923" s="83">
        <v>158711.6</v>
      </c>
      <c r="V1923" s="83">
        <v>0</v>
      </c>
      <c r="W1923" s="83">
        <v>0</v>
      </c>
      <c r="X1923" s="83">
        <v>53.565194495839968</v>
      </c>
      <c r="Y1923">
        <v>0</v>
      </c>
      <c r="Z1923" s="83">
        <v>15871.160000000002</v>
      </c>
      <c r="AA1923" s="83">
        <v>15924.725194495841</v>
      </c>
    </row>
    <row r="1924" spans="1:27" x14ac:dyDescent="0.25">
      <c r="A1924" t="s">
        <v>1529</v>
      </c>
      <c r="B1924" t="s">
        <v>1529</v>
      </c>
      <c r="C1924" t="s">
        <v>3012</v>
      </c>
      <c r="D1924" t="s">
        <v>3013</v>
      </c>
      <c r="E1924" t="s">
        <v>3014</v>
      </c>
      <c r="F1924" t="s">
        <v>3015</v>
      </c>
      <c r="G1924" t="s">
        <v>2310</v>
      </c>
      <c r="H1924" t="s">
        <v>3016</v>
      </c>
      <c r="I1924" t="s">
        <v>44</v>
      </c>
      <c r="J1924" t="s">
        <v>106</v>
      </c>
      <c r="K1924" t="s">
        <v>107</v>
      </c>
      <c r="L1924" t="s">
        <v>108</v>
      </c>
      <c r="M1924" t="s">
        <v>1277</v>
      </c>
      <c r="N1924" t="s">
        <v>1278</v>
      </c>
      <c r="O1924" t="s">
        <v>1282</v>
      </c>
      <c r="P1924" t="s">
        <v>2740</v>
      </c>
      <c r="Q1924" t="s">
        <v>2741</v>
      </c>
      <c r="R1924" t="s">
        <v>131</v>
      </c>
      <c r="S1924" s="83">
        <v>136520</v>
      </c>
      <c r="T1924" s="83">
        <v>271206</v>
      </c>
      <c r="U1924" s="83">
        <v>-134685.99999999997</v>
      </c>
      <c r="V1924" s="83">
        <v>0</v>
      </c>
      <c r="W1924" s="83">
        <v>0</v>
      </c>
      <c r="X1924" s="83">
        <v>2089.0425853377583</v>
      </c>
      <c r="Y1924">
        <v>0</v>
      </c>
      <c r="Z1924" s="83">
        <v>-13468.599999999999</v>
      </c>
      <c r="AA1924" s="83">
        <v>-11379.557414662235</v>
      </c>
    </row>
    <row r="1925" spans="1:27" x14ac:dyDescent="0.25">
      <c r="A1925" t="s">
        <v>1529</v>
      </c>
      <c r="B1925" t="s">
        <v>1529</v>
      </c>
      <c r="C1925" t="s">
        <v>3012</v>
      </c>
      <c r="D1925" t="s">
        <v>3013</v>
      </c>
      <c r="E1925" t="s">
        <v>3014</v>
      </c>
      <c r="F1925" t="s">
        <v>3015</v>
      </c>
      <c r="G1925" t="s">
        <v>2310</v>
      </c>
      <c r="H1925" t="s">
        <v>3016</v>
      </c>
      <c r="I1925" t="s">
        <v>44</v>
      </c>
      <c r="J1925" t="s">
        <v>106</v>
      </c>
      <c r="K1925" t="s">
        <v>107</v>
      </c>
      <c r="L1925" t="s">
        <v>108</v>
      </c>
      <c r="M1925" t="s">
        <v>1277</v>
      </c>
      <c r="N1925" t="s">
        <v>1278</v>
      </c>
      <c r="O1925" t="s">
        <v>1282</v>
      </c>
      <c r="P1925" t="s">
        <v>2488</v>
      </c>
      <c r="Q1925" t="s">
        <v>2439</v>
      </c>
      <c r="R1925" t="s">
        <v>131</v>
      </c>
      <c r="S1925" s="83">
        <v>4214.4000000000005</v>
      </c>
      <c r="T1925" s="83">
        <v>3874.2</v>
      </c>
      <c r="U1925" s="83">
        <v>340.20000000000027</v>
      </c>
      <c r="V1925" s="83">
        <v>0</v>
      </c>
      <c r="W1925" s="83">
        <v>0</v>
      </c>
      <c r="X1925" s="83">
        <v>29.842145026716018</v>
      </c>
      <c r="Y1925">
        <v>0</v>
      </c>
      <c r="Z1925" s="83">
        <v>34.019999999999982</v>
      </c>
      <c r="AA1925" s="83">
        <v>63.862145026716007</v>
      </c>
    </row>
    <row r="1926" spans="1:27" x14ac:dyDescent="0.25">
      <c r="A1926" t="s">
        <v>1529</v>
      </c>
      <c r="B1926" t="s">
        <v>1529</v>
      </c>
      <c r="C1926" t="s">
        <v>3012</v>
      </c>
      <c r="D1926" t="s">
        <v>3013</v>
      </c>
      <c r="E1926" t="s">
        <v>3014</v>
      </c>
      <c r="F1926" t="s">
        <v>3015</v>
      </c>
      <c r="G1926" t="s">
        <v>2310</v>
      </c>
      <c r="H1926" t="s">
        <v>3016</v>
      </c>
      <c r="I1926" t="s">
        <v>44</v>
      </c>
      <c r="J1926" t="s">
        <v>106</v>
      </c>
      <c r="K1926" t="s">
        <v>107</v>
      </c>
      <c r="L1926" t="s">
        <v>108</v>
      </c>
      <c r="M1926" t="s">
        <v>1277</v>
      </c>
      <c r="N1926" t="s">
        <v>1278</v>
      </c>
      <c r="O1926" t="s">
        <v>1279</v>
      </c>
      <c r="P1926" t="s">
        <v>1280</v>
      </c>
      <c r="Q1926" t="s">
        <v>1281</v>
      </c>
      <c r="R1926" t="s">
        <v>131</v>
      </c>
      <c r="S1926" s="83">
        <v>22428.6</v>
      </c>
      <c r="T1926" s="83">
        <v>20783.400000000001</v>
      </c>
      <c r="U1926" s="83">
        <v>1645.1999999999971</v>
      </c>
      <c r="V1926" s="83">
        <v>0</v>
      </c>
      <c r="W1926" s="83">
        <v>0</v>
      </c>
      <c r="X1926" s="83">
        <v>160.09014427449532</v>
      </c>
      <c r="Y1926">
        <v>0</v>
      </c>
      <c r="Z1926" s="83">
        <v>164.51999999999975</v>
      </c>
      <c r="AA1926" s="83">
        <v>324.61014427449504</v>
      </c>
    </row>
    <row r="1927" spans="1:27" x14ac:dyDescent="0.25">
      <c r="A1927" t="s">
        <v>1529</v>
      </c>
      <c r="B1927" t="s">
        <v>1529</v>
      </c>
      <c r="C1927" t="s">
        <v>3012</v>
      </c>
      <c r="D1927" t="s">
        <v>3013</v>
      </c>
      <c r="E1927" t="s">
        <v>3014</v>
      </c>
      <c r="F1927" t="s">
        <v>3015</v>
      </c>
      <c r="G1927" t="s">
        <v>2310</v>
      </c>
      <c r="H1927" t="s">
        <v>3016</v>
      </c>
      <c r="I1927" t="s">
        <v>44</v>
      </c>
      <c r="J1927" t="s">
        <v>106</v>
      </c>
      <c r="K1927" t="s">
        <v>107</v>
      </c>
      <c r="L1927" t="s">
        <v>108</v>
      </c>
      <c r="M1927" t="s">
        <v>1277</v>
      </c>
      <c r="N1927" t="s">
        <v>1278</v>
      </c>
      <c r="O1927" t="s">
        <v>2400</v>
      </c>
      <c r="P1927" t="s">
        <v>2401</v>
      </c>
      <c r="Q1927" t="s">
        <v>2402</v>
      </c>
      <c r="R1927" t="s">
        <v>131</v>
      </c>
      <c r="S1927" s="83">
        <v>0</v>
      </c>
      <c r="T1927" s="83">
        <v>501.15999999999997</v>
      </c>
      <c r="U1927" s="83">
        <v>-501.15999999999997</v>
      </c>
      <c r="V1927" s="83">
        <v>0</v>
      </c>
      <c r="W1927" s="83">
        <v>0</v>
      </c>
      <c r="X1927" s="83">
        <v>3.8603297200942128</v>
      </c>
      <c r="Y1927">
        <v>0</v>
      </c>
      <c r="Z1927" s="83">
        <v>-50.116000000000007</v>
      </c>
      <c r="AA1927" s="83">
        <v>-46.255670279905793</v>
      </c>
    </row>
    <row r="1928" spans="1:27" x14ac:dyDescent="0.25">
      <c r="A1928" t="s">
        <v>1529</v>
      </c>
      <c r="B1928" t="s">
        <v>1529</v>
      </c>
      <c r="C1928" t="s">
        <v>3012</v>
      </c>
      <c r="D1928" t="s">
        <v>3013</v>
      </c>
      <c r="E1928" t="s">
        <v>3014</v>
      </c>
      <c r="F1928" t="s">
        <v>3015</v>
      </c>
      <c r="G1928" t="s">
        <v>2310</v>
      </c>
      <c r="H1928" t="s">
        <v>3016</v>
      </c>
      <c r="I1928" t="s">
        <v>44</v>
      </c>
      <c r="J1928" t="s">
        <v>106</v>
      </c>
      <c r="K1928" t="s">
        <v>107</v>
      </c>
      <c r="L1928" t="s">
        <v>108</v>
      </c>
      <c r="M1928" t="s">
        <v>1277</v>
      </c>
      <c r="N1928" t="s">
        <v>2491</v>
      </c>
      <c r="O1928" t="s">
        <v>2492</v>
      </c>
      <c r="P1928" t="s">
        <v>2583</v>
      </c>
      <c r="Q1928" t="s">
        <v>2584</v>
      </c>
      <c r="R1928" t="s">
        <v>131</v>
      </c>
      <c r="S1928" s="83">
        <v>3727.5</v>
      </c>
      <c r="T1928" s="83">
        <v>3622.5</v>
      </c>
      <c r="U1928" s="83">
        <v>105</v>
      </c>
      <c r="V1928" s="83">
        <v>0</v>
      </c>
      <c r="W1928" s="83">
        <v>0</v>
      </c>
      <c r="X1928" s="83">
        <v>27.903353043022761</v>
      </c>
      <c r="Y1928">
        <v>0</v>
      </c>
      <c r="Z1928" s="83">
        <v>10.5</v>
      </c>
      <c r="AA1928" s="83">
        <v>38.403353043022747</v>
      </c>
    </row>
    <row r="1929" spans="1:27" x14ac:dyDescent="0.25">
      <c r="A1929" t="s">
        <v>1529</v>
      </c>
      <c r="B1929" t="s">
        <v>1529</v>
      </c>
      <c r="C1929" t="s">
        <v>3012</v>
      </c>
      <c r="D1929" t="s">
        <v>3013</v>
      </c>
      <c r="E1929" t="s">
        <v>3014</v>
      </c>
      <c r="F1929" t="s">
        <v>3015</v>
      </c>
      <c r="G1929" t="s">
        <v>2310</v>
      </c>
      <c r="H1929" t="s">
        <v>3016</v>
      </c>
      <c r="I1929" t="s">
        <v>44</v>
      </c>
      <c r="J1929" t="s">
        <v>106</v>
      </c>
      <c r="K1929" t="s">
        <v>107</v>
      </c>
      <c r="L1929" t="s">
        <v>108</v>
      </c>
      <c r="M1929" t="s">
        <v>1277</v>
      </c>
      <c r="N1929" t="s">
        <v>2491</v>
      </c>
      <c r="O1929" t="s">
        <v>2492</v>
      </c>
      <c r="P1929" t="s">
        <v>2493</v>
      </c>
      <c r="Q1929" t="s">
        <v>2494</v>
      </c>
      <c r="R1929" t="s">
        <v>131</v>
      </c>
      <c r="S1929" s="83">
        <v>552</v>
      </c>
      <c r="T1929" s="83">
        <v>1432</v>
      </c>
      <c r="U1929" s="83">
        <v>-880</v>
      </c>
      <c r="V1929" s="83">
        <v>0</v>
      </c>
      <c r="W1929" s="83">
        <v>0</v>
      </c>
      <c r="X1929" s="83">
        <v>11.03039380472287</v>
      </c>
      <c r="Y1929">
        <v>0</v>
      </c>
      <c r="Z1929" s="83">
        <v>-88.000000000000014</v>
      </c>
      <c r="AA1929" s="83">
        <v>-76.969606195277137</v>
      </c>
    </row>
    <row r="1930" spans="1:27" x14ac:dyDescent="0.25">
      <c r="A1930" t="s">
        <v>1529</v>
      </c>
      <c r="B1930" t="s">
        <v>1529</v>
      </c>
      <c r="C1930" t="s">
        <v>3012</v>
      </c>
      <c r="D1930" t="s">
        <v>3013</v>
      </c>
      <c r="E1930" t="s">
        <v>3014</v>
      </c>
      <c r="F1930" t="s">
        <v>3015</v>
      </c>
      <c r="G1930" t="s">
        <v>2310</v>
      </c>
      <c r="H1930" t="s">
        <v>3016</v>
      </c>
      <c r="I1930" t="s">
        <v>44</v>
      </c>
      <c r="J1930" t="s">
        <v>106</v>
      </c>
      <c r="K1930" t="s">
        <v>107</v>
      </c>
      <c r="L1930" t="s">
        <v>108</v>
      </c>
      <c r="M1930" t="s">
        <v>1277</v>
      </c>
      <c r="N1930" t="s">
        <v>2440</v>
      </c>
      <c r="O1930" t="s">
        <v>2441</v>
      </c>
      <c r="P1930" t="s">
        <v>2442</v>
      </c>
      <c r="Q1930" t="s">
        <v>2443</v>
      </c>
      <c r="R1930" t="s">
        <v>131</v>
      </c>
      <c r="S1930" s="83">
        <v>-331.5</v>
      </c>
      <c r="T1930" s="83">
        <v>2769.4</v>
      </c>
      <c r="U1930" s="83">
        <v>-3100.9</v>
      </c>
      <c r="V1930" s="83">
        <v>0</v>
      </c>
      <c r="W1930" s="83">
        <v>0</v>
      </c>
      <c r="X1930" s="83">
        <v>21.332103772904688</v>
      </c>
      <c r="Y1930">
        <v>0</v>
      </c>
      <c r="Z1930" s="83">
        <v>-310.09000000000003</v>
      </c>
      <c r="AA1930" s="83">
        <v>-288.75789622709533</v>
      </c>
    </row>
    <row r="1931" spans="1:27" x14ac:dyDescent="0.25">
      <c r="A1931" t="s">
        <v>1529</v>
      </c>
      <c r="B1931" t="s">
        <v>1529</v>
      </c>
      <c r="C1931" t="s">
        <v>3062</v>
      </c>
      <c r="D1931" t="s">
        <v>3063</v>
      </c>
      <c r="E1931" t="s">
        <v>3064</v>
      </c>
      <c r="F1931" t="s">
        <v>2745</v>
      </c>
      <c r="G1931" t="s">
        <v>2310</v>
      </c>
      <c r="H1931" t="s">
        <v>3065</v>
      </c>
      <c r="I1931" t="s">
        <v>68</v>
      </c>
      <c r="J1931" t="s">
        <v>80</v>
      </c>
      <c r="K1931" t="s">
        <v>83</v>
      </c>
      <c r="L1931" t="s">
        <v>82</v>
      </c>
      <c r="M1931" t="s">
        <v>214</v>
      </c>
      <c r="N1931" t="s">
        <v>906</v>
      </c>
      <c r="O1931" t="s">
        <v>906</v>
      </c>
      <c r="P1931" t="s">
        <v>2644</v>
      </c>
      <c r="Q1931" t="s">
        <v>907</v>
      </c>
      <c r="R1931" t="s">
        <v>72</v>
      </c>
      <c r="S1931" s="83">
        <v>5250</v>
      </c>
      <c r="T1931" s="83">
        <v>6300</v>
      </c>
      <c r="U1931" s="83">
        <v>-1050</v>
      </c>
      <c r="V1931" s="83">
        <v>0</v>
      </c>
      <c r="W1931" s="83">
        <v>0</v>
      </c>
      <c r="X1931" s="83">
        <v>48.5275705096048</v>
      </c>
      <c r="Y1931">
        <v>0</v>
      </c>
      <c r="Z1931" s="83">
        <v>-105</v>
      </c>
      <c r="AA1931" s="83">
        <v>-56.472429490395143</v>
      </c>
    </row>
    <row r="1932" spans="1:27" x14ac:dyDescent="0.25">
      <c r="A1932" t="s">
        <v>1529</v>
      </c>
      <c r="B1932" t="s">
        <v>1529</v>
      </c>
      <c r="C1932" t="s">
        <v>3062</v>
      </c>
      <c r="D1932" t="s">
        <v>3063</v>
      </c>
      <c r="E1932" t="s">
        <v>3064</v>
      </c>
      <c r="F1932" t="s">
        <v>2745</v>
      </c>
      <c r="G1932" t="s">
        <v>2310</v>
      </c>
      <c r="H1932" t="s">
        <v>3065</v>
      </c>
      <c r="I1932" t="s">
        <v>59</v>
      </c>
      <c r="J1932" t="s">
        <v>127</v>
      </c>
      <c r="K1932" t="s">
        <v>75</v>
      </c>
      <c r="L1932" t="s">
        <v>76</v>
      </c>
      <c r="M1932" t="s">
        <v>133</v>
      </c>
      <c r="N1932" t="s">
        <v>481</v>
      </c>
      <c r="O1932" t="s">
        <v>482</v>
      </c>
      <c r="P1932" t="s">
        <v>483</v>
      </c>
      <c r="Q1932" t="s">
        <v>484</v>
      </c>
      <c r="R1932" t="s">
        <v>131</v>
      </c>
      <c r="S1932" s="83">
        <v>176</v>
      </c>
      <c r="T1932" s="83">
        <v>0</v>
      </c>
      <c r="U1932" s="83">
        <v>176</v>
      </c>
      <c r="V1932" s="83">
        <v>0</v>
      </c>
      <c r="W1932" s="83">
        <v>0</v>
      </c>
      <c r="X1932" s="83">
        <v>0</v>
      </c>
      <c r="Y1932">
        <v>0</v>
      </c>
      <c r="Z1932" s="83">
        <v>17.600000000000001</v>
      </c>
      <c r="AA1932" s="83">
        <v>17.600000000000001</v>
      </c>
    </row>
    <row r="1933" spans="1:27" x14ac:dyDescent="0.25">
      <c r="A1933" t="s">
        <v>1529</v>
      </c>
      <c r="B1933" t="s">
        <v>1529</v>
      </c>
      <c r="C1933" t="s">
        <v>3062</v>
      </c>
      <c r="D1933" t="s">
        <v>3063</v>
      </c>
      <c r="E1933" t="s">
        <v>3064</v>
      </c>
      <c r="F1933" t="s">
        <v>2745</v>
      </c>
      <c r="G1933" t="s">
        <v>2310</v>
      </c>
      <c r="H1933" t="s">
        <v>3065</v>
      </c>
      <c r="I1933" t="s">
        <v>59</v>
      </c>
      <c r="J1933" t="s">
        <v>127</v>
      </c>
      <c r="K1933" t="s">
        <v>75</v>
      </c>
      <c r="L1933" t="s">
        <v>76</v>
      </c>
      <c r="M1933" t="s">
        <v>133</v>
      </c>
      <c r="N1933" t="s">
        <v>481</v>
      </c>
      <c r="O1933" t="s">
        <v>1481</v>
      </c>
      <c r="P1933" t="s">
        <v>3068</v>
      </c>
      <c r="Q1933" t="s">
        <v>3069</v>
      </c>
      <c r="R1933" t="s">
        <v>131</v>
      </c>
      <c r="S1933" s="83">
        <v>175</v>
      </c>
      <c r="T1933" s="83">
        <v>87.5</v>
      </c>
      <c r="U1933" s="83">
        <v>87.5</v>
      </c>
      <c r="V1933" s="83">
        <v>0</v>
      </c>
      <c r="W1933" s="83">
        <v>0</v>
      </c>
      <c r="X1933" s="83">
        <v>0.67399403485562226</v>
      </c>
      <c r="Y1933">
        <v>0</v>
      </c>
      <c r="Z1933" s="83">
        <v>8.75</v>
      </c>
      <c r="AA1933" s="83">
        <v>9.4239940348556228</v>
      </c>
    </row>
    <row r="1934" spans="1:27" x14ac:dyDescent="0.25">
      <c r="A1934" t="s">
        <v>1529</v>
      </c>
      <c r="B1934" t="s">
        <v>1529</v>
      </c>
      <c r="C1934" t="s">
        <v>3062</v>
      </c>
      <c r="D1934" t="s">
        <v>3063</v>
      </c>
      <c r="E1934" t="s">
        <v>3064</v>
      </c>
      <c r="F1934" t="s">
        <v>2745</v>
      </c>
      <c r="G1934" t="s">
        <v>2310</v>
      </c>
      <c r="H1934" t="s">
        <v>3065</v>
      </c>
      <c r="I1934" t="s">
        <v>59</v>
      </c>
      <c r="J1934" t="s">
        <v>127</v>
      </c>
      <c r="K1934" t="s">
        <v>75</v>
      </c>
      <c r="L1934" t="s">
        <v>76</v>
      </c>
      <c r="M1934" t="s">
        <v>133</v>
      </c>
      <c r="N1934" t="s">
        <v>481</v>
      </c>
      <c r="O1934" t="s">
        <v>485</v>
      </c>
      <c r="P1934" t="s">
        <v>3066</v>
      </c>
      <c r="Q1934" t="s">
        <v>3067</v>
      </c>
      <c r="R1934" t="s">
        <v>131</v>
      </c>
      <c r="S1934" s="83">
        <v>95</v>
      </c>
      <c r="T1934" s="83">
        <v>0</v>
      </c>
      <c r="U1934" s="83">
        <v>95</v>
      </c>
      <c r="V1934" s="83">
        <v>0</v>
      </c>
      <c r="W1934" s="83">
        <v>0</v>
      </c>
      <c r="X1934" s="83">
        <v>0</v>
      </c>
      <c r="Y1934">
        <v>0</v>
      </c>
      <c r="Z1934" s="83">
        <v>9.5</v>
      </c>
      <c r="AA1934" s="83">
        <v>9.5</v>
      </c>
    </row>
    <row r="1935" spans="1:27" x14ac:dyDescent="0.25">
      <c r="A1935" t="s">
        <v>1529</v>
      </c>
      <c r="B1935" t="s">
        <v>1529</v>
      </c>
      <c r="C1935" t="s">
        <v>3062</v>
      </c>
      <c r="D1935" t="s">
        <v>3063</v>
      </c>
      <c r="E1935" t="s">
        <v>3064</v>
      </c>
      <c r="F1935" t="s">
        <v>2745</v>
      </c>
      <c r="G1935" t="s">
        <v>2310</v>
      </c>
      <c r="H1935" t="s">
        <v>3065</v>
      </c>
      <c r="I1935" t="s">
        <v>59</v>
      </c>
      <c r="J1935" t="s">
        <v>127</v>
      </c>
      <c r="K1935" t="s">
        <v>75</v>
      </c>
      <c r="L1935" t="s">
        <v>76</v>
      </c>
      <c r="M1935" t="s">
        <v>133</v>
      </c>
      <c r="N1935" t="s">
        <v>481</v>
      </c>
      <c r="O1935" t="s">
        <v>485</v>
      </c>
      <c r="P1935" t="s">
        <v>3920</v>
      </c>
      <c r="Q1935" t="s">
        <v>3921</v>
      </c>
      <c r="R1935" t="s">
        <v>131</v>
      </c>
      <c r="S1935" s="83">
        <v>0</v>
      </c>
      <c r="T1935" s="83">
        <v>125</v>
      </c>
      <c r="U1935" s="83">
        <v>-125</v>
      </c>
      <c r="V1935" s="83">
        <v>0</v>
      </c>
      <c r="W1935" s="83">
        <v>0</v>
      </c>
      <c r="X1935" s="83">
        <v>0.96284862122231751</v>
      </c>
      <c r="Y1935">
        <v>0</v>
      </c>
      <c r="Z1935" s="83">
        <v>-12.5</v>
      </c>
      <c r="AA1935" s="83">
        <v>-11.537151378777683</v>
      </c>
    </row>
    <row r="1936" spans="1:27" x14ac:dyDescent="0.25">
      <c r="A1936" t="s">
        <v>1529</v>
      </c>
      <c r="B1936" t="s">
        <v>1529</v>
      </c>
      <c r="C1936" t="s">
        <v>3062</v>
      </c>
      <c r="D1936" t="s">
        <v>3063</v>
      </c>
      <c r="E1936" t="s">
        <v>3064</v>
      </c>
      <c r="F1936" t="s">
        <v>2745</v>
      </c>
      <c r="G1936" t="s">
        <v>2310</v>
      </c>
      <c r="H1936" t="s">
        <v>3065</v>
      </c>
      <c r="I1936" t="s">
        <v>59</v>
      </c>
      <c r="J1936" t="s">
        <v>127</v>
      </c>
      <c r="K1936" t="s">
        <v>75</v>
      </c>
      <c r="L1936" t="s">
        <v>76</v>
      </c>
      <c r="M1936" t="s">
        <v>133</v>
      </c>
      <c r="N1936" t="s">
        <v>337</v>
      </c>
      <c r="O1936" t="s">
        <v>486</v>
      </c>
      <c r="P1936" t="s">
        <v>3922</v>
      </c>
      <c r="Q1936" t="s">
        <v>3923</v>
      </c>
      <c r="R1936" t="s">
        <v>131</v>
      </c>
      <c r="S1936" s="83">
        <v>235.76</v>
      </c>
      <c r="T1936" s="83">
        <v>0</v>
      </c>
      <c r="U1936" s="83">
        <v>235.76</v>
      </c>
      <c r="V1936" s="83">
        <v>0</v>
      </c>
      <c r="W1936" s="83">
        <v>0</v>
      </c>
      <c r="X1936" s="83">
        <v>0</v>
      </c>
      <c r="Y1936">
        <v>0</v>
      </c>
      <c r="Z1936" s="83">
        <v>23.576000000000001</v>
      </c>
      <c r="AA1936" s="83">
        <v>23.576000000000001</v>
      </c>
    </row>
    <row r="1937" spans="1:27" x14ac:dyDescent="0.25">
      <c r="A1937" t="s">
        <v>1529</v>
      </c>
      <c r="B1937" t="s">
        <v>1529</v>
      </c>
      <c r="C1937" t="s">
        <v>3062</v>
      </c>
      <c r="D1937" t="s">
        <v>3063</v>
      </c>
      <c r="E1937" t="s">
        <v>3064</v>
      </c>
      <c r="F1937" t="s">
        <v>2745</v>
      </c>
      <c r="G1937" t="s">
        <v>2310</v>
      </c>
      <c r="H1937" t="s">
        <v>3065</v>
      </c>
      <c r="I1937" t="s">
        <v>59</v>
      </c>
      <c r="J1937" t="s">
        <v>127</v>
      </c>
      <c r="K1937" t="s">
        <v>75</v>
      </c>
      <c r="L1937" t="s">
        <v>76</v>
      </c>
      <c r="M1937" t="s">
        <v>133</v>
      </c>
      <c r="N1937" t="s">
        <v>337</v>
      </c>
      <c r="O1937" t="s">
        <v>1482</v>
      </c>
      <c r="P1937" t="s">
        <v>3070</v>
      </c>
      <c r="Q1937" t="s">
        <v>3071</v>
      </c>
      <c r="R1937" t="s">
        <v>131</v>
      </c>
      <c r="S1937" s="83">
        <v>360</v>
      </c>
      <c r="T1937" s="83">
        <v>360</v>
      </c>
      <c r="U1937" s="83">
        <v>0</v>
      </c>
      <c r="V1937" s="83">
        <v>0</v>
      </c>
      <c r="W1937" s="83">
        <v>0</v>
      </c>
      <c r="X1937" s="83">
        <v>2.773004029120274</v>
      </c>
      <c r="Y1937">
        <v>0</v>
      </c>
      <c r="Z1937" s="83">
        <v>0</v>
      </c>
      <c r="AA1937" s="83">
        <v>2.7730040291202727</v>
      </c>
    </row>
    <row r="1938" spans="1:27" x14ac:dyDescent="0.25">
      <c r="A1938" t="s">
        <v>1529</v>
      </c>
      <c r="B1938" t="s">
        <v>1529</v>
      </c>
      <c r="C1938" t="s">
        <v>3062</v>
      </c>
      <c r="D1938" t="s">
        <v>3063</v>
      </c>
      <c r="E1938" t="s">
        <v>3064</v>
      </c>
      <c r="F1938" t="s">
        <v>2745</v>
      </c>
      <c r="G1938" t="s">
        <v>2310</v>
      </c>
      <c r="H1938" t="s">
        <v>3065</v>
      </c>
      <c r="I1938" t="s">
        <v>59</v>
      </c>
      <c r="J1938" t="s">
        <v>127</v>
      </c>
      <c r="K1938" t="s">
        <v>75</v>
      </c>
      <c r="L1938" t="s">
        <v>76</v>
      </c>
      <c r="M1938" t="s">
        <v>133</v>
      </c>
      <c r="N1938" t="s">
        <v>134</v>
      </c>
      <c r="O1938" t="s">
        <v>135</v>
      </c>
      <c r="P1938" t="s">
        <v>138</v>
      </c>
      <c r="Q1938" t="s">
        <v>139</v>
      </c>
      <c r="R1938" t="s">
        <v>131</v>
      </c>
      <c r="S1938" s="83">
        <v>0</v>
      </c>
      <c r="T1938" s="83">
        <v>80</v>
      </c>
      <c r="U1938" s="83">
        <v>-80</v>
      </c>
      <c r="V1938" s="83">
        <v>0</v>
      </c>
      <c r="W1938" s="83">
        <v>0</v>
      </c>
      <c r="X1938" s="83">
        <v>0.61622311758228321</v>
      </c>
      <c r="Y1938">
        <v>0</v>
      </c>
      <c r="Z1938" s="83">
        <v>-8</v>
      </c>
      <c r="AA1938" s="83">
        <v>-7.3837768824177168</v>
      </c>
    </row>
    <row r="1939" spans="1:27" x14ac:dyDescent="0.25">
      <c r="A1939" t="s">
        <v>1529</v>
      </c>
      <c r="B1939" t="s">
        <v>1529</v>
      </c>
      <c r="C1939" t="s">
        <v>3062</v>
      </c>
      <c r="D1939" t="s">
        <v>3063</v>
      </c>
      <c r="E1939" t="s">
        <v>3064</v>
      </c>
      <c r="F1939" t="s">
        <v>2745</v>
      </c>
      <c r="G1939" t="s">
        <v>2310</v>
      </c>
      <c r="H1939" t="s">
        <v>3065</v>
      </c>
      <c r="I1939" t="s">
        <v>59</v>
      </c>
      <c r="J1939" t="s">
        <v>127</v>
      </c>
      <c r="K1939" t="s">
        <v>75</v>
      </c>
      <c r="L1939" t="s">
        <v>76</v>
      </c>
      <c r="M1939" t="s">
        <v>133</v>
      </c>
      <c r="N1939" t="s">
        <v>134</v>
      </c>
      <c r="O1939" t="s">
        <v>135</v>
      </c>
      <c r="P1939" t="s">
        <v>1564</v>
      </c>
      <c r="Q1939" t="s">
        <v>1565</v>
      </c>
      <c r="R1939" t="s">
        <v>131</v>
      </c>
      <c r="S1939" s="83">
        <v>72</v>
      </c>
      <c r="T1939" s="83">
        <v>0</v>
      </c>
      <c r="U1939" s="83">
        <v>72</v>
      </c>
      <c r="V1939" s="83">
        <v>0</v>
      </c>
      <c r="W1939" s="83">
        <v>0</v>
      </c>
      <c r="X1939" s="83">
        <v>0</v>
      </c>
      <c r="Y1939">
        <v>0</v>
      </c>
      <c r="Z1939" s="83">
        <v>7.2</v>
      </c>
      <c r="AA1939" s="83">
        <v>7.2</v>
      </c>
    </row>
    <row r="1940" spans="1:27" x14ac:dyDescent="0.25">
      <c r="A1940" t="s">
        <v>1529</v>
      </c>
      <c r="B1940" t="s">
        <v>1529</v>
      </c>
      <c r="C1940" t="s">
        <v>3062</v>
      </c>
      <c r="D1940" t="s">
        <v>3063</v>
      </c>
      <c r="E1940" t="s">
        <v>3064</v>
      </c>
      <c r="F1940" t="s">
        <v>2745</v>
      </c>
      <c r="G1940" t="s">
        <v>2310</v>
      </c>
      <c r="H1940" t="s">
        <v>3065</v>
      </c>
      <c r="I1940" t="s">
        <v>59</v>
      </c>
      <c r="J1940" t="s">
        <v>127</v>
      </c>
      <c r="K1940" t="s">
        <v>75</v>
      </c>
      <c r="L1940" t="s">
        <v>76</v>
      </c>
      <c r="M1940" t="s">
        <v>133</v>
      </c>
      <c r="N1940" t="s">
        <v>149</v>
      </c>
      <c r="O1940" t="s">
        <v>150</v>
      </c>
      <c r="P1940" t="s">
        <v>1004</v>
      </c>
      <c r="Q1940" t="s">
        <v>1005</v>
      </c>
      <c r="R1940" t="s">
        <v>131</v>
      </c>
      <c r="S1940" s="83">
        <v>0</v>
      </c>
      <c r="T1940" s="83">
        <v>200</v>
      </c>
      <c r="U1940" s="83">
        <v>-200</v>
      </c>
      <c r="V1940" s="83">
        <v>0</v>
      </c>
      <c r="W1940" s="83">
        <v>0</v>
      </c>
      <c r="X1940" s="83">
        <v>1.540557793955708</v>
      </c>
      <c r="Y1940">
        <v>0</v>
      </c>
      <c r="Z1940" s="83">
        <v>-20</v>
      </c>
      <c r="AA1940" s="83">
        <v>-18.459442206044294</v>
      </c>
    </row>
    <row r="1941" spans="1:27" x14ac:dyDescent="0.25">
      <c r="A1941" t="s">
        <v>1529</v>
      </c>
      <c r="B1941" t="s">
        <v>1529</v>
      </c>
      <c r="C1941" t="s">
        <v>3062</v>
      </c>
      <c r="D1941" t="s">
        <v>3063</v>
      </c>
      <c r="E1941" t="s">
        <v>3064</v>
      </c>
      <c r="F1941" t="s">
        <v>2745</v>
      </c>
      <c r="G1941" t="s">
        <v>2310</v>
      </c>
      <c r="H1941" t="s">
        <v>3065</v>
      </c>
      <c r="I1941" t="s">
        <v>59</v>
      </c>
      <c r="J1941" t="s">
        <v>127</v>
      </c>
      <c r="K1941" t="s">
        <v>75</v>
      </c>
      <c r="L1941" t="s">
        <v>76</v>
      </c>
      <c r="M1941" t="s">
        <v>133</v>
      </c>
      <c r="N1941" t="s">
        <v>149</v>
      </c>
      <c r="O1941" t="s">
        <v>150</v>
      </c>
      <c r="P1941" t="s">
        <v>2757</v>
      </c>
      <c r="Q1941" t="s">
        <v>2758</v>
      </c>
      <c r="R1941" t="s">
        <v>131</v>
      </c>
      <c r="S1941" s="83">
        <v>0</v>
      </c>
      <c r="T1941" s="83">
        <v>393.6</v>
      </c>
      <c r="U1941" s="83">
        <v>-393.6</v>
      </c>
      <c r="V1941" s="83">
        <v>0</v>
      </c>
      <c r="W1941" s="83">
        <v>0</v>
      </c>
      <c r="X1941" s="83">
        <v>3.0318177385048335</v>
      </c>
      <c r="Y1941">
        <v>0</v>
      </c>
      <c r="Z1941" s="83">
        <v>-39.360000000000007</v>
      </c>
      <c r="AA1941" s="83">
        <v>-36.328182261495172</v>
      </c>
    </row>
    <row r="1942" spans="1:27" x14ac:dyDescent="0.25">
      <c r="A1942" t="s">
        <v>1529</v>
      </c>
      <c r="B1942" t="s">
        <v>1529</v>
      </c>
      <c r="C1942" t="s">
        <v>3062</v>
      </c>
      <c r="D1942" t="s">
        <v>3063</v>
      </c>
      <c r="E1942" t="s">
        <v>3064</v>
      </c>
      <c r="F1942" t="s">
        <v>2745</v>
      </c>
      <c r="G1942" t="s">
        <v>2310</v>
      </c>
      <c r="H1942" t="s">
        <v>3065</v>
      </c>
      <c r="I1942" t="s">
        <v>59</v>
      </c>
      <c r="J1942" t="s">
        <v>127</v>
      </c>
      <c r="K1942" t="s">
        <v>75</v>
      </c>
      <c r="L1942" t="s">
        <v>76</v>
      </c>
      <c r="M1942" t="s">
        <v>1071</v>
      </c>
      <c r="N1942" t="s">
        <v>2094</v>
      </c>
      <c r="O1942" t="s">
        <v>1484</v>
      </c>
      <c r="P1942" t="s">
        <v>3072</v>
      </c>
      <c r="Q1942" t="s">
        <v>3073</v>
      </c>
      <c r="R1942" t="s">
        <v>131</v>
      </c>
      <c r="S1942" s="83">
        <v>0</v>
      </c>
      <c r="T1942" s="83">
        <v>369.28</v>
      </c>
      <c r="U1942" s="83">
        <v>-369.28</v>
      </c>
      <c r="V1942" s="83">
        <v>0</v>
      </c>
      <c r="W1942" s="83">
        <v>0</v>
      </c>
      <c r="X1942" s="83">
        <v>2.8444859107598188</v>
      </c>
      <c r="Y1942">
        <v>0</v>
      </c>
      <c r="Z1942" s="83">
        <v>-36.927999999999997</v>
      </c>
      <c r="AA1942" s="83">
        <v>-34.083514089240175</v>
      </c>
    </row>
    <row r="1943" spans="1:27" x14ac:dyDescent="0.25">
      <c r="A1943" t="s">
        <v>1529</v>
      </c>
      <c r="B1943" t="s">
        <v>1529</v>
      </c>
      <c r="C1943" t="s">
        <v>3062</v>
      </c>
      <c r="D1943" t="s">
        <v>3063</v>
      </c>
      <c r="E1943" t="s">
        <v>3064</v>
      </c>
      <c r="F1943" t="s">
        <v>2745</v>
      </c>
      <c r="G1943" t="s">
        <v>2310</v>
      </c>
      <c r="H1943" t="s">
        <v>3065</v>
      </c>
      <c r="I1943" t="s">
        <v>59</v>
      </c>
      <c r="J1943" t="s">
        <v>127</v>
      </c>
      <c r="K1943" t="s">
        <v>75</v>
      </c>
      <c r="L1943" t="s">
        <v>76</v>
      </c>
      <c r="M1943" t="s">
        <v>2100</v>
      </c>
      <c r="N1943" t="s">
        <v>2101</v>
      </c>
      <c r="O1943" t="s">
        <v>1490</v>
      </c>
      <c r="P1943" t="s">
        <v>2719</v>
      </c>
      <c r="Q1943" t="s">
        <v>2720</v>
      </c>
      <c r="R1943" t="s">
        <v>131</v>
      </c>
      <c r="S1943" s="83">
        <v>0</v>
      </c>
      <c r="T1943" s="83">
        <v>114.12</v>
      </c>
      <c r="U1943" s="83">
        <v>-114.12</v>
      </c>
      <c r="V1943" s="83">
        <v>0</v>
      </c>
      <c r="W1943" s="83">
        <v>0</v>
      </c>
      <c r="X1943" s="83">
        <v>0.87904227723112704</v>
      </c>
      <c r="Y1943">
        <v>0</v>
      </c>
      <c r="Z1943" s="83">
        <v>-11.412000000000001</v>
      </c>
      <c r="AA1943" s="83">
        <v>-10.532957722768874</v>
      </c>
    </row>
    <row r="1944" spans="1:27" x14ac:dyDescent="0.25">
      <c r="A1944" t="s">
        <v>1529</v>
      </c>
      <c r="B1944" t="s">
        <v>1529</v>
      </c>
      <c r="C1944" t="s">
        <v>3062</v>
      </c>
      <c r="D1944" t="s">
        <v>3063</v>
      </c>
      <c r="E1944" t="s">
        <v>3064</v>
      </c>
      <c r="F1944" t="s">
        <v>2745</v>
      </c>
      <c r="G1944" t="s">
        <v>2310</v>
      </c>
      <c r="H1944" t="s">
        <v>3065</v>
      </c>
      <c r="I1944" t="s">
        <v>59</v>
      </c>
      <c r="J1944" t="s">
        <v>127</v>
      </c>
      <c r="K1944" t="s">
        <v>75</v>
      </c>
      <c r="L1944" t="s">
        <v>76</v>
      </c>
      <c r="M1944" t="s">
        <v>2100</v>
      </c>
      <c r="N1944" t="s">
        <v>2101</v>
      </c>
      <c r="O1944" t="s">
        <v>1490</v>
      </c>
      <c r="P1944" t="s">
        <v>3074</v>
      </c>
      <c r="Q1944" t="s">
        <v>3075</v>
      </c>
      <c r="R1944" t="s">
        <v>131</v>
      </c>
      <c r="S1944" s="83">
        <v>74.78</v>
      </c>
      <c r="T1944" s="83">
        <v>74.78</v>
      </c>
      <c r="U1944" s="83">
        <v>0</v>
      </c>
      <c r="V1944" s="83">
        <v>0</v>
      </c>
      <c r="W1944" s="83">
        <v>0</v>
      </c>
      <c r="X1944" s="83">
        <v>0.57601455916003919</v>
      </c>
      <c r="Y1944">
        <v>0</v>
      </c>
      <c r="Z1944" s="83">
        <v>0</v>
      </c>
      <c r="AA1944" s="83">
        <v>0.57601455916003896</v>
      </c>
    </row>
    <row r="1945" spans="1:27" x14ac:dyDescent="0.25">
      <c r="A1945" t="s">
        <v>1529</v>
      </c>
      <c r="B1945" t="s">
        <v>1529</v>
      </c>
      <c r="C1945" t="s">
        <v>3062</v>
      </c>
      <c r="D1945" t="s">
        <v>3063</v>
      </c>
      <c r="E1945" t="s">
        <v>3064</v>
      </c>
      <c r="F1945" t="s">
        <v>2745</v>
      </c>
      <c r="G1945" t="s">
        <v>2310</v>
      </c>
      <c r="H1945" t="s">
        <v>3065</v>
      </c>
      <c r="I1945" t="s">
        <v>59</v>
      </c>
      <c r="J1945" t="s">
        <v>127</v>
      </c>
      <c r="K1945" t="s">
        <v>75</v>
      </c>
      <c r="L1945" t="s">
        <v>76</v>
      </c>
      <c r="M1945" t="s">
        <v>2100</v>
      </c>
      <c r="N1945" t="s">
        <v>2101</v>
      </c>
      <c r="O1945" t="s">
        <v>1490</v>
      </c>
      <c r="P1945" t="s">
        <v>3076</v>
      </c>
      <c r="Q1945" t="s">
        <v>3077</v>
      </c>
      <c r="R1945" t="s">
        <v>131</v>
      </c>
      <c r="S1945" s="83">
        <v>0</v>
      </c>
      <c r="T1945" s="83">
        <v>235.98</v>
      </c>
      <c r="U1945" s="83">
        <v>-235.98</v>
      </c>
      <c r="V1945" s="83">
        <v>0</v>
      </c>
      <c r="W1945" s="83">
        <v>0</v>
      </c>
      <c r="X1945" s="83">
        <v>1.8177041410883399</v>
      </c>
      <c r="Y1945">
        <v>0</v>
      </c>
      <c r="Z1945" s="83">
        <v>-23.597999999999999</v>
      </c>
      <c r="AA1945" s="83">
        <v>-21.780295858911661</v>
      </c>
    </row>
    <row r="1946" spans="1:27" x14ac:dyDescent="0.25">
      <c r="A1946" t="s">
        <v>1529</v>
      </c>
      <c r="B1946" t="s">
        <v>1529</v>
      </c>
      <c r="C1946" t="s">
        <v>3062</v>
      </c>
      <c r="D1946" t="s">
        <v>3063</v>
      </c>
      <c r="E1946" t="s">
        <v>3064</v>
      </c>
      <c r="F1946" t="s">
        <v>2745</v>
      </c>
      <c r="G1946" t="s">
        <v>2310</v>
      </c>
      <c r="H1946" t="s">
        <v>3065</v>
      </c>
      <c r="I1946" t="s">
        <v>59</v>
      </c>
      <c r="J1946" t="s">
        <v>127</v>
      </c>
      <c r="K1946" t="s">
        <v>75</v>
      </c>
      <c r="L1946" t="s">
        <v>76</v>
      </c>
      <c r="M1946" t="s">
        <v>2100</v>
      </c>
      <c r="N1946" t="s">
        <v>2101</v>
      </c>
      <c r="O1946" t="s">
        <v>1490</v>
      </c>
      <c r="P1946" t="s">
        <v>3078</v>
      </c>
      <c r="Q1946" t="s">
        <v>3079</v>
      </c>
      <c r="R1946" t="s">
        <v>131</v>
      </c>
      <c r="S1946" s="83">
        <v>184.10999999999999</v>
      </c>
      <c r="T1946" s="83">
        <v>0</v>
      </c>
      <c r="U1946" s="83">
        <v>184.10999999999999</v>
      </c>
      <c r="V1946" s="83">
        <v>0</v>
      </c>
      <c r="W1946" s="83">
        <v>0</v>
      </c>
      <c r="X1946" s="83">
        <v>0</v>
      </c>
      <c r="Y1946">
        <v>0</v>
      </c>
      <c r="Z1946" s="83">
        <v>18.410999999999998</v>
      </c>
      <c r="AA1946" s="83">
        <v>18.410999999999998</v>
      </c>
    </row>
    <row r="1947" spans="1:27" x14ac:dyDescent="0.25">
      <c r="A1947" t="s">
        <v>1529</v>
      </c>
      <c r="B1947" t="s">
        <v>1529</v>
      </c>
      <c r="C1947" t="s">
        <v>3062</v>
      </c>
      <c r="D1947" t="s">
        <v>3063</v>
      </c>
      <c r="E1947" t="s">
        <v>3064</v>
      </c>
      <c r="F1947" t="s">
        <v>2745</v>
      </c>
      <c r="G1947" t="s">
        <v>2310</v>
      </c>
      <c r="H1947" t="s">
        <v>3065</v>
      </c>
      <c r="I1947" t="s">
        <v>59</v>
      </c>
      <c r="J1947" t="s">
        <v>127</v>
      </c>
      <c r="K1947" t="s">
        <v>75</v>
      </c>
      <c r="L1947" t="s">
        <v>76</v>
      </c>
      <c r="M1947" t="s">
        <v>2100</v>
      </c>
      <c r="N1947" t="s">
        <v>2101</v>
      </c>
      <c r="O1947" t="s">
        <v>1490</v>
      </c>
      <c r="P1947" t="s">
        <v>3924</v>
      </c>
      <c r="Q1947" t="s">
        <v>3925</v>
      </c>
      <c r="R1947" t="s">
        <v>131</v>
      </c>
      <c r="S1947" s="83">
        <v>0</v>
      </c>
      <c r="T1947" s="83">
        <v>110.94</v>
      </c>
      <c r="U1947" s="83">
        <v>-110.94</v>
      </c>
      <c r="V1947" s="83">
        <v>0</v>
      </c>
      <c r="W1947" s="83">
        <v>0</v>
      </c>
      <c r="X1947" s="83">
        <v>0.85454740830723119</v>
      </c>
      <c r="Y1947">
        <v>0</v>
      </c>
      <c r="Z1947" s="83">
        <v>-11.094000000000001</v>
      </c>
      <c r="AA1947" s="83">
        <v>-10.239452591692769</v>
      </c>
    </row>
    <row r="1948" spans="1:27" x14ac:dyDescent="0.25">
      <c r="A1948" t="s">
        <v>1529</v>
      </c>
      <c r="B1948" t="s">
        <v>1529</v>
      </c>
      <c r="C1948" t="s">
        <v>3062</v>
      </c>
      <c r="D1948" t="s">
        <v>3063</v>
      </c>
      <c r="E1948" t="s">
        <v>3064</v>
      </c>
      <c r="F1948" t="s">
        <v>2745</v>
      </c>
      <c r="G1948" t="s">
        <v>2310</v>
      </c>
      <c r="H1948" t="s">
        <v>3065</v>
      </c>
      <c r="I1948" t="s">
        <v>59</v>
      </c>
      <c r="J1948" t="s">
        <v>127</v>
      </c>
      <c r="K1948" t="s">
        <v>75</v>
      </c>
      <c r="L1948" t="s">
        <v>76</v>
      </c>
      <c r="M1948" t="s">
        <v>2100</v>
      </c>
      <c r="N1948" t="s">
        <v>2101</v>
      </c>
      <c r="O1948" t="s">
        <v>1489</v>
      </c>
      <c r="P1948" t="s">
        <v>3080</v>
      </c>
      <c r="Q1948" t="s">
        <v>3081</v>
      </c>
      <c r="R1948" t="s">
        <v>131</v>
      </c>
      <c r="S1948" s="83">
        <v>458.01000000000005</v>
      </c>
      <c r="T1948" s="83">
        <v>0</v>
      </c>
      <c r="U1948" s="83">
        <v>458.01000000000005</v>
      </c>
      <c r="V1948" s="83">
        <v>0</v>
      </c>
      <c r="W1948" s="83">
        <v>0</v>
      </c>
      <c r="X1948" s="83">
        <v>0</v>
      </c>
      <c r="Y1948">
        <v>0</v>
      </c>
      <c r="Z1948" s="83">
        <v>45.801000000000009</v>
      </c>
      <c r="AA1948" s="83">
        <v>45.801000000000009</v>
      </c>
    </row>
    <row r="1949" spans="1:27" x14ac:dyDescent="0.25">
      <c r="A1949" t="s">
        <v>1529</v>
      </c>
      <c r="B1949" t="s">
        <v>1529</v>
      </c>
      <c r="C1949" t="s">
        <v>3062</v>
      </c>
      <c r="D1949" t="s">
        <v>3063</v>
      </c>
      <c r="E1949" t="s">
        <v>3064</v>
      </c>
      <c r="F1949" t="s">
        <v>2745</v>
      </c>
      <c r="G1949" t="s">
        <v>2310</v>
      </c>
      <c r="H1949" t="s">
        <v>3065</v>
      </c>
      <c r="I1949" t="s">
        <v>59</v>
      </c>
      <c r="J1949" t="s">
        <v>127</v>
      </c>
      <c r="K1949" t="s">
        <v>75</v>
      </c>
      <c r="L1949" t="s">
        <v>76</v>
      </c>
      <c r="M1949" t="s">
        <v>2100</v>
      </c>
      <c r="N1949" t="s">
        <v>2101</v>
      </c>
      <c r="O1949" t="s">
        <v>1489</v>
      </c>
      <c r="P1949" t="s">
        <v>3082</v>
      </c>
      <c r="Q1949" t="s">
        <v>3083</v>
      </c>
      <c r="R1949" t="s">
        <v>131</v>
      </c>
      <c r="S1949" s="83">
        <v>241.64</v>
      </c>
      <c r="T1949" s="83">
        <v>0</v>
      </c>
      <c r="U1949" s="83">
        <v>241.64</v>
      </c>
      <c r="V1949" s="83">
        <v>0</v>
      </c>
      <c r="W1949" s="83">
        <v>0</v>
      </c>
      <c r="X1949" s="83">
        <v>0</v>
      </c>
      <c r="Y1949">
        <v>0</v>
      </c>
      <c r="Z1949" s="83">
        <v>24.164000000000001</v>
      </c>
      <c r="AA1949" s="83">
        <v>24.164000000000001</v>
      </c>
    </row>
    <row r="1950" spans="1:27" x14ac:dyDescent="0.25">
      <c r="A1950" t="s">
        <v>1529</v>
      </c>
      <c r="B1950" t="s">
        <v>1529</v>
      </c>
      <c r="C1950" t="s">
        <v>3062</v>
      </c>
      <c r="D1950" t="s">
        <v>3063</v>
      </c>
      <c r="E1950" t="s">
        <v>3064</v>
      </c>
      <c r="F1950" t="s">
        <v>2745</v>
      </c>
      <c r="G1950" t="s">
        <v>2310</v>
      </c>
      <c r="H1950" t="s">
        <v>3065</v>
      </c>
      <c r="I1950" t="s">
        <v>59</v>
      </c>
      <c r="J1950" t="s">
        <v>127</v>
      </c>
      <c r="K1950" t="s">
        <v>75</v>
      </c>
      <c r="L1950" t="s">
        <v>76</v>
      </c>
      <c r="M1950" t="s">
        <v>2100</v>
      </c>
      <c r="N1950" t="s">
        <v>2101</v>
      </c>
      <c r="O1950" t="s">
        <v>1489</v>
      </c>
      <c r="P1950" t="s">
        <v>3084</v>
      </c>
      <c r="Q1950" t="s">
        <v>3085</v>
      </c>
      <c r="R1950" t="s">
        <v>131</v>
      </c>
      <c r="S1950" s="83">
        <v>568.20000000000005</v>
      </c>
      <c r="T1950" s="83">
        <v>1037.54</v>
      </c>
      <c r="U1950" s="83">
        <v>-469.33999999999992</v>
      </c>
      <c r="V1950" s="83">
        <v>0</v>
      </c>
      <c r="W1950" s="83">
        <v>0</v>
      </c>
      <c r="X1950" s="83">
        <v>7.9919516677040257</v>
      </c>
      <c r="Y1950">
        <v>0</v>
      </c>
      <c r="Z1950" s="83">
        <v>-46.933999999999997</v>
      </c>
      <c r="AA1950" s="83">
        <v>-38.942048332295968</v>
      </c>
    </row>
    <row r="1951" spans="1:27" x14ac:dyDescent="0.25">
      <c r="A1951" t="s">
        <v>1529</v>
      </c>
      <c r="B1951" t="s">
        <v>1529</v>
      </c>
      <c r="C1951" t="s">
        <v>3062</v>
      </c>
      <c r="D1951" t="s">
        <v>3063</v>
      </c>
      <c r="E1951" t="s">
        <v>3064</v>
      </c>
      <c r="F1951" t="s">
        <v>2745</v>
      </c>
      <c r="G1951" t="s">
        <v>2310</v>
      </c>
      <c r="H1951" t="s">
        <v>3065</v>
      </c>
      <c r="I1951" t="s">
        <v>59</v>
      </c>
      <c r="J1951" t="s">
        <v>127</v>
      </c>
      <c r="K1951" t="s">
        <v>75</v>
      </c>
      <c r="L1951" t="s">
        <v>76</v>
      </c>
      <c r="M1951" t="s">
        <v>2100</v>
      </c>
      <c r="N1951" t="s">
        <v>2101</v>
      </c>
      <c r="O1951" t="s">
        <v>1489</v>
      </c>
      <c r="P1951" t="s">
        <v>3926</v>
      </c>
      <c r="Q1951" t="s">
        <v>3927</v>
      </c>
      <c r="R1951" t="s">
        <v>131</v>
      </c>
      <c r="S1951" s="83">
        <v>115.35</v>
      </c>
      <c r="T1951" s="83">
        <v>0</v>
      </c>
      <c r="U1951" s="83">
        <v>115.35</v>
      </c>
      <c r="V1951" s="83">
        <v>0</v>
      </c>
      <c r="W1951" s="83">
        <v>0</v>
      </c>
      <c r="X1951" s="83">
        <v>0</v>
      </c>
      <c r="Y1951">
        <v>0</v>
      </c>
      <c r="Z1951" s="83">
        <v>11.535</v>
      </c>
      <c r="AA1951" s="83">
        <v>11.535</v>
      </c>
    </row>
    <row r="1952" spans="1:27" x14ac:dyDescent="0.25">
      <c r="A1952" t="s">
        <v>1529</v>
      </c>
      <c r="B1952" t="s">
        <v>1529</v>
      </c>
      <c r="C1952" t="s">
        <v>3062</v>
      </c>
      <c r="D1952" t="s">
        <v>3063</v>
      </c>
      <c r="E1952" t="s">
        <v>3064</v>
      </c>
      <c r="F1952" t="s">
        <v>2745</v>
      </c>
      <c r="G1952" t="s">
        <v>2310</v>
      </c>
      <c r="H1952" t="s">
        <v>3065</v>
      </c>
      <c r="I1952" t="s">
        <v>59</v>
      </c>
      <c r="J1952" t="s">
        <v>127</v>
      </c>
      <c r="K1952" t="s">
        <v>75</v>
      </c>
      <c r="L1952" t="s">
        <v>76</v>
      </c>
      <c r="M1952" t="s">
        <v>2100</v>
      </c>
      <c r="N1952" t="s">
        <v>2101</v>
      </c>
      <c r="O1952" t="s">
        <v>1489</v>
      </c>
      <c r="P1952" t="s">
        <v>3928</v>
      </c>
      <c r="Q1952" t="s">
        <v>3929</v>
      </c>
      <c r="R1952" t="s">
        <v>131</v>
      </c>
      <c r="S1952" s="83">
        <v>0</v>
      </c>
      <c r="T1952" s="83">
        <v>97.21</v>
      </c>
      <c r="U1952" s="83">
        <v>-97.21</v>
      </c>
      <c r="V1952" s="83">
        <v>0</v>
      </c>
      <c r="W1952" s="83">
        <v>0</v>
      </c>
      <c r="X1952" s="83">
        <v>0.74878811575217175</v>
      </c>
      <c r="Y1952">
        <v>0</v>
      </c>
      <c r="Z1952" s="83">
        <v>-9.7210000000000001</v>
      </c>
      <c r="AA1952" s="83">
        <v>-8.9722118842478285</v>
      </c>
    </row>
    <row r="1953" spans="1:27" x14ac:dyDescent="0.25">
      <c r="A1953" t="s">
        <v>1529</v>
      </c>
      <c r="B1953" t="s">
        <v>1529</v>
      </c>
      <c r="C1953" t="s">
        <v>3062</v>
      </c>
      <c r="D1953" t="s">
        <v>3063</v>
      </c>
      <c r="E1953" t="s">
        <v>3064</v>
      </c>
      <c r="F1953" t="s">
        <v>2745</v>
      </c>
      <c r="G1953" t="s">
        <v>2310</v>
      </c>
      <c r="H1953" t="s">
        <v>3065</v>
      </c>
      <c r="I1953" t="s">
        <v>59</v>
      </c>
      <c r="J1953" t="s">
        <v>127</v>
      </c>
      <c r="K1953" t="s">
        <v>75</v>
      </c>
      <c r="L1953" t="s">
        <v>76</v>
      </c>
      <c r="M1953" t="s">
        <v>2100</v>
      </c>
      <c r="N1953" t="s">
        <v>2101</v>
      </c>
      <c r="O1953" t="s">
        <v>1489</v>
      </c>
      <c r="P1953" t="s">
        <v>3930</v>
      </c>
      <c r="Q1953" t="s">
        <v>3931</v>
      </c>
      <c r="R1953" t="s">
        <v>131</v>
      </c>
      <c r="S1953" s="83">
        <v>177.56</v>
      </c>
      <c r="T1953" s="83">
        <v>0</v>
      </c>
      <c r="U1953" s="83">
        <v>177.56</v>
      </c>
      <c r="V1953" s="83">
        <v>0</v>
      </c>
      <c r="W1953" s="83">
        <v>0</v>
      </c>
      <c r="X1953" s="83">
        <v>0</v>
      </c>
      <c r="Y1953">
        <v>0</v>
      </c>
      <c r="Z1953" s="83">
        <v>17.756</v>
      </c>
      <c r="AA1953" s="83">
        <v>17.756</v>
      </c>
    </row>
    <row r="1954" spans="1:27" x14ac:dyDescent="0.25">
      <c r="A1954" t="s">
        <v>1529</v>
      </c>
      <c r="B1954" t="s">
        <v>1529</v>
      </c>
      <c r="C1954" t="s">
        <v>3062</v>
      </c>
      <c r="D1954" t="s">
        <v>3063</v>
      </c>
      <c r="E1954" t="s">
        <v>3064</v>
      </c>
      <c r="F1954" t="s">
        <v>2745</v>
      </c>
      <c r="G1954" t="s">
        <v>2310</v>
      </c>
      <c r="H1954" t="s">
        <v>3065</v>
      </c>
      <c r="I1954" t="s">
        <v>59</v>
      </c>
      <c r="J1954" t="s">
        <v>127</v>
      </c>
      <c r="K1954" t="s">
        <v>75</v>
      </c>
      <c r="L1954" t="s">
        <v>76</v>
      </c>
      <c r="M1954" t="s">
        <v>2100</v>
      </c>
      <c r="N1954" t="s">
        <v>2101</v>
      </c>
      <c r="O1954" t="s">
        <v>3086</v>
      </c>
      <c r="P1954" t="s">
        <v>3087</v>
      </c>
      <c r="Q1954" t="s">
        <v>3088</v>
      </c>
      <c r="R1954" t="s">
        <v>131</v>
      </c>
      <c r="S1954" s="83">
        <v>3521.0699999999997</v>
      </c>
      <c r="T1954" s="83">
        <v>5358.15</v>
      </c>
      <c r="U1954" s="83">
        <v>-1837.0799999999997</v>
      </c>
      <c r="V1954" s="83">
        <v>0</v>
      </c>
      <c r="W1954" s="83">
        <v>0</v>
      </c>
      <c r="X1954" s="83">
        <v>41.27269871841888</v>
      </c>
      <c r="Y1954">
        <v>0</v>
      </c>
      <c r="Z1954" s="83">
        <v>-183.70799999999994</v>
      </c>
      <c r="AA1954" s="83">
        <v>-142.4353012815811</v>
      </c>
    </row>
    <row r="1955" spans="1:27" x14ac:dyDescent="0.25">
      <c r="A1955" t="s">
        <v>1529</v>
      </c>
      <c r="B1955" t="s">
        <v>1529</v>
      </c>
      <c r="C1955" t="s">
        <v>3062</v>
      </c>
      <c r="D1955" t="s">
        <v>3063</v>
      </c>
      <c r="E1955" t="s">
        <v>3064</v>
      </c>
      <c r="F1955" t="s">
        <v>2745</v>
      </c>
      <c r="G1955" t="s">
        <v>2310</v>
      </c>
      <c r="H1955" t="s">
        <v>3065</v>
      </c>
      <c r="I1955" t="s">
        <v>59</v>
      </c>
      <c r="J1955" t="s">
        <v>127</v>
      </c>
      <c r="K1955" t="s">
        <v>75</v>
      </c>
      <c r="L1955" t="s">
        <v>76</v>
      </c>
      <c r="M1955" t="s">
        <v>2100</v>
      </c>
      <c r="N1955" t="s">
        <v>2101</v>
      </c>
      <c r="O1955" t="s">
        <v>3086</v>
      </c>
      <c r="P1955" t="s">
        <v>3089</v>
      </c>
      <c r="Q1955" t="s">
        <v>3090</v>
      </c>
      <c r="R1955" t="s">
        <v>131</v>
      </c>
      <c r="S1955" s="83">
        <v>1350.5</v>
      </c>
      <c r="T1955" s="83">
        <v>945.34999999999991</v>
      </c>
      <c r="U1955" s="83">
        <v>405.15000000000009</v>
      </c>
      <c r="V1955" s="83">
        <v>0</v>
      </c>
      <c r="W1955" s="83">
        <v>0</v>
      </c>
      <c r="X1955" s="83">
        <v>7.2818315525801411</v>
      </c>
      <c r="Y1955">
        <v>0</v>
      </c>
      <c r="Z1955" s="83">
        <v>40.515000000000015</v>
      </c>
      <c r="AA1955" s="83">
        <v>47.796831552580159</v>
      </c>
    </row>
    <row r="1956" spans="1:27" x14ac:dyDescent="0.25">
      <c r="A1956" t="s">
        <v>1529</v>
      </c>
      <c r="B1956" t="s">
        <v>1529</v>
      </c>
      <c r="C1956" t="s">
        <v>3062</v>
      </c>
      <c r="D1956" t="s">
        <v>3063</v>
      </c>
      <c r="E1956" t="s">
        <v>3064</v>
      </c>
      <c r="F1956" t="s">
        <v>2745</v>
      </c>
      <c r="G1956" t="s">
        <v>2310</v>
      </c>
      <c r="H1956" t="s">
        <v>3065</v>
      </c>
      <c r="I1956" t="s">
        <v>59</v>
      </c>
      <c r="J1956" t="s">
        <v>127</v>
      </c>
      <c r="K1956" t="s">
        <v>75</v>
      </c>
      <c r="L1956" t="s">
        <v>76</v>
      </c>
      <c r="M1956" t="s">
        <v>2100</v>
      </c>
      <c r="N1956" t="s">
        <v>2101</v>
      </c>
      <c r="O1956" t="s">
        <v>1491</v>
      </c>
      <c r="P1956" t="s">
        <v>3091</v>
      </c>
      <c r="Q1956" t="s">
        <v>3092</v>
      </c>
      <c r="R1956" t="s">
        <v>131</v>
      </c>
      <c r="S1956" s="83">
        <v>208.71</v>
      </c>
      <c r="T1956" s="83">
        <v>417.42</v>
      </c>
      <c r="U1956" s="83">
        <v>-208.71</v>
      </c>
      <c r="V1956" s="83">
        <v>0</v>
      </c>
      <c r="W1956" s="83">
        <v>0</v>
      </c>
      <c r="X1956" s="83">
        <v>3.2152981717649585</v>
      </c>
      <c r="Y1956">
        <v>0</v>
      </c>
      <c r="Z1956" s="83">
        <v>-20.871000000000002</v>
      </c>
      <c r="AA1956" s="83">
        <v>-17.655701828235046</v>
      </c>
    </row>
    <row r="1957" spans="1:27" x14ac:dyDescent="0.25">
      <c r="A1957" t="s">
        <v>1529</v>
      </c>
      <c r="B1957" t="s">
        <v>1529</v>
      </c>
      <c r="C1957" t="s">
        <v>3062</v>
      </c>
      <c r="D1957" t="s">
        <v>3063</v>
      </c>
      <c r="E1957" t="s">
        <v>3064</v>
      </c>
      <c r="F1957" t="s">
        <v>2745</v>
      </c>
      <c r="G1957" t="s">
        <v>2310</v>
      </c>
      <c r="H1957" t="s">
        <v>3065</v>
      </c>
      <c r="I1957" t="s">
        <v>59</v>
      </c>
      <c r="J1957" t="s">
        <v>127</v>
      </c>
      <c r="K1957" t="s">
        <v>75</v>
      </c>
      <c r="L1957" t="s">
        <v>76</v>
      </c>
      <c r="M1957" t="s">
        <v>2100</v>
      </c>
      <c r="N1957" t="s">
        <v>2101</v>
      </c>
      <c r="O1957" t="s">
        <v>1491</v>
      </c>
      <c r="P1957" t="s">
        <v>3093</v>
      </c>
      <c r="Q1957" t="s">
        <v>3094</v>
      </c>
      <c r="R1957" t="s">
        <v>131</v>
      </c>
      <c r="S1957" s="83">
        <v>131.78</v>
      </c>
      <c r="T1957" s="83">
        <v>131.78</v>
      </c>
      <c r="U1957" s="83">
        <v>0</v>
      </c>
      <c r="V1957" s="83">
        <v>0</v>
      </c>
      <c r="W1957" s="83">
        <v>0</v>
      </c>
      <c r="X1957" s="83">
        <v>1.0150735304374159</v>
      </c>
      <c r="Y1957">
        <v>0</v>
      </c>
      <c r="Z1957" s="83">
        <v>0</v>
      </c>
      <c r="AA1957" s="83">
        <v>1.0150735304374159</v>
      </c>
    </row>
    <row r="1958" spans="1:27" x14ac:dyDescent="0.25">
      <c r="A1958" t="s">
        <v>1529</v>
      </c>
      <c r="B1958" t="s">
        <v>1529</v>
      </c>
      <c r="C1958" t="s">
        <v>3062</v>
      </c>
      <c r="D1958" t="s">
        <v>3063</v>
      </c>
      <c r="E1958" t="s">
        <v>3064</v>
      </c>
      <c r="F1958" t="s">
        <v>2745</v>
      </c>
      <c r="G1958" t="s">
        <v>2310</v>
      </c>
      <c r="H1958" t="s">
        <v>3065</v>
      </c>
      <c r="I1958" t="s">
        <v>59</v>
      </c>
      <c r="J1958" t="s">
        <v>127</v>
      </c>
      <c r="K1958" t="s">
        <v>75</v>
      </c>
      <c r="L1958" t="s">
        <v>76</v>
      </c>
      <c r="M1958" t="s">
        <v>2100</v>
      </c>
      <c r="N1958" t="s">
        <v>2101</v>
      </c>
      <c r="O1958" t="s">
        <v>1491</v>
      </c>
      <c r="P1958" t="s">
        <v>3932</v>
      </c>
      <c r="Q1958" t="s">
        <v>3933</v>
      </c>
      <c r="R1958" t="s">
        <v>131</v>
      </c>
      <c r="S1958" s="83">
        <v>67.73</v>
      </c>
      <c r="T1958" s="83">
        <v>0</v>
      </c>
      <c r="U1958" s="83">
        <v>67.73</v>
      </c>
      <c r="V1958" s="83">
        <v>0</v>
      </c>
      <c r="W1958" s="83">
        <v>0</v>
      </c>
      <c r="X1958" s="83">
        <v>0</v>
      </c>
      <c r="Y1958">
        <v>0</v>
      </c>
      <c r="Z1958" s="83">
        <v>6.7730000000000006</v>
      </c>
      <c r="AA1958" s="83">
        <v>6.7730000000000006</v>
      </c>
    </row>
    <row r="1959" spans="1:27" x14ac:dyDescent="0.25">
      <c r="A1959" t="s">
        <v>1529</v>
      </c>
      <c r="B1959" t="s">
        <v>1529</v>
      </c>
      <c r="C1959" t="s">
        <v>3062</v>
      </c>
      <c r="D1959" t="s">
        <v>3063</v>
      </c>
      <c r="E1959" t="s">
        <v>3064</v>
      </c>
      <c r="F1959" t="s">
        <v>2745</v>
      </c>
      <c r="G1959" t="s">
        <v>2310</v>
      </c>
      <c r="H1959" t="s">
        <v>3065</v>
      </c>
      <c r="I1959" t="s">
        <v>59</v>
      </c>
      <c r="J1959" t="s">
        <v>127</v>
      </c>
      <c r="K1959" t="s">
        <v>75</v>
      </c>
      <c r="L1959" t="s">
        <v>76</v>
      </c>
      <c r="M1959" t="s">
        <v>2100</v>
      </c>
      <c r="N1959" t="s">
        <v>2101</v>
      </c>
      <c r="O1959" t="s">
        <v>1488</v>
      </c>
      <c r="P1959" t="s">
        <v>3095</v>
      </c>
      <c r="Q1959" t="s">
        <v>3096</v>
      </c>
      <c r="R1959" t="s">
        <v>131</v>
      </c>
      <c r="S1959" s="83">
        <v>0</v>
      </c>
      <c r="T1959" s="83">
        <v>97.86</v>
      </c>
      <c r="U1959" s="83">
        <v>-97.86</v>
      </c>
      <c r="V1959" s="83">
        <v>0</v>
      </c>
      <c r="W1959" s="83">
        <v>0</v>
      </c>
      <c r="X1959" s="83">
        <v>0.75379492858252795</v>
      </c>
      <c r="Y1959">
        <v>0</v>
      </c>
      <c r="Z1959" s="83">
        <v>-9.7860000000000014</v>
      </c>
      <c r="AA1959" s="83">
        <v>-9.032205071417474</v>
      </c>
    </row>
    <row r="1960" spans="1:27" x14ac:dyDescent="0.25">
      <c r="A1960" t="s">
        <v>1529</v>
      </c>
      <c r="B1960" t="s">
        <v>1529</v>
      </c>
      <c r="C1960" t="s">
        <v>3062</v>
      </c>
      <c r="D1960" t="s">
        <v>3063</v>
      </c>
      <c r="E1960" t="s">
        <v>3064</v>
      </c>
      <c r="F1960" t="s">
        <v>2745</v>
      </c>
      <c r="G1960" t="s">
        <v>2310</v>
      </c>
      <c r="H1960" t="s">
        <v>3065</v>
      </c>
      <c r="I1960" t="s">
        <v>59</v>
      </c>
      <c r="J1960" t="s">
        <v>127</v>
      </c>
      <c r="K1960" t="s">
        <v>75</v>
      </c>
      <c r="L1960" t="s">
        <v>76</v>
      </c>
      <c r="M1960" t="s">
        <v>2100</v>
      </c>
      <c r="N1960" t="s">
        <v>2101</v>
      </c>
      <c r="O1960" t="s">
        <v>1487</v>
      </c>
      <c r="P1960" t="s">
        <v>3097</v>
      </c>
      <c r="Q1960" t="s">
        <v>3098</v>
      </c>
      <c r="R1960" t="s">
        <v>131</v>
      </c>
      <c r="S1960" s="83">
        <v>308.58</v>
      </c>
      <c r="T1960" s="83">
        <v>0</v>
      </c>
      <c r="U1960" s="83">
        <v>308.58</v>
      </c>
      <c r="V1960" s="83">
        <v>0</v>
      </c>
      <c r="W1960" s="83">
        <v>0</v>
      </c>
      <c r="X1960" s="83">
        <v>0</v>
      </c>
      <c r="Y1960">
        <v>0</v>
      </c>
      <c r="Z1960" s="83">
        <v>30.858000000000001</v>
      </c>
      <c r="AA1960" s="83">
        <v>30.858000000000001</v>
      </c>
    </row>
    <row r="1961" spans="1:27" x14ac:dyDescent="0.25">
      <c r="A1961" t="s">
        <v>1529</v>
      </c>
      <c r="B1961" t="s">
        <v>1529</v>
      </c>
      <c r="C1961" t="s">
        <v>3062</v>
      </c>
      <c r="D1961" t="s">
        <v>3063</v>
      </c>
      <c r="E1961" t="s">
        <v>3064</v>
      </c>
      <c r="F1961" t="s">
        <v>2745</v>
      </c>
      <c r="G1961" t="s">
        <v>2310</v>
      </c>
      <c r="H1961" t="s">
        <v>3065</v>
      </c>
      <c r="I1961" t="s">
        <v>59</v>
      </c>
      <c r="J1961" t="s">
        <v>127</v>
      </c>
      <c r="K1961" t="s">
        <v>75</v>
      </c>
      <c r="L1961" t="s">
        <v>76</v>
      </c>
      <c r="M1961" t="s">
        <v>2100</v>
      </c>
      <c r="N1961" t="s">
        <v>3099</v>
      </c>
      <c r="O1961" t="s">
        <v>1493</v>
      </c>
      <c r="P1961" t="s">
        <v>3100</v>
      </c>
      <c r="Q1961" t="s">
        <v>3101</v>
      </c>
      <c r="R1961" t="s">
        <v>131</v>
      </c>
      <c r="S1961" s="83">
        <v>224.05</v>
      </c>
      <c r="T1961" s="83">
        <v>672.15000000000009</v>
      </c>
      <c r="U1961" s="83">
        <v>-448.10000000000008</v>
      </c>
      <c r="V1961" s="83">
        <v>0</v>
      </c>
      <c r="W1961" s="83">
        <v>0</v>
      </c>
      <c r="X1961" s="83">
        <v>5.1774296060366458</v>
      </c>
      <c r="Y1961">
        <v>0</v>
      </c>
      <c r="Z1961" s="83">
        <v>-44.810000000000016</v>
      </c>
      <c r="AA1961" s="83">
        <v>-39.63257039396337</v>
      </c>
    </row>
    <row r="1962" spans="1:27" x14ac:dyDescent="0.25">
      <c r="A1962" t="s">
        <v>1529</v>
      </c>
      <c r="B1962" t="s">
        <v>1529</v>
      </c>
      <c r="C1962" t="s">
        <v>3062</v>
      </c>
      <c r="D1962" t="s">
        <v>3063</v>
      </c>
      <c r="E1962" t="s">
        <v>3064</v>
      </c>
      <c r="F1962" t="s">
        <v>2745</v>
      </c>
      <c r="G1962" t="s">
        <v>2310</v>
      </c>
      <c r="H1962" t="s">
        <v>3065</v>
      </c>
      <c r="I1962" t="s">
        <v>59</v>
      </c>
      <c r="J1962" t="s">
        <v>127</v>
      </c>
      <c r="K1962" t="s">
        <v>75</v>
      </c>
      <c r="L1962" t="s">
        <v>76</v>
      </c>
      <c r="M1962" t="s">
        <v>2100</v>
      </c>
      <c r="N1962" t="s">
        <v>3099</v>
      </c>
      <c r="O1962" t="s">
        <v>1493</v>
      </c>
      <c r="P1962" t="s">
        <v>3102</v>
      </c>
      <c r="Q1962" t="s">
        <v>3103</v>
      </c>
      <c r="R1962" t="s">
        <v>131</v>
      </c>
      <c r="S1962" s="83">
        <v>0</v>
      </c>
      <c r="T1962" s="83">
        <v>933.84</v>
      </c>
      <c r="U1962" s="83">
        <v>-933.84</v>
      </c>
      <c r="V1962" s="83">
        <v>0</v>
      </c>
      <c r="W1962" s="83">
        <v>0</v>
      </c>
      <c r="X1962" s="83">
        <v>7.1931724515379916</v>
      </c>
      <c r="Y1962">
        <v>0</v>
      </c>
      <c r="Z1962" s="83">
        <v>-93.384000000000015</v>
      </c>
      <c r="AA1962" s="83">
        <v>-86.190827548462025</v>
      </c>
    </row>
    <row r="1963" spans="1:27" x14ac:dyDescent="0.25">
      <c r="A1963" t="s">
        <v>1529</v>
      </c>
      <c r="B1963" t="s">
        <v>1529</v>
      </c>
      <c r="C1963" t="s">
        <v>3062</v>
      </c>
      <c r="D1963" t="s">
        <v>3063</v>
      </c>
      <c r="E1963" t="s">
        <v>3064</v>
      </c>
      <c r="F1963" t="s">
        <v>2745</v>
      </c>
      <c r="G1963" t="s">
        <v>2310</v>
      </c>
      <c r="H1963" t="s">
        <v>3065</v>
      </c>
      <c r="I1963" t="s">
        <v>59</v>
      </c>
      <c r="J1963" t="s">
        <v>127</v>
      </c>
      <c r="K1963" t="s">
        <v>75</v>
      </c>
      <c r="L1963" t="s">
        <v>76</v>
      </c>
      <c r="M1963" t="s">
        <v>2100</v>
      </c>
      <c r="N1963" t="s">
        <v>3099</v>
      </c>
      <c r="O1963" t="s">
        <v>1493</v>
      </c>
      <c r="P1963" t="s">
        <v>3104</v>
      </c>
      <c r="Q1963" t="s">
        <v>3105</v>
      </c>
      <c r="R1963" t="s">
        <v>131</v>
      </c>
      <c r="S1963" s="83">
        <v>0</v>
      </c>
      <c r="T1963" s="83">
        <v>108.32</v>
      </c>
      <c r="U1963" s="83">
        <v>-108.32</v>
      </c>
      <c r="V1963" s="83">
        <v>0</v>
      </c>
      <c r="W1963" s="83">
        <v>0</v>
      </c>
      <c r="X1963" s="83">
        <v>0.83436610120641141</v>
      </c>
      <c r="Y1963">
        <v>0</v>
      </c>
      <c r="Z1963" s="83">
        <v>-10.832000000000001</v>
      </c>
      <c r="AA1963" s="83">
        <v>-9.9976338987935893</v>
      </c>
    </row>
    <row r="1964" spans="1:27" x14ac:dyDescent="0.25">
      <c r="A1964" t="s">
        <v>1529</v>
      </c>
      <c r="B1964" t="s">
        <v>1529</v>
      </c>
      <c r="C1964" t="s">
        <v>3062</v>
      </c>
      <c r="D1964" t="s">
        <v>3063</v>
      </c>
      <c r="E1964" t="s">
        <v>3064</v>
      </c>
      <c r="F1964" t="s">
        <v>2745</v>
      </c>
      <c r="G1964" t="s">
        <v>2310</v>
      </c>
      <c r="H1964" t="s">
        <v>3065</v>
      </c>
      <c r="I1964" t="s">
        <v>59</v>
      </c>
      <c r="J1964" t="s">
        <v>127</v>
      </c>
      <c r="K1964" t="s">
        <v>75</v>
      </c>
      <c r="L1964" t="s">
        <v>76</v>
      </c>
      <c r="M1964" t="s">
        <v>2100</v>
      </c>
      <c r="N1964" t="s">
        <v>3099</v>
      </c>
      <c r="O1964" t="s">
        <v>1493</v>
      </c>
      <c r="P1964" t="s">
        <v>3106</v>
      </c>
      <c r="Q1964" t="s">
        <v>3107</v>
      </c>
      <c r="R1964" t="s">
        <v>131</v>
      </c>
      <c r="S1964" s="83">
        <v>294.14</v>
      </c>
      <c r="T1964" s="83">
        <v>0</v>
      </c>
      <c r="U1964" s="83">
        <v>294.14</v>
      </c>
      <c r="V1964" s="83">
        <v>0</v>
      </c>
      <c r="W1964" s="83">
        <v>0</v>
      </c>
      <c r="X1964" s="83">
        <v>0</v>
      </c>
      <c r="Y1964">
        <v>0</v>
      </c>
      <c r="Z1964" s="83">
        <v>29.414000000000001</v>
      </c>
      <c r="AA1964" s="83">
        <v>29.414000000000001</v>
      </c>
    </row>
    <row r="1965" spans="1:27" x14ac:dyDescent="0.25">
      <c r="A1965" t="s">
        <v>1529</v>
      </c>
      <c r="B1965" t="s">
        <v>1529</v>
      </c>
      <c r="C1965" t="s">
        <v>3062</v>
      </c>
      <c r="D1965" t="s">
        <v>3063</v>
      </c>
      <c r="E1965" t="s">
        <v>3064</v>
      </c>
      <c r="F1965" t="s">
        <v>2745</v>
      </c>
      <c r="G1965" t="s">
        <v>2310</v>
      </c>
      <c r="H1965" t="s">
        <v>3065</v>
      </c>
      <c r="I1965" t="s">
        <v>59</v>
      </c>
      <c r="J1965" t="s">
        <v>127</v>
      </c>
      <c r="K1965" t="s">
        <v>75</v>
      </c>
      <c r="L1965" t="s">
        <v>76</v>
      </c>
      <c r="M1965" t="s">
        <v>2100</v>
      </c>
      <c r="N1965" t="s">
        <v>3099</v>
      </c>
      <c r="O1965" t="s">
        <v>1493</v>
      </c>
      <c r="P1965" t="s">
        <v>3108</v>
      </c>
      <c r="Q1965" t="s">
        <v>3109</v>
      </c>
      <c r="R1965" t="s">
        <v>131</v>
      </c>
      <c r="S1965" s="83">
        <v>0</v>
      </c>
      <c r="T1965" s="83">
        <v>38.03</v>
      </c>
      <c r="U1965" s="83">
        <v>-38.03</v>
      </c>
      <c r="V1965" s="83">
        <v>0</v>
      </c>
      <c r="W1965" s="83">
        <v>0</v>
      </c>
      <c r="X1965" s="83">
        <v>0.29293706452067791</v>
      </c>
      <c r="Y1965">
        <v>0</v>
      </c>
      <c r="Z1965" s="83">
        <v>-3.8030000000000004</v>
      </c>
      <c r="AA1965" s="83">
        <v>-3.5100629354793225</v>
      </c>
    </row>
    <row r="1966" spans="1:27" x14ac:dyDescent="0.25">
      <c r="A1966" t="s">
        <v>1529</v>
      </c>
      <c r="B1966" t="s">
        <v>1529</v>
      </c>
      <c r="C1966" t="s">
        <v>3062</v>
      </c>
      <c r="D1966" t="s">
        <v>3063</v>
      </c>
      <c r="E1966" t="s">
        <v>3064</v>
      </c>
      <c r="F1966" t="s">
        <v>2745</v>
      </c>
      <c r="G1966" t="s">
        <v>2310</v>
      </c>
      <c r="H1966" t="s">
        <v>3065</v>
      </c>
      <c r="I1966" t="s">
        <v>59</v>
      </c>
      <c r="J1966" t="s">
        <v>127</v>
      </c>
      <c r="K1966" t="s">
        <v>75</v>
      </c>
      <c r="L1966" t="s">
        <v>76</v>
      </c>
      <c r="M1966" t="s">
        <v>2100</v>
      </c>
      <c r="N1966" t="s">
        <v>3099</v>
      </c>
      <c r="O1966" t="s">
        <v>1492</v>
      </c>
      <c r="P1966" t="s">
        <v>3110</v>
      </c>
      <c r="Q1966" t="s">
        <v>3111</v>
      </c>
      <c r="R1966" t="s">
        <v>131</v>
      </c>
      <c r="S1966" s="83">
        <v>1323.3000000000002</v>
      </c>
      <c r="T1966" s="83">
        <v>4805.1499999999996</v>
      </c>
      <c r="U1966" s="83">
        <v>-3481.8499999999995</v>
      </c>
      <c r="V1966" s="83">
        <v>0</v>
      </c>
      <c r="W1966" s="83">
        <v>0</v>
      </c>
      <c r="X1966" s="83">
        <v>37.013056418131349</v>
      </c>
      <c r="Y1966">
        <v>0</v>
      </c>
      <c r="Z1966" s="83">
        <v>-348.185</v>
      </c>
      <c r="AA1966" s="83">
        <v>-311.17194358186867</v>
      </c>
    </row>
    <row r="1967" spans="1:27" x14ac:dyDescent="0.25">
      <c r="A1967" t="s">
        <v>1529</v>
      </c>
      <c r="B1967" t="s">
        <v>1529</v>
      </c>
      <c r="C1967" t="s">
        <v>3062</v>
      </c>
      <c r="D1967" t="s">
        <v>3063</v>
      </c>
      <c r="E1967" t="s">
        <v>3064</v>
      </c>
      <c r="F1967" t="s">
        <v>2745</v>
      </c>
      <c r="G1967" t="s">
        <v>2310</v>
      </c>
      <c r="H1967" t="s">
        <v>3065</v>
      </c>
      <c r="I1967" t="s">
        <v>59</v>
      </c>
      <c r="J1967" t="s">
        <v>127</v>
      </c>
      <c r="K1967" t="s">
        <v>75</v>
      </c>
      <c r="L1967" t="s">
        <v>76</v>
      </c>
      <c r="M1967" t="s">
        <v>2100</v>
      </c>
      <c r="N1967" t="s">
        <v>3099</v>
      </c>
      <c r="O1967" t="s">
        <v>1492</v>
      </c>
      <c r="P1967" t="s">
        <v>3934</v>
      </c>
      <c r="Q1967" t="s">
        <v>3935</v>
      </c>
      <c r="R1967" t="s">
        <v>131</v>
      </c>
      <c r="S1967" s="83">
        <v>0</v>
      </c>
      <c r="T1967" s="83">
        <v>337.32</v>
      </c>
      <c r="U1967" s="83">
        <v>-337.32</v>
      </c>
      <c r="V1967" s="83">
        <v>0</v>
      </c>
      <c r="W1967" s="83">
        <v>0</v>
      </c>
      <c r="X1967" s="83">
        <v>2.5983047752856971</v>
      </c>
      <c r="Y1967">
        <v>0</v>
      </c>
      <c r="Z1967" s="83">
        <v>-33.731999999999999</v>
      </c>
      <c r="AA1967" s="83">
        <v>-31.133695224714302</v>
      </c>
    </row>
    <row r="1968" spans="1:27" x14ac:dyDescent="0.25">
      <c r="A1968" t="s">
        <v>1529</v>
      </c>
      <c r="B1968" t="s">
        <v>1529</v>
      </c>
      <c r="C1968" t="s">
        <v>3062</v>
      </c>
      <c r="D1968" t="s">
        <v>3063</v>
      </c>
      <c r="E1968" t="s">
        <v>3064</v>
      </c>
      <c r="F1968" t="s">
        <v>2745</v>
      </c>
      <c r="G1968" t="s">
        <v>2310</v>
      </c>
      <c r="H1968" t="s">
        <v>3065</v>
      </c>
      <c r="I1968" t="s">
        <v>59</v>
      </c>
      <c r="J1968" t="s">
        <v>127</v>
      </c>
      <c r="K1968" t="s">
        <v>75</v>
      </c>
      <c r="L1968" t="s">
        <v>76</v>
      </c>
      <c r="M1968" t="s">
        <v>2100</v>
      </c>
      <c r="N1968" t="s">
        <v>3099</v>
      </c>
      <c r="O1968" t="s">
        <v>1492</v>
      </c>
      <c r="P1968" t="s">
        <v>3936</v>
      </c>
      <c r="Q1968" t="s">
        <v>3937</v>
      </c>
      <c r="R1968" t="s">
        <v>131</v>
      </c>
      <c r="S1968" s="83">
        <v>0</v>
      </c>
      <c r="T1968" s="83">
        <v>196.24</v>
      </c>
      <c r="U1968" s="83">
        <v>-196.24</v>
      </c>
      <c r="V1968" s="83">
        <v>0</v>
      </c>
      <c r="W1968" s="83">
        <v>0</v>
      </c>
      <c r="X1968" s="83">
        <v>1.5115953074293407</v>
      </c>
      <c r="Y1968">
        <v>0</v>
      </c>
      <c r="Z1968" s="83">
        <v>-19.624000000000002</v>
      </c>
      <c r="AA1968" s="83">
        <v>-18.11240469257066</v>
      </c>
    </row>
    <row r="1969" spans="1:27" x14ac:dyDescent="0.25">
      <c r="A1969" t="s">
        <v>1529</v>
      </c>
      <c r="B1969" t="s">
        <v>1529</v>
      </c>
      <c r="C1969" t="s">
        <v>3062</v>
      </c>
      <c r="D1969" t="s">
        <v>3063</v>
      </c>
      <c r="E1969" t="s">
        <v>3064</v>
      </c>
      <c r="F1969" t="s">
        <v>2745</v>
      </c>
      <c r="G1969" t="s">
        <v>2310</v>
      </c>
      <c r="H1969" t="s">
        <v>3065</v>
      </c>
      <c r="I1969" t="s">
        <v>59</v>
      </c>
      <c r="J1969" t="s">
        <v>127</v>
      </c>
      <c r="K1969" t="s">
        <v>75</v>
      </c>
      <c r="L1969" t="s">
        <v>76</v>
      </c>
      <c r="M1969" t="s">
        <v>2100</v>
      </c>
      <c r="N1969" t="s">
        <v>3099</v>
      </c>
      <c r="O1969" t="s">
        <v>1492</v>
      </c>
      <c r="P1969" t="s">
        <v>3938</v>
      </c>
      <c r="Q1969" t="s">
        <v>3939</v>
      </c>
      <c r="R1969" t="s">
        <v>131</v>
      </c>
      <c r="S1969" s="83">
        <v>0</v>
      </c>
      <c r="T1969" s="83">
        <v>40.46</v>
      </c>
      <c r="U1969" s="83">
        <v>-40.46</v>
      </c>
      <c r="V1969" s="83">
        <v>0</v>
      </c>
      <c r="W1969" s="83">
        <v>0</v>
      </c>
      <c r="X1969" s="83">
        <v>0.31165484171723973</v>
      </c>
      <c r="Y1969">
        <v>0</v>
      </c>
      <c r="Z1969" s="83">
        <v>-4.0460000000000003</v>
      </c>
      <c r="AA1969" s="83">
        <v>-3.7343451582827605</v>
      </c>
    </row>
    <row r="1970" spans="1:27" x14ac:dyDescent="0.25">
      <c r="A1970" t="s">
        <v>1529</v>
      </c>
      <c r="B1970" t="s">
        <v>1529</v>
      </c>
      <c r="C1970" t="s">
        <v>3062</v>
      </c>
      <c r="D1970" t="s">
        <v>3063</v>
      </c>
      <c r="E1970" t="s">
        <v>3064</v>
      </c>
      <c r="F1970" t="s">
        <v>2745</v>
      </c>
      <c r="G1970" t="s">
        <v>2310</v>
      </c>
      <c r="H1970" t="s">
        <v>3065</v>
      </c>
      <c r="I1970" t="s">
        <v>59</v>
      </c>
      <c r="J1970" t="s">
        <v>193</v>
      </c>
      <c r="K1970" t="s">
        <v>60</v>
      </c>
      <c r="L1970" t="s">
        <v>61</v>
      </c>
      <c r="M1970" t="s">
        <v>194</v>
      </c>
      <c r="N1970" t="s">
        <v>656</v>
      </c>
      <c r="O1970" t="s">
        <v>657</v>
      </c>
      <c r="P1970" t="s">
        <v>1150</v>
      </c>
      <c r="Q1970" t="s">
        <v>1151</v>
      </c>
      <c r="R1970" t="s">
        <v>131</v>
      </c>
      <c r="S1970" s="83">
        <v>18.38</v>
      </c>
      <c r="T1970" s="83">
        <v>55.14</v>
      </c>
      <c r="U1970" s="83">
        <v>-36.760000000000005</v>
      </c>
      <c r="V1970" s="83">
        <v>0</v>
      </c>
      <c r="W1970" s="83">
        <v>0</v>
      </c>
      <c r="X1970" s="83">
        <v>0.42473178379358867</v>
      </c>
      <c r="Y1970">
        <v>0</v>
      </c>
      <c r="Z1970" s="83">
        <v>-3.6760000000000002</v>
      </c>
      <c r="AA1970" s="83">
        <v>-3.2512682162064115</v>
      </c>
    </row>
    <row r="1971" spans="1:27" x14ac:dyDescent="0.25">
      <c r="A1971" t="s">
        <v>1529</v>
      </c>
      <c r="B1971" t="s">
        <v>1529</v>
      </c>
      <c r="C1971" t="s">
        <v>3062</v>
      </c>
      <c r="D1971" t="s">
        <v>3063</v>
      </c>
      <c r="E1971" t="s">
        <v>3064</v>
      </c>
      <c r="F1971" t="s">
        <v>2745</v>
      </c>
      <c r="G1971" t="s">
        <v>2310</v>
      </c>
      <c r="H1971" t="s">
        <v>3065</v>
      </c>
      <c r="I1971" t="s">
        <v>59</v>
      </c>
      <c r="J1971" t="s">
        <v>193</v>
      </c>
      <c r="K1971" t="s">
        <v>60</v>
      </c>
      <c r="L1971" t="s">
        <v>61</v>
      </c>
      <c r="M1971" t="s">
        <v>194</v>
      </c>
      <c r="N1971" t="s">
        <v>656</v>
      </c>
      <c r="O1971" t="s">
        <v>657</v>
      </c>
      <c r="P1971" t="s">
        <v>1019</v>
      </c>
      <c r="Q1971" t="s">
        <v>1020</v>
      </c>
      <c r="R1971" t="s">
        <v>131</v>
      </c>
      <c r="S1971" s="83">
        <v>24.09</v>
      </c>
      <c r="T1971" s="83">
        <v>0</v>
      </c>
      <c r="U1971" s="83">
        <v>24.09</v>
      </c>
      <c r="V1971" s="83">
        <v>0</v>
      </c>
      <c r="W1971" s="83">
        <v>0</v>
      </c>
      <c r="X1971" s="83">
        <v>0</v>
      </c>
      <c r="Y1971">
        <v>0</v>
      </c>
      <c r="Z1971" s="83">
        <v>2.4090000000000003</v>
      </c>
      <c r="AA1971" s="83">
        <v>2.4090000000000003</v>
      </c>
    </row>
    <row r="1972" spans="1:27" x14ac:dyDescent="0.25">
      <c r="A1972" t="s">
        <v>1529</v>
      </c>
      <c r="B1972" t="s">
        <v>1529</v>
      </c>
      <c r="C1972" t="s">
        <v>3062</v>
      </c>
      <c r="D1972" t="s">
        <v>3063</v>
      </c>
      <c r="E1972" t="s">
        <v>3064</v>
      </c>
      <c r="F1972" t="s">
        <v>2745</v>
      </c>
      <c r="G1972" t="s">
        <v>2310</v>
      </c>
      <c r="H1972" t="s">
        <v>3065</v>
      </c>
      <c r="I1972" t="s">
        <v>59</v>
      </c>
      <c r="J1972" t="s">
        <v>193</v>
      </c>
      <c r="K1972" t="s">
        <v>60</v>
      </c>
      <c r="L1972" t="s">
        <v>61</v>
      </c>
      <c r="M1972" t="s">
        <v>194</v>
      </c>
      <c r="N1972" t="s">
        <v>750</v>
      </c>
      <c r="O1972" t="s">
        <v>751</v>
      </c>
      <c r="P1972" t="s">
        <v>883</v>
      </c>
      <c r="Q1972" t="s">
        <v>884</v>
      </c>
      <c r="R1972" t="s">
        <v>131</v>
      </c>
      <c r="S1972" s="83">
        <v>255.32</v>
      </c>
      <c r="T1972" s="83">
        <v>806.49</v>
      </c>
      <c r="U1972" s="83">
        <v>-551.16999999999996</v>
      </c>
      <c r="V1972" s="83">
        <v>0</v>
      </c>
      <c r="W1972" s="83">
        <v>0</v>
      </c>
      <c r="X1972" s="83">
        <v>6.2122222762366945</v>
      </c>
      <c r="Y1972">
        <v>0</v>
      </c>
      <c r="Z1972" s="83">
        <v>-55.116999999999997</v>
      </c>
      <c r="AA1972" s="83">
        <v>-48.90477772376331</v>
      </c>
    </row>
    <row r="1973" spans="1:27" x14ac:dyDescent="0.25">
      <c r="A1973" t="s">
        <v>1529</v>
      </c>
      <c r="B1973" t="s">
        <v>1529</v>
      </c>
      <c r="C1973" t="s">
        <v>3062</v>
      </c>
      <c r="D1973" t="s">
        <v>3063</v>
      </c>
      <c r="E1973" t="s">
        <v>3064</v>
      </c>
      <c r="F1973" t="s">
        <v>2745</v>
      </c>
      <c r="G1973" t="s">
        <v>2310</v>
      </c>
      <c r="H1973" t="s">
        <v>3065</v>
      </c>
      <c r="I1973" t="s">
        <v>59</v>
      </c>
      <c r="J1973" t="s">
        <v>193</v>
      </c>
      <c r="K1973" t="s">
        <v>60</v>
      </c>
      <c r="L1973" t="s">
        <v>61</v>
      </c>
      <c r="M1973" t="s">
        <v>194</v>
      </c>
      <c r="N1973" t="s">
        <v>750</v>
      </c>
      <c r="O1973" t="s">
        <v>751</v>
      </c>
      <c r="P1973" t="s">
        <v>892</v>
      </c>
      <c r="Q1973" t="s">
        <v>893</v>
      </c>
      <c r="R1973" t="s">
        <v>131</v>
      </c>
      <c r="S1973" s="83">
        <v>26.21</v>
      </c>
      <c r="T1973" s="83">
        <v>0</v>
      </c>
      <c r="U1973" s="83">
        <v>26.21</v>
      </c>
      <c r="V1973" s="83">
        <v>0</v>
      </c>
      <c r="W1973" s="83">
        <v>0</v>
      </c>
      <c r="X1973" s="83">
        <v>0</v>
      </c>
      <c r="Y1973">
        <v>0</v>
      </c>
      <c r="Z1973" s="83">
        <v>2.6210000000000004</v>
      </c>
      <c r="AA1973" s="83">
        <v>2.6210000000000004</v>
      </c>
    </row>
    <row r="1974" spans="1:27" x14ac:dyDescent="0.25">
      <c r="A1974" t="s">
        <v>1529</v>
      </c>
      <c r="B1974" t="s">
        <v>1529</v>
      </c>
      <c r="C1974" t="s">
        <v>3062</v>
      </c>
      <c r="D1974" t="s">
        <v>3063</v>
      </c>
      <c r="E1974" t="s">
        <v>3064</v>
      </c>
      <c r="F1974" t="s">
        <v>2745</v>
      </c>
      <c r="G1974" t="s">
        <v>2310</v>
      </c>
      <c r="H1974" t="s">
        <v>3065</v>
      </c>
      <c r="I1974" t="s">
        <v>59</v>
      </c>
      <c r="J1974" t="s">
        <v>193</v>
      </c>
      <c r="K1974" t="s">
        <v>60</v>
      </c>
      <c r="L1974" t="s">
        <v>61</v>
      </c>
      <c r="M1974" t="s">
        <v>194</v>
      </c>
      <c r="N1974" t="s">
        <v>750</v>
      </c>
      <c r="O1974" t="s">
        <v>751</v>
      </c>
      <c r="P1974" t="s">
        <v>1152</v>
      </c>
      <c r="Q1974" t="s">
        <v>1153</v>
      </c>
      <c r="R1974" t="s">
        <v>131</v>
      </c>
      <c r="S1974" s="83">
        <v>148.92000000000002</v>
      </c>
      <c r="T1974" s="83">
        <v>198.56</v>
      </c>
      <c r="U1974" s="83">
        <v>-49.639999999999972</v>
      </c>
      <c r="V1974" s="83">
        <v>0</v>
      </c>
      <c r="W1974" s="83">
        <v>0</v>
      </c>
      <c r="X1974" s="83">
        <v>1.5294657778392269</v>
      </c>
      <c r="Y1974">
        <v>0</v>
      </c>
      <c r="Z1974" s="83">
        <v>-4.9639999999999969</v>
      </c>
      <c r="AA1974" s="83">
        <v>-3.4345342221607709</v>
      </c>
    </row>
    <row r="1975" spans="1:27" x14ac:dyDescent="0.25">
      <c r="A1975" t="s">
        <v>1529</v>
      </c>
      <c r="B1975" t="s">
        <v>1529</v>
      </c>
      <c r="C1975" t="s">
        <v>3062</v>
      </c>
      <c r="D1975" t="s">
        <v>3063</v>
      </c>
      <c r="E1975" t="s">
        <v>3064</v>
      </c>
      <c r="F1975" t="s">
        <v>2745</v>
      </c>
      <c r="G1975" t="s">
        <v>2310</v>
      </c>
      <c r="H1975" t="s">
        <v>3065</v>
      </c>
      <c r="I1975" t="s">
        <v>59</v>
      </c>
      <c r="J1975" t="s">
        <v>193</v>
      </c>
      <c r="K1975" t="s">
        <v>60</v>
      </c>
      <c r="L1975" t="s">
        <v>61</v>
      </c>
      <c r="M1975" t="s">
        <v>194</v>
      </c>
      <c r="N1975" t="s">
        <v>195</v>
      </c>
      <c r="O1975" t="s">
        <v>196</v>
      </c>
      <c r="P1975" t="s">
        <v>345</v>
      </c>
      <c r="Q1975" t="s">
        <v>346</v>
      </c>
      <c r="R1975" t="s">
        <v>131</v>
      </c>
      <c r="S1975" s="83">
        <v>0</v>
      </c>
      <c r="T1975" s="83">
        <v>61.04</v>
      </c>
      <c r="U1975" s="83">
        <v>-61.04</v>
      </c>
      <c r="V1975" s="83">
        <v>0</v>
      </c>
      <c r="W1975" s="83">
        <v>0</v>
      </c>
      <c r="X1975" s="83">
        <v>0.47017823871528208</v>
      </c>
      <c r="Y1975">
        <v>0</v>
      </c>
      <c r="Z1975" s="83">
        <v>-6.1040000000000001</v>
      </c>
      <c r="AA1975" s="83">
        <v>-5.6338217612847181</v>
      </c>
    </row>
    <row r="1976" spans="1:27" x14ac:dyDescent="0.25">
      <c r="A1976" t="s">
        <v>1529</v>
      </c>
      <c r="B1976" t="s">
        <v>1529</v>
      </c>
      <c r="C1976" t="s">
        <v>3062</v>
      </c>
      <c r="D1976" t="s">
        <v>3063</v>
      </c>
      <c r="E1976" t="s">
        <v>3064</v>
      </c>
      <c r="F1976" t="s">
        <v>2745</v>
      </c>
      <c r="G1976" t="s">
        <v>2310</v>
      </c>
      <c r="H1976" t="s">
        <v>3065</v>
      </c>
      <c r="I1976" t="s">
        <v>59</v>
      </c>
      <c r="J1976" t="s">
        <v>193</v>
      </c>
      <c r="K1976" t="s">
        <v>60</v>
      </c>
      <c r="L1976" t="s">
        <v>61</v>
      </c>
      <c r="M1976" t="s">
        <v>194</v>
      </c>
      <c r="N1976" t="s">
        <v>199</v>
      </c>
      <c r="O1976" t="s">
        <v>200</v>
      </c>
      <c r="P1976" t="s">
        <v>201</v>
      </c>
      <c r="Q1976" t="s">
        <v>202</v>
      </c>
      <c r="R1976" t="s">
        <v>131</v>
      </c>
      <c r="S1976" s="83">
        <v>0</v>
      </c>
      <c r="T1976" s="83">
        <v>277.13</v>
      </c>
      <c r="U1976" s="83">
        <v>-277.13</v>
      </c>
      <c r="V1976" s="83">
        <v>0</v>
      </c>
      <c r="W1976" s="83">
        <v>0</v>
      </c>
      <c r="X1976" s="83">
        <v>2.1346739071947272</v>
      </c>
      <c r="Y1976">
        <v>0</v>
      </c>
      <c r="Z1976" s="83">
        <v>-27.713000000000005</v>
      </c>
      <c r="AA1976" s="83">
        <v>-25.57832609280528</v>
      </c>
    </row>
    <row r="1977" spans="1:27" x14ac:dyDescent="0.25">
      <c r="A1977" t="s">
        <v>1529</v>
      </c>
      <c r="B1977" t="s">
        <v>1529</v>
      </c>
      <c r="C1977" t="s">
        <v>3062</v>
      </c>
      <c r="D1977" t="s">
        <v>3063</v>
      </c>
      <c r="E1977" t="s">
        <v>3064</v>
      </c>
      <c r="F1977" t="s">
        <v>2745</v>
      </c>
      <c r="G1977" t="s">
        <v>2310</v>
      </c>
      <c r="H1977" t="s">
        <v>3065</v>
      </c>
      <c r="I1977" t="s">
        <v>59</v>
      </c>
      <c r="J1977" t="s">
        <v>193</v>
      </c>
      <c r="K1977" t="s">
        <v>60</v>
      </c>
      <c r="L1977" t="s">
        <v>61</v>
      </c>
      <c r="M1977" t="s">
        <v>194</v>
      </c>
      <c r="N1977" t="s">
        <v>199</v>
      </c>
      <c r="O1977" t="s">
        <v>496</v>
      </c>
      <c r="P1977" t="s">
        <v>497</v>
      </c>
      <c r="Q1977" t="s">
        <v>498</v>
      </c>
      <c r="R1977" t="s">
        <v>131</v>
      </c>
      <c r="S1977" s="83">
        <v>89.42</v>
      </c>
      <c r="T1977" s="83">
        <v>134.13</v>
      </c>
      <c r="U1977" s="83">
        <v>-44.71</v>
      </c>
      <c r="V1977" s="83">
        <v>0</v>
      </c>
      <c r="W1977" s="83">
        <v>0</v>
      </c>
      <c r="X1977" s="83">
        <v>1.0331750845163956</v>
      </c>
      <c r="Y1977">
        <v>0</v>
      </c>
      <c r="Z1977" s="83">
        <v>-4.4710000000000001</v>
      </c>
      <c r="AA1977" s="83">
        <v>-3.4378249154836036</v>
      </c>
    </row>
    <row r="1978" spans="1:27" x14ac:dyDescent="0.25">
      <c r="A1978" t="s">
        <v>1529</v>
      </c>
      <c r="B1978" t="s">
        <v>1529</v>
      </c>
      <c r="C1978" t="s">
        <v>3062</v>
      </c>
      <c r="D1978" t="s">
        <v>3063</v>
      </c>
      <c r="E1978" t="s">
        <v>3064</v>
      </c>
      <c r="F1978" t="s">
        <v>2745</v>
      </c>
      <c r="G1978" t="s">
        <v>2310</v>
      </c>
      <c r="H1978" t="s">
        <v>3065</v>
      </c>
      <c r="I1978" t="s">
        <v>59</v>
      </c>
      <c r="J1978" t="s">
        <v>193</v>
      </c>
      <c r="K1978" t="s">
        <v>60</v>
      </c>
      <c r="L1978" t="s">
        <v>61</v>
      </c>
      <c r="M1978" t="s">
        <v>194</v>
      </c>
      <c r="N1978" t="s">
        <v>199</v>
      </c>
      <c r="O1978" t="s">
        <v>496</v>
      </c>
      <c r="P1978" t="s">
        <v>2761</v>
      </c>
      <c r="Q1978" t="s">
        <v>2762</v>
      </c>
      <c r="R1978" t="s">
        <v>131</v>
      </c>
      <c r="S1978" s="83">
        <v>170.6</v>
      </c>
      <c r="T1978" s="83">
        <v>127.94999999999999</v>
      </c>
      <c r="U1978" s="83">
        <v>42.65</v>
      </c>
      <c r="V1978" s="83">
        <v>0</v>
      </c>
      <c r="W1978" s="83">
        <v>0</v>
      </c>
      <c r="X1978" s="83">
        <v>0.98557184868316405</v>
      </c>
      <c r="Y1978">
        <v>0</v>
      </c>
      <c r="Z1978" s="83">
        <v>4.2649999999999997</v>
      </c>
      <c r="AA1978" s="83">
        <v>5.2505718486831654</v>
      </c>
    </row>
    <row r="1979" spans="1:27" x14ac:dyDescent="0.25">
      <c r="A1979" t="s">
        <v>1529</v>
      </c>
      <c r="B1979" t="s">
        <v>1529</v>
      </c>
      <c r="C1979" t="s">
        <v>3062</v>
      </c>
      <c r="D1979" t="s">
        <v>3063</v>
      </c>
      <c r="E1979" t="s">
        <v>3064</v>
      </c>
      <c r="F1979" t="s">
        <v>2745</v>
      </c>
      <c r="G1979" t="s">
        <v>2310</v>
      </c>
      <c r="H1979" t="s">
        <v>3065</v>
      </c>
      <c r="I1979" t="s">
        <v>59</v>
      </c>
      <c r="J1979" t="s">
        <v>193</v>
      </c>
      <c r="K1979" t="s">
        <v>60</v>
      </c>
      <c r="L1979" t="s">
        <v>61</v>
      </c>
      <c r="M1979" t="s">
        <v>194</v>
      </c>
      <c r="N1979" t="s">
        <v>897</v>
      </c>
      <c r="O1979" t="s">
        <v>898</v>
      </c>
      <c r="P1979" t="s">
        <v>899</v>
      </c>
      <c r="Q1979" t="s">
        <v>900</v>
      </c>
      <c r="R1979" t="s">
        <v>131</v>
      </c>
      <c r="S1979" s="83">
        <v>0</v>
      </c>
      <c r="T1979" s="83">
        <v>38.99</v>
      </c>
      <c r="U1979" s="83">
        <v>-38.99</v>
      </c>
      <c r="V1979" s="83">
        <v>0</v>
      </c>
      <c r="W1979" s="83">
        <v>0</v>
      </c>
      <c r="X1979" s="83">
        <v>0.30033174193166529</v>
      </c>
      <c r="Y1979">
        <v>0</v>
      </c>
      <c r="Z1979" s="83">
        <v>-3.8990000000000005</v>
      </c>
      <c r="AA1979" s="83">
        <v>-3.5986682580683351</v>
      </c>
    </row>
    <row r="1980" spans="1:27" x14ac:dyDescent="0.25">
      <c r="A1980" t="s">
        <v>1529</v>
      </c>
      <c r="B1980" t="s">
        <v>1529</v>
      </c>
      <c r="C1980" t="s">
        <v>3062</v>
      </c>
      <c r="D1980" t="s">
        <v>3063</v>
      </c>
      <c r="E1980" t="s">
        <v>3064</v>
      </c>
      <c r="F1980" t="s">
        <v>2745</v>
      </c>
      <c r="G1980" t="s">
        <v>2310</v>
      </c>
      <c r="H1980" t="s">
        <v>3065</v>
      </c>
      <c r="I1980" t="s">
        <v>59</v>
      </c>
      <c r="J1980" t="s">
        <v>193</v>
      </c>
      <c r="K1980" t="s">
        <v>60</v>
      </c>
      <c r="L1980" t="s">
        <v>61</v>
      </c>
      <c r="M1980" t="s">
        <v>194</v>
      </c>
      <c r="N1980" t="s">
        <v>347</v>
      </c>
      <c r="O1980" t="s">
        <v>887</v>
      </c>
      <c r="P1980" t="s">
        <v>888</v>
      </c>
      <c r="Q1980" t="s">
        <v>889</v>
      </c>
      <c r="R1980" t="s">
        <v>131</v>
      </c>
      <c r="S1980" s="83">
        <v>0</v>
      </c>
      <c r="T1980" s="83">
        <v>66.84</v>
      </c>
      <c r="U1980" s="83">
        <v>-66.84</v>
      </c>
      <c r="V1980" s="83">
        <v>0</v>
      </c>
      <c r="W1980" s="83">
        <v>0</v>
      </c>
      <c r="X1980" s="83">
        <v>0.5148544147399976</v>
      </c>
      <c r="Y1980">
        <v>0</v>
      </c>
      <c r="Z1980" s="83">
        <v>-6.6840000000000011</v>
      </c>
      <c r="AA1980" s="83">
        <v>-6.1691455852600035</v>
      </c>
    </row>
    <row r="1981" spans="1:27" x14ac:dyDescent="0.25">
      <c r="A1981" t="s">
        <v>1529</v>
      </c>
      <c r="B1981" t="s">
        <v>1529</v>
      </c>
      <c r="C1981" t="s">
        <v>3062</v>
      </c>
      <c r="D1981" t="s">
        <v>3063</v>
      </c>
      <c r="E1981" t="s">
        <v>3064</v>
      </c>
      <c r="F1981" t="s">
        <v>2745</v>
      </c>
      <c r="G1981" t="s">
        <v>2310</v>
      </c>
      <c r="H1981" t="s">
        <v>3065</v>
      </c>
      <c r="I1981" t="s">
        <v>59</v>
      </c>
      <c r="J1981" t="s">
        <v>193</v>
      </c>
      <c r="K1981" t="s">
        <v>60</v>
      </c>
      <c r="L1981" t="s">
        <v>61</v>
      </c>
      <c r="M1981" t="s">
        <v>194</v>
      </c>
      <c r="N1981" t="s">
        <v>347</v>
      </c>
      <c r="O1981" t="s">
        <v>887</v>
      </c>
      <c r="P1981" t="s">
        <v>3112</v>
      </c>
      <c r="Q1981" t="s">
        <v>3685</v>
      </c>
      <c r="R1981" t="s">
        <v>131</v>
      </c>
      <c r="S1981" s="83">
        <v>0</v>
      </c>
      <c r="T1981" s="83">
        <v>21.16</v>
      </c>
      <c r="U1981" s="83">
        <v>-21.16</v>
      </c>
      <c r="V1981" s="83">
        <v>0</v>
      </c>
      <c r="W1981" s="83">
        <v>0</v>
      </c>
      <c r="X1981" s="83">
        <v>0.16299101460051391</v>
      </c>
      <c r="Y1981">
        <v>0</v>
      </c>
      <c r="Z1981" s="83">
        <v>-2.1160000000000001</v>
      </c>
      <c r="AA1981" s="83">
        <v>-1.9530089853994861</v>
      </c>
    </row>
    <row r="1982" spans="1:27" x14ac:dyDescent="0.25">
      <c r="A1982" t="s">
        <v>1529</v>
      </c>
      <c r="B1982" t="s">
        <v>1529</v>
      </c>
      <c r="C1982" t="s">
        <v>3062</v>
      </c>
      <c r="D1982" t="s">
        <v>3063</v>
      </c>
      <c r="E1982" t="s">
        <v>3064</v>
      </c>
      <c r="F1982" t="s">
        <v>2745</v>
      </c>
      <c r="G1982" t="s">
        <v>2310</v>
      </c>
      <c r="H1982" t="s">
        <v>3065</v>
      </c>
      <c r="I1982" t="s">
        <v>59</v>
      </c>
      <c r="J1982" t="s">
        <v>193</v>
      </c>
      <c r="K1982" t="s">
        <v>60</v>
      </c>
      <c r="L1982" t="s">
        <v>61</v>
      </c>
      <c r="M1982" t="s">
        <v>194</v>
      </c>
      <c r="N1982" t="s">
        <v>347</v>
      </c>
      <c r="O1982" t="s">
        <v>348</v>
      </c>
      <c r="P1982" t="s">
        <v>1158</v>
      </c>
      <c r="Q1982" t="s">
        <v>1159</v>
      </c>
      <c r="R1982" t="s">
        <v>131</v>
      </c>
      <c r="S1982" s="83">
        <v>67.319999999999993</v>
      </c>
      <c r="T1982" s="83">
        <v>81.599999999999994</v>
      </c>
      <c r="U1982" s="83">
        <v>-14.279999999999998</v>
      </c>
      <c r="V1982" s="83">
        <v>0</v>
      </c>
      <c r="W1982" s="83">
        <v>0</v>
      </c>
      <c r="X1982" s="83">
        <v>0.62854757993392885</v>
      </c>
      <c r="Y1982">
        <v>0</v>
      </c>
      <c r="Z1982" s="83">
        <v>-1.4279999999999999</v>
      </c>
      <c r="AA1982" s="83">
        <v>-0.79945242006607131</v>
      </c>
    </row>
    <row r="1983" spans="1:27" x14ac:dyDescent="0.25">
      <c r="A1983" t="s">
        <v>1529</v>
      </c>
      <c r="B1983" t="s">
        <v>1529</v>
      </c>
      <c r="C1983" t="s">
        <v>3062</v>
      </c>
      <c r="D1983" t="s">
        <v>3063</v>
      </c>
      <c r="E1983" t="s">
        <v>3064</v>
      </c>
      <c r="F1983" t="s">
        <v>2745</v>
      </c>
      <c r="G1983" t="s">
        <v>2310</v>
      </c>
      <c r="H1983" t="s">
        <v>3065</v>
      </c>
      <c r="I1983" t="s">
        <v>59</v>
      </c>
      <c r="J1983" t="s">
        <v>193</v>
      </c>
      <c r="K1983" t="s">
        <v>60</v>
      </c>
      <c r="L1983" t="s">
        <v>61</v>
      </c>
      <c r="M1983" t="s">
        <v>194</v>
      </c>
      <c r="N1983" t="s">
        <v>347</v>
      </c>
      <c r="O1983" t="s">
        <v>348</v>
      </c>
      <c r="P1983" t="s">
        <v>349</v>
      </c>
      <c r="Q1983" t="s">
        <v>350</v>
      </c>
      <c r="R1983" t="s">
        <v>131</v>
      </c>
      <c r="S1983" s="83">
        <v>61.34</v>
      </c>
      <c r="T1983" s="83">
        <v>55.650000000000006</v>
      </c>
      <c r="U1983" s="83">
        <v>5.6899999999999977</v>
      </c>
      <c r="V1983" s="83">
        <v>0</v>
      </c>
      <c r="W1983" s="83">
        <v>0</v>
      </c>
      <c r="X1983" s="83">
        <v>0.42866020616817579</v>
      </c>
      <c r="Y1983">
        <v>0</v>
      </c>
      <c r="Z1983" s="83">
        <v>0.56899999999999973</v>
      </c>
      <c r="AA1983" s="83">
        <v>0.99766020616817541</v>
      </c>
    </row>
    <row r="1984" spans="1:27" x14ac:dyDescent="0.25">
      <c r="A1984" t="s">
        <v>1529</v>
      </c>
      <c r="B1984" t="s">
        <v>1529</v>
      </c>
      <c r="C1984" t="s">
        <v>3062</v>
      </c>
      <c r="D1984" t="s">
        <v>3063</v>
      </c>
      <c r="E1984" t="s">
        <v>3064</v>
      </c>
      <c r="F1984" t="s">
        <v>2745</v>
      </c>
      <c r="G1984" t="s">
        <v>2310</v>
      </c>
      <c r="H1984" t="s">
        <v>3065</v>
      </c>
      <c r="I1984" t="s">
        <v>59</v>
      </c>
      <c r="J1984" t="s">
        <v>193</v>
      </c>
      <c r="K1984" t="s">
        <v>60</v>
      </c>
      <c r="L1984" t="s">
        <v>61</v>
      </c>
      <c r="M1984" t="s">
        <v>194</v>
      </c>
      <c r="N1984" t="s">
        <v>347</v>
      </c>
      <c r="O1984" t="s">
        <v>348</v>
      </c>
      <c r="P1984" t="s">
        <v>3940</v>
      </c>
      <c r="Q1984" t="s">
        <v>3941</v>
      </c>
      <c r="R1984" t="s">
        <v>131</v>
      </c>
      <c r="S1984" s="83">
        <v>0</v>
      </c>
      <c r="T1984" s="83">
        <v>22.1</v>
      </c>
      <c r="U1984" s="83">
        <v>-22.1</v>
      </c>
      <c r="V1984" s="83">
        <v>0</v>
      </c>
      <c r="W1984" s="83">
        <v>0</v>
      </c>
      <c r="X1984" s="83">
        <v>0.17023163623210574</v>
      </c>
      <c r="Y1984">
        <v>0</v>
      </c>
      <c r="Z1984" s="83">
        <v>-2.2100000000000004</v>
      </c>
      <c r="AA1984" s="83">
        <v>-2.0397683637678945</v>
      </c>
    </row>
    <row r="1985" spans="1:27" x14ac:dyDescent="0.25">
      <c r="A1985" t="s">
        <v>1529</v>
      </c>
      <c r="B1985" t="s">
        <v>1529</v>
      </c>
      <c r="C1985" t="s">
        <v>3062</v>
      </c>
      <c r="D1985" t="s">
        <v>3063</v>
      </c>
      <c r="E1985" t="s">
        <v>3064</v>
      </c>
      <c r="F1985" t="s">
        <v>2745</v>
      </c>
      <c r="G1985" t="s">
        <v>2310</v>
      </c>
      <c r="H1985" t="s">
        <v>3065</v>
      </c>
      <c r="I1985" t="s">
        <v>59</v>
      </c>
      <c r="J1985" t="s">
        <v>193</v>
      </c>
      <c r="K1985" t="s">
        <v>60</v>
      </c>
      <c r="L1985" t="s">
        <v>61</v>
      </c>
      <c r="M1985" t="s">
        <v>194</v>
      </c>
      <c r="N1985" t="s">
        <v>311</v>
      </c>
      <c r="O1985" t="s">
        <v>894</v>
      </c>
      <c r="P1985" t="s">
        <v>1021</v>
      </c>
      <c r="Q1985" t="s">
        <v>1022</v>
      </c>
      <c r="R1985" t="s">
        <v>131</v>
      </c>
      <c r="S1985" s="83">
        <v>26.37</v>
      </c>
      <c r="T1985" s="83">
        <v>0</v>
      </c>
      <c r="U1985" s="83">
        <v>26.37</v>
      </c>
      <c r="V1985" s="83">
        <v>0</v>
      </c>
      <c r="W1985" s="83">
        <v>0</v>
      </c>
      <c r="X1985" s="83">
        <v>0</v>
      </c>
      <c r="Y1985">
        <v>0</v>
      </c>
      <c r="Z1985" s="83">
        <v>2.6370000000000005</v>
      </c>
      <c r="AA1985" s="83">
        <v>2.6370000000000005</v>
      </c>
    </row>
    <row r="1986" spans="1:27" x14ac:dyDescent="0.25">
      <c r="A1986" t="s">
        <v>1529</v>
      </c>
      <c r="B1986" t="s">
        <v>1529</v>
      </c>
      <c r="C1986" t="s">
        <v>3062</v>
      </c>
      <c r="D1986" t="s">
        <v>3063</v>
      </c>
      <c r="E1986" t="s">
        <v>3064</v>
      </c>
      <c r="F1986" t="s">
        <v>2745</v>
      </c>
      <c r="G1986" t="s">
        <v>2310</v>
      </c>
      <c r="H1986" t="s">
        <v>3065</v>
      </c>
      <c r="I1986" t="s">
        <v>59</v>
      </c>
      <c r="J1986" t="s">
        <v>193</v>
      </c>
      <c r="K1986" t="s">
        <v>60</v>
      </c>
      <c r="L1986" t="s">
        <v>61</v>
      </c>
      <c r="M1986" t="s">
        <v>194</v>
      </c>
      <c r="N1986" t="s">
        <v>311</v>
      </c>
      <c r="O1986" t="s">
        <v>894</v>
      </c>
      <c r="P1986" t="s">
        <v>895</v>
      </c>
      <c r="Q1986" t="s">
        <v>896</v>
      </c>
      <c r="R1986" t="s">
        <v>131</v>
      </c>
      <c r="S1986" s="83">
        <v>402.5</v>
      </c>
      <c r="T1986" s="83">
        <v>402.5</v>
      </c>
      <c r="U1986" s="83">
        <v>0</v>
      </c>
      <c r="V1986" s="83">
        <v>0</v>
      </c>
      <c r="W1986" s="83">
        <v>0</v>
      </c>
      <c r="X1986" s="83">
        <v>3.1003725603358627</v>
      </c>
      <c r="Y1986">
        <v>0</v>
      </c>
      <c r="Z1986" s="83">
        <v>0</v>
      </c>
      <c r="AA1986" s="83">
        <v>3.1003725603358614</v>
      </c>
    </row>
    <row r="1987" spans="1:27" x14ac:dyDescent="0.25">
      <c r="A1987" t="s">
        <v>1529</v>
      </c>
      <c r="B1987" t="s">
        <v>1529</v>
      </c>
      <c r="C1987" t="s">
        <v>3062</v>
      </c>
      <c r="D1987" t="s">
        <v>3063</v>
      </c>
      <c r="E1987" t="s">
        <v>3064</v>
      </c>
      <c r="F1987" t="s">
        <v>2745</v>
      </c>
      <c r="G1987" t="s">
        <v>2310</v>
      </c>
      <c r="H1987" t="s">
        <v>3065</v>
      </c>
      <c r="I1987" t="s">
        <v>59</v>
      </c>
      <c r="J1987" t="s">
        <v>193</v>
      </c>
      <c r="K1987" t="s">
        <v>60</v>
      </c>
      <c r="L1987" t="s">
        <v>61</v>
      </c>
      <c r="M1987" t="s">
        <v>194</v>
      </c>
      <c r="N1987" t="s">
        <v>311</v>
      </c>
      <c r="O1987" t="s">
        <v>312</v>
      </c>
      <c r="P1987" t="s">
        <v>313</v>
      </c>
      <c r="Q1987" t="s">
        <v>314</v>
      </c>
      <c r="R1987" t="s">
        <v>131</v>
      </c>
      <c r="S1987" s="83">
        <v>39.1</v>
      </c>
      <c r="T1987" s="83">
        <v>39.1</v>
      </c>
      <c r="U1987" s="83">
        <v>0</v>
      </c>
      <c r="V1987" s="83">
        <v>0</v>
      </c>
      <c r="W1987" s="83">
        <v>0</v>
      </c>
      <c r="X1987" s="83">
        <v>0.30117904871834095</v>
      </c>
      <c r="Y1987">
        <v>0</v>
      </c>
      <c r="Z1987" s="83">
        <v>0</v>
      </c>
      <c r="AA1987" s="83">
        <v>0.30117904871834078</v>
      </c>
    </row>
    <row r="1988" spans="1:27" x14ac:dyDescent="0.25">
      <c r="A1988" t="s">
        <v>1529</v>
      </c>
      <c r="B1988" t="s">
        <v>1529</v>
      </c>
      <c r="C1988" t="s">
        <v>3062</v>
      </c>
      <c r="D1988" t="s">
        <v>3063</v>
      </c>
      <c r="E1988" t="s">
        <v>3064</v>
      </c>
      <c r="F1988" t="s">
        <v>2745</v>
      </c>
      <c r="G1988" t="s">
        <v>2310</v>
      </c>
      <c r="H1988" t="s">
        <v>3065</v>
      </c>
      <c r="I1988" t="s">
        <v>59</v>
      </c>
      <c r="J1988" t="s">
        <v>193</v>
      </c>
      <c r="K1988" t="s">
        <v>60</v>
      </c>
      <c r="L1988" t="s">
        <v>61</v>
      </c>
      <c r="M1988" t="s">
        <v>194</v>
      </c>
      <c r="N1988" t="s">
        <v>311</v>
      </c>
      <c r="O1988" t="s">
        <v>312</v>
      </c>
      <c r="P1988" t="s">
        <v>1522</v>
      </c>
      <c r="Q1988" t="s">
        <v>1523</v>
      </c>
      <c r="R1988" t="s">
        <v>131</v>
      </c>
      <c r="S1988" s="83">
        <v>51.36</v>
      </c>
      <c r="T1988" s="83">
        <v>102.72</v>
      </c>
      <c r="U1988" s="83">
        <v>-51.36</v>
      </c>
      <c r="V1988" s="83">
        <v>0</v>
      </c>
      <c r="W1988" s="83">
        <v>0</v>
      </c>
      <c r="X1988" s="83">
        <v>0.79123048297565157</v>
      </c>
      <c r="Y1988">
        <v>0</v>
      </c>
      <c r="Z1988" s="83">
        <v>-5.1360000000000001</v>
      </c>
      <c r="AA1988" s="83">
        <v>-4.344769517024349</v>
      </c>
    </row>
    <row r="1989" spans="1:27" x14ac:dyDescent="0.25">
      <c r="A1989" t="s">
        <v>1529</v>
      </c>
      <c r="B1989" t="s">
        <v>1529</v>
      </c>
      <c r="C1989" t="s">
        <v>3062</v>
      </c>
      <c r="D1989" t="s">
        <v>3063</v>
      </c>
      <c r="E1989" t="s">
        <v>3064</v>
      </c>
      <c r="F1989" t="s">
        <v>2745</v>
      </c>
      <c r="G1989" t="s">
        <v>2310</v>
      </c>
      <c r="H1989" t="s">
        <v>3065</v>
      </c>
      <c r="I1989" t="s">
        <v>59</v>
      </c>
      <c r="J1989" t="s">
        <v>193</v>
      </c>
      <c r="K1989" t="s">
        <v>62</v>
      </c>
      <c r="L1989" t="s">
        <v>63</v>
      </c>
      <c r="M1989" t="s">
        <v>1168</v>
      </c>
      <c r="N1989" t="s">
        <v>1169</v>
      </c>
      <c r="O1989" t="s">
        <v>1170</v>
      </c>
      <c r="P1989" t="s">
        <v>1171</v>
      </c>
      <c r="Q1989" t="s">
        <v>1172</v>
      </c>
      <c r="R1989" t="s">
        <v>131</v>
      </c>
      <c r="S1989" s="83">
        <v>0</v>
      </c>
      <c r="T1989" s="83">
        <v>57.699999999999996</v>
      </c>
      <c r="U1989" s="83">
        <v>-57.699999999999996</v>
      </c>
      <c r="V1989" s="83">
        <v>0</v>
      </c>
      <c r="W1989" s="83">
        <v>0</v>
      </c>
      <c r="X1989" s="83">
        <v>0.44445092355622173</v>
      </c>
      <c r="Y1989">
        <v>0</v>
      </c>
      <c r="Z1989" s="83">
        <v>-5.77</v>
      </c>
      <c r="AA1989" s="83">
        <v>-5.3255490764437781</v>
      </c>
    </row>
    <row r="1990" spans="1:27" x14ac:dyDescent="0.25">
      <c r="A1990" t="s">
        <v>1529</v>
      </c>
      <c r="B1990" t="s">
        <v>1529</v>
      </c>
      <c r="C1990" t="s">
        <v>3062</v>
      </c>
      <c r="D1990" t="s">
        <v>3063</v>
      </c>
      <c r="E1990" t="s">
        <v>3064</v>
      </c>
      <c r="F1990" t="s">
        <v>2745</v>
      </c>
      <c r="G1990" t="s">
        <v>2310</v>
      </c>
      <c r="H1990" t="s">
        <v>3065</v>
      </c>
      <c r="I1990" t="s">
        <v>59</v>
      </c>
      <c r="J1990" t="s">
        <v>193</v>
      </c>
      <c r="K1990" t="s">
        <v>62</v>
      </c>
      <c r="L1990" t="s">
        <v>63</v>
      </c>
      <c r="M1990" t="s">
        <v>660</v>
      </c>
      <c r="N1990" t="s">
        <v>661</v>
      </c>
      <c r="O1990" t="s">
        <v>662</v>
      </c>
      <c r="P1990" t="s">
        <v>663</v>
      </c>
      <c r="Q1990" t="s">
        <v>664</v>
      </c>
      <c r="R1990" t="s">
        <v>131</v>
      </c>
      <c r="S1990" s="83">
        <v>0</v>
      </c>
      <c r="T1990" s="83">
        <v>106.61</v>
      </c>
      <c r="U1990" s="83">
        <v>-106.61</v>
      </c>
      <c r="V1990" s="83">
        <v>0</v>
      </c>
      <c r="W1990" s="83">
        <v>0</v>
      </c>
      <c r="X1990" s="83">
        <v>0.82119433206809012</v>
      </c>
      <c r="Y1990">
        <v>0</v>
      </c>
      <c r="Z1990" s="83">
        <v>-10.661000000000001</v>
      </c>
      <c r="AA1990" s="83">
        <v>-9.8398056679319108</v>
      </c>
    </row>
    <row r="1991" spans="1:27" x14ac:dyDescent="0.25">
      <c r="A1991" t="s">
        <v>1529</v>
      </c>
      <c r="B1991" t="s">
        <v>1529</v>
      </c>
      <c r="C1991" t="s">
        <v>3062</v>
      </c>
      <c r="D1991" t="s">
        <v>3063</v>
      </c>
      <c r="E1991" t="s">
        <v>3064</v>
      </c>
      <c r="F1991" t="s">
        <v>2745</v>
      </c>
      <c r="G1991" t="s">
        <v>2310</v>
      </c>
      <c r="H1991" t="s">
        <v>3065</v>
      </c>
      <c r="I1991" t="s">
        <v>59</v>
      </c>
      <c r="J1991" t="s">
        <v>193</v>
      </c>
      <c r="K1991" t="s">
        <v>62</v>
      </c>
      <c r="L1991" t="s">
        <v>63</v>
      </c>
      <c r="M1991" t="s">
        <v>660</v>
      </c>
      <c r="N1991" t="s">
        <v>661</v>
      </c>
      <c r="O1991" t="s">
        <v>662</v>
      </c>
      <c r="P1991" t="s">
        <v>1166</v>
      </c>
      <c r="Q1991" t="s">
        <v>1167</v>
      </c>
      <c r="R1991" t="s">
        <v>131</v>
      </c>
      <c r="S1991" s="83">
        <v>0</v>
      </c>
      <c r="T1991" s="83">
        <v>920.34</v>
      </c>
      <c r="U1991" s="83">
        <v>-920.34</v>
      </c>
      <c r="V1991" s="83">
        <v>0</v>
      </c>
      <c r="W1991" s="83">
        <v>0</v>
      </c>
      <c r="X1991" s="83">
        <v>7.089184800445981</v>
      </c>
      <c r="Y1991">
        <v>0</v>
      </c>
      <c r="Z1991" s="83">
        <v>-92.034000000000006</v>
      </c>
      <c r="AA1991" s="83">
        <v>-84.944815199554029</v>
      </c>
    </row>
    <row r="1992" spans="1:27" x14ac:dyDescent="0.25">
      <c r="A1992" t="s">
        <v>1529</v>
      </c>
      <c r="B1992" t="s">
        <v>1529</v>
      </c>
      <c r="C1992" t="s">
        <v>3062</v>
      </c>
      <c r="D1992" t="s">
        <v>3063</v>
      </c>
      <c r="E1992" t="s">
        <v>3064</v>
      </c>
      <c r="F1992" t="s">
        <v>2745</v>
      </c>
      <c r="G1992" t="s">
        <v>2310</v>
      </c>
      <c r="H1992" t="s">
        <v>3065</v>
      </c>
      <c r="I1992" t="s">
        <v>59</v>
      </c>
      <c r="J1992" t="s">
        <v>193</v>
      </c>
      <c r="K1992" t="s">
        <v>62</v>
      </c>
      <c r="L1992" t="s">
        <v>63</v>
      </c>
      <c r="M1992" t="s">
        <v>660</v>
      </c>
      <c r="N1992" t="s">
        <v>1023</v>
      </c>
      <c r="O1992" t="s">
        <v>1024</v>
      </c>
      <c r="P1992" t="s">
        <v>1025</v>
      </c>
      <c r="Q1992" t="s">
        <v>1026</v>
      </c>
      <c r="R1992" t="s">
        <v>131</v>
      </c>
      <c r="S1992" s="83">
        <v>71.010000000000005</v>
      </c>
      <c r="T1992" s="83">
        <v>568.08000000000004</v>
      </c>
      <c r="U1992" s="83">
        <v>-497.07000000000005</v>
      </c>
      <c r="V1992" s="83">
        <v>0</v>
      </c>
      <c r="W1992" s="83">
        <v>0</v>
      </c>
      <c r="X1992" s="83">
        <v>4.3758003579517935</v>
      </c>
      <c r="Y1992">
        <v>0</v>
      </c>
      <c r="Z1992" s="83">
        <v>-49.707000000000008</v>
      </c>
      <c r="AA1992" s="83">
        <v>-45.331199642048212</v>
      </c>
    </row>
    <row r="1993" spans="1:27" x14ac:dyDescent="0.25">
      <c r="A1993" t="s">
        <v>1529</v>
      </c>
      <c r="B1993" t="s">
        <v>1529</v>
      </c>
      <c r="C1993" t="s">
        <v>3062</v>
      </c>
      <c r="D1993" t="s">
        <v>3063</v>
      </c>
      <c r="E1993" t="s">
        <v>3064</v>
      </c>
      <c r="F1993" t="s">
        <v>2745</v>
      </c>
      <c r="G1993" t="s">
        <v>2310</v>
      </c>
      <c r="H1993" t="s">
        <v>3065</v>
      </c>
      <c r="I1993" t="s">
        <v>59</v>
      </c>
      <c r="J1993" t="s">
        <v>193</v>
      </c>
      <c r="K1993" t="s">
        <v>62</v>
      </c>
      <c r="L1993" t="s">
        <v>63</v>
      </c>
      <c r="M1993" t="s">
        <v>660</v>
      </c>
      <c r="N1993" t="s">
        <v>1023</v>
      </c>
      <c r="O1993" t="s">
        <v>1024</v>
      </c>
      <c r="P1993" t="s">
        <v>1164</v>
      </c>
      <c r="Q1993" t="s">
        <v>1165</v>
      </c>
      <c r="R1993" t="s">
        <v>131</v>
      </c>
      <c r="S1993" s="83">
        <v>497.07000000000005</v>
      </c>
      <c r="T1993" s="83">
        <v>1704.2400000000002</v>
      </c>
      <c r="U1993" s="83">
        <v>-1207.17</v>
      </c>
      <c r="V1993" s="83">
        <v>0</v>
      </c>
      <c r="W1993" s="83">
        <v>0</v>
      </c>
      <c r="X1993" s="83">
        <v>13.127401073855381</v>
      </c>
      <c r="Y1993">
        <v>0</v>
      </c>
      <c r="Z1993" s="83">
        <v>-120.71700000000001</v>
      </c>
      <c r="AA1993" s="83">
        <v>-107.58959892614462</v>
      </c>
    </row>
    <row r="1994" spans="1:27" x14ac:dyDescent="0.25">
      <c r="A1994" t="s">
        <v>1529</v>
      </c>
      <c r="B1994" t="s">
        <v>1529</v>
      </c>
      <c r="C1994" t="s">
        <v>3062</v>
      </c>
      <c r="D1994" t="s">
        <v>3063</v>
      </c>
      <c r="E1994" t="s">
        <v>3064</v>
      </c>
      <c r="F1994" t="s">
        <v>2745</v>
      </c>
      <c r="G1994" t="s">
        <v>2310</v>
      </c>
      <c r="H1994" t="s">
        <v>3065</v>
      </c>
      <c r="I1994" t="s">
        <v>59</v>
      </c>
      <c r="J1994" t="s">
        <v>193</v>
      </c>
      <c r="K1994" t="s">
        <v>62</v>
      </c>
      <c r="L1994" t="s">
        <v>63</v>
      </c>
      <c r="M1994" t="s">
        <v>660</v>
      </c>
      <c r="N1994" t="s">
        <v>1023</v>
      </c>
      <c r="O1994" t="s">
        <v>1024</v>
      </c>
      <c r="P1994" t="s">
        <v>1027</v>
      </c>
      <c r="Q1994" t="s">
        <v>1028</v>
      </c>
      <c r="R1994" t="s">
        <v>131</v>
      </c>
      <c r="S1994" s="83">
        <v>213.03</v>
      </c>
      <c r="T1994" s="83">
        <v>0</v>
      </c>
      <c r="U1994" s="83">
        <v>213.03</v>
      </c>
      <c r="V1994" s="83">
        <v>0</v>
      </c>
      <c r="W1994" s="83">
        <v>0</v>
      </c>
      <c r="X1994" s="83">
        <v>0</v>
      </c>
      <c r="Y1994">
        <v>0</v>
      </c>
      <c r="Z1994" s="83">
        <v>21.303000000000001</v>
      </c>
      <c r="AA1994" s="83">
        <v>21.303000000000001</v>
      </c>
    </row>
    <row r="1995" spans="1:27" x14ac:dyDescent="0.25">
      <c r="A1995" t="s">
        <v>1529</v>
      </c>
      <c r="B1995" t="s">
        <v>1529</v>
      </c>
      <c r="C1995" t="s">
        <v>3062</v>
      </c>
      <c r="D1995" t="s">
        <v>3063</v>
      </c>
      <c r="E1995" t="s">
        <v>3064</v>
      </c>
      <c r="F1995" t="s">
        <v>2745</v>
      </c>
      <c r="G1995" t="s">
        <v>2310</v>
      </c>
      <c r="H1995" t="s">
        <v>3065</v>
      </c>
      <c r="I1995" t="s">
        <v>59</v>
      </c>
      <c r="J1995" t="s">
        <v>193</v>
      </c>
      <c r="K1995" t="s">
        <v>62</v>
      </c>
      <c r="L1995" t="s">
        <v>63</v>
      </c>
      <c r="M1995" t="s">
        <v>660</v>
      </c>
      <c r="N1995" t="s">
        <v>1023</v>
      </c>
      <c r="O1995" t="s">
        <v>1024</v>
      </c>
      <c r="P1995" t="s">
        <v>2305</v>
      </c>
      <c r="Q1995" t="s">
        <v>2306</v>
      </c>
      <c r="R1995" t="s">
        <v>131</v>
      </c>
      <c r="S1995" s="83">
        <v>70.97</v>
      </c>
      <c r="T1995" s="83">
        <v>70.97</v>
      </c>
      <c r="U1995" s="83">
        <v>0</v>
      </c>
      <c r="V1995" s="83">
        <v>0</v>
      </c>
      <c r="W1995" s="83">
        <v>0</v>
      </c>
      <c r="X1995" s="83">
        <v>0.54666693318518289</v>
      </c>
      <c r="Y1995">
        <v>0</v>
      </c>
      <c r="Z1995" s="83">
        <v>0</v>
      </c>
      <c r="AA1995" s="83">
        <v>0.54666693318518256</v>
      </c>
    </row>
    <row r="1996" spans="1:27" x14ac:dyDescent="0.25">
      <c r="A1996" t="s">
        <v>1529</v>
      </c>
      <c r="B1996" t="s">
        <v>1529</v>
      </c>
      <c r="C1996" t="s">
        <v>3062</v>
      </c>
      <c r="D1996" t="s">
        <v>3063</v>
      </c>
      <c r="E1996" t="s">
        <v>3064</v>
      </c>
      <c r="F1996" t="s">
        <v>2745</v>
      </c>
      <c r="G1996" t="s">
        <v>2310</v>
      </c>
      <c r="H1996" t="s">
        <v>3065</v>
      </c>
      <c r="I1996" t="s">
        <v>59</v>
      </c>
      <c r="J1996" t="s">
        <v>193</v>
      </c>
      <c r="K1996" t="s">
        <v>62</v>
      </c>
      <c r="L1996" t="s">
        <v>63</v>
      </c>
      <c r="M1996" t="s">
        <v>660</v>
      </c>
      <c r="N1996" t="s">
        <v>966</v>
      </c>
      <c r="O1996" t="s">
        <v>967</v>
      </c>
      <c r="P1996" t="s">
        <v>1035</v>
      </c>
      <c r="Q1996" t="s">
        <v>1036</v>
      </c>
      <c r="R1996" t="s">
        <v>131</v>
      </c>
      <c r="S1996" s="83">
        <v>0</v>
      </c>
      <c r="T1996" s="83">
        <v>533.54</v>
      </c>
      <c r="U1996" s="83">
        <v>-533.54</v>
      </c>
      <c r="V1996" s="83">
        <v>0</v>
      </c>
      <c r="W1996" s="83">
        <v>0</v>
      </c>
      <c r="X1996" s="83">
        <v>4.1097460269356416</v>
      </c>
      <c r="Y1996">
        <v>0</v>
      </c>
      <c r="Z1996" s="83">
        <v>-53.353999999999999</v>
      </c>
      <c r="AA1996" s="83">
        <v>-49.244253973064353</v>
      </c>
    </row>
    <row r="1997" spans="1:27" x14ac:dyDescent="0.25">
      <c r="A1997" t="s">
        <v>1529</v>
      </c>
      <c r="B1997" t="s">
        <v>1529</v>
      </c>
      <c r="C1997" t="s">
        <v>3062</v>
      </c>
      <c r="D1997" t="s">
        <v>3063</v>
      </c>
      <c r="E1997" t="s">
        <v>3064</v>
      </c>
      <c r="F1997" t="s">
        <v>2745</v>
      </c>
      <c r="G1997" t="s">
        <v>2310</v>
      </c>
      <c r="H1997" t="s">
        <v>3065</v>
      </c>
      <c r="I1997" t="s">
        <v>59</v>
      </c>
      <c r="J1997" t="s">
        <v>193</v>
      </c>
      <c r="K1997" t="s">
        <v>62</v>
      </c>
      <c r="L1997" t="s">
        <v>63</v>
      </c>
      <c r="M1997" t="s">
        <v>660</v>
      </c>
      <c r="N1997" t="s">
        <v>966</v>
      </c>
      <c r="O1997" t="s">
        <v>967</v>
      </c>
      <c r="P1997" t="s">
        <v>968</v>
      </c>
      <c r="Q1997" t="s">
        <v>969</v>
      </c>
      <c r="R1997" t="s">
        <v>131</v>
      </c>
      <c r="S1997" s="83">
        <v>76.22</v>
      </c>
      <c r="T1997" s="83">
        <v>342.99</v>
      </c>
      <c r="U1997" s="83">
        <v>-266.77</v>
      </c>
      <c r="V1997" s="83">
        <v>0</v>
      </c>
      <c r="W1997" s="83">
        <v>0</v>
      </c>
      <c r="X1997" s="83">
        <v>2.6419795887443414</v>
      </c>
      <c r="Y1997">
        <v>0</v>
      </c>
      <c r="Z1997" s="83">
        <v>-26.677</v>
      </c>
      <c r="AA1997" s="83">
        <v>-24.035020411255658</v>
      </c>
    </row>
    <row r="1998" spans="1:27" x14ac:dyDescent="0.25">
      <c r="A1998" t="s">
        <v>1529</v>
      </c>
      <c r="B1998" t="s">
        <v>1529</v>
      </c>
      <c r="C1998" t="s">
        <v>3062</v>
      </c>
      <c r="D1998" t="s">
        <v>3063</v>
      </c>
      <c r="E1998" t="s">
        <v>3064</v>
      </c>
      <c r="F1998" t="s">
        <v>2745</v>
      </c>
      <c r="G1998" t="s">
        <v>2310</v>
      </c>
      <c r="H1998" t="s">
        <v>3065</v>
      </c>
      <c r="I1998" t="s">
        <v>59</v>
      </c>
      <c r="J1998" t="s">
        <v>193</v>
      </c>
      <c r="K1998" t="s">
        <v>62</v>
      </c>
      <c r="L1998" t="s">
        <v>63</v>
      </c>
      <c r="M1998" t="s">
        <v>660</v>
      </c>
      <c r="N1998" t="s">
        <v>2176</v>
      </c>
      <c r="O1998" t="s">
        <v>1496</v>
      </c>
      <c r="P1998" t="s">
        <v>2177</v>
      </c>
      <c r="Q1998" t="s">
        <v>2178</v>
      </c>
      <c r="R1998" t="s">
        <v>131</v>
      </c>
      <c r="S1998" s="83">
        <v>245</v>
      </c>
      <c r="T1998" s="83">
        <v>0</v>
      </c>
      <c r="U1998" s="83">
        <v>245</v>
      </c>
      <c r="V1998" s="83">
        <v>0</v>
      </c>
      <c r="W1998" s="83">
        <v>0</v>
      </c>
      <c r="X1998" s="83">
        <v>0</v>
      </c>
      <c r="Y1998">
        <v>0</v>
      </c>
      <c r="Z1998" s="83">
        <v>24.5</v>
      </c>
      <c r="AA1998" s="83">
        <v>24.5</v>
      </c>
    </row>
    <row r="1999" spans="1:27" x14ac:dyDescent="0.25">
      <c r="A1999" t="s">
        <v>1529</v>
      </c>
      <c r="B1999" t="s">
        <v>1529</v>
      </c>
      <c r="C1999" t="s">
        <v>3062</v>
      </c>
      <c r="D1999" t="s">
        <v>3063</v>
      </c>
      <c r="E1999" t="s">
        <v>3064</v>
      </c>
      <c r="F1999" t="s">
        <v>2745</v>
      </c>
      <c r="G1999" t="s">
        <v>2310</v>
      </c>
      <c r="H1999" t="s">
        <v>3065</v>
      </c>
      <c r="I1999" t="s">
        <v>59</v>
      </c>
      <c r="J1999" t="s">
        <v>193</v>
      </c>
      <c r="K1999" t="s">
        <v>62</v>
      </c>
      <c r="L1999" t="s">
        <v>63</v>
      </c>
      <c r="M1999" t="s">
        <v>391</v>
      </c>
      <c r="N1999" t="s">
        <v>392</v>
      </c>
      <c r="O1999" t="s">
        <v>393</v>
      </c>
      <c r="P1999" t="s">
        <v>394</v>
      </c>
      <c r="Q1999" t="s">
        <v>395</v>
      </c>
      <c r="R1999" t="s">
        <v>131</v>
      </c>
      <c r="S1999" s="83">
        <v>0</v>
      </c>
      <c r="T1999" s="83">
        <v>45.25</v>
      </c>
      <c r="U1999" s="83">
        <v>-45.25</v>
      </c>
      <c r="V1999" s="83">
        <v>0</v>
      </c>
      <c r="W1999" s="83">
        <v>0</v>
      </c>
      <c r="X1999" s="83">
        <v>0.34855120088247893</v>
      </c>
      <c r="Y1999">
        <v>0</v>
      </c>
      <c r="Z1999" s="83">
        <v>-4.5250000000000004</v>
      </c>
      <c r="AA1999" s="83">
        <v>-4.1764487991175212</v>
      </c>
    </row>
    <row r="2000" spans="1:27" x14ac:dyDescent="0.25">
      <c r="A2000" t="s">
        <v>1529</v>
      </c>
      <c r="B2000" t="s">
        <v>1529</v>
      </c>
      <c r="C2000" t="s">
        <v>3062</v>
      </c>
      <c r="D2000" t="s">
        <v>3063</v>
      </c>
      <c r="E2000" t="s">
        <v>3064</v>
      </c>
      <c r="F2000" t="s">
        <v>2745</v>
      </c>
      <c r="G2000" t="s">
        <v>2310</v>
      </c>
      <c r="H2000" t="s">
        <v>3065</v>
      </c>
      <c r="I2000" t="s">
        <v>59</v>
      </c>
      <c r="J2000" t="s">
        <v>193</v>
      </c>
      <c r="K2000" t="s">
        <v>64</v>
      </c>
      <c r="L2000" t="s">
        <v>65</v>
      </c>
      <c r="M2000" t="s">
        <v>315</v>
      </c>
      <c r="N2000" t="s">
        <v>316</v>
      </c>
      <c r="O2000" t="s">
        <v>317</v>
      </c>
      <c r="P2000" t="s">
        <v>318</v>
      </c>
      <c r="Q2000" t="s">
        <v>319</v>
      </c>
      <c r="R2000" t="s">
        <v>131</v>
      </c>
      <c r="S2000" s="83">
        <v>163.19999999999999</v>
      </c>
      <c r="T2000" s="83">
        <v>0</v>
      </c>
      <c r="U2000" s="83">
        <v>163.19999999999999</v>
      </c>
      <c r="V2000" s="83">
        <v>0</v>
      </c>
      <c r="W2000" s="83">
        <v>0</v>
      </c>
      <c r="X2000" s="83">
        <v>0</v>
      </c>
      <c r="Y2000">
        <v>0</v>
      </c>
      <c r="Z2000" s="83">
        <v>16.32</v>
      </c>
      <c r="AA2000" s="83">
        <v>16.32</v>
      </c>
    </row>
    <row r="2001" spans="1:27" x14ac:dyDescent="0.25">
      <c r="A2001" t="s">
        <v>1529</v>
      </c>
      <c r="B2001" t="s">
        <v>1529</v>
      </c>
      <c r="C2001" t="s">
        <v>3062</v>
      </c>
      <c r="D2001" t="s">
        <v>3063</v>
      </c>
      <c r="E2001" t="s">
        <v>3064</v>
      </c>
      <c r="F2001" t="s">
        <v>2745</v>
      </c>
      <c r="G2001" t="s">
        <v>2310</v>
      </c>
      <c r="H2001" t="s">
        <v>3065</v>
      </c>
      <c r="I2001" t="s">
        <v>59</v>
      </c>
      <c r="J2001" t="s">
        <v>193</v>
      </c>
      <c r="K2001" t="s">
        <v>64</v>
      </c>
      <c r="L2001" t="s">
        <v>65</v>
      </c>
      <c r="M2001" t="s">
        <v>315</v>
      </c>
      <c r="N2001" t="s">
        <v>316</v>
      </c>
      <c r="O2001" t="s">
        <v>317</v>
      </c>
      <c r="P2001" t="s">
        <v>1043</v>
      </c>
      <c r="Q2001" t="s">
        <v>1044</v>
      </c>
      <c r="R2001" t="s">
        <v>131</v>
      </c>
      <c r="S2001" s="83">
        <v>83.12</v>
      </c>
      <c r="T2001" s="83">
        <v>166.24</v>
      </c>
      <c r="U2001" s="83">
        <v>-83.12</v>
      </c>
      <c r="V2001" s="83">
        <v>0</v>
      </c>
      <c r="W2001" s="83">
        <v>0</v>
      </c>
      <c r="X2001" s="83">
        <v>1.2805116383359847</v>
      </c>
      <c r="Y2001">
        <v>0</v>
      </c>
      <c r="Z2001" s="83">
        <v>-8.3120000000000012</v>
      </c>
      <c r="AA2001" s="83">
        <v>-7.0314883616640174</v>
      </c>
    </row>
    <row r="2002" spans="1:27" x14ac:dyDescent="0.25">
      <c r="A2002" t="s">
        <v>1529</v>
      </c>
      <c r="B2002" t="s">
        <v>1529</v>
      </c>
      <c r="C2002" t="s">
        <v>3062</v>
      </c>
      <c r="D2002" t="s">
        <v>3063</v>
      </c>
      <c r="E2002" t="s">
        <v>3064</v>
      </c>
      <c r="F2002" t="s">
        <v>2745</v>
      </c>
      <c r="G2002" t="s">
        <v>2310</v>
      </c>
      <c r="H2002" t="s">
        <v>3065</v>
      </c>
      <c r="I2002" t="s">
        <v>59</v>
      </c>
      <c r="J2002" t="s">
        <v>193</v>
      </c>
      <c r="K2002" t="s">
        <v>64</v>
      </c>
      <c r="L2002" t="s">
        <v>65</v>
      </c>
      <c r="M2002" t="s">
        <v>315</v>
      </c>
      <c r="N2002" t="s">
        <v>316</v>
      </c>
      <c r="O2002" t="s">
        <v>317</v>
      </c>
      <c r="P2002" t="s">
        <v>1184</v>
      </c>
      <c r="Q2002" t="s">
        <v>1185</v>
      </c>
      <c r="R2002" t="s">
        <v>131</v>
      </c>
      <c r="S2002" s="83">
        <v>170.32</v>
      </c>
      <c r="T2002" s="83">
        <v>553.54</v>
      </c>
      <c r="U2002" s="83">
        <v>-383.21999999999997</v>
      </c>
      <c r="V2002" s="83">
        <v>0</v>
      </c>
      <c r="W2002" s="83">
        <v>0</v>
      </c>
      <c r="X2002" s="83">
        <v>4.2638018063312124</v>
      </c>
      <c r="Y2002">
        <v>0</v>
      </c>
      <c r="Z2002" s="83">
        <v>-38.322000000000003</v>
      </c>
      <c r="AA2002" s="83">
        <v>-34.058198193668787</v>
      </c>
    </row>
    <row r="2003" spans="1:27" x14ac:dyDescent="0.25">
      <c r="A2003" t="s">
        <v>1529</v>
      </c>
      <c r="B2003" t="s">
        <v>1529</v>
      </c>
      <c r="C2003" t="s">
        <v>3062</v>
      </c>
      <c r="D2003" t="s">
        <v>3063</v>
      </c>
      <c r="E2003" t="s">
        <v>3064</v>
      </c>
      <c r="F2003" t="s">
        <v>2745</v>
      </c>
      <c r="G2003" t="s">
        <v>2310</v>
      </c>
      <c r="H2003" t="s">
        <v>3065</v>
      </c>
      <c r="I2003" t="s">
        <v>59</v>
      </c>
      <c r="J2003" t="s">
        <v>193</v>
      </c>
      <c r="K2003" t="s">
        <v>64</v>
      </c>
      <c r="L2003" t="s">
        <v>65</v>
      </c>
      <c r="M2003" t="s">
        <v>315</v>
      </c>
      <c r="N2003" t="s">
        <v>316</v>
      </c>
      <c r="O2003" t="s">
        <v>317</v>
      </c>
      <c r="P2003" t="s">
        <v>1186</v>
      </c>
      <c r="Q2003" t="s">
        <v>1187</v>
      </c>
      <c r="R2003" t="s">
        <v>131</v>
      </c>
      <c r="S2003" s="83">
        <v>2503.94</v>
      </c>
      <c r="T2003" s="83">
        <v>1709.05</v>
      </c>
      <c r="U2003" s="83">
        <v>794.8900000000001</v>
      </c>
      <c r="V2003" s="83">
        <v>0</v>
      </c>
      <c r="W2003" s="83">
        <v>0</v>
      </c>
      <c r="X2003" s="83">
        <v>13.164451488800013</v>
      </c>
      <c r="Y2003">
        <v>0</v>
      </c>
      <c r="Z2003" s="83">
        <v>79.489000000000004</v>
      </c>
      <c r="AA2003" s="83">
        <v>92.653451488800044</v>
      </c>
    </row>
    <row r="2004" spans="1:27" x14ac:dyDescent="0.25">
      <c r="A2004" t="s">
        <v>1529</v>
      </c>
      <c r="B2004" t="s">
        <v>1529</v>
      </c>
      <c r="C2004" t="s">
        <v>3062</v>
      </c>
      <c r="D2004" t="s">
        <v>3063</v>
      </c>
      <c r="E2004" t="s">
        <v>3064</v>
      </c>
      <c r="F2004" t="s">
        <v>2745</v>
      </c>
      <c r="G2004" t="s">
        <v>2310</v>
      </c>
      <c r="H2004" t="s">
        <v>3065</v>
      </c>
      <c r="I2004" t="s">
        <v>59</v>
      </c>
      <c r="J2004" t="s">
        <v>193</v>
      </c>
      <c r="K2004" t="s">
        <v>64</v>
      </c>
      <c r="L2004" t="s">
        <v>65</v>
      </c>
      <c r="M2004" t="s">
        <v>315</v>
      </c>
      <c r="N2004" t="s">
        <v>316</v>
      </c>
      <c r="O2004" t="s">
        <v>317</v>
      </c>
      <c r="P2004" t="s">
        <v>1190</v>
      </c>
      <c r="Q2004" t="s">
        <v>1191</v>
      </c>
      <c r="R2004" t="s">
        <v>131</v>
      </c>
      <c r="S2004" s="83">
        <v>41.56</v>
      </c>
      <c r="T2004" s="83">
        <v>207.8</v>
      </c>
      <c r="U2004" s="83">
        <v>-166.24</v>
      </c>
      <c r="V2004" s="83">
        <v>0</v>
      </c>
      <c r="W2004" s="83">
        <v>0</v>
      </c>
      <c r="X2004" s="83">
        <v>1.6006395479199809</v>
      </c>
      <c r="Y2004">
        <v>0</v>
      </c>
      <c r="Z2004" s="83">
        <v>-16.624000000000002</v>
      </c>
      <c r="AA2004" s="83">
        <v>-15.023360452080023</v>
      </c>
    </row>
    <row r="2005" spans="1:27" x14ac:dyDescent="0.25">
      <c r="A2005" t="s">
        <v>1529</v>
      </c>
      <c r="B2005" t="s">
        <v>1529</v>
      </c>
      <c r="C2005" t="s">
        <v>3062</v>
      </c>
      <c r="D2005" t="s">
        <v>3063</v>
      </c>
      <c r="E2005" t="s">
        <v>3064</v>
      </c>
      <c r="F2005" t="s">
        <v>2745</v>
      </c>
      <c r="G2005" t="s">
        <v>2310</v>
      </c>
      <c r="H2005" t="s">
        <v>3065</v>
      </c>
      <c r="I2005" t="s">
        <v>59</v>
      </c>
      <c r="J2005" t="s">
        <v>193</v>
      </c>
      <c r="K2005" t="s">
        <v>64</v>
      </c>
      <c r="L2005" t="s">
        <v>65</v>
      </c>
      <c r="M2005" t="s">
        <v>315</v>
      </c>
      <c r="N2005" t="s">
        <v>316</v>
      </c>
      <c r="O2005" t="s">
        <v>317</v>
      </c>
      <c r="P2005" t="s">
        <v>1192</v>
      </c>
      <c r="Q2005" t="s">
        <v>1193</v>
      </c>
      <c r="R2005" t="s">
        <v>131</v>
      </c>
      <c r="S2005" s="83">
        <v>165.58</v>
      </c>
      <c r="T2005" s="83">
        <v>41.4</v>
      </c>
      <c r="U2005" s="83">
        <v>124.18</v>
      </c>
      <c r="V2005" s="83">
        <v>0</v>
      </c>
      <c r="W2005" s="83">
        <v>0</v>
      </c>
      <c r="X2005" s="83">
        <v>0.31889546334883156</v>
      </c>
      <c r="Y2005">
        <v>0</v>
      </c>
      <c r="Z2005" s="83">
        <v>12.418000000000003</v>
      </c>
      <c r="AA2005" s="83">
        <v>12.736895463348835</v>
      </c>
    </row>
    <row r="2006" spans="1:27" x14ac:dyDescent="0.25">
      <c r="A2006" t="s">
        <v>1529</v>
      </c>
      <c r="B2006" t="s">
        <v>1529</v>
      </c>
      <c r="C2006" t="s">
        <v>3062</v>
      </c>
      <c r="D2006" t="s">
        <v>3063</v>
      </c>
      <c r="E2006" t="s">
        <v>3064</v>
      </c>
      <c r="F2006" t="s">
        <v>2745</v>
      </c>
      <c r="G2006" t="s">
        <v>2310</v>
      </c>
      <c r="H2006" t="s">
        <v>3065</v>
      </c>
      <c r="I2006" t="s">
        <v>44</v>
      </c>
      <c r="J2006" t="s">
        <v>45</v>
      </c>
      <c r="K2006" t="s">
        <v>46</v>
      </c>
      <c r="L2006" t="s">
        <v>47</v>
      </c>
      <c r="M2006" t="s">
        <v>506</v>
      </c>
      <c r="N2006" t="s">
        <v>926</v>
      </c>
      <c r="O2006" t="s">
        <v>818</v>
      </c>
      <c r="P2006" t="s">
        <v>1206</v>
      </c>
      <c r="Q2006" t="s">
        <v>1207</v>
      </c>
      <c r="R2006" t="s">
        <v>131</v>
      </c>
      <c r="S2006" s="83">
        <v>1222.4000000000001</v>
      </c>
      <c r="T2006" s="83">
        <v>1107.8</v>
      </c>
      <c r="U2006" s="83">
        <v>114.60000000000011</v>
      </c>
      <c r="V2006" s="83">
        <v>0</v>
      </c>
      <c r="W2006" s="83">
        <v>0</v>
      </c>
      <c r="X2006" s="83">
        <v>8.5331496207206659</v>
      </c>
      <c r="Y2006">
        <v>0</v>
      </c>
      <c r="Z2006" s="83">
        <v>11.460000000000004</v>
      </c>
      <c r="AA2006" s="83">
        <v>19.993149620720672</v>
      </c>
    </row>
    <row r="2007" spans="1:27" x14ac:dyDescent="0.25">
      <c r="A2007" t="s">
        <v>1529</v>
      </c>
      <c r="B2007" t="s">
        <v>1529</v>
      </c>
      <c r="C2007" t="s">
        <v>3062</v>
      </c>
      <c r="D2007" t="s">
        <v>3063</v>
      </c>
      <c r="E2007" t="s">
        <v>3064</v>
      </c>
      <c r="F2007" t="s">
        <v>2745</v>
      </c>
      <c r="G2007" t="s">
        <v>2310</v>
      </c>
      <c r="H2007" t="s">
        <v>3065</v>
      </c>
      <c r="I2007" t="s">
        <v>44</v>
      </c>
      <c r="J2007" t="s">
        <v>45</v>
      </c>
      <c r="K2007" t="s">
        <v>46</v>
      </c>
      <c r="L2007" t="s">
        <v>47</v>
      </c>
      <c r="M2007" t="s">
        <v>506</v>
      </c>
      <c r="N2007" t="s">
        <v>926</v>
      </c>
      <c r="O2007" t="s">
        <v>818</v>
      </c>
      <c r="P2007" t="s">
        <v>927</v>
      </c>
      <c r="Q2007" t="s">
        <v>928</v>
      </c>
      <c r="R2007" t="s">
        <v>131</v>
      </c>
      <c r="S2007" s="83">
        <v>223.6</v>
      </c>
      <c r="T2007" s="83">
        <v>154.79999999999998</v>
      </c>
      <c r="U2007" s="83">
        <v>68.800000000000011</v>
      </c>
      <c r="V2007" s="83">
        <v>0</v>
      </c>
      <c r="W2007" s="83">
        <v>0</v>
      </c>
      <c r="X2007" s="83">
        <v>1.1923917325217177</v>
      </c>
      <c r="Y2007">
        <v>0</v>
      </c>
      <c r="Z2007" s="83">
        <v>6.879999999999999</v>
      </c>
      <c r="AA2007" s="83">
        <v>8.0723917325217176</v>
      </c>
    </row>
    <row r="2008" spans="1:27" x14ac:dyDescent="0.25">
      <c r="A2008" t="s">
        <v>1529</v>
      </c>
      <c r="B2008" t="s">
        <v>1529</v>
      </c>
      <c r="C2008" t="s">
        <v>3062</v>
      </c>
      <c r="D2008" t="s">
        <v>3063</v>
      </c>
      <c r="E2008" t="s">
        <v>3064</v>
      </c>
      <c r="F2008" t="s">
        <v>2745</v>
      </c>
      <c r="G2008" t="s">
        <v>2310</v>
      </c>
      <c r="H2008" t="s">
        <v>3065</v>
      </c>
      <c r="I2008" t="s">
        <v>44</v>
      </c>
      <c r="J2008" t="s">
        <v>45</v>
      </c>
      <c r="K2008" t="s">
        <v>46</v>
      </c>
      <c r="L2008" t="s">
        <v>47</v>
      </c>
      <c r="M2008" t="s">
        <v>506</v>
      </c>
      <c r="N2008" t="s">
        <v>926</v>
      </c>
      <c r="O2008" t="s">
        <v>818</v>
      </c>
      <c r="P2008" t="s">
        <v>2685</v>
      </c>
      <c r="Q2008" t="s">
        <v>2686</v>
      </c>
      <c r="R2008" t="s">
        <v>131</v>
      </c>
      <c r="S2008" s="83">
        <v>0</v>
      </c>
      <c r="T2008" s="83">
        <v>15.2</v>
      </c>
      <c r="U2008" s="83">
        <v>-15.2</v>
      </c>
      <c r="V2008" s="83">
        <v>0</v>
      </c>
      <c r="W2008" s="83">
        <v>0</v>
      </c>
      <c r="X2008" s="83">
        <v>0.11708239234063381</v>
      </c>
      <c r="Y2008">
        <v>0</v>
      </c>
      <c r="Z2008" s="83">
        <v>-1.52</v>
      </c>
      <c r="AA2008" s="83">
        <v>-1.4029176076593661</v>
      </c>
    </row>
    <row r="2009" spans="1:27" x14ac:dyDescent="0.25">
      <c r="A2009" t="s">
        <v>1529</v>
      </c>
      <c r="B2009" t="s">
        <v>1529</v>
      </c>
      <c r="C2009" t="s">
        <v>3062</v>
      </c>
      <c r="D2009" t="s">
        <v>3063</v>
      </c>
      <c r="E2009" t="s">
        <v>3064</v>
      </c>
      <c r="F2009" t="s">
        <v>2745</v>
      </c>
      <c r="G2009" t="s">
        <v>2310</v>
      </c>
      <c r="H2009" t="s">
        <v>3065</v>
      </c>
      <c r="I2009" t="s">
        <v>44</v>
      </c>
      <c r="J2009" t="s">
        <v>45</v>
      </c>
      <c r="K2009" t="s">
        <v>46</v>
      </c>
      <c r="L2009" t="s">
        <v>47</v>
      </c>
      <c r="M2009" t="s">
        <v>506</v>
      </c>
      <c r="N2009" t="s">
        <v>926</v>
      </c>
      <c r="O2009" t="s">
        <v>818</v>
      </c>
      <c r="P2009" t="s">
        <v>3113</v>
      </c>
      <c r="Q2009" t="s">
        <v>3114</v>
      </c>
      <c r="R2009" t="s">
        <v>131</v>
      </c>
      <c r="S2009" s="83">
        <v>573.80000000000007</v>
      </c>
      <c r="T2009" s="83">
        <v>664.4</v>
      </c>
      <c r="U2009" s="83">
        <v>-90.599999999999952</v>
      </c>
      <c r="V2009" s="83">
        <v>0</v>
      </c>
      <c r="W2009" s="83">
        <v>0</v>
      </c>
      <c r="X2009" s="83">
        <v>5.117732991520862</v>
      </c>
      <c r="Y2009">
        <v>0</v>
      </c>
      <c r="Z2009" s="83">
        <v>-9.0599999999999987</v>
      </c>
      <c r="AA2009" s="83">
        <v>-3.9422670084791362</v>
      </c>
    </row>
    <row r="2010" spans="1:27" x14ac:dyDescent="0.25">
      <c r="A2010" t="s">
        <v>1529</v>
      </c>
      <c r="B2010" t="s">
        <v>1529</v>
      </c>
      <c r="C2010" t="s">
        <v>3062</v>
      </c>
      <c r="D2010" t="s">
        <v>3063</v>
      </c>
      <c r="E2010" t="s">
        <v>3064</v>
      </c>
      <c r="F2010" t="s">
        <v>2745</v>
      </c>
      <c r="G2010" t="s">
        <v>2310</v>
      </c>
      <c r="H2010" t="s">
        <v>3065</v>
      </c>
      <c r="I2010" t="s">
        <v>44</v>
      </c>
      <c r="J2010" t="s">
        <v>45</v>
      </c>
      <c r="K2010" t="s">
        <v>46</v>
      </c>
      <c r="L2010" t="s">
        <v>47</v>
      </c>
      <c r="M2010" t="s">
        <v>506</v>
      </c>
      <c r="N2010" t="s">
        <v>926</v>
      </c>
      <c r="O2010" t="s">
        <v>818</v>
      </c>
      <c r="P2010" t="s">
        <v>3942</v>
      </c>
      <c r="Q2010" t="s">
        <v>3943</v>
      </c>
      <c r="R2010" t="s">
        <v>131</v>
      </c>
      <c r="S2010" s="83">
        <v>0</v>
      </c>
      <c r="T2010" s="83">
        <v>25.9</v>
      </c>
      <c r="U2010" s="83">
        <v>-25.9</v>
      </c>
      <c r="V2010" s="83">
        <v>0</v>
      </c>
      <c r="W2010" s="83">
        <v>0</v>
      </c>
      <c r="X2010" s="83">
        <v>0.19950223431726416</v>
      </c>
      <c r="Y2010">
        <v>0</v>
      </c>
      <c r="Z2010" s="83">
        <v>-2.59</v>
      </c>
      <c r="AA2010" s="83">
        <v>-2.3904977656827358</v>
      </c>
    </row>
    <row r="2011" spans="1:27" x14ac:dyDescent="0.25">
      <c r="A2011" t="s">
        <v>1529</v>
      </c>
      <c r="B2011" t="s">
        <v>1529</v>
      </c>
      <c r="C2011" t="s">
        <v>3062</v>
      </c>
      <c r="D2011" t="s">
        <v>3063</v>
      </c>
      <c r="E2011" t="s">
        <v>3064</v>
      </c>
      <c r="F2011" t="s">
        <v>2745</v>
      </c>
      <c r="G2011" t="s">
        <v>2310</v>
      </c>
      <c r="H2011" t="s">
        <v>3065</v>
      </c>
      <c r="I2011" t="s">
        <v>44</v>
      </c>
      <c r="J2011" t="s">
        <v>45</v>
      </c>
      <c r="K2011" t="s">
        <v>46</v>
      </c>
      <c r="L2011" t="s">
        <v>47</v>
      </c>
      <c r="M2011" t="s">
        <v>506</v>
      </c>
      <c r="N2011" t="s">
        <v>507</v>
      </c>
      <c r="O2011" t="s">
        <v>508</v>
      </c>
      <c r="P2011" t="s">
        <v>795</v>
      </c>
      <c r="Q2011" t="s">
        <v>796</v>
      </c>
      <c r="R2011" t="s">
        <v>131</v>
      </c>
      <c r="S2011" s="83">
        <v>105.6</v>
      </c>
      <c r="T2011" s="83">
        <v>319.20000000000005</v>
      </c>
      <c r="U2011" s="83">
        <v>-213.60000000000005</v>
      </c>
      <c r="V2011" s="83">
        <v>0</v>
      </c>
      <c r="W2011" s="83">
        <v>0</v>
      </c>
      <c r="X2011" s="83">
        <v>2.4587302391533101</v>
      </c>
      <c r="Y2011">
        <v>0</v>
      </c>
      <c r="Z2011" s="83">
        <v>-21.360000000000003</v>
      </c>
      <c r="AA2011" s="83">
        <v>-18.901269760846692</v>
      </c>
    </row>
    <row r="2012" spans="1:27" x14ac:dyDescent="0.25">
      <c r="A2012" t="s">
        <v>1529</v>
      </c>
      <c r="B2012" t="s">
        <v>1529</v>
      </c>
      <c r="C2012" t="s">
        <v>3062</v>
      </c>
      <c r="D2012" t="s">
        <v>3063</v>
      </c>
      <c r="E2012" t="s">
        <v>3064</v>
      </c>
      <c r="F2012" t="s">
        <v>2745</v>
      </c>
      <c r="G2012" t="s">
        <v>2310</v>
      </c>
      <c r="H2012" t="s">
        <v>3065</v>
      </c>
      <c r="I2012" t="s">
        <v>44</v>
      </c>
      <c r="J2012" t="s">
        <v>45</v>
      </c>
      <c r="K2012" t="s">
        <v>46</v>
      </c>
      <c r="L2012" t="s">
        <v>47</v>
      </c>
      <c r="M2012" t="s">
        <v>506</v>
      </c>
      <c r="N2012" t="s">
        <v>507</v>
      </c>
      <c r="O2012" t="s">
        <v>508</v>
      </c>
      <c r="P2012" t="s">
        <v>1055</v>
      </c>
      <c r="Q2012" t="s">
        <v>1056</v>
      </c>
      <c r="R2012" t="s">
        <v>131</v>
      </c>
      <c r="S2012" s="83">
        <v>122.88</v>
      </c>
      <c r="T2012" s="83">
        <v>0</v>
      </c>
      <c r="U2012" s="83">
        <v>122.88</v>
      </c>
      <c r="V2012" s="83">
        <v>0</v>
      </c>
      <c r="W2012" s="83">
        <v>0</v>
      </c>
      <c r="X2012" s="83">
        <v>0</v>
      </c>
      <c r="Y2012">
        <v>0</v>
      </c>
      <c r="Z2012" s="83">
        <v>12.288</v>
      </c>
      <c r="AA2012" s="83">
        <v>12.288</v>
      </c>
    </row>
    <row r="2013" spans="1:27" x14ac:dyDescent="0.25">
      <c r="A2013" t="s">
        <v>1529</v>
      </c>
      <c r="B2013" t="s">
        <v>1529</v>
      </c>
      <c r="C2013" t="s">
        <v>3062</v>
      </c>
      <c r="D2013" t="s">
        <v>3063</v>
      </c>
      <c r="E2013" t="s">
        <v>3064</v>
      </c>
      <c r="F2013" t="s">
        <v>2745</v>
      </c>
      <c r="G2013" t="s">
        <v>2310</v>
      </c>
      <c r="H2013" t="s">
        <v>3065</v>
      </c>
      <c r="I2013" t="s">
        <v>44</v>
      </c>
      <c r="J2013" t="s">
        <v>45</v>
      </c>
      <c r="K2013" t="s">
        <v>46</v>
      </c>
      <c r="L2013" t="s">
        <v>47</v>
      </c>
      <c r="M2013" t="s">
        <v>506</v>
      </c>
      <c r="N2013" t="s">
        <v>507</v>
      </c>
      <c r="O2013" t="s">
        <v>508</v>
      </c>
      <c r="P2013" t="s">
        <v>853</v>
      </c>
      <c r="Q2013" t="s">
        <v>854</v>
      </c>
      <c r="R2013" t="s">
        <v>131</v>
      </c>
      <c r="S2013" s="83">
        <v>252.84000000000003</v>
      </c>
      <c r="T2013" s="83">
        <v>314.16000000000003</v>
      </c>
      <c r="U2013" s="83">
        <v>-61.319999999999979</v>
      </c>
      <c r="V2013" s="83">
        <v>0</v>
      </c>
      <c r="W2013" s="83">
        <v>0</v>
      </c>
      <c r="X2013" s="83">
        <v>2.4199081827456261</v>
      </c>
      <c r="Y2013">
        <v>0</v>
      </c>
      <c r="Z2013" s="83">
        <v>-6.1320000000000006</v>
      </c>
      <c r="AA2013" s="83">
        <v>-3.7120918172543744</v>
      </c>
    </row>
    <row r="2014" spans="1:27" x14ac:dyDescent="0.25">
      <c r="A2014" t="s">
        <v>1529</v>
      </c>
      <c r="B2014" t="s">
        <v>1529</v>
      </c>
      <c r="C2014" t="s">
        <v>3062</v>
      </c>
      <c r="D2014" t="s">
        <v>3063</v>
      </c>
      <c r="E2014" t="s">
        <v>3064</v>
      </c>
      <c r="F2014" t="s">
        <v>2745</v>
      </c>
      <c r="G2014" t="s">
        <v>2310</v>
      </c>
      <c r="H2014" t="s">
        <v>3065</v>
      </c>
      <c r="I2014" t="s">
        <v>44</v>
      </c>
      <c r="J2014" t="s">
        <v>45</v>
      </c>
      <c r="K2014" t="s">
        <v>46</v>
      </c>
      <c r="L2014" t="s">
        <v>47</v>
      </c>
      <c r="M2014" t="s">
        <v>506</v>
      </c>
      <c r="N2014" t="s">
        <v>507</v>
      </c>
      <c r="O2014" t="s">
        <v>508</v>
      </c>
      <c r="P2014" t="s">
        <v>768</v>
      </c>
      <c r="Q2014" t="s">
        <v>769</v>
      </c>
      <c r="R2014" t="s">
        <v>131</v>
      </c>
      <c r="S2014" s="83">
        <v>80.400000000000006</v>
      </c>
      <c r="T2014" s="83">
        <v>482.40000000000003</v>
      </c>
      <c r="U2014" s="83">
        <v>-402</v>
      </c>
      <c r="V2014" s="83">
        <v>0</v>
      </c>
      <c r="W2014" s="83">
        <v>0</v>
      </c>
      <c r="X2014" s="83">
        <v>3.7158253990211678</v>
      </c>
      <c r="Y2014">
        <v>0</v>
      </c>
      <c r="Z2014" s="83">
        <v>-40.200000000000003</v>
      </c>
      <c r="AA2014" s="83">
        <v>-36.484174600978839</v>
      </c>
    </row>
    <row r="2015" spans="1:27" x14ac:dyDescent="0.25">
      <c r="A2015" t="s">
        <v>1529</v>
      </c>
      <c r="B2015" t="s">
        <v>1529</v>
      </c>
      <c r="C2015" t="s">
        <v>3062</v>
      </c>
      <c r="D2015" t="s">
        <v>3063</v>
      </c>
      <c r="E2015" t="s">
        <v>3064</v>
      </c>
      <c r="F2015" t="s">
        <v>2745</v>
      </c>
      <c r="G2015" t="s">
        <v>2310</v>
      </c>
      <c r="H2015" t="s">
        <v>3065</v>
      </c>
      <c r="I2015" t="s">
        <v>44</v>
      </c>
      <c r="J2015" t="s">
        <v>45</v>
      </c>
      <c r="K2015" t="s">
        <v>46</v>
      </c>
      <c r="L2015" t="s">
        <v>47</v>
      </c>
      <c r="M2015" t="s">
        <v>506</v>
      </c>
      <c r="N2015" t="s">
        <v>507</v>
      </c>
      <c r="O2015" t="s">
        <v>508</v>
      </c>
      <c r="P2015" t="s">
        <v>974</v>
      </c>
      <c r="Q2015" t="s">
        <v>975</v>
      </c>
      <c r="R2015" t="s">
        <v>131</v>
      </c>
      <c r="S2015" s="83">
        <v>82.8</v>
      </c>
      <c r="T2015" s="83">
        <v>0</v>
      </c>
      <c r="U2015" s="83">
        <v>82.8</v>
      </c>
      <c r="V2015" s="83">
        <v>0</v>
      </c>
      <c r="W2015" s="83">
        <v>0</v>
      </c>
      <c r="X2015" s="83">
        <v>0</v>
      </c>
      <c r="Y2015">
        <v>0</v>
      </c>
      <c r="Z2015" s="83">
        <v>8.2799999999999994</v>
      </c>
      <c r="AA2015" s="83">
        <v>8.2799999999999994</v>
      </c>
    </row>
    <row r="2016" spans="1:27" x14ac:dyDescent="0.25">
      <c r="A2016" t="s">
        <v>1529</v>
      </c>
      <c r="B2016" t="s">
        <v>1529</v>
      </c>
      <c r="C2016" t="s">
        <v>3062</v>
      </c>
      <c r="D2016" t="s">
        <v>3063</v>
      </c>
      <c r="E2016" t="s">
        <v>3064</v>
      </c>
      <c r="F2016" t="s">
        <v>2745</v>
      </c>
      <c r="G2016" t="s">
        <v>2310</v>
      </c>
      <c r="H2016" t="s">
        <v>3065</v>
      </c>
      <c r="I2016" t="s">
        <v>44</v>
      </c>
      <c r="J2016" t="s">
        <v>45</v>
      </c>
      <c r="K2016" t="s">
        <v>46</v>
      </c>
      <c r="L2016" t="s">
        <v>47</v>
      </c>
      <c r="M2016" t="s">
        <v>506</v>
      </c>
      <c r="N2016" t="s">
        <v>507</v>
      </c>
      <c r="O2016" t="s">
        <v>508</v>
      </c>
      <c r="P2016" t="s">
        <v>754</v>
      </c>
      <c r="Q2016" t="s">
        <v>755</v>
      </c>
      <c r="R2016" t="s">
        <v>131</v>
      </c>
      <c r="S2016" s="83">
        <v>1087.2</v>
      </c>
      <c r="T2016" s="83">
        <v>996.59999999999991</v>
      </c>
      <c r="U2016" s="83">
        <v>90.600000000000193</v>
      </c>
      <c r="V2016" s="83">
        <v>0</v>
      </c>
      <c r="W2016" s="83">
        <v>0</v>
      </c>
      <c r="X2016" s="83">
        <v>7.6765994872812913</v>
      </c>
      <c r="Y2016">
        <v>0</v>
      </c>
      <c r="Z2016" s="83">
        <v>9.06000000000002</v>
      </c>
      <c r="AA2016" s="83">
        <v>16.73659948728131</v>
      </c>
    </row>
    <row r="2017" spans="1:27" x14ac:dyDescent="0.25">
      <c r="A2017" t="s">
        <v>1529</v>
      </c>
      <c r="B2017" t="s">
        <v>1529</v>
      </c>
      <c r="C2017" t="s">
        <v>3062</v>
      </c>
      <c r="D2017" t="s">
        <v>3063</v>
      </c>
      <c r="E2017" t="s">
        <v>3064</v>
      </c>
      <c r="F2017" t="s">
        <v>2745</v>
      </c>
      <c r="G2017" t="s">
        <v>2310</v>
      </c>
      <c r="H2017" t="s">
        <v>3065</v>
      </c>
      <c r="I2017" t="s">
        <v>44</v>
      </c>
      <c r="J2017" t="s">
        <v>45</v>
      </c>
      <c r="K2017" t="s">
        <v>46</v>
      </c>
      <c r="L2017" t="s">
        <v>47</v>
      </c>
      <c r="M2017" t="s">
        <v>506</v>
      </c>
      <c r="N2017" t="s">
        <v>507</v>
      </c>
      <c r="O2017" t="s">
        <v>508</v>
      </c>
      <c r="P2017" t="s">
        <v>760</v>
      </c>
      <c r="Q2017" t="s">
        <v>761</v>
      </c>
      <c r="R2017" t="s">
        <v>131</v>
      </c>
      <c r="S2017" s="83">
        <v>292.5</v>
      </c>
      <c r="T2017" s="83">
        <v>357.5</v>
      </c>
      <c r="U2017" s="83">
        <v>-65</v>
      </c>
      <c r="V2017" s="83">
        <v>0</v>
      </c>
      <c r="W2017" s="83">
        <v>0</v>
      </c>
      <c r="X2017" s="83">
        <v>2.7537470566958282</v>
      </c>
      <c r="Y2017">
        <v>0</v>
      </c>
      <c r="Z2017" s="83">
        <v>-6.5</v>
      </c>
      <c r="AA2017" s="83">
        <v>-3.7462529433041709</v>
      </c>
    </row>
    <row r="2018" spans="1:27" x14ac:dyDescent="0.25">
      <c r="A2018" t="s">
        <v>1529</v>
      </c>
      <c r="B2018" t="s">
        <v>1529</v>
      </c>
      <c r="C2018" t="s">
        <v>3062</v>
      </c>
      <c r="D2018" t="s">
        <v>3063</v>
      </c>
      <c r="E2018" t="s">
        <v>3064</v>
      </c>
      <c r="F2018" t="s">
        <v>2745</v>
      </c>
      <c r="G2018" t="s">
        <v>2310</v>
      </c>
      <c r="H2018" t="s">
        <v>3065</v>
      </c>
      <c r="I2018" t="s">
        <v>44</v>
      </c>
      <c r="J2018" t="s">
        <v>45</v>
      </c>
      <c r="K2018" t="s">
        <v>46</v>
      </c>
      <c r="L2018" t="s">
        <v>47</v>
      </c>
      <c r="M2018" t="s">
        <v>506</v>
      </c>
      <c r="N2018" t="s">
        <v>507</v>
      </c>
      <c r="O2018" t="s">
        <v>508</v>
      </c>
      <c r="P2018" t="s">
        <v>774</v>
      </c>
      <c r="Q2018" t="s">
        <v>775</v>
      </c>
      <c r="R2018" t="s">
        <v>131</v>
      </c>
      <c r="S2018" s="83">
        <v>659.88000000000011</v>
      </c>
      <c r="T2018" s="83">
        <v>537.68000000000006</v>
      </c>
      <c r="U2018" s="83">
        <v>122.20000000000007</v>
      </c>
      <c r="V2018" s="83">
        <v>0</v>
      </c>
      <c r="W2018" s="83">
        <v>0</v>
      </c>
      <c r="X2018" s="83">
        <v>4.1416355732705252</v>
      </c>
      <c r="Y2018">
        <v>0</v>
      </c>
      <c r="Z2018" s="83">
        <v>12.22000000000001</v>
      </c>
      <c r="AA2018" s="83">
        <v>16.361635573270537</v>
      </c>
    </row>
    <row r="2019" spans="1:27" x14ac:dyDescent="0.25">
      <c r="A2019" t="s">
        <v>1529</v>
      </c>
      <c r="B2019" t="s">
        <v>1529</v>
      </c>
      <c r="C2019" t="s">
        <v>3062</v>
      </c>
      <c r="D2019" t="s">
        <v>3063</v>
      </c>
      <c r="E2019" t="s">
        <v>3064</v>
      </c>
      <c r="F2019" t="s">
        <v>2745</v>
      </c>
      <c r="G2019" t="s">
        <v>2310</v>
      </c>
      <c r="H2019" t="s">
        <v>3065</v>
      </c>
      <c r="I2019" t="s">
        <v>44</v>
      </c>
      <c r="J2019" t="s">
        <v>45</v>
      </c>
      <c r="K2019" t="s">
        <v>46</v>
      </c>
      <c r="L2019" t="s">
        <v>47</v>
      </c>
      <c r="M2019" t="s">
        <v>506</v>
      </c>
      <c r="N2019" t="s">
        <v>507</v>
      </c>
      <c r="O2019" t="s">
        <v>508</v>
      </c>
      <c r="P2019" t="s">
        <v>776</v>
      </c>
      <c r="Q2019" t="s">
        <v>777</v>
      </c>
      <c r="R2019" t="s">
        <v>131</v>
      </c>
      <c r="S2019" s="83">
        <v>39.08</v>
      </c>
      <c r="T2019" s="83">
        <v>0</v>
      </c>
      <c r="U2019" s="83">
        <v>39.08</v>
      </c>
      <c r="V2019" s="83">
        <v>0</v>
      </c>
      <c r="W2019" s="83">
        <v>0</v>
      </c>
      <c r="X2019" s="83">
        <v>0</v>
      </c>
      <c r="Y2019">
        <v>0</v>
      </c>
      <c r="Z2019" s="83">
        <v>3.9079999999999999</v>
      </c>
      <c r="AA2019" s="83">
        <v>3.9079999999999999</v>
      </c>
    </row>
    <row r="2020" spans="1:27" x14ac:dyDescent="0.25">
      <c r="A2020" t="s">
        <v>1529</v>
      </c>
      <c r="B2020" t="s">
        <v>1529</v>
      </c>
      <c r="C2020" t="s">
        <v>3062</v>
      </c>
      <c r="D2020" t="s">
        <v>3063</v>
      </c>
      <c r="E2020" t="s">
        <v>3064</v>
      </c>
      <c r="F2020" t="s">
        <v>2745</v>
      </c>
      <c r="G2020" t="s">
        <v>2310</v>
      </c>
      <c r="H2020" t="s">
        <v>3065</v>
      </c>
      <c r="I2020" t="s">
        <v>44</v>
      </c>
      <c r="J2020" t="s">
        <v>45</v>
      </c>
      <c r="K2020" t="s">
        <v>46</v>
      </c>
      <c r="L2020" t="s">
        <v>47</v>
      </c>
      <c r="M2020" t="s">
        <v>506</v>
      </c>
      <c r="N2020" t="s">
        <v>507</v>
      </c>
      <c r="O2020" t="s">
        <v>508</v>
      </c>
      <c r="P2020" t="s">
        <v>758</v>
      </c>
      <c r="Q2020" t="s">
        <v>759</v>
      </c>
      <c r="R2020" t="s">
        <v>131</v>
      </c>
      <c r="S2020" s="83">
        <v>199.20000000000002</v>
      </c>
      <c r="T2020" s="83">
        <v>594</v>
      </c>
      <c r="U2020" s="83">
        <v>-394.79999999999995</v>
      </c>
      <c r="V2020" s="83">
        <v>0</v>
      </c>
      <c r="W2020" s="83">
        <v>0</v>
      </c>
      <c r="X2020" s="83">
        <v>4.5754566480484531</v>
      </c>
      <c r="Y2020">
        <v>0</v>
      </c>
      <c r="Z2020" s="83">
        <v>-39.480000000000004</v>
      </c>
      <c r="AA2020" s="83">
        <v>-34.90454335195156</v>
      </c>
    </row>
    <row r="2021" spans="1:27" x14ac:dyDescent="0.25">
      <c r="A2021" t="s">
        <v>1529</v>
      </c>
      <c r="B2021" t="s">
        <v>1529</v>
      </c>
      <c r="C2021" t="s">
        <v>3062</v>
      </c>
      <c r="D2021" t="s">
        <v>3063</v>
      </c>
      <c r="E2021" t="s">
        <v>3064</v>
      </c>
      <c r="F2021" t="s">
        <v>2745</v>
      </c>
      <c r="G2021" t="s">
        <v>2310</v>
      </c>
      <c r="H2021" t="s">
        <v>3065</v>
      </c>
      <c r="I2021" t="s">
        <v>44</v>
      </c>
      <c r="J2021" t="s">
        <v>45</v>
      </c>
      <c r="K2021" t="s">
        <v>46</v>
      </c>
      <c r="L2021" t="s">
        <v>47</v>
      </c>
      <c r="M2021" t="s">
        <v>506</v>
      </c>
      <c r="N2021" t="s">
        <v>507</v>
      </c>
      <c r="O2021" t="s">
        <v>508</v>
      </c>
      <c r="P2021" t="s">
        <v>756</v>
      </c>
      <c r="Q2021" t="s">
        <v>757</v>
      </c>
      <c r="R2021" t="s">
        <v>131</v>
      </c>
      <c r="S2021" s="83">
        <v>1075.2</v>
      </c>
      <c r="T2021" s="83">
        <v>1564.8799999999999</v>
      </c>
      <c r="U2021" s="83">
        <v>-489.67999999999989</v>
      </c>
      <c r="V2021" s="83">
        <v>0</v>
      </c>
      <c r="W2021" s="83">
        <v>0</v>
      </c>
      <c r="X2021" s="83">
        <v>12.053940403027038</v>
      </c>
      <c r="Y2021">
        <v>0</v>
      </c>
      <c r="Z2021" s="83">
        <v>-48.967999999999975</v>
      </c>
      <c r="AA2021" s="83">
        <v>-36.914059596972962</v>
      </c>
    </row>
    <row r="2022" spans="1:27" x14ac:dyDescent="0.25">
      <c r="A2022" t="s">
        <v>1529</v>
      </c>
      <c r="B2022" t="s">
        <v>1529</v>
      </c>
      <c r="C2022" t="s">
        <v>3062</v>
      </c>
      <c r="D2022" t="s">
        <v>3063</v>
      </c>
      <c r="E2022" t="s">
        <v>3064</v>
      </c>
      <c r="F2022" t="s">
        <v>2745</v>
      </c>
      <c r="G2022" t="s">
        <v>2310</v>
      </c>
      <c r="H2022" t="s">
        <v>3065</v>
      </c>
      <c r="I2022" t="s">
        <v>44</v>
      </c>
      <c r="J2022" t="s">
        <v>45</v>
      </c>
      <c r="K2022" t="s">
        <v>46</v>
      </c>
      <c r="L2022" t="s">
        <v>47</v>
      </c>
      <c r="M2022" t="s">
        <v>506</v>
      </c>
      <c r="N2022" t="s">
        <v>507</v>
      </c>
      <c r="O2022" t="s">
        <v>508</v>
      </c>
      <c r="P2022" t="s">
        <v>770</v>
      </c>
      <c r="Q2022" t="s">
        <v>771</v>
      </c>
      <c r="R2022" t="s">
        <v>131</v>
      </c>
      <c r="S2022" s="83">
        <v>267.2</v>
      </c>
      <c r="T2022" s="83">
        <v>0</v>
      </c>
      <c r="U2022" s="83">
        <v>267.2</v>
      </c>
      <c r="V2022" s="83">
        <v>0</v>
      </c>
      <c r="W2022" s="83">
        <v>0</v>
      </c>
      <c r="X2022" s="83">
        <v>0</v>
      </c>
      <c r="Y2022">
        <v>0</v>
      </c>
      <c r="Z2022" s="83">
        <v>26.72</v>
      </c>
      <c r="AA2022" s="83">
        <v>26.72</v>
      </c>
    </row>
    <row r="2023" spans="1:27" x14ac:dyDescent="0.25">
      <c r="A2023" t="s">
        <v>1529</v>
      </c>
      <c r="B2023" t="s">
        <v>1529</v>
      </c>
      <c r="C2023" t="s">
        <v>3062</v>
      </c>
      <c r="D2023" t="s">
        <v>3063</v>
      </c>
      <c r="E2023" t="s">
        <v>3064</v>
      </c>
      <c r="F2023" t="s">
        <v>2745</v>
      </c>
      <c r="G2023" t="s">
        <v>2310</v>
      </c>
      <c r="H2023" t="s">
        <v>3065</v>
      </c>
      <c r="I2023" t="s">
        <v>44</v>
      </c>
      <c r="J2023" t="s">
        <v>45</v>
      </c>
      <c r="K2023" t="s">
        <v>46</v>
      </c>
      <c r="L2023" t="s">
        <v>47</v>
      </c>
      <c r="M2023" t="s">
        <v>506</v>
      </c>
      <c r="N2023" t="s">
        <v>507</v>
      </c>
      <c r="O2023" t="s">
        <v>508</v>
      </c>
      <c r="P2023" t="s">
        <v>510</v>
      </c>
      <c r="Q2023" t="s">
        <v>511</v>
      </c>
      <c r="R2023" t="s">
        <v>131</v>
      </c>
      <c r="S2023" s="83">
        <v>0</v>
      </c>
      <c r="T2023" s="83">
        <v>28</v>
      </c>
      <c r="U2023" s="83">
        <v>-28</v>
      </c>
      <c r="V2023" s="83">
        <v>0</v>
      </c>
      <c r="W2023" s="83">
        <v>0</v>
      </c>
      <c r="X2023" s="83">
        <v>0.21567809115379913</v>
      </c>
      <c r="Y2023">
        <v>0</v>
      </c>
      <c r="Z2023" s="83">
        <v>-2.8000000000000003</v>
      </c>
      <c r="AA2023" s="83">
        <v>-2.5843219088462011</v>
      </c>
    </row>
    <row r="2024" spans="1:27" x14ac:dyDescent="0.25">
      <c r="A2024" t="s">
        <v>1529</v>
      </c>
      <c r="B2024" t="s">
        <v>1529</v>
      </c>
      <c r="C2024" t="s">
        <v>3062</v>
      </c>
      <c r="D2024" t="s">
        <v>3063</v>
      </c>
      <c r="E2024" t="s">
        <v>3064</v>
      </c>
      <c r="F2024" t="s">
        <v>2745</v>
      </c>
      <c r="G2024" t="s">
        <v>2310</v>
      </c>
      <c r="H2024" t="s">
        <v>3065</v>
      </c>
      <c r="I2024" t="s">
        <v>44</v>
      </c>
      <c r="J2024" t="s">
        <v>45</v>
      </c>
      <c r="K2024" t="s">
        <v>46</v>
      </c>
      <c r="L2024" t="s">
        <v>47</v>
      </c>
      <c r="M2024" t="s">
        <v>506</v>
      </c>
      <c r="N2024" t="s">
        <v>507</v>
      </c>
      <c r="O2024" t="s">
        <v>508</v>
      </c>
      <c r="P2024" t="s">
        <v>1053</v>
      </c>
      <c r="Q2024" t="s">
        <v>1054</v>
      </c>
      <c r="R2024" t="s">
        <v>131</v>
      </c>
      <c r="S2024" s="83">
        <v>47.6</v>
      </c>
      <c r="T2024" s="83">
        <v>47.6</v>
      </c>
      <c r="U2024" s="83">
        <v>0</v>
      </c>
      <c r="V2024" s="83">
        <v>0</v>
      </c>
      <c r="W2024" s="83">
        <v>0</v>
      </c>
      <c r="X2024" s="83">
        <v>0.36665275496145849</v>
      </c>
      <c r="Y2024">
        <v>0</v>
      </c>
      <c r="Z2024" s="83">
        <v>0</v>
      </c>
      <c r="AA2024" s="83">
        <v>0.36665275496145888</v>
      </c>
    </row>
    <row r="2025" spans="1:27" x14ac:dyDescent="0.25">
      <c r="A2025" t="s">
        <v>1529</v>
      </c>
      <c r="B2025" t="s">
        <v>1529</v>
      </c>
      <c r="C2025" t="s">
        <v>3062</v>
      </c>
      <c r="D2025" t="s">
        <v>3063</v>
      </c>
      <c r="E2025" t="s">
        <v>3064</v>
      </c>
      <c r="F2025" t="s">
        <v>2745</v>
      </c>
      <c r="G2025" t="s">
        <v>2310</v>
      </c>
      <c r="H2025" t="s">
        <v>3065</v>
      </c>
      <c r="I2025" t="s">
        <v>44</v>
      </c>
      <c r="J2025" t="s">
        <v>45</v>
      </c>
      <c r="K2025" t="s">
        <v>46</v>
      </c>
      <c r="L2025" t="s">
        <v>47</v>
      </c>
      <c r="M2025" t="s">
        <v>506</v>
      </c>
      <c r="N2025" t="s">
        <v>507</v>
      </c>
      <c r="O2025" t="s">
        <v>508</v>
      </c>
      <c r="P2025" t="s">
        <v>2648</v>
      </c>
      <c r="Q2025" t="s">
        <v>2649</v>
      </c>
      <c r="R2025" t="s">
        <v>131</v>
      </c>
      <c r="S2025" s="83">
        <v>10.29</v>
      </c>
      <c r="T2025" s="83">
        <v>0</v>
      </c>
      <c r="U2025" s="83">
        <v>10.29</v>
      </c>
      <c r="V2025" s="83">
        <v>0</v>
      </c>
      <c r="W2025" s="83">
        <v>0</v>
      </c>
      <c r="X2025" s="83">
        <v>0</v>
      </c>
      <c r="Y2025">
        <v>0</v>
      </c>
      <c r="Z2025" s="83">
        <v>1.0289999999999999</v>
      </c>
      <c r="AA2025" s="83">
        <v>1.0289999999999999</v>
      </c>
    </row>
    <row r="2026" spans="1:27" x14ac:dyDescent="0.25">
      <c r="A2026" t="s">
        <v>1529</v>
      </c>
      <c r="B2026" t="s">
        <v>1529</v>
      </c>
      <c r="C2026" t="s">
        <v>3062</v>
      </c>
      <c r="D2026" t="s">
        <v>3063</v>
      </c>
      <c r="E2026" t="s">
        <v>3064</v>
      </c>
      <c r="F2026" t="s">
        <v>2745</v>
      </c>
      <c r="G2026" t="s">
        <v>2310</v>
      </c>
      <c r="H2026" t="s">
        <v>3065</v>
      </c>
      <c r="I2026" t="s">
        <v>44</v>
      </c>
      <c r="J2026" t="s">
        <v>45</v>
      </c>
      <c r="K2026" t="s">
        <v>46</v>
      </c>
      <c r="L2026" t="s">
        <v>47</v>
      </c>
      <c r="M2026" t="s">
        <v>506</v>
      </c>
      <c r="N2026" t="s">
        <v>507</v>
      </c>
      <c r="O2026" t="s">
        <v>508</v>
      </c>
      <c r="P2026" t="s">
        <v>3115</v>
      </c>
      <c r="Q2026" t="s">
        <v>3116</v>
      </c>
      <c r="R2026" t="s">
        <v>131</v>
      </c>
      <c r="S2026" s="83">
        <v>112.05</v>
      </c>
      <c r="T2026" s="83">
        <v>0</v>
      </c>
      <c r="U2026" s="83">
        <v>112.05</v>
      </c>
      <c r="V2026" s="83">
        <v>0</v>
      </c>
      <c r="W2026" s="83">
        <v>0</v>
      </c>
      <c r="X2026" s="83">
        <v>0</v>
      </c>
      <c r="Y2026">
        <v>0</v>
      </c>
      <c r="Z2026" s="83">
        <v>11.205</v>
      </c>
      <c r="AA2026" s="83">
        <v>11.205</v>
      </c>
    </row>
    <row r="2027" spans="1:27" x14ac:dyDescent="0.25">
      <c r="A2027" t="s">
        <v>1529</v>
      </c>
      <c r="B2027" t="s">
        <v>1529</v>
      </c>
      <c r="C2027" t="s">
        <v>3062</v>
      </c>
      <c r="D2027" t="s">
        <v>3063</v>
      </c>
      <c r="E2027" t="s">
        <v>3064</v>
      </c>
      <c r="F2027" t="s">
        <v>2745</v>
      </c>
      <c r="G2027" t="s">
        <v>2310</v>
      </c>
      <c r="H2027" t="s">
        <v>3065</v>
      </c>
      <c r="I2027" t="s">
        <v>44</v>
      </c>
      <c r="J2027" t="s">
        <v>45</v>
      </c>
      <c r="K2027" t="s">
        <v>46</v>
      </c>
      <c r="L2027" t="s">
        <v>47</v>
      </c>
      <c r="M2027" t="s">
        <v>506</v>
      </c>
      <c r="N2027" t="s">
        <v>507</v>
      </c>
      <c r="O2027" t="s">
        <v>508</v>
      </c>
      <c r="P2027" t="s">
        <v>3944</v>
      </c>
      <c r="Q2027" t="s">
        <v>3945</v>
      </c>
      <c r="R2027" t="s">
        <v>131</v>
      </c>
      <c r="S2027" s="83">
        <v>225.4</v>
      </c>
      <c r="T2027" s="83">
        <v>0</v>
      </c>
      <c r="U2027" s="83">
        <v>225.4</v>
      </c>
      <c r="V2027" s="83">
        <v>0</v>
      </c>
      <c r="W2027" s="83">
        <v>0</v>
      </c>
      <c r="X2027" s="83">
        <v>0</v>
      </c>
      <c r="Y2027">
        <v>0</v>
      </c>
      <c r="Z2027" s="83">
        <v>22.540000000000003</v>
      </c>
      <c r="AA2027" s="83">
        <v>22.540000000000003</v>
      </c>
    </row>
    <row r="2028" spans="1:27" x14ac:dyDescent="0.25">
      <c r="A2028" t="s">
        <v>1529</v>
      </c>
      <c r="B2028" t="s">
        <v>1529</v>
      </c>
      <c r="C2028" t="s">
        <v>3062</v>
      </c>
      <c r="D2028" t="s">
        <v>3063</v>
      </c>
      <c r="E2028" t="s">
        <v>3064</v>
      </c>
      <c r="F2028" t="s">
        <v>2745</v>
      </c>
      <c r="G2028" t="s">
        <v>2310</v>
      </c>
      <c r="H2028" t="s">
        <v>3065</v>
      </c>
      <c r="I2028" t="s">
        <v>44</v>
      </c>
      <c r="J2028" t="s">
        <v>45</v>
      </c>
      <c r="K2028" t="s">
        <v>46</v>
      </c>
      <c r="L2028" t="s">
        <v>47</v>
      </c>
      <c r="M2028" t="s">
        <v>506</v>
      </c>
      <c r="N2028" t="s">
        <v>507</v>
      </c>
      <c r="O2028" t="s">
        <v>508</v>
      </c>
      <c r="P2028" t="s">
        <v>3946</v>
      </c>
      <c r="Q2028" t="s">
        <v>3947</v>
      </c>
      <c r="R2028" t="s">
        <v>131</v>
      </c>
      <c r="S2028" s="83">
        <v>141.1</v>
      </c>
      <c r="T2028" s="83">
        <v>0</v>
      </c>
      <c r="U2028" s="83">
        <v>141.1</v>
      </c>
      <c r="V2028" s="83">
        <v>0</v>
      </c>
      <c r="W2028" s="83">
        <v>0</v>
      </c>
      <c r="X2028" s="83">
        <v>0</v>
      </c>
      <c r="Y2028">
        <v>0</v>
      </c>
      <c r="Z2028" s="83">
        <v>14.11</v>
      </c>
      <c r="AA2028" s="83">
        <v>14.11</v>
      </c>
    </row>
    <row r="2029" spans="1:27" x14ac:dyDescent="0.25">
      <c r="A2029" t="s">
        <v>1529</v>
      </c>
      <c r="B2029" t="s">
        <v>1529</v>
      </c>
      <c r="C2029" t="s">
        <v>3062</v>
      </c>
      <c r="D2029" t="s">
        <v>3063</v>
      </c>
      <c r="E2029" t="s">
        <v>3064</v>
      </c>
      <c r="F2029" t="s">
        <v>2745</v>
      </c>
      <c r="G2029" t="s">
        <v>2310</v>
      </c>
      <c r="H2029" t="s">
        <v>3065</v>
      </c>
      <c r="I2029" t="s">
        <v>44</v>
      </c>
      <c r="J2029" t="s">
        <v>45</v>
      </c>
      <c r="K2029" t="s">
        <v>46</v>
      </c>
      <c r="L2029" t="s">
        <v>47</v>
      </c>
      <c r="M2029" t="s">
        <v>506</v>
      </c>
      <c r="N2029" t="s">
        <v>762</v>
      </c>
      <c r="O2029" t="s">
        <v>797</v>
      </c>
      <c r="P2029" t="s">
        <v>874</v>
      </c>
      <c r="Q2029" t="s">
        <v>875</v>
      </c>
      <c r="R2029" t="s">
        <v>131</v>
      </c>
      <c r="S2029" s="83">
        <v>76.8</v>
      </c>
      <c r="T2029" s="83">
        <v>83.2</v>
      </c>
      <c r="U2029" s="83">
        <v>-6.4000000000000057</v>
      </c>
      <c r="V2029" s="83">
        <v>0</v>
      </c>
      <c r="W2029" s="83">
        <v>0</v>
      </c>
      <c r="X2029" s="83">
        <v>0.64087204228557448</v>
      </c>
      <c r="Y2029">
        <v>0</v>
      </c>
      <c r="Z2029" s="83">
        <v>-0.64000000000000057</v>
      </c>
      <c r="AA2029" s="83">
        <v>8.7204228557347108E-4</v>
      </c>
    </row>
    <row r="2030" spans="1:27" x14ac:dyDescent="0.25">
      <c r="A2030" t="s">
        <v>1529</v>
      </c>
      <c r="B2030" t="s">
        <v>1529</v>
      </c>
      <c r="C2030" t="s">
        <v>3062</v>
      </c>
      <c r="D2030" t="s">
        <v>3063</v>
      </c>
      <c r="E2030" t="s">
        <v>3064</v>
      </c>
      <c r="F2030" t="s">
        <v>2745</v>
      </c>
      <c r="G2030" t="s">
        <v>2310</v>
      </c>
      <c r="H2030" t="s">
        <v>3065</v>
      </c>
      <c r="I2030" t="s">
        <v>44</v>
      </c>
      <c r="J2030" t="s">
        <v>45</v>
      </c>
      <c r="K2030" t="s">
        <v>46</v>
      </c>
      <c r="L2030" t="s">
        <v>47</v>
      </c>
      <c r="M2030" t="s">
        <v>506</v>
      </c>
      <c r="N2030" t="s">
        <v>762</v>
      </c>
      <c r="O2030" t="s">
        <v>797</v>
      </c>
      <c r="P2030" t="s">
        <v>798</v>
      </c>
      <c r="Q2030" t="s">
        <v>799</v>
      </c>
      <c r="R2030" t="s">
        <v>131</v>
      </c>
      <c r="S2030" s="83">
        <v>76.8</v>
      </c>
      <c r="T2030" s="83">
        <v>115.2</v>
      </c>
      <c r="U2030" s="83">
        <v>-38.400000000000006</v>
      </c>
      <c r="V2030" s="83">
        <v>0</v>
      </c>
      <c r="W2030" s="83">
        <v>0</v>
      </c>
      <c r="X2030" s="83">
        <v>0.88736128931848779</v>
      </c>
      <c r="Y2030">
        <v>0</v>
      </c>
      <c r="Z2030" s="83">
        <v>-3.8400000000000016</v>
      </c>
      <c r="AA2030" s="83">
        <v>-2.952638710681514</v>
      </c>
    </row>
    <row r="2031" spans="1:27" x14ac:dyDescent="0.25">
      <c r="A2031" t="s">
        <v>1529</v>
      </c>
      <c r="B2031" t="s">
        <v>1529</v>
      </c>
      <c r="C2031" t="s">
        <v>3062</v>
      </c>
      <c r="D2031" t="s">
        <v>3063</v>
      </c>
      <c r="E2031" t="s">
        <v>3064</v>
      </c>
      <c r="F2031" t="s">
        <v>2745</v>
      </c>
      <c r="G2031" t="s">
        <v>2310</v>
      </c>
      <c r="H2031" t="s">
        <v>3065</v>
      </c>
      <c r="I2031" t="s">
        <v>44</v>
      </c>
      <c r="J2031" t="s">
        <v>45</v>
      </c>
      <c r="K2031" t="s">
        <v>46</v>
      </c>
      <c r="L2031" t="s">
        <v>47</v>
      </c>
      <c r="M2031" t="s">
        <v>506</v>
      </c>
      <c r="N2031" t="s">
        <v>762</v>
      </c>
      <c r="O2031" t="s">
        <v>797</v>
      </c>
      <c r="P2031" t="s">
        <v>876</v>
      </c>
      <c r="Q2031" t="s">
        <v>877</v>
      </c>
      <c r="R2031" t="s">
        <v>131</v>
      </c>
      <c r="S2031" s="83">
        <v>169.2</v>
      </c>
      <c r="T2031" s="83">
        <v>0</v>
      </c>
      <c r="U2031" s="83">
        <v>169.2</v>
      </c>
      <c r="V2031" s="83">
        <v>0</v>
      </c>
      <c r="W2031" s="83">
        <v>0</v>
      </c>
      <c r="X2031" s="83">
        <v>0</v>
      </c>
      <c r="Y2031">
        <v>0</v>
      </c>
      <c r="Z2031" s="83">
        <v>16.919999999999998</v>
      </c>
      <c r="AA2031" s="83">
        <v>16.919999999999998</v>
      </c>
    </row>
    <row r="2032" spans="1:27" x14ac:dyDescent="0.25">
      <c r="A2032" t="s">
        <v>1529</v>
      </c>
      <c r="B2032" t="s">
        <v>1529</v>
      </c>
      <c r="C2032" t="s">
        <v>3062</v>
      </c>
      <c r="D2032" t="s">
        <v>3063</v>
      </c>
      <c r="E2032" t="s">
        <v>3064</v>
      </c>
      <c r="F2032" t="s">
        <v>2745</v>
      </c>
      <c r="G2032" t="s">
        <v>2310</v>
      </c>
      <c r="H2032" t="s">
        <v>3065</v>
      </c>
      <c r="I2032" t="s">
        <v>44</v>
      </c>
      <c r="J2032" t="s">
        <v>45</v>
      </c>
      <c r="K2032" t="s">
        <v>46</v>
      </c>
      <c r="L2032" t="s">
        <v>47</v>
      </c>
      <c r="M2032" t="s">
        <v>506</v>
      </c>
      <c r="N2032" t="s">
        <v>762</v>
      </c>
      <c r="O2032" t="s">
        <v>763</v>
      </c>
      <c r="P2032" t="s">
        <v>778</v>
      </c>
      <c r="Q2032" t="s">
        <v>779</v>
      </c>
      <c r="R2032" t="s">
        <v>131</v>
      </c>
      <c r="S2032" s="83">
        <v>229.5</v>
      </c>
      <c r="T2032" s="83">
        <v>51</v>
      </c>
      <c r="U2032" s="83">
        <v>178.5</v>
      </c>
      <c r="V2032" s="83">
        <v>0</v>
      </c>
      <c r="W2032" s="83">
        <v>0</v>
      </c>
      <c r="X2032" s="83">
        <v>0.39284223745870556</v>
      </c>
      <c r="Y2032">
        <v>0</v>
      </c>
      <c r="Z2032" s="83">
        <v>17.850000000000001</v>
      </c>
      <c r="AA2032" s="83">
        <v>18.242842237458706</v>
      </c>
    </row>
    <row r="2033" spans="1:27" x14ac:dyDescent="0.25">
      <c r="A2033" t="s">
        <v>1529</v>
      </c>
      <c r="B2033" t="s">
        <v>1529</v>
      </c>
      <c r="C2033" t="s">
        <v>3062</v>
      </c>
      <c r="D2033" t="s">
        <v>3063</v>
      </c>
      <c r="E2033" t="s">
        <v>3064</v>
      </c>
      <c r="F2033" t="s">
        <v>2745</v>
      </c>
      <c r="G2033" t="s">
        <v>2310</v>
      </c>
      <c r="H2033" t="s">
        <v>3065</v>
      </c>
      <c r="I2033" t="s">
        <v>44</v>
      </c>
      <c r="J2033" t="s">
        <v>45</v>
      </c>
      <c r="K2033" t="s">
        <v>46</v>
      </c>
      <c r="L2033" t="s">
        <v>47</v>
      </c>
      <c r="M2033" t="s">
        <v>506</v>
      </c>
      <c r="N2033" t="s">
        <v>762</v>
      </c>
      <c r="O2033" t="s">
        <v>763</v>
      </c>
      <c r="P2033" t="s">
        <v>1061</v>
      </c>
      <c r="Q2033" t="s">
        <v>1062</v>
      </c>
      <c r="R2033" t="s">
        <v>131</v>
      </c>
      <c r="S2033" s="83">
        <v>198</v>
      </c>
      <c r="T2033" s="83">
        <v>495</v>
      </c>
      <c r="U2033" s="83">
        <v>-297</v>
      </c>
      <c r="V2033" s="83">
        <v>0</v>
      </c>
      <c r="W2033" s="83">
        <v>0</v>
      </c>
      <c r="X2033" s="83">
        <v>3.8128805400403776</v>
      </c>
      <c r="Y2033">
        <v>0</v>
      </c>
      <c r="Z2033" s="83">
        <v>-29.7</v>
      </c>
      <c r="AA2033" s="83">
        <v>-25.887119459959624</v>
      </c>
    </row>
    <row r="2034" spans="1:27" x14ac:dyDescent="0.25">
      <c r="A2034" t="s">
        <v>1529</v>
      </c>
      <c r="B2034" t="s">
        <v>1529</v>
      </c>
      <c r="C2034" t="s">
        <v>3062</v>
      </c>
      <c r="D2034" t="s">
        <v>3063</v>
      </c>
      <c r="E2034" t="s">
        <v>3064</v>
      </c>
      <c r="F2034" t="s">
        <v>2745</v>
      </c>
      <c r="G2034" t="s">
        <v>2310</v>
      </c>
      <c r="H2034" t="s">
        <v>3065</v>
      </c>
      <c r="I2034" t="s">
        <v>44</v>
      </c>
      <c r="J2034" t="s">
        <v>45</v>
      </c>
      <c r="K2034" t="s">
        <v>46</v>
      </c>
      <c r="L2034" t="s">
        <v>47</v>
      </c>
      <c r="M2034" t="s">
        <v>506</v>
      </c>
      <c r="N2034" t="s">
        <v>762</v>
      </c>
      <c r="O2034" t="s">
        <v>763</v>
      </c>
      <c r="P2034" t="s">
        <v>1063</v>
      </c>
      <c r="Q2034" t="s">
        <v>1064</v>
      </c>
      <c r="R2034" t="s">
        <v>131</v>
      </c>
      <c r="S2034" s="83">
        <v>486</v>
      </c>
      <c r="T2034" s="83">
        <v>144</v>
      </c>
      <c r="U2034" s="83">
        <v>342</v>
      </c>
      <c r="V2034" s="83">
        <v>0</v>
      </c>
      <c r="W2034" s="83">
        <v>0</v>
      </c>
      <c r="X2034" s="83">
        <v>1.1092016116481098</v>
      </c>
      <c r="Y2034">
        <v>0</v>
      </c>
      <c r="Z2034" s="83">
        <v>34.200000000000003</v>
      </c>
      <c r="AA2034" s="83">
        <v>35.309201611648113</v>
      </c>
    </row>
    <row r="2035" spans="1:27" x14ac:dyDescent="0.25">
      <c r="A2035" t="s">
        <v>1529</v>
      </c>
      <c r="B2035" t="s">
        <v>1529</v>
      </c>
      <c r="C2035" t="s">
        <v>3062</v>
      </c>
      <c r="D2035" t="s">
        <v>3063</v>
      </c>
      <c r="E2035" t="s">
        <v>3064</v>
      </c>
      <c r="F2035" t="s">
        <v>2745</v>
      </c>
      <c r="G2035" t="s">
        <v>2310</v>
      </c>
      <c r="H2035" t="s">
        <v>3065</v>
      </c>
      <c r="I2035" t="s">
        <v>44</v>
      </c>
      <c r="J2035" t="s">
        <v>45</v>
      </c>
      <c r="K2035" t="s">
        <v>46</v>
      </c>
      <c r="L2035" t="s">
        <v>47</v>
      </c>
      <c r="M2035" t="s">
        <v>506</v>
      </c>
      <c r="N2035" t="s">
        <v>762</v>
      </c>
      <c r="O2035" t="s">
        <v>763</v>
      </c>
      <c r="P2035" t="s">
        <v>976</v>
      </c>
      <c r="Q2035" t="s">
        <v>977</v>
      </c>
      <c r="R2035" t="s">
        <v>131</v>
      </c>
      <c r="S2035" s="83">
        <v>0</v>
      </c>
      <c r="T2035" s="83">
        <v>108</v>
      </c>
      <c r="U2035" s="83">
        <v>-108</v>
      </c>
      <c r="V2035" s="83">
        <v>0</v>
      </c>
      <c r="W2035" s="83">
        <v>0</v>
      </c>
      <c r="X2035" s="83">
        <v>0.83190120873608231</v>
      </c>
      <c r="Y2035">
        <v>0</v>
      </c>
      <c r="Z2035" s="83">
        <v>-10.8</v>
      </c>
      <c r="AA2035" s="83">
        <v>-9.9680987912639178</v>
      </c>
    </row>
    <row r="2036" spans="1:27" x14ac:dyDescent="0.25">
      <c r="A2036" t="s">
        <v>1529</v>
      </c>
      <c r="B2036" t="s">
        <v>1529</v>
      </c>
      <c r="C2036" t="s">
        <v>3062</v>
      </c>
      <c r="D2036" t="s">
        <v>3063</v>
      </c>
      <c r="E2036" t="s">
        <v>3064</v>
      </c>
      <c r="F2036" t="s">
        <v>2745</v>
      </c>
      <c r="G2036" t="s">
        <v>2310</v>
      </c>
      <c r="H2036" t="s">
        <v>3065</v>
      </c>
      <c r="I2036" t="s">
        <v>44</v>
      </c>
      <c r="J2036" t="s">
        <v>45</v>
      </c>
      <c r="K2036" t="s">
        <v>46</v>
      </c>
      <c r="L2036" t="s">
        <v>47</v>
      </c>
      <c r="M2036" t="s">
        <v>506</v>
      </c>
      <c r="N2036" t="s">
        <v>762</v>
      </c>
      <c r="O2036" t="s">
        <v>763</v>
      </c>
      <c r="P2036" t="s">
        <v>764</v>
      </c>
      <c r="Q2036" t="s">
        <v>765</v>
      </c>
      <c r="R2036" t="s">
        <v>131</v>
      </c>
      <c r="S2036" s="83">
        <v>25.5</v>
      </c>
      <c r="T2036" s="83">
        <v>25.5</v>
      </c>
      <c r="U2036" s="83">
        <v>0</v>
      </c>
      <c r="V2036" s="83">
        <v>0</v>
      </c>
      <c r="W2036" s="83">
        <v>0</v>
      </c>
      <c r="X2036" s="83">
        <v>0.19642111872935278</v>
      </c>
      <c r="Y2036">
        <v>0</v>
      </c>
      <c r="Z2036" s="83">
        <v>0</v>
      </c>
      <c r="AA2036" s="83">
        <v>0.19642111872935297</v>
      </c>
    </row>
    <row r="2037" spans="1:27" x14ac:dyDescent="0.25">
      <c r="A2037" t="s">
        <v>1529</v>
      </c>
      <c r="B2037" t="s">
        <v>1529</v>
      </c>
      <c r="C2037" t="s">
        <v>3062</v>
      </c>
      <c r="D2037" t="s">
        <v>3063</v>
      </c>
      <c r="E2037" t="s">
        <v>3064</v>
      </c>
      <c r="F2037" t="s">
        <v>2745</v>
      </c>
      <c r="G2037" t="s">
        <v>2310</v>
      </c>
      <c r="H2037" t="s">
        <v>3065</v>
      </c>
      <c r="I2037" t="s">
        <v>44</v>
      </c>
      <c r="J2037" t="s">
        <v>45</v>
      </c>
      <c r="K2037" t="s">
        <v>46</v>
      </c>
      <c r="L2037" t="s">
        <v>47</v>
      </c>
      <c r="M2037" t="s">
        <v>506</v>
      </c>
      <c r="N2037" t="s">
        <v>762</v>
      </c>
      <c r="O2037" t="s">
        <v>763</v>
      </c>
      <c r="P2037" t="s">
        <v>1065</v>
      </c>
      <c r="Q2037" t="s">
        <v>1066</v>
      </c>
      <c r="R2037" t="s">
        <v>131</v>
      </c>
      <c r="S2037" s="83">
        <v>25.5</v>
      </c>
      <c r="T2037" s="83">
        <v>280.5</v>
      </c>
      <c r="U2037" s="83">
        <v>-255</v>
      </c>
      <c r="V2037" s="83">
        <v>0</v>
      </c>
      <c r="W2037" s="83">
        <v>0</v>
      </c>
      <c r="X2037" s="83">
        <v>2.1606323060228805</v>
      </c>
      <c r="Y2037">
        <v>0</v>
      </c>
      <c r="Z2037" s="83">
        <v>-25.500000000000004</v>
      </c>
      <c r="AA2037" s="83">
        <v>-23.339367693977124</v>
      </c>
    </row>
    <row r="2038" spans="1:27" x14ac:dyDescent="0.25">
      <c r="A2038" t="s">
        <v>1529</v>
      </c>
      <c r="B2038" t="s">
        <v>1529</v>
      </c>
      <c r="C2038" t="s">
        <v>3062</v>
      </c>
      <c r="D2038" t="s">
        <v>3063</v>
      </c>
      <c r="E2038" t="s">
        <v>3064</v>
      </c>
      <c r="F2038" t="s">
        <v>2745</v>
      </c>
      <c r="G2038" t="s">
        <v>2310</v>
      </c>
      <c r="H2038" t="s">
        <v>3065</v>
      </c>
      <c r="I2038" t="s">
        <v>44</v>
      </c>
      <c r="J2038" t="s">
        <v>45</v>
      </c>
      <c r="K2038" t="s">
        <v>46</v>
      </c>
      <c r="L2038" t="s">
        <v>47</v>
      </c>
      <c r="M2038" t="s">
        <v>506</v>
      </c>
      <c r="N2038" t="s">
        <v>762</v>
      </c>
      <c r="O2038" t="s">
        <v>763</v>
      </c>
      <c r="P2038" t="s">
        <v>1067</v>
      </c>
      <c r="Q2038" t="s">
        <v>1068</v>
      </c>
      <c r="R2038" t="s">
        <v>131</v>
      </c>
      <c r="S2038" s="83">
        <v>45</v>
      </c>
      <c r="T2038" s="83">
        <v>99</v>
      </c>
      <c r="U2038" s="83">
        <v>-54</v>
      </c>
      <c r="V2038" s="83">
        <v>0</v>
      </c>
      <c r="W2038" s="83">
        <v>0</v>
      </c>
      <c r="X2038" s="83">
        <v>0.7625761080080754</v>
      </c>
      <c r="Y2038">
        <v>0</v>
      </c>
      <c r="Z2038" s="83">
        <v>-5.4</v>
      </c>
      <c r="AA2038" s="83">
        <v>-4.6374238919919257</v>
      </c>
    </row>
    <row r="2039" spans="1:27" x14ac:dyDescent="0.25">
      <c r="A2039" t="s">
        <v>1529</v>
      </c>
      <c r="B2039" t="s">
        <v>1529</v>
      </c>
      <c r="C2039" t="s">
        <v>3062</v>
      </c>
      <c r="D2039" t="s">
        <v>3063</v>
      </c>
      <c r="E2039" t="s">
        <v>3064</v>
      </c>
      <c r="F2039" t="s">
        <v>2745</v>
      </c>
      <c r="G2039" t="s">
        <v>2310</v>
      </c>
      <c r="H2039" t="s">
        <v>3065</v>
      </c>
      <c r="I2039" t="s">
        <v>44</v>
      </c>
      <c r="J2039" t="s">
        <v>45</v>
      </c>
      <c r="K2039" t="s">
        <v>46</v>
      </c>
      <c r="L2039" t="s">
        <v>47</v>
      </c>
      <c r="M2039" t="s">
        <v>506</v>
      </c>
      <c r="N2039" t="s">
        <v>762</v>
      </c>
      <c r="O2039" t="s">
        <v>763</v>
      </c>
      <c r="P2039" t="s">
        <v>819</v>
      </c>
      <c r="Q2039" t="s">
        <v>820</v>
      </c>
      <c r="R2039" t="s">
        <v>131</v>
      </c>
      <c r="S2039" s="83">
        <v>106</v>
      </c>
      <c r="T2039" s="83">
        <v>169</v>
      </c>
      <c r="U2039" s="83">
        <v>-63</v>
      </c>
      <c r="V2039" s="83">
        <v>0</v>
      </c>
      <c r="W2039" s="83">
        <v>0</v>
      </c>
      <c r="X2039" s="83">
        <v>1.3017713358925733</v>
      </c>
      <c r="Y2039">
        <v>0</v>
      </c>
      <c r="Z2039" s="83">
        <v>-6.3</v>
      </c>
      <c r="AA2039" s="83">
        <v>-4.9982286641074261</v>
      </c>
    </row>
    <row r="2040" spans="1:27" x14ac:dyDescent="0.25">
      <c r="A2040" t="s">
        <v>1529</v>
      </c>
      <c r="B2040" t="s">
        <v>1529</v>
      </c>
      <c r="C2040" t="s">
        <v>3062</v>
      </c>
      <c r="D2040" t="s">
        <v>3063</v>
      </c>
      <c r="E2040" t="s">
        <v>3064</v>
      </c>
      <c r="F2040" t="s">
        <v>2745</v>
      </c>
      <c r="G2040" t="s">
        <v>2310</v>
      </c>
      <c r="H2040" t="s">
        <v>3065</v>
      </c>
      <c r="I2040" t="s">
        <v>44</v>
      </c>
      <c r="J2040" t="s">
        <v>45</v>
      </c>
      <c r="K2040" t="s">
        <v>46</v>
      </c>
      <c r="L2040" t="s">
        <v>47</v>
      </c>
      <c r="M2040" t="s">
        <v>506</v>
      </c>
      <c r="N2040" t="s">
        <v>762</v>
      </c>
      <c r="O2040" t="s">
        <v>763</v>
      </c>
      <c r="P2040" t="s">
        <v>766</v>
      </c>
      <c r="Q2040" t="s">
        <v>767</v>
      </c>
      <c r="R2040" t="s">
        <v>131</v>
      </c>
      <c r="S2040" s="83">
        <v>9</v>
      </c>
      <c r="T2040" s="83">
        <v>63</v>
      </c>
      <c r="U2040" s="83">
        <v>-54</v>
      </c>
      <c r="V2040" s="83">
        <v>0</v>
      </c>
      <c r="W2040" s="83">
        <v>0</v>
      </c>
      <c r="X2040" s="83">
        <v>0.485275705096048</v>
      </c>
      <c r="Y2040">
        <v>0</v>
      </c>
      <c r="Z2040" s="83">
        <v>-5.4</v>
      </c>
      <c r="AA2040" s="83">
        <v>-4.9147242949039516</v>
      </c>
    </row>
    <row r="2041" spans="1:27" x14ac:dyDescent="0.25">
      <c r="A2041" t="s">
        <v>1529</v>
      </c>
      <c r="B2041" t="s">
        <v>1529</v>
      </c>
      <c r="C2041" t="s">
        <v>3062</v>
      </c>
      <c r="D2041" t="s">
        <v>3063</v>
      </c>
      <c r="E2041" t="s">
        <v>3064</v>
      </c>
      <c r="F2041" t="s">
        <v>2745</v>
      </c>
      <c r="G2041" t="s">
        <v>2310</v>
      </c>
      <c r="H2041" t="s">
        <v>3065</v>
      </c>
      <c r="I2041" t="s">
        <v>44</v>
      </c>
      <c r="J2041" t="s">
        <v>45</v>
      </c>
      <c r="K2041" t="s">
        <v>46</v>
      </c>
      <c r="L2041" t="s">
        <v>47</v>
      </c>
      <c r="M2041" t="s">
        <v>506</v>
      </c>
      <c r="N2041" t="s">
        <v>762</v>
      </c>
      <c r="O2041" t="s">
        <v>763</v>
      </c>
      <c r="P2041" t="s">
        <v>3117</v>
      </c>
      <c r="Q2041" t="s">
        <v>3118</v>
      </c>
      <c r="R2041" t="s">
        <v>131</v>
      </c>
      <c r="S2041" s="83">
        <v>0</v>
      </c>
      <c r="T2041" s="83">
        <v>385</v>
      </c>
      <c r="U2041" s="83">
        <v>-385</v>
      </c>
      <c r="V2041" s="83">
        <v>0</v>
      </c>
      <c r="W2041" s="83">
        <v>0</v>
      </c>
      <c r="X2041" s="83">
        <v>2.9655737533647377</v>
      </c>
      <c r="Y2041">
        <v>0</v>
      </c>
      <c r="Z2041" s="83">
        <v>-38.5</v>
      </c>
      <c r="AA2041" s="83">
        <v>-35.534426246635263</v>
      </c>
    </row>
    <row r="2042" spans="1:27" x14ac:dyDescent="0.25">
      <c r="A2042" t="s">
        <v>1529</v>
      </c>
      <c r="B2042" t="s">
        <v>1529</v>
      </c>
      <c r="C2042" t="s">
        <v>3062</v>
      </c>
      <c r="D2042" t="s">
        <v>3063</v>
      </c>
      <c r="E2042" t="s">
        <v>3064</v>
      </c>
      <c r="F2042" t="s">
        <v>2745</v>
      </c>
      <c r="G2042" t="s">
        <v>2310</v>
      </c>
      <c r="H2042" t="s">
        <v>3065</v>
      </c>
      <c r="I2042" t="s">
        <v>44</v>
      </c>
      <c r="J2042" t="s">
        <v>45</v>
      </c>
      <c r="K2042" t="s">
        <v>46</v>
      </c>
      <c r="L2042" t="s">
        <v>47</v>
      </c>
      <c r="M2042" t="s">
        <v>320</v>
      </c>
      <c r="N2042" t="s">
        <v>321</v>
      </c>
      <c r="O2042" t="s">
        <v>322</v>
      </c>
      <c r="P2042" t="s">
        <v>323</v>
      </c>
      <c r="Q2042" t="s">
        <v>324</v>
      </c>
      <c r="R2042" t="s">
        <v>131</v>
      </c>
      <c r="S2042" s="83">
        <v>0</v>
      </c>
      <c r="T2042" s="83">
        <v>327</v>
      </c>
      <c r="U2042" s="83">
        <v>-327</v>
      </c>
      <c r="V2042" s="83">
        <v>0</v>
      </c>
      <c r="W2042" s="83">
        <v>0</v>
      </c>
      <c r="X2042" s="83">
        <v>2.5188119931175827</v>
      </c>
      <c r="Y2042">
        <v>0</v>
      </c>
      <c r="Z2042" s="83">
        <v>-32.700000000000003</v>
      </c>
      <c r="AA2042" s="83">
        <v>-30.181188006882419</v>
      </c>
    </row>
    <row r="2043" spans="1:27" x14ac:dyDescent="0.25">
      <c r="A2043" t="s">
        <v>1529</v>
      </c>
      <c r="B2043" t="s">
        <v>1529</v>
      </c>
      <c r="C2043" t="s">
        <v>3062</v>
      </c>
      <c r="D2043" t="s">
        <v>3063</v>
      </c>
      <c r="E2043" t="s">
        <v>3064</v>
      </c>
      <c r="F2043" t="s">
        <v>2745</v>
      </c>
      <c r="G2043" t="s">
        <v>2310</v>
      </c>
      <c r="H2043" t="s">
        <v>3065</v>
      </c>
      <c r="I2043" t="s">
        <v>44</v>
      </c>
      <c r="J2043" t="s">
        <v>45</v>
      </c>
      <c r="K2043" t="s">
        <v>98</v>
      </c>
      <c r="L2043" t="s">
        <v>99</v>
      </c>
      <c r="M2043" t="s">
        <v>396</v>
      </c>
      <c r="N2043" t="s">
        <v>397</v>
      </c>
      <c r="O2043" t="s">
        <v>397</v>
      </c>
      <c r="P2043" t="s">
        <v>2482</v>
      </c>
      <c r="Q2043" t="s">
        <v>2483</v>
      </c>
      <c r="R2043" t="s">
        <v>131</v>
      </c>
      <c r="S2043" s="83">
        <v>0</v>
      </c>
      <c r="T2043" s="83">
        <v>334.16</v>
      </c>
      <c r="U2043" s="83">
        <v>-334.16</v>
      </c>
      <c r="V2043" s="83">
        <v>0</v>
      </c>
      <c r="W2043" s="83">
        <v>0</v>
      </c>
      <c r="X2043" s="83">
        <v>2.5739639621411974</v>
      </c>
      <c r="Y2043">
        <v>0</v>
      </c>
      <c r="Z2043" s="83">
        <v>-33.416000000000004</v>
      </c>
      <c r="AA2043" s="83">
        <v>-30.842036037858808</v>
      </c>
    </row>
    <row r="2044" spans="1:27" x14ac:dyDescent="0.25">
      <c r="A2044" t="s">
        <v>1529</v>
      </c>
      <c r="B2044" t="s">
        <v>1529</v>
      </c>
      <c r="C2044" t="s">
        <v>3062</v>
      </c>
      <c r="D2044" t="s">
        <v>3063</v>
      </c>
      <c r="E2044" t="s">
        <v>3064</v>
      </c>
      <c r="F2044" t="s">
        <v>2745</v>
      </c>
      <c r="G2044" t="s">
        <v>2310</v>
      </c>
      <c r="H2044" t="s">
        <v>3065</v>
      </c>
      <c r="I2044" t="s">
        <v>44</v>
      </c>
      <c r="J2044" t="s">
        <v>45</v>
      </c>
      <c r="K2044" t="s">
        <v>98</v>
      </c>
      <c r="L2044" t="s">
        <v>99</v>
      </c>
      <c r="M2044" t="s">
        <v>396</v>
      </c>
      <c r="N2044" t="s">
        <v>947</v>
      </c>
      <c r="O2044" t="s">
        <v>948</v>
      </c>
      <c r="P2044" t="s">
        <v>949</v>
      </c>
      <c r="Q2044" t="s">
        <v>950</v>
      </c>
      <c r="R2044" t="s">
        <v>131</v>
      </c>
      <c r="S2044" s="83">
        <v>3216</v>
      </c>
      <c r="T2044" s="83">
        <v>0</v>
      </c>
      <c r="U2044" s="83">
        <v>3216</v>
      </c>
      <c r="V2044" s="83">
        <v>0</v>
      </c>
      <c r="W2044" s="83">
        <v>0</v>
      </c>
      <c r="X2044" s="83">
        <v>0</v>
      </c>
      <c r="Y2044">
        <v>0</v>
      </c>
      <c r="Z2044" s="83">
        <v>321.60000000000002</v>
      </c>
      <c r="AA2044" s="83">
        <v>321.60000000000002</v>
      </c>
    </row>
    <row r="2045" spans="1:27" x14ac:dyDescent="0.25">
      <c r="A2045" t="s">
        <v>1529</v>
      </c>
      <c r="B2045" t="s">
        <v>1529</v>
      </c>
      <c r="C2045" t="s">
        <v>3062</v>
      </c>
      <c r="D2045" t="s">
        <v>3063</v>
      </c>
      <c r="E2045" t="s">
        <v>3064</v>
      </c>
      <c r="F2045" t="s">
        <v>2745</v>
      </c>
      <c r="G2045" t="s">
        <v>2310</v>
      </c>
      <c r="H2045" t="s">
        <v>3065</v>
      </c>
      <c r="I2045" t="s">
        <v>44</v>
      </c>
      <c r="J2045" t="s">
        <v>45</v>
      </c>
      <c r="K2045" t="s">
        <v>98</v>
      </c>
      <c r="L2045" t="s">
        <v>99</v>
      </c>
      <c r="M2045" t="s">
        <v>396</v>
      </c>
      <c r="N2045" t="s">
        <v>947</v>
      </c>
      <c r="O2045" t="s">
        <v>948</v>
      </c>
      <c r="P2045" t="s">
        <v>2153</v>
      </c>
      <c r="Q2045" t="s">
        <v>2154</v>
      </c>
      <c r="R2045" t="s">
        <v>131</v>
      </c>
      <c r="S2045" s="83">
        <v>1848.8000000000002</v>
      </c>
      <c r="T2045" s="83">
        <v>1616</v>
      </c>
      <c r="U2045" s="83">
        <v>232.80000000000018</v>
      </c>
      <c r="V2045" s="83">
        <v>0</v>
      </c>
      <c r="W2045" s="83">
        <v>0</v>
      </c>
      <c r="X2045" s="83">
        <v>12.44770697516212</v>
      </c>
      <c r="Y2045">
        <v>0</v>
      </c>
      <c r="Z2045" s="83">
        <v>23.28</v>
      </c>
      <c r="AA2045" s="83">
        <v>35.727706975162135</v>
      </c>
    </row>
    <row r="2046" spans="1:27" x14ac:dyDescent="0.25">
      <c r="A2046" t="s">
        <v>1529</v>
      </c>
      <c r="B2046" t="s">
        <v>1529</v>
      </c>
      <c r="C2046" t="s">
        <v>3062</v>
      </c>
      <c r="D2046" t="s">
        <v>3063</v>
      </c>
      <c r="E2046" t="s">
        <v>3064</v>
      </c>
      <c r="F2046" t="s">
        <v>2745</v>
      </c>
      <c r="G2046" t="s">
        <v>2310</v>
      </c>
      <c r="H2046" t="s">
        <v>3065</v>
      </c>
      <c r="I2046" t="s">
        <v>44</v>
      </c>
      <c r="J2046" t="s">
        <v>45</v>
      </c>
      <c r="K2046" t="s">
        <v>98</v>
      </c>
      <c r="L2046" t="s">
        <v>99</v>
      </c>
      <c r="M2046" t="s">
        <v>396</v>
      </c>
      <c r="N2046" t="s">
        <v>947</v>
      </c>
      <c r="O2046" t="s">
        <v>948</v>
      </c>
      <c r="P2046" t="s">
        <v>2157</v>
      </c>
      <c r="Q2046" t="s">
        <v>2158</v>
      </c>
      <c r="R2046" t="s">
        <v>131</v>
      </c>
      <c r="S2046" s="83">
        <v>0</v>
      </c>
      <c r="T2046" s="83">
        <v>454.4</v>
      </c>
      <c r="U2046" s="83">
        <v>-454.4</v>
      </c>
      <c r="V2046" s="83">
        <v>0</v>
      </c>
      <c r="W2046" s="83">
        <v>0</v>
      </c>
      <c r="X2046" s="83">
        <v>3.5001473078673686</v>
      </c>
      <c r="Y2046">
        <v>0</v>
      </c>
      <c r="Z2046" s="83">
        <v>-45.44</v>
      </c>
      <c r="AA2046" s="83">
        <v>-41.939852692132632</v>
      </c>
    </row>
    <row r="2047" spans="1:27" x14ac:dyDescent="0.25">
      <c r="A2047" t="s">
        <v>1529</v>
      </c>
      <c r="B2047" t="s">
        <v>1529</v>
      </c>
      <c r="C2047" t="s">
        <v>3062</v>
      </c>
      <c r="D2047" t="s">
        <v>3063</v>
      </c>
      <c r="E2047" t="s">
        <v>3064</v>
      </c>
      <c r="F2047" t="s">
        <v>2745</v>
      </c>
      <c r="G2047" t="s">
        <v>2310</v>
      </c>
      <c r="H2047" t="s">
        <v>3065</v>
      </c>
      <c r="I2047" t="s">
        <v>44</v>
      </c>
      <c r="J2047" t="s">
        <v>45</v>
      </c>
      <c r="K2047" t="s">
        <v>98</v>
      </c>
      <c r="L2047" t="s">
        <v>99</v>
      </c>
      <c r="M2047" t="s">
        <v>396</v>
      </c>
      <c r="N2047" t="s">
        <v>947</v>
      </c>
      <c r="O2047" t="s">
        <v>1502</v>
      </c>
      <c r="P2047" t="s">
        <v>2729</v>
      </c>
      <c r="Q2047" t="s">
        <v>2730</v>
      </c>
      <c r="R2047" t="s">
        <v>131</v>
      </c>
      <c r="S2047" s="83">
        <v>0</v>
      </c>
      <c r="T2047" s="83">
        <v>204.8</v>
      </c>
      <c r="U2047" s="83">
        <v>-204.8</v>
      </c>
      <c r="V2047" s="83">
        <v>0</v>
      </c>
      <c r="W2047" s="83">
        <v>0</v>
      </c>
      <c r="X2047" s="83">
        <v>1.5775311810106452</v>
      </c>
      <c r="Y2047">
        <v>0</v>
      </c>
      <c r="Z2047" s="83">
        <v>-20.480000000000004</v>
      </c>
      <c r="AA2047" s="83">
        <v>-18.902468818989359</v>
      </c>
    </row>
    <row r="2048" spans="1:27" x14ac:dyDescent="0.25">
      <c r="A2048" t="s">
        <v>1529</v>
      </c>
      <c r="B2048" t="s">
        <v>1529</v>
      </c>
      <c r="C2048" t="s">
        <v>3062</v>
      </c>
      <c r="D2048" t="s">
        <v>3063</v>
      </c>
      <c r="E2048" t="s">
        <v>3064</v>
      </c>
      <c r="F2048" t="s">
        <v>2745</v>
      </c>
      <c r="G2048" t="s">
        <v>2310</v>
      </c>
      <c r="H2048" t="s">
        <v>3065</v>
      </c>
      <c r="I2048" t="s">
        <v>44</v>
      </c>
      <c r="J2048" t="s">
        <v>45</v>
      </c>
      <c r="K2048" t="s">
        <v>100</v>
      </c>
      <c r="L2048" t="s">
        <v>101</v>
      </c>
      <c r="M2048" t="s">
        <v>401</v>
      </c>
      <c r="N2048" t="s">
        <v>866</v>
      </c>
      <c r="O2048" t="s">
        <v>836</v>
      </c>
      <c r="P2048" t="s">
        <v>1743</v>
      </c>
      <c r="Q2048" t="s">
        <v>1744</v>
      </c>
      <c r="R2048" t="s">
        <v>131</v>
      </c>
      <c r="S2048" s="83">
        <v>79.95</v>
      </c>
      <c r="T2048" s="83">
        <v>0</v>
      </c>
      <c r="U2048" s="83">
        <v>79.95</v>
      </c>
      <c r="V2048" s="83">
        <v>0</v>
      </c>
      <c r="W2048" s="83">
        <v>0</v>
      </c>
      <c r="X2048" s="83">
        <v>0</v>
      </c>
      <c r="Y2048">
        <v>0</v>
      </c>
      <c r="Z2048" s="83">
        <v>7.995000000000001</v>
      </c>
      <c r="AA2048" s="83">
        <v>7.995000000000001</v>
      </c>
    </row>
    <row r="2049" spans="1:27" x14ac:dyDescent="0.25">
      <c r="A2049" t="s">
        <v>1529</v>
      </c>
      <c r="B2049" t="s">
        <v>1529</v>
      </c>
      <c r="C2049" t="s">
        <v>3062</v>
      </c>
      <c r="D2049" t="s">
        <v>3063</v>
      </c>
      <c r="E2049" t="s">
        <v>3064</v>
      </c>
      <c r="F2049" t="s">
        <v>2745</v>
      </c>
      <c r="G2049" t="s">
        <v>2310</v>
      </c>
      <c r="H2049" t="s">
        <v>3065</v>
      </c>
      <c r="I2049" t="s">
        <v>44</v>
      </c>
      <c r="J2049" t="s">
        <v>45</v>
      </c>
      <c r="K2049" t="s">
        <v>100</v>
      </c>
      <c r="L2049" t="s">
        <v>101</v>
      </c>
      <c r="M2049" t="s">
        <v>401</v>
      </c>
      <c r="N2049" t="s">
        <v>866</v>
      </c>
      <c r="O2049" t="s">
        <v>1241</v>
      </c>
      <c r="P2049" t="s">
        <v>3119</v>
      </c>
      <c r="Q2049" t="s">
        <v>3120</v>
      </c>
      <c r="R2049" t="s">
        <v>131</v>
      </c>
      <c r="S2049" s="83">
        <v>155.4</v>
      </c>
      <c r="T2049" s="83">
        <v>69</v>
      </c>
      <c r="U2049" s="83">
        <v>86.4</v>
      </c>
      <c r="V2049" s="83">
        <v>0</v>
      </c>
      <c r="W2049" s="83">
        <v>0</v>
      </c>
      <c r="X2049" s="83">
        <v>0.5314924389147192</v>
      </c>
      <c r="Y2049">
        <v>0</v>
      </c>
      <c r="Z2049" s="83">
        <v>8.64</v>
      </c>
      <c r="AA2049" s="83">
        <v>9.1714924389147185</v>
      </c>
    </row>
    <row r="2050" spans="1:27" x14ac:dyDescent="0.25">
      <c r="A2050" t="s">
        <v>1529</v>
      </c>
      <c r="B2050" t="s">
        <v>1529</v>
      </c>
      <c r="C2050" t="s">
        <v>3062</v>
      </c>
      <c r="D2050" t="s">
        <v>3063</v>
      </c>
      <c r="E2050" t="s">
        <v>3064</v>
      </c>
      <c r="F2050" t="s">
        <v>2745</v>
      </c>
      <c r="G2050" t="s">
        <v>2310</v>
      </c>
      <c r="H2050" t="s">
        <v>3065</v>
      </c>
      <c r="I2050" t="s">
        <v>44</v>
      </c>
      <c r="J2050" t="s">
        <v>45</v>
      </c>
      <c r="K2050" t="s">
        <v>100</v>
      </c>
      <c r="L2050" t="s">
        <v>101</v>
      </c>
      <c r="M2050" t="s">
        <v>401</v>
      </c>
      <c r="N2050" t="s">
        <v>402</v>
      </c>
      <c r="O2050" t="s">
        <v>1240</v>
      </c>
      <c r="P2050" t="s">
        <v>2564</v>
      </c>
      <c r="Q2050" t="s">
        <v>2565</v>
      </c>
      <c r="R2050" t="s">
        <v>131</v>
      </c>
      <c r="S2050" s="83">
        <v>0</v>
      </c>
      <c r="T2050" s="83">
        <v>97.35</v>
      </c>
      <c r="U2050" s="83">
        <v>-97.35</v>
      </c>
      <c r="V2050" s="83">
        <v>0</v>
      </c>
      <c r="W2050" s="83">
        <v>0</v>
      </c>
      <c r="X2050" s="83">
        <v>0.74986650620794082</v>
      </c>
      <c r="Y2050">
        <v>0</v>
      </c>
      <c r="Z2050" s="83">
        <v>-9.7349999999999994</v>
      </c>
      <c r="AA2050" s="83">
        <v>-8.9851334937920591</v>
      </c>
    </row>
    <row r="2051" spans="1:27" x14ac:dyDescent="0.25">
      <c r="A2051" t="s">
        <v>1529</v>
      </c>
      <c r="B2051" t="s">
        <v>1529</v>
      </c>
      <c r="C2051" t="s">
        <v>3062</v>
      </c>
      <c r="D2051" t="s">
        <v>3063</v>
      </c>
      <c r="E2051" t="s">
        <v>3064</v>
      </c>
      <c r="F2051" t="s">
        <v>2745</v>
      </c>
      <c r="G2051" t="s">
        <v>2310</v>
      </c>
      <c r="H2051" t="s">
        <v>3065</v>
      </c>
      <c r="I2051" t="s">
        <v>44</v>
      </c>
      <c r="J2051" t="s">
        <v>45</v>
      </c>
      <c r="K2051" t="s">
        <v>100</v>
      </c>
      <c r="L2051" t="s">
        <v>101</v>
      </c>
      <c r="M2051" t="s">
        <v>401</v>
      </c>
      <c r="N2051" t="s">
        <v>402</v>
      </c>
      <c r="O2051" t="s">
        <v>1240</v>
      </c>
      <c r="P2051" t="s">
        <v>2294</v>
      </c>
      <c r="Q2051" t="s">
        <v>2295</v>
      </c>
      <c r="R2051" t="s">
        <v>131</v>
      </c>
      <c r="S2051" s="83">
        <v>54.6</v>
      </c>
      <c r="T2051" s="83">
        <v>19.47</v>
      </c>
      <c r="U2051" s="83">
        <v>35.130000000000003</v>
      </c>
      <c r="V2051" s="83">
        <v>0</v>
      </c>
      <c r="W2051" s="83">
        <v>0</v>
      </c>
      <c r="X2051" s="83">
        <v>0.14997330124158817</v>
      </c>
      <c r="Y2051">
        <v>0</v>
      </c>
      <c r="Z2051" s="83">
        <v>3.5130000000000008</v>
      </c>
      <c r="AA2051" s="83">
        <v>3.6629733012415882</v>
      </c>
    </row>
    <row r="2052" spans="1:27" x14ac:dyDescent="0.25">
      <c r="A2052" t="s">
        <v>1529</v>
      </c>
      <c r="B2052" t="s">
        <v>1529</v>
      </c>
      <c r="C2052" t="s">
        <v>3062</v>
      </c>
      <c r="D2052" t="s">
        <v>3063</v>
      </c>
      <c r="E2052" t="s">
        <v>3064</v>
      </c>
      <c r="F2052" t="s">
        <v>2745</v>
      </c>
      <c r="G2052" t="s">
        <v>2310</v>
      </c>
      <c r="H2052" t="s">
        <v>3065</v>
      </c>
      <c r="I2052" t="s">
        <v>44</v>
      </c>
      <c r="J2052" t="s">
        <v>45</v>
      </c>
      <c r="K2052" t="s">
        <v>100</v>
      </c>
      <c r="L2052" t="s">
        <v>101</v>
      </c>
      <c r="M2052" t="s">
        <v>401</v>
      </c>
      <c r="N2052" t="s">
        <v>402</v>
      </c>
      <c r="O2052" t="s">
        <v>1240</v>
      </c>
      <c r="P2052" t="s">
        <v>3393</v>
      </c>
      <c r="Q2052" t="s">
        <v>3394</v>
      </c>
      <c r="R2052" t="s">
        <v>131</v>
      </c>
      <c r="S2052" s="83">
        <v>0</v>
      </c>
      <c r="T2052" s="83">
        <v>36</v>
      </c>
      <c r="U2052" s="83">
        <v>-36</v>
      </c>
      <c r="V2052" s="83">
        <v>0</v>
      </c>
      <c r="W2052" s="83">
        <v>0</v>
      </c>
      <c r="X2052" s="83">
        <v>0.27730040291202745</v>
      </c>
      <c r="Y2052">
        <v>0</v>
      </c>
      <c r="Z2052" s="83">
        <v>-3.6</v>
      </c>
      <c r="AA2052" s="83">
        <v>-3.3226995970879725</v>
      </c>
    </row>
    <row r="2053" spans="1:27" x14ac:dyDescent="0.25">
      <c r="A2053" t="s">
        <v>1529</v>
      </c>
      <c r="B2053" t="s">
        <v>1529</v>
      </c>
      <c r="C2053" t="s">
        <v>3062</v>
      </c>
      <c r="D2053" t="s">
        <v>3063</v>
      </c>
      <c r="E2053" t="s">
        <v>3064</v>
      </c>
      <c r="F2053" t="s">
        <v>2745</v>
      </c>
      <c r="G2053" t="s">
        <v>2310</v>
      </c>
      <c r="H2053" t="s">
        <v>3065</v>
      </c>
      <c r="I2053" t="s">
        <v>44</v>
      </c>
      <c r="J2053" t="s">
        <v>45</v>
      </c>
      <c r="K2053" t="s">
        <v>100</v>
      </c>
      <c r="L2053" t="s">
        <v>101</v>
      </c>
      <c r="M2053" t="s">
        <v>401</v>
      </c>
      <c r="N2053" t="s">
        <v>402</v>
      </c>
      <c r="O2053" t="s">
        <v>403</v>
      </c>
      <c r="P2053" t="s">
        <v>2352</v>
      </c>
      <c r="Q2053" t="s">
        <v>2353</v>
      </c>
      <c r="R2053" t="s">
        <v>131</v>
      </c>
      <c r="S2053" s="83">
        <v>115.32</v>
      </c>
      <c r="T2053" s="83">
        <v>0</v>
      </c>
      <c r="U2053" s="83">
        <v>115.32</v>
      </c>
      <c r="V2053" s="83">
        <v>0</v>
      </c>
      <c r="W2053" s="83">
        <v>0</v>
      </c>
      <c r="X2053" s="83">
        <v>0</v>
      </c>
      <c r="Y2053">
        <v>0</v>
      </c>
      <c r="Z2053" s="83">
        <v>11.532</v>
      </c>
      <c r="AA2053" s="83">
        <v>11.532</v>
      </c>
    </row>
    <row r="2054" spans="1:27" x14ac:dyDescent="0.25">
      <c r="A2054" t="s">
        <v>1529</v>
      </c>
      <c r="B2054" t="s">
        <v>1529</v>
      </c>
      <c r="C2054" t="s">
        <v>3062</v>
      </c>
      <c r="D2054" t="s">
        <v>3063</v>
      </c>
      <c r="E2054" t="s">
        <v>3064</v>
      </c>
      <c r="F2054" t="s">
        <v>2745</v>
      </c>
      <c r="G2054" t="s">
        <v>2310</v>
      </c>
      <c r="H2054" t="s">
        <v>3065</v>
      </c>
      <c r="I2054" t="s">
        <v>44</v>
      </c>
      <c r="J2054" t="s">
        <v>45</v>
      </c>
      <c r="K2054" t="s">
        <v>100</v>
      </c>
      <c r="L2054" t="s">
        <v>101</v>
      </c>
      <c r="M2054" t="s">
        <v>401</v>
      </c>
      <c r="N2054" t="s">
        <v>839</v>
      </c>
      <c r="O2054" t="s">
        <v>403</v>
      </c>
      <c r="P2054" t="s">
        <v>936</v>
      </c>
      <c r="Q2054" t="s">
        <v>937</v>
      </c>
      <c r="R2054" t="s">
        <v>131</v>
      </c>
      <c r="S2054" s="83">
        <v>0</v>
      </c>
      <c r="T2054" s="83">
        <v>112.14</v>
      </c>
      <c r="U2054" s="83">
        <v>-112.14</v>
      </c>
      <c r="V2054" s="83">
        <v>0</v>
      </c>
      <c r="W2054" s="83">
        <v>0</v>
      </c>
      <c r="X2054" s="83">
        <v>0.86379075507096548</v>
      </c>
      <c r="Y2054">
        <v>0</v>
      </c>
      <c r="Z2054" s="83">
        <v>-11.214</v>
      </c>
      <c r="AA2054" s="83">
        <v>-10.350209244929035</v>
      </c>
    </row>
    <row r="2055" spans="1:27" x14ac:dyDescent="0.25">
      <c r="A2055" t="s">
        <v>1529</v>
      </c>
      <c r="B2055" t="s">
        <v>1529</v>
      </c>
      <c r="C2055" t="s">
        <v>3062</v>
      </c>
      <c r="D2055" t="s">
        <v>3063</v>
      </c>
      <c r="E2055" t="s">
        <v>3064</v>
      </c>
      <c r="F2055" t="s">
        <v>2745</v>
      </c>
      <c r="G2055" t="s">
        <v>2310</v>
      </c>
      <c r="H2055" t="s">
        <v>3065</v>
      </c>
      <c r="I2055" t="s">
        <v>44</v>
      </c>
      <c r="J2055" t="s">
        <v>45</v>
      </c>
      <c r="K2055" t="s">
        <v>102</v>
      </c>
      <c r="L2055" t="s">
        <v>103</v>
      </c>
      <c r="M2055" t="s">
        <v>516</v>
      </c>
      <c r="N2055" t="s">
        <v>674</v>
      </c>
      <c r="O2055" t="s">
        <v>880</v>
      </c>
      <c r="P2055" t="s">
        <v>881</v>
      </c>
      <c r="Q2055" t="s">
        <v>882</v>
      </c>
      <c r="R2055" t="s">
        <v>131</v>
      </c>
      <c r="S2055" s="83">
        <v>0</v>
      </c>
      <c r="T2055" s="83">
        <v>40.5</v>
      </c>
      <c r="U2055" s="83">
        <v>-40.5</v>
      </c>
      <c r="V2055" s="83">
        <v>0</v>
      </c>
      <c r="W2055" s="83">
        <v>0</v>
      </c>
      <c r="X2055" s="83">
        <v>0.31196295327603085</v>
      </c>
      <c r="Y2055">
        <v>0</v>
      </c>
      <c r="Z2055" s="83">
        <v>-4.05</v>
      </c>
      <c r="AA2055" s="83">
        <v>-3.738037046723969</v>
      </c>
    </row>
    <row r="2056" spans="1:27" x14ac:dyDescent="0.25">
      <c r="A2056" t="s">
        <v>1529</v>
      </c>
      <c r="B2056" t="s">
        <v>1529</v>
      </c>
      <c r="C2056" t="s">
        <v>3121</v>
      </c>
      <c r="D2056" t="s">
        <v>3122</v>
      </c>
      <c r="E2056" t="s">
        <v>3123</v>
      </c>
      <c r="F2056" t="s">
        <v>3124</v>
      </c>
      <c r="G2056" t="s">
        <v>2310</v>
      </c>
      <c r="H2056" t="s">
        <v>3125</v>
      </c>
      <c r="I2056" t="s">
        <v>59</v>
      </c>
      <c r="J2056" t="s">
        <v>127</v>
      </c>
      <c r="K2056" t="s">
        <v>118</v>
      </c>
      <c r="L2056" t="s">
        <v>119</v>
      </c>
      <c r="M2056" t="s">
        <v>2280</v>
      </c>
      <c r="N2056" t="s">
        <v>2287</v>
      </c>
      <c r="O2056" t="s">
        <v>1480</v>
      </c>
      <c r="P2056" t="s">
        <v>2288</v>
      </c>
      <c r="Q2056" t="s">
        <v>2289</v>
      </c>
      <c r="R2056" t="s">
        <v>131</v>
      </c>
      <c r="S2056" s="83">
        <v>182.61</v>
      </c>
      <c r="T2056" s="83">
        <v>0</v>
      </c>
      <c r="U2056" s="83">
        <v>182.61</v>
      </c>
      <c r="V2056" s="83">
        <v>0</v>
      </c>
      <c r="W2056" s="83">
        <v>0</v>
      </c>
      <c r="X2056" s="83">
        <v>0</v>
      </c>
      <c r="Y2056">
        <v>0</v>
      </c>
      <c r="Z2056" s="83">
        <v>18.261000000000003</v>
      </c>
      <c r="AA2056" s="83">
        <v>18.261000000000003</v>
      </c>
    </row>
    <row r="2057" spans="1:27" x14ac:dyDescent="0.25">
      <c r="A2057" t="s">
        <v>1529</v>
      </c>
      <c r="B2057" t="s">
        <v>1529</v>
      </c>
      <c r="C2057" t="s">
        <v>3121</v>
      </c>
      <c r="D2057" t="s">
        <v>3122</v>
      </c>
      <c r="E2057" t="s">
        <v>3123</v>
      </c>
      <c r="F2057" t="s">
        <v>3124</v>
      </c>
      <c r="G2057" t="s">
        <v>2310</v>
      </c>
      <c r="H2057" t="s">
        <v>3125</v>
      </c>
      <c r="I2057" t="s">
        <v>59</v>
      </c>
      <c r="J2057" t="s">
        <v>127</v>
      </c>
      <c r="K2057" t="s">
        <v>75</v>
      </c>
      <c r="L2057" t="s">
        <v>76</v>
      </c>
      <c r="M2057" t="s">
        <v>133</v>
      </c>
      <c r="N2057" t="s">
        <v>149</v>
      </c>
      <c r="O2057" t="s">
        <v>150</v>
      </c>
      <c r="P2057" t="s">
        <v>1006</v>
      </c>
      <c r="Q2057" t="s">
        <v>1007</v>
      </c>
      <c r="R2057" t="s">
        <v>131</v>
      </c>
      <c r="S2057" s="83">
        <v>59.33</v>
      </c>
      <c r="T2057" s="83">
        <v>148.32</v>
      </c>
      <c r="U2057" s="83">
        <v>-88.99</v>
      </c>
      <c r="V2057" s="83">
        <v>0</v>
      </c>
      <c r="W2057" s="83">
        <v>0</v>
      </c>
      <c r="X2057" s="83">
        <v>1.1424776599975528</v>
      </c>
      <c r="Y2057">
        <v>0</v>
      </c>
      <c r="Z2057" s="83">
        <v>-8.8990000000000009</v>
      </c>
      <c r="AA2057" s="83">
        <v>-7.7565223400024479</v>
      </c>
    </row>
    <row r="2058" spans="1:27" x14ac:dyDescent="0.25">
      <c r="A2058" t="s">
        <v>1529</v>
      </c>
      <c r="B2058" t="s">
        <v>1529</v>
      </c>
      <c r="C2058" t="s">
        <v>3121</v>
      </c>
      <c r="D2058" t="s">
        <v>3122</v>
      </c>
      <c r="E2058" t="s">
        <v>3123</v>
      </c>
      <c r="F2058" t="s">
        <v>3124</v>
      </c>
      <c r="G2058" t="s">
        <v>2310</v>
      </c>
      <c r="H2058" t="s">
        <v>3125</v>
      </c>
      <c r="I2058" t="s">
        <v>59</v>
      </c>
      <c r="J2058" t="s">
        <v>193</v>
      </c>
      <c r="K2058" t="s">
        <v>60</v>
      </c>
      <c r="L2058" t="s">
        <v>61</v>
      </c>
      <c r="M2058" t="s">
        <v>194</v>
      </c>
      <c r="N2058" t="s">
        <v>656</v>
      </c>
      <c r="O2058" t="s">
        <v>657</v>
      </c>
      <c r="P2058" t="s">
        <v>1019</v>
      </c>
      <c r="Q2058" t="s">
        <v>1020</v>
      </c>
      <c r="R2058" t="s">
        <v>131</v>
      </c>
      <c r="S2058" s="83">
        <v>35.120000000000005</v>
      </c>
      <c r="T2058" s="83">
        <v>23.68</v>
      </c>
      <c r="U2058" s="83">
        <v>11.440000000000001</v>
      </c>
      <c r="V2058" s="83">
        <v>0</v>
      </c>
      <c r="W2058" s="83">
        <v>0</v>
      </c>
      <c r="X2058" s="83">
        <v>0.18240204280435582</v>
      </c>
      <c r="Y2058">
        <v>0</v>
      </c>
      <c r="Z2058" s="83">
        <v>1.1440000000000001</v>
      </c>
      <c r="AA2058" s="83">
        <v>1.3264020428043559</v>
      </c>
    </row>
    <row r="2059" spans="1:27" x14ac:dyDescent="0.25">
      <c r="A2059" t="s">
        <v>1529</v>
      </c>
      <c r="B2059" t="s">
        <v>1529</v>
      </c>
      <c r="C2059" t="s">
        <v>3121</v>
      </c>
      <c r="D2059" t="s">
        <v>3122</v>
      </c>
      <c r="E2059" t="s">
        <v>3123</v>
      </c>
      <c r="F2059" t="s">
        <v>3124</v>
      </c>
      <c r="G2059" t="s">
        <v>2310</v>
      </c>
      <c r="H2059" t="s">
        <v>3125</v>
      </c>
      <c r="I2059" t="s">
        <v>59</v>
      </c>
      <c r="J2059" t="s">
        <v>193</v>
      </c>
      <c r="K2059" t="s">
        <v>60</v>
      </c>
      <c r="L2059" t="s">
        <v>61</v>
      </c>
      <c r="M2059" t="s">
        <v>194</v>
      </c>
      <c r="N2059" t="s">
        <v>750</v>
      </c>
      <c r="O2059" t="s">
        <v>751</v>
      </c>
      <c r="P2059" t="s">
        <v>752</v>
      </c>
      <c r="Q2059" t="s">
        <v>753</v>
      </c>
      <c r="R2059" t="s">
        <v>131</v>
      </c>
      <c r="S2059" s="83">
        <v>0</v>
      </c>
      <c r="T2059" s="83">
        <v>14.82</v>
      </c>
      <c r="U2059" s="83">
        <v>-14.82</v>
      </c>
      <c r="V2059" s="83">
        <v>0</v>
      </c>
      <c r="W2059" s="83">
        <v>0</v>
      </c>
      <c r="X2059" s="83">
        <v>0.11415533253211796</v>
      </c>
      <c r="Y2059">
        <v>0</v>
      </c>
      <c r="Z2059" s="83">
        <v>-1.4820000000000002</v>
      </c>
      <c r="AA2059" s="83">
        <v>-1.3678446674678821</v>
      </c>
    </row>
    <row r="2060" spans="1:27" x14ac:dyDescent="0.25">
      <c r="A2060" t="s">
        <v>1529</v>
      </c>
      <c r="B2060" t="s">
        <v>1529</v>
      </c>
      <c r="C2060" t="s">
        <v>3121</v>
      </c>
      <c r="D2060" t="s">
        <v>3122</v>
      </c>
      <c r="E2060" t="s">
        <v>3123</v>
      </c>
      <c r="F2060" t="s">
        <v>3124</v>
      </c>
      <c r="G2060" t="s">
        <v>2310</v>
      </c>
      <c r="H2060" t="s">
        <v>3125</v>
      </c>
      <c r="I2060" t="s">
        <v>59</v>
      </c>
      <c r="J2060" t="s">
        <v>193</v>
      </c>
      <c r="K2060" t="s">
        <v>60</v>
      </c>
      <c r="L2060" t="s">
        <v>61</v>
      </c>
      <c r="M2060" t="s">
        <v>194</v>
      </c>
      <c r="N2060" t="s">
        <v>750</v>
      </c>
      <c r="O2060" t="s">
        <v>751</v>
      </c>
      <c r="P2060" t="s">
        <v>1152</v>
      </c>
      <c r="Q2060" t="s">
        <v>1153</v>
      </c>
      <c r="R2060" t="s">
        <v>131</v>
      </c>
      <c r="S2060" s="83">
        <v>59.72</v>
      </c>
      <c r="T2060" s="83">
        <v>358.14000000000004</v>
      </c>
      <c r="U2060" s="83">
        <v>-298.41999999999996</v>
      </c>
      <c r="V2060" s="83">
        <v>0</v>
      </c>
      <c r="W2060" s="83">
        <v>0</v>
      </c>
      <c r="X2060" s="83">
        <v>2.7586768416364866</v>
      </c>
      <c r="Y2060">
        <v>0</v>
      </c>
      <c r="Z2060" s="83">
        <v>-29.842000000000002</v>
      </c>
      <c r="AA2060" s="83">
        <v>-27.083323158363523</v>
      </c>
    </row>
    <row r="2061" spans="1:27" x14ac:dyDescent="0.25">
      <c r="A2061" t="s">
        <v>1529</v>
      </c>
      <c r="B2061" t="s">
        <v>1529</v>
      </c>
      <c r="C2061" t="s">
        <v>3121</v>
      </c>
      <c r="D2061" t="s">
        <v>3122</v>
      </c>
      <c r="E2061" t="s">
        <v>3123</v>
      </c>
      <c r="F2061" t="s">
        <v>3124</v>
      </c>
      <c r="G2061" t="s">
        <v>2310</v>
      </c>
      <c r="H2061" t="s">
        <v>3125</v>
      </c>
      <c r="I2061" t="s">
        <v>59</v>
      </c>
      <c r="J2061" t="s">
        <v>193</v>
      </c>
      <c r="K2061" t="s">
        <v>60</v>
      </c>
      <c r="L2061" t="s">
        <v>61</v>
      </c>
      <c r="M2061" t="s">
        <v>194</v>
      </c>
      <c r="N2061" t="s">
        <v>195</v>
      </c>
      <c r="O2061" t="s">
        <v>196</v>
      </c>
      <c r="P2061" t="s">
        <v>2930</v>
      </c>
      <c r="Q2061" t="s">
        <v>2931</v>
      </c>
      <c r="R2061" t="s">
        <v>131</v>
      </c>
      <c r="S2061" s="83">
        <v>0</v>
      </c>
      <c r="T2061" s="83">
        <v>243.2</v>
      </c>
      <c r="U2061" s="83">
        <v>-243.2</v>
      </c>
      <c r="V2061" s="83">
        <v>0</v>
      </c>
      <c r="W2061" s="83">
        <v>0</v>
      </c>
      <c r="X2061" s="83">
        <v>1.8733182774501409</v>
      </c>
      <c r="Y2061">
        <v>0</v>
      </c>
      <c r="Z2061" s="83">
        <v>-24.32</v>
      </c>
      <c r="AA2061" s="83">
        <v>-22.446681722549858</v>
      </c>
    </row>
    <row r="2062" spans="1:27" x14ac:dyDescent="0.25">
      <c r="A2062" t="s">
        <v>1529</v>
      </c>
      <c r="B2062" t="s">
        <v>1529</v>
      </c>
      <c r="C2062" t="s">
        <v>3121</v>
      </c>
      <c r="D2062" t="s">
        <v>3122</v>
      </c>
      <c r="E2062" t="s">
        <v>3123</v>
      </c>
      <c r="F2062" t="s">
        <v>3124</v>
      </c>
      <c r="G2062" t="s">
        <v>2310</v>
      </c>
      <c r="H2062" t="s">
        <v>3125</v>
      </c>
      <c r="I2062" t="s">
        <v>59</v>
      </c>
      <c r="J2062" t="s">
        <v>193</v>
      </c>
      <c r="K2062" t="s">
        <v>60</v>
      </c>
      <c r="L2062" t="s">
        <v>61</v>
      </c>
      <c r="M2062" t="s">
        <v>194</v>
      </c>
      <c r="N2062" t="s">
        <v>199</v>
      </c>
      <c r="O2062" t="s">
        <v>200</v>
      </c>
      <c r="P2062" t="s">
        <v>201</v>
      </c>
      <c r="Q2062" t="s">
        <v>202</v>
      </c>
      <c r="R2062" t="s">
        <v>131</v>
      </c>
      <c r="S2062" s="83">
        <v>28.62</v>
      </c>
      <c r="T2062" s="83">
        <v>0</v>
      </c>
      <c r="U2062" s="83">
        <v>28.62</v>
      </c>
      <c r="V2062" s="83">
        <v>0</v>
      </c>
      <c r="W2062" s="83">
        <v>0</v>
      </c>
      <c r="X2062" s="83">
        <v>0</v>
      </c>
      <c r="Y2062">
        <v>0</v>
      </c>
      <c r="Z2062" s="83">
        <v>2.8620000000000001</v>
      </c>
      <c r="AA2062" s="83">
        <v>2.8620000000000001</v>
      </c>
    </row>
    <row r="2063" spans="1:27" x14ac:dyDescent="0.25">
      <c r="A2063" t="s">
        <v>1529</v>
      </c>
      <c r="B2063" t="s">
        <v>1529</v>
      </c>
      <c r="C2063" t="s">
        <v>3121</v>
      </c>
      <c r="D2063" t="s">
        <v>3122</v>
      </c>
      <c r="E2063" t="s">
        <v>3123</v>
      </c>
      <c r="F2063" t="s">
        <v>3124</v>
      </c>
      <c r="G2063" t="s">
        <v>2310</v>
      </c>
      <c r="H2063" t="s">
        <v>3125</v>
      </c>
      <c r="I2063" t="s">
        <v>59</v>
      </c>
      <c r="J2063" t="s">
        <v>193</v>
      </c>
      <c r="K2063" t="s">
        <v>60</v>
      </c>
      <c r="L2063" t="s">
        <v>61</v>
      </c>
      <c r="M2063" t="s">
        <v>194</v>
      </c>
      <c r="N2063" t="s">
        <v>311</v>
      </c>
      <c r="O2063" t="s">
        <v>894</v>
      </c>
      <c r="P2063" t="s">
        <v>895</v>
      </c>
      <c r="Q2063" t="s">
        <v>896</v>
      </c>
      <c r="R2063" t="s">
        <v>131</v>
      </c>
      <c r="S2063" s="83">
        <v>605.52</v>
      </c>
      <c r="T2063" s="83">
        <v>585.95999999999992</v>
      </c>
      <c r="U2063" s="83">
        <v>19.560000000000059</v>
      </c>
      <c r="V2063" s="83">
        <v>0</v>
      </c>
      <c r="W2063" s="83">
        <v>0</v>
      </c>
      <c r="X2063" s="83">
        <v>4.5135262247314332</v>
      </c>
      <c r="Y2063">
        <v>0</v>
      </c>
      <c r="Z2063" s="83">
        <v>1.9559999999999889</v>
      </c>
      <c r="AA2063" s="83">
        <v>6.4695262247314247</v>
      </c>
    </row>
    <row r="2064" spans="1:27" x14ac:dyDescent="0.25">
      <c r="A2064" t="s">
        <v>1529</v>
      </c>
      <c r="B2064" t="s">
        <v>1529</v>
      </c>
      <c r="C2064" t="s">
        <v>3121</v>
      </c>
      <c r="D2064" t="s">
        <v>3122</v>
      </c>
      <c r="E2064" t="s">
        <v>3123</v>
      </c>
      <c r="F2064" t="s">
        <v>3124</v>
      </c>
      <c r="G2064" t="s">
        <v>2310</v>
      </c>
      <c r="H2064" t="s">
        <v>3125</v>
      </c>
      <c r="I2064" t="s">
        <v>59</v>
      </c>
      <c r="J2064" t="s">
        <v>193</v>
      </c>
      <c r="K2064" t="s">
        <v>60</v>
      </c>
      <c r="L2064" t="s">
        <v>61</v>
      </c>
      <c r="M2064" t="s">
        <v>194</v>
      </c>
      <c r="N2064" t="s">
        <v>1916</v>
      </c>
      <c r="O2064" t="s">
        <v>1495</v>
      </c>
      <c r="P2064" t="s">
        <v>1923</v>
      </c>
      <c r="Q2064" t="s">
        <v>1924</v>
      </c>
      <c r="R2064" t="s">
        <v>131</v>
      </c>
      <c r="S2064" s="83">
        <v>0</v>
      </c>
      <c r="T2064" s="83">
        <v>135.4</v>
      </c>
      <c r="U2064" s="83">
        <v>-135.4</v>
      </c>
      <c r="V2064" s="83">
        <v>0</v>
      </c>
      <c r="W2064" s="83">
        <v>0</v>
      </c>
      <c r="X2064" s="83">
        <v>1.0429576265080145</v>
      </c>
      <c r="Y2064">
        <v>0</v>
      </c>
      <c r="Z2064" s="83">
        <v>-13.540000000000001</v>
      </c>
      <c r="AA2064" s="83">
        <v>-12.497042373491986</v>
      </c>
    </row>
    <row r="2065" spans="1:27" x14ac:dyDescent="0.25">
      <c r="A2065" t="s">
        <v>1529</v>
      </c>
      <c r="B2065" t="s">
        <v>1529</v>
      </c>
      <c r="C2065" t="s">
        <v>3121</v>
      </c>
      <c r="D2065" t="s">
        <v>3122</v>
      </c>
      <c r="E2065" t="s">
        <v>3123</v>
      </c>
      <c r="F2065" t="s">
        <v>3124</v>
      </c>
      <c r="G2065" t="s">
        <v>2310</v>
      </c>
      <c r="H2065" t="s">
        <v>3125</v>
      </c>
      <c r="I2065" t="s">
        <v>59</v>
      </c>
      <c r="J2065" t="s">
        <v>193</v>
      </c>
      <c r="K2065" t="s">
        <v>60</v>
      </c>
      <c r="L2065" t="s">
        <v>61</v>
      </c>
      <c r="M2065" t="s">
        <v>194</v>
      </c>
      <c r="N2065" t="s">
        <v>1916</v>
      </c>
      <c r="O2065" t="s">
        <v>1495</v>
      </c>
      <c r="P2065" t="s">
        <v>1919</v>
      </c>
      <c r="Q2065" t="s">
        <v>1920</v>
      </c>
      <c r="R2065" t="s">
        <v>131</v>
      </c>
      <c r="S2065" s="83">
        <v>0</v>
      </c>
      <c r="T2065" s="83">
        <v>65.099999999999994</v>
      </c>
      <c r="U2065" s="83">
        <v>-65.099999999999994</v>
      </c>
      <c r="V2065" s="83">
        <v>0</v>
      </c>
      <c r="W2065" s="83">
        <v>0</v>
      </c>
      <c r="X2065" s="83">
        <v>0.50145156193258289</v>
      </c>
      <c r="Y2065">
        <v>0</v>
      </c>
      <c r="Z2065" s="83">
        <v>-6.51</v>
      </c>
      <c r="AA2065" s="83">
        <v>-6.0085484380674172</v>
      </c>
    </row>
    <row r="2066" spans="1:27" x14ac:dyDescent="0.25">
      <c r="A2066" t="s">
        <v>1529</v>
      </c>
      <c r="B2066" t="s">
        <v>1529</v>
      </c>
      <c r="C2066" t="s">
        <v>3121</v>
      </c>
      <c r="D2066" t="s">
        <v>3122</v>
      </c>
      <c r="E2066" t="s">
        <v>3123</v>
      </c>
      <c r="F2066" t="s">
        <v>3124</v>
      </c>
      <c r="G2066" t="s">
        <v>2310</v>
      </c>
      <c r="H2066" t="s">
        <v>3125</v>
      </c>
      <c r="I2066" t="s">
        <v>59</v>
      </c>
      <c r="J2066" t="s">
        <v>193</v>
      </c>
      <c r="K2066" t="s">
        <v>60</v>
      </c>
      <c r="L2066" t="s">
        <v>61</v>
      </c>
      <c r="M2066" t="s">
        <v>194</v>
      </c>
      <c r="N2066" t="s">
        <v>1916</v>
      </c>
      <c r="O2066" t="s">
        <v>1495</v>
      </c>
      <c r="P2066" t="s">
        <v>1917</v>
      </c>
      <c r="Q2066" t="s">
        <v>1918</v>
      </c>
      <c r="R2066" t="s">
        <v>131</v>
      </c>
      <c r="S2066" s="83">
        <v>151.6</v>
      </c>
      <c r="T2066" s="83">
        <v>0</v>
      </c>
      <c r="U2066" s="83">
        <v>151.6</v>
      </c>
      <c r="V2066" s="83">
        <v>0</v>
      </c>
      <c r="W2066" s="83">
        <v>0</v>
      </c>
      <c r="X2066" s="83">
        <v>0</v>
      </c>
      <c r="Y2066">
        <v>0</v>
      </c>
      <c r="Z2066" s="83">
        <v>15.16</v>
      </c>
      <c r="AA2066" s="83">
        <v>15.16</v>
      </c>
    </row>
    <row r="2067" spans="1:27" x14ac:dyDescent="0.25">
      <c r="A2067" t="s">
        <v>1529</v>
      </c>
      <c r="B2067" t="s">
        <v>1529</v>
      </c>
      <c r="C2067" t="s">
        <v>3121</v>
      </c>
      <c r="D2067" t="s">
        <v>3122</v>
      </c>
      <c r="E2067" t="s">
        <v>3123</v>
      </c>
      <c r="F2067" t="s">
        <v>3124</v>
      </c>
      <c r="G2067" t="s">
        <v>2310</v>
      </c>
      <c r="H2067" t="s">
        <v>3125</v>
      </c>
      <c r="I2067" t="s">
        <v>59</v>
      </c>
      <c r="J2067" t="s">
        <v>193</v>
      </c>
      <c r="K2067" t="s">
        <v>62</v>
      </c>
      <c r="L2067" t="s">
        <v>63</v>
      </c>
      <c r="M2067" t="s">
        <v>1168</v>
      </c>
      <c r="N2067" t="s">
        <v>1169</v>
      </c>
      <c r="O2067" t="s">
        <v>1170</v>
      </c>
      <c r="P2067" t="s">
        <v>1171</v>
      </c>
      <c r="Q2067" t="s">
        <v>1172</v>
      </c>
      <c r="R2067" t="s">
        <v>131</v>
      </c>
      <c r="S2067" s="83">
        <v>110.4</v>
      </c>
      <c r="T2067" s="83">
        <v>144.75</v>
      </c>
      <c r="U2067" s="83">
        <v>-34.349999999999966</v>
      </c>
      <c r="V2067" s="83">
        <v>0</v>
      </c>
      <c r="W2067" s="83">
        <v>0</v>
      </c>
      <c r="X2067" s="83">
        <v>1.1149787033754437</v>
      </c>
      <c r="Y2067">
        <v>0</v>
      </c>
      <c r="Z2067" s="83">
        <v>-3.4349999999999987</v>
      </c>
      <c r="AA2067" s="83">
        <v>-2.3200212966245566</v>
      </c>
    </row>
    <row r="2068" spans="1:27" x14ac:dyDescent="0.25">
      <c r="A2068" t="s">
        <v>1529</v>
      </c>
      <c r="B2068" t="s">
        <v>1529</v>
      </c>
      <c r="C2068" t="s">
        <v>3121</v>
      </c>
      <c r="D2068" t="s">
        <v>3122</v>
      </c>
      <c r="E2068" t="s">
        <v>3123</v>
      </c>
      <c r="F2068" t="s">
        <v>3124</v>
      </c>
      <c r="G2068" t="s">
        <v>2310</v>
      </c>
      <c r="H2068" t="s">
        <v>3125</v>
      </c>
      <c r="I2068" t="s">
        <v>59</v>
      </c>
      <c r="J2068" t="s">
        <v>193</v>
      </c>
      <c r="K2068" t="s">
        <v>62</v>
      </c>
      <c r="L2068" t="s">
        <v>63</v>
      </c>
      <c r="M2068" t="s">
        <v>660</v>
      </c>
      <c r="N2068" t="s">
        <v>661</v>
      </c>
      <c r="O2068" t="s">
        <v>662</v>
      </c>
      <c r="P2068" t="s">
        <v>663</v>
      </c>
      <c r="Q2068" t="s">
        <v>664</v>
      </c>
      <c r="R2068" t="s">
        <v>131</v>
      </c>
      <c r="S2068" s="83">
        <v>2023.37</v>
      </c>
      <c r="T2068" s="83">
        <v>810</v>
      </c>
      <c r="U2068" s="83">
        <v>1213.3699999999999</v>
      </c>
      <c r="V2068" s="83">
        <v>0</v>
      </c>
      <c r="W2068" s="83">
        <v>0</v>
      </c>
      <c r="X2068" s="83">
        <v>6.2392590655206179</v>
      </c>
      <c r="Y2068">
        <v>0</v>
      </c>
      <c r="Z2068" s="83">
        <v>121.337</v>
      </c>
      <c r="AA2068" s="83">
        <v>127.57625906552062</v>
      </c>
    </row>
    <row r="2069" spans="1:27" x14ac:dyDescent="0.25">
      <c r="A2069" t="s">
        <v>1529</v>
      </c>
      <c r="B2069" t="s">
        <v>1529</v>
      </c>
      <c r="C2069" t="s">
        <v>3121</v>
      </c>
      <c r="D2069" t="s">
        <v>3122</v>
      </c>
      <c r="E2069" t="s">
        <v>3123</v>
      </c>
      <c r="F2069" t="s">
        <v>3124</v>
      </c>
      <c r="G2069" t="s">
        <v>2310</v>
      </c>
      <c r="H2069" t="s">
        <v>3125</v>
      </c>
      <c r="I2069" t="s">
        <v>59</v>
      </c>
      <c r="J2069" t="s">
        <v>193</v>
      </c>
      <c r="K2069" t="s">
        <v>62</v>
      </c>
      <c r="L2069" t="s">
        <v>63</v>
      </c>
      <c r="M2069" t="s">
        <v>660</v>
      </c>
      <c r="N2069" t="s">
        <v>661</v>
      </c>
      <c r="O2069" t="s">
        <v>662</v>
      </c>
      <c r="P2069" t="s">
        <v>1166</v>
      </c>
      <c r="Q2069" t="s">
        <v>1167</v>
      </c>
      <c r="R2069" t="s">
        <v>131</v>
      </c>
      <c r="S2069" s="83">
        <v>3367.0999999999995</v>
      </c>
      <c r="T2069" s="83">
        <v>1215</v>
      </c>
      <c r="U2069" s="83">
        <v>2152.0999999999995</v>
      </c>
      <c r="V2069" s="83">
        <v>0</v>
      </c>
      <c r="W2069" s="83">
        <v>0</v>
      </c>
      <c r="X2069" s="83">
        <v>9.3588885982809256</v>
      </c>
      <c r="Y2069">
        <v>0</v>
      </c>
      <c r="Z2069" s="83">
        <v>215.20999999999998</v>
      </c>
      <c r="AA2069" s="83">
        <v>224.56888859828089</v>
      </c>
    </row>
    <row r="2070" spans="1:27" x14ac:dyDescent="0.25">
      <c r="A2070" t="s">
        <v>1529</v>
      </c>
      <c r="B2070" t="s">
        <v>1529</v>
      </c>
      <c r="C2070" t="s">
        <v>3121</v>
      </c>
      <c r="D2070" t="s">
        <v>3122</v>
      </c>
      <c r="E2070" t="s">
        <v>3123</v>
      </c>
      <c r="F2070" t="s">
        <v>3124</v>
      </c>
      <c r="G2070" t="s">
        <v>2310</v>
      </c>
      <c r="H2070" t="s">
        <v>3125</v>
      </c>
      <c r="I2070" t="s">
        <v>59</v>
      </c>
      <c r="J2070" t="s">
        <v>193</v>
      </c>
      <c r="K2070" t="s">
        <v>62</v>
      </c>
      <c r="L2070" t="s">
        <v>63</v>
      </c>
      <c r="M2070" t="s">
        <v>660</v>
      </c>
      <c r="N2070" t="s">
        <v>1023</v>
      </c>
      <c r="O2070" t="s">
        <v>1024</v>
      </c>
      <c r="P2070" t="s">
        <v>1027</v>
      </c>
      <c r="Q2070" t="s">
        <v>1028</v>
      </c>
      <c r="R2070" t="s">
        <v>131</v>
      </c>
      <c r="S2070" s="83">
        <v>865.43999999999994</v>
      </c>
      <c r="T2070" s="83">
        <v>0</v>
      </c>
      <c r="U2070" s="83">
        <v>865.43999999999994</v>
      </c>
      <c r="V2070" s="83">
        <v>0</v>
      </c>
      <c r="W2070" s="83">
        <v>0</v>
      </c>
      <c r="X2070" s="83">
        <v>0</v>
      </c>
      <c r="Y2070">
        <v>0</v>
      </c>
      <c r="Z2070" s="83">
        <v>86.543999999999997</v>
      </c>
      <c r="AA2070" s="83">
        <v>86.543999999999997</v>
      </c>
    </row>
    <row r="2071" spans="1:27" x14ac:dyDescent="0.25">
      <c r="A2071" t="s">
        <v>1529</v>
      </c>
      <c r="B2071" t="s">
        <v>1529</v>
      </c>
      <c r="C2071" t="s">
        <v>3121</v>
      </c>
      <c r="D2071" t="s">
        <v>3122</v>
      </c>
      <c r="E2071" t="s">
        <v>3123</v>
      </c>
      <c r="F2071" t="s">
        <v>3124</v>
      </c>
      <c r="G2071" t="s">
        <v>2310</v>
      </c>
      <c r="H2071" t="s">
        <v>3125</v>
      </c>
      <c r="I2071" t="s">
        <v>59</v>
      </c>
      <c r="J2071" t="s">
        <v>193</v>
      </c>
      <c r="K2071" t="s">
        <v>64</v>
      </c>
      <c r="L2071" t="s">
        <v>65</v>
      </c>
      <c r="M2071" t="s">
        <v>315</v>
      </c>
      <c r="N2071" t="s">
        <v>316</v>
      </c>
      <c r="O2071" t="s">
        <v>317</v>
      </c>
      <c r="P2071" t="s">
        <v>1186</v>
      </c>
      <c r="Q2071" t="s">
        <v>1187</v>
      </c>
      <c r="R2071" t="s">
        <v>131</v>
      </c>
      <c r="S2071" s="83">
        <v>105.2</v>
      </c>
      <c r="T2071" s="83">
        <v>79.650000000000006</v>
      </c>
      <c r="U2071" s="83">
        <v>25.549999999999997</v>
      </c>
      <c r="V2071" s="83">
        <v>0</v>
      </c>
      <c r="W2071" s="83">
        <v>0</v>
      </c>
      <c r="X2071" s="83">
        <v>0.61352714144286069</v>
      </c>
      <c r="Y2071">
        <v>0</v>
      </c>
      <c r="Z2071" s="83">
        <v>2.5550000000000006</v>
      </c>
      <c r="AA2071" s="83">
        <v>3.1685271414428611</v>
      </c>
    </row>
    <row r="2072" spans="1:27" x14ac:dyDescent="0.25">
      <c r="A2072" t="s">
        <v>1529</v>
      </c>
      <c r="B2072" t="s">
        <v>1529</v>
      </c>
      <c r="C2072" t="s">
        <v>3121</v>
      </c>
      <c r="D2072" t="s">
        <v>3122</v>
      </c>
      <c r="E2072" t="s">
        <v>3123</v>
      </c>
      <c r="F2072" t="s">
        <v>3124</v>
      </c>
      <c r="G2072" t="s">
        <v>2310</v>
      </c>
      <c r="H2072" t="s">
        <v>3125</v>
      </c>
      <c r="I2072" t="s">
        <v>59</v>
      </c>
      <c r="J2072" t="s">
        <v>193</v>
      </c>
      <c r="K2072" t="s">
        <v>64</v>
      </c>
      <c r="L2072" t="s">
        <v>65</v>
      </c>
      <c r="M2072" t="s">
        <v>315</v>
      </c>
      <c r="N2072" t="s">
        <v>316</v>
      </c>
      <c r="O2072" t="s">
        <v>317</v>
      </c>
      <c r="P2072" t="s">
        <v>1190</v>
      </c>
      <c r="Q2072" t="s">
        <v>1191</v>
      </c>
      <c r="R2072" t="s">
        <v>131</v>
      </c>
      <c r="S2072" s="83">
        <v>105.2</v>
      </c>
      <c r="T2072" s="83">
        <v>79.8</v>
      </c>
      <c r="U2072" s="83">
        <v>25.400000000000006</v>
      </c>
      <c r="V2072" s="83">
        <v>0</v>
      </c>
      <c r="W2072" s="83">
        <v>0</v>
      </c>
      <c r="X2072" s="83">
        <v>0.61468255978832742</v>
      </c>
      <c r="Y2072">
        <v>0</v>
      </c>
      <c r="Z2072" s="83">
        <v>2.5400000000000009</v>
      </c>
      <c r="AA2072" s="83">
        <v>3.1546825597883288</v>
      </c>
    </row>
    <row r="2073" spans="1:27" x14ac:dyDescent="0.25">
      <c r="A2073" t="s">
        <v>1529</v>
      </c>
      <c r="B2073" t="s">
        <v>1529</v>
      </c>
      <c r="C2073" t="s">
        <v>3121</v>
      </c>
      <c r="D2073" t="s">
        <v>3122</v>
      </c>
      <c r="E2073" t="s">
        <v>3123</v>
      </c>
      <c r="F2073" t="s">
        <v>3124</v>
      </c>
      <c r="G2073" t="s">
        <v>2310</v>
      </c>
      <c r="H2073" t="s">
        <v>3125</v>
      </c>
      <c r="I2073" t="s">
        <v>59</v>
      </c>
      <c r="J2073" t="s">
        <v>193</v>
      </c>
      <c r="K2073" t="s">
        <v>64</v>
      </c>
      <c r="L2073" t="s">
        <v>65</v>
      </c>
      <c r="M2073" t="s">
        <v>499</v>
      </c>
      <c r="N2073" t="s">
        <v>1200</v>
      </c>
      <c r="O2073" t="s">
        <v>1201</v>
      </c>
      <c r="P2073" t="s">
        <v>1204</v>
      </c>
      <c r="Q2073" t="s">
        <v>1205</v>
      </c>
      <c r="R2073" t="s">
        <v>131</v>
      </c>
      <c r="S2073" s="83">
        <v>2181.5499999999997</v>
      </c>
      <c r="T2073" s="83">
        <v>1464.4499999999998</v>
      </c>
      <c r="U2073" s="83">
        <v>717.0999999999998</v>
      </c>
      <c r="V2073" s="83">
        <v>0</v>
      </c>
      <c r="W2073" s="83">
        <v>0</v>
      </c>
      <c r="X2073" s="83">
        <v>11.280349306792182</v>
      </c>
      <c r="Y2073">
        <v>0</v>
      </c>
      <c r="Z2073" s="83">
        <v>71.709999999999965</v>
      </c>
      <c r="AA2073" s="83">
        <v>82.990349306792169</v>
      </c>
    </row>
    <row r="2074" spans="1:27" x14ac:dyDescent="0.25">
      <c r="A2074" t="s">
        <v>1529</v>
      </c>
      <c r="B2074" t="s">
        <v>1529</v>
      </c>
      <c r="C2074" t="s">
        <v>3121</v>
      </c>
      <c r="D2074" t="s">
        <v>3122</v>
      </c>
      <c r="E2074" t="s">
        <v>3123</v>
      </c>
      <c r="F2074" t="s">
        <v>3124</v>
      </c>
      <c r="G2074" t="s">
        <v>2310</v>
      </c>
      <c r="H2074" t="s">
        <v>3125</v>
      </c>
      <c r="I2074" t="s">
        <v>44</v>
      </c>
      <c r="J2074" t="s">
        <v>45</v>
      </c>
      <c r="K2074" t="s">
        <v>46</v>
      </c>
      <c r="L2074" t="s">
        <v>47</v>
      </c>
      <c r="M2074" t="s">
        <v>506</v>
      </c>
      <c r="N2074" t="s">
        <v>507</v>
      </c>
      <c r="O2074" t="s">
        <v>508</v>
      </c>
      <c r="P2074" t="s">
        <v>768</v>
      </c>
      <c r="Q2074" t="s">
        <v>769</v>
      </c>
      <c r="R2074" t="s">
        <v>131</v>
      </c>
      <c r="S2074" s="83">
        <v>42</v>
      </c>
      <c r="T2074" s="83">
        <v>0</v>
      </c>
      <c r="U2074" s="83">
        <v>42</v>
      </c>
      <c r="V2074" s="83">
        <v>0</v>
      </c>
      <c r="W2074" s="83">
        <v>0</v>
      </c>
      <c r="X2074" s="83">
        <v>0</v>
      </c>
      <c r="Y2074">
        <v>0</v>
      </c>
      <c r="Z2074" s="83">
        <v>4.2</v>
      </c>
      <c r="AA2074" s="83">
        <v>4.2</v>
      </c>
    </row>
    <row r="2075" spans="1:27" x14ac:dyDescent="0.25">
      <c r="A2075" t="s">
        <v>1529</v>
      </c>
      <c r="B2075" t="s">
        <v>1529</v>
      </c>
      <c r="C2075" t="s">
        <v>3121</v>
      </c>
      <c r="D2075" t="s">
        <v>3122</v>
      </c>
      <c r="E2075" t="s">
        <v>3123</v>
      </c>
      <c r="F2075" t="s">
        <v>3124</v>
      </c>
      <c r="G2075" t="s">
        <v>2310</v>
      </c>
      <c r="H2075" t="s">
        <v>3125</v>
      </c>
      <c r="I2075" t="s">
        <v>44</v>
      </c>
      <c r="J2075" t="s">
        <v>45</v>
      </c>
      <c r="K2075" t="s">
        <v>46</v>
      </c>
      <c r="L2075" t="s">
        <v>47</v>
      </c>
      <c r="M2075" t="s">
        <v>506</v>
      </c>
      <c r="N2075" t="s">
        <v>507</v>
      </c>
      <c r="O2075" t="s">
        <v>508</v>
      </c>
      <c r="P2075" t="s">
        <v>754</v>
      </c>
      <c r="Q2075" t="s">
        <v>755</v>
      </c>
      <c r="R2075" t="s">
        <v>131</v>
      </c>
      <c r="S2075" s="83">
        <v>0</v>
      </c>
      <c r="T2075" s="83">
        <v>256</v>
      </c>
      <c r="U2075" s="83">
        <v>-256</v>
      </c>
      <c r="V2075" s="83">
        <v>0</v>
      </c>
      <c r="W2075" s="83">
        <v>0</v>
      </c>
      <c r="X2075" s="83">
        <v>1.9719139762633062</v>
      </c>
      <c r="Y2075">
        <v>0</v>
      </c>
      <c r="Z2075" s="83">
        <v>-25.6</v>
      </c>
      <c r="AA2075" s="83">
        <v>-23.628086023736696</v>
      </c>
    </row>
    <row r="2076" spans="1:27" x14ac:dyDescent="0.25">
      <c r="A2076" t="s">
        <v>1529</v>
      </c>
      <c r="B2076" t="s">
        <v>1529</v>
      </c>
      <c r="C2076" t="s">
        <v>3121</v>
      </c>
      <c r="D2076" t="s">
        <v>3122</v>
      </c>
      <c r="E2076" t="s">
        <v>3123</v>
      </c>
      <c r="F2076" t="s">
        <v>3124</v>
      </c>
      <c r="G2076" t="s">
        <v>2310</v>
      </c>
      <c r="H2076" t="s">
        <v>3125</v>
      </c>
      <c r="I2076" t="s">
        <v>44</v>
      </c>
      <c r="J2076" t="s">
        <v>45</v>
      </c>
      <c r="K2076" t="s">
        <v>46</v>
      </c>
      <c r="L2076" t="s">
        <v>47</v>
      </c>
      <c r="M2076" t="s">
        <v>506</v>
      </c>
      <c r="N2076" t="s">
        <v>507</v>
      </c>
      <c r="O2076" t="s">
        <v>508</v>
      </c>
      <c r="P2076" t="s">
        <v>758</v>
      </c>
      <c r="Q2076" t="s">
        <v>759</v>
      </c>
      <c r="R2076" t="s">
        <v>131</v>
      </c>
      <c r="S2076" s="83">
        <v>52</v>
      </c>
      <c r="T2076" s="83">
        <v>52</v>
      </c>
      <c r="U2076" s="83">
        <v>0</v>
      </c>
      <c r="V2076" s="83">
        <v>0</v>
      </c>
      <c r="W2076" s="83">
        <v>0</v>
      </c>
      <c r="X2076" s="83">
        <v>0.40054502642848411</v>
      </c>
      <c r="Y2076">
        <v>0</v>
      </c>
      <c r="Z2076" s="83">
        <v>0</v>
      </c>
      <c r="AA2076" s="83">
        <v>0.40054502642848444</v>
      </c>
    </row>
    <row r="2077" spans="1:27" x14ac:dyDescent="0.25">
      <c r="A2077" t="s">
        <v>1529</v>
      </c>
      <c r="B2077" t="s">
        <v>1529</v>
      </c>
      <c r="C2077" t="s">
        <v>3126</v>
      </c>
      <c r="D2077" t="s">
        <v>2723</v>
      </c>
      <c r="E2077" t="s">
        <v>3127</v>
      </c>
      <c r="F2077" t="s">
        <v>2745</v>
      </c>
      <c r="G2077" t="s">
        <v>2310</v>
      </c>
      <c r="H2077" t="s">
        <v>3007</v>
      </c>
      <c r="I2077" t="s">
        <v>68</v>
      </c>
      <c r="J2077" t="s">
        <v>80</v>
      </c>
      <c r="K2077" t="s">
        <v>81</v>
      </c>
      <c r="L2077" t="s">
        <v>82</v>
      </c>
      <c r="M2077" t="s">
        <v>369</v>
      </c>
      <c r="N2077" t="s">
        <v>370</v>
      </c>
      <c r="O2077" t="s">
        <v>1128</v>
      </c>
      <c r="P2077" t="s">
        <v>2749</v>
      </c>
      <c r="Q2077" t="s">
        <v>2750</v>
      </c>
      <c r="R2077" t="s">
        <v>131</v>
      </c>
      <c r="S2077" s="83">
        <v>10676.8</v>
      </c>
      <c r="T2077" s="83">
        <v>11744.48</v>
      </c>
      <c r="U2077" s="83">
        <v>-1067.6800000000003</v>
      </c>
      <c r="V2077" s="83">
        <v>0</v>
      </c>
      <c r="W2077" s="83">
        <v>0</v>
      </c>
      <c r="X2077" s="83">
        <v>90.465250999784658</v>
      </c>
      <c r="Y2077">
        <v>0</v>
      </c>
      <c r="Z2077" s="83">
        <v>-106.76800000000003</v>
      </c>
      <c r="AA2077" s="83">
        <v>-16.302749000215272</v>
      </c>
    </row>
    <row r="2078" spans="1:27" x14ac:dyDescent="0.25">
      <c r="A2078" t="s">
        <v>1529</v>
      </c>
      <c r="B2078" t="s">
        <v>1529</v>
      </c>
      <c r="C2078" t="s">
        <v>3126</v>
      </c>
      <c r="D2078" t="s">
        <v>2723</v>
      </c>
      <c r="E2078" t="s">
        <v>3127</v>
      </c>
      <c r="F2078" t="s">
        <v>2745</v>
      </c>
      <c r="G2078" t="s">
        <v>2310</v>
      </c>
      <c r="H2078" t="s">
        <v>3007</v>
      </c>
      <c r="I2078" t="s">
        <v>68</v>
      </c>
      <c r="J2078" t="s">
        <v>80</v>
      </c>
      <c r="K2078" t="s">
        <v>83</v>
      </c>
      <c r="L2078" t="s">
        <v>82</v>
      </c>
      <c r="M2078" t="s">
        <v>214</v>
      </c>
      <c r="N2078" t="s">
        <v>216</v>
      </c>
      <c r="O2078" t="s">
        <v>216</v>
      </c>
      <c r="P2078" t="s">
        <v>217</v>
      </c>
      <c r="Q2078" t="s">
        <v>218</v>
      </c>
      <c r="R2078" t="s">
        <v>72</v>
      </c>
      <c r="S2078" s="83">
        <v>480</v>
      </c>
      <c r="T2078" s="83">
        <v>0</v>
      </c>
      <c r="U2078" s="83">
        <v>480</v>
      </c>
      <c r="V2078" s="83">
        <v>0</v>
      </c>
      <c r="W2078" s="83">
        <v>0</v>
      </c>
      <c r="X2078" s="83">
        <v>0</v>
      </c>
      <c r="Y2078">
        <v>0</v>
      </c>
      <c r="Z2078" s="83">
        <v>48</v>
      </c>
      <c r="AA2078" s="83">
        <v>48</v>
      </c>
    </row>
    <row r="2079" spans="1:27" x14ac:dyDescent="0.25">
      <c r="A2079" t="s">
        <v>1529</v>
      </c>
      <c r="B2079" t="s">
        <v>1529</v>
      </c>
      <c r="C2079" t="s">
        <v>3126</v>
      </c>
      <c r="D2079" t="s">
        <v>2723</v>
      </c>
      <c r="E2079" t="s">
        <v>3127</v>
      </c>
      <c r="F2079" t="s">
        <v>2745</v>
      </c>
      <c r="G2079" t="s">
        <v>2310</v>
      </c>
      <c r="H2079" t="s">
        <v>3007</v>
      </c>
      <c r="I2079" t="s">
        <v>68</v>
      </c>
      <c r="J2079" t="s">
        <v>80</v>
      </c>
      <c r="K2079" t="s">
        <v>83</v>
      </c>
      <c r="L2079" t="s">
        <v>82</v>
      </c>
      <c r="M2079" t="s">
        <v>214</v>
      </c>
      <c r="N2079" t="s">
        <v>216</v>
      </c>
      <c r="O2079" t="s">
        <v>216</v>
      </c>
      <c r="P2079" t="s">
        <v>3187</v>
      </c>
      <c r="Q2079" t="s">
        <v>218</v>
      </c>
      <c r="R2079" t="s">
        <v>72</v>
      </c>
      <c r="S2079" s="83">
        <v>720</v>
      </c>
      <c r="T2079" s="83">
        <v>0</v>
      </c>
      <c r="U2079" s="83">
        <v>720</v>
      </c>
      <c r="V2079" s="83">
        <v>0</v>
      </c>
      <c r="W2079" s="83">
        <v>0</v>
      </c>
      <c r="X2079" s="83">
        <v>0</v>
      </c>
      <c r="Y2079">
        <v>0</v>
      </c>
      <c r="Z2079" s="83">
        <v>72</v>
      </c>
      <c r="AA2079" s="83">
        <v>72</v>
      </c>
    </row>
    <row r="2080" spans="1:27" x14ac:dyDescent="0.25">
      <c r="A2080" t="s">
        <v>1529</v>
      </c>
      <c r="B2080" t="s">
        <v>1529</v>
      </c>
      <c r="C2080" t="s">
        <v>3126</v>
      </c>
      <c r="D2080" t="s">
        <v>2723</v>
      </c>
      <c r="E2080" t="s">
        <v>3127</v>
      </c>
      <c r="F2080" t="s">
        <v>2745</v>
      </c>
      <c r="G2080" t="s">
        <v>2310</v>
      </c>
      <c r="H2080" t="s">
        <v>3007</v>
      </c>
      <c r="I2080" t="s">
        <v>68</v>
      </c>
      <c r="J2080" t="s">
        <v>80</v>
      </c>
      <c r="K2080" t="s">
        <v>83</v>
      </c>
      <c r="L2080" t="s">
        <v>82</v>
      </c>
      <c r="M2080" t="s">
        <v>210</v>
      </c>
      <c r="N2080" t="s">
        <v>211</v>
      </c>
      <c r="O2080" t="s">
        <v>413</v>
      </c>
      <c r="P2080" t="s">
        <v>2285</v>
      </c>
      <c r="Q2080" t="s">
        <v>1521</v>
      </c>
      <c r="R2080" t="s">
        <v>72</v>
      </c>
      <c r="S2080" s="83">
        <v>0</v>
      </c>
      <c r="T2080" s="83">
        <v>396</v>
      </c>
      <c r="U2080" s="83">
        <v>-396</v>
      </c>
      <c r="V2080" s="83">
        <v>0</v>
      </c>
      <c r="W2080" s="83">
        <v>0</v>
      </c>
      <c r="X2080" s="83">
        <v>3.0503044320323016</v>
      </c>
      <c r="Y2080">
        <v>0</v>
      </c>
      <c r="Z2080" s="83">
        <v>-39.6</v>
      </c>
      <c r="AA2080" s="83">
        <v>-36.549695567967703</v>
      </c>
    </row>
    <row r="2081" spans="1:27" x14ac:dyDescent="0.25">
      <c r="A2081" t="s">
        <v>1529</v>
      </c>
      <c r="B2081" t="s">
        <v>1529</v>
      </c>
      <c r="C2081" t="s">
        <v>3126</v>
      </c>
      <c r="D2081" t="s">
        <v>2723</v>
      </c>
      <c r="E2081" t="s">
        <v>3127</v>
      </c>
      <c r="F2081" t="s">
        <v>2745</v>
      </c>
      <c r="G2081" t="s">
        <v>2310</v>
      </c>
      <c r="H2081" t="s">
        <v>3007</v>
      </c>
      <c r="I2081" t="s">
        <v>68</v>
      </c>
      <c r="J2081" t="s">
        <v>80</v>
      </c>
      <c r="K2081" t="s">
        <v>83</v>
      </c>
      <c r="L2081" t="s">
        <v>82</v>
      </c>
      <c r="M2081" t="s">
        <v>210</v>
      </c>
      <c r="N2081" t="s">
        <v>211</v>
      </c>
      <c r="O2081" t="s">
        <v>413</v>
      </c>
      <c r="P2081" t="s">
        <v>2128</v>
      </c>
      <c r="Q2081" t="s">
        <v>1521</v>
      </c>
      <c r="R2081" t="s">
        <v>72</v>
      </c>
      <c r="S2081" s="83">
        <v>0</v>
      </c>
      <c r="T2081" s="83">
        <v>396</v>
      </c>
      <c r="U2081" s="83">
        <v>-396</v>
      </c>
      <c r="V2081" s="83">
        <v>0</v>
      </c>
      <c r="W2081" s="83">
        <v>0</v>
      </c>
      <c r="X2081" s="83">
        <v>3.0503044320323016</v>
      </c>
      <c r="Y2081">
        <v>0</v>
      </c>
      <c r="Z2081" s="83">
        <v>-39.6</v>
      </c>
      <c r="AA2081" s="83">
        <v>-36.549695567967703</v>
      </c>
    </row>
    <row r="2082" spans="1:27" x14ac:dyDescent="0.25">
      <c r="A2082" t="s">
        <v>1529</v>
      </c>
      <c r="B2082" t="s">
        <v>1529</v>
      </c>
      <c r="C2082" t="s">
        <v>3126</v>
      </c>
      <c r="D2082" t="s">
        <v>2723</v>
      </c>
      <c r="E2082" t="s">
        <v>3127</v>
      </c>
      <c r="F2082" t="s">
        <v>2745</v>
      </c>
      <c r="G2082" t="s">
        <v>2310</v>
      </c>
      <c r="H2082" t="s">
        <v>3007</v>
      </c>
      <c r="I2082" t="s">
        <v>68</v>
      </c>
      <c r="J2082" t="s">
        <v>80</v>
      </c>
      <c r="K2082" t="s">
        <v>83</v>
      </c>
      <c r="L2082" t="s">
        <v>82</v>
      </c>
      <c r="M2082" t="s">
        <v>210</v>
      </c>
      <c r="N2082" t="s">
        <v>211</v>
      </c>
      <c r="O2082" t="s">
        <v>413</v>
      </c>
      <c r="P2082" t="s">
        <v>2245</v>
      </c>
      <c r="Q2082" t="s">
        <v>2246</v>
      </c>
      <c r="R2082" t="s">
        <v>72</v>
      </c>
      <c r="S2082" s="83">
        <v>0</v>
      </c>
      <c r="T2082" s="83">
        <v>396</v>
      </c>
      <c r="U2082" s="83">
        <v>-396</v>
      </c>
      <c r="V2082" s="83">
        <v>0</v>
      </c>
      <c r="W2082" s="83">
        <v>0</v>
      </c>
      <c r="X2082" s="83">
        <v>3.0503044320323016</v>
      </c>
      <c r="Y2082">
        <v>0</v>
      </c>
      <c r="Z2082" s="83">
        <v>-39.6</v>
      </c>
      <c r="AA2082" s="83">
        <v>-36.549695567967703</v>
      </c>
    </row>
    <row r="2083" spans="1:27" x14ac:dyDescent="0.25">
      <c r="A2083" t="s">
        <v>1529</v>
      </c>
      <c r="B2083" t="s">
        <v>1529</v>
      </c>
      <c r="C2083" t="s">
        <v>3126</v>
      </c>
      <c r="D2083" t="s">
        <v>2723</v>
      </c>
      <c r="E2083" t="s">
        <v>3127</v>
      </c>
      <c r="F2083" t="s">
        <v>2745</v>
      </c>
      <c r="G2083" t="s">
        <v>2310</v>
      </c>
      <c r="H2083" t="s">
        <v>3007</v>
      </c>
      <c r="I2083" t="s">
        <v>68</v>
      </c>
      <c r="J2083" t="s">
        <v>80</v>
      </c>
      <c r="K2083" t="s">
        <v>83</v>
      </c>
      <c r="L2083" t="s">
        <v>82</v>
      </c>
      <c r="M2083" t="s">
        <v>210</v>
      </c>
      <c r="N2083" t="s">
        <v>211</v>
      </c>
      <c r="O2083" t="s">
        <v>413</v>
      </c>
      <c r="P2083" t="s">
        <v>2286</v>
      </c>
      <c r="Q2083" t="s">
        <v>2246</v>
      </c>
      <c r="R2083" t="s">
        <v>72</v>
      </c>
      <c r="S2083" s="83">
        <v>0</v>
      </c>
      <c r="T2083" s="83">
        <v>396</v>
      </c>
      <c r="U2083" s="83">
        <v>-396</v>
      </c>
      <c r="V2083" s="83">
        <v>0</v>
      </c>
      <c r="W2083" s="83">
        <v>0</v>
      </c>
      <c r="X2083" s="83">
        <v>3.0503044320323016</v>
      </c>
      <c r="Y2083">
        <v>0</v>
      </c>
      <c r="Z2083" s="83">
        <v>-39.6</v>
      </c>
      <c r="AA2083" s="83">
        <v>-36.549695567967703</v>
      </c>
    </row>
    <row r="2084" spans="1:27" x14ac:dyDescent="0.25">
      <c r="A2084" t="s">
        <v>1529</v>
      </c>
      <c r="B2084" t="s">
        <v>1529</v>
      </c>
      <c r="C2084" t="s">
        <v>3126</v>
      </c>
      <c r="D2084" t="s">
        <v>2723</v>
      </c>
      <c r="E2084" t="s">
        <v>3127</v>
      </c>
      <c r="F2084" t="s">
        <v>2745</v>
      </c>
      <c r="G2084" t="s">
        <v>2310</v>
      </c>
      <c r="H2084" t="s">
        <v>3007</v>
      </c>
      <c r="I2084" t="s">
        <v>68</v>
      </c>
      <c r="J2084" t="s">
        <v>69</v>
      </c>
      <c r="K2084" t="s">
        <v>70</v>
      </c>
      <c r="L2084" t="s">
        <v>71</v>
      </c>
      <c r="M2084" t="s">
        <v>124</v>
      </c>
      <c r="N2084" t="s">
        <v>1637</v>
      </c>
      <c r="O2084" t="s">
        <v>1326</v>
      </c>
      <c r="P2084" t="s">
        <v>1638</v>
      </c>
      <c r="Q2084" t="s">
        <v>1639</v>
      </c>
      <c r="R2084" t="s">
        <v>72</v>
      </c>
      <c r="S2084" s="83">
        <v>0</v>
      </c>
      <c r="T2084" s="83">
        <v>5051.2</v>
      </c>
      <c r="U2084" s="83">
        <v>-5051.2</v>
      </c>
      <c r="V2084" s="83">
        <v>0</v>
      </c>
      <c r="W2084" s="83">
        <v>0</v>
      </c>
      <c r="X2084" s="83">
        <v>38.908327644145359</v>
      </c>
      <c r="Y2084">
        <v>0</v>
      </c>
      <c r="Z2084" s="83">
        <v>-505.12</v>
      </c>
      <c r="AA2084" s="83">
        <v>-466.21167235585466</v>
      </c>
    </row>
    <row r="2085" spans="1:27" x14ac:dyDescent="0.25">
      <c r="A2085" t="s">
        <v>1529</v>
      </c>
      <c r="B2085" t="s">
        <v>1529</v>
      </c>
      <c r="C2085" t="s">
        <v>3126</v>
      </c>
      <c r="D2085" t="s">
        <v>2723</v>
      </c>
      <c r="E2085" t="s">
        <v>3127</v>
      </c>
      <c r="F2085" t="s">
        <v>2745</v>
      </c>
      <c r="G2085" t="s">
        <v>2310</v>
      </c>
      <c r="H2085" t="s">
        <v>3007</v>
      </c>
      <c r="I2085" t="s">
        <v>68</v>
      </c>
      <c r="J2085" t="s">
        <v>69</v>
      </c>
      <c r="K2085" t="s">
        <v>70</v>
      </c>
      <c r="L2085" t="s">
        <v>71</v>
      </c>
      <c r="M2085" t="s">
        <v>124</v>
      </c>
      <c r="N2085" t="s">
        <v>1637</v>
      </c>
      <c r="O2085" t="s">
        <v>1326</v>
      </c>
      <c r="P2085" t="s">
        <v>2141</v>
      </c>
      <c r="Q2085" t="s">
        <v>1639</v>
      </c>
      <c r="R2085" t="s">
        <v>72</v>
      </c>
      <c r="S2085" s="83">
        <v>0</v>
      </c>
      <c r="T2085" s="83">
        <v>9471</v>
      </c>
      <c r="U2085" s="83">
        <v>-9471</v>
      </c>
      <c r="V2085" s="83">
        <v>0</v>
      </c>
      <c r="W2085" s="83">
        <v>0</v>
      </c>
      <c r="X2085" s="83">
        <v>72.953114332772557</v>
      </c>
      <c r="Y2085">
        <v>0</v>
      </c>
      <c r="Z2085" s="83">
        <v>-947.1</v>
      </c>
      <c r="AA2085" s="83">
        <v>-874.14688566722748</v>
      </c>
    </row>
    <row r="2086" spans="1:27" x14ac:dyDescent="0.25">
      <c r="A2086" t="s">
        <v>1529</v>
      </c>
      <c r="B2086" t="s">
        <v>1529</v>
      </c>
      <c r="C2086" t="s">
        <v>3126</v>
      </c>
      <c r="D2086" t="s">
        <v>2723</v>
      </c>
      <c r="E2086" t="s">
        <v>3127</v>
      </c>
      <c r="F2086" t="s">
        <v>2745</v>
      </c>
      <c r="G2086" t="s">
        <v>2310</v>
      </c>
      <c r="H2086" t="s">
        <v>3007</v>
      </c>
      <c r="I2086" t="s">
        <v>68</v>
      </c>
      <c r="J2086" t="s">
        <v>69</v>
      </c>
      <c r="K2086" t="s">
        <v>70</v>
      </c>
      <c r="L2086" t="s">
        <v>71</v>
      </c>
      <c r="M2086" t="s">
        <v>124</v>
      </c>
      <c r="N2086" t="s">
        <v>1540</v>
      </c>
      <c r="O2086" t="s">
        <v>1459</v>
      </c>
      <c r="P2086" t="s">
        <v>2268</v>
      </c>
      <c r="Q2086" t="s">
        <v>1320</v>
      </c>
      <c r="R2086" t="s">
        <v>72</v>
      </c>
      <c r="S2086" s="83">
        <v>1852.2</v>
      </c>
      <c r="T2086" s="83">
        <v>5101.3999999999996</v>
      </c>
      <c r="U2086" s="83">
        <v>-3249.2</v>
      </c>
      <c r="V2086" s="83">
        <v>0</v>
      </c>
      <c r="W2086" s="83">
        <v>0</v>
      </c>
      <c r="X2086" s="83">
        <v>39.295007650428246</v>
      </c>
      <c r="Y2086">
        <v>0</v>
      </c>
      <c r="Z2086" s="83">
        <v>-324.92000000000007</v>
      </c>
      <c r="AA2086" s="83">
        <v>-285.62499234957181</v>
      </c>
    </row>
    <row r="2087" spans="1:27" x14ac:dyDescent="0.25">
      <c r="A2087" t="s">
        <v>1529</v>
      </c>
      <c r="B2087" t="s">
        <v>1529</v>
      </c>
      <c r="C2087" t="s">
        <v>3126</v>
      </c>
      <c r="D2087" t="s">
        <v>2723</v>
      </c>
      <c r="E2087" t="s">
        <v>3127</v>
      </c>
      <c r="F2087" t="s">
        <v>2745</v>
      </c>
      <c r="G2087" t="s">
        <v>2310</v>
      </c>
      <c r="H2087" t="s">
        <v>3007</v>
      </c>
      <c r="I2087" t="s">
        <v>68</v>
      </c>
      <c r="J2087" t="s">
        <v>69</v>
      </c>
      <c r="K2087" t="s">
        <v>70</v>
      </c>
      <c r="L2087" t="s">
        <v>71</v>
      </c>
      <c r="M2087" t="s">
        <v>124</v>
      </c>
      <c r="N2087" t="s">
        <v>1540</v>
      </c>
      <c r="O2087" t="s">
        <v>1459</v>
      </c>
      <c r="P2087" t="s">
        <v>2270</v>
      </c>
      <c r="Q2087" t="s">
        <v>1320</v>
      </c>
      <c r="R2087" t="s">
        <v>72</v>
      </c>
      <c r="S2087" s="83">
        <v>1018</v>
      </c>
      <c r="T2087" s="83">
        <v>298.60000000000002</v>
      </c>
      <c r="U2087" s="83">
        <v>719.4</v>
      </c>
      <c r="V2087" s="83">
        <v>0</v>
      </c>
      <c r="W2087" s="83">
        <v>0</v>
      </c>
      <c r="X2087" s="83">
        <v>2.300052786375872</v>
      </c>
      <c r="Y2087">
        <v>0</v>
      </c>
      <c r="Z2087" s="83">
        <v>71.94</v>
      </c>
      <c r="AA2087" s="83">
        <v>74.240052786375884</v>
      </c>
    </row>
    <row r="2088" spans="1:27" x14ac:dyDescent="0.25">
      <c r="A2088" t="s">
        <v>1529</v>
      </c>
      <c r="B2088" t="s">
        <v>1529</v>
      </c>
      <c r="C2088" t="s">
        <v>3126</v>
      </c>
      <c r="D2088" t="s">
        <v>2723</v>
      </c>
      <c r="E2088" t="s">
        <v>3127</v>
      </c>
      <c r="F2088" t="s">
        <v>2745</v>
      </c>
      <c r="G2088" t="s">
        <v>2310</v>
      </c>
      <c r="H2088" t="s">
        <v>3007</v>
      </c>
      <c r="I2088" t="s">
        <v>68</v>
      </c>
      <c r="J2088" t="s">
        <v>69</v>
      </c>
      <c r="K2088" t="s">
        <v>70</v>
      </c>
      <c r="L2088" t="s">
        <v>71</v>
      </c>
      <c r="M2088" t="s">
        <v>124</v>
      </c>
      <c r="N2088" t="s">
        <v>1540</v>
      </c>
      <c r="O2088" t="s">
        <v>1459</v>
      </c>
      <c r="P2088" t="s">
        <v>2269</v>
      </c>
      <c r="Q2088" t="s">
        <v>1320</v>
      </c>
      <c r="R2088" t="s">
        <v>72</v>
      </c>
      <c r="S2088" s="83">
        <v>0</v>
      </c>
      <c r="T2088" s="83">
        <v>509</v>
      </c>
      <c r="U2088" s="83">
        <v>-509</v>
      </c>
      <c r="V2088" s="83">
        <v>0</v>
      </c>
      <c r="W2088" s="83">
        <v>0</v>
      </c>
      <c r="X2088" s="83">
        <v>3.920719585617277</v>
      </c>
      <c r="Y2088">
        <v>0</v>
      </c>
      <c r="Z2088" s="83">
        <v>-50.900000000000006</v>
      </c>
      <c r="AA2088" s="83">
        <v>-46.979280414382728</v>
      </c>
    </row>
    <row r="2089" spans="1:27" x14ac:dyDescent="0.25">
      <c r="A2089" t="s">
        <v>1529</v>
      </c>
      <c r="B2089" t="s">
        <v>1529</v>
      </c>
      <c r="C2089" t="s">
        <v>3126</v>
      </c>
      <c r="D2089" t="s">
        <v>2723</v>
      </c>
      <c r="E2089" t="s">
        <v>3127</v>
      </c>
      <c r="F2089" t="s">
        <v>2745</v>
      </c>
      <c r="G2089" t="s">
        <v>2310</v>
      </c>
      <c r="H2089" t="s">
        <v>3007</v>
      </c>
      <c r="I2089" t="s">
        <v>68</v>
      </c>
      <c r="J2089" t="s">
        <v>69</v>
      </c>
      <c r="K2089" t="s">
        <v>70</v>
      </c>
      <c r="L2089" t="s">
        <v>71</v>
      </c>
      <c r="M2089" t="s">
        <v>124</v>
      </c>
      <c r="N2089" t="s">
        <v>1540</v>
      </c>
      <c r="O2089" t="s">
        <v>1459</v>
      </c>
      <c r="P2089" t="s">
        <v>2271</v>
      </c>
      <c r="Q2089" t="s">
        <v>1320</v>
      </c>
      <c r="R2089" t="s">
        <v>72</v>
      </c>
      <c r="S2089" s="83">
        <v>0</v>
      </c>
      <c r="T2089" s="83">
        <v>12792.000000000013</v>
      </c>
      <c r="U2089" s="83">
        <v>-12792.000000000013</v>
      </c>
      <c r="V2089" s="83">
        <v>0</v>
      </c>
      <c r="W2089" s="83">
        <v>0</v>
      </c>
      <c r="X2089" s="83">
        <v>98.534076501407185</v>
      </c>
      <c r="Y2089">
        <v>0</v>
      </c>
      <c r="Z2089" s="83">
        <v>-1279.2000000000014</v>
      </c>
      <c r="AA2089" s="83">
        <v>-1180.6659234985941</v>
      </c>
    </row>
    <row r="2090" spans="1:27" x14ac:dyDescent="0.25">
      <c r="A2090" t="s">
        <v>1529</v>
      </c>
      <c r="B2090" t="s">
        <v>1529</v>
      </c>
      <c r="C2090" t="s">
        <v>3126</v>
      </c>
      <c r="D2090" t="s">
        <v>2723</v>
      </c>
      <c r="E2090" t="s">
        <v>3127</v>
      </c>
      <c r="F2090" t="s">
        <v>2745</v>
      </c>
      <c r="G2090" t="s">
        <v>2310</v>
      </c>
      <c r="H2090" t="s">
        <v>3007</v>
      </c>
      <c r="I2090" t="s">
        <v>68</v>
      </c>
      <c r="J2090" t="s">
        <v>69</v>
      </c>
      <c r="K2090" t="s">
        <v>70</v>
      </c>
      <c r="L2090" t="s">
        <v>71</v>
      </c>
      <c r="M2090" t="s">
        <v>124</v>
      </c>
      <c r="N2090" t="s">
        <v>3715</v>
      </c>
      <c r="O2090" t="s">
        <v>1451</v>
      </c>
      <c r="P2090" t="s">
        <v>2045</v>
      </c>
      <c r="Q2090" t="s">
        <v>2046</v>
      </c>
      <c r="R2090" t="s">
        <v>72</v>
      </c>
      <c r="S2090" s="83">
        <v>0</v>
      </c>
      <c r="T2090" s="83">
        <v>26738.399999999994</v>
      </c>
      <c r="U2090" s="83">
        <v>-26738.399999999994</v>
      </c>
      <c r="V2090" s="83">
        <v>0</v>
      </c>
      <c r="W2090" s="83">
        <v>0</v>
      </c>
      <c r="X2090" s="83">
        <v>205.96025258952648</v>
      </c>
      <c r="Y2090">
        <v>0</v>
      </c>
      <c r="Z2090" s="83">
        <v>-2673.8399999999992</v>
      </c>
      <c r="AA2090" s="83">
        <v>-2467.8797474104731</v>
      </c>
    </row>
    <row r="2091" spans="1:27" x14ac:dyDescent="0.25">
      <c r="A2091" t="s">
        <v>1529</v>
      </c>
      <c r="B2091" t="s">
        <v>1529</v>
      </c>
      <c r="C2091" t="s">
        <v>3126</v>
      </c>
      <c r="D2091" t="s">
        <v>2723</v>
      </c>
      <c r="E2091" t="s">
        <v>3127</v>
      </c>
      <c r="F2091" t="s">
        <v>2745</v>
      </c>
      <c r="G2091" t="s">
        <v>2310</v>
      </c>
      <c r="H2091" t="s">
        <v>3007</v>
      </c>
      <c r="I2091" t="s">
        <v>68</v>
      </c>
      <c r="J2091" t="s">
        <v>69</v>
      </c>
      <c r="K2091" t="s">
        <v>70</v>
      </c>
      <c r="L2091" t="s">
        <v>71</v>
      </c>
      <c r="M2091" t="s">
        <v>124</v>
      </c>
      <c r="N2091" t="s">
        <v>3952</v>
      </c>
      <c r="O2091" t="s">
        <v>1460</v>
      </c>
      <c r="P2091" t="s">
        <v>2529</v>
      </c>
      <c r="Q2091" t="s">
        <v>1376</v>
      </c>
      <c r="R2091" t="s">
        <v>72</v>
      </c>
      <c r="S2091" s="83">
        <v>0</v>
      </c>
      <c r="T2091" s="83">
        <v>5572.6000000000013</v>
      </c>
      <c r="U2091" s="83">
        <v>-5572.6000000000013</v>
      </c>
      <c r="V2091" s="83">
        <v>0</v>
      </c>
      <c r="W2091" s="83">
        <v>0</v>
      </c>
      <c r="X2091" s="83">
        <v>42.924561812987896</v>
      </c>
      <c r="Y2091">
        <v>0</v>
      </c>
      <c r="Z2091" s="83">
        <v>-557.2600000000001</v>
      </c>
      <c r="AA2091" s="83">
        <v>-514.33543818701219</v>
      </c>
    </row>
    <row r="2092" spans="1:27" x14ac:dyDescent="0.25">
      <c r="A2092" t="s">
        <v>1529</v>
      </c>
      <c r="B2092" t="s">
        <v>1529</v>
      </c>
      <c r="C2092" t="s">
        <v>3126</v>
      </c>
      <c r="D2092" t="s">
        <v>2723</v>
      </c>
      <c r="E2092" t="s">
        <v>3127</v>
      </c>
      <c r="F2092" t="s">
        <v>2745</v>
      </c>
      <c r="G2092" t="s">
        <v>2310</v>
      </c>
      <c r="H2092" t="s">
        <v>3007</v>
      </c>
      <c r="I2092" t="s">
        <v>59</v>
      </c>
      <c r="J2092" t="s">
        <v>127</v>
      </c>
      <c r="K2092" t="s">
        <v>75</v>
      </c>
      <c r="L2092" t="s">
        <v>76</v>
      </c>
      <c r="M2092" t="s">
        <v>133</v>
      </c>
      <c r="N2092" t="s">
        <v>149</v>
      </c>
      <c r="O2092" t="s">
        <v>150</v>
      </c>
      <c r="P2092" t="s">
        <v>376</v>
      </c>
      <c r="Q2092" t="s">
        <v>377</v>
      </c>
      <c r="R2092" t="s">
        <v>131</v>
      </c>
      <c r="S2092" s="83">
        <v>149.4</v>
      </c>
      <c r="T2092" s="83">
        <v>0</v>
      </c>
      <c r="U2092" s="83">
        <v>149.4</v>
      </c>
      <c r="V2092" s="83">
        <v>0</v>
      </c>
      <c r="W2092" s="83">
        <v>0</v>
      </c>
      <c r="X2092" s="83">
        <v>0</v>
      </c>
      <c r="Y2092">
        <v>0</v>
      </c>
      <c r="Z2092" s="83">
        <v>14.940000000000001</v>
      </c>
      <c r="AA2092" s="83">
        <v>14.940000000000001</v>
      </c>
    </row>
    <row r="2093" spans="1:27" x14ac:dyDescent="0.25">
      <c r="A2093" t="s">
        <v>1529</v>
      </c>
      <c r="B2093" t="s">
        <v>1529</v>
      </c>
      <c r="C2093" t="s">
        <v>3126</v>
      </c>
      <c r="D2093" t="s">
        <v>2723</v>
      </c>
      <c r="E2093" t="s">
        <v>3127</v>
      </c>
      <c r="F2093" t="s">
        <v>2745</v>
      </c>
      <c r="G2093" t="s">
        <v>2310</v>
      </c>
      <c r="H2093" t="s">
        <v>3007</v>
      </c>
      <c r="I2093" t="s">
        <v>59</v>
      </c>
      <c r="J2093" t="s">
        <v>127</v>
      </c>
      <c r="K2093" t="s">
        <v>75</v>
      </c>
      <c r="L2093" t="s">
        <v>76</v>
      </c>
      <c r="M2093" t="s">
        <v>648</v>
      </c>
      <c r="N2093" t="s">
        <v>649</v>
      </c>
      <c r="O2093" t="s">
        <v>1144</v>
      </c>
      <c r="P2093" t="s">
        <v>1145</v>
      </c>
      <c r="Q2093" t="s">
        <v>1146</v>
      </c>
      <c r="R2093" t="s">
        <v>131</v>
      </c>
      <c r="S2093" s="83">
        <v>52649.630000000005</v>
      </c>
      <c r="T2093" s="83">
        <v>155639</v>
      </c>
      <c r="U2093" s="83">
        <v>-102989.37</v>
      </c>
      <c r="V2093" s="83">
        <v>0</v>
      </c>
      <c r="W2093" s="83">
        <v>0</v>
      </c>
      <c r="X2093" s="83">
        <v>1198.8543724673623</v>
      </c>
      <c r="Y2093">
        <v>0</v>
      </c>
      <c r="Z2093" s="83">
        <v>-10298.937000000002</v>
      </c>
      <c r="AA2093" s="83">
        <v>-9100.0826275326399</v>
      </c>
    </row>
    <row r="2094" spans="1:27" x14ac:dyDescent="0.25">
      <c r="A2094" t="s">
        <v>1529</v>
      </c>
      <c r="B2094" t="s">
        <v>1529</v>
      </c>
      <c r="C2094" t="s">
        <v>3126</v>
      </c>
      <c r="D2094" t="s">
        <v>2723</v>
      </c>
      <c r="E2094" t="s">
        <v>3127</v>
      </c>
      <c r="F2094" t="s">
        <v>2745</v>
      </c>
      <c r="G2094" t="s">
        <v>2310</v>
      </c>
      <c r="H2094" t="s">
        <v>3007</v>
      </c>
      <c r="I2094" t="s">
        <v>59</v>
      </c>
      <c r="J2094" t="s">
        <v>127</v>
      </c>
      <c r="K2094" t="s">
        <v>75</v>
      </c>
      <c r="L2094" t="s">
        <v>76</v>
      </c>
      <c r="M2094" t="s">
        <v>648</v>
      </c>
      <c r="N2094" t="s">
        <v>649</v>
      </c>
      <c r="O2094" t="s">
        <v>650</v>
      </c>
      <c r="P2094" t="s">
        <v>651</v>
      </c>
      <c r="Q2094" t="s">
        <v>652</v>
      </c>
      <c r="R2094" t="s">
        <v>131</v>
      </c>
      <c r="S2094" s="83">
        <v>6247.66</v>
      </c>
      <c r="T2094" s="83">
        <v>18522.509999999998</v>
      </c>
      <c r="U2094" s="83">
        <v>-12274.849999999999</v>
      </c>
      <c r="V2094" s="83">
        <v>0</v>
      </c>
      <c r="W2094" s="83">
        <v>0</v>
      </c>
      <c r="X2094" s="83">
        <v>142.67498572061268</v>
      </c>
      <c r="Y2094">
        <v>0</v>
      </c>
      <c r="Z2094" s="83">
        <v>-1227.4850000000001</v>
      </c>
      <c r="AA2094" s="83">
        <v>-1084.8100142793874</v>
      </c>
    </row>
    <row r="2095" spans="1:27" x14ac:dyDescent="0.25">
      <c r="A2095" t="s">
        <v>1529</v>
      </c>
      <c r="B2095" t="s">
        <v>1529</v>
      </c>
      <c r="C2095" t="s">
        <v>3126</v>
      </c>
      <c r="D2095" t="s">
        <v>2723</v>
      </c>
      <c r="E2095" t="s">
        <v>3127</v>
      </c>
      <c r="F2095" t="s">
        <v>2745</v>
      </c>
      <c r="G2095" t="s">
        <v>2310</v>
      </c>
      <c r="H2095" t="s">
        <v>3007</v>
      </c>
      <c r="I2095" t="s">
        <v>59</v>
      </c>
      <c r="J2095" t="s">
        <v>127</v>
      </c>
      <c r="K2095" t="s">
        <v>75</v>
      </c>
      <c r="L2095" t="s">
        <v>76</v>
      </c>
      <c r="M2095" t="s">
        <v>648</v>
      </c>
      <c r="N2095" t="s">
        <v>649</v>
      </c>
      <c r="O2095" t="s">
        <v>1147</v>
      </c>
      <c r="P2095" t="s">
        <v>1148</v>
      </c>
      <c r="Q2095" t="s">
        <v>1149</v>
      </c>
      <c r="R2095" t="s">
        <v>131</v>
      </c>
      <c r="S2095" s="83">
        <v>19526.689999999999</v>
      </c>
      <c r="T2095" s="83">
        <v>157895.81000000003</v>
      </c>
      <c r="U2095" s="83">
        <v>-138369.12000000002</v>
      </c>
      <c r="V2095" s="83">
        <v>0</v>
      </c>
      <c r="W2095" s="83">
        <v>0</v>
      </c>
      <c r="X2095" s="83">
        <v>1216.2381036422482</v>
      </c>
      <c r="Y2095">
        <v>0</v>
      </c>
      <c r="Z2095" s="83">
        <v>-13836.912000000004</v>
      </c>
      <c r="AA2095" s="83">
        <v>-12620.673896357755</v>
      </c>
    </row>
    <row r="2096" spans="1:27" x14ac:dyDescent="0.25">
      <c r="A2096" t="s">
        <v>1529</v>
      </c>
      <c r="B2096" t="s">
        <v>1529</v>
      </c>
      <c r="C2096" t="s">
        <v>3126</v>
      </c>
      <c r="D2096" t="s">
        <v>2723</v>
      </c>
      <c r="E2096" t="s">
        <v>3127</v>
      </c>
      <c r="F2096" t="s">
        <v>2745</v>
      </c>
      <c r="G2096" t="s">
        <v>2310</v>
      </c>
      <c r="H2096" t="s">
        <v>3007</v>
      </c>
      <c r="I2096" t="s">
        <v>59</v>
      </c>
      <c r="J2096" t="s">
        <v>127</v>
      </c>
      <c r="K2096" t="s">
        <v>75</v>
      </c>
      <c r="L2096" t="s">
        <v>76</v>
      </c>
      <c r="M2096" t="s">
        <v>648</v>
      </c>
      <c r="N2096" t="s">
        <v>649</v>
      </c>
      <c r="O2096" t="s">
        <v>1147</v>
      </c>
      <c r="P2096" t="s">
        <v>3950</v>
      </c>
      <c r="Q2096" t="s">
        <v>3951</v>
      </c>
      <c r="R2096" t="s">
        <v>131</v>
      </c>
      <c r="S2096" s="83">
        <v>0</v>
      </c>
      <c r="T2096" s="83">
        <v>9714.41</v>
      </c>
      <c r="U2096" s="83">
        <v>-9714.41</v>
      </c>
      <c r="V2096" s="83">
        <v>0</v>
      </c>
      <c r="W2096" s="83">
        <v>0</v>
      </c>
      <c r="X2096" s="83">
        <v>74.828050195906343</v>
      </c>
      <c r="Y2096">
        <v>0</v>
      </c>
      <c r="Z2096" s="83">
        <v>-971.44100000000003</v>
      </c>
      <c r="AA2096" s="83">
        <v>-896.61294980409366</v>
      </c>
    </row>
    <row r="2097" spans="1:27" x14ac:dyDescent="0.25">
      <c r="A2097" t="s">
        <v>1529</v>
      </c>
      <c r="B2097" t="s">
        <v>1529</v>
      </c>
      <c r="C2097" t="s">
        <v>3126</v>
      </c>
      <c r="D2097" t="s">
        <v>2723</v>
      </c>
      <c r="E2097" t="s">
        <v>3127</v>
      </c>
      <c r="F2097" t="s">
        <v>2745</v>
      </c>
      <c r="G2097" t="s">
        <v>2310</v>
      </c>
      <c r="H2097" t="s">
        <v>3007</v>
      </c>
      <c r="I2097" t="s">
        <v>59</v>
      </c>
      <c r="J2097" t="s">
        <v>193</v>
      </c>
      <c r="K2097" t="s">
        <v>60</v>
      </c>
      <c r="L2097" t="s">
        <v>61</v>
      </c>
      <c r="M2097" t="s">
        <v>194</v>
      </c>
      <c r="N2097" t="s">
        <v>656</v>
      </c>
      <c r="O2097" t="s">
        <v>657</v>
      </c>
      <c r="P2097" t="s">
        <v>1019</v>
      </c>
      <c r="Q2097" t="s">
        <v>1020</v>
      </c>
      <c r="R2097" t="s">
        <v>131</v>
      </c>
      <c r="S2097" s="83">
        <v>0</v>
      </c>
      <c r="T2097" s="83">
        <v>11.84</v>
      </c>
      <c r="U2097" s="83">
        <v>-11.84</v>
      </c>
      <c r="V2097" s="83">
        <v>0</v>
      </c>
      <c r="W2097" s="83">
        <v>0</v>
      </c>
      <c r="X2097" s="83">
        <v>9.1201021402177909E-2</v>
      </c>
      <c r="Y2097">
        <v>0</v>
      </c>
      <c r="Z2097" s="83">
        <v>-1.1839999999999999</v>
      </c>
      <c r="AA2097" s="83">
        <v>-1.092798978597822</v>
      </c>
    </row>
    <row r="2098" spans="1:27" x14ac:dyDescent="0.25">
      <c r="A2098" t="s">
        <v>1529</v>
      </c>
      <c r="B2098" t="s">
        <v>1529</v>
      </c>
      <c r="C2098" t="s">
        <v>3126</v>
      </c>
      <c r="D2098" t="s">
        <v>2723</v>
      </c>
      <c r="E2098" t="s">
        <v>3127</v>
      </c>
      <c r="F2098" t="s">
        <v>2745</v>
      </c>
      <c r="G2098" t="s">
        <v>2310</v>
      </c>
      <c r="H2098" t="s">
        <v>3007</v>
      </c>
      <c r="I2098" t="s">
        <v>59</v>
      </c>
      <c r="J2098" t="s">
        <v>193</v>
      </c>
      <c r="K2098" t="s">
        <v>64</v>
      </c>
      <c r="L2098" t="s">
        <v>65</v>
      </c>
      <c r="M2098" t="s">
        <v>315</v>
      </c>
      <c r="N2098" t="s">
        <v>316</v>
      </c>
      <c r="O2098" t="s">
        <v>317</v>
      </c>
      <c r="P2098" t="s">
        <v>1186</v>
      </c>
      <c r="Q2098" t="s">
        <v>1187</v>
      </c>
      <c r="R2098" t="s">
        <v>131</v>
      </c>
      <c r="S2098" s="83">
        <v>0</v>
      </c>
      <c r="T2098" s="83">
        <v>106.2</v>
      </c>
      <c r="U2098" s="83">
        <v>-106.2</v>
      </c>
      <c r="V2098" s="83">
        <v>0</v>
      </c>
      <c r="W2098" s="83">
        <v>0</v>
      </c>
      <c r="X2098" s="83">
        <v>0.81803618859048099</v>
      </c>
      <c r="Y2098">
        <v>0</v>
      </c>
      <c r="Z2098" s="83">
        <v>-10.620000000000001</v>
      </c>
      <c r="AA2098" s="83">
        <v>-9.8019638114095198</v>
      </c>
    </row>
    <row r="2099" spans="1:27" x14ac:dyDescent="0.25">
      <c r="A2099" t="s">
        <v>1529</v>
      </c>
      <c r="B2099" t="s">
        <v>1529</v>
      </c>
      <c r="C2099" t="s">
        <v>3126</v>
      </c>
      <c r="D2099" t="s">
        <v>2723</v>
      </c>
      <c r="E2099" t="s">
        <v>3127</v>
      </c>
      <c r="F2099" t="s">
        <v>2745</v>
      </c>
      <c r="G2099" t="s">
        <v>2310</v>
      </c>
      <c r="H2099" t="s">
        <v>3007</v>
      </c>
      <c r="I2099" t="s">
        <v>44</v>
      </c>
      <c r="J2099" t="s">
        <v>45</v>
      </c>
      <c r="K2099" t="s">
        <v>104</v>
      </c>
      <c r="L2099" t="s">
        <v>105</v>
      </c>
      <c r="M2099" t="s">
        <v>2662</v>
      </c>
      <c r="N2099" t="s">
        <v>2663</v>
      </c>
      <c r="O2099" t="s">
        <v>1504</v>
      </c>
      <c r="P2099" t="s">
        <v>2796</v>
      </c>
      <c r="Q2099" t="s">
        <v>2797</v>
      </c>
      <c r="R2099" t="s">
        <v>131</v>
      </c>
      <c r="S2099" s="83">
        <v>0</v>
      </c>
      <c r="T2099" s="83">
        <v>4690</v>
      </c>
      <c r="U2099" s="83">
        <v>-4690</v>
      </c>
      <c r="V2099" s="83">
        <v>0</v>
      </c>
      <c r="W2099" s="83">
        <v>0</v>
      </c>
      <c r="X2099" s="83">
        <v>36.126080268261347</v>
      </c>
      <c r="Y2099">
        <v>0</v>
      </c>
      <c r="Z2099" s="83">
        <v>-469</v>
      </c>
      <c r="AA2099" s="83">
        <v>-432.87391973173862</v>
      </c>
    </row>
    <row r="2100" spans="1:27" x14ac:dyDescent="0.25">
      <c r="A2100" t="s">
        <v>1529</v>
      </c>
      <c r="B2100" t="s">
        <v>1529</v>
      </c>
      <c r="C2100" t="s">
        <v>3126</v>
      </c>
      <c r="D2100" t="s">
        <v>2723</v>
      </c>
      <c r="E2100" t="s">
        <v>3127</v>
      </c>
      <c r="F2100" t="s">
        <v>2745</v>
      </c>
      <c r="G2100" t="s">
        <v>2310</v>
      </c>
      <c r="H2100" t="s">
        <v>3007</v>
      </c>
      <c r="I2100" t="s">
        <v>44</v>
      </c>
      <c r="J2100" t="s">
        <v>45</v>
      </c>
      <c r="K2100" t="s">
        <v>109</v>
      </c>
      <c r="L2100" t="s">
        <v>110</v>
      </c>
      <c r="M2100" t="s">
        <v>529</v>
      </c>
      <c r="N2100" t="s">
        <v>530</v>
      </c>
      <c r="O2100" t="s">
        <v>531</v>
      </c>
      <c r="P2100" t="s">
        <v>532</v>
      </c>
      <c r="Q2100" t="s">
        <v>533</v>
      </c>
      <c r="R2100" t="s">
        <v>131</v>
      </c>
      <c r="S2100" s="83">
        <v>49436.100000000006</v>
      </c>
      <c r="T2100" s="83">
        <v>200677.05000000002</v>
      </c>
      <c r="U2100" s="83">
        <v>-151240.95000000001</v>
      </c>
      <c r="V2100" s="83">
        <v>0</v>
      </c>
      <c r="W2100" s="83">
        <v>0</v>
      </c>
      <c r="X2100" s="83">
        <v>1545.7729672276967</v>
      </c>
      <c r="Y2100">
        <v>0</v>
      </c>
      <c r="Z2100" s="83">
        <v>-15124.095000000001</v>
      </c>
      <c r="AA2100" s="83">
        <v>-13578.322032772303</v>
      </c>
    </row>
    <row r="2101" spans="1:27" x14ac:dyDescent="0.25">
      <c r="A2101" t="s">
        <v>1529</v>
      </c>
      <c r="B2101" t="s">
        <v>1529</v>
      </c>
      <c r="C2101" t="s">
        <v>3126</v>
      </c>
      <c r="D2101" t="s">
        <v>2723</v>
      </c>
      <c r="E2101" t="s">
        <v>3127</v>
      </c>
      <c r="F2101" t="s">
        <v>2745</v>
      </c>
      <c r="G2101" t="s">
        <v>2310</v>
      </c>
      <c r="H2101" t="s">
        <v>3007</v>
      </c>
      <c r="I2101" t="s">
        <v>44</v>
      </c>
      <c r="J2101" t="s">
        <v>45</v>
      </c>
      <c r="K2101" t="s">
        <v>109</v>
      </c>
      <c r="L2101" t="s">
        <v>110</v>
      </c>
      <c r="M2101" t="s">
        <v>529</v>
      </c>
      <c r="N2101" t="s">
        <v>530</v>
      </c>
      <c r="O2101" t="s">
        <v>531</v>
      </c>
      <c r="P2101" t="s">
        <v>2118</v>
      </c>
      <c r="Q2101" t="s">
        <v>2119</v>
      </c>
      <c r="R2101" t="s">
        <v>131</v>
      </c>
      <c r="S2101" s="83">
        <v>0</v>
      </c>
      <c r="T2101" s="83">
        <v>173376</v>
      </c>
      <c r="U2101" s="83">
        <v>-173376</v>
      </c>
      <c r="V2101" s="83">
        <v>0</v>
      </c>
      <c r="W2101" s="83">
        <v>0</v>
      </c>
      <c r="X2101" s="83">
        <v>1335.4787404243241</v>
      </c>
      <c r="Y2101">
        <v>0</v>
      </c>
      <c r="Z2101" s="83">
        <v>-17337.600000000002</v>
      </c>
      <c r="AA2101" s="83">
        <v>-16002.121259575679</v>
      </c>
    </row>
    <row r="2102" spans="1:27" x14ac:dyDescent="0.25">
      <c r="A2102" t="s">
        <v>1529</v>
      </c>
      <c r="B2102" t="s">
        <v>1529</v>
      </c>
      <c r="C2102" t="s">
        <v>3126</v>
      </c>
      <c r="D2102" t="s">
        <v>2723</v>
      </c>
      <c r="E2102" t="s">
        <v>3127</v>
      </c>
      <c r="F2102" t="s">
        <v>2745</v>
      </c>
      <c r="G2102" t="s">
        <v>2310</v>
      </c>
      <c r="H2102" t="s">
        <v>3007</v>
      </c>
      <c r="I2102" t="s">
        <v>44</v>
      </c>
      <c r="J2102" t="s">
        <v>45</v>
      </c>
      <c r="K2102" t="s">
        <v>109</v>
      </c>
      <c r="L2102" t="s">
        <v>110</v>
      </c>
      <c r="M2102" t="s">
        <v>529</v>
      </c>
      <c r="N2102" t="s">
        <v>530</v>
      </c>
      <c r="O2102" t="s">
        <v>1262</v>
      </c>
      <c r="P2102" t="s">
        <v>1820</v>
      </c>
      <c r="Q2102" t="s">
        <v>1821</v>
      </c>
      <c r="R2102" t="s">
        <v>131</v>
      </c>
      <c r="S2102" s="83">
        <v>4241.76</v>
      </c>
      <c r="T2102" s="83">
        <v>0</v>
      </c>
      <c r="U2102" s="83">
        <v>4241.76</v>
      </c>
      <c r="V2102" s="83">
        <v>0</v>
      </c>
      <c r="W2102" s="83">
        <v>0</v>
      </c>
      <c r="X2102" s="83">
        <v>0</v>
      </c>
      <c r="Y2102">
        <v>0</v>
      </c>
      <c r="Z2102" s="83">
        <v>424.17600000000004</v>
      </c>
      <c r="AA2102" s="83">
        <v>424.17600000000004</v>
      </c>
    </row>
    <row r="2103" spans="1:27" x14ac:dyDescent="0.25">
      <c r="A2103" t="s">
        <v>1529</v>
      </c>
      <c r="B2103" t="s">
        <v>1529</v>
      </c>
      <c r="C2103" t="s">
        <v>3126</v>
      </c>
      <c r="D2103" t="s">
        <v>2723</v>
      </c>
      <c r="E2103" t="s">
        <v>3127</v>
      </c>
      <c r="F2103" t="s">
        <v>2745</v>
      </c>
      <c r="G2103" t="s">
        <v>2310</v>
      </c>
      <c r="H2103" t="s">
        <v>3007</v>
      </c>
      <c r="I2103" t="s">
        <v>44</v>
      </c>
      <c r="J2103" t="s">
        <v>45</v>
      </c>
      <c r="K2103" t="s">
        <v>109</v>
      </c>
      <c r="L2103" t="s">
        <v>110</v>
      </c>
      <c r="M2103" t="s">
        <v>529</v>
      </c>
      <c r="N2103" t="s">
        <v>530</v>
      </c>
      <c r="O2103" t="s">
        <v>1262</v>
      </c>
      <c r="P2103" t="s">
        <v>1822</v>
      </c>
      <c r="Q2103" t="s">
        <v>1823</v>
      </c>
      <c r="R2103" t="s">
        <v>131</v>
      </c>
      <c r="S2103" s="83">
        <v>4846.5600000000004</v>
      </c>
      <c r="T2103" s="83">
        <v>0</v>
      </c>
      <c r="U2103" s="83">
        <v>4846.5600000000004</v>
      </c>
      <c r="V2103" s="83">
        <v>0</v>
      </c>
      <c r="W2103" s="83">
        <v>0</v>
      </c>
      <c r="X2103" s="83">
        <v>0</v>
      </c>
      <c r="Y2103">
        <v>0</v>
      </c>
      <c r="Z2103" s="83">
        <v>484.65600000000006</v>
      </c>
      <c r="AA2103" s="83">
        <v>484.65600000000006</v>
      </c>
    </row>
    <row r="2104" spans="1:27" x14ac:dyDescent="0.25">
      <c r="A2104" t="s">
        <v>1529</v>
      </c>
      <c r="B2104" t="s">
        <v>1529</v>
      </c>
      <c r="C2104" t="s">
        <v>3126</v>
      </c>
      <c r="D2104" t="s">
        <v>2723</v>
      </c>
      <c r="E2104" t="s">
        <v>3127</v>
      </c>
      <c r="F2104" t="s">
        <v>2745</v>
      </c>
      <c r="G2104" t="s">
        <v>2310</v>
      </c>
      <c r="H2104" t="s">
        <v>3007</v>
      </c>
      <c r="I2104" t="s">
        <v>44</v>
      </c>
      <c r="J2104" t="s">
        <v>45</v>
      </c>
      <c r="K2104" t="s">
        <v>109</v>
      </c>
      <c r="L2104" t="s">
        <v>110</v>
      </c>
      <c r="M2104" t="s">
        <v>522</v>
      </c>
      <c r="N2104" t="s">
        <v>525</v>
      </c>
      <c r="O2104" t="s">
        <v>526</v>
      </c>
      <c r="P2104" t="s">
        <v>527</v>
      </c>
      <c r="Q2104" t="s">
        <v>528</v>
      </c>
      <c r="R2104" t="s">
        <v>131</v>
      </c>
      <c r="S2104" s="83">
        <v>0</v>
      </c>
      <c r="T2104" s="83">
        <v>14447.16</v>
      </c>
      <c r="U2104" s="83">
        <v>-14447.16</v>
      </c>
      <c r="V2104" s="83">
        <v>0</v>
      </c>
      <c r="W2104" s="83">
        <v>0</v>
      </c>
      <c r="X2104" s="83">
        <v>111.28342469262573</v>
      </c>
      <c r="Y2104">
        <v>0</v>
      </c>
      <c r="Z2104" s="83">
        <v>-1444.7160000000001</v>
      </c>
      <c r="AA2104" s="83">
        <v>-1333.4325753073745</v>
      </c>
    </row>
    <row r="2105" spans="1:27" x14ac:dyDescent="0.25">
      <c r="A2105" t="s">
        <v>1529</v>
      </c>
      <c r="B2105" t="s">
        <v>1529</v>
      </c>
      <c r="C2105" t="s">
        <v>3126</v>
      </c>
      <c r="D2105" t="s">
        <v>2723</v>
      </c>
      <c r="E2105" t="s">
        <v>3127</v>
      </c>
      <c r="F2105" t="s">
        <v>2745</v>
      </c>
      <c r="G2105" t="s">
        <v>2310</v>
      </c>
      <c r="H2105" t="s">
        <v>3007</v>
      </c>
      <c r="I2105" t="s">
        <v>44</v>
      </c>
      <c r="J2105" t="s">
        <v>45</v>
      </c>
      <c r="K2105" t="s">
        <v>109</v>
      </c>
      <c r="L2105" t="s">
        <v>110</v>
      </c>
      <c r="M2105" t="s">
        <v>522</v>
      </c>
      <c r="N2105" t="s">
        <v>525</v>
      </c>
      <c r="O2105" t="s">
        <v>526</v>
      </c>
      <c r="P2105" t="s">
        <v>2366</v>
      </c>
      <c r="Q2105" t="s">
        <v>2367</v>
      </c>
      <c r="R2105" t="s">
        <v>131</v>
      </c>
      <c r="S2105" s="83">
        <v>4907.7</v>
      </c>
      <c r="T2105" s="83">
        <v>0</v>
      </c>
      <c r="U2105" s="83">
        <v>4907.7</v>
      </c>
      <c r="V2105" s="83">
        <v>0</v>
      </c>
      <c r="W2105" s="83">
        <v>0</v>
      </c>
      <c r="X2105" s="83">
        <v>0</v>
      </c>
      <c r="Y2105">
        <v>0</v>
      </c>
      <c r="Z2105" s="83">
        <v>490.77</v>
      </c>
      <c r="AA2105" s="83">
        <v>490.77</v>
      </c>
    </row>
    <row r="2106" spans="1:27" x14ac:dyDescent="0.25">
      <c r="A2106" t="s">
        <v>1529</v>
      </c>
      <c r="B2106" t="s">
        <v>1529</v>
      </c>
      <c r="C2106" t="s">
        <v>3126</v>
      </c>
      <c r="D2106" t="s">
        <v>2723</v>
      </c>
      <c r="E2106" t="s">
        <v>3127</v>
      </c>
      <c r="F2106" t="s">
        <v>2745</v>
      </c>
      <c r="G2106" t="s">
        <v>2310</v>
      </c>
      <c r="H2106" t="s">
        <v>3007</v>
      </c>
      <c r="I2106" t="s">
        <v>44</v>
      </c>
      <c r="J2106" t="s">
        <v>45</v>
      </c>
      <c r="K2106" t="s">
        <v>109</v>
      </c>
      <c r="L2106" t="s">
        <v>110</v>
      </c>
      <c r="M2106" t="s">
        <v>522</v>
      </c>
      <c r="N2106" t="s">
        <v>525</v>
      </c>
      <c r="O2106" t="s">
        <v>1253</v>
      </c>
      <c r="P2106" t="s">
        <v>2362</v>
      </c>
      <c r="Q2106" t="s">
        <v>2363</v>
      </c>
      <c r="R2106" t="s">
        <v>131</v>
      </c>
      <c r="S2106" s="83">
        <v>0</v>
      </c>
      <c r="T2106" s="83">
        <v>36805.86</v>
      </c>
      <c r="U2106" s="83">
        <v>-36805.86</v>
      </c>
      <c r="V2106" s="83">
        <v>0</v>
      </c>
      <c r="W2106" s="83">
        <v>0</v>
      </c>
      <c r="X2106" s="83">
        <v>283.5077724312132</v>
      </c>
      <c r="Y2106">
        <v>0</v>
      </c>
      <c r="Z2106" s="83">
        <v>-3680.5860000000002</v>
      </c>
      <c r="AA2106" s="83">
        <v>-3397.078227568787</v>
      </c>
    </row>
    <row r="2107" spans="1:27" x14ac:dyDescent="0.25">
      <c r="A2107" t="s">
        <v>1529</v>
      </c>
      <c r="B2107" t="s">
        <v>1529</v>
      </c>
      <c r="C2107" t="s">
        <v>3126</v>
      </c>
      <c r="D2107" t="s">
        <v>2723</v>
      </c>
      <c r="E2107" t="s">
        <v>3127</v>
      </c>
      <c r="F2107" t="s">
        <v>2745</v>
      </c>
      <c r="G2107" t="s">
        <v>2310</v>
      </c>
      <c r="H2107" t="s">
        <v>3007</v>
      </c>
      <c r="I2107" t="s">
        <v>44</v>
      </c>
      <c r="J2107" t="s">
        <v>45</v>
      </c>
      <c r="K2107" t="s">
        <v>109</v>
      </c>
      <c r="L2107" t="s">
        <v>110</v>
      </c>
      <c r="M2107" t="s">
        <v>522</v>
      </c>
      <c r="N2107" t="s">
        <v>525</v>
      </c>
      <c r="O2107" t="s">
        <v>1253</v>
      </c>
      <c r="P2107" t="s">
        <v>2364</v>
      </c>
      <c r="Q2107" t="s">
        <v>2365</v>
      </c>
      <c r="R2107" t="s">
        <v>131</v>
      </c>
      <c r="S2107" s="83">
        <v>0</v>
      </c>
      <c r="T2107" s="83">
        <v>77624.819999999992</v>
      </c>
      <c r="U2107" s="83">
        <v>-77624.819999999992</v>
      </c>
      <c r="V2107" s="83">
        <v>0</v>
      </c>
      <c r="W2107" s="83">
        <v>0</v>
      </c>
      <c r="X2107" s="83">
        <v>597.92760727704444</v>
      </c>
      <c r="Y2107">
        <v>0</v>
      </c>
      <c r="Z2107" s="83">
        <v>-7762.482</v>
      </c>
      <c r="AA2107" s="83">
        <v>-7164.5543927229555</v>
      </c>
    </row>
    <row r="2108" spans="1:27" x14ac:dyDescent="0.25">
      <c r="A2108" t="s">
        <v>1529</v>
      </c>
      <c r="B2108" t="s">
        <v>1529</v>
      </c>
      <c r="C2108" t="s">
        <v>3126</v>
      </c>
      <c r="D2108" t="s">
        <v>2723</v>
      </c>
      <c r="E2108" t="s">
        <v>3127</v>
      </c>
      <c r="F2108" t="s">
        <v>2745</v>
      </c>
      <c r="G2108" t="s">
        <v>2310</v>
      </c>
      <c r="H2108" t="s">
        <v>3007</v>
      </c>
      <c r="I2108" t="s">
        <v>44</v>
      </c>
      <c r="J2108" t="s">
        <v>45</v>
      </c>
      <c r="K2108" t="s">
        <v>109</v>
      </c>
      <c r="L2108" t="s">
        <v>110</v>
      </c>
      <c r="M2108" t="s">
        <v>522</v>
      </c>
      <c r="N2108" t="s">
        <v>1247</v>
      </c>
      <c r="O2108" t="s">
        <v>1248</v>
      </c>
      <c r="P2108" t="s">
        <v>2715</v>
      </c>
      <c r="Q2108" t="s">
        <v>2716</v>
      </c>
      <c r="R2108" t="s">
        <v>131</v>
      </c>
      <c r="S2108" s="83">
        <v>3763.92</v>
      </c>
      <c r="T2108" s="83">
        <v>0</v>
      </c>
      <c r="U2108" s="83">
        <v>3763.92</v>
      </c>
      <c r="V2108" s="83">
        <v>0</v>
      </c>
      <c r="W2108" s="83">
        <v>0</v>
      </c>
      <c r="X2108" s="83">
        <v>0</v>
      </c>
      <c r="Y2108">
        <v>0</v>
      </c>
      <c r="Z2108" s="83">
        <v>376.39200000000005</v>
      </c>
      <c r="AA2108" s="83">
        <v>376.39200000000005</v>
      </c>
    </row>
    <row r="2109" spans="1:27" x14ac:dyDescent="0.25">
      <c r="A2109" t="s">
        <v>1529</v>
      </c>
      <c r="B2109" t="s">
        <v>1529</v>
      </c>
      <c r="C2109" t="s">
        <v>3126</v>
      </c>
      <c r="D2109" t="s">
        <v>2723</v>
      </c>
      <c r="E2109" t="s">
        <v>3127</v>
      </c>
      <c r="F2109" t="s">
        <v>2745</v>
      </c>
      <c r="G2109" t="s">
        <v>2310</v>
      </c>
      <c r="H2109" t="s">
        <v>3007</v>
      </c>
      <c r="I2109" t="s">
        <v>44</v>
      </c>
      <c r="J2109" t="s">
        <v>45</v>
      </c>
      <c r="K2109" t="s">
        <v>109</v>
      </c>
      <c r="L2109" t="s">
        <v>110</v>
      </c>
      <c r="M2109" t="s">
        <v>522</v>
      </c>
      <c r="N2109" t="s">
        <v>523</v>
      </c>
      <c r="O2109" t="s">
        <v>524</v>
      </c>
      <c r="P2109" t="s">
        <v>2469</v>
      </c>
      <c r="Q2109" t="s">
        <v>2470</v>
      </c>
      <c r="R2109" t="s">
        <v>131</v>
      </c>
      <c r="S2109" s="83">
        <v>5229.8999999999996</v>
      </c>
      <c r="T2109" s="83">
        <v>0</v>
      </c>
      <c r="U2109" s="83">
        <v>5229.8999999999996</v>
      </c>
      <c r="V2109" s="83">
        <v>0</v>
      </c>
      <c r="W2109" s="83">
        <v>0</v>
      </c>
      <c r="X2109" s="83">
        <v>0</v>
      </c>
      <c r="Y2109">
        <v>0</v>
      </c>
      <c r="Z2109" s="83">
        <v>522.99</v>
      </c>
      <c r="AA2109" s="83">
        <v>522.99</v>
      </c>
    </row>
    <row r="2110" spans="1:27" x14ac:dyDescent="0.25">
      <c r="A2110" t="s">
        <v>1529</v>
      </c>
      <c r="B2110" t="s">
        <v>1529</v>
      </c>
      <c r="C2110" t="s">
        <v>3126</v>
      </c>
      <c r="D2110" t="s">
        <v>2723</v>
      </c>
      <c r="E2110" t="s">
        <v>3127</v>
      </c>
      <c r="F2110" t="s">
        <v>2745</v>
      </c>
      <c r="G2110" t="s">
        <v>2310</v>
      </c>
      <c r="H2110" t="s">
        <v>3007</v>
      </c>
      <c r="I2110" t="s">
        <v>44</v>
      </c>
      <c r="J2110" t="s">
        <v>45</v>
      </c>
      <c r="K2110" t="s">
        <v>109</v>
      </c>
      <c r="L2110" t="s">
        <v>110</v>
      </c>
      <c r="M2110" t="s">
        <v>1116</v>
      </c>
      <c r="N2110" t="s">
        <v>1260</v>
      </c>
      <c r="O2110" t="s">
        <v>1261</v>
      </c>
      <c r="P2110" t="s">
        <v>2396</v>
      </c>
      <c r="Q2110" t="s">
        <v>2397</v>
      </c>
      <c r="R2110" t="s">
        <v>131</v>
      </c>
      <c r="S2110" s="83">
        <v>3622.8</v>
      </c>
      <c r="T2110" s="83">
        <v>0</v>
      </c>
      <c r="U2110" s="83">
        <v>3622.8</v>
      </c>
      <c r="V2110" s="83">
        <v>0</v>
      </c>
      <c r="W2110" s="83">
        <v>0</v>
      </c>
      <c r="X2110" s="83">
        <v>0</v>
      </c>
      <c r="Y2110">
        <v>0</v>
      </c>
      <c r="Z2110" s="83">
        <v>362.28000000000003</v>
      </c>
      <c r="AA2110" s="83">
        <v>362.28000000000003</v>
      </c>
    </row>
    <row r="2111" spans="1:27" x14ac:dyDescent="0.25">
      <c r="A2111" t="s">
        <v>1529</v>
      </c>
      <c r="B2111" t="s">
        <v>1529</v>
      </c>
      <c r="C2111" t="s">
        <v>3126</v>
      </c>
      <c r="D2111" t="s">
        <v>2723</v>
      </c>
      <c r="E2111" t="s">
        <v>3127</v>
      </c>
      <c r="F2111" t="s">
        <v>2745</v>
      </c>
      <c r="G2111" t="s">
        <v>2310</v>
      </c>
      <c r="H2111" t="s">
        <v>3007</v>
      </c>
      <c r="I2111" t="s">
        <v>44</v>
      </c>
      <c r="J2111" t="s">
        <v>45</v>
      </c>
      <c r="K2111" t="s">
        <v>109</v>
      </c>
      <c r="L2111" t="s">
        <v>110</v>
      </c>
      <c r="M2111" t="s">
        <v>1116</v>
      </c>
      <c r="N2111" t="s">
        <v>1260</v>
      </c>
      <c r="O2111" t="s">
        <v>1261</v>
      </c>
      <c r="P2111" t="s">
        <v>2394</v>
      </c>
      <c r="Q2111" t="s">
        <v>2395</v>
      </c>
      <c r="R2111" t="s">
        <v>131</v>
      </c>
      <c r="S2111" s="83">
        <v>3622.8</v>
      </c>
      <c r="T2111" s="83">
        <v>0</v>
      </c>
      <c r="U2111" s="83">
        <v>3622.8</v>
      </c>
      <c r="V2111" s="83">
        <v>0</v>
      </c>
      <c r="W2111" s="83">
        <v>0</v>
      </c>
      <c r="X2111" s="83">
        <v>0</v>
      </c>
      <c r="Y2111">
        <v>0</v>
      </c>
      <c r="Z2111" s="83">
        <v>362.28000000000003</v>
      </c>
      <c r="AA2111" s="83">
        <v>362.28000000000003</v>
      </c>
    </row>
    <row r="2112" spans="1:27" x14ac:dyDescent="0.25">
      <c r="A2112" t="s">
        <v>1529</v>
      </c>
      <c r="B2112" t="s">
        <v>1529</v>
      </c>
      <c r="C2112" t="s">
        <v>3128</v>
      </c>
      <c r="D2112" t="s">
        <v>2723</v>
      </c>
      <c r="E2112" t="s">
        <v>3129</v>
      </c>
      <c r="F2112" t="s">
        <v>2745</v>
      </c>
      <c r="G2112" t="s">
        <v>2310</v>
      </c>
      <c r="H2112" t="s">
        <v>2746</v>
      </c>
      <c r="I2112" t="s">
        <v>68</v>
      </c>
      <c r="J2112" t="s">
        <v>80</v>
      </c>
      <c r="K2112" t="s">
        <v>83</v>
      </c>
      <c r="L2112" t="s">
        <v>82</v>
      </c>
      <c r="M2112" t="s">
        <v>214</v>
      </c>
      <c r="N2112" t="s">
        <v>215</v>
      </c>
      <c r="O2112" t="s">
        <v>414</v>
      </c>
      <c r="P2112" t="s">
        <v>2129</v>
      </c>
      <c r="Q2112" t="s">
        <v>416</v>
      </c>
      <c r="R2112" t="s">
        <v>72</v>
      </c>
      <c r="S2112" s="83">
        <v>2670</v>
      </c>
      <c r="T2112" s="83">
        <v>7570.76</v>
      </c>
      <c r="U2112" s="83">
        <v>-4900.76</v>
      </c>
      <c r="V2112" s="83">
        <v>0</v>
      </c>
      <c r="W2112" s="83">
        <v>0</v>
      </c>
      <c r="X2112" s="83">
        <v>58.315966620840584</v>
      </c>
      <c r="Y2112">
        <v>0</v>
      </c>
      <c r="Z2112" s="83">
        <v>-490.07600000000002</v>
      </c>
      <c r="AA2112" s="83">
        <v>-431.76003337915949</v>
      </c>
    </row>
    <row r="2113" spans="1:27" x14ac:dyDescent="0.25">
      <c r="A2113" t="s">
        <v>1529</v>
      </c>
      <c r="B2113" t="s">
        <v>1529</v>
      </c>
      <c r="C2113" t="s">
        <v>3128</v>
      </c>
      <c r="D2113" t="s">
        <v>2723</v>
      </c>
      <c r="E2113" t="s">
        <v>3129</v>
      </c>
      <c r="F2113" t="s">
        <v>2745</v>
      </c>
      <c r="G2113" t="s">
        <v>2310</v>
      </c>
      <c r="H2113" t="s">
        <v>2746</v>
      </c>
      <c r="I2113" t="s">
        <v>68</v>
      </c>
      <c r="J2113" t="s">
        <v>80</v>
      </c>
      <c r="K2113" t="s">
        <v>83</v>
      </c>
      <c r="L2113" t="s">
        <v>82</v>
      </c>
      <c r="M2113" t="s">
        <v>214</v>
      </c>
      <c r="N2113" t="s">
        <v>215</v>
      </c>
      <c r="O2113" t="s">
        <v>679</v>
      </c>
      <c r="P2113" t="s">
        <v>2671</v>
      </c>
      <c r="Q2113" t="s">
        <v>218</v>
      </c>
      <c r="R2113" t="s">
        <v>72</v>
      </c>
      <c r="S2113" s="83">
        <v>0</v>
      </c>
      <c r="T2113" s="83">
        <v>698</v>
      </c>
      <c r="U2113" s="83">
        <v>-698</v>
      </c>
      <c r="V2113" s="83">
        <v>0</v>
      </c>
      <c r="W2113" s="83">
        <v>0</v>
      </c>
      <c r="X2113" s="83">
        <v>5.3765467009054202</v>
      </c>
      <c r="Y2113">
        <v>0</v>
      </c>
      <c r="Z2113" s="83">
        <v>-69.8</v>
      </c>
      <c r="AA2113" s="83">
        <v>-64.423453299094575</v>
      </c>
    </row>
    <row r="2114" spans="1:27" x14ac:dyDescent="0.25">
      <c r="A2114" t="s">
        <v>1529</v>
      </c>
      <c r="B2114" t="s">
        <v>1529</v>
      </c>
      <c r="C2114" t="s">
        <v>3128</v>
      </c>
      <c r="D2114" t="s">
        <v>2723</v>
      </c>
      <c r="E2114" t="s">
        <v>3129</v>
      </c>
      <c r="F2114" t="s">
        <v>2745</v>
      </c>
      <c r="G2114" t="s">
        <v>2310</v>
      </c>
      <c r="H2114" t="s">
        <v>2746</v>
      </c>
      <c r="I2114" t="s">
        <v>68</v>
      </c>
      <c r="J2114" t="s">
        <v>80</v>
      </c>
      <c r="K2114" t="s">
        <v>83</v>
      </c>
      <c r="L2114" t="s">
        <v>82</v>
      </c>
      <c r="M2114" t="s">
        <v>214</v>
      </c>
      <c r="N2114" t="s">
        <v>906</v>
      </c>
      <c r="O2114" t="s">
        <v>906</v>
      </c>
      <c r="P2114" t="s">
        <v>1980</v>
      </c>
      <c r="Q2114" t="s">
        <v>907</v>
      </c>
      <c r="R2114" t="s">
        <v>72</v>
      </c>
      <c r="S2114" s="83">
        <v>4875</v>
      </c>
      <c r="T2114" s="83">
        <v>5011.3599999999997</v>
      </c>
      <c r="U2114" s="83">
        <v>-136.35999999999967</v>
      </c>
      <c r="V2114" s="83">
        <v>0</v>
      </c>
      <c r="W2114" s="83">
        <v>0</v>
      </c>
      <c r="X2114" s="83">
        <v>38.601448531589384</v>
      </c>
      <c r="Y2114">
        <v>0</v>
      </c>
      <c r="Z2114" s="83">
        <v>-13.636000000000024</v>
      </c>
      <c r="AA2114" s="83">
        <v>24.965448531589345</v>
      </c>
    </row>
    <row r="2115" spans="1:27" x14ac:dyDescent="0.25">
      <c r="A2115" t="s">
        <v>1529</v>
      </c>
      <c r="B2115" t="s">
        <v>1529</v>
      </c>
      <c r="C2115" t="s">
        <v>3128</v>
      </c>
      <c r="D2115" t="s">
        <v>2723</v>
      </c>
      <c r="E2115" t="s">
        <v>3129</v>
      </c>
      <c r="F2115" t="s">
        <v>2745</v>
      </c>
      <c r="G2115" t="s">
        <v>2310</v>
      </c>
      <c r="H2115" t="s">
        <v>2746</v>
      </c>
      <c r="I2115" t="s">
        <v>68</v>
      </c>
      <c r="J2115" t="s">
        <v>80</v>
      </c>
      <c r="K2115" t="s">
        <v>83</v>
      </c>
      <c r="L2115" t="s">
        <v>82</v>
      </c>
      <c r="M2115" t="s">
        <v>214</v>
      </c>
      <c r="N2115" t="s">
        <v>906</v>
      </c>
      <c r="O2115" t="s">
        <v>906</v>
      </c>
      <c r="P2115" t="s">
        <v>2413</v>
      </c>
      <c r="Q2115" t="s">
        <v>909</v>
      </c>
      <c r="R2115" t="s">
        <v>72</v>
      </c>
      <c r="S2115" s="83">
        <v>0</v>
      </c>
      <c r="T2115" s="83">
        <v>1521.3</v>
      </c>
      <c r="U2115" s="83">
        <v>-1521.3</v>
      </c>
      <c r="V2115" s="83">
        <v>0</v>
      </c>
      <c r="W2115" s="83">
        <v>0</v>
      </c>
      <c r="X2115" s="83">
        <v>11.718252859724092</v>
      </c>
      <c r="Y2115">
        <v>0</v>
      </c>
      <c r="Z2115" s="83">
        <v>-152.13</v>
      </c>
      <c r="AA2115" s="83">
        <v>-140.41174714027591</v>
      </c>
    </row>
    <row r="2116" spans="1:27" x14ac:dyDescent="0.25">
      <c r="A2116" t="s">
        <v>1529</v>
      </c>
      <c r="B2116" t="s">
        <v>1529</v>
      </c>
      <c r="C2116" t="s">
        <v>3128</v>
      </c>
      <c r="D2116" t="s">
        <v>2723</v>
      </c>
      <c r="E2116" t="s">
        <v>3129</v>
      </c>
      <c r="F2116" t="s">
        <v>2745</v>
      </c>
      <c r="G2116" t="s">
        <v>2310</v>
      </c>
      <c r="H2116" t="s">
        <v>2746</v>
      </c>
      <c r="I2116" t="s">
        <v>68</v>
      </c>
      <c r="J2116" t="s">
        <v>80</v>
      </c>
      <c r="K2116" t="s">
        <v>83</v>
      </c>
      <c r="L2116" t="s">
        <v>82</v>
      </c>
      <c r="M2116" t="s">
        <v>214</v>
      </c>
      <c r="N2116" t="s">
        <v>906</v>
      </c>
      <c r="O2116" t="s">
        <v>906</v>
      </c>
      <c r="P2116" t="s">
        <v>2645</v>
      </c>
      <c r="Q2116" t="s">
        <v>907</v>
      </c>
      <c r="R2116" t="s">
        <v>72</v>
      </c>
      <c r="S2116" s="83">
        <v>3250</v>
      </c>
      <c r="T2116" s="83">
        <v>0</v>
      </c>
      <c r="U2116" s="83">
        <v>3250</v>
      </c>
      <c r="V2116" s="83">
        <v>0</v>
      </c>
      <c r="W2116" s="83">
        <v>0</v>
      </c>
      <c r="X2116" s="83">
        <v>0</v>
      </c>
      <c r="Y2116">
        <v>0</v>
      </c>
      <c r="Z2116" s="83">
        <v>325</v>
      </c>
      <c r="AA2116" s="83">
        <v>325</v>
      </c>
    </row>
    <row r="2117" spans="1:27" x14ac:dyDescent="0.25">
      <c r="A2117" t="s">
        <v>1529</v>
      </c>
      <c r="B2117" t="s">
        <v>1529</v>
      </c>
      <c r="C2117" t="s">
        <v>3128</v>
      </c>
      <c r="D2117" t="s">
        <v>2723</v>
      </c>
      <c r="E2117" t="s">
        <v>3129</v>
      </c>
      <c r="F2117" t="s">
        <v>2745</v>
      </c>
      <c r="G2117" t="s">
        <v>2310</v>
      </c>
      <c r="H2117" t="s">
        <v>2746</v>
      </c>
      <c r="I2117" t="s">
        <v>68</v>
      </c>
      <c r="J2117" t="s">
        <v>80</v>
      </c>
      <c r="K2117" t="s">
        <v>83</v>
      </c>
      <c r="L2117" t="s">
        <v>82</v>
      </c>
      <c r="M2117" t="s">
        <v>214</v>
      </c>
      <c r="N2117" t="s">
        <v>541</v>
      </c>
      <c r="O2117" t="s">
        <v>541</v>
      </c>
      <c r="P2117" t="s">
        <v>542</v>
      </c>
      <c r="Q2117" t="s">
        <v>543</v>
      </c>
      <c r="R2117" t="s">
        <v>72</v>
      </c>
      <c r="S2117" s="83">
        <v>0</v>
      </c>
      <c r="T2117" s="83">
        <v>3955.3899999999994</v>
      </c>
      <c r="U2117" s="83">
        <v>-3955.3899999999994</v>
      </c>
      <c r="V2117" s="83">
        <v>0</v>
      </c>
      <c r="W2117" s="83">
        <v>0</v>
      </c>
      <c r="X2117" s="83">
        <v>30.467534463172335</v>
      </c>
      <c r="Y2117">
        <v>0</v>
      </c>
      <c r="Z2117" s="83">
        <v>-395.53899999999999</v>
      </c>
      <c r="AA2117" s="83">
        <v>-365.07146553682765</v>
      </c>
    </row>
    <row r="2118" spans="1:27" x14ac:dyDescent="0.25">
      <c r="A2118" t="s">
        <v>1529</v>
      </c>
      <c r="B2118" t="s">
        <v>1529</v>
      </c>
      <c r="C2118" t="s">
        <v>3128</v>
      </c>
      <c r="D2118" t="s">
        <v>2723</v>
      </c>
      <c r="E2118" t="s">
        <v>3129</v>
      </c>
      <c r="F2118" t="s">
        <v>2745</v>
      </c>
      <c r="G2118" t="s">
        <v>2310</v>
      </c>
      <c r="H2118" t="s">
        <v>2746</v>
      </c>
      <c r="I2118" t="s">
        <v>68</v>
      </c>
      <c r="J2118" t="s">
        <v>80</v>
      </c>
      <c r="K2118" t="s">
        <v>83</v>
      </c>
      <c r="L2118" t="s">
        <v>82</v>
      </c>
      <c r="M2118" t="s">
        <v>214</v>
      </c>
      <c r="N2118" t="s">
        <v>541</v>
      </c>
      <c r="O2118" t="s">
        <v>541</v>
      </c>
      <c r="P2118" t="s">
        <v>544</v>
      </c>
      <c r="Q2118" t="s">
        <v>545</v>
      </c>
      <c r="R2118" t="s">
        <v>72</v>
      </c>
      <c r="S2118" s="83">
        <v>0</v>
      </c>
      <c r="T2118" s="83">
        <v>4188.0600000000004</v>
      </c>
      <c r="U2118" s="83">
        <v>-4188.0600000000004</v>
      </c>
      <c r="V2118" s="83">
        <v>0</v>
      </c>
      <c r="W2118" s="83">
        <v>0</v>
      </c>
      <c r="X2118" s="83">
        <v>32.25974237277071</v>
      </c>
      <c r="Y2118">
        <v>0</v>
      </c>
      <c r="Z2118" s="83">
        <v>-418.80599999999998</v>
      </c>
      <c r="AA2118" s="83">
        <v>-386.54625762722924</v>
      </c>
    </row>
    <row r="2119" spans="1:27" x14ac:dyDescent="0.25">
      <c r="A2119" t="s">
        <v>1529</v>
      </c>
      <c r="B2119" t="s">
        <v>1529</v>
      </c>
      <c r="C2119" t="s">
        <v>3128</v>
      </c>
      <c r="D2119" t="s">
        <v>2723</v>
      </c>
      <c r="E2119" t="s">
        <v>3129</v>
      </c>
      <c r="F2119" t="s">
        <v>2745</v>
      </c>
      <c r="G2119" t="s">
        <v>2310</v>
      </c>
      <c r="H2119" t="s">
        <v>2746</v>
      </c>
      <c r="I2119" t="s">
        <v>68</v>
      </c>
      <c r="J2119" t="s">
        <v>80</v>
      </c>
      <c r="K2119" t="s">
        <v>83</v>
      </c>
      <c r="L2119" t="s">
        <v>82</v>
      </c>
      <c r="M2119" t="s">
        <v>214</v>
      </c>
      <c r="N2119" t="s">
        <v>541</v>
      </c>
      <c r="O2119" t="s">
        <v>541</v>
      </c>
      <c r="P2119" t="s">
        <v>548</v>
      </c>
      <c r="Q2119" t="s">
        <v>549</v>
      </c>
      <c r="R2119" t="s">
        <v>72</v>
      </c>
      <c r="S2119" s="83">
        <v>0</v>
      </c>
      <c r="T2119" s="83">
        <v>930.68</v>
      </c>
      <c r="U2119" s="83">
        <v>-930.68</v>
      </c>
      <c r="V2119" s="83">
        <v>0</v>
      </c>
      <c r="W2119" s="83">
        <v>0</v>
      </c>
      <c r="X2119" s="83">
        <v>7.1688316383934909</v>
      </c>
      <c r="Y2119">
        <v>0</v>
      </c>
      <c r="Z2119" s="83">
        <v>-93.067999999999998</v>
      </c>
      <c r="AA2119" s="83">
        <v>-85.899168361606513</v>
      </c>
    </row>
    <row r="2120" spans="1:27" x14ac:dyDescent="0.25">
      <c r="A2120" t="s">
        <v>1529</v>
      </c>
      <c r="B2120" t="s">
        <v>1529</v>
      </c>
      <c r="C2120" t="s">
        <v>3128</v>
      </c>
      <c r="D2120" t="s">
        <v>2723</v>
      </c>
      <c r="E2120" t="s">
        <v>3129</v>
      </c>
      <c r="F2120" t="s">
        <v>2745</v>
      </c>
      <c r="G2120" t="s">
        <v>2310</v>
      </c>
      <c r="H2120" t="s">
        <v>2746</v>
      </c>
      <c r="I2120" t="s">
        <v>68</v>
      </c>
      <c r="J2120" t="s">
        <v>80</v>
      </c>
      <c r="K2120" t="s">
        <v>83</v>
      </c>
      <c r="L2120" t="s">
        <v>82</v>
      </c>
      <c r="M2120" t="s">
        <v>214</v>
      </c>
      <c r="N2120" t="s">
        <v>541</v>
      </c>
      <c r="O2120" t="s">
        <v>541</v>
      </c>
      <c r="P2120" t="s">
        <v>550</v>
      </c>
      <c r="Q2120" t="s">
        <v>551</v>
      </c>
      <c r="R2120" t="s">
        <v>72</v>
      </c>
      <c r="S2120" s="83">
        <v>0</v>
      </c>
      <c r="T2120" s="83">
        <v>465.34</v>
      </c>
      <c r="U2120" s="83">
        <v>-465.34</v>
      </c>
      <c r="V2120" s="83">
        <v>0</v>
      </c>
      <c r="W2120" s="83">
        <v>0</v>
      </c>
      <c r="X2120" s="83">
        <v>3.5844158191967455</v>
      </c>
      <c r="Y2120">
        <v>0</v>
      </c>
      <c r="Z2120" s="83">
        <v>-46.533999999999999</v>
      </c>
      <c r="AA2120" s="83">
        <v>-42.949584180803257</v>
      </c>
    </row>
    <row r="2121" spans="1:27" x14ac:dyDescent="0.25">
      <c r="A2121" t="s">
        <v>1529</v>
      </c>
      <c r="B2121" t="s">
        <v>1529</v>
      </c>
      <c r="C2121" t="s">
        <v>3128</v>
      </c>
      <c r="D2121" t="s">
        <v>2723</v>
      </c>
      <c r="E2121" t="s">
        <v>3129</v>
      </c>
      <c r="F2121" t="s">
        <v>2745</v>
      </c>
      <c r="G2121" t="s">
        <v>2310</v>
      </c>
      <c r="H2121" t="s">
        <v>2746</v>
      </c>
      <c r="I2121" t="s">
        <v>68</v>
      </c>
      <c r="J2121" t="s">
        <v>80</v>
      </c>
      <c r="K2121" t="s">
        <v>83</v>
      </c>
      <c r="L2121" t="s">
        <v>82</v>
      </c>
      <c r="M2121" t="s">
        <v>214</v>
      </c>
      <c r="N2121" t="s">
        <v>541</v>
      </c>
      <c r="O2121" t="s">
        <v>541</v>
      </c>
      <c r="P2121" t="s">
        <v>546</v>
      </c>
      <c r="Q2121" t="s">
        <v>547</v>
      </c>
      <c r="R2121" t="s">
        <v>72</v>
      </c>
      <c r="S2121" s="83">
        <v>0</v>
      </c>
      <c r="T2121" s="83">
        <v>1163.3499999999999</v>
      </c>
      <c r="U2121" s="83">
        <v>-1163.3499999999999</v>
      </c>
      <c r="V2121" s="83">
        <v>0</v>
      </c>
      <c r="W2121" s="83">
        <v>0</v>
      </c>
      <c r="X2121" s="83">
        <v>8.961039547991863</v>
      </c>
      <c r="Y2121">
        <v>0</v>
      </c>
      <c r="Z2121" s="83">
        <v>-116.33499999999999</v>
      </c>
      <c r="AA2121" s="83">
        <v>-107.37396045200813</v>
      </c>
    </row>
    <row r="2122" spans="1:27" x14ac:dyDescent="0.25">
      <c r="A2122" t="s">
        <v>1529</v>
      </c>
      <c r="B2122" t="s">
        <v>1529</v>
      </c>
      <c r="C2122" t="s">
        <v>3128</v>
      </c>
      <c r="D2122" t="s">
        <v>2723</v>
      </c>
      <c r="E2122" t="s">
        <v>3129</v>
      </c>
      <c r="F2122" t="s">
        <v>2745</v>
      </c>
      <c r="G2122" t="s">
        <v>2310</v>
      </c>
      <c r="H2122" t="s">
        <v>2746</v>
      </c>
      <c r="I2122" t="s">
        <v>68</v>
      </c>
      <c r="J2122" t="s">
        <v>80</v>
      </c>
      <c r="K2122" t="s">
        <v>83</v>
      </c>
      <c r="L2122" t="s">
        <v>82</v>
      </c>
      <c r="M2122" t="s">
        <v>214</v>
      </c>
      <c r="N2122" t="s">
        <v>541</v>
      </c>
      <c r="O2122" t="s">
        <v>541</v>
      </c>
      <c r="P2122" t="s">
        <v>3008</v>
      </c>
      <c r="Q2122" t="s">
        <v>3009</v>
      </c>
      <c r="R2122" t="s">
        <v>72</v>
      </c>
      <c r="S2122" s="83">
        <v>0</v>
      </c>
      <c r="T2122" s="83">
        <v>1932.9299999999998</v>
      </c>
      <c r="U2122" s="83">
        <v>-1932.9299999999998</v>
      </c>
      <c r="V2122" s="83">
        <v>0</v>
      </c>
      <c r="W2122" s="83">
        <v>0</v>
      </c>
      <c r="X2122" s="83">
        <v>14.888951883354032</v>
      </c>
      <c r="Y2122">
        <v>0</v>
      </c>
      <c r="Z2122" s="83">
        <v>-193.29300000000001</v>
      </c>
      <c r="AA2122" s="83">
        <v>-178.40404811664598</v>
      </c>
    </row>
    <row r="2123" spans="1:27" x14ac:dyDescent="0.25">
      <c r="A2123" t="s">
        <v>1529</v>
      </c>
      <c r="B2123" t="s">
        <v>1529</v>
      </c>
      <c r="C2123" t="s">
        <v>3128</v>
      </c>
      <c r="D2123" t="s">
        <v>2723</v>
      </c>
      <c r="E2123" t="s">
        <v>3129</v>
      </c>
      <c r="F2123" t="s">
        <v>2745</v>
      </c>
      <c r="G2123" t="s">
        <v>2310</v>
      </c>
      <c r="H2123" t="s">
        <v>2746</v>
      </c>
      <c r="I2123" t="s">
        <v>68</v>
      </c>
      <c r="J2123" t="s">
        <v>80</v>
      </c>
      <c r="K2123" t="s">
        <v>83</v>
      </c>
      <c r="L2123" t="s">
        <v>82</v>
      </c>
      <c r="M2123" t="s">
        <v>214</v>
      </c>
      <c r="N2123" t="s">
        <v>541</v>
      </c>
      <c r="O2123" t="s">
        <v>541</v>
      </c>
      <c r="P2123" t="s">
        <v>2566</v>
      </c>
      <c r="Q2123" t="s">
        <v>2567</v>
      </c>
      <c r="R2123" t="s">
        <v>72</v>
      </c>
      <c r="S2123" s="83">
        <v>0</v>
      </c>
      <c r="T2123" s="83">
        <v>1073.8500000000001</v>
      </c>
      <c r="U2123" s="83">
        <v>-1073.8500000000001</v>
      </c>
      <c r="V2123" s="83">
        <v>0</v>
      </c>
      <c r="W2123" s="83">
        <v>0</v>
      </c>
      <c r="X2123" s="83">
        <v>8.2716399351966867</v>
      </c>
      <c r="Y2123">
        <v>0</v>
      </c>
      <c r="Z2123" s="83">
        <v>-107.38500000000002</v>
      </c>
      <c r="AA2123" s="83">
        <v>-99.113360064803331</v>
      </c>
    </row>
    <row r="2124" spans="1:27" x14ac:dyDescent="0.25">
      <c r="A2124" t="s">
        <v>1529</v>
      </c>
      <c r="B2124" t="s">
        <v>1529</v>
      </c>
      <c r="C2124" t="s">
        <v>3128</v>
      </c>
      <c r="D2124" t="s">
        <v>2723</v>
      </c>
      <c r="E2124" t="s">
        <v>3129</v>
      </c>
      <c r="F2124" t="s">
        <v>2745</v>
      </c>
      <c r="G2124" t="s">
        <v>2310</v>
      </c>
      <c r="H2124" t="s">
        <v>2746</v>
      </c>
      <c r="I2124" t="s">
        <v>68</v>
      </c>
      <c r="J2124" t="s">
        <v>80</v>
      </c>
      <c r="K2124" t="s">
        <v>83</v>
      </c>
      <c r="L2124" t="s">
        <v>82</v>
      </c>
      <c r="M2124" t="s">
        <v>214</v>
      </c>
      <c r="N2124" t="s">
        <v>541</v>
      </c>
      <c r="O2124" t="s">
        <v>541</v>
      </c>
      <c r="P2124" t="s">
        <v>3188</v>
      </c>
      <c r="Q2124" t="s">
        <v>3189</v>
      </c>
      <c r="R2124" t="s">
        <v>72</v>
      </c>
      <c r="S2124" s="83">
        <v>0</v>
      </c>
      <c r="T2124" s="83">
        <v>841.18</v>
      </c>
      <c r="U2124" s="83">
        <v>-841.18</v>
      </c>
      <c r="V2124" s="83">
        <v>0</v>
      </c>
      <c r="W2124" s="83">
        <v>0</v>
      </c>
      <c r="X2124" s="83">
        <v>6.479432025598312</v>
      </c>
      <c r="Y2124">
        <v>0</v>
      </c>
      <c r="Z2124" s="83">
        <v>-84.117999999999995</v>
      </c>
      <c r="AA2124" s="83">
        <v>-77.638567974401681</v>
      </c>
    </row>
    <row r="2125" spans="1:27" x14ac:dyDescent="0.25">
      <c r="A2125" t="s">
        <v>1529</v>
      </c>
      <c r="B2125" t="s">
        <v>1529</v>
      </c>
      <c r="C2125" t="s">
        <v>3128</v>
      </c>
      <c r="D2125" t="s">
        <v>2723</v>
      </c>
      <c r="E2125" t="s">
        <v>3129</v>
      </c>
      <c r="F2125" t="s">
        <v>2745</v>
      </c>
      <c r="G2125" t="s">
        <v>2310</v>
      </c>
      <c r="H2125" t="s">
        <v>2746</v>
      </c>
      <c r="I2125" t="s">
        <v>68</v>
      </c>
      <c r="J2125" t="s">
        <v>80</v>
      </c>
      <c r="K2125" t="s">
        <v>83</v>
      </c>
      <c r="L2125" t="s">
        <v>82</v>
      </c>
      <c r="M2125" t="s">
        <v>214</v>
      </c>
      <c r="N2125" t="s">
        <v>541</v>
      </c>
      <c r="O2125" t="s">
        <v>541</v>
      </c>
      <c r="P2125" t="s">
        <v>1745</v>
      </c>
      <c r="Q2125" t="s">
        <v>1746</v>
      </c>
      <c r="R2125" t="s">
        <v>72</v>
      </c>
      <c r="S2125" s="83">
        <v>0</v>
      </c>
      <c r="T2125" s="83">
        <v>859.08</v>
      </c>
      <c r="U2125" s="83">
        <v>-859.08</v>
      </c>
      <c r="V2125" s="83">
        <v>0</v>
      </c>
      <c r="W2125" s="83">
        <v>0</v>
      </c>
      <c r="X2125" s="83">
        <v>6.6173119481573481</v>
      </c>
      <c r="Y2125">
        <v>0</v>
      </c>
      <c r="Z2125" s="83">
        <v>-85.908000000000015</v>
      </c>
      <c r="AA2125" s="83">
        <v>-79.290688051842665</v>
      </c>
    </row>
    <row r="2126" spans="1:27" x14ac:dyDescent="0.25">
      <c r="A2126" t="s">
        <v>1529</v>
      </c>
      <c r="B2126" t="s">
        <v>1529</v>
      </c>
      <c r="C2126" t="s">
        <v>3128</v>
      </c>
      <c r="D2126" t="s">
        <v>2723</v>
      </c>
      <c r="E2126" t="s">
        <v>3129</v>
      </c>
      <c r="F2126" t="s">
        <v>2745</v>
      </c>
      <c r="G2126" t="s">
        <v>2310</v>
      </c>
      <c r="H2126" t="s">
        <v>2746</v>
      </c>
      <c r="I2126" t="s">
        <v>68</v>
      </c>
      <c r="J2126" t="s">
        <v>80</v>
      </c>
      <c r="K2126" t="s">
        <v>83</v>
      </c>
      <c r="L2126" t="s">
        <v>82</v>
      </c>
      <c r="M2126" t="s">
        <v>214</v>
      </c>
      <c r="N2126" t="s">
        <v>541</v>
      </c>
      <c r="O2126" t="s">
        <v>541</v>
      </c>
      <c r="P2126" t="s">
        <v>3985</v>
      </c>
      <c r="Q2126" t="s">
        <v>3986</v>
      </c>
      <c r="R2126" t="s">
        <v>72</v>
      </c>
      <c r="S2126" s="83">
        <v>0</v>
      </c>
      <c r="T2126" s="83">
        <v>2559.37</v>
      </c>
      <c r="U2126" s="83">
        <v>-2559.37</v>
      </c>
      <c r="V2126" s="83">
        <v>0</v>
      </c>
      <c r="W2126" s="83">
        <v>0</v>
      </c>
      <c r="X2126" s="83">
        <v>19.714287005582101</v>
      </c>
      <c r="Y2126">
        <v>0</v>
      </c>
      <c r="Z2126" s="83">
        <v>-255.93700000000001</v>
      </c>
      <c r="AA2126" s="83">
        <v>-236.22271299441792</v>
      </c>
    </row>
    <row r="2127" spans="1:27" x14ac:dyDescent="0.25">
      <c r="A2127" t="s">
        <v>1529</v>
      </c>
      <c r="B2127" t="s">
        <v>1529</v>
      </c>
      <c r="C2127" t="s">
        <v>3128</v>
      </c>
      <c r="D2127" t="s">
        <v>2723</v>
      </c>
      <c r="E2127" t="s">
        <v>3129</v>
      </c>
      <c r="F2127" t="s">
        <v>2745</v>
      </c>
      <c r="G2127" t="s">
        <v>2310</v>
      </c>
      <c r="H2127" t="s">
        <v>2746</v>
      </c>
      <c r="I2127" t="s">
        <v>68</v>
      </c>
      <c r="J2127" t="s">
        <v>80</v>
      </c>
      <c r="K2127" t="s">
        <v>83</v>
      </c>
      <c r="L2127" t="s">
        <v>82</v>
      </c>
      <c r="M2127" t="s">
        <v>214</v>
      </c>
      <c r="N2127" t="s">
        <v>541</v>
      </c>
      <c r="O2127" t="s">
        <v>541</v>
      </c>
      <c r="P2127" t="s">
        <v>3987</v>
      </c>
      <c r="Q2127" t="s">
        <v>3986</v>
      </c>
      <c r="R2127" t="s">
        <v>72</v>
      </c>
      <c r="S2127" s="83">
        <v>0</v>
      </c>
      <c r="T2127" s="83">
        <v>930.68</v>
      </c>
      <c r="U2127" s="83">
        <v>-930.68</v>
      </c>
      <c r="V2127" s="83">
        <v>0</v>
      </c>
      <c r="W2127" s="83">
        <v>0</v>
      </c>
      <c r="X2127" s="83">
        <v>7.1688316383934909</v>
      </c>
      <c r="Y2127">
        <v>0</v>
      </c>
      <c r="Z2127" s="83">
        <v>-93.067999999999998</v>
      </c>
      <c r="AA2127" s="83">
        <v>-85.899168361606513</v>
      </c>
    </row>
    <row r="2128" spans="1:27" x14ac:dyDescent="0.25">
      <c r="A2128" t="s">
        <v>1529</v>
      </c>
      <c r="B2128" t="s">
        <v>1529</v>
      </c>
      <c r="C2128" t="s">
        <v>3128</v>
      </c>
      <c r="D2128" t="s">
        <v>2723</v>
      </c>
      <c r="E2128" t="s">
        <v>3129</v>
      </c>
      <c r="F2128" t="s">
        <v>2745</v>
      </c>
      <c r="G2128" t="s">
        <v>2310</v>
      </c>
      <c r="H2128" t="s">
        <v>2746</v>
      </c>
      <c r="I2128" t="s">
        <v>68</v>
      </c>
      <c r="J2128" t="s">
        <v>80</v>
      </c>
      <c r="K2128" t="s">
        <v>83</v>
      </c>
      <c r="L2128" t="s">
        <v>82</v>
      </c>
      <c r="M2128" t="s">
        <v>214</v>
      </c>
      <c r="N2128" t="s">
        <v>554</v>
      </c>
      <c r="O2128" t="s">
        <v>554</v>
      </c>
      <c r="P2128" t="s">
        <v>555</v>
      </c>
      <c r="Q2128" t="s">
        <v>556</v>
      </c>
      <c r="R2128" t="s">
        <v>72</v>
      </c>
      <c r="S2128" s="83">
        <v>2125</v>
      </c>
      <c r="T2128" s="83">
        <v>0</v>
      </c>
      <c r="U2128" s="83">
        <v>2125</v>
      </c>
      <c r="V2128" s="83">
        <v>0</v>
      </c>
      <c r="W2128" s="83">
        <v>0</v>
      </c>
      <c r="X2128" s="83">
        <v>0</v>
      </c>
      <c r="Y2128">
        <v>0</v>
      </c>
      <c r="Z2128" s="83">
        <v>212.5</v>
      </c>
      <c r="AA2128" s="83">
        <v>212.5</v>
      </c>
    </row>
    <row r="2129" spans="1:27" x14ac:dyDescent="0.25">
      <c r="A2129" t="s">
        <v>1529</v>
      </c>
      <c r="B2129" t="s">
        <v>1529</v>
      </c>
      <c r="C2129" t="s">
        <v>3128</v>
      </c>
      <c r="D2129" t="s">
        <v>2723</v>
      </c>
      <c r="E2129" t="s">
        <v>3129</v>
      </c>
      <c r="F2129" t="s">
        <v>2745</v>
      </c>
      <c r="G2129" t="s">
        <v>2310</v>
      </c>
      <c r="H2129" t="s">
        <v>2746</v>
      </c>
      <c r="I2129" t="s">
        <v>68</v>
      </c>
      <c r="J2129" t="s">
        <v>80</v>
      </c>
      <c r="K2129" t="s">
        <v>83</v>
      </c>
      <c r="L2129" t="s">
        <v>82</v>
      </c>
      <c r="M2129" t="s">
        <v>214</v>
      </c>
      <c r="N2129" t="s">
        <v>554</v>
      </c>
      <c r="O2129" t="s">
        <v>554</v>
      </c>
      <c r="P2129" t="s">
        <v>1660</v>
      </c>
      <c r="Q2129" t="s">
        <v>1661</v>
      </c>
      <c r="R2129" t="s">
        <v>72</v>
      </c>
      <c r="S2129" s="83">
        <v>825</v>
      </c>
      <c r="T2129" s="83">
        <v>0</v>
      </c>
      <c r="U2129" s="83">
        <v>825</v>
      </c>
      <c r="V2129" s="83">
        <v>0</v>
      </c>
      <c r="W2129" s="83">
        <v>0</v>
      </c>
      <c r="X2129" s="83">
        <v>0</v>
      </c>
      <c r="Y2129">
        <v>0</v>
      </c>
      <c r="Z2129" s="83">
        <v>82.5</v>
      </c>
      <c r="AA2129" s="83">
        <v>82.5</v>
      </c>
    </row>
    <row r="2130" spans="1:27" x14ac:dyDescent="0.25">
      <c r="A2130" t="s">
        <v>1529</v>
      </c>
      <c r="B2130" t="s">
        <v>1529</v>
      </c>
      <c r="C2130" t="s">
        <v>3128</v>
      </c>
      <c r="D2130" t="s">
        <v>2723</v>
      </c>
      <c r="E2130" t="s">
        <v>3129</v>
      </c>
      <c r="F2130" t="s">
        <v>2745</v>
      </c>
      <c r="G2130" t="s">
        <v>2310</v>
      </c>
      <c r="H2130" t="s">
        <v>2746</v>
      </c>
      <c r="I2130" t="s">
        <v>68</v>
      </c>
      <c r="J2130" t="s">
        <v>80</v>
      </c>
      <c r="K2130" t="s">
        <v>83</v>
      </c>
      <c r="L2130" t="s">
        <v>82</v>
      </c>
      <c r="M2130" t="s">
        <v>214</v>
      </c>
      <c r="N2130" t="s">
        <v>216</v>
      </c>
      <c r="O2130" t="s">
        <v>216</v>
      </c>
      <c r="P2130" t="s">
        <v>421</v>
      </c>
      <c r="Q2130" t="s">
        <v>218</v>
      </c>
      <c r="R2130" t="s">
        <v>72</v>
      </c>
      <c r="S2130" s="83">
        <v>2213.25</v>
      </c>
      <c r="T2130" s="83">
        <v>2559.15</v>
      </c>
      <c r="U2130" s="83">
        <v>-345.90000000000009</v>
      </c>
      <c r="V2130" s="83">
        <v>0</v>
      </c>
      <c r="W2130" s="83">
        <v>0</v>
      </c>
      <c r="X2130" s="83">
        <v>19.712592392008752</v>
      </c>
      <c r="Y2130">
        <v>0</v>
      </c>
      <c r="Z2130" s="83">
        <v>-34.590000000000032</v>
      </c>
      <c r="AA2130" s="83">
        <v>-14.877407607991231</v>
      </c>
    </row>
    <row r="2131" spans="1:27" x14ac:dyDescent="0.25">
      <c r="A2131" t="s">
        <v>1529</v>
      </c>
      <c r="B2131" t="s">
        <v>1529</v>
      </c>
      <c r="C2131" t="s">
        <v>3128</v>
      </c>
      <c r="D2131" t="s">
        <v>2723</v>
      </c>
      <c r="E2131" t="s">
        <v>3129</v>
      </c>
      <c r="F2131" t="s">
        <v>2745</v>
      </c>
      <c r="G2131" t="s">
        <v>2310</v>
      </c>
      <c r="H2131" t="s">
        <v>2746</v>
      </c>
      <c r="I2131" t="s">
        <v>68</v>
      </c>
      <c r="J2131" t="s">
        <v>80</v>
      </c>
      <c r="K2131" t="s">
        <v>83</v>
      </c>
      <c r="L2131" t="s">
        <v>82</v>
      </c>
      <c r="M2131" t="s">
        <v>214</v>
      </c>
      <c r="N2131" t="s">
        <v>216</v>
      </c>
      <c r="O2131" t="s">
        <v>216</v>
      </c>
      <c r="P2131" t="s">
        <v>540</v>
      </c>
      <c r="Q2131" t="s">
        <v>218</v>
      </c>
      <c r="R2131" t="s">
        <v>72</v>
      </c>
      <c r="S2131" s="83">
        <v>0</v>
      </c>
      <c r="T2131" s="83">
        <v>2192.4499999999998</v>
      </c>
      <c r="U2131" s="83">
        <v>-2192.4499999999998</v>
      </c>
      <c r="V2131" s="83">
        <v>0</v>
      </c>
      <c r="W2131" s="83">
        <v>0</v>
      </c>
      <c r="X2131" s="83">
        <v>16.887979676790959</v>
      </c>
      <c r="Y2131">
        <v>0</v>
      </c>
      <c r="Z2131" s="83">
        <v>-219.245</v>
      </c>
      <c r="AA2131" s="83">
        <v>-202.35702032320904</v>
      </c>
    </row>
    <row r="2132" spans="1:27" x14ac:dyDescent="0.25">
      <c r="A2132" t="s">
        <v>1529</v>
      </c>
      <c r="B2132" t="s">
        <v>1529</v>
      </c>
      <c r="C2132" t="s">
        <v>3128</v>
      </c>
      <c r="D2132" t="s">
        <v>2723</v>
      </c>
      <c r="E2132" t="s">
        <v>3129</v>
      </c>
      <c r="F2132" t="s">
        <v>2745</v>
      </c>
      <c r="G2132" t="s">
        <v>2310</v>
      </c>
      <c r="H2132" t="s">
        <v>2746</v>
      </c>
      <c r="I2132" t="s">
        <v>68</v>
      </c>
      <c r="J2132" t="s">
        <v>80</v>
      </c>
      <c r="K2132" t="s">
        <v>83</v>
      </c>
      <c r="L2132" t="s">
        <v>82</v>
      </c>
      <c r="M2132" t="s">
        <v>214</v>
      </c>
      <c r="N2132" t="s">
        <v>216</v>
      </c>
      <c r="O2132" t="s">
        <v>216</v>
      </c>
      <c r="P2132" t="s">
        <v>217</v>
      </c>
      <c r="Q2132" t="s">
        <v>218</v>
      </c>
      <c r="R2132" t="s">
        <v>72</v>
      </c>
      <c r="S2132" s="83">
        <v>0</v>
      </c>
      <c r="T2132" s="83">
        <v>210.3</v>
      </c>
      <c r="U2132" s="83">
        <v>-210.3</v>
      </c>
      <c r="V2132" s="83">
        <v>0</v>
      </c>
      <c r="W2132" s="83">
        <v>0</v>
      </c>
      <c r="X2132" s="83">
        <v>1.6198965203444271</v>
      </c>
      <c r="Y2132">
        <v>0</v>
      </c>
      <c r="Z2132" s="83">
        <v>-21.03</v>
      </c>
      <c r="AA2132" s="83">
        <v>-19.410103479655575</v>
      </c>
    </row>
    <row r="2133" spans="1:27" x14ac:dyDescent="0.25">
      <c r="A2133" t="s">
        <v>1529</v>
      </c>
      <c r="B2133" t="s">
        <v>1529</v>
      </c>
      <c r="C2133" t="s">
        <v>3128</v>
      </c>
      <c r="D2133" t="s">
        <v>2723</v>
      </c>
      <c r="E2133" t="s">
        <v>3129</v>
      </c>
      <c r="F2133" t="s">
        <v>2745</v>
      </c>
      <c r="G2133" t="s">
        <v>2310</v>
      </c>
      <c r="H2133" t="s">
        <v>2746</v>
      </c>
      <c r="I2133" t="s">
        <v>68</v>
      </c>
      <c r="J2133" t="s">
        <v>80</v>
      </c>
      <c r="K2133" t="s">
        <v>83</v>
      </c>
      <c r="L2133" t="s">
        <v>82</v>
      </c>
      <c r="M2133" t="s">
        <v>214</v>
      </c>
      <c r="N2133" t="s">
        <v>216</v>
      </c>
      <c r="O2133" t="s">
        <v>216</v>
      </c>
      <c r="P2133" t="s">
        <v>2130</v>
      </c>
      <c r="Q2133" t="s">
        <v>218</v>
      </c>
      <c r="R2133" t="s">
        <v>72</v>
      </c>
      <c r="S2133" s="83">
        <v>7167.01</v>
      </c>
      <c r="T2133" s="83">
        <v>12027.120000000003</v>
      </c>
      <c r="U2133" s="83">
        <v>-4860.1100000000024</v>
      </c>
      <c r="V2133" s="83">
        <v>0</v>
      </c>
      <c r="W2133" s="83">
        <v>0</v>
      </c>
      <c r="X2133" s="83">
        <v>92.642367274202883</v>
      </c>
      <c r="Y2133">
        <v>0</v>
      </c>
      <c r="Z2133" s="83">
        <v>-486.01100000000019</v>
      </c>
      <c r="AA2133" s="83">
        <v>-393.3686327257974</v>
      </c>
    </row>
    <row r="2134" spans="1:27" x14ac:dyDescent="0.25">
      <c r="A2134" t="s">
        <v>1529</v>
      </c>
      <c r="B2134" t="s">
        <v>1529</v>
      </c>
      <c r="C2134" t="s">
        <v>3128</v>
      </c>
      <c r="D2134" t="s">
        <v>2723</v>
      </c>
      <c r="E2134" t="s">
        <v>3129</v>
      </c>
      <c r="F2134" t="s">
        <v>2745</v>
      </c>
      <c r="G2134" t="s">
        <v>2310</v>
      </c>
      <c r="H2134" t="s">
        <v>2746</v>
      </c>
      <c r="I2134" t="s">
        <v>68</v>
      </c>
      <c r="J2134" t="s">
        <v>80</v>
      </c>
      <c r="K2134" t="s">
        <v>83</v>
      </c>
      <c r="L2134" t="s">
        <v>82</v>
      </c>
      <c r="M2134" t="s">
        <v>214</v>
      </c>
      <c r="N2134" t="s">
        <v>216</v>
      </c>
      <c r="O2134" t="s">
        <v>216</v>
      </c>
      <c r="P2134" t="s">
        <v>419</v>
      </c>
      <c r="Q2134" t="s">
        <v>218</v>
      </c>
      <c r="R2134" t="s">
        <v>72</v>
      </c>
      <c r="S2134" s="83">
        <v>0</v>
      </c>
      <c r="T2134" s="83">
        <v>237.15</v>
      </c>
      <c r="U2134" s="83">
        <v>-237.15</v>
      </c>
      <c r="V2134" s="83">
        <v>0</v>
      </c>
      <c r="W2134" s="83">
        <v>0</v>
      </c>
      <c r="X2134" s="83">
        <v>1.8267164041829806</v>
      </c>
      <c r="Y2134">
        <v>0</v>
      </c>
      <c r="Z2134" s="83">
        <v>-23.715000000000003</v>
      </c>
      <c r="AA2134" s="83">
        <v>-21.888283595817022</v>
      </c>
    </row>
    <row r="2135" spans="1:27" x14ac:dyDescent="0.25">
      <c r="A2135" t="s">
        <v>1529</v>
      </c>
      <c r="B2135" t="s">
        <v>1529</v>
      </c>
      <c r="C2135" t="s">
        <v>3128</v>
      </c>
      <c r="D2135" t="s">
        <v>2723</v>
      </c>
      <c r="E2135" t="s">
        <v>3129</v>
      </c>
      <c r="F2135" t="s">
        <v>2745</v>
      </c>
      <c r="G2135" t="s">
        <v>2310</v>
      </c>
      <c r="H2135" t="s">
        <v>2746</v>
      </c>
      <c r="I2135" t="s">
        <v>68</v>
      </c>
      <c r="J2135" t="s">
        <v>80</v>
      </c>
      <c r="K2135" t="s">
        <v>83</v>
      </c>
      <c r="L2135" t="s">
        <v>82</v>
      </c>
      <c r="M2135" t="s">
        <v>214</v>
      </c>
      <c r="N2135" t="s">
        <v>216</v>
      </c>
      <c r="O2135" t="s">
        <v>216</v>
      </c>
      <c r="P2135" t="s">
        <v>3187</v>
      </c>
      <c r="Q2135" t="s">
        <v>218</v>
      </c>
      <c r="R2135" t="s">
        <v>72</v>
      </c>
      <c r="S2135" s="83">
        <v>0</v>
      </c>
      <c r="T2135" s="83">
        <v>474.3</v>
      </c>
      <c r="U2135" s="83">
        <v>-474.3</v>
      </c>
      <c r="V2135" s="83">
        <v>0</v>
      </c>
      <c r="W2135" s="83">
        <v>0</v>
      </c>
      <c r="X2135" s="83">
        <v>3.6534328083659613</v>
      </c>
      <c r="Y2135">
        <v>0</v>
      </c>
      <c r="Z2135" s="83">
        <v>-47.430000000000007</v>
      </c>
      <c r="AA2135" s="83">
        <v>-43.776567191634044</v>
      </c>
    </row>
    <row r="2136" spans="1:27" x14ac:dyDescent="0.25">
      <c r="A2136" t="s">
        <v>1529</v>
      </c>
      <c r="B2136" t="s">
        <v>1529</v>
      </c>
      <c r="C2136" t="s">
        <v>3128</v>
      </c>
      <c r="D2136" t="s">
        <v>2723</v>
      </c>
      <c r="E2136" t="s">
        <v>3129</v>
      </c>
      <c r="F2136" t="s">
        <v>2745</v>
      </c>
      <c r="G2136" t="s">
        <v>2310</v>
      </c>
      <c r="H2136" t="s">
        <v>2746</v>
      </c>
      <c r="I2136" t="s">
        <v>68</v>
      </c>
      <c r="J2136" t="s">
        <v>80</v>
      </c>
      <c r="K2136" t="s">
        <v>83</v>
      </c>
      <c r="L2136" t="s">
        <v>82</v>
      </c>
      <c r="M2136" t="s">
        <v>210</v>
      </c>
      <c r="N2136" t="s">
        <v>211</v>
      </c>
      <c r="O2136" t="s">
        <v>410</v>
      </c>
      <c r="P2136" t="s">
        <v>411</v>
      </c>
      <c r="Q2136" t="s">
        <v>412</v>
      </c>
      <c r="R2136" t="s">
        <v>72</v>
      </c>
      <c r="S2136" s="83">
        <v>9282.8700000000008</v>
      </c>
      <c r="T2136" s="83">
        <v>5844.77</v>
      </c>
      <c r="U2136" s="83">
        <v>3438.1000000000004</v>
      </c>
      <c r="V2136" s="83">
        <v>0</v>
      </c>
      <c r="W2136" s="83">
        <v>0</v>
      </c>
      <c r="X2136" s="83">
        <v>45.021029886892514</v>
      </c>
      <c r="Y2136">
        <v>0</v>
      </c>
      <c r="Z2136" s="83">
        <v>343.81000000000006</v>
      </c>
      <c r="AA2136" s="83">
        <v>388.83102988689257</v>
      </c>
    </row>
    <row r="2137" spans="1:27" x14ac:dyDescent="0.25">
      <c r="A2137" t="s">
        <v>1529</v>
      </c>
      <c r="B2137" t="s">
        <v>1529</v>
      </c>
      <c r="C2137" t="s">
        <v>3128</v>
      </c>
      <c r="D2137" t="s">
        <v>2723</v>
      </c>
      <c r="E2137" t="s">
        <v>3129</v>
      </c>
      <c r="F2137" t="s">
        <v>2745</v>
      </c>
      <c r="G2137" t="s">
        <v>2310</v>
      </c>
      <c r="H2137" t="s">
        <v>2746</v>
      </c>
      <c r="I2137" t="s">
        <v>68</v>
      </c>
      <c r="J2137" t="s">
        <v>80</v>
      </c>
      <c r="K2137" t="s">
        <v>83</v>
      </c>
      <c r="L2137" t="s">
        <v>82</v>
      </c>
      <c r="M2137" t="s">
        <v>210</v>
      </c>
      <c r="N2137" t="s">
        <v>211</v>
      </c>
      <c r="O2137" t="s">
        <v>410</v>
      </c>
      <c r="P2137" t="s">
        <v>2243</v>
      </c>
      <c r="Q2137" t="s">
        <v>412</v>
      </c>
      <c r="R2137" t="s">
        <v>72</v>
      </c>
      <c r="S2137" s="83">
        <v>313.5</v>
      </c>
      <c r="T2137" s="83">
        <v>0</v>
      </c>
      <c r="U2137" s="83">
        <v>313.5</v>
      </c>
      <c r="V2137" s="83">
        <v>0</v>
      </c>
      <c r="W2137" s="83">
        <v>0</v>
      </c>
      <c r="X2137" s="83">
        <v>0</v>
      </c>
      <c r="Y2137">
        <v>0</v>
      </c>
      <c r="Z2137" s="83">
        <v>31.35</v>
      </c>
      <c r="AA2137" s="83">
        <v>31.35</v>
      </c>
    </row>
    <row r="2138" spans="1:27" x14ac:dyDescent="0.25">
      <c r="A2138" t="s">
        <v>1529</v>
      </c>
      <c r="B2138" t="s">
        <v>1529</v>
      </c>
      <c r="C2138" t="s">
        <v>3128</v>
      </c>
      <c r="D2138" t="s">
        <v>2723</v>
      </c>
      <c r="E2138" t="s">
        <v>3129</v>
      </c>
      <c r="F2138" t="s">
        <v>2745</v>
      </c>
      <c r="G2138" t="s">
        <v>2310</v>
      </c>
      <c r="H2138" t="s">
        <v>2746</v>
      </c>
      <c r="I2138" t="s">
        <v>68</v>
      </c>
      <c r="J2138" t="s">
        <v>80</v>
      </c>
      <c r="K2138" t="s">
        <v>83</v>
      </c>
      <c r="L2138" t="s">
        <v>82</v>
      </c>
      <c r="M2138" t="s">
        <v>210</v>
      </c>
      <c r="N2138" t="s">
        <v>211</v>
      </c>
      <c r="O2138" t="s">
        <v>410</v>
      </c>
      <c r="P2138" t="s">
        <v>2717</v>
      </c>
      <c r="Q2138" t="s">
        <v>2718</v>
      </c>
      <c r="R2138" t="s">
        <v>72</v>
      </c>
      <c r="S2138" s="83">
        <v>0</v>
      </c>
      <c r="T2138" s="83">
        <v>2416.08</v>
      </c>
      <c r="U2138" s="83">
        <v>-2416.08</v>
      </c>
      <c r="V2138" s="83">
        <v>0</v>
      </c>
      <c r="W2138" s="83">
        <v>0</v>
      </c>
      <c r="X2138" s="83">
        <v>18.610554374102534</v>
      </c>
      <c r="Y2138">
        <v>0</v>
      </c>
      <c r="Z2138" s="83">
        <v>-241.608</v>
      </c>
      <c r="AA2138" s="83">
        <v>-222.99744562589746</v>
      </c>
    </row>
    <row r="2139" spans="1:27" x14ac:dyDescent="0.25">
      <c r="A2139" t="s">
        <v>1529</v>
      </c>
      <c r="B2139" t="s">
        <v>1529</v>
      </c>
      <c r="C2139" t="s">
        <v>3128</v>
      </c>
      <c r="D2139" t="s">
        <v>2723</v>
      </c>
      <c r="E2139" t="s">
        <v>3129</v>
      </c>
      <c r="F2139" t="s">
        <v>2745</v>
      </c>
      <c r="G2139" t="s">
        <v>2310</v>
      </c>
      <c r="H2139" t="s">
        <v>2746</v>
      </c>
      <c r="I2139" t="s">
        <v>68</v>
      </c>
      <c r="J2139" t="s">
        <v>80</v>
      </c>
      <c r="K2139" t="s">
        <v>83</v>
      </c>
      <c r="L2139" t="s">
        <v>82</v>
      </c>
      <c r="M2139" t="s">
        <v>210</v>
      </c>
      <c r="N2139" t="s">
        <v>211</v>
      </c>
      <c r="O2139" t="s">
        <v>410</v>
      </c>
      <c r="P2139" t="s">
        <v>2244</v>
      </c>
      <c r="Q2139" t="s">
        <v>678</v>
      </c>
      <c r="R2139" t="s">
        <v>72</v>
      </c>
      <c r="S2139" s="83">
        <v>4632.5499999999993</v>
      </c>
      <c r="T2139" s="83">
        <v>0</v>
      </c>
      <c r="U2139" s="83">
        <v>4632.5499999999993</v>
      </c>
      <c r="V2139" s="83">
        <v>0</v>
      </c>
      <c r="W2139" s="83">
        <v>0</v>
      </c>
      <c r="X2139" s="83">
        <v>0</v>
      </c>
      <c r="Y2139">
        <v>0</v>
      </c>
      <c r="Z2139" s="83">
        <v>463.25499999999994</v>
      </c>
      <c r="AA2139" s="83">
        <v>463.25499999999994</v>
      </c>
    </row>
    <row r="2140" spans="1:27" x14ac:dyDescent="0.25">
      <c r="A2140" t="s">
        <v>1529</v>
      </c>
      <c r="B2140" t="s">
        <v>1529</v>
      </c>
      <c r="C2140" t="s">
        <v>3128</v>
      </c>
      <c r="D2140" t="s">
        <v>2723</v>
      </c>
      <c r="E2140" t="s">
        <v>3129</v>
      </c>
      <c r="F2140" t="s">
        <v>2745</v>
      </c>
      <c r="G2140" t="s">
        <v>2310</v>
      </c>
      <c r="H2140" t="s">
        <v>2746</v>
      </c>
      <c r="I2140" t="s">
        <v>68</v>
      </c>
      <c r="J2140" t="s">
        <v>80</v>
      </c>
      <c r="K2140" t="s">
        <v>83</v>
      </c>
      <c r="L2140" t="s">
        <v>82</v>
      </c>
      <c r="M2140" t="s">
        <v>210</v>
      </c>
      <c r="N2140" t="s">
        <v>211</v>
      </c>
      <c r="O2140" t="s">
        <v>410</v>
      </c>
      <c r="P2140" t="s">
        <v>3181</v>
      </c>
      <c r="Q2140" t="s">
        <v>3182</v>
      </c>
      <c r="R2140" t="s">
        <v>72</v>
      </c>
      <c r="S2140" s="83">
        <v>1743.08</v>
      </c>
      <c r="T2140" s="83">
        <v>0</v>
      </c>
      <c r="U2140" s="83">
        <v>1743.08</v>
      </c>
      <c r="V2140" s="83">
        <v>0</v>
      </c>
      <c r="W2140" s="83">
        <v>0</v>
      </c>
      <c r="X2140" s="83">
        <v>0</v>
      </c>
      <c r="Y2140">
        <v>0</v>
      </c>
      <c r="Z2140" s="83">
        <v>174.30799999999999</v>
      </c>
      <c r="AA2140" s="83">
        <v>174.30799999999999</v>
      </c>
    </row>
    <row r="2141" spans="1:27" x14ac:dyDescent="0.25">
      <c r="A2141" t="s">
        <v>1529</v>
      </c>
      <c r="B2141" t="s">
        <v>1529</v>
      </c>
      <c r="C2141" t="s">
        <v>3128</v>
      </c>
      <c r="D2141" t="s">
        <v>2723</v>
      </c>
      <c r="E2141" t="s">
        <v>3129</v>
      </c>
      <c r="F2141" t="s">
        <v>2745</v>
      </c>
      <c r="G2141" t="s">
        <v>2310</v>
      </c>
      <c r="H2141" t="s">
        <v>2746</v>
      </c>
      <c r="I2141" t="s">
        <v>68</v>
      </c>
      <c r="J2141" t="s">
        <v>80</v>
      </c>
      <c r="K2141" t="s">
        <v>83</v>
      </c>
      <c r="L2141" t="s">
        <v>82</v>
      </c>
      <c r="M2141" t="s">
        <v>210</v>
      </c>
      <c r="N2141" t="s">
        <v>211</v>
      </c>
      <c r="O2141" t="s">
        <v>410</v>
      </c>
      <c r="P2141" t="s">
        <v>3978</v>
      </c>
      <c r="Q2141" t="s">
        <v>3979</v>
      </c>
      <c r="R2141" t="s">
        <v>72</v>
      </c>
      <c r="S2141" s="83">
        <v>0</v>
      </c>
      <c r="T2141" s="83">
        <v>915.44</v>
      </c>
      <c r="U2141" s="83">
        <v>-915.44</v>
      </c>
      <c r="V2141" s="83">
        <v>0</v>
      </c>
      <c r="W2141" s="83">
        <v>0</v>
      </c>
      <c r="X2141" s="83">
        <v>7.0514411344940671</v>
      </c>
      <c r="Y2141">
        <v>0</v>
      </c>
      <c r="Z2141" s="83">
        <v>-91.544000000000011</v>
      </c>
      <c r="AA2141" s="83">
        <v>-84.492558865505941</v>
      </c>
    </row>
    <row r="2142" spans="1:27" x14ac:dyDescent="0.25">
      <c r="A2142" t="s">
        <v>1529</v>
      </c>
      <c r="B2142" t="s">
        <v>1529</v>
      </c>
      <c r="C2142" t="s">
        <v>3128</v>
      </c>
      <c r="D2142" t="s">
        <v>2723</v>
      </c>
      <c r="E2142" t="s">
        <v>3129</v>
      </c>
      <c r="F2142" t="s">
        <v>2745</v>
      </c>
      <c r="G2142" t="s">
        <v>2310</v>
      </c>
      <c r="H2142" t="s">
        <v>2746</v>
      </c>
      <c r="I2142" t="s">
        <v>68</v>
      </c>
      <c r="J2142" t="s">
        <v>80</v>
      </c>
      <c r="K2142" t="s">
        <v>83</v>
      </c>
      <c r="L2142" t="s">
        <v>82</v>
      </c>
      <c r="M2142" t="s">
        <v>210</v>
      </c>
      <c r="N2142" t="s">
        <v>211</v>
      </c>
      <c r="O2142" t="s">
        <v>410</v>
      </c>
      <c r="P2142" t="s">
        <v>3980</v>
      </c>
      <c r="Q2142" t="s">
        <v>3981</v>
      </c>
      <c r="R2142" t="s">
        <v>72</v>
      </c>
      <c r="S2142" s="83">
        <v>1217.0999999999999</v>
      </c>
      <c r="T2142" s="83">
        <v>0</v>
      </c>
      <c r="U2142" s="83">
        <v>1217.0999999999999</v>
      </c>
      <c r="V2142" s="83">
        <v>0</v>
      </c>
      <c r="W2142" s="83">
        <v>0</v>
      </c>
      <c r="X2142" s="83">
        <v>0</v>
      </c>
      <c r="Y2142">
        <v>0</v>
      </c>
      <c r="Z2142" s="83">
        <v>121.71000000000001</v>
      </c>
      <c r="AA2142" s="83">
        <v>121.71000000000001</v>
      </c>
    </row>
    <row r="2143" spans="1:27" x14ac:dyDescent="0.25">
      <c r="A2143" t="s">
        <v>1529</v>
      </c>
      <c r="B2143" t="s">
        <v>1529</v>
      </c>
      <c r="C2143" t="s">
        <v>3128</v>
      </c>
      <c r="D2143" t="s">
        <v>2723</v>
      </c>
      <c r="E2143" t="s">
        <v>3129</v>
      </c>
      <c r="F2143" t="s">
        <v>2745</v>
      </c>
      <c r="G2143" t="s">
        <v>2310</v>
      </c>
      <c r="H2143" t="s">
        <v>2746</v>
      </c>
      <c r="I2143" t="s">
        <v>68</v>
      </c>
      <c r="J2143" t="s">
        <v>80</v>
      </c>
      <c r="K2143" t="s">
        <v>83</v>
      </c>
      <c r="L2143" t="s">
        <v>82</v>
      </c>
      <c r="M2143" t="s">
        <v>210</v>
      </c>
      <c r="N2143" t="s">
        <v>211</v>
      </c>
      <c r="O2143" t="s">
        <v>410</v>
      </c>
      <c r="P2143" t="s">
        <v>3982</v>
      </c>
      <c r="Q2143" t="s">
        <v>3983</v>
      </c>
      <c r="R2143" t="s">
        <v>72</v>
      </c>
      <c r="S2143" s="83">
        <v>2890.5</v>
      </c>
      <c r="T2143" s="83">
        <v>0</v>
      </c>
      <c r="U2143" s="83">
        <v>2890.5</v>
      </c>
      <c r="V2143" s="83">
        <v>0</v>
      </c>
      <c r="W2143" s="83">
        <v>0</v>
      </c>
      <c r="X2143" s="83">
        <v>0</v>
      </c>
      <c r="Y2143">
        <v>0</v>
      </c>
      <c r="Z2143" s="83">
        <v>289.05</v>
      </c>
      <c r="AA2143" s="83">
        <v>289.05</v>
      </c>
    </row>
    <row r="2144" spans="1:27" x14ac:dyDescent="0.25">
      <c r="A2144" t="s">
        <v>1529</v>
      </c>
      <c r="B2144" t="s">
        <v>1529</v>
      </c>
      <c r="C2144" t="s">
        <v>3128</v>
      </c>
      <c r="D2144" t="s">
        <v>2723</v>
      </c>
      <c r="E2144" t="s">
        <v>3129</v>
      </c>
      <c r="F2144" t="s">
        <v>2745</v>
      </c>
      <c r="G2144" t="s">
        <v>2310</v>
      </c>
      <c r="H2144" t="s">
        <v>2746</v>
      </c>
      <c r="I2144" t="s">
        <v>68</v>
      </c>
      <c r="J2144" t="s">
        <v>80</v>
      </c>
      <c r="K2144" t="s">
        <v>83</v>
      </c>
      <c r="L2144" t="s">
        <v>82</v>
      </c>
      <c r="M2144" t="s">
        <v>210</v>
      </c>
      <c r="N2144" t="s">
        <v>211</v>
      </c>
      <c r="O2144" t="s">
        <v>413</v>
      </c>
      <c r="P2144" t="s">
        <v>1520</v>
      </c>
      <c r="Q2144" t="s">
        <v>1521</v>
      </c>
      <c r="R2144" t="s">
        <v>72</v>
      </c>
      <c r="S2144" s="83">
        <v>4950</v>
      </c>
      <c r="T2144" s="83">
        <v>3762</v>
      </c>
      <c r="U2144" s="83">
        <v>1188</v>
      </c>
      <c r="V2144" s="83">
        <v>0</v>
      </c>
      <c r="W2144" s="83">
        <v>0</v>
      </c>
      <c r="X2144" s="83">
        <v>28.977892104306864</v>
      </c>
      <c r="Y2144">
        <v>0</v>
      </c>
      <c r="Z2144" s="83">
        <v>118.80000000000007</v>
      </c>
      <c r="AA2144" s="83">
        <v>147.77789210430689</v>
      </c>
    </row>
    <row r="2145" spans="1:27" x14ac:dyDescent="0.25">
      <c r="A2145" t="s">
        <v>1529</v>
      </c>
      <c r="B2145" t="s">
        <v>1529</v>
      </c>
      <c r="C2145" t="s">
        <v>3128</v>
      </c>
      <c r="D2145" t="s">
        <v>2723</v>
      </c>
      <c r="E2145" t="s">
        <v>3129</v>
      </c>
      <c r="F2145" t="s">
        <v>2745</v>
      </c>
      <c r="G2145" t="s">
        <v>2310</v>
      </c>
      <c r="H2145" t="s">
        <v>2746</v>
      </c>
      <c r="I2145" t="s">
        <v>68</v>
      </c>
      <c r="J2145" t="s">
        <v>80</v>
      </c>
      <c r="K2145" t="s">
        <v>83</v>
      </c>
      <c r="L2145" t="s">
        <v>82</v>
      </c>
      <c r="M2145" t="s">
        <v>210</v>
      </c>
      <c r="N2145" t="s">
        <v>211</v>
      </c>
      <c r="O2145" t="s">
        <v>413</v>
      </c>
      <c r="P2145" t="s">
        <v>2285</v>
      </c>
      <c r="Q2145" t="s">
        <v>1521</v>
      </c>
      <c r="R2145" t="s">
        <v>72</v>
      </c>
      <c r="S2145" s="83">
        <v>990</v>
      </c>
      <c r="T2145" s="83">
        <v>792</v>
      </c>
      <c r="U2145" s="83">
        <v>198</v>
      </c>
      <c r="V2145" s="83">
        <v>0</v>
      </c>
      <c r="W2145" s="83">
        <v>0</v>
      </c>
      <c r="X2145" s="83">
        <v>6.1006088640646032</v>
      </c>
      <c r="Y2145">
        <v>0</v>
      </c>
      <c r="Z2145" s="83">
        <v>19.799999999999997</v>
      </c>
      <c r="AA2145" s="83">
        <v>25.900608864064594</v>
      </c>
    </row>
    <row r="2146" spans="1:27" x14ac:dyDescent="0.25">
      <c r="A2146" t="s">
        <v>1529</v>
      </c>
      <c r="B2146" t="s">
        <v>1529</v>
      </c>
      <c r="C2146" t="s">
        <v>3128</v>
      </c>
      <c r="D2146" t="s">
        <v>2723</v>
      </c>
      <c r="E2146" t="s">
        <v>3129</v>
      </c>
      <c r="F2146" t="s">
        <v>2745</v>
      </c>
      <c r="G2146" t="s">
        <v>2310</v>
      </c>
      <c r="H2146" t="s">
        <v>2746</v>
      </c>
      <c r="I2146" t="s">
        <v>68</v>
      </c>
      <c r="J2146" t="s">
        <v>80</v>
      </c>
      <c r="K2146" t="s">
        <v>83</v>
      </c>
      <c r="L2146" t="s">
        <v>82</v>
      </c>
      <c r="M2146" t="s">
        <v>210</v>
      </c>
      <c r="N2146" t="s">
        <v>211</v>
      </c>
      <c r="O2146" t="s">
        <v>413</v>
      </c>
      <c r="P2146" t="s">
        <v>2128</v>
      </c>
      <c r="Q2146" t="s">
        <v>1521</v>
      </c>
      <c r="R2146" t="s">
        <v>72</v>
      </c>
      <c r="S2146" s="83">
        <v>4356</v>
      </c>
      <c r="T2146" s="83">
        <v>792</v>
      </c>
      <c r="U2146" s="83">
        <v>3564</v>
      </c>
      <c r="V2146" s="83">
        <v>0</v>
      </c>
      <c r="W2146" s="83">
        <v>0</v>
      </c>
      <c r="X2146" s="83">
        <v>6.1006088640646032</v>
      </c>
      <c r="Y2146">
        <v>0</v>
      </c>
      <c r="Z2146" s="83">
        <v>356.40000000000003</v>
      </c>
      <c r="AA2146" s="83">
        <v>362.50060886406459</v>
      </c>
    </row>
    <row r="2147" spans="1:27" x14ac:dyDescent="0.25">
      <c r="A2147" t="s">
        <v>1529</v>
      </c>
      <c r="B2147" t="s">
        <v>1529</v>
      </c>
      <c r="C2147" t="s">
        <v>3128</v>
      </c>
      <c r="D2147" t="s">
        <v>2723</v>
      </c>
      <c r="E2147" t="s">
        <v>3129</v>
      </c>
      <c r="F2147" t="s">
        <v>2745</v>
      </c>
      <c r="G2147" t="s">
        <v>2310</v>
      </c>
      <c r="H2147" t="s">
        <v>2746</v>
      </c>
      <c r="I2147" t="s">
        <v>68</v>
      </c>
      <c r="J2147" t="s">
        <v>80</v>
      </c>
      <c r="K2147" t="s">
        <v>83</v>
      </c>
      <c r="L2147" t="s">
        <v>82</v>
      </c>
      <c r="M2147" t="s">
        <v>210</v>
      </c>
      <c r="N2147" t="s">
        <v>211</v>
      </c>
      <c r="O2147" t="s">
        <v>413</v>
      </c>
      <c r="P2147" t="s">
        <v>2245</v>
      </c>
      <c r="Q2147" t="s">
        <v>2246</v>
      </c>
      <c r="R2147" t="s">
        <v>72</v>
      </c>
      <c r="S2147" s="83">
        <v>1386</v>
      </c>
      <c r="T2147" s="83">
        <v>396</v>
      </c>
      <c r="U2147" s="83">
        <v>990</v>
      </c>
      <c r="V2147" s="83">
        <v>0</v>
      </c>
      <c r="W2147" s="83">
        <v>0</v>
      </c>
      <c r="X2147" s="83">
        <v>3.0503044320323016</v>
      </c>
      <c r="Y2147">
        <v>0</v>
      </c>
      <c r="Z2147" s="83">
        <v>99</v>
      </c>
      <c r="AA2147" s="83">
        <v>102.05030443203229</v>
      </c>
    </row>
    <row r="2148" spans="1:27" x14ac:dyDescent="0.25">
      <c r="A2148" t="s">
        <v>1529</v>
      </c>
      <c r="B2148" t="s">
        <v>1529</v>
      </c>
      <c r="C2148" t="s">
        <v>3128</v>
      </c>
      <c r="D2148" t="s">
        <v>2723</v>
      </c>
      <c r="E2148" t="s">
        <v>3129</v>
      </c>
      <c r="F2148" t="s">
        <v>2745</v>
      </c>
      <c r="G2148" t="s">
        <v>2310</v>
      </c>
      <c r="H2148" t="s">
        <v>2746</v>
      </c>
      <c r="I2148" t="s">
        <v>68</v>
      </c>
      <c r="J2148" t="s">
        <v>80</v>
      </c>
      <c r="K2148" t="s">
        <v>83</v>
      </c>
      <c r="L2148" t="s">
        <v>82</v>
      </c>
      <c r="M2148" t="s">
        <v>210</v>
      </c>
      <c r="N2148" t="s">
        <v>211</v>
      </c>
      <c r="O2148" t="s">
        <v>413</v>
      </c>
      <c r="P2148" t="s">
        <v>2286</v>
      </c>
      <c r="Q2148" t="s">
        <v>2246</v>
      </c>
      <c r="R2148" t="s">
        <v>72</v>
      </c>
      <c r="S2148" s="83">
        <v>594</v>
      </c>
      <c r="T2148" s="83">
        <v>594</v>
      </c>
      <c r="U2148" s="83">
        <v>0</v>
      </c>
      <c r="V2148" s="83">
        <v>0</v>
      </c>
      <c r="W2148" s="83">
        <v>0</v>
      </c>
      <c r="X2148" s="83">
        <v>4.5754566480484531</v>
      </c>
      <c r="Y2148">
        <v>0</v>
      </c>
      <c r="Z2148" s="83">
        <v>0</v>
      </c>
      <c r="AA2148" s="83">
        <v>4.5754566480484513</v>
      </c>
    </row>
    <row r="2149" spans="1:27" x14ac:dyDescent="0.25">
      <c r="A2149" t="s">
        <v>1529</v>
      </c>
      <c r="B2149" t="s">
        <v>1529</v>
      </c>
      <c r="C2149" t="s">
        <v>3128</v>
      </c>
      <c r="D2149" t="s">
        <v>2723</v>
      </c>
      <c r="E2149" t="s">
        <v>3129</v>
      </c>
      <c r="F2149" t="s">
        <v>2745</v>
      </c>
      <c r="G2149" t="s">
        <v>2310</v>
      </c>
      <c r="H2149" t="s">
        <v>2746</v>
      </c>
      <c r="I2149" t="s">
        <v>68</v>
      </c>
      <c r="J2149" t="s">
        <v>80</v>
      </c>
      <c r="K2149" t="s">
        <v>83</v>
      </c>
      <c r="L2149" t="s">
        <v>82</v>
      </c>
      <c r="M2149" t="s">
        <v>210</v>
      </c>
      <c r="N2149" t="s">
        <v>211</v>
      </c>
      <c r="O2149" t="s">
        <v>413</v>
      </c>
      <c r="P2149" t="s">
        <v>3984</v>
      </c>
      <c r="Q2149" t="s">
        <v>1521</v>
      </c>
      <c r="R2149" t="s">
        <v>72</v>
      </c>
      <c r="S2149" s="83">
        <v>1222</v>
      </c>
      <c r="T2149" s="83">
        <v>0</v>
      </c>
      <c r="U2149" s="83">
        <v>1222</v>
      </c>
      <c r="V2149" s="83">
        <v>0</v>
      </c>
      <c r="W2149" s="83">
        <v>0</v>
      </c>
      <c r="X2149" s="83">
        <v>0</v>
      </c>
      <c r="Y2149">
        <v>0</v>
      </c>
      <c r="Z2149" s="83">
        <v>122.2</v>
      </c>
      <c r="AA2149" s="83">
        <v>122.2</v>
      </c>
    </row>
    <row r="2150" spans="1:27" x14ac:dyDescent="0.25">
      <c r="A2150" t="s">
        <v>1529</v>
      </c>
      <c r="B2150" t="s">
        <v>1529</v>
      </c>
      <c r="C2150" t="s">
        <v>3128</v>
      </c>
      <c r="D2150" t="s">
        <v>2723</v>
      </c>
      <c r="E2150" t="s">
        <v>3129</v>
      </c>
      <c r="F2150" t="s">
        <v>2745</v>
      </c>
      <c r="G2150" t="s">
        <v>2310</v>
      </c>
      <c r="H2150" t="s">
        <v>2746</v>
      </c>
      <c r="I2150" t="s">
        <v>68</v>
      </c>
      <c r="J2150" t="s">
        <v>80</v>
      </c>
      <c r="K2150" t="s">
        <v>83</v>
      </c>
      <c r="L2150" t="s">
        <v>82</v>
      </c>
      <c r="M2150" t="s">
        <v>210</v>
      </c>
      <c r="N2150" t="s">
        <v>211</v>
      </c>
      <c r="O2150" t="s">
        <v>212</v>
      </c>
      <c r="P2150" t="s">
        <v>213</v>
      </c>
      <c r="Q2150" t="s">
        <v>3705</v>
      </c>
      <c r="R2150" t="s">
        <v>72</v>
      </c>
      <c r="S2150" s="83">
        <v>13611.25</v>
      </c>
      <c r="T2150" s="83">
        <v>2177.8000000000002</v>
      </c>
      <c r="U2150" s="83">
        <v>11433.45</v>
      </c>
      <c r="V2150" s="83">
        <v>0</v>
      </c>
      <c r="W2150" s="83">
        <v>0</v>
      </c>
      <c r="X2150" s="83">
        <v>16.775133818383704</v>
      </c>
      <c r="Y2150">
        <v>0</v>
      </c>
      <c r="Z2150" s="83">
        <v>1143.345</v>
      </c>
      <c r="AA2150" s="83">
        <v>1160.1201338183837</v>
      </c>
    </row>
    <row r="2151" spans="1:27" x14ac:dyDescent="0.25">
      <c r="A2151" t="s">
        <v>1529</v>
      </c>
      <c r="B2151" t="s">
        <v>1529</v>
      </c>
      <c r="C2151" t="s">
        <v>3128</v>
      </c>
      <c r="D2151" t="s">
        <v>2723</v>
      </c>
      <c r="E2151" t="s">
        <v>3129</v>
      </c>
      <c r="F2151" t="s">
        <v>2745</v>
      </c>
      <c r="G2151" t="s">
        <v>2310</v>
      </c>
      <c r="H2151" t="s">
        <v>2746</v>
      </c>
      <c r="I2151" t="s">
        <v>68</v>
      </c>
      <c r="J2151" t="s">
        <v>80</v>
      </c>
      <c r="K2151" t="s">
        <v>83</v>
      </c>
      <c r="L2151" t="s">
        <v>82</v>
      </c>
      <c r="M2151" t="s">
        <v>210</v>
      </c>
      <c r="N2151" t="s">
        <v>211</v>
      </c>
      <c r="O2151" t="s">
        <v>212</v>
      </c>
      <c r="P2151" t="s">
        <v>539</v>
      </c>
      <c r="Q2151" t="s">
        <v>1977</v>
      </c>
      <c r="R2151" t="s">
        <v>72</v>
      </c>
      <c r="S2151" s="83">
        <v>15549.599999999999</v>
      </c>
      <c r="T2151" s="83">
        <v>16067.920000000002</v>
      </c>
      <c r="U2151" s="83">
        <v>-518.32000000000335</v>
      </c>
      <c r="V2151" s="83">
        <v>0</v>
      </c>
      <c r="W2151" s="83">
        <v>0</v>
      </c>
      <c r="X2151" s="83">
        <v>123.76779694328401</v>
      </c>
      <c r="Y2151">
        <v>0</v>
      </c>
      <c r="Z2151" s="83">
        <v>-51.832000000000335</v>
      </c>
      <c r="AA2151" s="83">
        <v>71.935796943283776</v>
      </c>
    </row>
    <row r="2152" spans="1:27" x14ac:dyDescent="0.25">
      <c r="A2152" t="s">
        <v>1529</v>
      </c>
      <c r="B2152" t="s">
        <v>1529</v>
      </c>
      <c r="C2152" t="s">
        <v>3128</v>
      </c>
      <c r="D2152" t="s">
        <v>2723</v>
      </c>
      <c r="E2152" t="s">
        <v>3129</v>
      </c>
      <c r="F2152" t="s">
        <v>2745</v>
      </c>
      <c r="G2152" t="s">
        <v>2310</v>
      </c>
      <c r="H2152" t="s">
        <v>2746</v>
      </c>
      <c r="I2152" t="s">
        <v>68</v>
      </c>
      <c r="J2152" t="s">
        <v>80</v>
      </c>
      <c r="K2152" t="s">
        <v>83</v>
      </c>
      <c r="L2152" t="s">
        <v>82</v>
      </c>
      <c r="M2152" t="s">
        <v>210</v>
      </c>
      <c r="N2152" t="s">
        <v>211</v>
      </c>
      <c r="O2152" t="s">
        <v>212</v>
      </c>
      <c r="P2152" t="s">
        <v>2966</v>
      </c>
      <c r="Q2152" t="s">
        <v>2967</v>
      </c>
      <c r="R2152" t="s">
        <v>72</v>
      </c>
      <c r="S2152" s="83">
        <v>0</v>
      </c>
      <c r="T2152" s="83">
        <v>4146.5600000000004</v>
      </c>
      <c r="U2152" s="83">
        <v>-4146.5600000000004</v>
      </c>
      <c r="V2152" s="83">
        <v>0</v>
      </c>
      <c r="W2152" s="83">
        <v>0</v>
      </c>
      <c r="X2152" s="83">
        <v>31.940076630524906</v>
      </c>
      <c r="Y2152">
        <v>0</v>
      </c>
      <c r="Z2152" s="83">
        <v>-414.65600000000006</v>
      </c>
      <c r="AA2152" s="83">
        <v>-382.71592336947515</v>
      </c>
    </row>
    <row r="2153" spans="1:27" x14ac:dyDescent="0.25">
      <c r="A2153" t="s">
        <v>1529</v>
      </c>
      <c r="B2153" t="s">
        <v>1529</v>
      </c>
      <c r="C2153" t="s">
        <v>3128</v>
      </c>
      <c r="D2153" t="s">
        <v>2723</v>
      </c>
      <c r="E2153" t="s">
        <v>3129</v>
      </c>
      <c r="F2153" t="s">
        <v>2745</v>
      </c>
      <c r="G2153" t="s">
        <v>2310</v>
      </c>
      <c r="H2153" t="s">
        <v>2746</v>
      </c>
      <c r="I2153" t="s">
        <v>68</v>
      </c>
      <c r="J2153" t="s">
        <v>80</v>
      </c>
      <c r="K2153" t="s">
        <v>83</v>
      </c>
      <c r="L2153" t="s">
        <v>82</v>
      </c>
      <c r="M2153" t="s">
        <v>210</v>
      </c>
      <c r="N2153" t="s">
        <v>211</v>
      </c>
      <c r="O2153" t="s">
        <v>212</v>
      </c>
      <c r="P2153" t="s">
        <v>1978</v>
      </c>
      <c r="Q2153" t="s">
        <v>1979</v>
      </c>
      <c r="R2153" t="s">
        <v>72</v>
      </c>
      <c r="S2153" s="83">
        <v>28497.149999999994</v>
      </c>
      <c r="T2153" s="83">
        <v>9499.0499999999993</v>
      </c>
      <c r="U2153" s="83">
        <v>18998.099999999995</v>
      </c>
      <c r="V2153" s="83">
        <v>0</v>
      </c>
      <c r="W2153" s="83">
        <v>0</v>
      </c>
      <c r="X2153" s="83">
        <v>73.169177563374845</v>
      </c>
      <c r="Y2153">
        <v>0</v>
      </c>
      <c r="Z2153" s="83">
        <v>1899.8099999999997</v>
      </c>
      <c r="AA2153" s="83">
        <v>1972.9791775633746</v>
      </c>
    </row>
    <row r="2154" spans="1:27" x14ac:dyDescent="0.25">
      <c r="A2154" t="s">
        <v>1529</v>
      </c>
      <c r="B2154" t="s">
        <v>1529</v>
      </c>
      <c r="C2154" t="s">
        <v>3128</v>
      </c>
      <c r="D2154" t="s">
        <v>2723</v>
      </c>
      <c r="E2154" t="s">
        <v>3129</v>
      </c>
      <c r="F2154" t="s">
        <v>2745</v>
      </c>
      <c r="G2154" t="s">
        <v>2310</v>
      </c>
      <c r="H2154" t="s">
        <v>2746</v>
      </c>
      <c r="I2154" t="s">
        <v>68</v>
      </c>
      <c r="J2154" t="s">
        <v>80</v>
      </c>
      <c r="K2154" t="s">
        <v>83</v>
      </c>
      <c r="L2154" t="s">
        <v>82</v>
      </c>
      <c r="M2154" t="s">
        <v>210</v>
      </c>
      <c r="N2154" t="s">
        <v>211</v>
      </c>
      <c r="O2154" t="s">
        <v>212</v>
      </c>
      <c r="P2154" t="s">
        <v>3183</v>
      </c>
      <c r="Q2154" t="s">
        <v>3184</v>
      </c>
      <c r="R2154" t="s">
        <v>72</v>
      </c>
      <c r="S2154" s="83">
        <v>0</v>
      </c>
      <c r="T2154" s="83">
        <v>9499.0499999999993</v>
      </c>
      <c r="U2154" s="83">
        <v>-9499.0499999999993</v>
      </c>
      <c r="V2154" s="83">
        <v>0</v>
      </c>
      <c r="W2154" s="83">
        <v>0</v>
      </c>
      <c r="X2154" s="83">
        <v>73.169177563374845</v>
      </c>
      <c r="Y2154">
        <v>0</v>
      </c>
      <c r="Z2154" s="83">
        <v>-949.90499999999997</v>
      </c>
      <c r="AA2154" s="83">
        <v>-876.73582243662509</v>
      </c>
    </row>
    <row r="2155" spans="1:27" x14ac:dyDescent="0.25">
      <c r="A2155" t="s">
        <v>1529</v>
      </c>
      <c r="B2155" t="s">
        <v>1529</v>
      </c>
      <c r="C2155" t="s">
        <v>3128</v>
      </c>
      <c r="D2155" t="s">
        <v>2723</v>
      </c>
      <c r="E2155" t="s">
        <v>3129</v>
      </c>
      <c r="F2155" t="s">
        <v>2745</v>
      </c>
      <c r="G2155" t="s">
        <v>2310</v>
      </c>
      <c r="H2155" t="s">
        <v>2746</v>
      </c>
      <c r="I2155" t="s">
        <v>68</v>
      </c>
      <c r="J2155" t="s">
        <v>80</v>
      </c>
      <c r="K2155" t="s">
        <v>83</v>
      </c>
      <c r="L2155" t="s">
        <v>82</v>
      </c>
      <c r="M2155" t="s">
        <v>210</v>
      </c>
      <c r="N2155" t="s">
        <v>211</v>
      </c>
      <c r="O2155" t="s">
        <v>212</v>
      </c>
      <c r="P2155" t="s">
        <v>3185</v>
      </c>
      <c r="Q2155" t="s">
        <v>3186</v>
      </c>
      <c r="R2155" t="s">
        <v>72</v>
      </c>
      <c r="S2155" s="83">
        <v>0</v>
      </c>
      <c r="T2155" s="83">
        <v>9875.25</v>
      </c>
      <c r="U2155" s="83">
        <v>-9875.25</v>
      </c>
      <c r="V2155" s="83">
        <v>0</v>
      </c>
      <c r="W2155" s="83">
        <v>0</v>
      </c>
      <c r="X2155" s="83">
        <v>76.066966773805532</v>
      </c>
      <c r="Y2155">
        <v>0</v>
      </c>
      <c r="Z2155" s="83">
        <v>-987.52500000000009</v>
      </c>
      <c r="AA2155" s="83">
        <v>-911.45803322619452</v>
      </c>
    </row>
    <row r="2156" spans="1:27" x14ac:dyDescent="0.25">
      <c r="A2156" t="s">
        <v>1529</v>
      </c>
      <c r="B2156" t="s">
        <v>1529</v>
      </c>
      <c r="C2156" t="s">
        <v>3128</v>
      </c>
      <c r="D2156" t="s">
        <v>2723</v>
      </c>
      <c r="E2156" t="s">
        <v>3129</v>
      </c>
      <c r="F2156" t="s">
        <v>2745</v>
      </c>
      <c r="G2156" t="s">
        <v>2310</v>
      </c>
      <c r="H2156" t="s">
        <v>2746</v>
      </c>
      <c r="I2156" t="s">
        <v>68</v>
      </c>
      <c r="J2156" t="s">
        <v>80</v>
      </c>
      <c r="K2156" t="s">
        <v>83</v>
      </c>
      <c r="L2156" t="s">
        <v>82</v>
      </c>
      <c r="M2156" t="s">
        <v>210</v>
      </c>
      <c r="N2156" t="s">
        <v>211</v>
      </c>
      <c r="O2156" t="s">
        <v>747</v>
      </c>
      <c r="P2156" t="s">
        <v>1724</v>
      </c>
      <c r="Q2156" t="s">
        <v>1725</v>
      </c>
      <c r="R2156" t="s">
        <v>72</v>
      </c>
      <c r="S2156" s="83">
        <v>0</v>
      </c>
      <c r="T2156" s="83">
        <v>5983.67</v>
      </c>
      <c r="U2156" s="83">
        <v>-5983.67</v>
      </c>
      <c r="V2156" s="83">
        <v>0</v>
      </c>
      <c r="W2156" s="83">
        <v>0</v>
      </c>
      <c r="X2156" s="83">
        <v>46.090947274794758</v>
      </c>
      <c r="Y2156">
        <v>0</v>
      </c>
      <c r="Z2156" s="83">
        <v>-598.36700000000008</v>
      </c>
      <c r="AA2156" s="83">
        <v>-552.27605272520532</v>
      </c>
    </row>
    <row r="2157" spans="1:27" x14ac:dyDescent="0.25">
      <c r="A2157" t="s">
        <v>1529</v>
      </c>
      <c r="B2157" t="s">
        <v>1529</v>
      </c>
      <c r="C2157" t="s">
        <v>3128</v>
      </c>
      <c r="D2157" t="s">
        <v>2723</v>
      </c>
      <c r="E2157" t="s">
        <v>3129</v>
      </c>
      <c r="F2157" t="s">
        <v>2745</v>
      </c>
      <c r="G2157" t="s">
        <v>2310</v>
      </c>
      <c r="H2157" t="s">
        <v>2746</v>
      </c>
      <c r="I2157" t="s">
        <v>68</v>
      </c>
      <c r="J2157" t="s">
        <v>80</v>
      </c>
      <c r="K2157" t="s">
        <v>83</v>
      </c>
      <c r="L2157" t="s">
        <v>82</v>
      </c>
      <c r="M2157" t="s">
        <v>210</v>
      </c>
      <c r="N2157" t="s">
        <v>211</v>
      </c>
      <c r="O2157" t="s">
        <v>747</v>
      </c>
      <c r="P2157" t="s">
        <v>1720</v>
      </c>
      <c r="Q2157" t="s">
        <v>1721</v>
      </c>
      <c r="R2157" t="s">
        <v>72</v>
      </c>
      <c r="S2157" s="83">
        <v>12822.150000000001</v>
      </c>
      <c r="T2157" s="83">
        <v>5983.67</v>
      </c>
      <c r="U2157" s="83">
        <v>6838.4800000000014</v>
      </c>
      <c r="V2157" s="83">
        <v>0</v>
      </c>
      <c r="W2157" s="83">
        <v>0</v>
      </c>
      <c r="X2157" s="83">
        <v>46.090947274794758</v>
      </c>
      <c r="Y2157">
        <v>0</v>
      </c>
      <c r="Z2157" s="83">
        <v>683.84800000000007</v>
      </c>
      <c r="AA2157" s="83">
        <v>729.93894727479483</v>
      </c>
    </row>
    <row r="2158" spans="1:27" x14ac:dyDescent="0.25">
      <c r="A2158" t="s">
        <v>1529</v>
      </c>
      <c r="B2158" t="s">
        <v>1529</v>
      </c>
      <c r="C2158" t="s">
        <v>3128</v>
      </c>
      <c r="D2158" t="s">
        <v>2723</v>
      </c>
      <c r="E2158" t="s">
        <v>3129</v>
      </c>
      <c r="F2158" t="s">
        <v>2745</v>
      </c>
      <c r="G2158" t="s">
        <v>2310</v>
      </c>
      <c r="H2158" t="s">
        <v>2746</v>
      </c>
      <c r="I2158" t="s">
        <v>68</v>
      </c>
      <c r="J2158" t="s">
        <v>80</v>
      </c>
      <c r="K2158" t="s">
        <v>83</v>
      </c>
      <c r="L2158" t="s">
        <v>82</v>
      </c>
      <c r="M2158" t="s">
        <v>210</v>
      </c>
      <c r="N2158" t="s">
        <v>211</v>
      </c>
      <c r="O2158" t="s">
        <v>747</v>
      </c>
      <c r="P2158" t="s">
        <v>1722</v>
      </c>
      <c r="Q2158" t="s">
        <v>1723</v>
      </c>
      <c r="R2158" t="s">
        <v>72</v>
      </c>
      <c r="S2158" s="83">
        <v>23934.68</v>
      </c>
      <c r="T2158" s="83">
        <v>1709.62</v>
      </c>
      <c r="U2158" s="83">
        <v>22225.06</v>
      </c>
      <c r="V2158" s="83">
        <v>0</v>
      </c>
      <c r="W2158" s="83">
        <v>0</v>
      </c>
      <c r="X2158" s="83">
        <v>13.168842078512787</v>
      </c>
      <c r="Y2158">
        <v>0</v>
      </c>
      <c r="Z2158" s="83">
        <v>2222.5060000000003</v>
      </c>
      <c r="AA2158" s="83">
        <v>2235.6748420785129</v>
      </c>
    </row>
    <row r="2159" spans="1:27" x14ac:dyDescent="0.25">
      <c r="A2159" t="s">
        <v>1529</v>
      </c>
      <c r="B2159" t="s">
        <v>1529</v>
      </c>
      <c r="C2159" t="s">
        <v>3128</v>
      </c>
      <c r="D2159" t="s">
        <v>2723</v>
      </c>
      <c r="E2159" t="s">
        <v>3129</v>
      </c>
      <c r="F2159" t="s">
        <v>2745</v>
      </c>
      <c r="G2159" t="s">
        <v>2310</v>
      </c>
      <c r="H2159" t="s">
        <v>2746</v>
      </c>
      <c r="I2159" t="s">
        <v>68</v>
      </c>
      <c r="J2159" t="s">
        <v>80</v>
      </c>
      <c r="K2159" t="s">
        <v>83</v>
      </c>
      <c r="L2159" t="s">
        <v>82</v>
      </c>
      <c r="M2159" t="s">
        <v>910</v>
      </c>
      <c r="N2159" t="s">
        <v>1982</v>
      </c>
      <c r="O2159" t="s">
        <v>1437</v>
      </c>
      <c r="P2159" t="s">
        <v>2435</v>
      </c>
      <c r="Q2159" t="s">
        <v>2436</v>
      </c>
      <c r="R2159" t="s">
        <v>72</v>
      </c>
      <c r="S2159" s="83">
        <v>12075</v>
      </c>
      <c r="T2159" s="83">
        <v>13876.27</v>
      </c>
      <c r="U2159" s="83">
        <v>-1801.2700000000004</v>
      </c>
      <c r="V2159" s="83">
        <v>0</v>
      </c>
      <c r="W2159" s="83">
        <v>0</v>
      </c>
      <c r="X2159" s="83">
        <v>106.88597949766887</v>
      </c>
      <c r="Y2159">
        <v>0</v>
      </c>
      <c r="Z2159" s="83">
        <v>-180.12700000000018</v>
      </c>
      <c r="AA2159" s="83">
        <v>-73.241020502331367</v>
      </c>
    </row>
    <row r="2160" spans="1:27" x14ac:dyDescent="0.25">
      <c r="A2160" t="s">
        <v>1529</v>
      </c>
      <c r="B2160" t="s">
        <v>1529</v>
      </c>
      <c r="C2160" t="s">
        <v>3128</v>
      </c>
      <c r="D2160" t="s">
        <v>2723</v>
      </c>
      <c r="E2160" t="s">
        <v>3129</v>
      </c>
      <c r="F2160" t="s">
        <v>2745</v>
      </c>
      <c r="G2160" t="s">
        <v>2310</v>
      </c>
      <c r="H2160" t="s">
        <v>2746</v>
      </c>
      <c r="I2160" t="s">
        <v>68</v>
      </c>
      <c r="J2160" t="s">
        <v>80</v>
      </c>
      <c r="K2160" t="s">
        <v>83</v>
      </c>
      <c r="L2160" t="s">
        <v>82</v>
      </c>
      <c r="M2160" t="s">
        <v>910</v>
      </c>
      <c r="N2160" t="s">
        <v>1982</v>
      </c>
      <c r="O2160" t="s">
        <v>1437</v>
      </c>
      <c r="P2160" t="s">
        <v>1985</v>
      </c>
      <c r="Q2160" t="s">
        <v>1986</v>
      </c>
      <c r="R2160" t="s">
        <v>72</v>
      </c>
      <c r="S2160" s="83">
        <v>12075</v>
      </c>
      <c r="T2160" s="83">
        <v>7331.64</v>
      </c>
      <c r="U2160" s="83">
        <v>4743.3599999999997</v>
      </c>
      <c r="V2160" s="83">
        <v>0</v>
      </c>
      <c r="W2160" s="83">
        <v>0</v>
      </c>
      <c r="X2160" s="83">
        <v>56.474075722387134</v>
      </c>
      <c r="Y2160">
        <v>0</v>
      </c>
      <c r="Z2160" s="83">
        <v>474.3359999999999</v>
      </c>
      <c r="AA2160" s="83">
        <v>530.81007572238707</v>
      </c>
    </row>
    <row r="2161" spans="1:27" x14ac:dyDescent="0.25">
      <c r="A2161" t="s">
        <v>1529</v>
      </c>
      <c r="B2161" t="s">
        <v>1529</v>
      </c>
      <c r="C2161" t="s">
        <v>3128</v>
      </c>
      <c r="D2161" t="s">
        <v>2723</v>
      </c>
      <c r="E2161" t="s">
        <v>3129</v>
      </c>
      <c r="F2161" t="s">
        <v>2745</v>
      </c>
      <c r="G2161" t="s">
        <v>2310</v>
      </c>
      <c r="H2161" t="s">
        <v>2746</v>
      </c>
      <c r="I2161" t="s">
        <v>68</v>
      </c>
      <c r="J2161" t="s">
        <v>80</v>
      </c>
      <c r="K2161" t="s">
        <v>83</v>
      </c>
      <c r="L2161" t="s">
        <v>82</v>
      </c>
      <c r="M2161" t="s">
        <v>910</v>
      </c>
      <c r="N2161" t="s">
        <v>1982</v>
      </c>
      <c r="O2161" t="s">
        <v>1437</v>
      </c>
      <c r="P2161" t="s">
        <v>2809</v>
      </c>
      <c r="Q2161" t="s">
        <v>2810</v>
      </c>
      <c r="R2161" t="s">
        <v>72</v>
      </c>
      <c r="S2161" s="83">
        <v>23575</v>
      </c>
      <c r="T2161" s="83">
        <v>15994.77</v>
      </c>
      <c r="U2161" s="83">
        <v>7580.23</v>
      </c>
      <c r="V2161" s="83">
        <v>0</v>
      </c>
      <c r="W2161" s="83">
        <v>0</v>
      </c>
      <c r="X2161" s="83">
        <v>123.2043379301447</v>
      </c>
      <c r="Y2161">
        <v>0</v>
      </c>
      <c r="Z2161" s="83">
        <v>758.02299999999991</v>
      </c>
      <c r="AA2161" s="83">
        <v>881.22733793014459</v>
      </c>
    </row>
    <row r="2162" spans="1:27" x14ac:dyDescent="0.25">
      <c r="A2162" t="s">
        <v>1529</v>
      </c>
      <c r="B2162" t="s">
        <v>1529</v>
      </c>
      <c r="C2162" t="s">
        <v>3128</v>
      </c>
      <c r="D2162" t="s">
        <v>2723</v>
      </c>
      <c r="E2162" t="s">
        <v>3129</v>
      </c>
      <c r="F2162" t="s">
        <v>2745</v>
      </c>
      <c r="G2162" t="s">
        <v>2310</v>
      </c>
      <c r="H2162" t="s">
        <v>2746</v>
      </c>
      <c r="I2162" t="s">
        <v>68</v>
      </c>
      <c r="J2162" t="s">
        <v>80</v>
      </c>
      <c r="K2162" t="s">
        <v>83</v>
      </c>
      <c r="L2162" t="s">
        <v>82</v>
      </c>
      <c r="M2162" t="s">
        <v>1539</v>
      </c>
      <c r="N2162" t="s">
        <v>206</v>
      </c>
      <c r="O2162" t="s">
        <v>207</v>
      </c>
      <c r="P2162" t="s">
        <v>2998</v>
      </c>
      <c r="Q2162" t="s">
        <v>2999</v>
      </c>
      <c r="R2162" t="s">
        <v>72</v>
      </c>
      <c r="S2162" s="83">
        <v>55542</v>
      </c>
      <c r="T2162" s="83">
        <v>24982.5</v>
      </c>
      <c r="U2162" s="83">
        <v>30559.5</v>
      </c>
      <c r="V2162" s="83">
        <v>0</v>
      </c>
      <c r="W2162" s="83">
        <v>0</v>
      </c>
      <c r="X2162" s="83">
        <v>192.43492543749235</v>
      </c>
      <c r="Y2162">
        <v>0</v>
      </c>
      <c r="Z2162" s="83">
        <v>3055.9500000000003</v>
      </c>
      <c r="AA2162" s="83">
        <v>3248.3849254374923</v>
      </c>
    </row>
    <row r="2163" spans="1:27" x14ac:dyDescent="0.25">
      <c r="A2163" t="s">
        <v>1529</v>
      </c>
      <c r="B2163" t="s">
        <v>1529</v>
      </c>
      <c r="C2163" t="s">
        <v>3128</v>
      </c>
      <c r="D2163" t="s">
        <v>2723</v>
      </c>
      <c r="E2163" t="s">
        <v>3129</v>
      </c>
      <c r="F2163" t="s">
        <v>2745</v>
      </c>
      <c r="G2163" t="s">
        <v>2310</v>
      </c>
      <c r="H2163" t="s">
        <v>2746</v>
      </c>
      <c r="I2163" t="s">
        <v>68</v>
      </c>
      <c r="J2163" t="s">
        <v>80</v>
      </c>
      <c r="K2163" t="s">
        <v>83</v>
      </c>
      <c r="L2163" t="s">
        <v>82</v>
      </c>
      <c r="M2163" t="s">
        <v>1539</v>
      </c>
      <c r="N2163" t="s">
        <v>206</v>
      </c>
      <c r="O2163" t="s">
        <v>537</v>
      </c>
      <c r="P2163" t="s">
        <v>3178</v>
      </c>
      <c r="Q2163" t="s">
        <v>1704</v>
      </c>
      <c r="R2163" t="s">
        <v>72</v>
      </c>
      <c r="S2163" s="83">
        <v>4985.55</v>
      </c>
      <c r="T2163" s="83">
        <v>8863.2000000000007</v>
      </c>
      <c r="U2163" s="83">
        <v>-3877.6500000000005</v>
      </c>
      <c r="V2163" s="83">
        <v>0</v>
      </c>
      <c r="W2163" s="83">
        <v>0</v>
      </c>
      <c r="X2163" s="83">
        <v>68.271359196941148</v>
      </c>
      <c r="Y2163">
        <v>0</v>
      </c>
      <c r="Z2163" s="83">
        <v>-387.76499999999999</v>
      </c>
      <c r="AA2163" s="83">
        <v>-319.49364080305884</v>
      </c>
    </row>
    <row r="2164" spans="1:27" x14ac:dyDescent="0.25">
      <c r="A2164" t="s">
        <v>1529</v>
      </c>
      <c r="B2164" t="s">
        <v>1529</v>
      </c>
      <c r="C2164" t="s">
        <v>3128</v>
      </c>
      <c r="D2164" t="s">
        <v>2723</v>
      </c>
      <c r="E2164" t="s">
        <v>3129</v>
      </c>
      <c r="F2164" t="s">
        <v>2745</v>
      </c>
      <c r="G2164" t="s">
        <v>2310</v>
      </c>
      <c r="H2164" t="s">
        <v>2746</v>
      </c>
      <c r="I2164" t="s">
        <v>68</v>
      </c>
      <c r="J2164" t="s">
        <v>80</v>
      </c>
      <c r="K2164" t="s">
        <v>83</v>
      </c>
      <c r="L2164" t="s">
        <v>82</v>
      </c>
      <c r="M2164" t="s">
        <v>1539</v>
      </c>
      <c r="N2164" t="s">
        <v>206</v>
      </c>
      <c r="O2164" t="s">
        <v>537</v>
      </c>
      <c r="P2164" t="s">
        <v>3179</v>
      </c>
      <c r="Q2164" t="s">
        <v>3180</v>
      </c>
      <c r="R2164" t="s">
        <v>72</v>
      </c>
      <c r="S2164" s="83">
        <v>3877.7</v>
      </c>
      <c r="T2164" s="83">
        <v>4985.55</v>
      </c>
      <c r="U2164" s="83">
        <v>-1107.8500000000004</v>
      </c>
      <c r="V2164" s="83">
        <v>0</v>
      </c>
      <c r="W2164" s="83">
        <v>0</v>
      </c>
      <c r="X2164" s="83">
        <v>38.402639548279403</v>
      </c>
      <c r="Y2164">
        <v>0</v>
      </c>
      <c r="Z2164" s="83">
        <v>-110.78500000000005</v>
      </c>
      <c r="AA2164" s="83">
        <v>-72.382360451720643</v>
      </c>
    </row>
    <row r="2165" spans="1:27" x14ac:dyDescent="0.25">
      <c r="A2165" t="s">
        <v>1529</v>
      </c>
      <c r="B2165" t="s">
        <v>1529</v>
      </c>
      <c r="C2165" t="s">
        <v>3128</v>
      </c>
      <c r="D2165" t="s">
        <v>2723</v>
      </c>
      <c r="E2165" t="s">
        <v>3129</v>
      </c>
      <c r="F2165" t="s">
        <v>2745</v>
      </c>
      <c r="G2165" t="s">
        <v>2310</v>
      </c>
      <c r="H2165" t="s">
        <v>2746</v>
      </c>
      <c r="I2165" t="s">
        <v>68</v>
      </c>
      <c r="J2165" t="s">
        <v>80</v>
      </c>
      <c r="K2165" t="s">
        <v>83</v>
      </c>
      <c r="L2165" t="s">
        <v>82</v>
      </c>
      <c r="M2165" t="s">
        <v>1539</v>
      </c>
      <c r="N2165" t="s">
        <v>206</v>
      </c>
      <c r="O2165" t="s">
        <v>537</v>
      </c>
      <c r="P2165" t="s">
        <v>3975</v>
      </c>
      <c r="Q2165" t="s">
        <v>2032</v>
      </c>
      <c r="R2165" t="s">
        <v>72</v>
      </c>
      <c r="S2165" s="83">
        <v>3323.7</v>
      </c>
      <c r="T2165" s="83">
        <v>0</v>
      </c>
      <c r="U2165" s="83">
        <v>3323.7</v>
      </c>
      <c r="V2165" s="83">
        <v>0</v>
      </c>
      <c r="W2165" s="83">
        <v>0</v>
      </c>
      <c r="X2165" s="83">
        <v>0</v>
      </c>
      <c r="Y2165">
        <v>0</v>
      </c>
      <c r="Z2165" s="83">
        <v>332.37</v>
      </c>
      <c r="AA2165" s="83">
        <v>332.37</v>
      </c>
    </row>
    <row r="2166" spans="1:27" x14ac:dyDescent="0.25">
      <c r="A2166" t="s">
        <v>1529</v>
      </c>
      <c r="B2166" t="s">
        <v>1529</v>
      </c>
      <c r="C2166" t="s">
        <v>3128</v>
      </c>
      <c r="D2166" t="s">
        <v>2723</v>
      </c>
      <c r="E2166" t="s">
        <v>3129</v>
      </c>
      <c r="F2166" t="s">
        <v>2745</v>
      </c>
      <c r="G2166" t="s">
        <v>2310</v>
      </c>
      <c r="H2166" t="s">
        <v>2746</v>
      </c>
      <c r="I2166" t="s">
        <v>68</v>
      </c>
      <c r="J2166" t="s">
        <v>80</v>
      </c>
      <c r="K2166" t="s">
        <v>83</v>
      </c>
      <c r="L2166" t="s">
        <v>82</v>
      </c>
      <c r="M2166" t="s">
        <v>1539</v>
      </c>
      <c r="N2166" t="s">
        <v>206</v>
      </c>
      <c r="O2166" t="s">
        <v>407</v>
      </c>
      <c r="P2166" t="s">
        <v>2073</v>
      </c>
      <c r="Q2166" t="s">
        <v>2074</v>
      </c>
      <c r="R2166" t="s">
        <v>72</v>
      </c>
      <c r="S2166" s="83">
        <v>1452.36</v>
      </c>
      <c r="T2166" s="83">
        <v>10166.52</v>
      </c>
      <c r="U2166" s="83">
        <v>-8714.16</v>
      </c>
      <c r="V2166" s="83">
        <v>0</v>
      </c>
      <c r="W2166" s="83">
        <v>0</v>
      </c>
      <c r="X2166" s="83">
        <v>78.310558117032912</v>
      </c>
      <c r="Y2166">
        <v>0</v>
      </c>
      <c r="Z2166" s="83">
        <v>-871.41600000000005</v>
      </c>
      <c r="AA2166" s="83">
        <v>-793.10544188296706</v>
      </c>
    </row>
    <row r="2167" spans="1:27" x14ac:dyDescent="0.25">
      <c r="A2167" t="s">
        <v>1529</v>
      </c>
      <c r="B2167" t="s">
        <v>1529</v>
      </c>
      <c r="C2167" t="s">
        <v>3128</v>
      </c>
      <c r="D2167" t="s">
        <v>2723</v>
      </c>
      <c r="E2167" t="s">
        <v>3129</v>
      </c>
      <c r="F2167" t="s">
        <v>2745</v>
      </c>
      <c r="G2167" t="s">
        <v>2310</v>
      </c>
      <c r="H2167" t="s">
        <v>2746</v>
      </c>
      <c r="I2167" t="s">
        <v>68</v>
      </c>
      <c r="J2167" t="s">
        <v>80</v>
      </c>
      <c r="K2167" t="s">
        <v>83</v>
      </c>
      <c r="L2167" t="s">
        <v>82</v>
      </c>
      <c r="M2167" t="s">
        <v>1539</v>
      </c>
      <c r="N2167" t="s">
        <v>206</v>
      </c>
      <c r="O2167" t="s">
        <v>208</v>
      </c>
      <c r="P2167" t="s">
        <v>1658</v>
      </c>
      <c r="Q2167" t="s">
        <v>1659</v>
      </c>
      <c r="R2167" t="s">
        <v>72</v>
      </c>
      <c r="S2167" s="83">
        <v>5037.3999999999996</v>
      </c>
      <c r="T2167" s="83">
        <v>0</v>
      </c>
      <c r="U2167" s="83">
        <v>5037.3999999999996</v>
      </c>
      <c r="V2167" s="83">
        <v>0</v>
      </c>
      <c r="W2167" s="83">
        <v>0</v>
      </c>
      <c r="X2167" s="83">
        <v>0</v>
      </c>
      <c r="Y2167">
        <v>0</v>
      </c>
      <c r="Z2167" s="83">
        <v>503.74</v>
      </c>
      <c r="AA2167" s="83">
        <v>503.74</v>
      </c>
    </row>
    <row r="2168" spans="1:27" x14ac:dyDescent="0.25">
      <c r="A2168" t="s">
        <v>1529</v>
      </c>
      <c r="B2168" t="s">
        <v>1529</v>
      </c>
      <c r="C2168" t="s">
        <v>3128</v>
      </c>
      <c r="D2168" t="s">
        <v>2723</v>
      </c>
      <c r="E2168" t="s">
        <v>3129</v>
      </c>
      <c r="F2168" t="s">
        <v>2745</v>
      </c>
      <c r="G2168" t="s">
        <v>2310</v>
      </c>
      <c r="H2168" t="s">
        <v>2746</v>
      </c>
      <c r="I2168" t="s">
        <v>68</v>
      </c>
      <c r="J2168" t="s">
        <v>80</v>
      </c>
      <c r="K2168" t="s">
        <v>83</v>
      </c>
      <c r="L2168" t="s">
        <v>82</v>
      </c>
      <c r="M2168" t="s">
        <v>1539</v>
      </c>
      <c r="N2168" t="s">
        <v>206</v>
      </c>
      <c r="O2168" t="s">
        <v>209</v>
      </c>
      <c r="P2168" t="s">
        <v>2622</v>
      </c>
      <c r="Q2168" t="s">
        <v>2623</v>
      </c>
      <c r="R2168" t="s">
        <v>72</v>
      </c>
      <c r="S2168" s="83">
        <v>3331.04</v>
      </c>
      <c r="T2168" s="83">
        <v>12491.400000000001</v>
      </c>
      <c r="U2168" s="83">
        <v>-9160.36</v>
      </c>
      <c r="V2168" s="83">
        <v>0</v>
      </c>
      <c r="W2168" s="83">
        <v>0</v>
      </c>
      <c r="X2168" s="83">
        <v>96.218618137091653</v>
      </c>
      <c r="Y2168">
        <v>0</v>
      </c>
      <c r="Z2168" s="83">
        <v>-916.03600000000006</v>
      </c>
      <c r="AA2168" s="83">
        <v>-819.81738186290841</v>
      </c>
    </row>
    <row r="2169" spans="1:27" x14ac:dyDescent="0.25">
      <c r="A2169" t="s">
        <v>1529</v>
      </c>
      <c r="B2169" t="s">
        <v>1529</v>
      </c>
      <c r="C2169" t="s">
        <v>3128</v>
      </c>
      <c r="D2169" t="s">
        <v>2723</v>
      </c>
      <c r="E2169" t="s">
        <v>3129</v>
      </c>
      <c r="F2169" t="s">
        <v>2745</v>
      </c>
      <c r="G2169" t="s">
        <v>2310</v>
      </c>
      <c r="H2169" t="s">
        <v>2746</v>
      </c>
      <c r="I2169" t="s">
        <v>68</v>
      </c>
      <c r="J2169" t="s">
        <v>80</v>
      </c>
      <c r="K2169" t="s">
        <v>83</v>
      </c>
      <c r="L2169" t="s">
        <v>82</v>
      </c>
      <c r="M2169" t="s">
        <v>1539</v>
      </c>
      <c r="N2169" t="s">
        <v>206</v>
      </c>
      <c r="O2169" t="s">
        <v>209</v>
      </c>
      <c r="P2169" t="s">
        <v>1589</v>
      </c>
      <c r="Q2169" t="s">
        <v>1590</v>
      </c>
      <c r="R2169" t="s">
        <v>72</v>
      </c>
      <c r="S2169" s="83">
        <v>4996.5</v>
      </c>
      <c r="T2169" s="83">
        <v>2498.25</v>
      </c>
      <c r="U2169" s="83">
        <v>2498.25</v>
      </c>
      <c r="V2169" s="83">
        <v>0</v>
      </c>
      <c r="W2169" s="83">
        <v>0</v>
      </c>
      <c r="X2169" s="83">
        <v>19.243492543749234</v>
      </c>
      <c r="Y2169">
        <v>0</v>
      </c>
      <c r="Z2169" s="83">
        <v>249.82500000000002</v>
      </c>
      <c r="AA2169" s="83">
        <v>269.06849254374924</v>
      </c>
    </row>
    <row r="2170" spans="1:27" x14ac:dyDescent="0.25">
      <c r="A2170" t="s">
        <v>1529</v>
      </c>
      <c r="B2170" t="s">
        <v>1529</v>
      </c>
      <c r="C2170" t="s">
        <v>3128</v>
      </c>
      <c r="D2170" t="s">
        <v>2723</v>
      </c>
      <c r="E2170" t="s">
        <v>3129</v>
      </c>
      <c r="F2170" t="s">
        <v>2745</v>
      </c>
      <c r="G2170" t="s">
        <v>2310</v>
      </c>
      <c r="H2170" t="s">
        <v>2746</v>
      </c>
      <c r="I2170" t="s">
        <v>68</v>
      </c>
      <c r="J2170" t="s">
        <v>80</v>
      </c>
      <c r="K2170" t="s">
        <v>83</v>
      </c>
      <c r="L2170" t="s">
        <v>82</v>
      </c>
      <c r="M2170" t="s">
        <v>1539</v>
      </c>
      <c r="N2170" t="s">
        <v>206</v>
      </c>
      <c r="O2170" t="s">
        <v>1433</v>
      </c>
      <c r="P2170" t="s">
        <v>2699</v>
      </c>
      <c r="Q2170" t="s">
        <v>2700</v>
      </c>
      <c r="R2170" t="s">
        <v>72</v>
      </c>
      <c r="S2170" s="83">
        <v>3048.4</v>
      </c>
      <c r="T2170" s="83">
        <v>0</v>
      </c>
      <c r="U2170" s="83">
        <v>3048.4</v>
      </c>
      <c r="V2170" s="83">
        <v>0</v>
      </c>
      <c r="W2170" s="83">
        <v>0</v>
      </c>
      <c r="X2170" s="83">
        <v>0</v>
      </c>
      <c r="Y2170">
        <v>0</v>
      </c>
      <c r="Z2170" s="83">
        <v>304.84000000000003</v>
      </c>
      <c r="AA2170" s="83">
        <v>304.84000000000003</v>
      </c>
    </row>
    <row r="2171" spans="1:27" x14ac:dyDescent="0.25">
      <c r="A2171" t="s">
        <v>1529</v>
      </c>
      <c r="B2171" t="s">
        <v>1529</v>
      </c>
      <c r="C2171" t="s">
        <v>3128</v>
      </c>
      <c r="D2171" t="s">
        <v>2723</v>
      </c>
      <c r="E2171" t="s">
        <v>3129</v>
      </c>
      <c r="F2171" t="s">
        <v>2745</v>
      </c>
      <c r="G2171" t="s">
        <v>2310</v>
      </c>
      <c r="H2171" t="s">
        <v>2746</v>
      </c>
      <c r="I2171" t="s">
        <v>68</v>
      </c>
      <c r="J2171" t="s">
        <v>80</v>
      </c>
      <c r="K2171" t="s">
        <v>83</v>
      </c>
      <c r="L2171" t="s">
        <v>82</v>
      </c>
      <c r="M2171" t="s">
        <v>1539</v>
      </c>
      <c r="N2171" t="s">
        <v>206</v>
      </c>
      <c r="O2171" t="s">
        <v>1434</v>
      </c>
      <c r="P2171" t="s">
        <v>2075</v>
      </c>
      <c r="Q2171" t="s">
        <v>2076</v>
      </c>
      <c r="R2171" t="s">
        <v>72</v>
      </c>
      <c r="S2171" s="83">
        <v>153667.91999999998</v>
      </c>
      <c r="T2171" s="83">
        <v>0</v>
      </c>
      <c r="U2171" s="83">
        <v>153667.91999999998</v>
      </c>
      <c r="V2171" s="83">
        <v>0</v>
      </c>
      <c r="W2171" s="83">
        <v>0</v>
      </c>
      <c r="X2171" s="83">
        <v>0</v>
      </c>
      <c r="Y2171">
        <v>0</v>
      </c>
      <c r="Z2171" s="83">
        <v>15366.792000000001</v>
      </c>
      <c r="AA2171" s="83">
        <v>15366.792000000001</v>
      </c>
    </row>
    <row r="2172" spans="1:27" x14ac:dyDescent="0.25">
      <c r="A2172" t="s">
        <v>1529</v>
      </c>
      <c r="B2172" t="s">
        <v>1529</v>
      </c>
      <c r="C2172" t="s">
        <v>3128</v>
      </c>
      <c r="D2172" t="s">
        <v>2723</v>
      </c>
      <c r="E2172" t="s">
        <v>3129</v>
      </c>
      <c r="F2172" t="s">
        <v>2745</v>
      </c>
      <c r="G2172" t="s">
        <v>2310</v>
      </c>
      <c r="H2172" t="s">
        <v>2746</v>
      </c>
      <c r="I2172" t="s">
        <v>68</v>
      </c>
      <c r="J2172" t="s">
        <v>80</v>
      </c>
      <c r="K2172" t="s">
        <v>83</v>
      </c>
      <c r="L2172" t="s">
        <v>82</v>
      </c>
      <c r="M2172" t="s">
        <v>1539</v>
      </c>
      <c r="N2172" t="s">
        <v>206</v>
      </c>
      <c r="O2172" t="s">
        <v>1434</v>
      </c>
      <c r="P2172" t="s">
        <v>3976</v>
      </c>
      <c r="Q2172" t="s">
        <v>3977</v>
      </c>
      <c r="R2172" t="s">
        <v>72</v>
      </c>
      <c r="S2172" s="83">
        <v>2271.15</v>
      </c>
      <c r="T2172" s="83">
        <v>0</v>
      </c>
      <c r="U2172" s="83">
        <v>2271.15</v>
      </c>
      <c r="V2172" s="83">
        <v>0</v>
      </c>
      <c r="W2172" s="83">
        <v>0</v>
      </c>
      <c r="X2172" s="83">
        <v>0</v>
      </c>
      <c r="Y2172">
        <v>0</v>
      </c>
      <c r="Z2172" s="83">
        <v>227.11500000000001</v>
      </c>
      <c r="AA2172" s="83">
        <v>227.11500000000001</v>
      </c>
    </row>
    <row r="2173" spans="1:27" x14ac:dyDescent="0.25">
      <c r="A2173" t="s">
        <v>1529</v>
      </c>
      <c r="B2173" t="s">
        <v>1529</v>
      </c>
      <c r="C2173" t="s">
        <v>3128</v>
      </c>
      <c r="D2173" t="s">
        <v>2723</v>
      </c>
      <c r="E2173" t="s">
        <v>3129</v>
      </c>
      <c r="F2173" t="s">
        <v>2745</v>
      </c>
      <c r="G2173" t="s">
        <v>2310</v>
      </c>
      <c r="H2173" t="s">
        <v>2746</v>
      </c>
      <c r="I2173" t="s">
        <v>68</v>
      </c>
      <c r="J2173" t="s">
        <v>80</v>
      </c>
      <c r="K2173" t="s">
        <v>83</v>
      </c>
      <c r="L2173" t="s">
        <v>82</v>
      </c>
      <c r="M2173" t="s">
        <v>1539</v>
      </c>
      <c r="N2173" t="s">
        <v>206</v>
      </c>
      <c r="O2173" t="s">
        <v>534</v>
      </c>
      <c r="P2173" t="s">
        <v>535</v>
      </c>
      <c r="Q2173" t="s">
        <v>536</v>
      </c>
      <c r="R2173" t="s">
        <v>72</v>
      </c>
      <c r="S2173" s="83">
        <v>0</v>
      </c>
      <c r="T2173" s="83">
        <v>35329</v>
      </c>
      <c r="U2173" s="83">
        <v>-35329</v>
      </c>
      <c r="V2173" s="83">
        <v>0</v>
      </c>
      <c r="W2173" s="83">
        <v>0</v>
      </c>
      <c r="X2173" s="83">
        <v>272.13183151330605</v>
      </c>
      <c r="Y2173">
        <v>0</v>
      </c>
      <c r="Z2173" s="83">
        <v>-3532.9000000000005</v>
      </c>
      <c r="AA2173" s="83">
        <v>-3260.7681684866943</v>
      </c>
    </row>
    <row r="2174" spans="1:27" x14ac:dyDescent="0.25">
      <c r="A2174" t="s">
        <v>1529</v>
      </c>
      <c r="B2174" t="s">
        <v>1529</v>
      </c>
      <c r="C2174" t="s">
        <v>3128</v>
      </c>
      <c r="D2174" t="s">
        <v>2723</v>
      </c>
      <c r="E2174" t="s">
        <v>3129</v>
      </c>
      <c r="F2174" t="s">
        <v>2745</v>
      </c>
      <c r="G2174" t="s">
        <v>2310</v>
      </c>
      <c r="H2174" t="s">
        <v>2746</v>
      </c>
      <c r="I2174" t="s">
        <v>68</v>
      </c>
      <c r="J2174" t="s">
        <v>80</v>
      </c>
      <c r="K2174" t="s">
        <v>84</v>
      </c>
      <c r="L2174" t="s">
        <v>85</v>
      </c>
      <c r="M2174" t="s">
        <v>219</v>
      </c>
      <c r="N2174" t="s">
        <v>220</v>
      </c>
      <c r="O2174" t="s">
        <v>3877</v>
      </c>
      <c r="P2174" t="s">
        <v>557</v>
      </c>
      <c r="Q2174" t="s">
        <v>558</v>
      </c>
      <c r="R2174" t="s">
        <v>72</v>
      </c>
      <c r="S2174" s="83">
        <v>53067.600000000006</v>
      </c>
      <c r="T2174" s="83">
        <v>8757</v>
      </c>
      <c r="U2174" s="83">
        <v>44310.600000000006</v>
      </c>
      <c r="V2174" s="83">
        <v>0</v>
      </c>
      <c r="W2174" s="83">
        <v>0</v>
      </c>
      <c r="X2174" s="83">
        <v>67.453323008350665</v>
      </c>
      <c r="Y2174">
        <v>0</v>
      </c>
      <c r="Z2174" s="83">
        <v>4431.0600000000004</v>
      </c>
      <c r="AA2174" s="83">
        <v>4498.5133230083511</v>
      </c>
    </row>
    <row r="2175" spans="1:27" x14ac:dyDescent="0.25">
      <c r="A2175" t="s">
        <v>1529</v>
      </c>
      <c r="B2175" t="s">
        <v>1529</v>
      </c>
      <c r="C2175" t="s">
        <v>3128</v>
      </c>
      <c r="D2175" t="s">
        <v>2723</v>
      </c>
      <c r="E2175" t="s">
        <v>3129</v>
      </c>
      <c r="F2175" t="s">
        <v>2745</v>
      </c>
      <c r="G2175" t="s">
        <v>2310</v>
      </c>
      <c r="H2175" t="s">
        <v>2746</v>
      </c>
      <c r="I2175" t="s">
        <v>68</v>
      </c>
      <c r="J2175" t="s">
        <v>80</v>
      </c>
      <c r="K2175" t="s">
        <v>84</v>
      </c>
      <c r="L2175" t="s">
        <v>85</v>
      </c>
      <c r="M2175" t="s">
        <v>219</v>
      </c>
      <c r="N2175" t="s">
        <v>220</v>
      </c>
      <c r="O2175" t="s">
        <v>3877</v>
      </c>
      <c r="P2175" t="s">
        <v>423</v>
      </c>
      <c r="Q2175" t="s">
        <v>424</v>
      </c>
      <c r="R2175" t="s">
        <v>72</v>
      </c>
      <c r="S2175" s="83">
        <v>55256.850000000006</v>
      </c>
      <c r="T2175" s="83">
        <v>4378.5</v>
      </c>
      <c r="U2175" s="83">
        <v>50878.350000000006</v>
      </c>
      <c r="V2175" s="83">
        <v>0</v>
      </c>
      <c r="W2175" s="83">
        <v>0</v>
      </c>
      <c r="X2175" s="83">
        <v>33.726661504175333</v>
      </c>
      <c r="Y2175">
        <v>0</v>
      </c>
      <c r="Z2175" s="83">
        <v>5087.8349999999991</v>
      </c>
      <c r="AA2175" s="83">
        <v>5121.5616615041745</v>
      </c>
    </row>
    <row r="2176" spans="1:27" x14ac:dyDescent="0.25">
      <c r="A2176" t="s">
        <v>1529</v>
      </c>
      <c r="B2176" t="s">
        <v>1529</v>
      </c>
      <c r="C2176" t="s">
        <v>3128</v>
      </c>
      <c r="D2176" t="s">
        <v>2723</v>
      </c>
      <c r="E2176" t="s">
        <v>3129</v>
      </c>
      <c r="F2176" t="s">
        <v>2745</v>
      </c>
      <c r="G2176" t="s">
        <v>2310</v>
      </c>
      <c r="H2176" t="s">
        <v>2746</v>
      </c>
      <c r="I2176" t="s">
        <v>68</v>
      </c>
      <c r="J2176" t="s">
        <v>80</v>
      </c>
      <c r="K2176" t="s">
        <v>84</v>
      </c>
      <c r="L2176" t="s">
        <v>85</v>
      </c>
      <c r="M2176" t="s">
        <v>219</v>
      </c>
      <c r="N2176" t="s">
        <v>220</v>
      </c>
      <c r="O2176" t="s">
        <v>3877</v>
      </c>
      <c r="P2176" t="s">
        <v>2247</v>
      </c>
      <c r="Q2176" t="s">
        <v>2248</v>
      </c>
      <c r="R2176" t="s">
        <v>72</v>
      </c>
      <c r="S2176" s="83">
        <v>2189.25</v>
      </c>
      <c r="T2176" s="83">
        <v>0</v>
      </c>
      <c r="U2176" s="83">
        <v>2189.25</v>
      </c>
      <c r="V2176" s="83">
        <v>0</v>
      </c>
      <c r="W2176" s="83">
        <v>0</v>
      </c>
      <c r="X2176" s="83">
        <v>0</v>
      </c>
      <c r="Y2176">
        <v>0</v>
      </c>
      <c r="Z2176" s="83">
        <v>218.92500000000001</v>
      </c>
      <c r="AA2176" s="83">
        <v>218.92500000000001</v>
      </c>
    </row>
    <row r="2177" spans="1:27" x14ac:dyDescent="0.25">
      <c r="A2177" t="s">
        <v>1529</v>
      </c>
      <c r="B2177" t="s">
        <v>1529</v>
      </c>
      <c r="C2177" t="s">
        <v>3128</v>
      </c>
      <c r="D2177" t="s">
        <v>2723</v>
      </c>
      <c r="E2177" t="s">
        <v>3129</v>
      </c>
      <c r="F2177" t="s">
        <v>2745</v>
      </c>
      <c r="G2177" t="s">
        <v>2310</v>
      </c>
      <c r="H2177" t="s">
        <v>2746</v>
      </c>
      <c r="I2177" t="s">
        <v>68</v>
      </c>
      <c r="J2177" t="s">
        <v>80</v>
      </c>
      <c r="K2177" t="s">
        <v>84</v>
      </c>
      <c r="L2177" t="s">
        <v>85</v>
      </c>
      <c r="M2177" t="s">
        <v>219</v>
      </c>
      <c r="N2177" t="s">
        <v>220</v>
      </c>
      <c r="O2177" t="s">
        <v>1438</v>
      </c>
      <c r="P2177" t="s">
        <v>3190</v>
      </c>
      <c r="Q2177" t="s">
        <v>2249</v>
      </c>
      <c r="R2177" t="s">
        <v>72</v>
      </c>
      <c r="S2177" s="83">
        <v>0</v>
      </c>
      <c r="T2177" s="83">
        <v>7005.6</v>
      </c>
      <c r="U2177" s="83">
        <v>-7005.6</v>
      </c>
      <c r="V2177" s="83">
        <v>0</v>
      </c>
      <c r="W2177" s="83">
        <v>0</v>
      </c>
      <c r="X2177" s="83">
        <v>53.962658406680539</v>
      </c>
      <c r="Y2177">
        <v>0</v>
      </c>
      <c r="Z2177" s="83">
        <v>-700.56000000000006</v>
      </c>
      <c r="AA2177" s="83">
        <v>-646.59734159331947</v>
      </c>
    </row>
    <row r="2178" spans="1:27" x14ac:dyDescent="0.25">
      <c r="A2178" t="s">
        <v>1529</v>
      </c>
      <c r="B2178" t="s">
        <v>1529</v>
      </c>
      <c r="C2178" t="s">
        <v>3128</v>
      </c>
      <c r="D2178" t="s">
        <v>2723</v>
      </c>
      <c r="E2178" t="s">
        <v>3129</v>
      </c>
      <c r="F2178" t="s">
        <v>2745</v>
      </c>
      <c r="G2178" t="s">
        <v>2310</v>
      </c>
      <c r="H2178" t="s">
        <v>2746</v>
      </c>
      <c r="I2178" t="s">
        <v>68</v>
      </c>
      <c r="J2178" t="s">
        <v>80</v>
      </c>
      <c r="K2178" t="s">
        <v>84</v>
      </c>
      <c r="L2178" t="s">
        <v>85</v>
      </c>
      <c r="M2178" t="s">
        <v>219</v>
      </c>
      <c r="N2178" t="s">
        <v>220</v>
      </c>
      <c r="O2178" t="s">
        <v>1438</v>
      </c>
      <c r="P2178" t="s">
        <v>3988</v>
      </c>
      <c r="Q2178" t="s">
        <v>2249</v>
      </c>
      <c r="R2178" t="s">
        <v>72</v>
      </c>
      <c r="S2178" s="83">
        <v>5166</v>
      </c>
      <c r="T2178" s="83">
        <v>1291.5</v>
      </c>
      <c r="U2178" s="83">
        <v>3874.5</v>
      </c>
      <c r="V2178" s="83">
        <v>0</v>
      </c>
      <c r="W2178" s="83">
        <v>0</v>
      </c>
      <c r="X2178" s="83">
        <v>9.9481519544689831</v>
      </c>
      <c r="Y2178">
        <v>0</v>
      </c>
      <c r="Z2178" s="83">
        <v>387.45000000000005</v>
      </c>
      <c r="AA2178" s="83">
        <v>397.39815195446897</v>
      </c>
    </row>
    <row r="2179" spans="1:27" x14ac:dyDescent="0.25">
      <c r="A2179" t="s">
        <v>1529</v>
      </c>
      <c r="B2179" t="s">
        <v>1529</v>
      </c>
      <c r="C2179" t="s">
        <v>3128</v>
      </c>
      <c r="D2179" t="s">
        <v>2723</v>
      </c>
      <c r="E2179" t="s">
        <v>3129</v>
      </c>
      <c r="F2179" t="s">
        <v>2745</v>
      </c>
      <c r="G2179" t="s">
        <v>2310</v>
      </c>
      <c r="H2179" t="s">
        <v>2746</v>
      </c>
      <c r="I2179" t="s">
        <v>68</v>
      </c>
      <c r="J2179" t="s">
        <v>80</v>
      </c>
      <c r="K2179" t="s">
        <v>84</v>
      </c>
      <c r="L2179" t="s">
        <v>85</v>
      </c>
      <c r="M2179" t="s">
        <v>219</v>
      </c>
      <c r="N2179" t="s">
        <v>220</v>
      </c>
      <c r="O2179" t="s">
        <v>1438</v>
      </c>
      <c r="P2179" t="s">
        <v>3989</v>
      </c>
      <c r="Q2179" t="s">
        <v>2249</v>
      </c>
      <c r="R2179" t="s">
        <v>72</v>
      </c>
      <c r="S2179" s="83">
        <v>0</v>
      </c>
      <c r="T2179" s="83">
        <v>1291.5</v>
      </c>
      <c r="U2179" s="83">
        <v>-1291.5</v>
      </c>
      <c r="V2179" s="83">
        <v>0</v>
      </c>
      <c r="W2179" s="83">
        <v>0</v>
      </c>
      <c r="X2179" s="83">
        <v>9.9481519544689831</v>
      </c>
      <c r="Y2179">
        <v>0</v>
      </c>
      <c r="Z2179" s="83">
        <v>-129.15</v>
      </c>
      <c r="AA2179" s="83">
        <v>-119.20184804553102</v>
      </c>
    </row>
    <row r="2180" spans="1:27" x14ac:dyDescent="0.25">
      <c r="A2180" t="s">
        <v>1529</v>
      </c>
      <c r="B2180" t="s">
        <v>1529</v>
      </c>
      <c r="C2180" t="s">
        <v>3128</v>
      </c>
      <c r="D2180" t="s">
        <v>2723</v>
      </c>
      <c r="E2180" t="s">
        <v>3129</v>
      </c>
      <c r="F2180" t="s">
        <v>2745</v>
      </c>
      <c r="G2180" t="s">
        <v>2310</v>
      </c>
      <c r="H2180" t="s">
        <v>2746</v>
      </c>
      <c r="I2180" t="s">
        <v>68</v>
      </c>
      <c r="J2180" t="s">
        <v>80</v>
      </c>
      <c r="K2180" t="s">
        <v>84</v>
      </c>
      <c r="L2180" t="s">
        <v>85</v>
      </c>
      <c r="M2180" t="s">
        <v>219</v>
      </c>
      <c r="N2180" t="s">
        <v>1440</v>
      </c>
      <c r="O2180" t="s">
        <v>1440</v>
      </c>
      <c r="P2180" t="s">
        <v>3990</v>
      </c>
      <c r="Q2180" t="s">
        <v>3991</v>
      </c>
      <c r="R2180" t="s">
        <v>72</v>
      </c>
      <c r="S2180" s="83">
        <v>2714.25</v>
      </c>
      <c r="T2180" s="83">
        <v>0</v>
      </c>
      <c r="U2180" s="83">
        <v>2714.25</v>
      </c>
      <c r="V2180" s="83">
        <v>0</v>
      </c>
      <c r="W2180" s="83">
        <v>0</v>
      </c>
      <c r="X2180" s="83">
        <v>0</v>
      </c>
      <c r="Y2180">
        <v>0</v>
      </c>
      <c r="Z2180" s="83">
        <v>271.42500000000001</v>
      </c>
      <c r="AA2180" s="83">
        <v>271.42500000000001</v>
      </c>
    </row>
    <row r="2181" spans="1:27" x14ac:dyDescent="0.25">
      <c r="A2181" t="s">
        <v>1529</v>
      </c>
      <c r="B2181" t="s">
        <v>1529</v>
      </c>
      <c r="C2181" t="s">
        <v>3128</v>
      </c>
      <c r="D2181" t="s">
        <v>2723</v>
      </c>
      <c r="E2181" t="s">
        <v>3129</v>
      </c>
      <c r="F2181" t="s">
        <v>2745</v>
      </c>
      <c r="G2181" t="s">
        <v>2310</v>
      </c>
      <c r="H2181" t="s">
        <v>2746</v>
      </c>
      <c r="I2181" t="s">
        <v>68</v>
      </c>
      <c r="J2181" t="s">
        <v>80</v>
      </c>
      <c r="K2181" t="s">
        <v>84</v>
      </c>
      <c r="L2181" t="s">
        <v>85</v>
      </c>
      <c r="M2181" t="s">
        <v>567</v>
      </c>
      <c r="N2181" t="s">
        <v>568</v>
      </c>
      <c r="O2181" t="s">
        <v>569</v>
      </c>
      <c r="P2181" t="s">
        <v>692</v>
      </c>
      <c r="Q2181" t="s">
        <v>570</v>
      </c>
      <c r="R2181" t="s">
        <v>72</v>
      </c>
      <c r="S2181" s="83">
        <v>6025.5</v>
      </c>
      <c r="T2181" s="83">
        <v>0</v>
      </c>
      <c r="U2181" s="83">
        <v>6025.5</v>
      </c>
      <c r="V2181" s="83">
        <v>0</v>
      </c>
      <c r="W2181" s="83">
        <v>0</v>
      </c>
      <c r="X2181" s="83">
        <v>0</v>
      </c>
      <c r="Y2181">
        <v>0</v>
      </c>
      <c r="Z2181" s="83">
        <v>602.55000000000007</v>
      </c>
      <c r="AA2181" s="83">
        <v>602.55000000000007</v>
      </c>
    </row>
    <row r="2182" spans="1:27" x14ac:dyDescent="0.25">
      <c r="A2182" t="s">
        <v>1529</v>
      </c>
      <c r="B2182" t="s">
        <v>1529</v>
      </c>
      <c r="C2182" t="s">
        <v>3128</v>
      </c>
      <c r="D2182" t="s">
        <v>2723</v>
      </c>
      <c r="E2182" t="s">
        <v>3129</v>
      </c>
      <c r="F2182" t="s">
        <v>2745</v>
      </c>
      <c r="G2182" t="s">
        <v>2310</v>
      </c>
      <c r="H2182" t="s">
        <v>2746</v>
      </c>
      <c r="I2182" t="s">
        <v>68</v>
      </c>
      <c r="J2182" t="s">
        <v>80</v>
      </c>
      <c r="K2182" t="s">
        <v>84</v>
      </c>
      <c r="L2182" t="s">
        <v>85</v>
      </c>
      <c r="M2182" t="s">
        <v>567</v>
      </c>
      <c r="N2182" t="s">
        <v>568</v>
      </c>
      <c r="O2182" t="s">
        <v>569</v>
      </c>
      <c r="P2182" t="s">
        <v>573</v>
      </c>
      <c r="Q2182" t="s">
        <v>572</v>
      </c>
      <c r="R2182" t="s">
        <v>72</v>
      </c>
      <c r="S2182" s="83">
        <v>3399</v>
      </c>
      <c r="T2182" s="83">
        <v>3349.5</v>
      </c>
      <c r="U2182" s="83">
        <v>49.5</v>
      </c>
      <c r="V2182" s="83">
        <v>0</v>
      </c>
      <c r="W2182" s="83">
        <v>0</v>
      </c>
      <c r="X2182" s="83">
        <v>25.80049165427322</v>
      </c>
      <c r="Y2182">
        <v>0</v>
      </c>
      <c r="Z2182" s="83">
        <v>4.9499999999999886</v>
      </c>
      <c r="AA2182" s="83">
        <v>30.750491654273219</v>
      </c>
    </row>
    <row r="2183" spans="1:27" x14ac:dyDescent="0.25">
      <c r="A2183" t="s">
        <v>1529</v>
      </c>
      <c r="B2183" t="s">
        <v>1529</v>
      </c>
      <c r="C2183" t="s">
        <v>3128</v>
      </c>
      <c r="D2183" t="s">
        <v>2723</v>
      </c>
      <c r="E2183" t="s">
        <v>3129</v>
      </c>
      <c r="F2183" t="s">
        <v>2745</v>
      </c>
      <c r="G2183" t="s">
        <v>2310</v>
      </c>
      <c r="H2183" t="s">
        <v>2746</v>
      </c>
      <c r="I2183" t="s">
        <v>68</v>
      </c>
      <c r="J2183" t="s">
        <v>80</v>
      </c>
      <c r="K2183" t="s">
        <v>84</v>
      </c>
      <c r="L2183" t="s">
        <v>85</v>
      </c>
      <c r="M2183" t="s">
        <v>567</v>
      </c>
      <c r="N2183" t="s">
        <v>568</v>
      </c>
      <c r="O2183" t="s">
        <v>569</v>
      </c>
      <c r="P2183" t="s">
        <v>693</v>
      </c>
      <c r="Q2183" t="s">
        <v>572</v>
      </c>
      <c r="R2183" t="s">
        <v>72</v>
      </c>
      <c r="S2183" s="83">
        <v>5098.5</v>
      </c>
      <c r="T2183" s="83">
        <v>1699.5</v>
      </c>
      <c r="U2183" s="83">
        <v>3399</v>
      </c>
      <c r="V2183" s="83">
        <v>0</v>
      </c>
      <c r="W2183" s="83">
        <v>0</v>
      </c>
      <c r="X2183" s="83">
        <v>13.090889854138629</v>
      </c>
      <c r="Y2183">
        <v>0</v>
      </c>
      <c r="Z2183" s="83">
        <v>339.9</v>
      </c>
      <c r="AA2183" s="83">
        <v>352.99088985413863</v>
      </c>
    </row>
    <row r="2184" spans="1:27" x14ac:dyDescent="0.25">
      <c r="A2184" t="s">
        <v>1529</v>
      </c>
      <c r="B2184" t="s">
        <v>1529</v>
      </c>
      <c r="C2184" t="s">
        <v>3128</v>
      </c>
      <c r="D2184" t="s">
        <v>2723</v>
      </c>
      <c r="E2184" t="s">
        <v>3129</v>
      </c>
      <c r="F2184" t="s">
        <v>2745</v>
      </c>
      <c r="G2184" t="s">
        <v>2310</v>
      </c>
      <c r="H2184" t="s">
        <v>2746</v>
      </c>
      <c r="I2184" t="s">
        <v>68</v>
      </c>
      <c r="J2184" t="s">
        <v>80</v>
      </c>
      <c r="K2184" t="s">
        <v>84</v>
      </c>
      <c r="L2184" t="s">
        <v>85</v>
      </c>
      <c r="M2184" t="s">
        <v>567</v>
      </c>
      <c r="N2184" t="s">
        <v>568</v>
      </c>
      <c r="O2184" t="s">
        <v>569</v>
      </c>
      <c r="P2184" t="s">
        <v>575</v>
      </c>
      <c r="Q2184" t="s">
        <v>572</v>
      </c>
      <c r="R2184" t="s">
        <v>72</v>
      </c>
      <c r="S2184" s="83">
        <v>6025.5</v>
      </c>
      <c r="T2184" s="83">
        <v>5967</v>
      </c>
      <c r="U2184" s="83">
        <v>58.5</v>
      </c>
      <c r="V2184" s="83">
        <v>0</v>
      </c>
      <c r="W2184" s="83">
        <v>0</v>
      </c>
      <c r="X2184" s="83">
        <v>45.962541782668545</v>
      </c>
      <c r="Y2184">
        <v>0</v>
      </c>
      <c r="Z2184" s="83">
        <v>5.8500000000000227</v>
      </c>
      <c r="AA2184" s="83">
        <v>51.812541782668518</v>
      </c>
    </row>
    <row r="2185" spans="1:27" x14ac:dyDescent="0.25">
      <c r="A2185" t="s">
        <v>1529</v>
      </c>
      <c r="B2185" t="s">
        <v>1529</v>
      </c>
      <c r="C2185" t="s">
        <v>3128</v>
      </c>
      <c r="D2185" t="s">
        <v>2723</v>
      </c>
      <c r="E2185" t="s">
        <v>3129</v>
      </c>
      <c r="F2185" t="s">
        <v>2745</v>
      </c>
      <c r="G2185" t="s">
        <v>2310</v>
      </c>
      <c r="H2185" t="s">
        <v>2746</v>
      </c>
      <c r="I2185" t="s">
        <v>68</v>
      </c>
      <c r="J2185" t="s">
        <v>80</v>
      </c>
      <c r="K2185" t="s">
        <v>84</v>
      </c>
      <c r="L2185" t="s">
        <v>85</v>
      </c>
      <c r="M2185" t="s">
        <v>567</v>
      </c>
      <c r="N2185" t="s">
        <v>568</v>
      </c>
      <c r="O2185" t="s">
        <v>569</v>
      </c>
      <c r="P2185" t="s">
        <v>571</v>
      </c>
      <c r="Q2185" t="s">
        <v>572</v>
      </c>
      <c r="R2185" t="s">
        <v>72</v>
      </c>
      <c r="S2185" s="83">
        <v>0</v>
      </c>
      <c r="T2185" s="83">
        <v>6600</v>
      </c>
      <c r="U2185" s="83">
        <v>-6600</v>
      </c>
      <c r="V2185" s="83">
        <v>0</v>
      </c>
      <c r="W2185" s="83">
        <v>0</v>
      </c>
      <c r="X2185" s="83">
        <v>50.838407200538363</v>
      </c>
      <c r="Y2185">
        <v>0</v>
      </c>
      <c r="Z2185" s="83">
        <v>-660</v>
      </c>
      <c r="AA2185" s="83">
        <v>-609.16159279946169</v>
      </c>
    </row>
    <row r="2186" spans="1:27" x14ac:dyDescent="0.25">
      <c r="A2186" t="s">
        <v>1529</v>
      </c>
      <c r="B2186" t="s">
        <v>1529</v>
      </c>
      <c r="C2186" t="s">
        <v>3128</v>
      </c>
      <c r="D2186" t="s">
        <v>2723</v>
      </c>
      <c r="E2186" t="s">
        <v>3129</v>
      </c>
      <c r="F2186" t="s">
        <v>2745</v>
      </c>
      <c r="G2186" t="s">
        <v>2310</v>
      </c>
      <c r="H2186" t="s">
        <v>2746</v>
      </c>
      <c r="I2186" t="s">
        <v>68</v>
      </c>
      <c r="J2186" t="s">
        <v>80</v>
      </c>
      <c r="K2186" t="s">
        <v>84</v>
      </c>
      <c r="L2186" t="s">
        <v>85</v>
      </c>
      <c r="M2186" t="s">
        <v>567</v>
      </c>
      <c r="N2186" t="s">
        <v>568</v>
      </c>
      <c r="O2186" t="s">
        <v>569</v>
      </c>
      <c r="P2186" t="s">
        <v>574</v>
      </c>
      <c r="Q2186" t="s">
        <v>572</v>
      </c>
      <c r="R2186" t="s">
        <v>72</v>
      </c>
      <c r="S2186" s="83">
        <v>12051</v>
      </c>
      <c r="T2186" s="83">
        <v>3900</v>
      </c>
      <c r="U2186" s="83">
        <v>8151</v>
      </c>
      <c r="V2186" s="83">
        <v>0</v>
      </c>
      <c r="W2186" s="83">
        <v>0</v>
      </c>
      <c r="X2186" s="83">
        <v>30.040876982136307</v>
      </c>
      <c r="Y2186">
        <v>0</v>
      </c>
      <c r="Z2186" s="83">
        <v>815.10000000000014</v>
      </c>
      <c r="AA2186" s="83">
        <v>845.14087698213643</v>
      </c>
    </row>
    <row r="2187" spans="1:27" x14ac:dyDescent="0.25">
      <c r="A2187" t="s">
        <v>1529</v>
      </c>
      <c r="B2187" t="s">
        <v>1529</v>
      </c>
      <c r="C2187" t="s">
        <v>3128</v>
      </c>
      <c r="D2187" t="s">
        <v>2723</v>
      </c>
      <c r="E2187" t="s">
        <v>3129</v>
      </c>
      <c r="F2187" t="s">
        <v>2745</v>
      </c>
      <c r="G2187" t="s">
        <v>2310</v>
      </c>
      <c r="H2187" t="s">
        <v>2746</v>
      </c>
      <c r="I2187" t="s">
        <v>68</v>
      </c>
      <c r="J2187" t="s">
        <v>80</v>
      </c>
      <c r="K2187" t="s">
        <v>84</v>
      </c>
      <c r="L2187" t="s">
        <v>85</v>
      </c>
      <c r="M2187" t="s">
        <v>567</v>
      </c>
      <c r="N2187" t="s">
        <v>568</v>
      </c>
      <c r="O2187" t="s">
        <v>569</v>
      </c>
      <c r="P2187" t="s">
        <v>1664</v>
      </c>
      <c r="Q2187" t="s">
        <v>572</v>
      </c>
      <c r="R2187" t="s">
        <v>72</v>
      </c>
      <c r="S2187" s="83">
        <v>1699.5</v>
      </c>
      <c r="T2187" s="83">
        <v>3349.5</v>
      </c>
      <c r="U2187" s="83">
        <v>-1650</v>
      </c>
      <c r="V2187" s="83">
        <v>0</v>
      </c>
      <c r="W2187" s="83">
        <v>0</v>
      </c>
      <c r="X2187" s="83">
        <v>25.80049165427322</v>
      </c>
      <c r="Y2187">
        <v>0</v>
      </c>
      <c r="Z2187" s="83">
        <v>-165</v>
      </c>
      <c r="AA2187" s="83">
        <v>-139.1995083457268</v>
      </c>
    </row>
    <row r="2188" spans="1:27" x14ac:dyDescent="0.25">
      <c r="A2188" t="s">
        <v>1529</v>
      </c>
      <c r="B2188" t="s">
        <v>1529</v>
      </c>
      <c r="C2188" t="s">
        <v>3128</v>
      </c>
      <c r="D2188" t="s">
        <v>2723</v>
      </c>
      <c r="E2188" t="s">
        <v>3129</v>
      </c>
      <c r="F2188" t="s">
        <v>2745</v>
      </c>
      <c r="G2188" t="s">
        <v>2310</v>
      </c>
      <c r="H2188" t="s">
        <v>2746</v>
      </c>
      <c r="I2188" t="s">
        <v>68</v>
      </c>
      <c r="J2188" t="s">
        <v>80</v>
      </c>
      <c r="K2188" t="s">
        <v>84</v>
      </c>
      <c r="L2188" t="s">
        <v>85</v>
      </c>
      <c r="M2188" t="s">
        <v>567</v>
      </c>
      <c r="N2188" t="s">
        <v>568</v>
      </c>
      <c r="O2188" t="s">
        <v>569</v>
      </c>
      <c r="P2188" t="s">
        <v>694</v>
      </c>
      <c r="Q2188" t="s">
        <v>572</v>
      </c>
      <c r="R2188" t="s">
        <v>72</v>
      </c>
      <c r="S2188" s="83">
        <v>0</v>
      </c>
      <c r="T2188" s="83">
        <v>4017</v>
      </c>
      <c r="U2188" s="83">
        <v>-4017</v>
      </c>
      <c r="V2188" s="83">
        <v>0</v>
      </c>
      <c r="W2188" s="83">
        <v>0</v>
      </c>
      <c r="X2188" s="83">
        <v>30.942103291600393</v>
      </c>
      <c r="Y2188">
        <v>0</v>
      </c>
      <c r="Z2188" s="83">
        <v>-401.70000000000005</v>
      </c>
      <c r="AA2188" s="83">
        <v>-370.75789670839964</v>
      </c>
    </row>
    <row r="2189" spans="1:27" x14ac:dyDescent="0.25">
      <c r="A2189" t="s">
        <v>1529</v>
      </c>
      <c r="B2189" t="s">
        <v>1529</v>
      </c>
      <c r="C2189" t="s">
        <v>3128</v>
      </c>
      <c r="D2189" t="s">
        <v>2723</v>
      </c>
      <c r="E2189" t="s">
        <v>3129</v>
      </c>
      <c r="F2189" t="s">
        <v>2745</v>
      </c>
      <c r="G2189" t="s">
        <v>2310</v>
      </c>
      <c r="H2189" t="s">
        <v>2746</v>
      </c>
      <c r="I2189" t="s">
        <v>68</v>
      </c>
      <c r="J2189" t="s">
        <v>80</v>
      </c>
      <c r="K2189" t="s">
        <v>84</v>
      </c>
      <c r="L2189" t="s">
        <v>85</v>
      </c>
      <c r="M2189" t="s">
        <v>567</v>
      </c>
      <c r="N2189" t="s">
        <v>568</v>
      </c>
      <c r="O2189" t="s">
        <v>569</v>
      </c>
      <c r="P2189" t="s">
        <v>1990</v>
      </c>
      <c r="Q2189" t="s">
        <v>570</v>
      </c>
      <c r="R2189" t="s">
        <v>72</v>
      </c>
      <c r="S2189" s="83">
        <v>24102</v>
      </c>
      <c r="T2189" s="83">
        <v>6025.5</v>
      </c>
      <c r="U2189" s="83">
        <v>18076.5</v>
      </c>
      <c r="V2189" s="83">
        <v>0</v>
      </c>
      <c r="W2189" s="83">
        <v>0</v>
      </c>
      <c r="X2189" s="83">
        <v>46.413154937400591</v>
      </c>
      <c r="Y2189">
        <v>0</v>
      </c>
      <c r="Z2189" s="83">
        <v>1807.65</v>
      </c>
      <c r="AA2189" s="83">
        <v>1854.0631549374007</v>
      </c>
    </row>
    <row r="2190" spans="1:27" x14ac:dyDescent="0.25">
      <c r="A2190" t="s">
        <v>1529</v>
      </c>
      <c r="B2190" t="s">
        <v>1529</v>
      </c>
      <c r="C2190" t="s">
        <v>3128</v>
      </c>
      <c r="D2190" t="s">
        <v>2723</v>
      </c>
      <c r="E2190" t="s">
        <v>3129</v>
      </c>
      <c r="F2190" t="s">
        <v>2745</v>
      </c>
      <c r="G2190" t="s">
        <v>2310</v>
      </c>
      <c r="H2190" t="s">
        <v>2746</v>
      </c>
      <c r="I2190" t="s">
        <v>68</v>
      </c>
      <c r="J2190" t="s">
        <v>80</v>
      </c>
      <c r="K2190" t="s">
        <v>84</v>
      </c>
      <c r="L2190" t="s">
        <v>85</v>
      </c>
      <c r="M2190" t="s">
        <v>567</v>
      </c>
      <c r="N2190" t="s">
        <v>568</v>
      </c>
      <c r="O2190" t="s">
        <v>569</v>
      </c>
      <c r="P2190" t="s">
        <v>2253</v>
      </c>
      <c r="Q2190" t="s">
        <v>572</v>
      </c>
      <c r="R2190" t="s">
        <v>72</v>
      </c>
      <c r="S2190" s="83">
        <v>6798</v>
      </c>
      <c r="T2190" s="83">
        <v>0</v>
      </c>
      <c r="U2190" s="83">
        <v>6798</v>
      </c>
      <c r="V2190" s="83">
        <v>0</v>
      </c>
      <c r="W2190" s="83">
        <v>0</v>
      </c>
      <c r="X2190" s="83">
        <v>0</v>
      </c>
      <c r="Y2190">
        <v>0</v>
      </c>
      <c r="Z2190" s="83">
        <v>679.80000000000007</v>
      </c>
      <c r="AA2190" s="83">
        <v>679.80000000000007</v>
      </c>
    </row>
    <row r="2191" spans="1:27" x14ac:dyDescent="0.25">
      <c r="A2191" t="s">
        <v>1529</v>
      </c>
      <c r="B2191" t="s">
        <v>1529</v>
      </c>
      <c r="C2191" t="s">
        <v>3128</v>
      </c>
      <c r="D2191" t="s">
        <v>2723</v>
      </c>
      <c r="E2191" t="s">
        <v>3129</v>
      </c>
      <c r="F2191" t="s">
        <v>2745</v>
      </c>
      <c r="G2191" t="s">
        <v>2310</v>
      </c>
      <c r="H2191" t="s">
        <v>2746</v>
      </c>
      <c r="I2191" t="s">
        <v>68</v>
      </c>
      <c r="J2191" t="s">
        <v>80</v>
      </c>
      <c r="K2191" t="s">
        <v>84</v>
      </c>
      <c r="L2191" t="s">
        <v>85</v>
      </c>
      <c r="M2191" t="s">
        <v>567</v>
      </c>
      <c r="N2191" t="s">
        <v>568</v>
      </c>
      <c r="O2191" t="s">
        <v>569</v>
      </c>
      <c r="P2191" t="s">
        <v>1663</v>
      </c>
      <c r="Q2191" t="s">
        <v>570</v>
      </c>
      <c r="R2191" t="s">
        <v>72</v>
      </c>
      <c r="S2191" s="83">
        <v>4017</v>
      </c>
      <c r="T2191" s="83">
        <v>6025.5</v>
      </c>
      <c r="U2191" s="83">
        <v>-2008.5</v>
      </c>
      <c r="V2191" s="83">
        <v>0</v>
      </c>
      <c r="W2191" s="83">
        <v>0</v>
      </c>
      <c r="X2191" s="83">
        <v>46.413154937400591</v>
      </c>
      <c r="Y2191">
        <v>0</v>
      </c>
      <c r="Z2191" s="83">
        <v>-200.85000000000002</v>
      </c>
      <c r="AA2191" s="83">
        <v>-154.43684506259945</v>
      </c>
    </row>
    <row r="2192" spans="1:27" x14ac:dyDescent="0.25">
      <c r="A2192" t="s">
        <v>1529</v>
      </c>
      <c r="B2192" t="s">
        <v>1529</v>
      </c>
      <c r="C2192" t="s">
        <v>3128</v>
      </c>
      <c r="D2192" t="s">
        <v>2723</v>
      </c>
      <c r="E2192" t="s">
        <v>3129</v>
      </c>
      <c r="F2192" t="s">
        <v>2745</v>
      </c>
      <c r="G2192" t="s">
        <v>2310</v>
      </c>
      <c r="H2192" t="s">
        <v>2746</v>
      </c>
      <c r="I2192" t="s">
        <v>68</v>
      </c>
      <c r="J2192" t="s">
        <v>80</v>
      </c>
      <c r="K2192" t="s">
        <v>84</v>
      </c>
      <c r="L2192" t="s">
        <v>85</v>
      </c>
      <c r="M2192" t="s">
        <v>567</v>
      </c>
      <c r="N2192" t="s">
        <v>568</v>
      </c>
      <c r="O2192" t="s">
        <v>569</v>
      </c>
      <c r="P2192" t="s">
        <v>3202</v>
      </c>
      <c r="Q2192" t="s">
        <v>572</v>
      </c>
      <c r="R2192" t="s">
        <v>72</v>
      </c>
      <c r="S2192" s="83">
        <v>0</v>
      </c>
      <c r="T2192" s="83">
        <v>1699.5</v>
      </c>
      <c r="U2192" s="83">
        <v>-1699.5</v>
      </c>
      <c r="V2192" s="83">
        <v>0</v>
      </c>
      <c r="W2192" s="83">
        <v>0</v>
      </c>
      <c r="X2192" s="83">
        <v>13.090889854138629</v>
      </c>
      <c r="Y2192">
        <v>0</v>
      </c>
      <c r="Z2192" s="83">
        <v>-169.95000000000002</v>
      </c>
      <c r="AA2192" s="83">
        <v>-156.85911014586139</v>
      </c>
    </row>
    <row r="2193" spans="1:27" x14ac:dyDescent="0.25">
      <c r="A2193" t="s">
        <v>1529</v>
      </c>
      <c r="B2193" t="s">
        <v>1529</v>
      </c>
      <c r="C2193" t="s">
        <v>3128</v>
      </c>
      <c r="D2193" t="s">
        <v>2723</v>
      </c>
      <c r="E2193" t="s">
        <v>3129</v>
      </c>
      <c r="F2193" t="s">
        <v>2745</v>
      </c>
      <c r="G2193" t="s">
        <v>2310</v>
      </c>
      <c r="H2193" t="s">
        <v>2746</v>
      </c>
      <c r="I2193" t="s">
        <v>68</v>
      </c>
      <c r="J2193" t="s">
        <v>80</v>
      </c>
      <c r="K2193" t="s">
        <v>84</v>
      </c>
      <c r="L2193" t="s">
        <v>85</v>
      </c>
      <c r="M2193" t="s">
        <v>567</v>
      </c>
      <c r="N2193" t="s">
        <v>568</v>
      </c>
      <c r="O2193" t="s">
        <v>569</v>
      </c>
      <c r="P2193" t="s">
        <v>4007</v>
      </c>
      <c r="Q2193" t="s">
        <v>572</v>
      </c>
      <c r="R2193" t="s">
        <v>72</v>
      </c>
      <c r="S2193" s="83">
        <v>4017</v>
      </c>
      <c r="T2193" s="83">
        <v>4017</v>
      </c>
      <c r="U2193" s="83">
        <v>0</v>
      </c>
      <c r="V2193" s="83">
        <v>0</v>
      </c>
      <c r="W2193" s="83">
        <v>0</v>
      </c>
      <c r="X2193" s="83">
        <v>30.942103291600393</v>
      </c>
      <c r="Y2193">
        <v>0</v>
      </c>
      <c r="Z2193" s="83">
        <v>0</v>
      </c>
      <c r="AA2193" s="83">
        <v>30.942103291600404</v>
      </c>
    </row>
    <row r="2194" spans="1:27" x14ac:dyDescent="0.25">
      <c r="A2194" t="s">
        <v>1529</v>
      </c>
      <c r="B2194" t="s">
        <v>1529</v>
      </c>
      <c r="C2194" t="s">
        <v>3128</v>
      </c>
      <c r="D2194" t="s">
        <v>2723</v>
      </c>
      <c r="E2194" t="s">
        <v>3129</v>
      </c>
      <c r="F2194" t="s">
        <v>2745</v>
      </c>
      <c r="G2194" t="s">
        <v>2310</v>
      </c>
      <c r="H2194" t="s">
        <v>2746</v>
      </c>
      <c r="I2194" t="s">
        <v>68</v>
      </c>
      <c r="J2194" t="s">
        <v>80</v>
      </c>
      <c r="K2194" t="s">
        <v>84</v>
      </c>
      <c r="L2194" t="s">
        <v>85</v>
      </c>
      <c r="M2194" t="s">
        <v>561</v>
      </c>
      <c r="N2194" t="s">
        <v>562</v>
      </c>
      <c r="O2194" t="s">
        <v>562</v>
      </c>
      <c r="P2194" t="s">
        <v>563</v>
      </c>
      <c r="Q2194" t="s">
        <v>564</v>
      </c>
      <c r="R2194" t="s">
        <v>72</v>
      </c>
      <c r="S2194" s="83">
        <v>37446.800000000003</v>
      </c>
      <c r="T2194" s="83">
        <v>26032.799999999999</v>
      </c>
      <c r="U2194" s="83">
        <v>11414</v>
      </c>
      <c r="V2194" s="83">
        <v>0</v>
      </c>
      <c r="W2194" s="83">
        <v>0</v>
      </c>
      <c r="X2194" s="83">
        <v>200.52516469245074</v>
      </c>
      <c r="Y2194">
        <v>0</v>
      </c>
      <c r="Z2194" s="83">
        <v>1141.4000000000001</v>
      </c>
      <c r="AA2194" s="83">
        <v>1341.9251646924513</v>
      </c>
    </row>
    <row r="2195" spans="1:27" x14ac:dyDescent="0.25">
      <c r="A2195" t="s">
        <v>1529</v>
      </c>
      <c r="B2195" t="s">
        <v>1529</v>
      </c>
      <c r="C2195" t="s">
        <v>3128</v>
      </c>
      <c r="D2195" t="s">
        <v>2723</v>
      </c>
      <c r="E2195" t="s">
        <v>3129</v>
      </c>
      <c r="F2195" t="s">
        <v>2745</v>
      </c>
      <c r="G2195" t="s">
        <v>2310</v>
      </c>
      <c r="H2195" t="s">
        <v>2746</v>
      </c>
      <c r="I2195" t="s">
        <v>68</v>
      </c>
      <c r="J2195" t="s">
        <v>80</v>
      </c>
      <c r="K2195" t="s">
        <v>84</v>
      </c>
      <c r="L2195" t="s">
        <v>85</v>
      </c>
      <c r="M2195" t="s">
        <v>425</v>
      </c>
      <c r="N2195" t="s">
        <v>427</v>
      </c>
      <c r="O2195" t="s">
        <v>427</v>
      </c>
      <c r="P2195" t="s">
        <v>431</v>
      </c>
      <c r="Q2195" t="s">
        <v>429</v>
      </c>
      <c r="R2195" t="s">
        <v>72</v>
      </c>
      <c r="S2195" s="83">
        <v>2602.81</v>
      </c>
      <c r="T2195" s="83">
        <v>4429.4699999999993</v>
      </c>
      <c r="U2195" s="83">
        <v>-1826.6599999999994</v>
      </c>
      <c r="V2195" s="83">
        <v>0</v>
      </c>
      <c r="W2195" s="83">
        <v>0</v>
      </c>
      <c r="X2195" s="83">
        <v>34.119272657964949</v>
      </c>
      <c r="Y2195">
        <v>0</v>
      </c>
      <c r="Z2195" s="83">
        <v>-182.666</v>
      </c>
      <c r="AA2195" s="83">
        <v>-148.54672734203501</v>
      </c>
    </row>
    <row r="2196" spans="1:27" x14ac:dyDescent="0.25">
      <c r="A2196" t="s">
        <v>1529</v>
      </c>
      <c r="B2196" t="s">
        <v>1529</v>
      </c>
      <c r="C2196" t="s">
        <v>3128</v>
      </c>
      <c r="D2196" t="s">
        <v>2723</v>
      </c>
      <c r="E2196" t="s">
        <v>3129</v>
      </c>
      <c r="F2196" t="s">
        <v>2745</v>
      </c>
      <c r="G2196" t="s">
        <v>2310</v>
      </c>
      <c r="H2196" t="s">
        <v>2746</v>
      </c>
      <c r="I2196" t="s">
        <v>68</v>
      </c>
      <c r="J2196" t="s">
        <v>80</v>
      </c>
      <c r="K2196" t="s">
        <v>84</v>
      </c>
      <c r="L2196" t="s">
        <v>85</v>
      </c>
      <c r="M2196" t="s">
        <v>425</v>
      </c>
      <c r="N2196" t="s">
        <v>427</v>
      </c>
      <c r="O2196" t="s">
        <v>427</v>
      </c>
      <c r="P2196" t="s">
        <v>691</v>
      </c>
      <c r="Q2196" t="s">
        <v>429</v>
      </c>
      <c r="R2196" t="s">
        <v>72</v>
      </c>
      <c r="S2196" s="83">
        <v>743.66</v>
      </c>
      <c r="T2196" s="83">
        <v>1859.15</v>
      </c>
      <c r="U2196" s="83">
        <v>-1115.4900000000002</v>
      </c>
      <c r="V2196" s="83">
        <v>0</v>
      </c>
      <c r="W2196" s="83">
        <v>0</v>
      </c>
      <c r="X2196" s="83">
        <v>14.320640113163774</v>
      </c>
      <c r="Y2196">
        <v>0</v>
      </c>
      <c r="Z2196" s="83">
        <v>-111.54900000000002</v>
      </c>
      <c r="AA2196" s="83">
        <v>-97.228359886836259</v>
      </c>
    </row>
    <row r="2197" spans="1:27" x14ac:dyDescent="0.25">
      <c r="A2197" t="s">
        <v>1529</v>
      </c>
      <c r="B2197" t="s">
        <v>1529</v>
      </c>
      <c r="C2197" t="s">
        <v>3128</v>
      </c>
      <c r="D2197" t="s">
        <v>2723</v>
      </c>
      <c r="E2197" t="s">
        <v>3129</v>
      </c>
      <c r="F2197" t="s">
        <v>2745</v>
      </c>
      <c r="G2197" t="s">
        <v>2310</v>
      </c>
      <c r="H2197" t="s">
        <v>2746</v>
      </c>
      <c r="I2197" t="s">
        <v>68</v>
      </c>
      <c r="J2197" t="s">
        <v>80</v>
      </c>
      <c r="K2197" t="s">
        <v>84</v>
      </c>
      <c r="L2197" t="s">
        <v>85</v>
      </c>
      <c r="M2197" t="s">
        <v>425</v>
      </c>
      <c r="N2197" t="s">
        <v>427</v>
      </c>
      <c r="O2197" t="s">
        <v>427</v>
      </c>
      <c r="P2197" t="s">
        <v>432</v>
      </c>
      <c r="Q2197" t="s">
        <v>429</v>
      </c>
      <c r="R2197" t="s">
        <v>72</v>
      </c>
      <c r="S2197" s="83">
        <v>3346.4700000000003</v>
      </c>
      <c r="T2197" s="83">
        <v>2230.98</v>
      </c>
      <c r="U2197" s="83">
        <v>1115.4900000000002</v>
      </c>
      <c r="V2197" s="83">
        <v>0</v>
      </c>
      <c r="W2197" s="83">
        <v>0</v>
      </c>
      <c r="X2197" s="83">
        <v>17.184768135796528</v>
      </c>
      <c r="Y2197">
        <v>0</v>
      </c>
      <c r="Z2197" s="83">
        <v>111.54900000000004</v>
      </c>
      <c r="AA2197" s="83">
        <v>128.73376813579657</v>
      </c>
    </row>
    <row r="2198" spans="1:27" x14ac:dyDescent="0.25">
      <c r="A2198" t="s">
        <v>1529</v>
      </c>
      <c r="B2198" t="s">
        <v>1529</v>
      </c>
      <c r="C2198" t="s">
        <v>3128</v>
      </c>
      <c r="D2198" t="s">
        <v>2723</v>
      </c>
      <c r="E2198" t="s">
        <v>3129</v>
      </c>
      <c r="F2198" t="s">
        <v>2745</v>
      </c>
      <c r="G2198" t="s">
        <v>2310</v>
      </c>
      <c r="H2198" t="s">
        <v>2746</v>
      </c>
      <c r="I2198" t="s">
        <v>68</v>
      </c>
      <c r="J2198" t="s">
        <v>80</v>
      </c>
      <c r="K2198" t="s">
        <v>84</v>
      </c>
      <c r="L2198" t="s">
        <v>85</v>
      </c>
      <c r="M2198" t="s">
        <v>425</v>
      </c>
      <c r="N2198" t="s">
        <v>427</v>
      </c>
      <c r="O2198" t="s">
        <v>427</v>
      </c>
      <c r="P2198" t="s">
        <v>430</v>
      </c>
      <c r="Q2198" t="s">
        <v>429</v>
      </c>
      <c r="R2198" t="s">
        <v>72</v>
      </c>
      <c r="S2198" s="83">
        <v>371.83</v>
      </c>
      <c r="T2198" s="83">
        <v>1104.6599999999999</v>
      </c>
      <c r="U2198" s="83">
        <v>-732.82999999999993</v>
      </c>
      <c r="V2198" s="83">
        <v>0</v>
      </c>
      <c r="W2198" s="83">
        <v>0</v>
      </c>
      <c r="X2198" s="83">
        <v>8.5089628633555616</v>
      </c>
      <c r="Y2198">
        <v>0</v>
      </c>
      <c r="Z2198" s="83">
        <v>-73.283000000000015</v>
      </c>
      <c r="AA2198" s="83">
        <v>-64.774037136644438</v>
      </c>
    </row>
    <row r="2199" spans="1:27" x14ac:dyDescent="0.25">
      <c r="A2199" t="s">
        <v>1529</v>
      </c>
      <c r="B2199" t="s">
        <v>1529</v>
      </c>
      <c r="C2199" t="s">
        <v>3128</v>
      </c>
      <c r="D2199" t="s">
        <v>2723</v>
      </c>
      <c r="E2199" t="s">
        <v>3129</v>
      </c>
      <c r="F2199" t="s">
        <v>2745</v>
      </c>
      <c r="G2199" t="s">
        <v>2310</v>
      </c>
      <c r="H2199" t="s">
        <v>2746</v>
      </c>
      <c r="I2199" t="s">
        <v>68</v>
      </c>
      <c r="J2199" t="s">
        <v>80</v>
      </c>
      <c r="K2199" t="s">
        <v>84</v>
      </c>
      <c r="L2199" t="s">
        <v>85</v>
      </c>
      <c r="M2199" t="s">
        <v>425</v>
      </c>
      <c r="N2199" t="s">
        <v>427</v>
      </c>
      <c r="O2199" t="s">
        <v>427</v>
      </c>
      <c r="P2199" t="s">
        <v>428</v>
      </c>
      <c r="Q2199" t="s">
        <v>429</v>
      </c>
      <c r="R2199" t="s">
        <v>72</v>
      </c>
      <c r="S2199" s="83">
        <v>371.83</v>
      </c>
      <c r="T2199" s="83">
        <v>0</v>
      </c>
      <c r="U2199" s="83">
        <v>371.83</v>
      </c>
      <c r="V2199" s="83">
        <v>0</v>
      </c>
      <c r="W2199" s="83">
        <v>0</v>
      </c>
      <c r="X2199" s="83">
        <v>0</v>
      </c>
      <c r="Y2199">
        <v>0</v>
      </c>
      <c r="Z2199" s="83">
        <v>37.183</v>
      </c>
      <c r="AA2199" s="83">
        <v>37.183</v>
      </c>
    </row>
    <row r="2200" spans="1:27" x14ac:dyDescent="0.25">
      <c r="A2200" t="s">
        <v>1529</v>
      </c>
      <c r="B2200" t="s">
        <v>1529</v>
      </c>
      <c r="C2200" t="s">
        <v>3128</v>
      </c>
      <c r="D2200" t="s">
        <v>2723</v>
      </c>
      <c r="E2200" t="s">
        <v>3129</v>
      </c>
      <c r="F2200" t="s">
        <v>2745</v>
      </c>
      <c r="G2200" t="s">
        <v>2310</v>
      </c>
      <c r="H2200" t="s">
        <v>2746</v>
      </c>
      <c r="I2200" t="s">
        <v>68</v>
      </c>
      <c r="J2200" t="s">
        <v>80</v>
      </c>
      <c r="K2200" t="s">
        <v>84</v>
      </c>
      <c r="L2200" t="s">
        <v>85</v>
      </c>
      <c r="M2200" t="s">
        <v>425</v>
      </c>
      <c r="N2200" t="s">
        <v>427</v>
      </c>
      <c r="O2200" t="s">
        <v>427</v>
      </c>
      <c r="P2200" t="s">
        <v>690</v>
      </c>
      <c r="Q2200" t="s">
        <v>429</v>
      </c>
      <c r="R2200" t="s">
        <v>72</v>
      </c>
      <c r="S2200" s="83">
        <v>743.66</v>
      </c>
      <c r="T2200" s="83">
        <v>1104.6599999999999</v>
      </c>
      <c r="U2200" s="83">
        <v>-360.99999999999989</v>
      </c>
      <c r="V2200" s="83">
        <v>0</v>
      </c>
      <c r="W2200" s="83">
        <v>0</v>
      </c>
      <c r="X2200" s="83">
        <v>8.5089628633555616</v>
      </c>
      <c r="Y2200">
        <v>0</v>
      </c>
      <c r="Z2200" s="83">
        <v>-36.100000000000009</v>
      </c>
      <c r="AA2200" s="83">
        <v>-27.591037136644431</v>
      </c>
    </row>
    <row r="2201" spans="1:27" x14ac:dyDescent="0.25">
      <c r="A2201" t="s">
        <v>1529</v>
      </c>
      <c r="B2201" t="s">
        <v>1529</v>
      </c>
      <c r="C2201" t="s">
        <v>3128</v>
      </c>
      <c r="D2201" t="s">
        <v>2723</v>
      </c>
      <c r="E2201" t="s">
        <v>3129</v>
      </c>
      <c r="F2201" t="s">
        <v>2745</v>
      </c>
      <c r="G2201" t="s">
        <v>2310</v>
      </c>
      <c r="H2201" t="s">
        <v>2746</v>
      </c>
      <c r="I2201" t="s">
        <v>68</v>
      </c>
      <c r="J2201" t="s">
        <v>80</v>
      </c>
      <c r="K2201" t="s">
        <v>84</v>
      </c>
      <c r="L2201" t="s">
        <v>85</v>
      </c>
      <c r="M2201" t="s">
        <v>425</v>
      </c>
      <c r="N2201" t="s">
        <v>427</v>
      </c>
      <c r="O2201" t="s">
        <v>427</v>
      </c>
      <c r="P2201" t="s">
        <v>1762</v>
      </c>
      <c r="Q2201" t="s">
        <v>429</v>
      </c>
      <c r="R2201" t="s">
        <v>72</v>
      </c>
      <c r="S2201" s="83">
        <v>4833.79</v>
      </c>
      <c r="T2201" s="83">
        <v>2570.3199999999997</v>
      </c>
      <c r="U2201" s="83">
        <v>2263.4700000000003</v>
      </c>
      <c r="V2201" s="83">
        <v>0</v>
      </c>
      <c r="W2201" s="83">
        <v>0</v>
      </c>
      <c r="X2201" s="83">
        <v>19.798632544801176</v>
      </c>
      <c r="Y2201">
        <v>0</v>
      </c>
      <c r="Z2201" s="83">
        <v>226.34699999999998</v>
      </c>
      <c r="AA2201" s="83">
        <v>246.14563254480117</v>
      </c>
    </row>
    <row r="2202" spans="1:27" x14ac:dyDescent="0.25">
      <c r="A2202" t="s">
        <v>1529</v>
      </c>
      <c r="B2202" t="s">
        <v>1529</v>
      </c>
      <c r="C2202" t="s">
        <v>3128</v>
      </c>
      <c r="D2202" t="s">
        <v>2723</v>
      </c>
      <c r="E2202" t="s">
        <v>3129</v>
      </c>
      <c r="F2202" t="s">
        <v>2745</v>
      </c>
      <c r="G2202" t="s">
        <v>2310</v>
      </c>
      <c r="H2202" t="s">
        <v>2746</v>
      </c>
      <c r="I2202" t="s">
        <v>68</v>
      </c>
      <c r="J2202" t="s">
        <v>80</v>
      </c>
      <c r="K2202" t="s">
        <v>84</v>
      </c>
      <c r="L2202" t="s">
        <v>85</v>
      </c>
      <c r="M2202" t="s">
        <v>425</v>
      </c>
      <c r="N2202" t="s">
        <v>427</v>
      </c>
      <c r="O2202" t="s">
        <v>427</v>
      </c>
      <c r="P2202" t="s">
        <v>1763</v>
      </c>
      <c r="Q2202" t="s">
        <v>429</v>
      </c>
      <c r="R2202" t="s">
        <v>72</v>
      </c>
      <c r="S2202" s="83">
        <v>5205.62</v>
      </c>
      <c r="T2202" s="83">
        <v>3313.98</v>
      </c>
      <c r="U2202" s="83">
        <v>1891.6399999999999</v>
      </c>
      <c r="V2202" s="83">
        <v>0</v>
      </c>
      <c r="W2202" s="83">
        <v>0</v>
      </c>
      <c r="X2202" s="83">
        <v>25.526888590066687</v>
      </c>
      <c r="Y2202">
        <v>0</v>
      </c>
      <c r="Z2202" s="83">
        <v>189.16399999999999</v>
      </c>
      <c r="AA2202" s="83">
        <v>214.69088859006666</v>
      </c>
    </row>
    <row r="2203" spans="1:27" x14ac:dyDescent="0.25">
      <c r="A2203" t="s">
        <v>1529</v>
      </c>
      <c r="B2203" t="s">
        <v>1529</v>
      </c>
      <c r="C2203" t="s">
        <v>3128</v>
      </c>
      <c r="D2203" t="s">
        <v>2723</v>
      </c>
      <c r="E2203" t="s">
        <v>3129</v>
      </c>
      <c r="F2203" t="s">
        <v>2745</v>
      </c>
      <c r="G2203" t="s">
        <v>2310</v>
      </c>
      <c r="H2203" t="s">
        <v>2746</v>
      </c>
      <c r="I2203" t="s">
        <v>68</v>
      </c>
      <c r="J2203" t="s">
        <v>80</v>
      </c>
      <c r="K2203" t="s">
        <v>84</v>
      </c>
      <c r="L2203" t="s">
        <v>85</v>
      </c>
      <c r="M2203" t="s">
        <v>425</v>
      </c>
      <c r="N2203" t="s">
        <v>427</v>
      </c>
      <c r="O2203" t="s">
        <v>427</v>
      </c>
      <c r="P2203" t="s">
        <v>566</v>
      </c>
      <c r="Q2203" t="s">
        <v>429</v>
      </c>
      <c r="R2203" t="s">
        <v>72</v>
      </c>
      <c r="S2203" s="83">
        <v>1115.49</v>
      </c>
      <c r="T2203" s="83">
        <v>1487.32</v>
      </c>
      <c r="U2203" s="83">
        <v>-371.82999999999993</v>
      </c>
      <c r="V2203" s="83">
        <v>0</v>
      </c>
      <c r="W2203" s="83">
        <v>0</v>
      </c>
      <c r="X2203" s="83">
        <v>11.456512090531017</v>
      </c>
      <c r="Y2203">
        <v>0</v>
      </c>
      <c r="Z2203" s="83">
        <v>-37.182999999999993</v>
      </c>
      <c r="AA2203" s="83">
        <v>-25.726487909468972</v>
      </c>
    </row>
    <row r="2204" spans="1:27" x14ac:dyDescent="0.25">
      <c r="A2204" t="s">
        <v>1529</v>
      </c>
      <c r="B2204" t="s">
        <v>1529</v>
      </c>
      <c r="C2204" t="s">
        <v>3128</v>
      </c>
      <c r="D2204" t="s">
        <v>2723</v>
      </c>
      <c r="E2204" t="s">
        <v>3129</v>
      </c>
      <c r="F2204" t="s">
        <v>2745</v>
      </c>
      <c r="G2204" t="s">
        <v>2310</v>
      </c>
      <c r="H2204" t="s">
        <v>2746</v>
      </c>
      <c r="I2204" t="s">
        <v>68</v>
      </c>
      <c r="J2204" t="s">
        <v>80</v>
      </c>
      <c r="K2204" t="s">
        <v>84</v>
      </c>
      <c r="L2204" t="s">
        <v>85</v>
      </c>
      <c r="M2204" t="s">
        <v>425</v>
      </c>
      <c r="N2204" t="s">
        <v>427</v>
      </c>
      <c r="O2204" t="s">
        <v>427</v>
      </c>
      <c r="P2204" t="s">
        <v>2414</v>
      </c>
      <c r="Q2204" t="s">
        <v>429</v>
      </c>
      <c r="R2204" t="s">
        <v>72</v>
      </c>
      <c r="S2204" s="83">
        <v>1859.15</v>
      </c>
      <c r="T2204" s="83">
        <v>2974.64</v>
      </c>
      <c r="U2204" s="83">
        <v>-1115.4899999999998</v>
      </c>
      <c r="V2204" s="83">
        <v>0</v>
      </c>
      <c r="W2204" s="83">
        <v>0</v>
      </c>
      <c r="X2204" s="83">
        <v>22.913024181062035</v>
      </c>
      <c r="Y2204">
        <v>0</v>
      </c>
      <c r="Z2204" s="83">
        <v>-111.54899999999998</v>
      </c>
      <c r="AA2204" s="83">
        <v>-88.635975818937936</v>
      </c>
    </row>
    <row r="2205" spans="1:27" x14ac:dyDescent="0.25">
      <c r="A2205" t="s">
        <v>1529</v>
      </c>
      <c r="B2205" t="s">
        <v>1529</v>
      </c>
      <c r="C2205" t="s">
        <v>3128</v>
      </c>
      <c r="D2205" t="s">
        <v>2723</v>
      </c>
      <c r="E2205" t="s">
        <v>3129</v>
      </c>
      <c r="F2205" t="s">
        <v>2745</v>
      </c>
      <c r="G2205" t="s">
        <v>2310</v>
      </c>
      <c r="H2205" t="s">
        <v>2746</v>
      </c>
      <c r="I2205" t="s">
        <v>68</v>
      </c>
      <c r="J2205" t="s">
        <v>80</v>
      </c>
      <c r="K2205" t="s">
        <v>84</v>
      </c>
      <c r="L2205" t="s">
        <v>85</v>
      </c>
      <c r="M2205" t="s">
        <v>425</v>
      </c>
      <c r="N2205" t="s">
        <v>427</v>
      </c>
      <c r="O2205" t="s">
        <v>427</v>
      </c>
      <c r="P2205" t="s">
        <v>988</v>
      </c>
      <c r="Q2205" t="s">
        <v>429</v>
      </c>
      <c r="R2205" t="s">
        <v>72</v>
      </c>
      <c r="S2205" s="83">
        <v>4999.62</v>
      </c>
      <c r="T2205" s="83">
        <v>0</v>
      </c>
      <c r="U2205" s="83">
        <v>4999.62</v>
      </c>
      <c r="V2205" s="83">
        <v>0</v>
      </c>
      <c r="W2205" s="83">
        <v>0</v>
      </c>
      <c r="X2205" s="83">
        <v>0</v>
      </c>
      <c r="Y2205">
        <v>0</v>
      </c>
      <c r="Z2205" s="83">
        <v>499.96199999999999</v>
      </c>
      <c r="AA2205" s="83">
        <v>499.96199999999999</v>
      </c>
    </row>
    <row r="2206" spans="1:27" x14ac:dyDescent="0.25">
      <c r="A2206" t="s">
        <v>1529</v>
      </c>
      <c r="B2206" t="s">
        <v>1529</v>
      </c>
      <c r="C2206" t="s">
        <v>3128</v>
      </c>
      <c r="D2206" t="s">
        <v>2723</v>
      </c>
      <c r="E2206" t="s">
        <v>3129</v>
      </c>
      <c r="F2206" t="s">
        <v>2745</v>
      </c>
      <c r="G2206" t="s">
        <v>2310</v>
      </c>
      <c r="H2206" t="s">
        <v>2746</v>
      </c>
      <c r="I2206" t="s">
        <v>68</v>
      </c>
      <c r="J2206" t="s">
        <v>80</v>
      </c>
      <c r="K2206" t="s">
        <v>84</v>
      </c>
      <c r="L2206" t="s">
        <v>85</v>
      </c>
      <c r="M2206" t="s">
        <v>425</v>
      </c>
      <c r="N2206" t="s">
        <v>427</v>
      </c>
      <c r="O2206" t="s">
        <v>427</v>
      </c>
      <c r="P2206" t="s">
        <v>3194</v>
      </c>
      <c r="Q2206" t="s">
        <v>429</v>
      </c>
      <c r="R2206" t="s">
        <v>72</v>
      </c>
      <c r="S2206" s="83">
        <v>743.66</v>
      </c>
      <c r="T2206" s="83">
        <v>371.83</v>
      </c>
      <c r="U2206" s="83">
        <v>371.83</v>
      </c>
      <c r="V2206" s="83">
        <v>0</v>
      </c>
      <c r="W2206" s="83">
        <v>0</v>
      </c>
      <c r="X2206" s="83">
        <v>2.8641280226327543</v>
      </c>
      <c r="Y2206">
        <v>0</v>
      </c>
      <c r="Z2206" s="83">
        <v>37.183</v>
      </c>
      <c r="AA2206" s="83">
        <v>40.047128022632755</v>
      </c>
    </row>
    <row r="2207" spans="1:27" x14ac:dyDescent="0.25">
      <c r="A2207" t="s">
        <v>1529</v>
      </c>
      <c r="B2207" t="s">
        <v>1529</v>
      </c>
      <c r="C2207" t="s">
        <v>3128</v>
      </c>
      <c r="D2207" t="s">
        <v>2723</v>
      </c>
      <c r="E2207" t="s">
        <v>3129</v>
      </c>
      <c r="F2207" t="s">
        <v>2745</v>
      </c>
      <c r="G2207" t="s">
        <v>2310</v>
      </c>
      <c r="H2207" t="s">
        <v>2746</v>
      </c>
      <c r="I2207" t="s">
        <v>68</v>
      </c>
      <c r="J2207" t="s">
        <v>80</v>
      </c>
      <c r="K2207" t="s">
        <v>84</v>
      </c>
      <c r="L2207" t="s">
        <v>85</v>
      </c>
      <c r="M2207" t="s">
        <v>425</v>
      </c>
      <c r="N2207" t="s">
        <v>427</v>
      </c>
      <c r="O2207" t="s">
        <v>427</v>
      </c>
      <c r="P2207" t="s">
        <v>2250</v>
      </c>
      <c r="Q2207" t="s">
        <v>429</v>
      </c>
      <c r="R2207" t="s">
        <v>72</v>
      </c>
      <c r="S2207" s="83">
        <v>1115.49</v>
      </c>
      <c r="T2207" s="83">
        <v>371.83</v>
      </c>
      <c r="U2207" s="83">
        <v>743.66000000000008</v>
      </c>
      <c r="V2207" s="83">
        <v>0</v>
      </c>
      <c r="W2207" s="83">
        <v>0</v>
      </c>
      <c r="X2207" s="83">
        <v>2.8641280226327543</v>
      </c>
      <c r="Y2207">
        <v>0</v>
      </c>
      <c r="Z2207" s="83">
        <v>74.366000000000014</v>
      </c>
      <c r="AA2207" s="83">
        <v>77.230128022632755</v>
      </c>
    </row>
    <row r="2208" spans="1:27" x14ac:dyDescent="0.25">
      <c r="A2208" t="s">
        <v>1529</v>
      </c>
      <c r="B2208" t="s">
        <v>1529</v>
      </c>
      <c r="C2208" t="s">
        <v>3128</v>
      </c>
      <c r="D2208" t="s">
        <v>2723</v>
      </c>
      <c r="E2208" t="s">
        <v>3129</v>
      </c>
      <c r="F2208" t="s">
        <v>2745</v>
      </c>
      <c r="G2208" t="s">
        <v>2310</v>
      </c>
      <c r="H2208" t="s">
        <v>2746</v>
      </c>
      <c r="I2208" t="s">
        <v>68</v>
      </c>
      <c r="J2208" t="s">
        <v>80</v>
      </c>
      <c r="K2208" t="s">
        <v>84</v>
      </c>
      <c r="L2208" t="s">
        <v>85</v>
      </c>
      <c r="M2208" t="s">
        <v>425</v>
      </c>
      <c r="N2208" t="s">
        <v>427</v>
      </c>
      <c r="O2208" t="s">
        <v>427</v>
      </c>
      <c r="P2208" t="s">
        <v>2587</v>
      </c>
      <c r="Q2208" t="s">
        <v>429</v>
      </c>
      <c r="R2208" t="s">
        <v>72</v>
      </c>
      <c r="S2208" s="83">
        <v>1115.49</v>
      </c>
      <c r="T2208" s="83">
        <v>1115.49</v>
      </c>
      <c r="U2208" s="83">
        <v>0</v>
      </c>
      <c r="V2208" s="83">
        <v>0</v>
      </c>
      <c r="W2208" s="83">
        <v>0</v>
      </c>
      <c r="X2208" s="83">
        <v>8.5923840678982639</v>
      </c>
      <c r="Y2208">
        <v>0</v>
      </c>
      <c r="Z2208" s="83">
        <v>0</v>
      </c>
      <c r="AA2208" s="83">
        <v>8.5923840678982657</v>
      </c>
    </row>
    <row r="2209" spans="1:27" x14ac:dyDescent="0.25">
      <c r="A2209" t="s">
        <v>1529</v>
      </c>
      <c r="B2209" t="s">
        <v>1529</v>
      </c>
      <c r="C2209" t="s">
        <v>3128</v>
      </c>
      <c r="D2209" t="s">
        <v>2723</v>
      </c>
      <c r="E2209" t="s">
        <v>3129</v>
      </c>
      <c r="F2209" t="s">
        <v>2745</v>
      </c>
      <c r="G2209" t="s">
        <v>2310</v>
      </c>
      <c r="H2209" t="s">
        <v>2746</v>
      </c>
      <c r="I2209" t="s">
        <v>68</v>
      </c>
      <c r="J2209" t="s">
        <v>80</v>
      </c>
      <c r="K2209" t="s">
        <v>84</v>
      </c>
      <c r="L2209" t="s">
        <v>85</v>
      </c>
      <c r="M2209" t="s">
        <v>425</v>
      </c>
      <c r="N2209" t="s">
        <v>427</v>
      </c>
      <c r="O2209" t="s">
        <v>427</v>
      </c>
      <c r="P2209" t="s">
        <v>2251</v>
      </c>
      <c r="Q2209" t="s">
        <v>429</v>
      </c>
      <c r="R2209" t="s">
        <v>72</v>
      </c>
      <c r="S2209" s="83">
        <v>743.66</v>
      </c>
      <c r="T2209" s="83">
        <v>0</v>
      </c>
      <c r="U2209" s="83">
        <v>743.66</v>
      </c>
      <c r="V2209" s="83">
        <v>0</v>
      </c>
      <c r="W2209" s="83">
        <v>0</v>
      </c>
      <c r="X2209" s="83">
        <v>0</v>
      </c>
      <c r="Y2209">
        <v>0</v>
      </c>
      <c r="Z2209" s="83">
        <v>74.366</v>
      </c>
      <c r="AA2209" s="83">
        <v>74.366</v>
      </c>
    </row>
    <row r="2210" spans="1:27" x14ac:dyDescent="0.25">
      <c r="A2210" t="s">
        <v>1529</v>
      </c>
      <c r="B2210" t="s">
        <v>1529</v>
      </c>
      <c r="C2210" t="s">
        <v>3128</v>
      </c>
      <c r="D2210" t="s">
        <v>2723</v>
      </c>
      <c r="E2210" t="s">
        <v>3129</v>
      </c>
      <c r="F2210" t="s">
        <v>2745</v>
      </c>
      <c r="G2210" t="s">
        <v>2310</v>
      </c>
      <c r="H2210" t="s">
        <v>2746</v>
      </c>
      <c r="I2210" t="s">
        <v>68</v>
      </c>
      <c r="J2210" t="s">
        <v>80</v>
      </c>
      <c r="K2210" t="s">
        <v>84</v>
      </c>
      <c r="L2210" t="s">
        <v>85</v>
      </c>
      <c r="M2210" t="s">
        <v>425</v>
      </c>
      <c r="N2210" t="s">
        <v>427</v>
      </c>
      <c r="O2210" t="s">
        <v>427</v>
      </c>
      <c r="P2210" t="s">
        <v>2588</v>
      </c>
      <c r="Q2210" t="s">
        <v>429</v>
      </c>
      <c r="R2210" t="s">
        <v>72</v>
      </c>
      <c r="S2210" s="83">
        <v>3333.08</v>
      </c>
      <c r="T2210" s="83">
        <v>0</v>
      </c>
      <c r="U2210" s="83">
        <v>3333.08</v>
      </c>
      <c r="V2210" s="83">
        <v>0</v>
      </c>
      <c r="W2210" s="83">
        <v>0</v>
      </c>
      <c r="X2210" s="83">
        <v>0</v>
      </c>
      <c r="Y2210">
        <v>0</v>
      </c>
      <c r="Z2210" s="83">
        <v>333.30799999999999</v>
      </c>
      <c r="AA2210" s="83">
        <v>333.30799999999999</v>
      </c>
    </row>
    <row r="2211" spans="1:27" x14ac:dyDescent="0.25">
      <c r="A2211" t="s">
        <v>1529</v>
      </c>
      <c r="B2211" t="s">
        <v>1529</v>
      </c>
      <c r="C2211" t="s">
        <v>3128</v>
      </c>
      <c r="D2211" t="s">
        <v>2723</v>
      </c>
      <c r="E2211" t="s">
        <v>3129</v>
      </c>
      <c r="F2211" t="s">
        <v>2745</v>
      </c>
      <c r="G2211" t="s">
        <v>2310</v>
      </c>
      <c r="H2211" t="s">
        <v>2746</v>
      </c>
      <c r="I2211" t="s">
        <v>68</v>
      </c>
      <c r="J2211" t="s">
        <v>80</v>
      </c>
      <c r="K2211" t="s">
        <v>84</v>
      </c>
      <c r="L2211" t="s">
        <v>85</v>
      </c>
      <c r="M2211" t="s">
        <v>425</v>
      </c>
      <c r="N2211" t="s">
        <v>427</v>
      </c>
      <c r="O2211" t="s">
        <v>427</v>
      </c>
      <c r="P2211" t="s">
        <v>565</v>
      </c>
      <c r="Q2211" t="s">
        <v>429</v>
      </c>
      <c r="R2211" t="s">
        <v>72</v>
      </c>
      <c r="S2211" s="83">
        <v>0</v>
      </c>
      <c r="T2211" s="83">
        <v>3284.54</v>
      </c>
      <c r="U2211" s="83">
        <v>-3284.54</v>
      </c>
      <c r="V2211" s="83">
        <v>0</v>
      </c>
      <c r="W2211" s="83">
        <v>0</v>
      </c>
      <c r="X2211" s="83">
        <v>25.300118482796403</v>
      </c>
      <c r="Y2211">
        <v>0</v>
      </c>
      <c r="Z2211" s="83">
        <v>-328.45400000000001</v>
      </c>
      <c r="AA2211" s="83">
        <v>-303.15388151720362</v>
      </c>
    </row>
    <row r="2212" spans="1:27" x14ac:dyDescent="0.25">
      <c r="A2212" t="s">
        <v>1529</v>
      </c>
      <c r="B2212" t="s">
        <v>1529</v>
      </c>
      <c r="C2212" t="s">
        <v>3128</v>
      </c>
      <c r="D2212" t="s">
        <v>2723</v>
      </c>
      <c r="E2212" t="s">
        <v>3129</v>
      </c>
      <c r="F2212" t="s">
        <v>2745</v>
      </c>
      <c r="G2212" t="s">
        <v>2310</v>
      </c>
      <c r="H2212" t="s">
        <v>2746</v>
      </c>
      <c r="I2212" t="s">
        <v>68</v>
      </c>
      <c r="J2212" t="s">
        <v>80</v>
      </c>
      <c r="K2212" t="s">
        <v>84</v>
      </c>
      <c r="L2212" t="s">
        <v>85</v>
      </c>
      <c r="M2212" t="s">
        <v>425</v>
      </c>
      <c r="N2212" t="s">
        <v>427</v>
      </c>
      <c r="O2212" t="s">
        <v>427</v>
      </c>
      <c r="P2212" t="s">
        <v>3195</v>
      </c>
      <c r="Q2212" t="s">
        <v>429</v>
      </c>
      <c r="R2212" t="s">
        <v>72</v>
      </c>
      <c r="S2212" s="83">
        <v>833.27</v>
      </c>
      <c r="T2212" s="83">
        <v>809</v>
      </c>
      <c r="U2212" s="83">
        <v>24.269999999999982</v>
      </c>
      <c r="V2212" s="83">
        <v>0</v>
      </c>
      <c r="W2212" s="83">
        <v>0</v>
      </c>
      <c r="X2212" s="83">
        <v>6.2315562765508385</v>
      </c>
      <c r="Y2212">
        <v>0</v>
      </c>
      <c r="Z2212" s="83">
        <v>2.4269999999999925</v>
      </c>
      <c r="AA2212" s="83">
        <v>8.6585562765508257</v>
      </c>
    </row>
    <row r="2213" spans="1:27" x14ac:dyDescent="0.25">
      <c r="A2213" t="s">
        <v>1529</v>
      </c>
      <c r="B2213" t="s">
        <v>1529</v>
      </c>
      <c r="C2213" t="s">
        <v>3128</v>
      </c>
      <c r="D2213" t="s">
        <v>2723</v>
      </c>
      <c r="E2213" t="s">
        <v>3129</v>
      </c>
      <c r="F2213" t="s">
        <v>2745</v>
      </c>
      <c r="G2213" t="s">
        <v>2310</v>
      </c>
      <c r="H2213" t="s">
        <v>2746</v>
      </c>
      <c r="I2213" t="s">
        <v>68</v>
      </c>
      <c r="J2213" t="s">
        <v>80</v>
      </c>
      <c r="K2213" t="s">
        <v>84</v>
      </c>
      <c r="L2213" t="s">
        <v>85</v>
      </c>
      <c r="M2213" t="s">
        <v>425</v>
      </c>
      <c r="N2213" t="s">
        <v>427</v>
      </c>
      <c r="O2213" t="s">
        <v>427</v>
      </c>
      <c r="P2213" t="s">
        <v>2368</v>
      </c>
      <c r="Q2213" t="s">
        <v>429</v>
      </c>
      <c r="R2213" t="s">
        <v>72</v>
      </c>
      <c r="S2213" s="83">
        <v>4166.3500000000004</v>
      </c>
      <c r="T2213" s="83">
        <v>0</v>
      </c>
      <c r="U2213" s="83">
        <v>4166.3500000000004</v>
      </c>
      <c r="V2213" s="83">
        <v>0</v>
      </c>
      <c r="W2213" s="83">
        <v>0</v>
      </c>
      <c r="X2213" s="83">
        <v>0</v>
      </c>
      <c r="Y2213">
        <v>0</v>
      </c>
      <c r="Z2213" s="83">
        <v>416.63500000000005</v>
      </c>
      <c r="AA2213" s="83">
        <v>416.63500000000005</v>
      </c>
    </row>
    <row r="2214" spans="1:27" x14ac:dyDescent="0.25">
      <c r="A2214" t="s">
        <v>1529</v>
      </c>
      <c r="B2214" t="s">
        <v>1529</v>
      </c>
      <c r="C2214" t="s">
        <v>3128</v>
      </c>
      <c r="D2214" t="s">
        <v>2723</v>
      </c>
      <c r="E2214" t="s">
        <v>3129</v>
      </c>
      <c r="F2214" t="s">
        <v>2745</v>
      </c>
      <c r="G2214" t="s">
        <v>2310</v>
      </c>
      <c r="H2214" t="s">
        <v>2746</v>
      </c>
      <c r="I2214" t="s">
        <v>68</v>
      </c>
      <c r="J2214" t="s">
        <v>80</v>
      </c>
      <c r="K2214" t="s">
        <v>84</v>
      </c>
      <c r="L2214" t="s">
        <v>85</v>
      </c>
      <c r="M2214" t="s">
        <v>425</v>
      </c>
      <c r="N2214" t="s">
        <v>427</v>
      </c>
      <c r="O2214" t="s">
        <v>427</v>
      </c>
      <c r="P2214" t="s">
        <v>2369</v>
      </c>
      <c r="Q2214" t="s">
        <v>429</v>
      </c>
      <c r="R2214" t="s">
        <v>72</v>
      </c>
      <c r="S2214" s="83">
        <v>4166.3500000000004</v>
      </c>
      <c r="T2214" s="83">
        <v>0</v>
      </c>
      <c r="U2214" s="83">
        <v>4166.3500000000004</v>
      </c>
      <c r="V2214" s="83">
        <v>0</v>
      </c>
      <c r="W2214" s="83">
        <v>0</v>
      </c>
      <c r="X2214" s="83">
        <v>0</v>
      </c>
      <c r="Y2214">
        <v>0</v>
      </c>
      <c r="Z2214" s="83">
        <v>416.63500000000005</v>
      </c>
      <c r="AA2214" s="83">
        <v>416.63500000000005</v>
      </c>
    </row>
    <row r="2215" spans="1:27" x14ac:dyDescent="0.25">
      <c r="A2215" t="s">
        <v>1529</v>
      </c>
      <c r="B2215" t="s">
        <v>1529</v>
      </c>
      <c r="C2215" t="s">
        <v>3128</v>
      </c>
      <c r="D2215" t="s">
        <v>2723</v>
      </c>
      <c r="E2215" t="s">
        <v>3129</v>
      </c>
      <c r="F2215" t="s">
        <v>2745</v>
      </c>
      <c r="G2215" t="s">
        <v>2310</v>
      </c>
      <c r="H2215" t="s">
        <v>2746</v>
      </c>
      <c r="I2215" t="s">
        <v>68</v>
      </c>
      <c r="J2215" t="s">
        <v>80</v>
      </c>
      <c r="K2215" t="s">
        <v>84</v>
      </c>
      <c r="L2215" t="s">
        <v>85</v>
      </c>
      <c r="M2215" t="s">
        <v>425</v>
      </c>
      <c r="N2215" t="s">
        <v>427</v>
      </c>
      <c r="O2215" t="s">
        <v>427</v>
      </c>
      <c r="P2215" t="s">
        <v>2252</v>
      </c>
      <c r="Q2215" t="s">
        <v>429</v>
      </c>
      <c r="R2215" t="s">
        <v>72</v>
      </c>
      <c r="S2215" s="83">
        <v>3333.08</v>
      </c>
      <c r="T2215" s="83">
        <v>833.27</v>
      </c>
      <c r="U2215" s="83">
        <v>2499.81</v>
      </c>
      <c r="V2215" s="83">
        <v>0</v>
      </c>
      <c r="W2215" s="83">
        <v>0</v>
      </c>
      <c r="X2215" s="83">
        <v>6.418502964847363</v>
      </c>
      <c r="Y2215">
        <v>0</v>
      </c>
      <c r="Z2215" s="83">
        <v>249.98099999999999</v>
      </c>
      <c r="AA2215" s="83">
        <v>256.39950296484733</v>
      </c>
    </row>
    <row r="2216" spans="1:27" x14ac:dyDescent="0.25">
      <c r="A2216" t="s">
        <v>1529</v>
      </c>
      <c r="B2216" t="s">
        <v>1529</v>
      </c>
      <c r="C2216" t="s">
        <v>3128</v>
      </c>
      <c r="D2216" t="s">
        <v>2723</v>
      </c>
      <c r="E2216" t="s">
        <v>3129</v>
      </c>
      <c r="F2216" t="s">
        <v>2745</v>
      </c>
      <c r="G2216" t="s">
        <v>2310</v>
      </c>
      <c r="H2216" t="s">
        <v>2746</v>
      </c>
      <c r="I2216" t="s">
        <v>68</v>
      </c>
      <c r="J2216" t="s">
        <v>80</v>
      </c>
      <c r="K2216" t="s">
        <v>84</v>
      </c>
      <c r="L2216" t="s">
        <v>85</v>
      </c>
      <c r="M2216" t="s">
        <v>425</v>
      </c>
      <c r="N2216" t="s">
        <v>427</v>
      </c>
      <c r="O2216" t="s">
        <v>427</v>
      </c>
      <c r="P2216" t="s">
        <v>4001</v>
      </c>
      <c r="Q2216" t="s">
        <v>429</v>
      </c>
      <c r="R2216" t="s">
        <v>72</v>
      </c>
      <c r="S2216" s="83">
        <v>371.83</v>
      </c>
      <c r="T2216" s="83">
        <v>743.66</v>
      </c>
      <c r="U2216" s="83">
        <v>-371.83</v>
      </c>
      <c r="V2216" s="83">
        <v>0</v>
      </c>
      <c r="W2216" s="83">
        <v>0</v>
      </c>
      <c r="X2216" s="83">
        <v>5.7282560452655087</v>
      </c>
      <c r="Y2216">
        <v>0</v>
      </c>
      <c r="Z2216" s="83">
        <v>-37.183</v>
      </c>
      <c r="AA2216" s="83">
        <v>-31.454743954734489</v>
      </c>
    </row>
    <row r="2217" spans="1:27" x14ac:dyDescent="0.25">
      <c r="A2217" t="s">
        <v>1529</v>
      </c>
      <c r="B2217" t="s">
        <v>1529</v>
      </c>
      <c r="C2217" t="s">
        <v>3128</v>
      </c>
      <c r="D2217" t="s">
        <v>2723</v>
      </c>
      <c r="E2217" t="s">
        <v>3129</v>
      </c>
      <c r="F2217" t="s">
        <v>2745</v>
      </c>
      <c r="G2217" t="s">
        <v>2310</v>
      </c>
      <c r="H2217" t="s">
        <v>2746</v>
      </c>
      <c r="I2217" t="s">
        <v>68</v>
      </c>
      <c r="J2217" t="s">
        <v>80</v>
      </c>
      <c r="K2217" t="s">
        <v>84</v>
      </c>
      <c r="L2217" t="s">
        <v>85</v>
      </c>
      <c r="M2217" t="s">
        <v>425</v>
      </c>
      <c r="N2217" t="s">
        <v>427</v>
      </c>
      <c r="O2217" t="s">
        <v>427</v>
      </c>
      <c r="P2217" t="s">
        <v>4002</v>
      </c>
      <c r="Q2217" t="s">
        <v>429</v>
      </c>
      <c r="R2217" t="s">
        <v>72</v>
      </c>
      <c r="S2217" s="83">
        <v>3333.08</v>
      </c>
      <c r="T2217" s="83">
        <v>0</v>
      </c>
      <c r="U2217" s="83">
        <v>3333.08</v>
      </c>
      <c r="V2217" s="83">
        <v>0</v>
      </c>
      <c r="W2217" s="83">
        <v>0</v>
      </c>
      <c r="X2217" s="83">
        <v>0</v>
      </c>
      <c r="Y2217">
        <v>0</v>
      </c>
      <c r="Z2217" s="83">
        <v>333.30799999999999</v>
      </c>
      <c r="AA2217" s="83">
        <v>333.30799999999999</v>
      </c>
    </row>
    <row r="2218" spans="1:27" x14ac:dyDescent="0.25">
      <c r="A2218" t="s">
        <v>1529</v>
      </c>
      <c r="B2218" t="s">
        <v>1529</v>
      </c>
      <c r="C2218" t="s">
        <v>3128</v>
      </c>
      <c r="D2218" t="s">
        <v>2723</v>
      </c>
      <c r="E2218" t="s">
        <v>3129</v>
      </c>
      <c r="F2218" t="s">
        <v>2745</v>
      </c>
      <c r="G2218" t="s">
        <v>2310</v>
      </c>
      <c r="H2218" t="s">
        <v>2746</v>
      </c>
      <c r="I2218" t="s">
        <v>68</v>
      </c>
      <c r="J2218" t="s">
        <v>80</v>
      </c>
      <c r="K2218" t="s">
        <v>84</v>
      </c>
      <c r="L2218" t="s">
        <v>85</v>
      </c>
      <c r="M2218" t="s">
        <v>425</v>
      </c>
      <c r="N2218" t="s">
        <v>427</v>
      </c>
      <c r="O2218" t="s">
        <v>427</v>
      </c>
      <c r="P2218" t="s">
        <v>4003</v>
      </c>
      <c r="Q2218" t="s">
        <v>429</v>
      </c>
      <c r="R2218" t="s">
        <v>72</v>
      </c>
      <c r="S2218" s="83">
        <v>1666.54</v>
      </c>
      <c r="T2218" s="83">
        <v>0</v>
      </c>
      <c r="U2218" s="83">
        <v>1666.54</v>
      </c>
      <c r="V2218" s="83">
        <v>0</v>
      </c>
      <c r="W2218" s="83">
        <v>0</v>
      </c>
      <c r="X2218" s="83">
        <v>0</v>
      </c>
      <c r="Y2218">
        <v>0</v>
      </c>
      <c r="Z2218" s="83">
        <v>166.654</v>
      </c>
      <c r="AA2218" s="83">
        <v>166.654</v>
      </c>
    </row>
    <row r="2219" spans="1:27" x14ac:dyDescent="0.25">
      <c r="A2219" t="s">
        <v>1529</v>
      </c>
      <c r="B2219" t="s">
        <v>1529</v>
      </c>
      <c r="C2219" t="s">
        <v>3128</v>
      </c>
      <c r="D2219" t="s">
        <v>2723</v>
      </c>
      <c r="E2219" t="s">
        <v>3129</v>
      </c>
      <c r="F2219" t="s">
        <v>2745</v>
      </c>
      <c r="G2219" t="s">
        <v>2310</v>
      </c>
      <c r="H2219" t="s">
        <v>2746</v>
      </c>
      <c r="I2219" t="s">
        <v>68</v>
      </c>
      <c r="J2219" t="s">
        <v>80</v>
      </c>
      <c r="K2219" t="s">
        <v>84</v>
      </c>
      <c r="L2219" t="s">
        <v>85</v>
      </c>
      <c r="M2219" t="s">
        <v>425</v>
      </c>
      <c r="N2219" t="s">
        <v>427</v>
      </c>
      <c r="O2219" t="s">
        <v>427</v>
      </c>
      <c r="P2219" t="s">
        <v>4004</v>
      </c>
      <c r="Q2219" t="s">
        <v>429</v>
      </c>
      <c r="R2219" t="s">
        <v>72</v>
      </c>
      <c r="S2219" s="83">
        <v>1666.54</v>
      </c>
      <c r="T2219" s="83">
        <v>0</v>
      </c>
      <c r="U2219" s="83">
        <v>1666.54</v>
      </c>
      <c r="V2219" s="83">
        <v>0</v>
      </c>
      <c r="W2219" s="83">
        <v>0</v>
      </c>
      <c r="X2219" s="83">
        <v>0</v>
      </c>
      <c r="Y2219">
        <v>0</v>
      </c>
      <c r="Z2219" s="83">
        <v>166.654</v>
      </c>
      <c r="AA2219" s="83">
        <v>166.654</v>
      </c>
    </row>
    <row r="2220" spans="1:27" x14ac:dyDescent="0.25">
      <c r="A2220" t="s">
        <v>1529</v>
      </c>
      <c r="B2220" t="s">
        <v>1529</v>
      </c>
      <c r="C2220" t="s">
        <v>3128</v>
      </c>
      <c r="D2220" t="s">
        <v>2723</v>
      </c>
      <c r="E2220" t="s">
        <v>3129</v>
      </c>
      <c r="F2220" t="s">
        <v>2745</v>
      </c>
      <c r="G2220" t="s">
        <v>2310</v>
      </c>
      <c r="H2220" t="s">
        <v>2746</v>
      </c>
      <c r="I2220" t="s">
        <v>68</v>
      </c>
      <c r="J2220" t="s">
        <v>80</v>
      </c>
      <c r="K2220" t="s">
        <v>84</v>
      </c>
      <c r="L2220" t="s">
        <v>85</v>
      </c>
      <c r="M2220" t="s">
        <v>425</v>
      </c>
      <c r="N2220" t="s">
        <v>426</v>
      </c>
      <c r="O2220" t="s">
        <v>426</v>
      </c>
      <c r="P2220" t="s">
        <v>915</v>
      </c>
      <c r="Q2220" t="s">
        <v>3768</v>
      </c>
      <c r="R2220" t="s">
        <v>72</v>
      </c>
      <c r="S2220" s="83">
        <v>0</v>
      </c>
      <c r="T2220" s="83">
        <v>350.2</v>
      </c>
      <c r="U2220" s="83">
        <v>-350.2</v>
      </c>
      <c r="V2220" s="83">
        <v>0</v>
      </c>
      <c r="W2220" s="83">
        <v>0</v>
      </c>
      <c r="X2220" s="83">
        <v>2.6975166972164444</v>
      </c>
      <c r="Y2220">
        <v>0</v>
      </c>
      <c r="Z2220" s="83">
        <v>-35.020000000000003</v>
      </c>
      <c r="AA2220" s="83">
        <v>-32.32248330278356</v>
      </c>
    </row>
    <row r="2221" spans="1:27" x14ac:dyDescent="0.25">
      <c r="A2221" t="s">
        <v>1529</v>
      </c>
      <c r="B2221" t="s">
        <v>1529</v>
      </c>
      <c r="C2221" t="s">
        <v>3128</v>
      </c>
      <c r="D2221" t="s">
        <v>2723</v>
      </c>
      <c r="E2221" t="s">
        <v>3129</v>
      </c>
      <c r="F2221" t="s">
        <v>2745</v>
      </c>
      <c r="G2221" t="s">
        <v>2310</v>
      </c>
      <c r="H2221" t="s">
        <v>2746</v>
      </c>
      <c r="I2221" t="s">
        <v>68</v>
      </c>
      <c r="J2221" t="s">
        <v>80</v>
      </c>
      <c r="K2221" t="s">
        <v>84</v>
      </c>
      <c r="L2221" t="s">
        <v>85</v>
      </c>
      <c r="M2221" t="s">
        <v>425</v>
      </c>
      <c r="N2221" t="s">
        <v>426</v>
      </c>
      <c r="O2221" t="s">
        <v>426</v>
      </c>
      <c r="P2221" t="s">
        <v>2036</v>
      </c>
      <c r="Q2221" t="s">
        <v>3768</v>
      </c>
      <c r="R2221" t="s">
        <v>72</v>
      </c>
      <c r="S2221" s="83">
        <v>0</v>
      </c>
      <c r="T2221" s="83">
        <v>382.13</v>
      </c>
      <c r="U2221" s="83">
        <v>-382.13</v>
      </c>
      <c r="V2221" s="83">
        <v>0</v>
      </c>
      <c r="W2221" s="83">
        <v>0</v>
      </c>
      <c r="X2221" s="83">
        <v>2.9434667490214732</v>
      </c>
      <c r="Y2221">
        <v>0</v>
      </c>
      <c r="Z2221" s="83">
        <v>-38.213000000000001</v>
      </c>
      <c r="AA2221" s="83">
        <v>-35.269533250978526</v>
      </c>
    </row>
    <row r="2222" spans="1:27" x14ac:dyDescent="0.25">
      <c r="A2222" t="s">
        <v>1529</v>
      </c>
      <c r="B2222" t="s">
        <v>1529</v>
      </c>
      <c r="C2222" t="s">
        <v>3128</v>
      </c>
      <c r="D2222" t="s">
        <v>2723</v>
      </c>
      <c r="E2222" t="s">
        <v>3129</v>
      </c>
      <c r="F2222" t="s">
        <v>2745</v>
      </c>
      <c r="G2222" t="s">
        <v>2310</v>
      </c>
      <c r="H2222" t="s">
        <v>2746</v>
      </c>
      <c r="I2222" t="s">
        <v>68</v>
      </c>
      <c r="J2222" t="s">
        <v>80</v>
      </c>
      <c r="K2222" t="s">
        <v>84</v>
      </c>
      <c r="L2222" t="s">
        <v>85</v>
      </c>
      <c r="M2222" t="s">
        <v>425</v>
      </c>
      <c r="N2222" t="s">
        <v>433</v>
      </c>
      <c r="O2222" t="s">
        <v>433</v>
      </c>
      <c r="P2222" t="s">
        <v>435</v>
      </c>
      <c r="Q2222" t="s">
        <v>3768</v>
      </c>
      <c r="R2222" t="s">
        <v>72</v>
      </c>
      <c r="S2222" s="83">
        <v>3655.4700000000003</v>
      </c>
      <c r="T2222" s="83">
        <v>3060.33</v>
      </c>
      <c r="U2222" s="83">
        <v>595.1400000000001</v>
      </c>
      <c r="V2222" s="83">
        <v>0</v>
      </c>
      <c r="W2222" s="83">
        <v>0</v>
      </c>
      <c r="X2222" s="83">
        <v>23.573076167882355</v>
      </c>
      <c r="Y2222">
        <v>0</v>
      </c>
      <c r="Z2222" s="83">
        <v>59.51400000000001</v>
      </c>
      <c r="AA2222" s="83">
        <v>83.087076167882373</v>
      </c>
    </row>
    <row r="2223" spans="1:27" x14ac:dyDescent="0.25">
      <c r="A2223" t="s">
        <v>1529</v>
      </c>
      <c r="B2223" t="s">
        <v>1529</v>
      </c>
      <c r="C2223" t="s">
        <v>3128</v>
      </c>
      <c r="D2223" t="s">
        <v>2723</v>
      </c>
      <c r="E2223" t="s">
        <v>3129</v>
      </c>
      <c r="F2223" t="s">
        <v>2745</v>
      </c>
      <c r="G2223" t="s">
        <v>2310</v>
      </c>
      <c r="H2223" t="s">
        <v>2746</v>
      </c>
      <c r="I2223" t="s">
        <v>68</v>
      </c>
      <c r="J2223" t="s">
        <v>80</v>
      </c>
      <c r="K2223" t="s">
        <v>84</v>
      </c>
      <c r="L2223" t="s">
        <v>85</v>
      </c>
      <c r="M2223" t="s">
        <v>425</v>
      </c>
      <c r="N2223" t="s">
        <v>433</v>
      </c>
      <c r="O2223" t="s">
        <v>433</v>
      </c>
      <c r="P2223" t="s">
        <v>434</v>
      </c>
      <c r="Q2223" t="s">
        <v>3768</v>
      </c>
      <c r="R2223" t="s">
        <v>72</v>
      </c>
      <c r="S2223" s="83">
        <v>4217.8500000000004</v>
      </c>
      <c r="T2223" s="83">
        <v>3936.66</v>
      </c>
      <c r="U2223" s="83">
        <v>281.19000000000051</v>
      </c>
      <c r="V2223" s="83">
        <v>0</v>
      </c>
      <c r="W2223" s="83">
        <v>0</v>
      </c>
      <c r="X2223" s="83">
        <v>30.323261225768384</v>
      </c>
      <c r="Y2223">
        <v>0</v>
      </c>
      <c r="Z2223" s="83">
        <v>28.119000000000085</v>
      </c>
      <c r="AA2223" s="83">
        <v>58.442261225768448</v>
      </c>
    </row>
    <row r="2224" spans="1:27" x14ac:dyDescent="0.25">
      <c r="A2224" t="s">
        <v>1529</v>
      </c>
      <c r="B2224" t="s">
        <v>1529</v>
      </c>
      <c r="C2224" t="s">
        <v>3128</v>
      </c>
      <c r="D2224" t="s">
        <v>2723</v>
      </c>
      <c r="E2224" t="s">
        <v>3129</v>
      </c>
      <c r="F2224" t="s">
        <v>2745</v>
      </c>
      <c r="G2224" t="s">
        <v>2310</v>
      </c>
      <c r="H2224" t="s">
        <v>2746</v>
      </c>
      <c r="I2224" t="s">
        <v>68</v>
      </c>
      <c r="J2224" t="s">
        <v>80</v>
      </c>
      <c r="K2224" t="s">
        <v>84</v>
      </c>
      <c r="L2224" t="s">
        <v>85</v>
      </c>
      <c r="M2224" t="s">
        <v>425</v>
      </c>
      <c r="N2224" t="s">
        <v>433</v>
      </c>
      <c r="O2224" t="s">
        <v>433</v>
      </c>
      <c r="P2224" t="s">
        <v>1620</v>
      </c>
      <c r="Q2224" t="s">
        <v>3768</v>
      </c>
      <c r="R2224" t="s">
        <v>72</v>
      </c>
      <c r="S2224" s="83">
        <v>5904.9899999999989</v>
      </c>
      <c r="T2224" s="83">
        <v>0</v>
      </c>
      <c r="U2224" s="83">
        <v>5904.9899999999989</v>
      </c>
      <c r="V2224" s="83">
        <v>0</v>
      </c>
      <c r="W2224" s="83">
        <v>0</v>
      </c>
      <c r="X2224" s="83">
        <v>0</v>
      </c>
      <c r="Y2224">
        <v>0</v>
      </c>
      <c r="Z2224" s="83">
        <v>590.49900000000002</v>
      </c>
      <c r="AA2224" s="83">
        <v>590.49900000000002</v>
      </c>
    </row>
    <row r="2225" spans="1:27" x14ac:dyDescent="0.25">
      <c r="A2225" t="s">
        <v>1529</v>
      </c>
      <c r="B2225" t="s">
        <v>1529</v>
      </c>
      <c r="C2225" t="s">
        <v>3128</v>
      </c>
      <c r="D2225" t="s">
        <v>2723</v>
      </c>
      <c r="E2225" t="s">
        <v>3129</v>
      </c>
      <c r="F2225" t="s">
        <v>2745</v>
      </c>
      <c r="G2225" t="s">
        <v>2310</v>
      </c>
      <c r="H2225" t="s">
        <v>2746</v>
      </c>
      <c r="I2225" t="s">
        <v>68</v>
      </c>
      <c r="J2225" t="s">
        <v>80</v>
      </c>
      <c r="K2225" t="s">
        <v>84</v>
      </c>
      <c r="L2225" t="s">
        <v>85</v>
      </c>
      <c r="M2225" t="s">
        <v>425</v>
      </c>
      <c r="N2225" t="s">
        <v>433</v>
      </c>
      <c r="O2225" t="s">
        <v>433</v>
      </c>
      <c r="P2225" t="s">
        <v>1621</v>
      </c>
      <c r="Q2225" t="s">
        <v>3768</v>
      </c>
      <c r="R2225" t="s">
        <v>72</v>
      </c>
      <c r="S2225" s="83">
        <v>1687.1399999999999</v>
      </c>
      <c r="T2225" s="83">
        <v>1951.95</v>
      </c>
      <c r="U2225" s="83">
        <v>-264.81000000000017</v>
      </c>
      <c r="V2225" s="83">
        <v>0</v>
      </c>
      <c r="W2225" s="83">
        <v>0</v>
      </c>
      <c r="X2225" s="83">
        <v>15.035458929559223</v>
      </c>
      <c r="Y2225">
        <v>0</v>
      </c>
      <c r="Z2225" s="83">
        <v>-26.480999999999995</v>
      </c>
      <c r="AA2225" s="83">
        <v>-11.445541070440754</v>
      </c>
    </row>
    <row r="2226" spans="1:27" x14ac:dyDescent="0.25">
      <c r="A2226" t="s">
        <v>1529</v>
      </c>
      <c r="B2226" t="s">
        <v>1529</v>
      </c>
      <c r="C2226" t="s">
        <v>3128</v>
      </c>
      <c r="D2226" t="s">
        <v>2723</v>
      </c>
      <c r="E2226" t="s">
        <v>3129</v>
      </c>
      <c r="F2226" t="s">
        <v>2745</v>
      </c>
      <c r="G2226" t="s">
        <v>2310</v>
      </c>
      <c r="H2226" t="s">
        <v>2746</v>
      </c>
      <c r="I2226" t="s">
        <v>68</v>
      </c>
      <c r="J2226" t="s">
        <v>80</v>
      </c>
      <c r="K2226" t="s">
        <v>84</v>
      </c>
      <c r="L2226" t="s">
        <v>85</v>
      </c>
      <c r="M2226" t="s">
        <v>425</v>
      </c>
      <c r="N2226" t="s">
        <v>433</v>
      </c>
      <c r="O2226" t="s">
        <v>433</v>
      </c>
      <c r="P2226" t="s">
        <v>1622</v>
      </c>
      <c r="Q2226" t="s">
        <v>3768</v>
      </c>
      <c r="R2226" t="s">
        <v>72</v>
      </c>
      <c r="S2226" s="83">
        <v>8716.89</v>
      </c>
      <c r="T2226" s="83">
        <v>3043.95</v>
      </c>
      <c r="U2226" s="83">
        <v>5672.9399999999987</v>
      </c>
      <c r="V2226" s="83">
        <v>0</v>
      </c>
      <c r="W2226" s="83">
        <v>0</v>
      </c>
      <c r="X2226" s="83">
        <v>23.446904484557386</v>
      </c>
      <c r="Y2226">
        <v>0</v>
      </c>
      <c r="Z2226" s="83">
        <v>567.29399999999987</v>
      </c>
      <c r="AA2226" s="83">
        <v>590.74090448455729</v>
      </c>
    </row>
    <row r="2227" spans="1:27" x14ac:dyDescent="0.25">
      <c r="A2227" t="s">
        <v>1529</v>
      </c>
      <c r="B2227" t="s">
        <v>1529</v>
      </c>
      <c r="C2227" t="s">
        <v>3128</v>
      </c>
      <c r="D2227" t="s">
        <v>2723</v>
      </c>
      <c r="E2227" t="s">
        <v>3129</v>
      </c>
      <c r="F2227" t="s">
        <v>2745</v>
      </c>
      <c r="G2227" t="s">
        <v>2310</v>
      </c>
      <c r="H2227" t="s">
        <v>2746</v>
      </c>
      <c r="I2227" t="s">
        <v>68</v>
      </c>
      <c r="J2227" t="s">
        <v>80</v>
      </c>
      <c r="K2227" t="s">
        <v>84</v>
      </c>
      <c r="L2227" t="s">
        <v>85</v>
      </c>
      <c r="M2227" t="s">
        <v>425</v>
      </c>
      <c r="N2227" t="s">
        <v>433</v>
      </c>
      <c r="O2227" t="s">
        <v>433</v>
      </c>
      <c r="P2227" t="s">
        <v>721</v>
      </c>
      <c r="Q2227" t="s">
        <v>3768</v>
      </c>
      <c r="R2227" t="s">
        <v>72</v>
      </c>
      <c r="S2227" s="83">
        <v>7310.9399999999978</v>
      </c>
      <c r="T2227" s="83">
        <v>2530.71</v>
      </c>
      <c r="U2227" s="83">
        <v>4780.2299999999977</v>
      </c>
      <c r="V2227" s="83">
        <v>0</v>
      </c>
      <c r="W2227" s="83">
        <v>0</v>
      </c>
      <c r="X2227" s="83">
        <v>19.493525073708248</v>
      </c>
      <c r="Y2227">
        <v>0</v>
      </c>
      <c r="Z2227" s="83">
        <v>478.02299999999991</v>
      </c>
      <c r="AA2227" s="83">
        <v>497.51652507370812</v>
      </c>
    </row>
    <row r="2228" spans="1:27" x14ac:dyDescent="0.25">
      <c r="A2228" t="s">
        <v>1529</v>
      </c>
      <c r="B2228" t="s">
        <v>1529</v>
      </c>
      <c r="C2228" t="s">
        <v>3128</v>
      </c>
      <c r="D2228" t="s">
        <v>2723</v>
      </c>
      <c r="E2228" t="s">
        <v>3129</v>
      </c>
      <c r="F2228" t="s">
        <v>2745</v>
      </c>
      <c r="G2228" t="s">
        <v>2310</v>
      </c>
      <c r="H2228" t="s">
        <v>2746</v>
      </c>
      <c r="I2228" t="s">
        <v>68</v>
      </c>
      <c r="J2228" t="s">
        <v>80</v>
      </c>
      <c r="K2228" t="s">
        <v>84</v>
      </c>
      <c r="L2228" t="s">
        <v>85</v>
      </c>
      <c r="M2228" t="s">
        <v>425</v>
      </c>
      <c r="N2228" t="s">
        <v>433</v>
      </c>
      <c r="O2228" t="s">
        <v>433</v>
      </c>
      <c r="P2228" t="s">
        <v>1662</v>
      </c>
      <c r="Q2228" t="s">
        <v>3768</v>
      </c>
      <c r="R2228" t="s">
        <v>72</v>
      </c>
      <c r="S2228" s="83">
        <v>20245.679999999997</v>
      </c>
      <c r="T2228" s="83">
        <v>12852.84</v>
      </c>
      <c r="U2228" s="83">
        <v>7392.8399999999947</v>
      </c>
      <c r="V2228" s="83">
        <v>0</v>
      </c>
      <c r="W2228" s="83">
        <v>0</v>
      </c>
      <c r="X2228" s="83">
        <v>99.002714182328404</v>
      </c>
      <c r="Y2228">
        <v>0</v>
      </c>
      <c r="Z2228" s="83">
        <v>739.28399999999965</v>
      </c>
      <c r="AA2228" s="83">
        <v>838.28671418232796</v>
      </c>
    </row>
    <row r="2229" spans="1:27" x14ac:dyDescent="0.25">
      <c r="A2229" t="s">
        <v>1529</v>
      </c>
      <c r="B2229" t="s">
        <v>1529</v>
      </c>
      <c r="C2229" t="s">
        <v>3128</v>
      </c>
      <c r="D2229" t="s">
        <v>2723</v>
      </c>
      <c r="E2229" t="s">
        <v>3129</v>
      </c>
      <c r="F2229" t="s">
        <v>2745</v>
      </c>
      <c r="G2229" t="s">
        <v>2310</v>
      </c>
      <c r="H2229" t="s">
        <v>2746</v>
      </c>
      <c r="I2229" t="s">
        <v>68</v>
      </c>
      <c r="J2229" t="s">
        <v>80</v>
      </c>
      <c r="K2229" t="s">
        <v>84</v>
      </c>
      <c r="L2229" t="s">
        <v>85</v>
      </c>
      <c r="M2229" t="s">
        <v>425</v>
      </c>
      <c r="N2229" t="s">
        <v>433</v>
      </c>
      <c r="O2229" t="s">
        <v>433</v>
      </c>
      <c r="P2229" t="s">
        <v>1709</v>
      </c>
      <c r="Q2229" t="s">
        <v>3768</v>
      </c>
      <c r="R2229" t="s">
        <v>72</v>
      </c>
      <c r="S2229" s="83">
        <v>4217.8500000000004</v>
      </c>
      <c r="T2229" s="83">
        <v>2514.33</v>
      </c>
      <c r="U2229" s="83">
        <v>1703.5200000000004</v>
      </c>
      <c r="V2229" s="83">
        <v>0</v>
      </c>
      <c r="W2229" s="83">
        <v>0</v>
      </c>
      <c r="X2229" s="83">
        <v>19.367353390383276</v>
      </c>
      <c r="Y2229">
        <v>0</v>
      </c>
      <c r="Z2229" s="83">
        <v>170.35200000000009</v>
      </c>
      <c r="AA2229" s="83">
        <v>189.71935339038333</v>
      </c>
    </row>
    <row r="2230" spans="1:27" x14ac:dyDescent="0.25">
      <c r="A2230" t="s">
        <v>1529</v>
      </c>
      <c r="B2230" t="s">
        <v>1529</v>
      </c>
      <c r="C2230" t="s">
        <v>3128</v>
      </c>
      <c r="D2230" t="s">
        <v>2723</v>
      </c>
      <c r="E2230" t="s">
        <v>3129</v>
      </c>
      <c r="F2230" t="s">
        <v>2745</v>
      </c>
      <c r="G2230" t="s">
        <v>2310</v>
      </c>
      <c r="H2230" t="s">
        <v>2746</v>
      </c>
      <c r="I2230" t="s">
        <v>68</v>
      </c>
      <c r="J2230" t="s">
        <v>80</v>
      </c>
      <c r="K2230" t="s">
        <v>84</v>
      </c>
      <c r="L2230" t="s">
        <v>85</v>
      </c>
      <c r="M2230" t="s">
        <v>425</v>
      </c>
      <c r="N2230" t="s">
        <v>433</v>
      </c>
      <c r="O2230" t="s">
        <v>433</v>
      </c>
      <c r="P2230" t="s">
        <v>3196</v>
      </c>
      <c r="Q2230" t="s">
        <v>3768</v>
      </c>
      <c r="R2230" t="s">
        <v>72</v>
      </c>
      <c r="S2230" s="83">
        <v>0</v>
      </c>
      <c r="T2230" s="83">
        <v>562.38</v>
      </c>
      <c r="U2230" s="83">
        <v>-562.38</v>
      </c>
      <c r="V2230" s="83">
        <v>0</v>
      </c>
      <c r="W2230" s="83">
        <v>0</v>
      </c>
      <c r="X2230" s="83">
        <v>4.3318944608240546</v>
      </c>
      <c r="Y2230">
        <v>0</v>
      </c>
      <c r="Z2230" s="83">
        <v>-56.238</v>
      </c>
      <c r="AA2230" s="83">
        <v>-51.906105539175947</v>
      </c>
    </row>
    <row r="2231" spans="1:27" x14ac:dyDescent="0.25">
      <c r="A2231" t="s">
        <v>1529</v>
      </c>
      <c r="B2231" t="s">
        <v>1529</v>
      </c>
      <c r="C2231" t="s">
        <v>3128</v>
      </c>
      <c r="D2231" t="s">
        <v>2723</v>
      </c>
      <c r="E2231" t="s">
        <v>3129</v>
      </c>
      <c r="F2231" t="s">
        <v>2745</v>
      </c>
      <c r="G2231" t="s">
        <v>2310</v>
      </c>
      <c r="H2231" t="s">
        <v>2746</v>
      </c>
      <c r="I2231" t="s">
        <v>68</v>
      </c>
      <c r="J2231" t="s">
        <v>80</v>
      </c>
      <c r="K2231" t="s">
        <v>84</v>
      </c>
      <c r="L2231" t="s">
        <v>85</v>
      </c>
      <c r="M2231" t="s">
        <v>425</v>
      </c>
      <c r="N2231" t="s">
        <v>433</v>
      </c>
      <c r="O2231" t="s">
        <v>433</v>
      </c>
      <c r="P2231" t="s">
        <v>3197</v>
      </c>
      <c r="Q2231" t="s">
        <v>3768</v>
      </c>
      <c r="R2231" t="s">
        <v>72</v>
      </c>
      <c r="S2231" s="83">
        <v>1405.95</v>
      </c>
      <c r="T2231" s="83">
        <v>1124.76</v>
      </c>
      <c r="U2231" s="83">
        <v>281.19000000000005</v>
      </c>
      <c r="V2231" s="83">
        <v>0</v>
      </c>
      <c r="W2231" s="83">
        <v>0</v>
      </c>
      <c r="X2231" s="83">
        <v>8.6637889216481092</v>
      </c>
      <c r="Y2231">
        <v>0</v>
      </c>
      <c r="Z2231" s="83">
        <v>28.119</v>
      </c>
      <c r="AA2231" s="83">
        <v>36.782788921648105</v>
      </c>
    </row>
    <row r="2232" spans="1:27" x14ac:dyDescent="0.25">
      <c r="A2232" t="s">
        <v>1529</v>
      </c>
      <c r="B2232" t="s">
        <v>1529</v>
      </c>
      <c r="C2232" t="s">
        <v>3128</v>
      </c>
      <c r="D2232" t="s">
        <v>2723</v>
      </c>
      <c r="E2232" t="s">
        <v>3129</v>
      </c>
      <c r="F2232" t="s">
        <v>2745</v>
      </c>
      <c r="G2232" t="s">
        <v>2310</v>
      </c>
      <c r="H2232" t="s">
        <v>2746</v>
      </c>
      <c r="I2232" t="s">
        <v>68</v>
      </c>
      <c r="J2232" t="s">
        <v>80</v>
      </c>
      <c r="K2232" t="s">
        <v>84</v>
      </c>
      <c r="L2232" t="s">
        <v>85</v>
      </c>
      <c r="M2232" t="s">
        <v>425</v>
      </c>
      <c r="N2232" t="s">
        <v>433</v>
      </c>
      <c r="O2232" t="s">
        <v>433</v>
      </c>
      <c r="P2232" t="s">
        <v>3198</v>
      </c>
      <c r="Q2232" t="s">
        <v>3768</v>
      </c>
      <c r="R2232" t="s">
        <v>72</v>
      </c>
      <c r="S2232" s="83">
        <v>4217.8499999999995</v>
      </c>
      <c r="T2232" s="83">
        <v>1373.19</v>
      </c>
      <c r="U2232" s="83">
        <v>2844.66</v>
      </c>
      <c r="V2232" s="83">
        <v>0</v>
      </c>
      <c r="W2232" s="83">
        <v>0</v>
      </c>
      <c r="X2232" s="83">
        <v>10.577392785410193</v>
      </c>
      <c r="Y2232">
        <v>0</v>
      </c>
      <c r="Z2232" s="83">
        <v>284.46600000000001</v>
      </c>
      <c r="AA2232" s="83">
        <v>295.04339278541022</v>
      </c>
    </row>
    <row r="2233" spans="1:27" x14ac:dyDescent="0.25">
      <c r="A2233" t="s">
        <v>1529</v>
      </c>
      <c r="B2233" t="s">
        <v>1529</v>
      </c>
      <c r="C2233" t="s">
        <v>3128</v>
      </c>
      <c r="D2233" t="s">
        <v>2723</v>
      </c>
      <c r="E2233" t="s">
        <v>3129</v>
      </c>
      <c r="F2233" t="s">
        <v>2745</v>
      </c>
      <c r="G2233" t="s">
        <v>2310</v>
      </c>
      <c r="H2233" t="s">
        <v>2746</v>
      </c>
      <c r="I2233" t="s">
        <v>68</v>
      </c>
      <c r="J2233" t="s">
        <v>80</v>
      </c>
      <c r="K2233" t="s">
        <v>84</v>
      </c>
      <c r="L2233" t="s">
        <v>85</v>
      </c>
      <c r="M2233" t="s">
        <v>425</v>
      </c>
      <c r="N2233" t="s">
        <v>433</v>
      </c>
      <c r="O2233" t="s">
        <v>433</v>
      </c>
      <c r="P2233" t="s">
        <v>3199</v>
      </c>
      <c r="Q2233" t="s">
        <v>3768</v>
      </c>
      <c r="R2233" t="s">
        <v>72</v>
      </c>
      <c r="S2233" s="83">
        <v>1405.95</v>
      </c>
      <c r="T2233" s="83">
        <v>1124.76</v>
      </c>
      <c r="U2233" s="83">
        <v>281.19000000000005</v>
      </c>
      <c r="V2233" s="83">
        <v>0</v>
      </c>
      <c r="W2233" s="83">
        <v>0</v>
      </c>
      <c r="X2233" s="83">
        <v>8.6637889216481092</v>
      </c>
      <c r="Y2233">
        <v>0</v>
      </c>
      <c r="Z2233" s="83">
        <v>28.119</v>
      </c>
      <c r="AA2233" s="83">
        <v>36.782788921648105</v>
      </c>
    </row>
    <row r="2234" spans="1:27" x14ac:dyDescent="0.25">
      <c r="A2234" t="s">
        <v>1529</v>
      </c>
      <c r="B2234" t="s">
        <v>1529</v>
      </c>
      <c r="C2234" t="s">
        <v>3128</v>
      </c>
      <c r="D2234" t="s">
        <v>2723</v>
      </c>
      <c r="E2234" t="s">
        <v>3129</v>
      </c>
      <c r="F2234" t="s">
        <v>2745</v>
      </c>
      <c r="G2234" t="s">
        <v>2310</v>
      </c>
      <c r="H2234" t="s">
        <v>2746</v>
      </c>
      <c r="I2234" t="s">
        <v>68</v>
      </c>
      <c r="J2234" t="s">
        <v>80</v>
      </c>
      <c r="K2234" t="s">
        <v>84</v>
      </c>
      <c r="L2234" t="s">
        <v>85</v>
      </c>
      <c r="M2234" t="s">
        <v>425</v>
      </c>
      <c r="N2234" t="s">
        <v>433</v>
      </c>
      <c r="O2234" t="s">
        <v>433</v>
      </c>
      <c r="P2234" t="s">
        <v>2599</v>
      </c>
      <c r="Q2234" t="s">
        <v>3768</v>
      </c>
      <c r="R2234" t="s">
        <v>72</v>
      </c>
      <c r="S2234" s="83">
        <v>2811.9</v>
      </c>
      <c r="T2234" s="83">
        <v>7278.18</v>
      </c>
      <c r="U2234" s="83">
        <v>-4466.2800000000007</v>
      </c>
      <c r="V2234" s="83">
        <v>0</v>
      </c>
      <c r="W2234" s="83">
        <v>0</v>
      </c>
      <c r="X2234" s="83">
        <v>56.062284624062777</v>
      </c>
      <c r="Y2234">
        <v>0</v>
      </c>
      <c r="Z2234" s="83">
        <v>-446.62799999999999</v>
      </c>
      <c r="AA2234" s="83">
        <v>-390.56571537593715</v>
      </c>
    </row>
    <row r="2235" spans="1:27" x14ac:dyDescent="0.25">
      <c r="A2235" t="s">
        <v>1529</v>
      </c>
      <c r="B2235" t="s">
        <v>1529</v>
      </c>
      <c r="C2235" t="s">
        <v>3128</v>
      </c>
      <c r="D2235" t="s">
        <v>2723</v>
      </c>
      <c r="E2235" t="s">
        <v>3129</v>
      </c>
      <c r="F2235" t="s">
        <v>2745</v>
      </c>
      <c r="G2235" t="s">
        <v>2310</v>
      </c>
      <c r="H2235" t="s">
        <v>2746</v>
      </c>
      <c r="I2235" t="s">
        <v>68</v>
      </c>
      <c r="J2235" t="s">
        <v>80</v>
      </c>
      <c r="K2235" t="s">
        <v>84</v>
      </c>
      <c r="L2235" t="s">
        <v>85</v>
      </c>
      <c r="M2235" t="s">
        <v>425</v>
      </c>
      <c r="N2235" t="s">
        <v>433</v>
      </c>
      <c r="O2235" t="s">
        <v>433</v>
      </c>
      <c r="P2235" t="s">
        <v>3200</v>
      </c>
      <c r="Q2235" t="s">
        <v>3768</v>
      </c>
      <c r="R2235" t="s">
        <v>72</v>
      </c>
      <c r="S2235" s="83">
        <v>0</v>
      </c>
      <c r="T2235" s="83">
        <v>1124.76</v>
      </c>
      <c r="U2235" s="83">
        <v>-1124.76</v>
      </c>
      <c r="V2235" s="83">
        <v>0</v>
      </c>
      <c r="W2235" s="83">
        <v>0</v>
      </c>
      <c r="X2235" s="83">
        <v>8.6637889216481092</v>
      </c>
      <c r="Y2235">
        <v>0</v>
      </c>
      <c r="Z2235" s="83">
        <v>-112.476</v>
      </c>
      <c r="AA2235" s="83">
        <v>-103.81221107835189</v>
      </c>
    </row>
    <row r="2236" spans="1:27" x14ac:dyDescent="0.25">
      <c r="A2236" t="s">
        <v>1529</v>
      </c>
      <c r="B2236" t="s">
        <v>1529</v>
      </c>
      <c r="C2236" t="s">
        <v>3128</v>
      </c>
      <c r="D2236" t="s">
        <v>2723</v>
      </c>
      <c r="E2236" t="s">
        <v>3129</v>
      </c>
      <c r="F2236" t="s">
        <v>2745</v>
      </c>
      <c r="G2236" t="s">
        <v>2310</v>
      </c>
      <c r="H2236" t="s">
        <v>2746</v>
      </c>
      <c r="I2236" t="s">
        <v>68</v>
      </c>
      <c r="J2236" t="s">
        <v>80</v>
      </c>
      <c r="K2236" t="s">
        <v>84</v>
      </c>
      <c r="L2236" t="s">
        <v>85</v>
      </c>
      <c r="M2236" t="s">
        <v>425</v>
      </c>
      <c r="N2236" t="s">
        <v>433</v>
      </c>
      <c r="O2236" t="s">
        <v>433</v>
      </c>
      <c r="P2236" t="s">
        <v>3201</v>
      </c>
      <c r="Q2236" t="s">
        <v>3768</v>
      </c>
      <c r="R2236" t="s">
        <v>72</v>
      </c>
      <c r="S2236" s="83">
        <v>8435.7000000000007</v>
      </c>
      <c r="T2236" s="83">
        <v>5880.42</v>
      </c>
      <c r="U2236" s="83">
        <v>2555.2800000000007</v>
      </c>
      <c r="V2236" s="83">
        <v>0</v>
      </c>
      <c r="W2236" s="83">
        <v>0</v>
      </c>
      <c r="X2236" s="83">
        <v>45.295634313665118</v>
      </c>
      <c r="Y2236">
        <v>0</v>
      </c>
      <c r="Z2236" s="83">
        <v>255.52800000000013</v>
      </c>
      <c r="AA2236" s="83">
        <v>300.82363431366525</v>
      </c>
    </row>
    <row r="2237" spans="1:27" x14ac:dyDescent="0.25">
      <c r="A2237" t="s">
        <v>1529</v>
      </c>
      <c r="B2237" t="s">
        <v>1529</v>
      </c>
      <c r="C2237" t="s">
        <v>3128</v>
      </c>
      <c r="D2237" t="s">
        <v>2723</v>
      </c>
      <c r="E2237" t="s">
        <v>3129</v>
      </c>
      <c r="F2237" t="s">
        <v>2745</v>
      </c>
      <c r="G2237" t="s">
        <v>2310</v>
      </c>
      <c r="H2237" t="s">
        <v>2746</v>
      </c>
      <c r="I2237" t="s">
        <v>68</v>
      </c>
      <c r="J2237" t="s">
        <v>80</v>
      </c>
      <c r="K2237" t="s">
        <v>84</v>
      </c>
      <c r="L2237" t="s">
        <v>85</v>
      </c>
      <c r="M2237" t="s">
        <v>425</v>
      </c>
      <c r="N2237" t="s">
        <v>433</v>
      </c>
      <c r="O2237" t="s">
        <v>433</v>
      </c>
      <c r="P2237" t="s">
        <v>4005</v>
      </c>
      <c r="Q2237" t="s">
        <v>3768</v>
      </c>
      <c r="R2237" t="s">
        <v>72</v>
      </c>
      <c r="S2237" s="83">
        <v>3374.2799999999997</v>
      </c>
      <c r="T2237" s="83">
        <v>0</v>
      </c>
      <c r="U2237" s="83">
        <v>3374.2799999999997</v>
      </c>
      <c r="V2237" s="83">
        <v>0</v>
      </c>
      <c r="W2237" s="83">
        <v>0</v>
      </c>
      <c r="X2237" s="83">
        <v>0</v>
      </c>
      <c r="Y2237">
        <v>0</v>
      </c>
      <c r="Z2237" s="83">
        <v>337.428</v>
      </c>
      <c r="AA2237" s="83">
        <v>337.428</v>
      </c>
    </row>
    <row r="2238" spans="1:27" x14ac:dyDescent="0.25">
      <c r="A2238" t="s">
        <v>1529</v>
      </c>
      <c r="B2238" t="s">
        <v>1529</v>
      </c>
      <c r="C2238" t="s">
        <v>3128</v>
      </c>
      <c r="D2238" t="s">
        <v>2723</v>
      </c>
      <c r="E2238" t="s">
        <v>3129</v>
      </c>
      <c r="F2238" t="s">
        <v>2745</v>
      </c>
      <c r="G2238" t="s">
        <v>2310</v>
      </c>
      <c r="H2238" t="s">
        <v>2746</v>
      </c>
      <c r="I2238" t="s">
        <v>68</v>
      </c>
      <c r="J2238" t="s">
        <v>80</v>
      </c>
      <c r="K2238" t="s">
        <v>84</v>
      </c>
      <c r="L2238" t="s">
        <v>85</v>
      </c>
      <c r="M2238" t="s">
        <v>425</v>
      </c>
      <c r="N2238" t="s">
        <v>433</v>
      </c>
      <c r="O2238" t="s">
        <v>433</v>
      </c>
      <c r="P2238" t="s">
        <v>4006</v>
      </c>
      <c r="Q2238" t="s">
        <v>3768</v>
      </c>
      <c r="R2238" t="s">
        <v>72</v>
      </c>
      <c r="S2238" s="83">
        <v>3374.2799999999997</v>
      </c>
      <c r="T2238" s="83">
        <v>0</v>
      </c>
      <c r="U2238" s="83">
        <v>3374.2799999999997</v>
      </c>
      <c r="V2238" s="83">
        <v>0</v>
      </c>
      <c r="W2238" s="83">
        <v>0</v>
      </c>
      <c r="X2238" s="83">
        <v>0</v>
      </c>
      <c r="Y2238">
        <v>0</v>
      </c>
      <c r="Z2238" s="83">
        <v>337.428</v>
      </c>
      <c r="AA2238" s="83">
        <v>337.428</v>
      </c>
    </row>
    <row r="2239" spans="1:27" x14ac:dyDescent="0.25">
      <c r="A2239" t="s">
        <v>1529</v>
      </c>
      <c r="B2239" t="s">
        <v>1529</v>
      </c>
      <c r="C2239" t="s">
        <v>3128</v>
      </c>
      <c r="D2239" t="s">
        <v>2723</v>
      </c>
      <c r="E2239" t="s">
        <v>3129</v>
      </c>
      <c r="F2239" t="s">
        <v>2745</v>
      </c>
      <c r="G2239" t="s">
        <v>2310</v>
      </c>
      <c r="H2239" t="s">
        <v>2746</v>
      </c>
      <c r="I2239" t="s">
        <v>68</v>
      </c>
      <c r="J2239" t="s">
        <v>80</v>
      </c>
      <c r="K2239" t="s">
        <v>84</v>
      </c>
      <c r="L2239" t="s">
        <v>85</v>
      </c>
      <c r="M2239" t="s">
        <v>425</v>
      </c>
      <c r="N2239" t="s">
        <v>1708</v>
      </c>
      <c r="O2239" t="s">
        <v>1708</v>
      </c>
      <c r="P2239" t="s">
        <v>689</v>
      </c>
      <c r="Q2239" t="s">
        <v>688</v>
      </c>
      <c r="R2239" t="s">
        <v>72</v>
      </c>
      <c r="S2239" s="83">
        <v>1038.24</v>
      </c>
      <c r="T2239" s="83">
        <v>0</v>
      </c>
      <c r="U2239" s="83">
        <v>1038.24</v>
      </c>
      <c r="V2239" s="83">
        <v>0</v>
      </c>
      <c r="W2239" s="83">
        <v>0</v>
      </c>
      <c r="X2239" s="83">
        <v>0</v>
      </c>
      <c r="Y2239">
        <v>0</v>
      </c>
      <c r="Z2239" s="83">
        <v>103.82400000000001</v>
      </c>
      <c r="AA2239" s="83">
        <v>103.82400000000001</v>
      </c>
    </row>
    <row r="2240" spans="1:27" x14ac:dyDescent="0.25">
      <c r="A2240" t="s">
        <v>1529</v>
      </c>
      <c r="B2240" t="s">
        <v>1529</v>
      </c>
      <c r="C2240" t="s">
        <v>3128</v>
      </c>
      <c r="D2240" t="s">
        <v>2723</v>
      </c>
      <c r="E2240" t="s">
        <v>3129</v>
      </c>
      <c r="F2240" t="s">
        <v>2745</v>
      </c>
      <c r="G2240" t="s">
        <v>2310</v>
      </c>
      <c r="H2240" t="s">
        <v>2746</v>
      </c>
      <c r="I2240" t="s">
        <v>68</v>
      </c>
      <c r="J2240" t="s">
        <v>80</v>
      </c>
      <c r="K2240" t="s">
        <v>84</v>
      </c>
      <c r="L2240" t="s">
        <v>85</v>
      </c>
      <c r="M2240" t="s">
        <v>425</v>
      </c>
      <c r="N2240" t="s">
        <v>1708</v>
      </c>
      <c r="O2240" t="s">
        <v>1708</v>
      </c>
      <c r="P2240" t="s">
        <v>3191</v>
      </c>
      <c r="Q2240" t="s">
        <v>688</v>
      </c>
      <c r="R2240" t="s">
        <v>72</v>
      </c>
      <c r="S2240" s="83">
        <v>0</v>
      </c>
      <c r="T2240" s="83">
        <v>519.12</v>
      </c>
      <c r="U2240" s="83">
        <v>-519.12</v>
      </c>
      <c r="V2240" s="83">
        <v>0</v>
      </c>
      <c r="W2240" s="83">
        <v>0</v>
      </c>
      <c r="X2240" s="83">
        <v>3.9986718099914356</v>
      </c>
      <c r="Y2240">
        <v>0</v>
      </c>
      <c r="Z2240" s="83">
        <v>-51.912000000000006</v>
      </c>
      <c r="AA2240" s="83">
        <v>-47.913328190008571</v>
      </c>
    </row>
    <row r="2241" spans="1:27" x14ac:dyDescent="0.25">
      <c r="A2241" t="s">
        <v>1529</v>
      </c>
      <c r="B2241" t="s">
        <v>1529</v>
      </c>
      <c r="C2241" t="s">
        <v>3128</v>
      </c>
      <c r="D2241" t="s">
        <v>2723</v>
      </c>
      <c r="E2241" t="s">
        <v>3129</v>
      </c>
      <c r="F2241" t="s">
        <v>2745</v>
      </c>
      <c r="G2241" t="s">
        <v>2310</v>
      </c>
      <c r="H2241" t="s">
        <v>2746</v>
      </c>
      <c r="I2241" t="s">
        <v>68</v>
      </c>
      <c r="J2241" t="s">
        <v>80</v>
      </c>
      <c r="K2241" t="s">
        <v>84</v>
      </c>
      <c r="L2241" t="s">
        <v>85</v>
      </c>
      <c r="M2241" t="s">
        <v>425</v>
      </c>
      <c r="N2241" t="s">
        <v>1708</v>
      </c>
      <c r="O2241" t="s">
        <v>1708</v>
      </c>
      <c r="P2241" t="s">
        <v>987</v>
      </c>
      <c r="Q2241" t="s">
        <v>688</v>
      </c>
      <c r="R2241" t="s">
        <v>72</v>
      </c>
      <c r="S2241" s="83">
        <v>259.56</v>
      </c>
      <c r="T2241" s="83">
        <v>0</v>
      </c>
      <c r="U2241" s="83">
        <v>259.56</v>
      </c>
      <c r="V2241" s="83">
        <v>0</v>
      </c>
      <c r="W2241" s="83">
        <v>0</v>
      </c>
      <c r="X2241" s="83">
        <v>0</v>
      </c>
      <c r="Y2241">
        <v>0</v>
      </c>
      <c r="Z2241" s="83">
        <v>25.956000000000003</v>
      </c>
      <c r="AA2241" s="83">
        <v>25.956000000000003</v>
      </c>
    </row>
    <row r="2242" spans="1:27" x14ac:dyDescent="0.25">
      <c r="A2242" t="s">
        <v>1529</v>
      </c>
      <c r="B2242" t="s">
        <v>1529</v>
      </c>
      <c r="C2242" t="s">
        <v>3128</v>
      </c>
      <c r="D2242" t="s">
        <v>2723</v>
      </c>
      <c r="E2242" t="s">
        <v>3129</v>
      </c>
      <c r="F2242" t="s">
        <v>2745</v>
      </c>
      <c r="G2242" t="s">
        <v>2310</v>
      </c>
      <c r="H2242" t="s">
        <v>2746</v>
      </c>
      <c r="I2242" t="s">
        <v>68</v>
      </c>
      <c r="J2242" t="s">
        <v>80</v>
      </c>
      <c r="K2242" t="s">
        <v>84</v>
      </c>
      <c r="L2242" t="s">
        <v>85</v>
      </c>
      <c r="M2242" t="s">
        <v>425</v>
      </c>
      <c r="N2242" t="s">
        <v>1708</v>
      </c>
      <c r="O2242" t="s">
        <v>1708</v>
      </c>
      <c r="P2242" t="s">
        <v>3192</v>
      </c>
      <c r="Q2242" t="s">
        <v>688</v>
      </c>
      <c r="R2242" t="s">
        <v>72</v>
      </c>
      <c r="S2242" s="83">
        <v>0</v>
      </c>
      <c r="T2242" s="83">
        <v>519.12</v>
      </c>
      <c r="U2242" s="83">
        <v>-519.12</v>
      </c>
      <c r="V2242" s="83">
        <v>0</v>
      </c>
      <c r="W2242" s="83">
        <v>0</v>
      </c>
      <c r="X2242" s="83">
        <v>3.9986718099914356</v>
      </c>
      <c r="Y2242">
        <v>0</v>
      </c>
      <c r="Z2242" s="83">
        <v>-51.912000000000006</v>
      </c>
      <c r="AA2242" s="83">
        <v>-47.913328190008571</v>
      </c>
    </row>
    <row r="2243" spans="1:27" x14ac:dyDescent="0.25">
      <c r="A2243" t="s">
        <v>1529</v>
      </c>
      <c r="B2243" t="s">
        <v>1529</v>
      </c>
      <c r="C2243" t="s">
        <v>3128</v>
      </c>
      <c r="D2243" t="s">
        <v>2723</v>
      </c>
      <c r="E2243" t="s">
        <v>3129</v>
      </c>
      <c r="F2243" t="s">
        <v>2745</v>
      </c>
      <c r="G2243" t="s">
        <v>2310</v>
      </c>
      <c r="H2243" t="s">
        <v>2746</v>
      </c>
      <c r="I2243" t="s">
        <v>68</v>
      </c>
      <c r="J2243" t="s">
        <v>80</v>
      </c>
      <c r="K2243" t="s">
        <v>84</v>
      </c>
      <c r="L2243" t="s">
        <v>85</v>
      </c>
      <c r="M2243" t="s">
        <v>425</v>
      </c>
      <c r="N2243" t="s">
        <v>1708</v>
      </c>
      <c r="O2243" t="s">
        <v>1708</v>
      </c>
      <c r="P2243" t="s">
        <v>3193</v>
      </c>
      <c r="Q2243" t="s">
        <v>688</v>
      </c>
      <c r="R2243" t="s">
        <v>72</v>
      </c>
      <c r="S2243" s="83">
        <v>0</v>
      </c>
      <c r="T2243" s="83">
        <v>778.68</v>
      </c>
      <c r="U2243" s="83">
        <v>-778.68</v>
      </c>
      <c r="V2243" s="83">
        <v>0</v>
      </c>
      <c r="W2243" s="83">
        <v>0</v>
      </c>
      <c r="X2243" s="83">
        <v>5.9980077149871533</v>
      </c>
      <c r="Y2243">
        <v>0</v>
      </c>
      <c r="Z2243" s="83">
        <v>-77.867999999999995</v>
      </c>
      <c r="AA2243" s="83">
        <v>-71.869992285012842</v>
      </c>
    </row>
    <row r="2244" spans="1:27" x14ac:dyDescent="0.25">
      <c r="A2244" t="s">
        <v>1529</v>
      </c>
      <c r="B2244" t="s">
        <v>1529</v>
      </c>
      <c r="C2244" t="s">
        <v>3128</v>
      </c>
      <c r="D2244" t="s">
        <v>2723</v>
      </c>
      <c r="E2244" t="s">
        <v>3129</v>
      </c>
      <c r="F2244" t="s">
        <v>2745</v>
      </c>
      <c r="G2244" t="s">
        <v>2310</v>
      </c>
      <c r="H2244" t="s">
        <v>2746</v>
      </c>
      <c r="I2244" t="s">
        <v>68</v>
      </c>
      <c r="J2244" t="s">
        <v>80</v>
      </c>
      <c r="K2244" t="s">
        <v>84</v>
      </c>
      <c r="L2244" t="s">
        <v>85</v>
      </c>
      <c r="M2244" t="s">
        <v>425</v>
      </c>
      <c r="N2244" t="s">
        <v>1708</v>
      </c>
      <c r="O2244" t="s">
        <v>1708</v>
      </c>
      <c r="P2244" t="s">
        <v>3992</v>
      </c>
      <c r="Q2244" t="s">
        <v>688</v>
      </c>
      <c r="R2244" t="s">
        <v>72</v>
      </c>
      <c r="S2244" s="83">
        <v>0</v>
      </c>
      <c r="T2244" s="83">
        <v>259.56</v>
      </c>
      <c r="U2244" s="83">
        <v>-259.56</v>
      </c>
      <c r="V2244" s="83">
        <v>0</v>
      </c>
      <c r="W2244" s="83">
        <v>0</v>
      </c>
      <c r="X2244" s="83">
        <v>1.9993359049957178</v>
      </c>
      <c r="Y2244">
        <v>0</v>
      </c>
      <c r="Z2244" s="83">
        <v>-25.956000000000003</v>
      </c>
      <c r="AA2244" s="83">
        <v>-23.956664095004285</v>
      </c>
    </row>
    <row r="2245" spans="1:27" x14ac:dyDescent="0.25">
      <c r="A2245" t="s">
        <v>1529</v>
      </c>
      <c r="B2245" t="s">
        <v>1529</v>
      </c>
      <c r="C2245" t="s">
        <v>3128</v>
      </c>
      <c r="D2245" t="s">
        <v>2723</v>
      </c>
      <c r="E2245" t="s">
        <v>3129</v>
      </c>
      <c r="F2245" t="s">
        <v>2745</v>
      </c>
      <c r="G2245" t="s">
        <v>2310</v>
      </c>
      <c r="H2245" t="s">
        <v>2746</v>
      </c>
      <c r="I2245" t="s">
        <v>68</v>
      </c>
      <c r="J2245" t="s">
        <v>80</v>
      </c>
      <c r="K2245" t="s">
        <v>84</v>
      </c>
      <c r="L2245" t="s">
        <v>85</v>
      </c>
      <c r="M2245" t="s">
        <v>425</v>
      </c>
      <c r="N2245" t="s">
        <v>1708</v>
      </c>
      <c r="O2245" t="s">
        <v>1708</v>
      </c>
      <c r="P2245" t="s">
        <v>3993</v>
      </c>
      <c r="Q2245" t="s">
        <v>688</v>
      </c>
      <c r="R2245" t="s">
        <v>72</v>
      </c>
      <c r="S2245" s="83">
        <v>0</v>
      </c>
      <c r="T2245" s="83">
        <v>519.12</v>
      </c>
      <c r="U2245" s="83">
        <v>-519.12</v>
      </c>
      <c r="V2245" s="83">
        <v>0</v>
      </c>
      <c r="W2245" s="83">
        <v>0</v>
      </c>
      <c r="X2245" s="83">
        <v>3.9986718099914356</v>
      </c>
      <c r="Y2245">
        <v>0</v>
      </c>
      <c r="Z2245" s="83">
        <v>-51.912000000000006</v>
      </c>
      <c r="AA2245" s="83">
        <v>-47.913328190008571</v>
      </c>
    </row>
    <row r="2246" spans="1:27" x14ac:dyDescent="0.25">
      <c r="A2246" t="s">
        <v>1529</v>
      </c>
      <c r="B2246" t="s">
        <v>1529</v>
      </c>
      <c r="C2246" t="s">
        <v>3128</v>
      </c>
      <c r="D2246" t="s">
        <v>2723</v>
      </c>
      <c r="E2246" t="s">
        <v>3129</v>
      </c>
      <c r="F2246" t="s">
        <v>2745</v>
      </c>
      <c r="G2246" t="s">
        <v>2310</v>
      </c>
      <c r="H2246" t="s">
        <v>2746</v>
      </c>
      <c r="I2246" t="s">
        <v>68</v>
      </c>
      <c r="J2246" t="s">
        <v>80</v>
      </c>
      <c r="K2246" t="s">
        <v>84</v>
      </c>
      <c r="L2246" t="s">
        <v>85</v>
      </c>
      <c r="M2246" t="s">
        <v>425</v>
      </c>
      <c r="N2246" t="s">
        <v>1708</v>
      </c>
      <c r="O2246" t="s">
        <v>1708</v>
      </c>
      <c r="P2246" t="s">
        <v>3994</v>
      </c>
      <c r="Q2246" t="s">
        <v>688</v>
      </c>
      <c r="R2246" t="s">
        <v>72</v>
      </c>
      <c r="S2246" s="83">
        <v>0</v>
      </c>
      <c r="T2246" s="83">
        <v>519.12</v>
      </c>
      <c r="U2246" s="83">
        <v>-519.12</v>
      </c>
      <c r="V2246" s="83">
        <v>0</v>
      </c>
      <c r="W2246" s="83">
        <v>0</v>
      </c>
      <c r="X2246" s="83">
        <v>3.9986718099914356</v>
      </c>
      <c r="Y2246">
        <v>0</v>
      </c>
      <c r="Z2246" s="83">
        <v>-51.912000000000006</v>
      </c>
      <c r="AA2246" s="83">
        <v>-47.913328190008571</v>
      </c>
    </row>
    <row r="2247" spans="1:27" x14ac:dyDescent="0.25">
      <c r="A2247" t="s">
        <v>1529</v>
      </c>
      <c r="B2247" t="s">
        <v>1529</v>
      </c>
      <c r="C2247" t="s">
        <v>3128</v>
      </c>
      <c r="D2247" t="s">
        <v>2723</v>
      </c>
      <c r="E2247" t="s">
        <v>3129</v>
      </c>
      <c r="F2247" t="s">
        <v>2745</v>
      </c>
      <c r="G2247" t="s">
        <v>2310</v>
      </c>
      <c r="H2247" t="s">
        <v>2746</v>
      </c>
      <c r="I2247" t="s">
        <v>68</v>
      </c>
      <c r="J2247" t="s">
        <v>80</v>
      </c>
      <c r="K2247" t="s">
        <v>84</v>
      </c>
      <c r="L2247" t="s">
        <v>85</v>
      </c>
      <c r="M2247" t="s">
        <v>425</v>
      </c>
      <c r="N2247" t="s">
        <v>1708</v>
      </c>
      <c r="O2247" t="s">
        <v>1708</v>
      </c>
      <c r="P2247" t="s">
        <v>3995</v>
      </c>
      <c r="Q2247" t="s">
        <v>688</v>
      </c>
      <c r="R2247" t="s">
        <v>72</v>
      </c>
      <c r="S2247" s="83">
        <v>1038.24</v>
      </c>
      <c r="T2247" s="83">
        <v>0</v>
      </c>
      <c r="U2247" s="83">
        <v>1038.24</v>
      </c>
      <c r="V2247" s="83">
        <v>0</v>
      </c>
      <c r="W2247" s="83">
        <v>0</v>
      </c>
      <c r="X2247" s="83">
        <v>0</v>
      </c>
      <c r="Y2247">
        <v>0</v>
      </c>
      <c r="Z2247" s="83">
        <v>103.82400000000001</v>
      </c>
      <c r="AA2247" s="83">
        <v>103.82400000000001</v>
      </c>
    </row>
    <row r="2248" spans="1:27" x14ac:dyDescent="0.25">
      <c r="A2248" t="s">
        <v>1529</v>
      </c>
      <c r="B2248" t="s">
        <v>1529</v>
      </c>
      <c r="C2248" t="s">
        <v>3128</v>
      </c>
      <c r="D2248" t="s">
        <v>2723</v>
      </c>
      <c r="E2248" t="s">
        <v>3129</v>
      </c>
      <c r="F2248" t="s">
        <v>2745</v>
      </c>
      <c r="G2248" t="s">
        <v>2310</v>
      </c>
      <c r="H2248" t="s">
        <v>2746</v>
      </c>
      <c r="I2248" t="s">
        <v>68</v>
      </c>
      <c r="J2248" t="s">
        <v>80</v>
      </c>
      <c r="K2248" t="s">
        <v>84</v>
      </c>
      <c r="L2248" t="s">
        <v>85</v>
      </c>
      <c r="M2248" t="s">
        <v>425</v>
      </c>
      <c r="N2248" t="s">
        <v>1708</v>
      </c>
      <c r="O2248" t="s">
        <v>1708</v>
      </c>
      <c r="P2248" t="s">
        <v>3996</v>
      </c>
      <c r="Q2248" t="s">
        <v>688</v>
      </c>
      <c r="R2248" t="s">
        <v>72</v>
      </c>
      <c r="S2248" s="83">
        <v>1038.24</v>
      </c>
      <c r="T2248" s="83">
        <v>0</v>
      </c>
      <c r="U2248" s="83">
        <v>1038.24</v>
      </c>
      <c r="V2248" s="83">
        <v>0</v>
      </c>
      <c r="W2248" s="83">
        <v>0</v>
      </c>
      <c r="X2248" s="83">
        <v>0</v>
      </c>
      <c r="Y2248">
        <v>0</v>
      </c>
      <c r="Z2248" s="83">
        <v>103.82400000000001</v>
      </c>
      <c r="AA2248" s="83">
        <v>103.82400000000001</v>
      </c>
    </row>
    <row r="2249" spans="1:27" x14ac:dyDescent="0.25">
      <c r="A2249" t="s">
        <v>1529</v>
      </c>
      <c r="B2249" t="s">
        <v>1529</v>
      </c>
      <c r="C2249" t="s">
        <v>3128</v>
      </c>
      <c r="D2249" t="s">
        <v>2723</v>
      </c>
      <c r="E2249" t="s">
        <v>3129</v>
      </c>
      <c r="F2249" t="s">
        <v>2745</v>
      </c>
      <c r="G2249" t="s">
        <v>2310</v>
      </c>
      <c r="H2249" t="s">
        <v>2746</v>
      </c>
      <c r="I2249" t="s">
        <v>68</v>
      </c>
      <c r="J2249" t="s">
        <v>80</v>
      </c>
      <c r="K2249" t="s">
        <v>84</v>
      </c>
      <c r="L2249" t="s">
        <v>85</v>
      </c>
      <c r="M2249" t="s">
        <v>425</v>
      </c>
      <c r="N2249" t="s">
        <v>1708</v>
      </c>
      <c r="O2249" t="s">
        <v>1708</v>
      </c>
      <c r="P2249" t="s">
        <v>3997</v>
      </c>
      <c r="Q2249" t="s">
        <v>688</v>
      </c>
      <c r="R2249" t="s">
        <v>72</v>
      </c>
      <c r="S2249" s="83">
        <v>1038.24</v>
      </c>
      <c r="T2249" s="83">
        <v>0</v>
      </c>
      <c r="U2249" s="83">
        <v>1038.24</v>
      </c>
      <c r="V2249" s="83">
        <v>0</v>
      </c>
      <c r="W2249" s="83">
        <v>0</v>
      </c>
      <c r="X2249" s="83">
        <v>0</v>
      </c>
      <c r="Y2249">
        <v>0</v>
      </c>
      <c r="Z2249" s="83">
        <v>103.82400000000001</v>
      </c>
      <c r="AA2249" s="83">
        <v>103.82400000000001</v>
      </c>
    </row>
    <row r="2250" spans="1:27" x14ac:dyDescent="0.25">
      <c r="A2250" t="s">
        <v>1529</v>
      </c>
      <c r="B2250" t="s">
        <v>1529</v>
      </c>
      <c r="C2250" t="s">
        <v>3128</v>
      </c>
      <c r="D2250" t="s">
        <v>2723</v>
      </c>
      <c r="E2250" t="s">
        <v>3129</v>
      </c>
      <c r="F2250" t="s">
        <v>2745</v>
      </c>
      <c r="G2250" t="s">
        <v>2310</v>
      </c>
      <c r="H2250" t="s">
        <v>2746</v>
      </c>
      <c r="I2250" t="s">
        <v>68</v>
      </c>
      <c r="J2250" t="s">
        <v>80</v>
      </c>
      <c r="K2250" t="s">
        <v>84</v>
      </c>
      <c r="L2250" t="s">
        <v>85</v>
      </c>
      <c r="M2250" t="s">
        <v>425</v>
      </c>
      <c r="N2250" t="s">
        <v>1708</v>
      </c>
      <c r="O2250" t="s">
        <v>1708</v>
      </c>
      <c r="P2250" t="s">
        <v>3998</v>
      </c>
      <c r="Q2250" t="s">
        <v>688</v>
      </c>
      <c r="R2250" t="s">
        <v>72</v>
      </c>
      <c r="S2250" s="83">
        <v>1038.24</v>
      </c>
      <c r="T2250" s="83">
        <v>0</v>
      </c>
      <c r="U2250" s="83">
        <v>1038.24</v>
      </c>
      <c r="V2250" s="83">
        <v>0</v>
      </c>
      <c r="W2250" s="83">
        <v>0</v>
      </c>
      <c r="X2250" s="83">
        <v>0</v>
      </c>
      <c r="Y2250">
        <v>0</v>
      </c>
      <c r="Z2250" s="83">
        <v>103.82400000000001</v>
      </c>
      <c r="AA2250" s="83">
        <v>103.82400000000001</v>
      </c>
    </row>
    <row r="2251" spans="1:27" x14ac:dyDescent="0.25">
      <c r="A2251" t="s">
        <v>1529</v>
      </c>
      <c r="B2251" t="s">
        <v>1529</v>
      </c>
      <c r="C2251" t="s">
        <v>3128</v>
      </c>
      <c r="D2251" t="s">
        <v>2723</v>
      </c>
      <c r="E2251" t="s">
        <v>3129</v>
      </c>
      <c r="F2251" t="s">
        <v>2745</v>
      </c>
      <c r="G2251" t="s">
        <v>2310</v>
      </c>
      <c r="H2251" t="s">
        <v>2746</v>
      </c>
      <c r="I2251" t="s">
        <v>68</v>
      </c>
      <c r="J2251" t="s">
        <v>80</v>
      </c>
      <c r="K2251" t="s">
        <v>84</v>
      </c>
      <c r="L2251" t="s">
        <v>85</v>
      </c>
      <c r="M2251" t="s">
        <v>425</v>
      </c>
      <c r="N2251" t="s">
        <v>1708</v>
      </c>
      <c r="O2251" t="s">
        <v>1708</v>
      </c>
      <c r="P2251" t="s">
        <v>3999</v>
      </c>
      <c r="Q2251" t="s">
        <v>688</v>
      </c>
      <c r="R2251" t="s">
        <v>72</v>
      </c>
      <c r="S2251" s="83">
        <v>1038.24</v>
      </c>
      <c r="T2251" s="83">
        <v>0</v>
      </c>
      <c r="U2251" s="83">
        <v>1038.24</v>
      </c>
      <c r="V2251" s="83">
        <v>0</v>
      </c>
      <c r="W2251" s="83">
        <v>0</v>
      </c>
      <c r="X2251" s="83">
        <v>0</v>
      </c>
      <c r="Y2251">
        <v>0</v>
      </c>
      <c r="Z2251" s="83">
        <v>103.82400000000001</v>
      </c>
      <c r="AA2251" s="83">
        <v>103.82400000000001</v>
      </c>
    </row>
    <row r="2252" spans="1:27" x14ac:dyDescent="0.25">
      <c r="A2252" t="s">
        <v>1529</v>
      </c>
      <c r="B2252" t="s">
        <v>1529</v>
      </c>
      <c r="C2252" t="s">
        <v>3128</v>
      </c>
      <c r="D2252" t="s">
        <v>2723</v>
      </c>
      <c r="E2252" t="s">
        <v>3129</v>
      </c>
      <c r="F2252" t="s">
        <v>2745</v>
      </c>
      <c r="G2252" t="s">
        <v>2310</v>
      </c>
      <c r="H2252" t="s">
        <v>2746</v>
      </c>
      <c r="I2252" t="s">
        <v>68</v>
      </c>
      <c r="J2252" t="s">
        <v>80</v>
      </c>
      <c r="K2252" t="s">
        <v>84</v>
      </c>
      <c r="L2252" t="s">
        <v>85</v>
      </c>
      <c r="M2252" t="s">
        <v>425</v>
      </c>
      <c r="N2252" t="s">
        <v>1708</v>
      </c>
      <c r="O2252" t="s">
        <v>1708</v>
      </c>
      <c r="P2252" t="s">
        <v>4000</v>
      </c>
      <c r="Q2252" t="s">
        <v>688</v>
      </c>
      <c r="R2252" t="s">
        <v>72</v>
      </c>
      <c r="S2252" s="83">
        <v>1038.24</v>
      </c>
      <c r="T2252" s="83">
        <v>0</v>
      </c>
      <c r="U2252" s="83">
        <v>1038.24</v>
      </c>
      <c r="V2252" s="83">
        <v>0</v>
      </c>
      <c r="W2252" s="83">
        <v>0</v>
      </c>
      <c r="X2252" s="83">
        <v>0</v>
      </c>
      <c r="Y2252">
        <v>0</v>
      </c>
      <c r="Z2252" s="83">
        <v>103.82400000000001</v>
      </c>
      <c r="AA2252" s="83">
        <v>103.82400000000001</v>
      </c>
    </row>
    <row r="2253" spans="1:27" x14ac:dyDescent="0.25">
      <c r="A2253" t="s">
        <v>1529</v>
      </c>
      <c r="B2253" t="s">
        <v>1529</v>
      </c>
      <c r="C2253" t="s">
        <v>3128</v>
      </c>
      <c r="D2253" t="s">
        <v>2723</v>
      </c>
      <c r="E2253" t="s">
        <v>3129</v>
      </c>
      <c r="F2253" t="s">
        <v>2745</v>
      </c>
      <c r="G2253" t="s">
        <v>2310</v>
      </c>
      <c r="H2253" t="s">
        <v>2746</v>
      </c>
      <c r="I2253" t="s">
        <v>68</v>
      </c>
      <c r="J2253" t="s">
        <v>80</v>
      </c>
      <c r="K2253" t="s">
        <v>84</v>
      </c>
      <c r="L2253" t="s">
        <v>85</v>
      </c>
      <c r="M2253" t="s">
        <v>695</v>
      </c>
      <c r="N2253" t="s">
        <v>696</v>
      </c>
      <c r="O2253" t="s">
        <v>696</v>
      </c>
      <c r="P2253" t="s">
        <v>699</v>
      </c>
      <c r="Q2253" t="s">
        <v>700</v>
      </c>
      <c r="R2253" t="s">
        <v>72</v>
      </c>
      <c r="S2253" s="83">
        <v>4995</v>
      </c>
      <c r="T2253" s="83">
        <v>0</v>
      </c>
      <c r="U2253" s="83">
        <v>4995</v>
      </c>
      <c r="V2253" s="83">
        <v>0</v>
      </c>
      <c r="W2253" s="83">
        <v>0</v>
      </c>
      <c r="X2253" s="83">
        <v>0</v>
      </c>
      <c r="Y2253">
        <v>0</v>
      </c>
      <c r="Z2253" s="83">
        <v>499.5</v>
      </c>
      <c r="AA2253" s="83">
        <v>499.5</v>
      </c>
    </row>
    <row r="2254" spans="1:27" x14ac:dyDescent="0.25">
      <c r="A2254" t="s">
        <v>1529</v>
      </c>
      <c r="B2254" t="s">
        <v>1529</v>
      </c>
      <c r="C2254" t="s">
        <v>3128</v>
      </c>
      <c r="D2254" t="s">
        <v>2723</v>
      </c>
      <c r="E2254" t="s">
        <v>3129</v>
      </c>
      <c r="F2254" t="s">
        <v>2745</v>
      </c>
      <c r="G2254" t="s">
        <v>2310</v>
      </c>
      <c r="H2254" t="s">
        <v>2746</v>
      </c>
      <c r="I2254" t="s">
        <v>68</v>
      </c>
      <c r="J2254" t="s">
        <v>80</v>
      </c>
      <c r="K2254" t="s">
        <v>84</v>
      </c>
      <c r="L2254" t="s">
        <v>85</v>
      </c>
      <c r="M2254" t="s">
        <v>695</v>
      </c>
      <c r="N2254" t="s">
        <v>696</v>
      </c>
      <c r="O2254" t="s">
        <v>696</v>
      </c>
      <c r="P2254" t="s">
        <v>702</v>
      </c>
      <c r="Q2254" t="s">
        <v>698</v>
      </c>
      <c r="R2254" t="s">
        <v>72</v>
      </c>
      <c r="S2254" s="83">
        <v>9990</v>
      </c>
      <c r="T2254" s="83">
        <v>4995</v>
      </c>
      <c r="U2254" s="83">
        <v>4995</v>
      </c>
      <c r="V2254" s="83">
        <v>0</v>
      </c>
      <c r="W2254" s="83">
        <v>0</v>
      </c>
      <c r="X2254" s="83">
        <v>38.475430904043805</v>
      </c>
      <c r="Y2254">
        <v>0</v>
      </c>
      <c r="Z2254" s="83">
        <v>499.5</v>
      </c>
      <c r="AA2254" s="83">
        <v>537.97543090404383</v>
      </c>
    </row>
    <row r="2255" spans="1:27" x14ac:dyDescent="0.25">
      <c r="A2255" t="s">
        <v>1529</v>
      </c>
      <c r="B2255" t="s">
        <v>1529</v>
      </c>
      <c r="C2255" t="s">
        <v>3128</v>
      </c>
      <c r="D2255" t="s">
        <v>2723</v>
      </c>
      <c r="E2255" t="s">
        <v>3129</v>
      </c>
      <c r="F2255" t="s">
        <v>2745</v>
      </c>
      <c r="G2255" t="s">
        <v>2310</v>
      </c>
      <c r="H2255" t="s">
        <v>2746</v>
      </c>
      <c r="I2255" t="s">
        <v>68</v>
      </c>
      <c r="J2255" t="s">
        <v>80</v>
      </c>
      <c r="K2255" t="s">
        <v>84</v>
      </c>
      <c r="L2255" t="s">
        <v>85</v>
      </c>
      <c r="M2255" t="s">
        <v>695</v>
      </c>
      <c r="N2255" t="s">
        <v>696</v>
      </c>
      <c r="O2255" t="s">
        <v>696</v>
      </c>
      <c r="P2255" t="s">
        <v>3203</v>
      </c>
      <c r="Q2255" t="s">
        <v>700</v>
      </c>
      <c r="R2255" t="s">
        <v>72</v>
      </c>
      <c r="S2255" s="83">
        <v>4995</v>
      </c>
      <c r="T2255" s="83">
        <v>0</v>
      </c>
      <c r="U2255" s="83">
        <v>4995</v>
      </c>
      <c r="V2255" s="83">
        <v>0</v>
      </c>
      <c r="W2255" s="83">
        <v>0</v>
      </c>
      <c r="X2255" s="83">
        <v>0</v>
      </c>
      <c r="Y2255">
        <v>0</v>
      </c>
      <c r="Z2255" s="83">
        <v>499.5</v>
      </c>
      <c r="AA2255" s="83">
        <v>499.5</v>
      </c>
    </row>
    <row r="2256" spans="1:27" x14ac:dyDescent="0.25">
      <c r="A2256" t="s">
        <v>1529</v>
      </c>
      <c r="B2256" t="s">
        <v>1529</v>
      </c>
      <c r="C2256" t="s">
        <v>3128</v>
      </c>
      <c r="D2256" t="s">
        <v>2723</v>
      </c>
      <c r="E2256" t="s">
        <v>3129</v>
      </c>
      <c r="F2256" t="s">
        <v>2745</v>
      </c>
      <c r="G2256" t="s">
        <v>2310</v>
      </c>
      <c r="H2256" t="s">
        <v>2746</v>
      </c>
      <c r="I2256" t="s">
        <v>68</v>
      </c>
      <c r="J2256" t="s">
        <v>80</v>
      </c>
      <c r="K2256" t="s">
        <v>84</v>
      </c>
      <c r="L2256" t="s">
        <v>85</v>
      </c>
      <c r="M2256" t="s">
        <v>695</v>
      </c>
      <c r="N2256" t="s">
        <v>696</v>
      </c>
      <c r="O2256" t="s">
        <v>696</v>
      </c>
      <c r="P2256" t="s">
        <v>3204</v>
      </c>
      <c r="Q2256" t="s">
        <v>701</v>
      </c>
      <c r="R2256" t="s">
        <v>72</v>
      </c>
      <c r="S2256" s="83">
        <v>44955</v>
      </c>
      <c r="T2256" s="83">
        <v>0</v>
      </c>
      <c r="U2256" s="83">
        <v>44955</v>
      </c>
      <c r="V2256" s="83">
        <v>0</v>
      </c>
      <c r="W2256" s="83">
        <v>0</v>
      </c>
      <c r="X2256" s="83">
        <v>0</v>
      </c>
      <c r="Y2256">
        <v>0</v>
      </c>
      <c r="Z2256" s="83">
        <v>4495.5</v>
      </c>
      <c r="AA2256" s="83">
        <v>4495.5</v>
      </c>
    </row>
    <row r="2257" spans="1:27" x14ac:dyDescent="0.25">
      <c r="A2257" t="s">
        <v>1529</v>
      </c>
      <c r="B2257" t="s">
        <v>1529</v>
      </c>
      <c r="C2257" t="s">
        <v>3128</v>
      </c>
      <c r="D2257" t="s">
        <v>2723</v>
      </c>
      <c r="E2257" t="s">
        <v>3129</v>
      </c>
      <c r="F2257" t="s">
        <v>2745</v>
      </c>
      <c r="G2257" t="s">
        <v>2310</v>
      </c>
      <c r="H2257" t="s">
        <v>2746</v>
      </c>
      <c r="I2257" t="s">
        <v>68</v>
      </c>
      <c r="J2257" t="s">
        <v>80</v>
      </c>
      <c r="K2257" t="s">
        <v>84</v>
      </c>
      <c r="L2257" t="s">
        <v>85</v>
      </c>
      <c r="M2257" t="s">
        <v>695</v>
      </c>
      <c r="N2257" t="s">
        <v>696</v>
      </c>
      <c r="O2257" t="s">
        <v>696</v>
      </c>
      <c r="P2257" t="s">
        <v>697</v>
      </c>
      <c r="Q2257" t="s">
        <v>698</v>
      </c>
      <c r="R2257" t="s">
        <v>72</v>
      </c>
      <c r="S2257" s="83">
        <v>29970</v>
      </c>
      <c r="T2257" s="83">
        <v>0</v>
      </c>
      <c r="U2257" s="83">
        <v>29970</v>
      </c>
      <c r="V2257" s="83">
        <v>0</v>
      </c>
      <c r="W2257" s="83">
        <v>0</v>
      </c>
      <c r="X2257" s="83">
        <v>0</v>
      </c>
      <c r="Y2257">
        <v>0</v>
      </c>
      <c r="Z2257" s="83">
        <v>2997</v>
      </c>
      <c r="AA2257" s="83">
        <v>2997</v>
      </c>
    </row>
    <row r="2258" spans="1:27" x14ac:dyDescent="0.25">
      <c r="A2258" t="s">
        <v>1529</v>
      </c>
      <c r="B2258" t="s">
        <v>1529</v>
      </c>
      <c r="C2258" t="s">
        <v>3128</v>
      </c>
      <c r="D2258" t="s">
        <v>2723</v>
      </c>
      <c r="E2258" t="s">
        <v>3129</v>
      </c>
      <c r="F2258" t="s">
        <v>2745</v>
      </c>
      <c r="G2258" t="s">
        <v>2310</v>
      </c>
      <c r="H2258" t="s">
        <v>2746</v>
      </c>
      <c r="I2258" t="s">
        <v>68</v>
      </c>
      <c r="J2258" t="s">
        <v>80</v>
      </c>
      <c r="K2258" t="s">
        <v>84</v>
      </c>
      <c r="L2258" t="s">
        <v>85</v>
      </c>
      <c r="M2258" t="s">
        <v>695</v>
      </c>
      <c r="N2258" t="s">
        <v>696</v>
      </c>
      <c r="O2258" t="s">
        <v>696</v>
      </c>
      <c r="P2258" t="s">
        <v>989</v>
      </c>
      <c r="Q2258" t="s">
        <v>704</v>
      </c>
      <c r="R2258" t="s">
        <v>72</v>
      </c>
      <c r="S2258" s="83">
        <v>29970</v>
      </c>
      <c r="T2258" s="83">
        <v>0</v>
      </c>
      <c r="U2258" s="83">
        <v>29970</v>
      </c>
      <c r="V2258" s="83">
        <v>0</v>
      </c>
      <c r="W2258" s="83">
        <v>0</v>
      </c>
      <c r="X2258" s="83">
        <v>0</v>
      </c>
      <c r="Y2258">
        <v>0</v>
      </c>
      <c r="Z2258" s="83">
        <v>2997</v>
      </c>
      <c r="AA2258" s="83">
        <v>2997</v>
      </c>
    </row>
    <row r="2259" spans="1:27" x14ac:dyDescent="0.25">
      <c r="A2259" t="s">
        <v>1529</v>
      </c>
      <c r="B2259" t="s">
        <v>1529</v>
      </c>
      <c r="C2259" t="s">
        <v>3128</v>
      </c>
      <c r="D2259" t="s">
        <v>2723</v>
      </c>
      <c r="E2259" t="s">
        <v>3129</v>
      </c>
      <c r="F2259" t="s">
        <v>2745</v>
      </c>
      <c r="G2259" t="s">
        <v>2310</v>
      </c>
      <c r="H2259" t="s">
        <v>2746</v>
      </c>
      <c r="I2259" t="s">
        <v>68</v>
      </c>
      <c r="J2259" t="s">
        <v>80</v>
      </c>
      <c r="K2259" t="s">
        <v>84</v>
      </c>
      <c r="L2259" t="s">
        <v>85</v>
      </c>
      <c r="M2259" t="s">
        <v>695</v>
      </c>
      <c r="N2259" t="s">
        <v>696</v>
      </c>
      <c r="O2259" t="s">
        <v>696</v>
      </c>
      <c r="P2259" t="s">
        <v>2038</v>
      </c>
      <c r="Q2259" t="s">
        <v>2037</v>
      </c>
      <c r="R2259" t="s">
        <v>72</v>
      </c>
      <c r="S2259" s="83">
        <v>14985</v>
      </c>
      <c r="T2259" s="83">
        <v>0</v>
      </c>
      <c r="U2259" s="83">
        <v>14985</v>
      </c>
      <c r="V2259" s="83">
        <v>0</v>
      </c>
      <c r="W2259" s="83">
        <v>0</v>
      </c>
      <c r="X2259" s="83">
        <v>0</v>
      </c>
      <c r="Y2259">
        <v>0</v>
      </c>
      <c r="Z2259" s="83">
        <v>1498.5</v>
      </c>
      <c r="AA2259" s="83">
        <v>1498.5</v>
      </c>
    </row>
    <row r="2260" spans="1:27" x14ac:dyDescent="0.25">
      <c r="A2260" t="s">
        <v>1529</v>
      </c>
      <c r="B2260" t="s">
        <v>1529</v>
      </c>
      <c r="C2260" t="s">
        <v>3128</v>
      </c>
      <c r="D2260" t="s">
        <v>2723</v>
      </c>
      <c r="E2260" t="s">
        <v>3129</v>
      </c>
      <c r="F2260" t="s">
        <v>2745</v>
      </c>
      <c r="G2260" t="s">
        <v>2310</v>
      </c>
      <c r="H2260" t="s">
        <v>2746</v>
      </c>
      <c r="I2260" t="s">
        <v>68</v>
      </c>
      <c r="J2260" t="s">
        <v>80</v>
      </c>
      <c r="K2260" t="s">
        <v>84</v>
      </c>
      <c r="L2260" t="s">
        <v>85</v>
      </c>
      <c r="M2260" t="s">
        <v>695</v>
      </c>
      <c r="N2260" t="s">
        <v>696</v>
      </c>
      <c r="O2260" t="s">
        <v>696</v>
      </c>
      <c r="P2260" t="s">
        <v>703</v>
      </c>
      <c r="Q2260" t="s">
        <v>704</v>
      </c>
      <c r="R2260" t="s">
        <v>72</v>
      </c>
      <c r="S2260" s="83">
        <v>4995</v>
      </c>
      <c r="T2260" s="83">
        <v>0</v>
      </c>
      <c r="U2260" s="83">
        <v>4995</v>
      </c>
      <c r="V2260" s="83">
        <v>0</v>
      </c>
      <c r="W2260" s="83">
        <v>0</v>
      </c>
      <c r="X2260" s="83">
        <v>0</v>
      </c>
      <c r="Y2260">
        <v>0</v>
      </c>
      <c r="Z2260" s="83">
        <v>499.5</v>
      </c>
      <c r="AA2260" s="83">
        <v>499.5</v>
      </c>
    </row>
    <row r="2261" spans="1:27" x14ac:dyDescent="0.25">
      <c r="A2261" t="s">
        <v>1529</v>
      </c>
      <c r="B2261" t="s">
        <v>1529</v>
      </c>
      <c r="C2261" t="s">
        <v>3128</v>
      </c>
      <c r="D2261" t="s">
        <v>2723</v>
      </c>
      <c r="E2261" t="s">
        <v>3129</v>
      </c>
      <c r="F2261" t="s">
        <v>2745</v>
      </c>
      <c r="G2261" t="s">
        <v>2310</v>
      </c>
      <c r="H2261" t="s">
        <v>2746</v>
      </c>
      <c r="I2261" t="s">
        <v>68</v>
      </c>
      <c r="J2261" t="s">
        <v>80</v>
      </c>
      <c r="K2261" t="s">
        <v>84</v>
      </c>
      <c r="L2261" t="s">
        <v>85</v>
      </c>
      <c r="M2261" t="s">
        <v>695</v>
      </c>
      <c r="N2261" t="s">
        <v>696</v>
      </c>
      <c r="O2261" t="s">
        <v>696</v>
      </c>
      <c r="P2261" t="s">
        <v>1710</v>
      </c>
      <c r="Q2261" t="s">
        <v>705</v>
      </c>
      <c r="R2261" t="s">
        <v>72</v>
      </c>
      <c r="S2261" s="83">
        <v>19980</v>
      </c>
      <c r="T2261" s="83">
        <v>0</v>
      </c>
      <c r="U2261" s="83">
        <v>19980</v>
      </c>
      <c r="V2261" s="83">
        <v>0</v>
      </c>
      <c r="W2261" s="83">
        <v>0</v>
      </c>
      <c r="X2261" s="83">
        <v>0</v>
      </c>
      <c r="Y2261">
        <v>0</v>
      </c>
      <c r="Z2261" s="83">
        <v>1998</v>
      </c>
      <c r="AA2261" s="83">
        <v>1998</v>
      </c>
    </row>
    <row r="2262" spans="1:27" x14ac:dyDescent="0.25">
      <c r="A2262" t="s">
        <v>1529</v>
      </c>
      <c r="B2262" t="s">
        <v>1529</v>
      </c>
      <c r="C2262" t="s">
        <v>3128</v>
      </c>
      <c r="D2262" t="s">
        <v>2723</v>
      </c>
      <c r="E2262" t="s">
        <v>3129</v>
      </c>
      <c r="F2262" t="s">
        <v>2745</v>
      </c>
      <c r="G2262" t="s">
        <v>2310</v>
      </c>
      <c r="H2262" t="s">
        <v>2746</v>
      </c>
      <c r="I2262" t="s">
        <v>68</v>
      </c>
      <c r="J2262" t="s">
        <v>80</v>
      </c>
      <c r="K2262" t="s">
        <v>84</v>
      </c>
      <c r="L2262" t="s">
        <v>85</v>
      </c>
      <c r="M2262" t="s">
        <v>695</v>
      </c>
      <c r="N2262" t="s">
        <v>696</v>
      </c>
      <c r="O2262" t="s">
        <v>696</v>
      </c>
      <c r="P2262" t="s">
        <v>4008</v>
      </c>
      <c r="Q2262" t="s">
        <v>4009</v>
      </c>
      <c r="R2262" t="s">
        <v>72</v>
      </c>
      <c r="S2262" s="83">
        <v>9990</v>
      </c>
      <c r="T2262" s="83">
        <v>0</v>
      </c>
      <c r="U2262" s="83">
        <v>9990</v>
      </c>
      <c r="V2262" s="83">
        <v>0</v>
      </c>
      <c r="W2262" s="83">
        <v>0</v>
      </c>
      <c r="X2262" s="83">
        <v>0</v>
      </c>
      <c r="Y2262">
        <v>0</v>
      </c>
      <c r="Z2262" s="83">
        <v>999</v>
      </c>
      <c r="AA2262" s="83">
        <v>999</v>
      </c>
    </row>
    <row r="2263" spans="1:27" x14ac:dyDescent="0.25">
      <c r="A2263" t="s">
        <v>1529</v>
      </c>
      <c r="B2263" t="s">
        <v>1529</v>
      </c>
      <c r="C2263" t="s">
        <v>3128</v>
      </c>
      <c r="D2263" t="s">
        <v>2723</v>
      </c>
      <c r="E2263" t="s">
        <v>3129</v>
      </c>
      <c r="F2263" t="s">
        <v>2745</v>
      </c>
      <c r="G2263" t="s">
        <v>2310</v>
      </c>
      <c r="H2263" t="s">
        <v>2746</v>
      </c>
      <c r="I2263" t="s">
        <v>68</v>
      </c>
      <c r="J2263" t="s">
        <v>80</v>
      </c>
      <c r="K2263" t="s">
        <v>84</v>
      </c>
      <c r="L2263" t="s">
        <v>85</v>
      </c>
      <c r="M2263" t="s">
        <v>695</v>
      </c>
      <c r="N2263" t="s">
        <v>696</v>
      </c>
      <c r="O2263" t="s">
        <v>696</v>
      </c>
      <c r="P2263" t="s">
        <v>4010</v>
      </c>
      <c r="Q2263" t="s">
        <v>4011</v>
      </c>
      <c r="R2263" t="s">
        <v>72</v>
      </c>
      <c r="S2263" s="83">
        <v>4995</v>
      </c>
      <c r="T2263" s="83">
        <v>0</v>
      </c>
      <c r="U2263" s="83">
        <v>4995</v>
      </c>
      <c r="V2263" s="83">
        <v>0</v>
      </c>
      <c r="W2263" s="83">
        <v>0</v>
      </c>
      <c r="X2263" s="83">
        <v>0</v>
      </c>
      <c r="Y2263">
        <v>0</v>
      </c>
      <c r="Z2263" s="83">
        <v>499.5</v>
      </c>
      <c r="AA2263" s="83">
        <v>499.5</v>
      </c>
    </row>
    <row r="2264" spans="1:27" x14ac:dyDescent="0.25">
      <c r="A2264" t="s">
        <v>1529</v>
      </c>
      <c r="B2264" t="s">
        <v>1529</v>
      </c>
      <c r="C2264" t="s">
        <v>3128</v>
      </c>
      <c r="D2264" t="s">
        <v>2723</v>
      </c>
      <c r="E2264" t="s">
        <v>3129</v>
      </c>
      <c r="F2264" t="s">
        <v>2745</v>
      </c>
      <c r="G2264" t="s">
        <v>2310</v>
      </c>
      <c r="H2264" t="s">
        <v>2746</v>
      </c>
      <c r="I2264" t="s">
        <v>68</v>
      </c>
      <c r="J2264" t="s">
        <v>80</v>
      </c>
      <c r="K2264" t="s">
        <v>84</v>
      </c>
      <c r="L2264" t="s">
        <v>85</v>
      </c>
      <c r="M2264" t="s">
        <v>695</v>
      </c>
      <c r="N2264" t="s">
        <v>696</v>
      </c>
      <c r="O2264" t="s">
        <v>696</v>
      </c>
      <c r="P2264" t="s">
        <v>4012</v>
      </c>
      <c r="Q2264" t="s">
        <v>4013</v>
      </c>
      <c r="R2264" t="s">
        <v>72</v>
      </c>
      <c r="S2264" s="83">
        <v>9990</v>
      </c>
      <c r="T2264" s="83">
        <v>0</v>
      </c>
      <c r="U2264" s="83">
        <v>9990</v>
      </c>
      <c r="V2264" s="83">
        <v>0</v>
      </c>
      <c r="W2264" s="83">
        <v>0</v>
      </c>
      <c r="X2264" s="83">
        <v>0</v>
      </c>
      <c r="Y2264">
        <v>0</v>
      </c>
      <c r="Z2264" s="83">
        <v>999</v>
      </c>
      <c r="AA2264" s="83">
        <v>999</v>
      </c>
    </row>
    <row r="2265" spans="1:27" x14ac:dyDescent="0.25">
      <c r="A2265" t="s">
        <v>1529</v>
      </c>
      <c r="B2265" t="s">
        <v>1529</v>
      </c>
      <c r="C2265" t="s">
        <v>3128</v>
      </c>
      <c r="D2265" t="s">
        <v>2723</v>
      </c>
      <c r="E2265" t="s">
        <v>3129</v>
      </c>
      <c r="F2265" t="s">
        <v>2745</v>
      </c>
      <c r="G2265" t="s">
        <v>2310</v>
      </c>
      <c r="H2265" t="s">
        <v>2746</v>
      </c>
      <c r="I2265" t="s">
        <v>68</v>
      </c>
      <c r="J2265" t="s">
        <v>80</v>
      </c>
      <c r="K2265" t="s">
        <v>84</v>
      </c>
      <c r="L2265" t="s">
        <v>85</v>
      </c>
      <c r="M2265" t="s">
        <v>695</v>
      </c>
      <c r="N2265" t="s">
        <v>696</v>
      </c>
      <c r="O2265" t="s">
        <v>696</v>
      </c>
      <c r="P2265" t="s">
        <v>4014</v>
      </c>
      <c r="Q2265" t="s">
        <v>4015</v>
      </c>
      <c r="R2265" t="s">
        <v>72</v>
      </c>
      <c r="S2265" s="83">
        <v>4995</v>
      </c>
      <c r="T2265" s="83">
        <v>0</v>
      </c>
      <c r="U2265" s="83">
        <v>4995</v>
      </c>
      <c r="V2265" s="83">
        <v>0</v>
      </c>
      <c r="W2265" s="83">
        <v>0</v>
      </c>
      <c r="X2265" s="83">
        <v>0</v>
      </c>
      <c r="Y2265">
        <v>0</v>
      </c>
      <c r="Z2265" s="83">
        <v>499.5</v>
      </c>
      <c r="AA2265" s="83">
        <v>499.5</v>
      </c>
    </row>
    <row r="2266" spans="1:27" x14ac:dyDescent="0.25">
      <c r="A2266" t="s">
        <v>1529</v>
      </c>
      <c r="B2266" t="s">
        <v>1529</v>
      </c>
      <c r="C2266" t="s">
        <v>3128</v>
      </c>
      <c r="D2266" t="s">
        <v>2723</v>
      </c>
      <c r="E2266" t="s">
        <v>3129</v>
      </c>
      <c r="F2266" t="s">
        <v>2745</v>
      </c>
      <c r="G2266" t="s">
        <v>2310</v>
      </c>
      <c r="H2266" t="s">
        <v>2746</v>
      </c>
      <c r="I2266" t="s">
        <v>68</v>
      </c>
      <c r="J2266" t="s">
        <v>80</v>
      </c>
      <c r="K2266" t="s">
        <v>84</v>
      </c>
      <c r="L2266" t="s">
        <v>85</v>
      </c>
      <c r="M2266" t="s">
        <v>695</v>
      </c>
      <c r="N2266" t="s">
        <v>696</v>
      </c>
      <c r="O2266" t="s">
        <v>696</v>
      </c>
      <c r="P2266" t="s">
        <v>4016</v>
      </c>
      <c r="Q2266" t="s">
        <v>4017</v>
      </c>
      <c r="R2266" t="s">
        <v>72</v>
      </c>
      <c r="S2266" s="83">
        <v>4995</v>
      </c>
      <c r="T2266" s="83">
        <v>0</v>
      </c>
      <c r="U2266" s="83">
        <v>4995</v>
      </c>
      <c r="V2266" s="83">
        <v>0</v>
      </c>
      <c r="W2266" s="83">
        <v>0</v>
      </c>
      <c r="X2266" s="83">
        <v>0</v>
      </c>
      <c r="Y2266">
        <v>0</v>
      </c>
      <c r="Z2266" s="83">
        <v>499.5</v>
      </c>
      <c r="AA2266" s="83">
        <v>499.5</v>
      </c>
    </row>
    <row r="2267" spans="1:27" x14ac:dyDescent="0.25">
      <c r="A2267" t="s">
        <v>1529</v>
      </c>
      <c r="B2267" t="s">
        <v>1529</v>
      </c>
      <c r="C2267" t="s">
        <v>3128</v>
      </c>
      <c r="D2267" t="s">
        <v>2723</v>
      </c>
      <c r="E2267" t="s">
        <v>3129</v>
      </c>
      <c r="F2267" t="s">
        <v>2745</v>
      </c>
      <c r="G2267" t="s">
        <v>2310</v>
      </c>
      <c r="H2267" t="s">
        <v>2746</v>
      </c>
      <c r="I2267" t="s">
        <v>68</v>
      </c>
      <c r="J2267" t="s">
        <v>80</v>
      </c>
      <c r="K2267" t="s">
        <v>86</v>
      </c>
      <c r="L2267" t="s">
        <v>87</v>
      </c>
      <c r="M2267" t="s">
        <v>449</v>
      </c>
      <c r="N2267" t="s">
        <v>450</v>
      </c>
      <c r="O2267" t="s">
        <v>451</v>
      </c>
      <c r="P2267" t="s">
        <v>585</v>
      </c>
      <c r="Q2267" t="s">
        <v>453</v>
      </c>
      <c r="R2267" t="s">
        <v>72</v>
      </c>
      <c r="S2267" s="83">
        <v>0</v>
      </c>
      <c r="T2267" s="83">
        <v>7800</v>
      </c>
      <c r="U2267" s="83">
        <v>-7800</v>
      </c>
      <c r="V2267" s="83">
        <v>0</v>
      </c>
      <c r="W2267" s="83">
        <v>0</v>
      </c>
      <c r="X2267" s="83">
        <v>60.081753964272615</v>
      </c>
      <c r="Y2267">
        <v>0</v>
      </c>
      <c r="Z2267" s="83">
        <v>-780</v>
      </c>
      <c r="AA2267" s="83">
        <v>-719.91824603572741</v>
      </c>
    </row>
    <row r="2268" spans="1:27" x14ac:dyDescent="0.25">
      <c r="A2268" t="s">
        <v>1529</v>
      </c>
      <c r="B2268" t="s">
        <v>1529</v>
      </c>
      <c r="C2268" t="s">
        <v>3128</v>
      </c>
      <c r="D2268" t="s">
        <v>2723</v>
      </c>
      <c r="E2268" t="s">
        <v>3129</v>
      </c>
      <c r="F2268" t="s">
        <v>2745</v>
      </c>
      <c r="G2268" t="s">
        <v>2310</v>
      </c>
      <c r="H2268" t="s">
        <v>2746</v>
      </c>
      <c r="I2268" t="s">
        <v>68</v>
      </c>
      <c r="J2268" t="s">
        <v>80</v>
      </c>
      <c r="K2268" t="s">
        <v>86</v>
      </c>
      <c r="L2268" t="s">
        <v>87</v>
      </c>
      <c r="M2268" t="s">
        <v>449</v>
      </c>
      <c r="N2268" t="s">
        <v>450</v>
      </c>
      <c r="O2268" t="s">
        <v>451</v>
      </c>
      <c r="P2268" t="s">
        <v>452</v>
      </c>
      <c r="Q2268" t="s">
        <v>453</v>
      </c>
      <c r="R2268" t="s">
        <v>72</v>
      </c>
      <c r="S2268" s="83">
        <v>3399</v>
      </c>
      <c r="T2268" s="83">
        <v>0</v>
      </c>
      <c r="U2268" s="83">
        <v>3399</v>
      </c>
      <c r="V2268" s="83">
        <v>0</v>
      </c>
      <c r="W2268" s="83">
        <v>0</v>
      </c>
      <c r="X2268" s="83">
        <v>0</v>
      </c>
      <c r="Y2268">
        <v>0</v>
      </c>
      <c r="Z2268" s="83">
        <v>339.90000000000003</v>
      </c>
      <c r="AA2268" s="83">
        <v>339.90000000000003</v>
      </c>
    </row>
    <row r="2269" spans="1:27" x14ac:dyDescent="0.25">
      <c r="A2269" t="s">
        <v>1529</v>
      </c>
      <c r="B2269" t="s">
        <v>1529</v>
      </c>
      <c r="C2269" t="s">
        <v>3128</v>
      </c>
      <c r="D2269" t="s">
        <v>2723</v>
      </c>
      <c r="E2269" t="s">
        <v>3129</v>
      </c>
      <c r="F2269" t="s">
        <v>2745</v>
      </c>
      <c r="G2269" t="s">
        <v>2310</v>
      </c>
      <c r="H2269" t="s">
        <v>2746</v>
      </c>
      <c r="I2269" t="s">
        <v>68</v>
      </c>
      <c r="J2269" t="s">
        <v>80</v>
      </c>
      <c r="K2269" t="s">
        <v>86</v>
      </c>
      <c r="L2269" t="s">
        <v>87</v>
      </c>
      <c r="M2269" t="s">
        <v>454</v>
      </c>
      <c r="N2269" t="s">
        <v>455</v>
      </c>
      <c r="O2269" t="s">
        <v>456</v>
      </c>
      <c r="P2269" t="s">
        <v>457</v>
      </c>
      <c r="Q2269" t="s">
        <v>458</v>
      </c>
      <c r="R2269" t="s">
        <v>72</v>
      </c>
      <c r="S2269" s="83">
        <v>39600</v>
      </c>
      <c r="T2269" s="83">
        <v>27600</v>
      </c>
      <c r="U2269" s="83">
        <v>12000</v>
      </c>
      <c r="V2269" s="83">
        <v>0</v>
      </c>
      <c r="W2269" s="83">
        <v>0</v>
      </c>
      <c r="X2269" s="83">
        <v>212.59697556588773</v>
      </c>
      <c r="Y2269">
        <v>0</v>
      </c>
      <c r="Z2269" s="83">
        <v>1200</v>
      </c>
      <c r="AA2269" s="83">
        <v>1412.596975565888</v>
      </c>
    </row>
    <row r="2270" spans="1:27" x14ac:dyDescent="0.25">
      <c r="A2270" t="s">
        <v>1529</v>
      </c>
      <c r="B2270" t="s">
        <v>1529</v>
      </c>
      <c r="C2270" t="s">
        <v>3128</v>
      </c>
      <c r="D2270" t="s">
        <v>2723</v>
      </c>
      <c r="E2270" t="s">
        <v>3129</v>
      </c>
      <c r="F2270" t="s">
        <v>2745</v>
      </c>
      <c r="G2270" t="s">
        <v>2310</v>
      </c>
      <c r="H2270" t="s">
        <v>2746</v>
      </c>
      <c r="I2270" t="s">
        <v>68</v>
      </c>
      <c r="J2270" t="s">
        <v>80</v>
      </c>
      <c r="K2270" t="s">
        <v>86</v>
      </c>
      <c r="L2270" t="s">
        <v>87</v>
      </c>
      <c r="M2270" t="s">
        <v>454</v>
      </c>
      <c r="N2270" t="s">
        <v>455</v>
      </c>
      <c r="O2270" t="s">
        <v>456</v>
      </c>
      <c r="P2270" t="s">
        <v>459</v>
      </c>
      <c r="Q2270" t="s">
        <v>458</v>
      </c>
      <c r="R2270" t="s">
        <v>72</v>
      </c>
      <c r="S2270" s="83">
        <v>52800</v>
      </c>
      <c r="T2270" s="83">
        <v>24450</v>
      </c>
      <c r="U2270" s="83">
        <v>28350</v>
      </c>
      <c r="V2270" s="83">
        <v>0</v>
      </c>
      <c r="W2270" s="83">
        <v>0</v>
      </c>
      <c r="X2270" s="83">
        <v>188.3331903110853</v>
      </c>
      <c r="Y2270">
        <v>0</v>
      </c>
      <c r="Z2270" s="83">
        <v>2835</v>
      </c>
      <c r="AA2270" s="83">
        <v>3023.3331903110852</v>
      </c>
    </row>
    <row r="2271" spans="1:27" x14ac:dyDescent="0.25">
      <c r="A2271" t="s">
        <v>1529</v>
      </c>
      <c r="B2271" t="s">
        <v>1529</v>
      </c>
      <c r="C2271" t="s">
        <v>3128</v>
      </c>
      <c r="D2271" t="s">
        <v>2723</v>
      </c>
      <c r="E2271" t="s">
        <v>3129</v>
      </c>
      <c r="F2271" t="s">
        <v>2745</v>
      </c>
      <c r="G2271" t="s">
        <v>2310</v>
      </c>
      <c r="H2271" t="s">
        <v>2746</v>
      </c>
      <c r="I2271" t="s">
        <v>68</v>
      </c>
      <c r="J2271" t="s">
        <v>80</v>
      </c>
      <c r="K2271" t="s">
        <v>86</v>
      </c>
      <c r="L2271" t="s">
        <v>87</v>
      </c>
      <c r="M2271" t="s">
        <v>454</v>
      </c>
      <c r="N2271" t="s">
        <v>455</v>
      </c>
      <c r="O2271" t="s">
        <v>456</v>
      </c>
      <c r="P2271" t="s">
        <v>460</v>
      </c>
      <c r="Q2271" t="s">
        <v>458</v>
      </c>
      <c r="R2271" t="s">
        <v>72</v>
      </c>
      <c r="S2271" s="83">
        <v>14850</v>
      </c>
      <c r="T2271" s="83">
        <v>25650</v>
      </c>
      <c r="U2271" s="83">
        <v>-10800</v>
      </c>
      <c r="V2271" s="83">
        <v>0</v>
      </c>
      <c r="W2271" s="83">
        <v>0</v>
      </c>
      <c r="X2271" s="83">
        <v>197.57653707481956</v>
      </c>
      <c r="Y2271">
        <v>0</v>
      </c>
      <c r="Z2271" s="83">
        <v>-1080</v>
      </c>
      <c r="AA2271" s="83">
        <v>-882.4234629251805</v>
      </c>
    </row>
    <row r="2272" spans="1:27" x14ac:dyDescent="0.25">
      <c r="A2272" t="s">
        <v>1529</v>
      </c>
      <c r="B2272" t="s">
        <v>1529</v>
      </c>
      <c r="C2272" t="s">
        <v>3128</v>
      </c>
      <c r="D2272" t="s">
        <v>2723</v>
      </c>
      <c r="E2272" t="s">
        <v>3129</v>
      </c>
      <c r="F2272" t="s">
        <v>2745</v>
      </c>
      <c r="G2272" t="s">
        <v>2310</v>
      </c>
      <c r="H2272" t="s">
        <v>2746</v>
      </c>
      <c r="I2272" t="s">
        <v>68</v>
      </c>
      <c r="J2272" t="s">
        <v>80</v>
      </c>
      <c r="K2272" t="s">
        <v>86</v>
      </c>
      <c r="L2272" t="s">
        <v>87</v>
      </c>
      <c r="M2272" t="s">
        <v>454</v>
      </c>
      <c r="N2272" t="s">
        <v>455</v>
      </c>
      <c r="O2272" t="s">
        <v>456</v>
      </c>
      <c r="P2272" t="s">
        <v>589</v>
      </c>
      <c r="Q2272" t="s">
        <v>458</v>
      </c>
      <c r="R2272" t="s">
        <v>72</v>
      </c>
      <c r="S2272" s="83">
        <v>21450</v>
      </c>
      <c r="T2272" s="83">
        <v>7500</v>
      </c>
      <c r="U2272" s="83">
        <v>13950</v>
      </c>
      <c r="V2272" s="83">
        <v>0</v>
      </c>
      <c r="W2272" s="83">
        <v>0</v>
      </c>
      <c r="X2272" s="83">
        <v>57.770917273339052</v>
      </c>
      <c r="Y2272">
        <v>0</v>
      </c>
      <c r="Z2272" s="83">
        <v>1395</v>
      </c>
      <c r="AA2272" s="83">
        <v>1452.7709172733389</v>
      </c>
    </row>
    <row r="2273" spans="1:27" x14ac:dyDescent="0.25">
      <c r="A2273" t="s">
        <v>1529</v>
      </c>
      <c r="B2273" t="s">
        <v>1529</v>
      </c>
      <c r="C2273" t="s">
        <v>3128</v>
      </c>
      <c r="D2273" t="s">
        <v>2723</v>
      </c>
      <c r="E2273" t="s">
        <v>3129</v>
      </c>
      <c r="F2273" t="s">
        <v>2745</v>
      </c>
      <c r="G2273" t="s">
        <v>2310</v>
      </c>
      <c r="H2273" t="s">
        <v>2746</v>
      </c>
      <c r="I2273" t="s">
        <v>68</v>
      </c>
      <c r="J2273" t="s">
        <v>80</v>
      </c>
      <c r="K2273" t="s">
        <v>86</v>
      </c>
      <c r="L2273" t="s">
        <v>87</v>
      </c>
      <c r="M2273" t="s">
        <v>454</v>
      </c>
      <c r="N2273" t="s">
        <v>455</v>
      </c>
      <c r="O2273" t="s">
        <v>456</v>
      </c>
      <c r="P2273" t="s">
        <v>1679</v>
      </c>
      <c r="Q2273" t="s">
        <v>458</v>
      </c>
      <c r="R2273" t="s">
        <v>72</v>
      </c>
      <c r="S2273" s="83">
        <v>23100</v>
      </c>
      <c r="T2273" s="83">
        <v>31800</v>
      </c>
      <c r="U2273" s="83">
        <v>-8700</v>
      </c>
      <c r="V2273" s="83">
        <v>0</v>
      </c>
      <c r="W2273" s="83">
        <v>0</v>
      </c>
      <c r="X2273" s="83">
        <v>244.94868923895757</v>
      </c>
      <c r="Y2273">
        <v>0</v>
      </c>
      <c r="Z2273" s="83">
        <v>-870</v>
      </c>
      <c r="AA2273" s="83">
        <v>-625.05131076104226</v>
      </c>
    </row>
    <row r="2274" spans="1:27" x14ac:dyDescent="0.25">
      <c r="A2274" t="s">
        <v>1529</v>
      </c>
      <c r="B2274" t="s">
        <v>1529</v>
      </c>
      <c r="C2274" t="s">
        <v>3128</v>
      </c>
      <c r="D2274" t="s">
        <v>2723</v>
      </c>
      <c r="E2274" t="s">
        <v>3129</v>
      </c>
      <c r="F2274" t="s">
        <v>2745</v>
      </c>
      <c r="G2274" t="s">
        <v>2310</v>
      </c>
      <c r="H2274" t="s">
        <v>2746</v>
      </c>
      <c r="I2274" t="s">
        <v>68</v>
      </c>
      <c r="J2274" t="s">
        <v>80</v>
      </c>
      <c r="K2274" t="s">
        <v>86</v>
      </c>
      <c r="L2274" t="s">
        <v>87</v>
      </c>
      <c r="M2274" t="s">
        <v>454</v>
      </c>
      <c r="N2274" t="s">
        <v>455</v>
      </c>
      <c r="O2274" t="s">
        <v>456</v>
      </c>
      <c r="P2274" t="s">
        <v>1680</v>
      </c>
      <c r="Q2274" t="s">
        <v>458</v>
      </c>
      <c r="R2274" t="s">
        <v>72</v>
      </c>
      <c r="S2274" s="83">
        <v>4950</v>
      </c>
      <c r="T2274" s="83">
        <v>28650</v>
      </c>
      <c r="U2274" s="83">
        <v>-23700</v>
      </c>
      <c r="V2274" s="83">
        <v>0</v>
      </c>
      <c r="W2274" s="83">
        <v>0</v>
      </c>
      <c r="X2274" s="83">
        <v>220.68490398415517</v>
      </c>
      <c r="Y2274">
        <v>0</v>
      </c>
      <c r="Z2274" s="83">
        <v>-2370</v>
      </c>
      <c r="AA2274" s="83">
        <v>-2149.3150960158446</v>
      </c>
    </row>
    <row r="2275" spans="1:27" x14ac:dyDescent="0.25">
      <c r="A2275" t="s">
        <v>1529</v>
      </c>
      <c r="B2275" t="s">
        <v>1529</v>
      </c>
      <c r="C2275" t="s">
        <v>3128</v>
      </c>
      <c r="D2275" t="s">
        <v>2723</v>
      </c>
      <c r="E2275" t="s">
        <v>3129</v>
      </c>
      <c r="F2275" t="s">
        <v>2745</v>
      </c>
      <c r="G2275" t="s">
        <v>2310</v>
      </c>
      <c r="H2275" t="s">
        <v>2746</v>
      </c>
      <c r="I2275" t="s">
        <v>68</v>
      </c>
      <c r="J2275" t="s">
        <v>80</v>
      </c>
      <c r="K2275" t="s">
        <v>86</v>
      </c>
      <c r="L2275" t="s">
        <v>87</v>
      </c>
      <c r="M2275" t="s">
        <v>454</v>
      </c>
      <c r="N2275" t="s">
        <v>455</v>
      </c>
      <c r="O2275" t="s">
        <v>456</v>
      </c>
      <c r="P2275" t="s">
        <v>2261</v>
      </c>
      <c r="Q2275" t="s">
        <v>458</v>
      </c>
      <c r="R2275" t="s">
        <v>72</v>
      </c>
      <c r="S2275" s="83">
        <v>49500</v>
      </c>
      <c r="T2275" s="83">
        <v>35100</v>
      </c>
      <c r="U2275" s="83">
        <v>14400</v>
      </c>
      <c r="V2275" s="83">
        <v>0</v>
      </c>
      <c r="W2275" s="83">
        <v>0</v>
      </c>
      <c r="X2275" s="83">
        <v>270.36789283922673</v>
      </c>
      <c r="Y2275">
        <v>0</v>
      </c>
      <c r="Z2275" s="83">
        <v>1440</v>
      </c>
      <c r="AA2275" s="83">
        <v>1710.3678928392269</v>
      </c>
    </row>
    <row r="2276" spans="1:27" x14ac:dyDescent="0.25">
      <c r="A2276" t="s">
        <v>1529</v>
      </c>
      <c r="B2276" t="s">
        <v>1529</v>
      </c>
      <c r="C2276" t="s">
        <v>3128</v>
      </c>
      <c r="D2276" t="s">
        <v>2723</v>
      </c>
      <c r="E2276" t="s">
        <v>3129</v>
      </c>
      <c r="F2276" t="s">
        <v>2745</v>
      </c>
      <c r="G2276" t="s">
        <v>2310</v>
      </c>
      <c r="H2276" t="s">
        <v>2746</v>
      </c>
      <c r="I2276" t="s">
        <v>68</v>
      </c>
      <c r="J2276" t="s">
        <v>80</v>
      </c>
      <c r="K2276" t="s">
        <v>86</v>
      </c>
      <c r="L2276" t="s">
        <v>87</v>
      </c>
      <c r="M2276" t="s">
        <v>454</v>
      </c>
      <c r="N2276" t="s">
        <v>455</v>
      </c>
      <c r="O2276" t="s">
        <v>456</v>
      </c>
      <c r="P2276" t="s">
        <v>1678</v>
      </c>
      <c r="Q2276" t="s">
        <v>458</v>
      </c>
      <c r="R2276" t="s">
        <v>72</v>
      </c>
      <c r="S2276" s="83">
        <v>29700</v>
      </c>
      <c r="T2276" s="83">
        <v>21300</v>
      </c>
      <c r="U2276" s="83">
        <v>8400</v>
      </c>
      <c r="V2276" s="83">
        <v>0</v>
      </c>
      <c r="W2276" s="83">
        <v>0</v>
      </c>
      <c r="X2276" s="83">
        <v>164.0694050562829</v>
      </c>
      <c r="Y2276">
        <v>0</v>
      </c>
      <c r="Z2276" s="83">
        <v>840</v>
      </c>
      <c r="AA2276" s="83">
        <v>1004.0694050562829</v>
      </c>
    </row>
    <row r="2277" spans="1:27" x14ac:dyDescent="0.25">
      <c r="A2277" t="s">
        <v>1529</v>
      </c>
      <c r="B2277" t="s">
        <v>1529</v>
      </c>
      <c r="C2277" t="s">
        <v>3128</v>
      </c>
      <c r="D2277" t="s">
        <v>2723</v>
      </c>
      <c r="E2277" t="s">
        <v>3129</v>
      </c>
      <c r="F2277" t="s">
        <v>2745</v>
      </c>
      <c r="G2277" t="s">
        <v>2310</v>
      </c>
      <c r="H2277" t="s">
        <v>2746</v>
      </c>
      <c r="I2277" t="s">
        <v>68</v>
      </c>
      <c r="J2277" t="s">
        <v>80</v>
      </c>
      <c r="K2277" t="s">
        <v>86</v>
      </c>
      <c r="L2277" t="s">
        <v>87</v>
      </c>
      <c r="M2277" t="s">
        <v>454</v>
      </c>
      <c r="N2277" t="s">
        <v>455</v>
      </c>
      <c r="O2277" t="s">
        <v>456</v>
      </c>
      <c r="P2277" t="s">
        <v>2678</v>
      </c>
      <c r="Q2277" t="s">
        <v>458</v>
      </c>
      <c r="R2277" t="s">
        <v>72</v>
      </c>
      <c r="S2277" s="83">
        <v>9900</v>
      </c>
      <c r="T2277" s="83">
        <v>9000</v>
      </c>
      <c r="U2277" s="83">
        <v>900</v>
      </c>
      <c r="V2277" s="83">
        <v>0</v>
      </c>
      <c r="W2277" s="83">
        <v>0</v>
      </c>
      <c r="X2277" s="83">
        <v>69.325100728006859</v>
      </c>
      <c r="Y2277">
        <v>0</v>
      </c>
      <c r="Z2277" s="83">
        <v>90</v>
      </c>
      <c r="AA2277" s="83">
        <v>159.32510072800687</v>
      </c>
    </row>
    <row r="2278" spans="1:27" x14ac:dyDescent="0.25">
      <c r="A2278" t="s">
        <v>1529</v>
      </c>
      <c r="B2278" t="s">
        <v>1529</v>
      </c>
      <c r="C2278" t="s">
        <v>3128</v>
      </c>
      <c r="D2278" t="s">
        <v>2723</v>
      </c>
      <c r="E2278" t="s">
        <v>3129</v>
      </c>
      <c r="F2278" t="s">
        <v>2745</v>
      </c>
      <c r="G2278" t="s">
        <v>2310</v>
      </c>
      <c r="H2278" t="s">
        <v>2746</v>
      </c>
      <c r="I2278" t="s">
        <v>68</v>
      </c>
      <c r="J2278" t="s">
        <v>80</v>
      </c>
      <c r="K2278" t="s">
        <v>86</v>
      </c>
      <c r="L2278" t="s">
        <v>87</v>
      </c>
      <c r="M2278" t="s">
        <v>454</v>
      </c>
      <c r="N2278" t="s">
        <v>455</v>
      </c>
      <c r="O2278" t="s">
        <v>461</v>
      </c>
      <c r="P2278" t="s">
        <v>4035</v>
      </c>
      <c r="Q2278" t="s">
        <v>4036</v>
      </c>
      <c r="R2278" t="s">
        <v>72</v>
      </c>
      <c r="S2278" s="83">
        <v>0</v>
      </c>
      <c r="T2278" s="83">
        <v>2200</v>
      </c>
      <c r="U2278" s="83">
        <v>-2200</v>
      </c>
      <c r="V2278" s="83">
        <v>0</v>
      </c>
      <c r="W2278" s="83">
        <v>0</v>
      </c>
      <c r="X2278" s="83">
        <v>16.94613573351279</v>
      </c>
      <c r="Y2278">
        <v>0</v>
      </c>
      <c r="Z2278" s="83">
        <v>-220</v>
      </c>
      <c r="AA2278" s="83">
        <v>-203.05386426648721</v>
      </c>
    </row>
    <row r="2279" spans="1:27" x14ac:dyDescent="0.25">
      <c r="A2279" t="s">
        <v>1529</v>
      </c>
      <c r="B2279" t="s">
        <v>1529</v>
      </c>
      <c r="C2279" t="s">
        <v>3128</v>
      </c>
      <c r="D2279" t="s">
        <v>2723</v>
      </c>
      <c r="E2279" t="s">
        <v>3129</v>
      </c>
      <c r="F2279" t="s">
        <v>2745</v>
      </c>
      <c r="G2279" t="s">
        <v>2310</v>
      </c>
      <c r="H2279" t="s">
        <v>2746</v>
      </c>
      <c r="I2279" t="s">
        <v>68</v>
      </c>
      <c r="J2279" t="s">
        <v>80</v>
      </c>
      <c r="K2279" t="s">
        <v>86</v>
      </c>
      <c r="L2279" t="s">
        <v>87</v>
      </c>
      <c r="M2279" t="s">
        <v>439</v>
      </c>
      <c r="N2279" t="s">
        <v>583</v>
      </c>
      <c r="O2279" t="s">
        <v>706</v>
      </c>
      <c r="P2279" t="s">
        <v>707</v>
      </c>
      <c r="Q2279" t="s">
        <v>708</v>
      </c>
      <c r="R2279" t="s">
        <v>72</v>
      </c>
      <c r="S2279" s="83">
        <v>780</v>
      </c>
      <c r="T2279" s="83">
        <v>32105</v>
      </c>
      <c r="U2279" s="83">
        <v>-31325</v>
      </c>
      <c r="V2279" s="83">
        <v>0</v>
      </c>
      <c r="W2279" s="83">
        <v>0</v>
      </c>
      <c r="X2279" s="83">
        <v>247.29803987474003</v>
      </c>
      <c r="Y2279">
        <v>0</v>
      </c>
      <c r="Z2279" s="83">
        <v>-3132.5</v>
      </c>
      <c r="AA2279" s="83">
        <v>-2885.20196012526</v>
      </c>
    </row>
    <row r="2280" spans="1:27" x14ac:dyDescent="0.25">
      <c r="A2280" t="s">
        <v>1529</v>
      </c>
      <c r="B2280" t="s">
        <v>1529</v>
      </c>
      <c r="C2280" t="s">
        <v>3128</v>
      </c>
      <c r="D2280" t="s">
        <v>2723</v>
      </c>
      <c r="E2280" t="s">
        <v>3129</v>
      </c>
      <c r="F2280" t="s">
        <v>2745</v>
      </c>
      <c r="G2280" t="s">
        <v>2310</v>
      </c>
      <c r="H2280" t="s">
        <v>2746</v>
      </c>
      <c r="I2280" t="s">
        <v>68</v>
      </c>
      <c r="J2280" t="s">
        <v>80</v>
      </c>
      <c r="K2280" t="s">
        <v>86</v>
      </c>
      <c r="L2280" t="s">
        <v>87</v>
      </c>
      <c r="M2280" t="s">
        <v>439</v>
      </c>
      <c r="N2280" t="s">
        <v>440</v>
      </c>
      <c r="O2280" t="s">
        <v>584</v>
      </c>
      <c r="P2280" t="s">
        <v>2646</v>
      </c>
      <c r="Q2280" t="s">
        <v>584</v>
      </c>
      <c r="R2280" t="s">
        <v>72</v>
      </c>
      <c r="S2280" s="83">
        <v>371.83</v>
      </c>
      <c r="T2280" s="83">
        <v>0</v>
      </c>
      <c r="U2280" s="83">
        <v>371.83</v>
      </c>
      <c r="V2280" s="83">
        <v>0</v>
      </c>
      <c r="W2280" s="83">
        <v>0</v>
      </c>
      <c r="X2280" s="83">
        <v>0</v>
      </c>
      <c r="Y2280">
        <v>0</v>
      </c>
      <c r="Z2280" s="83">
        <v>37.183</v>
      </c>
      <c r="AA2280" s="83">
        <v>37.183</v>
      </c>
    </row>
    <row r="2281" spans="1:27" x14ac:dyDescent="0.25">
      <c r="A2281" t="s">
        <v>1529</v>
      </c>
      <c r="B2281" t="s">
        <v>1529</v>
      </c>
      <c r="C2281" t="s">
        <v>3128</v>
      </c>
      <c r="D2281" t="s">
        <v>2723</v>
      </c>
      <c r="E2281" t="s">
        <v>3129</v>
      </c>
      <c r="F2281" t="s">
        <v>2745</v>
      </c>
      <c r="G2281" t="s">
        <v>2310</v>
      </c>
      <c r="H2281" t="s">
        <v>2746</v>
      </c>
      <c r="I2281" t="s">
        <v>68</v>
      </c>
      <c r="J2281" t="s">
        <v>80</v>
      </c>
      <c r="K2281" t="s">
        <v>86</v>
      </c>
      <c r="L2281" t="s">
        <v>87</v>
      </c>
      <c r="M2281" t="s">
        <v>439</v>
      </c>
      <c r="N2281" t="s">
        <v>440</v>
      </c>
      <c r="O2281" t="s">
        <v>584</v>
      </c>
      <c r="P2281" t="s">
        <v>2082</v>
      </c>
      <c r="Q2281" t="s">
        <v>584</v>
      </c>
      <c r="R2281" t="s">
        <v>72</v>
      </c>
      <c r="S2281" s="83">
        <v>0</v>
      </c>
      <c r="T2281" s="83">
        <v>743.66</v>
      </c>
      <c r="U2281" s="83">
        <v>-743.66</v>
      </c>
      <c r="V2281" s="83">
        <v>0</v>
      </c>
      <c r="W2281" s="83">
        <v>0</v>
      </c>
      <c r="X2281" s="83">
        <v>5.7282560452655087</v>
      </c>
      <c r="Y2281">
        <v>0</v>
      </c>
      <c r="Z2281" s="83">
        <v>-74.366</v>
      </c>
      <c r="AA2281" s="83">
        <v>-68.637743954734489</v>
      </c>
    </row>
    <row r="2282" spans="1:27" x14ac:dyDescent="0.25">
      <c r="A2282" t="s">
        <v>1529</v>
      </c>
      <c r="B2282" t="s">
        <v>1529</v>
      </c>
      <c r="C2282" t="s">
        <v>3128</v>
      </c>
      <c r="D2282" t="s">
        <v>2723</v>
      </c>
      <c r="E2282" t="s">
        <v>3129</v>
      </c>
      <c r="F2282" t="s">
        <v>2745</v>
      </c>
      <c r="G2282" t="s">
        <v>2310</v>
      </c>
      <c r="H2282" t="s">
        <v>2746</v>
      </c>
      <c r="I2282" t="s">
        <v>68</v>
      </c>
      <c r="J2282" t="s">
        <v>80</v>
      </c>
      <c r="K2282" t="s">
        <v>86</v>
      </c>
      <c r="L2282" t="s">
        <v>87</v>
      </c>
      <c r="M2282" t="s">
        <v>439</v>
      </c>
      <c r="N2282" t="s">
        <v>440</v>
      </c>
      <c r="O2282" t="s">
        <v>584</v>
      </c>
      <c r="P2282" t="s">
        <v>3209</v>
      </c>
      <c r="Q2282" t="s">
        <v>584</v>
      </c>
      <c r="R2282" t="s">
        <v>72</v>
      </c>
      <c r="S2282" s="83">
        <v>371.83</v>
      </c>
      <c r="T2282" s="83">
        <v>0</v>
      </c>
      <c r="U2282" s="83">
        <v>371.83</v>
      </c>
      <c r="V2282" s="83">
        <v>0</v>
      </c>
      <c r="W2282" s="83">
        <v>0</v>
      </c>
      <c r="X2282" s="83">
        <v>0</v>
      </c>
      <c r="Y2282">
        <v>0</v>
      </c>
      <c r="Z2282" s="83">
        <v>37.183</v>
      </c>
      <c r="AA2282" s="83">
        <v>37.183</v>
      </c>
    </row>
    <row r="2283" spans="1:27" x14ac:dyDescent="0.25">
      <c r="A2283" t="s">
        <v>1529</v>
      </c>
      <c r="B2283" t="s">
        <v>1529</v>
      </c>
      <c r="C2283" t="s">
        <v>3128</v>
      </c>
      <c r="D2283" t="s">
        <v>2723</v>
      </c>
      <c r="E2283" t="s">
        <v>3129</v>
      </c>
      <c r="F2283" t="s">
        <v>2745</v>
      </c>
      <c r="G2283" t="s">
        <v>2310</v>
      </c>
      <c r="H2283" t="s">
        <v>2746</v>
      </c>
      <c r="I2283" t="s">
        <v>68</v>
      </c>
      <c r="J2283" t="s">
        <v>80</v>
      </c>
      <c r="K2283" t="s">
        <v>86</v>
      </c>
      <c r="L2283" t="s">
        <v>87</v>
      </c>
      <c r="M2283" t="s">
        <v>439</v>
      </c>
      <c r="N2283" t="s">
        <v>440</v>
      </c>
      <c r="O2283" t="s">
        <v>584</v>
      </c>
      <c r="P2283" t="s">
        <v>3210</v>
      </c>
      <c r="Q2283" t="s">
        <v>584</v>
      </c>
      <c r="R2283" t="s">
        <v>72</v>
      </c>
      <c r="S2283" s="83">
        <v>371.83</v>
      </c>
      <c r="T2283" s="83">
        <v>0</v>
      </c>
      <c r="U2283" s="83">
        <v>371.83</v>
      </c>
      <c r="V2283" s="83">
        <v>0</v>
      </c>
      <c r="W2283" s="83">
        <v>0</v>
      </c>
      <c r="X2283" s="83">
        <v>0</v>
      </c>
      <c r="Y2283">
        <v>0</v>
      </c>
      <c r="Z2283" s="83">
        <v>37.183</v>
      </c>
      <c r="AA2283" s="83">
        <v>37.183</v>
      </c>
    </row>
    <row r="2284" spans="1:27" x14ac:dyDescent="0.25">
      <c r="A2284" t="s">
        <v>1529</v>
      </c>
      <c r="B2284" t="s">
        <v>1529</v>
      </c>
      <c r="C2284" t="s">
        <v>3128</v>
      </c>
      <c r="D2284" t="s">
        <v>2723</v>
      </c>
      <c r="E2284" t="s">
        <v>3129</v>
      </c>
      <c r="F2284" t="s">
        <v>2745</v>
      </c>
      <c r="G2284" t="s">
        <v>2310</v>
      </c>
      <c r="H2284" t="s">
        <v>2746</v>
      </c>
      <c r="I2284" t="s">
        <v>68</v>
      </c>
      <c r="J2284" t="s">
        <v>80</v>
      </c>
      <c r="K2284" t="s">
        <v>86</v>
      </c>
      <c r="L2284" t="s">
        <v>87</v>
      </c>
      <c r="M2284" t="s">
        <v>439</v>
      </c>
      <c r="N2284" t="s">
        <v>440</v>
      </c>
      <c r="O2284" t="s">
        <v>584</v>
      </c>
      <c r="P2284" t="s">
        <v>3211</v>
      </c>
      <c r="Q2284" t="s">
        <v>584</v>
      </c>
      <c r="R2284" t="s">
        <v>72</v>
      </c>
      <c r="S2284" s="83">
        <v>371.83</v>
      </c>
      <c r="T2284" s="83">
        <v>0</v>
      </c>
      <c r="U2284" s="83">
        <v>371.83</v>
      </c>
      <c r="V2284" s="83">
        <v>0</v>
      </c>
      <c r="W2284" s="83">
        <v>0</v>
      </c>
      <c r="X2284" s="83">
        <v>0</v>
      </c>
      <c r="Y2284">
        <v>0</v>
      </c>
      <c r="Z2284" s="83">
        <v>37.183</v>
      </c>
      <c r="AA2284" s="83">
        <v>37.183</v>
      </c>
    </row>
    <row r="2285" spans="1:27" x14ac:dyDescent="0.25">
      <c r="A2285" t="s">
        <v>1529</v>
      </c>
      <c r="B2285" t="s">
        <v>1529</v>
      </c>
      <c r="C2285" t="s">
        <v>3128</v>
      </c>
      <c r="D2285" t="s">
        <v>2723</v>
      </c>
      <c r="E2285" t="s">
        <v>3129</v>
      </c>
      <c r="F2285" t="s">
        <v>2745</v>
      </c>
      <c r="G2285" t="s">
        <v>2310</v>
      </c>
      <c r="H2285" t="s">
        <v>2746</v>
      </c>
      <c r="I2285" t="s">
        <v>68</v>
      </c>
      <c r="J2285" t="s">
        <v>80</v>
      </c>
      <c r="K2285" t="s">
        <v>86</v>
      </c>
      <c r="L2285" t="s">
        <v>87</v>
      </c>
      <c r="M2285" t="s">
        <v>439</v>
      </c>
      <c r="N2285" t="s">
        <v>440</v>
      </c>
      <c r="O2285" t="s">
        <v>584</v>
      </c>
      <c r="P2285" t="s">
        <v>3212</v>
      </c>
      <c r="Q2285" t="s">
        <v>584</v>
      </c>
      <c r="R2285" t="s">
        <v>72</v>
      </c>
      <c r="S2285" s="83">
        <v>371.83</v>
      </c>
      <c r="T2285" s="83">
        <v>0</v>
      </c>
      <c r="U2285" s="83">
        <v>371.83</v>
      </c>
      <c r="V2285" s="83">
        <v>0</v>
      </c>
      <c r="W2285" s="83">
        <v>0</v>
      </c>
      <c r="X2285" s="83">
        <v>0</v>
      </c>
      <c r="Y2285">
        <v>0</v>
      </c>
      <c r="Z2285" s="83">
        <v>37.183</v>
      </c>
      <c r="AA2285" s="83">
        <v>37.183</v>
      </c>
    </row>
    <row r="2286" spans="1:27" x14ac:dyDescent="0.25">
      <c r="A2286" t="s">
        <v>1529</v>
      </c>
      <c r="B2286" t="s">
        <v>1529</v>
      </c>
      <c r="C2286" t="s">
        <v>3128</v>
      </c>
      <c r="D2286" t="s">
        <v>2723</v>
      </c>
      <c r="E2286" t="s">
        <v>3129</v>
      </c>
      <c r="F2286" t="s">
        <v>2745</v>
      </c>
      <c r="G2286" t="s">
        <v>2310</v>
      </c>
      <c r="H2286" t="s">
        <v>2746</v>
      </c>
      <c r="I2286" t="s">
        <v>68</v>
      </c>
      <c r="J2286" t="s">
        <v>80</v>
      </c>
      <c r="K2286" t="s">
        <v>86</v>
      </c>
      <c r="L2286" t="s">
        <v>87</v>
      </c>
      <c r="M2286" t="s">
        <v>439</v>
      </c>
      <c r="N2286" t="s">
        <v>440</v>
      </c>
      <c r="O2286" t="s">
        <v>584</v>
      </c>
      <c r="P2286" t="s">
        <v>2419</v>
      </c>
      <c r="Q2286" t="s">
        <v>584</v>
      </c>
      <c r="R2286" t="s">
        <v>72</v>
      </c>
      <c r="S2286" s="83">
        <v>371.83</v>
      </c>
      <c r="T2286" s="83">
        <v>0</v>
      </c>
      <c r="U2286" s="83">
        <v>371.83</v>
      </c>
      <c r="V2286" s="83">
        <v>0</v>
      </c>
      <c r="W2286" s="83">
        <v>0</v>
      </c>
      <c r="X2286" s="83">
        <v>0</v>
      </c>
      <c r="Y2286">
        <v>0</v>
      </c>
      <c r="Z2286" s="83">
        <v>37.183</v>
      </c>
      <c r="AA2286" s="83">
        <v>37.183</v>
      </c>
    </row>
    <row r="2287" spans="1:27" x14ac:dyDescent="0.25">
      <c r="A2287" t="s">
        <v>1529</v>
      </c>
      <c r="B2287" t="s">
        <v>1529</v>
      </c>
      <c r="C2287" t="s">
        <v>3128</v>
      </c>
      <c r="D2287" t="s">
        <v>2723</v>
      </c>
      <c r="E2287" t="s">
        <v>3129</v>
      </c>
      <c r="F2287" t="s">
        <v>2745</v>
      </c>
      <c r="G2287" t="s">
        <v>2310</v>
      </c>
      <c r="H2287" t="s">
        <v>2746</v>
      </c>
      <c r="I2287" t="s">
        <v>68</v>
      </c>
      <c r="J2287" t="s">
        <v>80</v>
      </c>
      <c r="K2287" t="s">
        <v>86</v>
      </c>
      <c r="L2287" t="s">
        <v>87</v>
      </c>
      <c r="M2287" t="s">
        <v>439</v>
      </c>
      <c r="N2287" t="s">
        <v>440</v>
      </c>
      <c r="O2287" t="s">
        <v>584</v>
      </c>
      <c r="P2287" t="s">
        <v>2083</v>
      </c>
      <c r="Q2287" t="s">
        <v>584</v>
      </c>
      <c r="R2287" t="s">
        <v>72</v>
      </c>
      <c r="S2287" s="83">
        <v>371.83</v>
      </c>
      <c r="T2287" s="83">
        <v>0</v>
      </c>
      <c r="U2287" s="83">
        <v>371.83</v>
      </c>
      <c r="V2287" s="83">
        <v>0</v>
      </c>
      <c r="W2287" s="83">
        <v>0</v>
      </c>
      <c r="X2287" s="83">
        <v>0</v>
      </c>
      <c r="Y2287">
        <v>0</v>
      </c>
      <c r="Z2287" s="83">
        <v>37.183</v>
      </c>
      <c r="AA2287" s="83">
        <v>37.183</v>
      </c>
    </row>
    <row r="2288" spans="1:27" x14ac:dyDescent="0.25">
      <c r="A2288" t="s">
        <v>1529</v>
      </c>
      <c r="B2288" t="s">
        <v>1529</v>
      </c>
      <c r="C2288" t="s">
        <v>3128</v>
      </c>
      <c r="D2288" t="s">
        <v>2723</v>
      </c>
      <c r="E2288" t="s">
        <v>3129</v>
      </c>
      <c r="F2288" t="s">
        <v>2745</v>
      </c>
      <c r="G2288" t="s">
        <v>2310</v>
      </c>
      <c r="H2288" t="s">
        <v>2746</v>
      </c>
      <c r="I2288" t="s">
        <v>68</v>
      </c>
      <c r="J2288" t="s">
        <v>80</v>
      </c>
      <c r="K2288" t="s">
        <v>86</v>
      </c>
      <c r="L2288" t="s">
        <v>87</v>
      </c>
      <c r="M2288" t="s">
        <v>439</v>
      </c>
      <c r="N2288" t="s">
        <v>440</v>
      </c>
      <c r="O2288" t="s">
        <v>584</v>
      </c>
      <c r="P2288" t="s">
        <v>1665</v>
      </c>
      <c r="Q2288" t="s">
        <v>584</v>
      </c>
      <c r="R2288" t="s">
        <v>72</v>
      </c>
      <c r="S2288" s="83">
        <v>371.83</v>
      </c>
      <c r="T2288" s="83">
        <v>0</v>
      </c>
      <c r="U2288" s="83">
        <v>371.83</v>
      </c>
      <c r="V2288" s="83">
        <v>0</v>
      </c>
      <c r="W2288" s="83">
        <v>0</v>
      </c>
      <c r="X2288" s="83">
        <v>0</v>
      </c>
      <c r="Y2288">
        <v>0</v>
      </c>
      <c r="Z2288" s="83">
        <v>37.183</v>
      </c>
      <c r="AA2288" s="83">
        <v>37.183</v>
      </c>
    </row>
    <row r="2289" spans="1:27" x14ac:dyDescent="0.25">
      <c r="A2289" t="s">
        <v>1529</v>
      </c>
      <c r="B2289" t="s">
        <v>1529</v>
      </c>
      <c r="C2289" t="s">
        <v>3128</v>
      </c>
      <c r="D2289" t="s">
        <v>2723</v>
      </c>
      <c r="E2289" t="s">
        <v>3129</v>
      </c>
      <c r="F2289" t="s">
        <v>2745</v>
      </c>
      <c r="G2289" t="s">
        <v>2310</v>
      </c>
      <c r="H2289" t="s">
        <v>2746</v>
      </c>
      <c r="I2289" t="s">
        <v>68</v>
      </c>
      <c r="J2289" t="s">
        <v>80</v>
      </c>
      <c r="K2289" t="s">
        <v>86</v>
      </c>
      <c r="L2289" t="s">
        <v>87</v>
      </c>
      <c r="M2289" t="s">
        <v>439</v>
      </c>
      <c r="N2289" t="s">
        <v>440</v>
      </c>
      <c r="O2289" t="s">
        <v>443</v>
      </c>
      <c r="P2289" t="s">
        <v>1625</v>
      </c>
      <c r="Q2289" t="s">
        <v>444</v>
      </c>
      <c r="R2289" t="s">
        <v>72</v>
      </c>
      <c r="S2289" s="83">
        <v>1915.8</v>
      </c>
      <c r="T2289" s="83">
        <v>0</v>
      </c>
      <c r="U2289" s="83">
        <v>1915.8</v>
      </c>
      <c r="V2289" s="83">
        <v>0</v>
      </c>
      <c r="W2289" s="83">
        <v>0</v>
      </c>
      <c r="X2289" s="83">
        <v>0</v>
      </c>
      <c r="Y2289">
        <v>0</v>
      </c>
      <c r="Z2289" s="83">
        <v>191.58</v>
      </c>
      <c r="AA2289" s="83">
        <v>191.58</v>
      </c>
    </row>
    <row r="2290" spans="1:27" x14ac:dyDescent="0.25">
      <c r="A2290" t="s">
        <v>1529</v>
      </c>
      <c r="B2290" t="s">
        <v>1529</v>
      </c>
      <c r="C2290" t="s">
        <v>3128</v>
      </c>
      <c r="D2290" t="s">
        <v>2723</v>
      </c>
      <c r="E2290" t="s">
        <v>3129</v>
      </c>
      <c r="F2290" t="s">
        <v>2745</v>
      </c>
      <c r="G2290" t="s">
        <v>2310</v>
      </c>
      <c r="H2290" t="s">
        <v>2746</v>
      </c>
      <c r="I2290" t="s">
        <v>68</v>
      </c>
      <c r="J2290" t="s">
        <v>80</v>
      </c>
      <c r="K2290" t="s">
        <v>86</v>
      </c>
      <c r="L2290" t="s">
        <v>87</v>
      </c>
      <c r="M2290" t="s">
        <v>439</v>
      </c>
      <c r="N2290" t="s">
        <v>440</v>
      </c>
      <c r="O2290" t="s">
        <v>443</v>
      </c>
      <c r="P2290" t="s">
        <v>1631</v>
      </c>
      <c r="Q2290" t="s">
        <v>444</v>
      </c>
      <c r="R2290" t="s">
        <v>72</v>
      </c>
      <c r="S2290" s="83">
        <v>159.65</v>
      </c>
      <c r="T2290" s="83">
        <v>159.65</v>
      </c>
      <c r="U2290" s="83">
        <v>0</v>
      </c>
      <c r="V2290" s="83">
        <v>0</v>
      </c>
      <c r="W2290" s="83">
        <v>0</v>
      </c>
      <c r="X2290" s="83">
        <v>1.2297502590251439</v>
      </c>
      <c r="Y2290">
        <v>0</v>
      </c>
      <c r="Z2290" s="83">
        <v>0</v>
      </c>
      <c r="AA2290" s="83">
        <v>1.2297502590251437</v>
      </c>
    </row>
    <row r="2291" spans="1:27" x14ac:dyDescent="0.25">
      <c r="A2291" t="s">
        <v>1529</v>
      </c>
      <c r="B2291" t="s">
        <v>1529</v>
      </c>
      <c r="C2291" t="s">
        <v>3128</v>
      </c>
      <c r="D2291" t="s">
        <v>2723</v>
      </c>
      <c r="E2291" t="s">
        <v>3129</v>
      </c>
      <c r="F2291" t="s">
        <v>2745</v>
      </c>
      <c r="G2291" t="s">
        <v>2310</v>
      </c>
      <c r="H2291" t="s">
        <v>2746</v>
      </c>
      <c r="I2291" t="s">
        <v>68</v>
      </c>
      <c r="J2291" t="s">
        <v>80</v>
      </c>
      <c r="K2291" t="s">
        <v>86</v>
      </c>
      <c r="L2291" t="s">
        <v>87</v>
      </c>
      <c r="M2291" t="s">
        <v>439</v>
      </c>
      <c r="N2291" t="s">
        <v>440</v>
      </c>
      <c r="O2291" t="s">
        <v>443</v>
      </c>
      <c r="P2291" t="s">
        <v>1670</v>
      </c>
      <c r="Q2291" t="s">
        <v>444</v>
      </c>
      <c r="R2291" t="s">
        <v>72</v>
      </c>
      <c r="S2291" s="83">
        <v>0</v>
      </c>
      <c r="T2291" s="83">
        <v>629.29999999999995</v>
      </c>
      <c r="U2291" s="83">
        <v>-629.29999999999995</v>
      </c>
      <c r="V2291" s="83">
        <v>0</v>
      </c>
      <c r="W2291" s="83">
        <v>0</v>
      </c>
      <c r="X2291" s="83">
        <v>4.8473650986816352</v>
      </c>
      <c r="Y2291">
        <v>0</v>
      </c>
      <c r="Z2291" s="83">
        <v>-62.930000000000007</v>
      </c>
      <c r="AA2291" s="83">
        <v>-58.082634901318372</v>
      </c>
    </row>
    <row r="2292" spans="1:27" x14ac:dyDescent="0.25">
      <c r="A2292" t="s">
        <v>1529</v>
      </c>
      <c r="B2292" t="s">
        <v>1529</v>
      </c>
      <c r="C2292" t="s">
        <v>3128</v>
      </c>
      <c r="D2292" t="s">
        <v>2723</v>
      </c>
      <c r="E2292" t="s">
        <v>3129</v>
      </c>
      <c r="F2292" t="s">
        <v>2745</v>
      </c>
      <c r="G2292" t="s">
        <v>2310</v>
      </c>
      <c r="H2292" t="s">
        <v>2746</v>
      </c>
      <c r="I2292" t="s">
        <v>68</v>
      </c>
      <c r="J2292" t="s">
        <v>80</v>
      </c>
      <c r="K2292" t="s">
        <v>86</v>
      </c>
      <c r="L2292" t="s">
        <v>87</v>
      </c>
      <c r="M2292" t="s">
        <v>439</v>
      </c>
      <c r="N2292" t="s">
        <v>440</v>
      </c>
      <c r="O2292" t="s">
        <v>443</v>
      </c>
      <c r="P2292" t="s">
        <v>1627</v>
      </c>
      <c r="Q2292" t="s">
        <v>444</v>
      </c>
      <c r="R2292" t="s">
        <v>72</v>
      </c>
      <c r="S2292" s="83">
        <v>319.3</v>
      </c>
      <c r="T2292" s="83">
        <v>159.65</v>
      </c>
      <c r="U2292" s="83">
        <v>159.65</v>
      </c>
      <c r="V2292" s="83">
        <v>0</v>
      </c>
      <c r="W2292" s="83">
        <v>0</v>
      </c>
      <c r="X2292" s="83">
        <v>1.2297502590251439</v>
      </c>
      <c r="Y2292">
        <v>0</v>
      </c>
      <c r="Z2292" s="83">
        <v>15.965000000000002</v>
      </c>
      <c r="AA2292" s="83">
        <v>17.194750259025145</v>
      </c>
    </row>
    <row r="2293" spans="1:27" x14ac:dyDescent="0.25">
      <c r="A2293" t="s">
        <v>1529</v>
      </c>
      <c r="B2293" t="s">
        <v>1529</v>
      </c>
      <c r="C2293" t="s">
        <v>3128</v>
      </c>
      <c r="D2293" t="s">
        <v>2723</v>
      </c>
      <c r="E2293" t="s">
        <v>3129</v>
      </c>
      <c r="F2293" t="s">
        <v>2745</v>
      </c>
      <c r="G2293" t="s">
        <v>2310</v>
      </c>
      <c r="H2293" t="s">
        <v>2746</v>
      </c>
      <c r="I2293" t="s">
        <v>68</v>
      </c>
      <c r="J2293" t="s">
        <v>80</v>
      </c>
      <c r="K2293" t="s">
        <v>86</v>
      </c>
      <c r="L2293" t="s">
        <v>87</v>
      </c>
      <c r="M2293" t="s">
        <v>439</v>
      </c>
      <c r="N2293" t="s">
        <v>440</v>
      </c>
      <c r="O2293" t="s">
        <v>443</v>
      </c>
      <c r="P2293" t="s">
        <v>1624</v>
      </c>
      <c r="Q2293" t="s">
        <v>444</v>
      </c>
      <c r="R2293" t="s">
        <v>72</v>
      </c>
      <c r="S2293" s="83">
        <v>319.3</v>
      </c>
      <c r="T2293" s="83">
        <v>0</v>
      </c>
      <c r="U2293" s="83">
        <v>319.3</v>
      </c>
      <c r="V2293" s="83">
        <v>0</v>
      </c>
      <c r="W2293" s="83">
        <v>0</v>
      </c>
      <c r="X2293" s="83">
        <v>0</v>
      </c>
      <c r="Y2293">
        <v>0</v>
      </c>
      <c r="Z2293" s="83">
        <v>31.930000000000003</v>
      </c>
      <c r="AA2293" s="83">
        <v>31.930000000000003</v>
      </c>
    </row>
    <row r="2294" spans="1:27" x14ac:dyDescent="0.25">
      <c r="A2294" t="s">
        <v>1529</v>
      </c>
      <c r="B2294" t="s">
        <v>1529</v>
      </c>
      <c r="C2294" t="s">
        <v>3128</v>
      </c>
      <c r="D2294" t="s">
        <v>2723</v>
      </c>
      <c r="E2294" t="s">
        <v>3129</v>
      </c>
      <c r="F2294" t="s">
        <v>2745</v>
      </c>
      <c r="G2294" t="s">
        <v>2310</v>
      </c>
      <c r="H2294" t="s">
        <v>2746</v>
      </c>
      <c r="I2294" t="s">
        <v>68</v>
      </c>
      <c r="J2294" t="s">
        <v>80</v>
      </c>
      <c r="K2294" t="s">
        <v>86</v>
      </c>
      <c r="L2294" t="s">
        <v>87</v>
      </c>
      <c r="M2294" t="s">
        <v>439</v>
      </c>
      <c r="N2294" t="s">
        <v>440</v>
      </c>
      <c r="O2294" t="s">
        <v>443</v>
      </c>
      <c r="P2294" t="s">
        <v>1711</v>
      </c>
      <c r="Q2294" t="s">
        <v>444</v>
      </c>
      <c r="R2294" t="s">
        <v>72</v>
      </c>
      <c r="S2294" s="83">
        <v>159.65</v>
      </c>
      <c r="T2294" s="83">
        <v>0</v>
      </c>
      <c r="U2294" s="83">
        <v>159.65</v>
      </c>
      <c r="V2294" s="83">
        <v>0</v>
      </c>
      <c r="W2294" s="83">
        <v>0</v>
      </c>
      <c r="X2294" s="83">
        <v>0</v>
      </c>
      <c r="Y2294">
        <v>0</v>
      </c>
      <c r="Z2294" s="83">
        <v>15.965000000000002</v>
      </c>
      <c r="AA2294" s="83">
        <v>15.965000000000002</v>
      </c>
    </row>
    <row r="2295" spans="1:27" x14ac:dyDescent="0.25">
      <c r="A2295" t="s">
        <v>1529</v>
      </c>
      <c r="B2295" t="s">
        <v>1529</v>
      </c>
      <c r="C2295" t="s">
        <v>3128</v>
      </c>
      <c r="D2295" t="s">
        <v>2723</v>
      </c>
      <c r="E2295" t="s">
        <v>3129</v>
      </c>
      <c r="F2295" t="s">
        <v>2745</v>
      </c>
      <c r="G2295" t="s">
        <v>2310</v>
      </c>
      <c r="H2295" t="s">
        <v>2746</v>
      </c>
      <c r="I2295" t="s">
        <v>68</v>
      </c>
      <c r="J2295" t="s">
        <v>80</v>
      </c>
      <c r="K2295" t="s">
        <v>86</v>
      </c>
      <c r="L2295" t="s">
        <v>87</v>
      </c>
      <c r="M2295" t="s">
        <v>439</v>
      </c>
      <c r="N2295" t="s">
        <v>440</v>
      </c>
      <c r="O2295" t="s">
        <v>443</v>
      </c>
      <c r="P2295" t="s">
        <v>445</v>
      </c>
      <c r="Q2295" t="s">
        <v>444</v>
      </c>
      <c r="R2295" t="s">
        <v>72</v>
      </c>
      <c r="S2295" s="83">
        <v>159.65</v>
      </c>
      <c r="T2295" s="83">
        <v>0</v>
      </c>
      <c r="U2295" s="83">
        <v>159.65</v>
      </c>
      <c r="V2295" s="83">
        <v>0</v>
      </c>
      <c r="W2295" s="83">
        <v>0</v>
      </c>
      <c r="X2295" s="83">
        <v>0</v>
      </c>
      <c r="Y2295">
        <v>0</v>
      </c>
      <c r="Z2295" s="83">
        <v>15.965000000000002</v>
      </c>
      <c r="AA2295" s="83">
        <v>15.965000000000002</v>
      </c>
    </row>
    <row r="2296" spans="1:27" x14ac:dyDescent="0.25">
      <c r="A2296" t="s">
        <v>1529</v>
      </c>
      <c r="B2296" t="s">
        <v>1529</v>
      </c>
      <c r="C2296" t="s">
        <v>3128</v>
      </c>
      <c r="D2296" t="s">
        <v>2723</v>
      </c>
      <c r="E2296" t="s">
        <v>3129</v>
      </c>
      <c r="F2296" t="s">
        <v>2745</v>
      </c>
      <c r="G2296" t="s">
        <v>2310</v>
      </c>
      <c r="H2296" t="s">
        <v>2746</v>
      </c>
      <c r="I2296" t="s">
        <v>68</v>
      </c>
      <c r="J2296" t="s">
        <v>80</v>
      </c>
      <c r="K2296" t="s">
        <v>86</v>
      </c>
      <c r="L2296" t="s">
        <v>87</v>
      </c>
      <c r="M2296" t="s">
        <v>439</v>
      </c>
      <c r="N2296" t="s">
        <v>440</v>
      </c>
      <c r="O2296" t="s">
        <v>443</v>
      </c>
      <c r="P2296" t="s">
        <v>446</v>
      </c>
      <c r="Q2296" t="s">
        <v>444</v>
      </c>
      <c r="R2296" t="s">
        <v>72</v>
      </c>
      <c r="S2296" s="83">
        <v>159.65</v>
      </c>
      <c r="T2296" s="83">
        <v>0</v>
      </c>
      <c r="U2296" s="83">
        <v>159.65</v>
      </c>
      <c r="V2296" s="83">
        <v>0</v>
      </c>
      <c r="W2296" s="83">
        <v>0</v>
      </c>
      <c r="X2296" s="83">
        <v>0</v>
      </c>
      <c r="Y2296">
        <v>0</v>
      </c>
      <c r="Z2296" s="83">
        <v>15.965000000000002</v>
      </c>
      <c r="AA2296" s="83">
        <v>15.965000000000002</v>
      </c>
    </row>
    <row r="2297" spans="1:27" x14ac:dyDescent="0.25">
      <c r="A2297" t="s">
        <v>1529</v>
      </c>
      <c r="B2297" t="s">
        <v>1529</v>
      </c>
      <c r="C2297" t="s">
        <v>3128</v>
      </c>
      <c r="D2297" t="s">
        <v>2723</v>
      </c>
      <c r="E2297" t="s">
        <v>3129</v>
      </c>
      <c r="F2297" t="s">
        <v>2745</v>
      </c>
      <c r="G2297" t="s">
        <v>2310</v>
      </c>
      <c r="H2297" t="s">
        <v>2746</v>
      </c>
      <c r="I2297" t="s">
        <v>68</v>
      </c>
      <c r="J2297" t="s">
        <v>80</v>
      </c>
      <c r="K2297" t="s">
        <v>86</v>
      </c>
      <c r="L2297" t="s">
        <v>87</v>
      </c>
      <c r="M2297" t="s">
        <v>439</v>
      </c>
      <c r="N2297" t="s">
        <v>440</v>
      </c>
      <c r="O2297" t="s">
        <v>443</v>
      </c>
      <c r="P2297" t="s">
        <v>447</v>
      </c>
      <c r="Q2297" t="s">
        <v>444</v>
      </c>
      <c r="R2297" t="s">
        <v>72</v>
      </c>
      <c r="S2297" s="83">
        <v>159.65</v>
      </c>
      <c r="T2297" s="83">
        <v>319.3</v>
      </c>
      <c r="U2297" s="83">
        <v>-159.65</v>
      </c>
      <c r="V2297" s="83">
        <v>0</v>
      </c>
      <c r="W2297" s="83">
        <v>0</v>
      </c>
      <c r="X2297" s="83">
        <v>2.4595005180502878</v>
      </c>
      <c r="Y2297">
        <v>0</v>
      </c>
      <c r="Z2297" s="83">
        <v>-15.965000000000002</v>
      </c>
      <c r="AA2297" s="83">
        <v>-13.505499481949714</v>
      </c>
    </row>
    <row r="2298" spans="1:27" x14ac:dyDescent="0.25">
      <c r="A2298" t="s">
        <v>1529</v>
      </c>
      <c r="B2298" t="s">
        <v>1529</v>
      </c>
      <c r="C2298" t="s">
        <v>3128</v>
      </c>
      <c r="D2298" t="s">
        <v>2723</v>
      </c>
      <c r="E2298" t="s">
        <v>3129</v>
      </c>
      <c r="F2298" t="s">
        <v>2745</v>
      </c>
      <c r="G2298" t="s">
        <v>2310</v>
      </c>
      <c r="H2298" t="s">
        <v>2746</v>
      </c>
      <c r="I2298" t="s">
        <v>68</v>
      </c>
      <c r="J2298" t="s">
        <v>80</v>
      </c>
      <c r="K2298" t="s">
        <v>86</v>
      </c>
      <c r="L2298" t="s">
        <v>87</v>
      </c>
      <c r="M2298" t="s">
        <v>439</v>
      </c>
      <c r="N2298" t="s">
        <v>440</v>
      </c>
      <c r="O2298" t="s">
        <v>443</v>
      </c>
      <c r="P2298" t="s">
        <v>448</v>
      </c>
      <c r="Q2298" t="s">
        <v>444</v>
      </c>
      <c r="R2298" t="s">
        <v>72</v>
      </c>
      <c r="S2298" s="83">
        <v>159.65</v>
      </c>
      <c r="T2298" s="83">
        <v>0</v>
      </c>
      <c r="U2298" s="83">
        <v>159.65</v>
      </c>
      <c r="V2298" s="83">
        <v>0</v>
      </c>
      <c r="W2298" s="83">
        <v>0</v>
      </c>
      <c r="X2298" s="83">
        <v>0</v>
      </c>
      <c r="Y2298">
        <v>0</v>
      </c>
      <c r="Z2298" s="83">
        <v>15.965000000000002</v>
      </c>
      <c r="AA2298" s="83">
        <v>15.965000000000002</v>
      </c>
    </row>
    <row r="2299" spans="1:27" x14ac:dyDescent="0.25">
      <c r="A2299" t="s">
        <v>1529</v>
      </c>
      <c r="B2299" t="s">
        <v>1529</v>
      </c>
      <c r="C2299" t="s">
        <v>3128</v>
      </c>
      <c r="D2299" t="s">
        <v>2723</v>
      </c>
      <c r="E2299" t="s">
        <v>3129</v>
      </c>
      <c r="F2299" t="s">
        <v>2745</v>
      </c>
      <c r="G2299" t="s">
        <v>2310</v>
      </c>
      <c r="H2299" t="s">
        <v>2746</v>
      </c>
      <c r="I2299" t="s">
        <v>68</v>
      </c>
      <c r="J2299" t="s">
        <v>80</v>
      </c>
      <c r="K2299" t="s">
        <v>86</v>
      </c>
      <c r="L2299" t="s">
        <v>87</v>
      </c>
      <c r="M2299" t="s">
        <v>439</v>
      </c>
      <c r="N2299" t="s">
        <v>440</v>
      </c>
      <c r="O2299" t="s">
        <v>443</v>
      </c>
      <c r="P2299" t="s">
        <v>1623</v>
      </c>
      <c r="Q2299" t="s">
        <v>444</v>
      </c>
      <c r="R2299" t="s">
        <v>72</v>
      </c>
      <c r="S2299" s="83">
        <v>159.65</v>
      </c>
      <c r="T2299" s="83">
        <v>0</v>
      </c>
      <c r="U2299" s="83">
        <v>159.65</v>
      </c>
      <c r="V2299" s="83">
        <v>0</v>
      </c>
      <c r="W2299" s="83">
        <v>0</v>
      </c>
      <c r="X2299" s="83">
        <v>0</v>
      </c>
      <c r="Y2299">
        <v>0</v>
      </c>
      <c r="Z2299" s="83">
        <v>15.965000000000002</v>
      </c>
      <c r="AA2299" s="83">
        <v>15.965000000000002</v>
      </c>
    </row>
    <row r="2300" spans="1:27" x14ac:dyDescent="0.25">
      <c r="A2300" t="s">
        <v>1529</v>
      </c>
      <c r="B2300" t="s">
        <v>1529</v>
      </c>
      <c r="C2300" t="s">
        <v>3128</v>
      </c>
      <c r="D2300" t="s">
        <v>2723</v>
      </c>
      <c r="E2300" t="s">
        <v>3129</v>
      </c>
      <c r="F2300" t="s">
        <v>2745</v>
      </c>
      <c r="G2300" t="s">
        <v>2310</v>
      </c>
      <c r="H2300" t="s">
        <v>2746</v>
      </c>
      <c r="I2300" t="s">
        <v>68</v>
      </c>
      <c r="J2300" t="s">
        <v>80</v>
      </c>
      <c r="K2300" t="s">
        <v>86</v>
      </c>
      <c r="L2300" t="s">
        <v>87</v>
      </c>
      <c r="M2300" t="s">
        <v>439</v>
      </c>
      <c r="N2300" t="s">
        <v>440</v>
      </c>
      <c r="O2300" t="s">
        <v>443</v>
      </c>
      <c r="P2300" t="s">
        <v>1666</v>
      </c>
      <c r="Q2300" t="s">
        <v>444</v>
      </c>
      <c r="R2300" t="s">
        <v>72</v>
      </c>
      <c r="S2300" s="83">
        <v>0</v>
      </c>
      <c r="T2300" s="83">
        <v>310</v>
      </c>
      <c r="U2300" s="83">
        <v>-310</v>
      </c>
      <c r="V2300" s="83">
        <v>0</v>
      </c>
      <c r="W2300" s="83">
        <v>0</v>
      </c>
      <c r="X2300" s="83">
        <v>2.387864580631347</v>
      </c>
      <c r="Y2300">
        <v>0</v>
      </c>
      <c r="Z2300" s="83">
        <v>-31</v>
      </c>
      <c r="AA2300" s="83">
        <v>-28.612135419368652</v>
      </c>
    </row>
    <row r="2301" spans="1:27" x14ac:dyDescent="0.25">
      <c r="A2301" t="s">
        <v>1529</v>
      </c>
      <c r="B2301" t="s">
        <v>1529</v>
      </c>
      <c r="C2301" t="s">
        <v>3128</v>
      </c>
      <c r="D2301" t="s">
        <v>2723</v>
      </c>
      <c r="E2301" t="s">
        <v>3129</v>
      </c>
      <c r="F2301" t="s">
        <v>2745</v>
      </c>
      <c r="G2301" t="s">
        <v>2310</v>
      </c>
      <c r="H2301" t="s">
        <v>2746</v>
      </c>
      <c r="I2301" t="s">
        <v>68</v>
      </c>
      <c r="J2301" t="s">
        <v>80</v>
      </c>
      <c r="K2301" t="s">
        <v>86</v>
      </c>
      <c r="L2301" t="s">
        <v>87</v>
      </c>
      <c r="M2301" t="s">
        <v>439</v>
      </c>
      <c r="N2301" t="s">
        <v>440</v>
      </c>
      <c r="O2301" t="s">
        <v>443</v>
      </c>
      <c r="P2301" t="s">
        <v>1712</v>
      </c>
      <c r="Q2301" t="s">
        <v>444</v>
      </c>
      <c r="R2301" t="s">
        <v>72</v>
      </c>
      <c r="S2301" s="83">
        <v>0</v>
      </c>
      <c r="T2301" s="83">
        <v>310</v>
      </c>
      <c r="U2301" s="83">
        <v>-310</v>
      </c>
      <c r="V2301" s="83">
        <v>0</v>
      </c>
      <c r="W2301" s="83">
        <v>0</v>
      </c>
      <c r="X2301" s="83">
        <v>2.387864580631347</v>
      </c>
      <c r="Y2301">
        <v>0</v>
      </c>
      <c r="Z2301" s="83">
        <v>-31</v>
      </c>
      <c r="AA2301" s="83">
        <v>-28.612135419368652</v>
      </c>
    </row>
    <row r="2302" spans="1:27" x14ac:dyDescent="0.25">
      <c r="A2302" t="s">
        <v>1529</v>
      </c>
      <c r="B2302" t="s">
        <v>1529</v>
      </c>
      <c r="C2302" t="s">
        <v>3128</v>
      </c>
      <c r="D2302" t="s">
        <v>2723</v>
      </c>
      <c r="E2302" t="s">
        <v>3129</v>
      </c>
      <c r="F2302" t="s">
        <v>2745</v>
      </c>
      <c r="G2302" t="s">
        <v>2310</v>
      </c>
      <c r="H2302" t="s">
        <v>2746</v>
      </c>
      <c r="I2302" t="s">
        <v>68</v>
      </c>
      <c r="J2302" t="s">
        <v>80</v>
      </c>
      <c r="K2302" t="s">
        <v>86</v>
      </c>
      <c r="L2302" t="s">
        <v>87</v>
      </c>
      <c r="M2302" t="s">
        <v>439</v>
      </c>
      <c r="N2302" t="s">
        <v>440</v>
      </c>
      <c r="O2302" t="s">
        <v>443</v>
      </c>
      <c r="P2302" t="s">
        <v>1667</v>
      </c>
      <c r="Q2302" t="s">
        <v>444</v>
      </c>
      <c r="R2302" t="s">
        <v>72</v>
      </c>
      <c r="S2302" s="83">
        <v>0</v>
      </c>
      <c r="T2302" s="83">
        <v>319.3</v>
      </c>
      <c r="U2302" s="83">
        <v>-319.3</v>
      </c>
      <c r="V2302" s="83">
        <v>0</v>
      </c>
      <c r="W2302" s="83">
        <v>0</v>
      </c>
      <c r="X2302" s="83">
        <v>2.4595005180502878</v>
      </c>
      <c r="Y2302">
        <v>0</v>
      </c>
      <c r="Z2302" s="83">
        <v>-31.930000000000003</v>
      </c>
      <c r="AA2302" s="83">
        <v>-29.470499481949716</v>
      </c>
    </row>
    <row r="2303" spans="1:27" x14ac:dyDescent="0.25">
      <c r="A2303" t="s">
        <v>1529</v>
      </c>
      <c r="B2303" t="s">
        <v>1529</v>
      </c>
      <c r="C2303" t="s">
        <v>3128</v>
      </c>
      <c r="D2303" t="s">
        <v>2723</v>
      </c>
      <c r="E2303" t="s">
        <v>3129</v>
      </c>
      <c r="F2303" t="s">
        <v>2745</v>
      </c>
      <c r="G2303" t="s">
        <v>2310</v>
      </c>
      <c r="H2303" t="s">
        <v>2746</v>
      </c>
      <c r="I2303" t="s">
        <v>68</v>
      </c>
      <c r="J2303" t="s">
        <v>80</v>
      </c>
      <c r="K2303" t="s">
        <v>86</v>
      </c>
      <c r="L2303" t="s">
        <v>87</v>
      </c>
      <c r="M2303" t="s">
        <v>439</v>
      </c>
      <c r="N2303" t="s">
        <v>440</v>
      </c>
      <c r="O2303" t="s">
        <v>443</v>
      </c>
      <c r="P2303" t="s">
        <v>1668</v>
      </c>
      <c r="Q2303" t="s">
        <v>444</v>
      </c>
      <c r="R2303" t="s">
        <v>72</v>
      </c>
      <c r="S2303" s="83">
        <v>319.3</v>
      </c>
      <c r="T2303" s="83">
        <v>0</v>
      </c>
      <c r="U2303" s="83">
        <v>319.3</v>
      </c>
      <c r="V2303" s="83">
        <v>0</v>
      </c>
      <c r="W2303" s="83">
        <v>0</v>
      </c>
      <c r="X2303" s="83">
        <v>0</v>
      </c>
      <c r="Y2303">
        <v>0</v>
      </c>
      <c r="Z2303" s="83">
        <v>31.930000000000003</v>
      </c>
      <c r="AA2303" s="83">
        <v>31.930000000000003</v>
      </c>
    </row>
    <row r="2304" spans="1:27" x14ac:dyDescent="0.25">
      <c r="A2304" t="s">
        <v>1529</v>
      </c>
      <c r="B2304" t="s">
        <v>1529</v>
      </c>
      <c r="C2304" t="s">
        <v>3128</v>
      </c>
      <c r="D2304" t="s">
        <v>2723</v>
      </c>
      <c r="E2304" t="s">
        <v>3129</v>
      </c>
      <c r="F2304" t="s">
        <v>2745</v>
      </c>
      <c r="G2304" t="s">
        <v>2310</v>
      </c>
      <c r="H2304" t="s">
        <v>2746</v>
      </c>
      <c r="I2304" t="s">
        <v>68</v>
      </c>
      <c r="J2304" t="s">
        <v>80</v>
      </c>
      <c r="K2304" t="s">
        <v>86</v>
      </c>
      <c r="L2304" t="s">
        <v>87</v>
      </c>
      <c r="M2304" t="s">
        <v>439</v>
      </c>
      <c r="N2304" t="s">
        <v>440</v>
      </c>
      <c r="O2304" t="s">
        <v>443</v>
      </c>
      <c r="P2304" t="s">
        <v>1626</v>
      </c>
      <c r="Q2304" t="s">
        <v>444</v>
      </c>
      <c r="R2304" t="s">
        <v>72</v>
      </c>
      <c r="S2304" s="83">
        <v>1915.8</v>
      </c>
      <c r="T2304" s="83">
        <v>159.65</v>
      </c>
      <c r="U2304" s="83">
        <v>1756.1499999999999</v>
      </c>
      <c r="V2304" s="83">
        <v>0</v>
      </c>
      <c r="W2304" s="83">
        <v>0</v>
      </c>
      <c r="X2304" s="83">
        <v>1.2297502590251439</v>
      </c>
      <c r="Y2304">
        <v>0</v>
      </c>
      <c r="Z2304" s="83">
        <v>175.61500000000001</v>
      </c>
      <c r="AA2304" s="83">
        <v>176.84475025902515</v>
      </c>
    </row>
    <row r="2305" spans="1:27" x14ac:dyDescent="0.25">
      <c r="A2305" t="s">
        <v>1529</v>
      </c>
      <c r="B2305" t="s">
        <v>1529</v>
      </c>
      <c r="C2305" t="s">
        <v>3128</v>
      </c>
      <c r="D2305" t="s">
        <v>2723</v>
      </c>
      <c r="E2305" t="s">
        <v>3129</v>
      </c>
      <c r="F2305" t="s">
        <v>2745</v>
      </c>
      <c r="G2305" t="s">
        <v>2310</v>
      </c>
      <c r="H2305" t="s">
        <v>2746</v>
      </c>
      <c r="I2305" t="s">
        <v>68</v>
      </c>
      <c r="J2305" t="s">
        <v>80</v>
      </c>
      <c r="K2305" t="s">
        <v>86</v>
      </c>
      <c r="L2305" t="s">
        <v>87</v>
      </c>
      <c r="M2305" t="s">
        <v>439</v>
      </c>
      <c r="N2305" t="s">
        <v>440</v>
      </c>
      <c r="O2305" t="s">
        <v>443</v>
      </c>
      <c r="P2305" t="s">
        <v>1628</v>
      </c>
      <c r="Q2305" t="s">
        <v>444</v>
      </c>
      <c r="R2305" t="s">
        <v>72</v>
      </c>
      <c r="S2305" s="83">
        <v>0</v>
      </c>
      <c r="T2305" s="83">
        <v>310</v>
      </c>
      <c r="U2305" s="83">
        <v>-310</v>
      </c>
      <c r="V2305" s="83">
        <v>0</v>
      </c>
      <c r="W2305" s="83">
        <v>0</v>
      </c>
      <c r="X2305" s="83">
        <v>2.387864580631347</v>
      </c>
      <c r="Y2305">
        <v>0</v>
      </c>
      <c r="Z2305" s="83">
        <v>-31</v>
      </c>
      <c r="AA2305" s="83">
        <v>-28.612135419368652</v>
      </c>
    </row>
    <row r="2306" spans="1:27" x14ac:dyDescent="0.25">
      <c r="A2306" t="s">
        <v>1529</v>
      </c>
      <c r="B2306" t="s">
        <v>1529</v>
      </c>
      <c r="C2306" t="s">
        <v>3128</v>
      </c>
      <c r="D2306" t="s">
        <v>2723</v>
      </c>
      <c r="E2306" t="s">
        <v>3129</v>
      </c>
      <c r="F2306" t="s">
        <v>2745</v>
      </c>
      <c r="G2306" t="s">
        <v>2310</v>
      </c>
      <c r="H2306" t="s">
        <v>2746</v>
      </c>
      <c r="I2306" t="s">
        <v>68</v>
      </c>
      <c r="J2306" t="s">
        <v>80</v>
      </c>
      <c r="K2306" t="s">
        <v>86</v>
      </c>
      <c r="L2306" t="s">
        <v>87</v>
      </c>
      <c r="M2306" t="s">
        <v>439</v>
      </c>
      <c r="N2306" t="s">
        <v>440</v>
      </c>
      <c r="O2306" t="s">
        <v>443</v>
      </c>
      <c r="P2306" t="s">
        <v>1629</v>
      </c>
      <c r="Q2306" t="s">
        <v>444</v>
      </c>
      <c r="R2306" t="s">
        <v>72</v>
      </c>
      <c r="S2306" s="83">
        <v>319.3</v>
      </c>
      <c r="T2306" s="83">
        <v>939.3</v>
      </c>
      <c r="U2306" s="83">
        <v>-620</v>
      </c>
      <c r="V2306" s="83">
        <v>0</v>
      </c>
      <c r="W2306" s="83">
        <v>0</v>
      </c>
      <c r="X2306" s="83">
        <v>7.2352296793129813</v>
      </c>
      <c r="Y2306">
        <v>0</v>
      </c>
      <c r="Z2306" s="83">
        <v>-62</v>
      </c>
      <c r="AA2306" s="83">
        <v>-54.764770320687006</v>
      </c>
    </row>
    <row r="2307" spans="1:27" x14ac:dyDescent="0.25">
      <c r="A2307" t="s">
        <v>1529</v>
      </c>
      <c r="B2307" t="s">
        <v>1529</v>
      </c>
      <c r="C2307" t="s">
        <v>3128</v>
      </c>
      <c r="D2307" t="s">
        <v>2723</v>
      </c>
      <c r="E2307" t="s">
        <v>3129</v>
      </c>
      <c r="F2307" t="s">
        <v>2745</v>
      </c>
      <c r="G2307" t="s">
        <v>2310</v>
      </c>
      <c r="H2307" t="s">
        <v>2746</v>
      </c>
      <c r="I2307" t="s">
        <v>68</v>
      </c>
      <c r="J2307" t="s">
        <v>80</v>
      </c>
      <c r="K2307" t="s">
        <v>86</v>
      </c>
      <c r="L2307" t="s">
        <v>87</v>
      </c>
      <c r="M2307" t="s">
        <v>439</v>
      </c>
      <c r="N2307" t="s">
        <v>440</v>
      </c>
      <c r="O2307" t="s">
        <v>443</v>
      </c>
      <c r="P2307" t="s">
        <v>1669</v>
      </c>
      <c r="Q2307" t="s">
        <v>444</v>
      </c>
      <c r="R2307" t="s">
        <v>72</v>
      </c>
      <c r="S2307" s="83">
        <v>0</v>
      </c>
      <c r="T2307" s="83">
        <v>159.65</v>
      </c>
      <c r="U2307" s="83">
        <v>-159.65</v>
      </c>
      <c r="V2307" s="83">
        <v>0</v>
      </c>
      <c r="W2307" s="83">
        <v>0</v>
      </c>
      <c r="X2307" s="83">
        <v>1.2297502590251439</v>
      </c>
      <c r="Y2307">
        <v>0</v>
      </c>
      <c r="Z2307" s="83">
        <v>-15.965000000000002</v>
      </c>
      <c r="AA2307" s="83">
        <v>-14.735249740974858</v>
      </c>
    </row>
    <row r="2308" spans="1:27" x14ac:dyDescent="0.25">
      <c r="A2308" t="s">
        <v>1529</v>
      </c>
      <c r="B2308" t="s">
        <v>1529</v>
      </c>
      <c r="C2308" t="s">
        <v>3128</v>
      </c>
      <c r="D2308" t="s">
        <v>2723</v>
      </c>
      <c r="E2308" t="s">
        <v>3129</v>
      </c>
      <c r="F2308" t="s">
        <v>2745</v>
      </c>
      <c r="G2308" t="s">
        <v>2310</v>
      </c>
      <c r="H2308" t="s">
        <v>2746</v>
      </c>
      <c r="I2308" t="s">
        <v>68</v>
      </c>
      <c r="J2308" t="s">
        <v>80</v>
      </c>
      <c r="K2308" t="s">
        <v>86</v>
      </c>
      <c r="L2308" t="s">
        <v>87</v>
      </c>
      <c r="M2308" t="s">
        <v>439</v>
      </c>
      <c r="N2308" t="s">
        <v>440</v>
      </c>
      <c r="O2308" t="s">
        <v>443</v>
      </c>
      <c r="P2308" t="s">
        <v>1671</v>
      </c>
      <c r="Q2308" t="s">
        <v>444</v>
      </c>
      <c r="R2308" t="s">
        <v>72</v>
      </c>
      <c r="S2308" s="83">
        <v>0</v>
      </c>
      <c r="T2308" s="83">
        <v>310</v>
      </c>
      <c r="U2308" s="83">
        <v>-310</v>
      </c>
      <c r="V2308" s="83">
        <v>0</v>
      </c>
      <c r="W2308" s="83">
        <v>0</v>
      </c>
      <c r="X2308" s="83">
        <v>2.387864580631347</v>
      </c>
      <c r="Y2308">
        <v>0</v>
      </c>
      <c r="Z2308" s="83">
        <v>-31</v>
      </c>
      <c r="AA2308" s="83">
        <v>-28.612135419368652</v>
      </c>
    </row>
    <row r="2309" spans="1:27" x14ac:dyDescent="0.25">
      <c r="A2309" t="s">
        <v>1529</v>
      </c>
      <c r="B2309" t="s">
        <v>1529</v>
      </c>
      <c r="C2309" t="s">
        <v>3128</v>
      </c>
      <c r="D2309" t="s">
        <v>2723</v>
      </c>
      <c r="E2309" t="s">
        <v>3129</v>
      </c>
      <c r="F2309" t="s">
        <v>2745</v>
      </c>
      <c r="G2309" t="s">
        <v>2310</v>
      </c>
      <c r="H2309" t="s">
        <v>2746</v>
      </c>
      <c r="I2309" t="s">
        <v>68</v>
      </c>
      <c r="J2309" t="s">
        <v>80</v>
      </c>
      <c r="K2309" t="s">
        <v>86</v>
      </c>
      <c r="L2309" t="s">
        <v>87</v>
      </c>
      <c r="M2309" t="s">
        <v>439</v>
      </c>
      <c r="N2309" t="s">
        <v>440</v>
      </c>
      <c r="O2309" t="s">
        <v>443</v>
      </c>
      <c r="P2309" t="s">
        <v>1630</v>
      </c>
      <c r="Q2309" t="s">
        <v>444</v>
      </c>
      <c r="R2309" t="s">
        <v>72</v>
      </c>
      <c r="S2309" s="83">
        <v>0</v>
      </c>
      <c r="T2309" s="83">
        <v>629.29999999999995</v>
      </c>
      <c r="U2309" s="83">
        <v>-629.29999999999995</v>
      </c>
      <c r="V2309" s="83">
        <v>0</v>
      </c>
      <c r="W2309" s="83">
        <v>0</v>
      </c>
      <c r="X2309" s="83">
        <v>4.8473650986816352</v>
      </c>
      <c r="Y2309">
        <v>0</v>
      </c>
      <c r="Z2309" s="83">
        <v>-62.930000000000007</v>
      </c>
      <c r="AA2309" s="83">
        <v>-58.082634901318372</v>
      </c>
    </row>
    <row r="2310" spans="1:27" x14ac:dyDescent="0.25">
      <c r="A2310" t="s">
        <v>1529</v>
      </c>
      <c r="B2310" t="s">
        <v>1529</v>
      </c>
      <c r="C2310" t="s">
        <v>3128</v>
      </c>
      <c r="D2310" t="s">
        <v>2723</v>
      </c>
      <c r="E2310" t="s">
        <v>3129</v>
      </c>
      <c r="F2310" t="s">
        <v>2745</v>
      </c>
      <c r="G2310" t="s">
        <v>2310</v>
      </c>
      <c r="H2310" t="s">
        <v>2746</v>
      </c>
      <c r="I2310" t="s">
        <v>68</v>
      </c>
      <c r="J2310" t="s">
        <v>80</v>
      </c>
      <c r="K2310" t="s">
        <v>86</v>
      </c>
      <c r="L2310" t="s">
        <v>87</v>
      </c>
      <c r="M2310" t="s">
        <v>439</v>
      </c>
      <c r="N2310" t="s">
        <v>440</v>
      </c>
      <c r="O2310" t="s">
        <v>443</v>
      </c>
      <c r="P2310" t="s">
        <v>1632</v>
      </c>
      <c r="Q2310" t="s">
        <v>444</v>
      </c>
      <c r="R2310" t="s">
        <v>72</v>
      </c>
      <c r="S2310" s="83">
        <v>0</v>
      </c>
      <c r="T2310" s="83">
        <v>629.29999999999995</v>
      </c>
      <c r="U2310" s="83">
        <v>-629.29999999999995</v>
      </c>
      <c r="V2310" s="83">
        <v>0</v>
      </c>
      <c r="W2310" s="83">
        <v>0</v>
      </c>
      <c r="X2310" s="83">
        <v>4.8473650986816352</v>
      </c>
      <c r="Y2310">
        <v>0</v>
      </c>
      <c r="Z2310" s="83">
        <v>-62.930000000000007</v>
      </c>
      <c r="AA2310" s="83">
        <v>-58.082634901318372</v>
      </c>
    </row>
    <row r="2311" spans="1:27" x14ac:dyDescent="0.25">
      <c r="A2311" t="s">
        <v>1529</v>
      </c>
      <c r="B2311" t="s">
        <v>1529</v>
      </c>
      <c r="C2311" t="s">
        <v>3128</v>
      </c>
      <c r="D2311" t="s">
        <v>2723</v>
      </c>
      <c r="E2311" t="s">
        <v>3129</v>
      </c>
      <c r="F2311" t="s">
        <v>2745</v>
      </c>
      <c r="G2311" t="s">
        <v>2310</v>
      </c>
      <c r="H2311" t="s">
        <v>2746</v>
      </c>
      <c r="I2311" t="s">
        <v>68</v>
      </c>
      <c r="J2311" t="s">
        <v>80</v>
      </c>
      <c r="K2311" t="s">
        <v>86</v>
      </c>
      <c r="L2311" t="s">
        <v>87</v>
      </c>
      <c r="M2311" t="s">
        <v>439</v>
      </c>
      <c r="N2311" t="s">
        <v>440</v>
      </c>
      <c r="O2311" t="s">
        <v>443</v>
      </c>
      <c r="P2311" t="s">
        <v>1672</v>
      </c>
      <c r="Q2311" t="s">
        <v>444</v>
      </c>
      <c r="R2311" t="s">
        <v>72</v>
      </c>
      <c r="S2311" s="83">
        <v>319.3</v>
      </c>
      <c r="T2311" s="83">
        <v>319.3</v>
      </c>
      <c r="U2311" s="83">
        <v>0</v>
      </c>
      <c r="V2311" s="83">
        <v>0</v>
      </c>
      <c r="W2311" s="83">
        <v>0</v>
      </c>
      <c r="X2311" s="83">
        <v>2.4595005180502878</v>
      </c>
      <c r="Y2311">
        <v>0</v>
      </c>
      <c r="Z2311" s="83">
        <v>0</v>
      </c>
      <c r="AA2311" s="83">
        <v>2.4595005180502874</v>
      </c>
    </row>
    <row r="2312" spans="1:27" x14ac:dyDescent="0.25">
      <c r="A2312" t="s">
        <v>1529</v>
      </c>
      <c r="B2312" t="s">
        <v>1529</v>
      </c>
      <c r="C2312" t="s">
        <v>3128</v>
      </c>
      <c r="D2312" t="s">
        <v>2723</v>
      </c>
      <c r="E2312" t="s">
        <v>3129</v>
      </c>
      <c r="F2312" t="s">
        <v>2745</v>
      </c>
      <c r="G2312" t="s">
        <v>2310</v>
      </c>
      <c r="H2312" t="s">
        <v>2746</v>
      </c>
      <c r="I2312" t="s">
        <v>68</v>
      </c>
      <c r="J2312" t="s">
        <v>80</v>
      </c>
      <c r="K2312" t="s">
        <v>86</v>
      </c>
      <c r="L2312" t="s">
        <v>87</v>
      </c>
      <c r="M2312" t="s">
        <v>439</v>
      </c>
      <c r="N2312" t="s">
        <v>440</v>
      </c>
      <c r="O2312" t="s">
        <v>443</v>
      </c>
      <c r="P2312" t="s">
        <v>1633</v>
      </c>
      <c r="Q2312" t="s">
        <v>444</v>
      </c>
      <c r="R2312" t="s">
        <v>72</v>
      </c>
      <c r="S2312" s="83">
        <v>319.3</v>
      </c>
      <c r="T2312" s="83">
        <v>469.65</v>
      </c>
      <c r="U2312" s="83">
        <v>-150.34999999999997</v>
      </c>
      <c r="V2312" s="83">
        <v>0</v>
      </c>
      <c r="W2312" s="83">
        <v>0</v>
      </c>
      <c r="X2312" s="83">
        <v>3.6176148396564907</v>
      </c>
      <c r="Y2312">
        <v>0</v>
      </c>
      <c r="Z2312" s="83">
        <v>-15.035</v>
      </c>
      <c r="AA2312" s="83">
        <v>-11.417385160343503</v>
      </c>
    </row>
    <row r="2313" spans="1:27" x14ac:dyDescent="0.25">
      <c r="A2313" t="s">
        <v>1529</v>
      </c>
      <c r="B2313" t="s">
        <v>1529</v>
      </c>
      <c r="C2313" t="s">
        <v>3128</v>
      </c>
      <c r="D2313" t="s">
        <v>2723</v>
      </c>
      <c r="E2313" t="s">
        <v>3129</v>
      </c>
      <c r="F2313" t="s">
        <v>2745</v>
      </c>
      <c r="G2313" t="s">
        <v>2310</v>
      </c>
      <c r="H2313" t="s">
        <v>2746</v>
      </c>
      <c r="I2313" t="s">
        <v>68</v>
      </c>
      <c r="J2313" t="s">
        <v>80</v>
      </c>
      <c r="K2313" t="s">
        <v>86</v>
      </c>
      <c r="L2313" t="s">
        <v>87</v>
      </c>
      <c r="M2313" t="s">
        <v>439</v>
      </c>
      <c r="N2313" t="s">
        <v>440</v>
      </c>
      <c r="O2313" t="s">
        <v>443</v>
      </c>
      <c r="P2313" t="s">
        <v>1673</v>
      </c>
      <c r="Q2313" t="s">
        <v>444</v>
      </c>
      <c r="R2313" t="s">
        <v>72</v>
      </c>
      <c r="S2313" s="83">
        <v>0</v>
      </c>
      <c r="T2313" s="83">
        <v>159.65</v>
      </c>
      <c r="U2313" s="83">
        <v>-159.65</v>
      </c>
      <c r="V2313" s="83">
        <v>0</v>
      </c>
      <c r="W2313" s="83">
        <v>0</v>
      </c>
      <c r="X2313" s="83">
        <v>1.2297502590251439</v>
      </c>
      <c r="Y2313">
        <v>0</v>
      </c>
      <c r="Z2313" s="83">
        <v>-15.965000000000002</v>
      </c>
      <c r="AA2313" s="83">
        <v>-14.735249740974858</v>
      </c>
    </row>
    <row r="2314" spans="1:27" x14ac:dyDescent="0.25">
      <c r="A2314" t="s">
        <v>1529</v>
      </c>
      <c r="B2314" t="s">
        <v>1529</v>
      </c>
      <c r="C2314" t="s">
        <v>3128</v>
      </c>
      <c r="D2314" t="s">
        <v>2723</v>
      </c>
      <c r="E2314" t="s">
        <v>3129</v>
      </c>
      <c r="F2314" t="s">
        <v>2745</v>
      </c>
      <c r="G2314" t="s">
        <v>2310</v>
      </c>
      <c r="H2314" t="s">
        <v>2746</v>
      </c>
      <c r="I2314" t="s">
        <v>68</v>
      </c>
      <c r="J2314" t="s">
        <v>80</v>
      </c>
      <c r="K2314" t="s">
        <v>86</v>
      </c>
      <c r="L2314" t="s">
        <v>87</v>
      </c>
      <c r="M2314" t="s">
        <v>439</v>
      </c>
      <c r="N2314" t="s">
        <v>440</v>
      </c>
      <c r="O2314" t="s">
        <v>443</v>
      </c>
      <c r="P2314" t="s">
        <v>1713</v>
      </c>
      <c r="Q2314" t="s">
        <v>444</v>
      </c>
      <c r="R2314" t="s">
        <v>72</v>
      </c>
      <c r="S2314" s="83">
        <v>319.3</v>
      </c>
      <c r="T2314" s="83">
        <v>310</v>
      </c>
      <c r="U2314" s="83">
        <v>9.3000000000000114</v>
      </c>
      <c r="V2314" s="83">
        <v>0</v>
      </c>
      <c r="W2314" s="83">
        <v>0</v>
      </c>
      <c r="X2314" s="83">
        <v>2.387864580631347</v>
      </c>
      <c r="Y2314">
        <v>0</v>
      </c>
      <c r="Z2314" s="83">
        <v>0.93000000000000327</v>
      </c>
      <c r="AA2314" s="83">
        <v>3.3178645806313511</v>
      </c>
    </row>
    <row r="2315" spans="1:27" x14ac:dyDescent="0.25">
      <c r="A2315" t="s">
        <v>1529</v>
      </c>
      <c r="B2315" t="s">
        <v>1529</v>
      </c>
      <c r="C2315" t="s">
        <v>3128</v>
      </c>
      <c r="D2315" t="s">
        <v>2723</v>
      </c>
      <c r="E2315" t="s">
        <v>3129</v>
      </c>
      <c r="F2315" t="s">
        <v>2745</v>
      </c>
      <c r="G2315" t="s">
        <v>2310</v>
      </c>
      <c r="H2315" t="s">
        <v>2746</v>
      </c>
      <c r="I2315" t="s">
        <v>68</v>
      </c>
      <c r="J2315" t="s">
        <v>80</v>
      </c>
      <c r="K2315" t="s">
        <v>86</v>
      </c>
      <c r="L2315" t="s">
        <v>87</v>
      </c>
      <c r="M2315" t="s">
        <v>439</v>
      </c>
      <c r="N2315" t="s">
        <v>440</v>
      </c>
      <c r="O2315" t="s">
        <v>443</v>
      </c>
      <c r="P2315" t="s">
        <v>4027</v>
      </c>
      <c r="Q2315" t="s">
        <v>444</v>
      </c>
      <c r="R2315" t="s">
        <v>72</v>
      </c>
      <c r="S2315" s="83">
        <v>0</v>
      </c>
      <c r="T2315" s="83">
        <v>159.65</v>
      </c>
      <c r="U2315" s="83">
        <v>-159.65</v>
      </c>
      <c r="V2315" s="83">
        <v>0</v>
      </c>
      <c r="W2315" s="83">
        <v>0</v>
      </c>
      <c r="X2315" s="83">
        <v>1.2297502590251439</v>
      </c>
      <c r="Y2315">
        <v>0</v>
      </c>
      <c r="Z2315" s="83">
        <v>-15.965000000000002</v>
      </c>
      <c r="AA2315" s="83">
        <v>-14.735249740974858</v>
      </c>
    </row>
    <row r="2316" spans="1:27" x14ac:dyDescent="0.25">
      <c r="A2316" t="s">
        <v>1529</v>
      </c>
      <c r="B2316" t="s">
        <v>1529</v>
      </c>
      <c r="C2316" t="s">
        <v>3128</v>
      </c>
      <c r="D2316" t="s">
        <v>2723</v>
      </c>
      <c r="E2316" t="s">
        <v>3129</v>
      </c>
      <c r="F2316" t="s">
        <v>2745</v>
      </c>
      <c r="G2316" t="s">
        <v>2310</v>
      </c>
      <c r="H2316" t="s">
        <v>2746</v>
      </c>
      <c r="I2316" t="s">
        <v>68</v>
      </c>
      <c r="J2316" t="s">
        <v>80</v>
      </c>
      <c r="K2316" t="s">
        <v>86</v>
      </c>
      <c r="L2316" t="s">
        <v>87</v>
      </c>
      <c r="M2316" t="s">
        <v>439</v>
      </c>
      <c r="N2316" t="s">
        <v>440</v>
      </c>
      <c r="O2316" t="s">
        <v>443</v>
      </c>
      <c r="P2316" t="s">
        <v>4028</v>
      </c>
      <c r="Q2316" t="s">
        <v>444</v>
      </c>
      <c r="R2316" t="s">
        <v>72</v>
      </c>
      <c r="S2316" s="83">
        <v>0</v>
      </c>
      <c r="T2316" s="83">
        <v>159.65</v>
      </c>
      <c r="U2316" s="83">
        <v>-159.65</v>
      </c>
      <c r="V2316" s="83">
        <v>0</v>
      </c>
      <c r="W2316" s="83">
        <v>0</v>
      </c>
      <c r="X2316" s="83">
        <v>1.2297502590251439</v>
      </c>
      <c r="Y2316">
        <v>0</v>
      </c>
      <c r="Z2316" s="83">
        <v>-15.965000000000002</v>
      </c>
      <c r="AA2316" s="83">
        <v>-14.735249740974858</v>
      </c>
    </row>
    <row r="2317" spans="1:27" x14ac:dyDescent="0.25">
      <c r="A2317" t="s">
        <v>1529</v>
      </c>
      <c r="B2317" t="s">
        <v>1529</v>
      </c>
      <c r="C2317" t="s">
        <v>3128</v>
      </c>
      <c r="D2317" t="s">
        <v>2723</v>
      </c>
      <c r="E2317" t="s">
        <v>3129</v>
      </c>
      <c r="F2317" t="s">
        <v>2745</v>
      </c>
      <c r="G2317" t="s">
        <v>2310</v>
      </c>
      <c r="H2317" t="s">
        <v>2746</v>
      </c>
      <c r="I2317" t="s">
        <v>68</v>
      </c>
      <c r="J2317" t="s">
        <v>80</v>
      </c>
      <c r="K2317" t="s">
        <v>86</v>
      </c>
      <c r="L2317" t="s">
        <v>87</v>
      </c>
      <c r="M2317" t="s">
        <v>439</v>
      </c>
      <c r="N2317" t="s">
        <v>440</v>
      </c>
      <c r="O2317" t="s">
        <v>443</v>
      </c>
      <c r="P2317" t="s">
        <v>4029</v>
      </c>
      <c r="Q2317" t="s">
        <v>444</v>
      </c>
      <c r="R2317" t="s">
        <v>72</v>
      </c>
      <c r="S2317" s="83">
        <v>0</v>
      </c>
      <c r="T2317" s="83">
        <v>159.65</v>
      </c>
      <c r="U2317" s="83">
        <v>-159.65</v>
      </c>
      <c r="V2317" s="83">
        <v>0</v>
      </c>
      <c r="W2317" s="83">
        <v>0</v>
      </c>
      <c r="X2317" s="83">
        <v>1.2297502590251439</v>
      </c>
      <c r="Y2317">
        <v>0</v>
      </c>
      <c r="Z2317" s="83">
        <v>-15.965000000000002</v>
      </c>
      <c r="AA2317" s="83">
        <v>-14.735249740974858</v>
      </c>
    </row>
    <row r="2318" spans="1:27" x14ac:dyDescent="0.25">
      <c r="A2318" t="s">
        <v>1529</v>
      </c>
      <c r="B2318" t="s">
        <v>1529</v>
      </c>
      <c r="C2318" t="s">
        <v>3128</v>
      </c>
      <c r="D2318" t="s">
        <v>2723</v>
      </c>
      <c r="E2318" t="s">
        <v>3129</v>
      </c>
      <c r="F2318" t="s">
        <v>2745</v>
      </c>
      <c r="G2318" t="s">
        <v>2310</v>
      </c>
      <c r="H2318" t="s">
        <v>2746</v>
      </c>
      <c r="I2318" t="s">
        <v>68</v>
      </c>
      <c r="J2318" t="s">
        <v>80</v>
      </c>
      <c r="K2318" t="s">
        <v>86</v>
      </c>
      <c r="L2318" t="s">
        <v>87</v>
      </c>
      <c r="M2318" t="s">
        <v>439</v>
      </c>
      <c r="N2318" t="s">
        <v>440</v>
      </c>
      <c r="O2318" t="s">
        <v>441</v>
      </c>
      <c r="P2318" t="s">
        <v>442</v>
      </c>
      <c r="Q2318" t="s">
        <v>441</v>
      </c>
      <c r="R2318" t="s">
        <v>72</v>
      </c>
      <c r="S2318" s="83">
        <v>795.16</v>
      </c>
      <c r="T2318" s="83">
        <v>0</v>
      </c>
      <c r="U2318" s="83">
        <v>795.16</v>
      </c>
      <c r="V2318" s="83">
        <v>0</v>
      </c>
      <c r="W2318" s="83">
        <v>0</v>
      </c>
      <c r="X2318" s="83">
        <v>0</v>
      </c>
      <c r="Y2318">
        <v>0</v>
      </c>
      <c r="Z2318" s="83">
        <v>79.516000000000005</v>
      </c>
      <c r="AA2318" s="83">
        <v>79.516000000000005</v>
      </c>
    </row>
    <row r="2319" spans="1:27" x14ac:dyDescent="0.25">
      <c r="A2319" t="s">
        <v>1529</v>
      </c>
      <c r="B2319" t="s">
        <v>1529</v>
      </c>
      <c r="C2319" t="s">
        <v>3128</v>
      </c>
      <c r="D2319" t="s">
        <v>2723</v>
      </c>
      <c r="E2319" t="s">
        <v>3129</v>
      </c>
      <c r="F2319" t="s">
        <v>2745</v>
      </c>
      <c r="G2319" t="s">
        <v>2310</v>
      </c>
      <c r="H2319" t="s">
        <v>2746</v>
      </c>
      <c r="I2319" t="s">
        <v>68</v>
      </c>
      <c r="J2319" t="s">
        <v>80</v>
      </c>
      <c r="K2319" t="s">
        <v>86</v>
      </c>
      <c r="L2319" t="s">
        <v>87</v>
      </c>
      <c r="M2319" t="s">
        <v>439</v>
      </c>
      <c r="N2319" t="s">
        <v>440</v>
      </c>
      <c r="O2319" t="s">
        <v>441</v>
      </c>
      <c r="P2319" t="s">
        <v>4021</v>
      </c>
      <c r="Q2319" t="s">
        <v>441</v>
      </c>
      <c r="R2319" t="s">
        <v>72</v>
      </c>
      <c r="S2319" s="83">
        <v>0</v>
      </c>
      <c r="T2319" s="83">
        <v>397.58</v>
      </c>
      <c r="U2319" s="83">
        <v>-397.58</v>
      </c>
      <c r="V2319" s="83">
        <v>0</v>
      </c>
      <c r="W2319" s="83">
        <v>0</v>
      </c>
      <c r="X2319" s="83">
        <v>3.0624748386045515</v>
      </c>
      <c r="Y2319">
        <v>0</v>
      </c>
      <c r="Z2319" s="83">
        <v>-39.758000000000003</v>
      </c>
      <c r="AA2319" s="83">
        <v>-36.695525161395452</v>
      </c>
    </row>
    <row r="2320" spans="1:27" x14ac:dyDescent="0.25">
      <c r="A2320" t="s">
        <v>1529</v>
      </c>
      <c r="B2320" t="s">
        <v>1529</v>
      </c>
      <c r="C2320" t="s">
        <v>3128</v>
      </c>
      <c r="D2320" t="s">
        <v>2723</v>
      </c>
      <c r="E2320" t="s">
        <v>3129</v>
      </c>
      <c r="F2320" t="s">
        <v>2745</v>
      </c>
      <c r="G2320" t="s">
        <v>2310</v>
      </c>
      <c r="H2320" t="s">
        <v>2746</v>
      </c>
      <c r="I2320" t="s">
        <v>68</v>
      </c>
      <c r="J2320" t="s">
        <v>80</v>
      </c>
      <c r="K2320" t="s">
        <v>86</v>
      </c>
      <c r="L2320" t="s">
        <v>87</v>
      </c>
      <c r="M2320" t="s">
        <v>439</v>
      </c>
      <c r="N2320" t="s">
        <v>440</v>
      </c>
      <c r="O2320" t="s">
        <v>441</v>
      </c>
      <c r="P2320" t="s">
        <v>4022</v>
      </c>
      <c r="Q2320" t="s">
        <v>441</v>
      </c>
      <c r="R2320" t="s">
        <v>72</v>
      </c>
      <c r="S2320" s="83">
        <v>0</v>
      </c>
      <c r="T2320" s="83">
        <v>795.16</v>
      </c>
      <c r="U2320" s="83">
        <v>-795.16</v>
      </c>
      <c r="V2320" s="83">
        <v>0</v>
      </c>
      <c r="W2320" s="83">
        <v>0</v>
      </c>
      <c r="X2320" s="83">
        <v>6.124949677209103</v>
      </c>
      <c r="Y2320">
        <v>0</v>
      </c>
      <c r="Z2320" s="83">
        <v>-79.516000000000005</v>
      </c>
      <c r="AA2320" s="83">
        <v>-73.391050322790903</v>
      </c>
    </row>
    <row r="2321" spans="1:27" x14ac:dyDescent="0.25">
      <c r="A2321" t="s">
        <v>1529</v>
      </c>
      <c r="B2321" t="s">
        <v>1529</v>
      </c>
      <c r="C2321" t="s">
        <v>3128</v>
      </c>
      <c r="D2321" t="s">
        <v>2723</v>
      </c>
      <c r="E2321" t="s">
        <v>3129</v>
      </c>
      <c r="F2321" t="s">
        <v>2745</v>
      </c>
      <c r="G2321" t="s">
        <v>2310</v>
      </c>
      <c r="H2321" t="s">
        <v>2746</v>
      </c>
      <c r="I2321" t="s">
        <v>68</v>
      </c>
      <c r="J2321" t="s">
        <v>80</v>
      </c>
      <c r="K2321" t="s">
        <v>86</v>
      </c>
      <c r="L2321" t="s">
        <v>87</v>
      </c>
      <c r="M2321" t="s">
        <v>439</v>
      </c>
      <c r="N2321" t="s">
        <v>440</v>
      </c>
      <c r="O2321" t="s">
        <v>441</v>
      </c>
      <c r="P2321" t="s">
        <v>4023</v>
      </c>
      <c r="Q2321" t="s">
        <v>441</v>
      </c>
      <c r="R2321" t="s">
        <v>72</v>
      </c>
      <c r="S2321" s="83">
        <v>0</v>
      </c>
      <c r="T2321" s="83">
        <v>795.16</v>
      </c>
      <c r="U2321" s="83">
        <v>-795.16</v>
      </c>
      <c r="V2321" s="83">
        <v>0</v>
      </c>
      <c r="W2321" s="83">
        <v>0</v>
      </c>
      <c r="X2321" s="83">
        <v>6.124949677209103</v>
      </c>
      <c r="Y2321">
        <v>0</v>
      </c>
      <c r="Z2321" s="83">
        <v>-79.516000000000005</v>
      </c>
      <c r="AA2321" s="83">
        <v>-73.391050322790903</v>
      </c>
    </row>
    <row r="2322" spans="1:27" x14ac:dyDescent="0.25">
      <c r="A2322" t="s">
        <v>1529</v>
      </c>
      <c r="B2322" t="s">
        <v>1529</v>
      </c>
      <c r="C2322" t="s">
        <v>3128</v>
      </c>
      <c r="D2322" t="s">
        <v>2723</v>
      </c>
      <c r="E2322" t="s">
        <v>3129</v>
      </c>
      <c r="F2322" t="s">
        <v>2745</v>
      </c>
      <c r="G2322" t="s">
        <v>2310</v>
      </c>
      <c r="H2322" t="s">
        <v>2746</v>
      </c>
      <c r="I2322" t="s">
        <v>68</v>
      </c>
      <c r="J2322" t="s">
        <v>80</v>
      </c>
      <c r="K2322" t="s">
        <v>86</v>
      </c>
      <c r="L2322" t="s">
        <v>87</v>
      </c>
      <c r="M2322" t="s">
        <v>439</v>
      </c>
      <c r="N2322" t="s">
        <v>440</v>
      </c>
      <c r="O2322" t="s">
        <v>441</v>
      </c>
      <c r="P2322" t="s">
        <v>4024</v>
      </c>
      <c r="Q2322" t="s">
        <v>441</v>
      </c>
      <c r="R2322" t="s">
        <v>72</v>
      </c>
      <c r="S2322" s="83">
        <v>0</v>
      </c>
      <c r="T2322" s="83">
        <v>397.58</v>
      </c>
      <c r="U2322" s="83">
        <v>-397.58</v>
      </c>
      <c r="V2322" s="83">
        <v>0</v>
      </c>
      <c r="W2322" s="83">
        <v>0</v>
      </c>
      <c r="X2322" s="83">
        <v>3.0624748386045515</v>
      </c>
      <c r="Y2322">
        <v>0</v>
      </c>
      <c r="Z2322" s="83">
        <v>-39.758000000000003</v>
      </c>
      <c r="AA2322" s="83">
        <v>-36.695525161395452</v>
      </c>
    </row>
    <row r="2323" spans="1:27" x14ac:dyDescent="0.25">
      <c r="A2323" t="s">
        <v>1529</v>
      </c>
      <c r="B2323" t="s">
        <v>1529</v>
      </c>
      <c r="C2323" t="s">
        <v>3128</v>
      </c>
      <c r="D2323" t="s">
        <v>2723</v>
      </c>
      <c r="E2323" t="s">
        <v>3129</v>
      </c>
      <c r="F2323" t="s">
        <v>2745</v>
      </c>
      <c r="G2323" t="s">
        <v>2310</v>
      </c>
      <c r="H2323" t="s">
        <v>2746</v>
      </c>
      <c r="I2323" t="s">
        <v>68</v>
      </c>
      <c r="J2323" t="s">
        <v>80</v>
      </c>
      <c r="K2323" t="s">
        <v>86</v>
      </c>
      <c r="L2323" t="s">
        <v>87</v>
      </c>
      <c r="M2323" t="s">
        <v>439</v>
      </c>
      <c r="N2323" t="s">
        <v>440</v>
      </c>
      <c r="O2323" t="s">
        <v>441</v>
      </c>
      <c r="P2323" t="s">
        <v>4025</v>
      </c>
      <c r="Q2323" t="s">
        <v>441</v>
      </c>
      <c r="R2323" t="s">
        <v>72</v>
      </c>
      <c r="S2323" s="83">
        <v>0</v>
      </c>
      <c r="T2323" s="83">
        <v>397.58</v>
      </c>
      <c r="U2323" s="83">
        <v>-397.58</v>
      </c>
      <c r="V2323" s="83">
        <v>0</v>
      </c>
      <c r="W2323" s="83">
        <v>0</v>
      </c>
      <c r="X2323" s="83">
        <v>3.0624748386045515</v>
      </c>
      <c r="Y2323">
        <v>0</v>
      </c>
      <c r="Z2323" s="83">
        <v>-39.758000000000003</v>
      </c>
      <c r="AA2323" s="83">
        <v>-36.695525161395452</v>
      </c>
    </row>
    <row r="2324" spans="1:27" x14ac:dyDescent="0.25">
      <c r="A2324" t="s">
        <v>1529</v>
      </c>
      <c r="B2324" t="s">
        <v>1529</v>
      </c>
      <c r="C2324" t="s">
        <v>3128</v>
      </c>
      <c r="D2324" t="s">
        <v>2723</v>
      </c>
      <c r="E2324" t="s">
        <v>3129</v>
      </c>
      <c r="F2324" t="s">
        <v>2745</v>
      </c>
      <c r="G2324" t="s">
        <v>2310</v>
      </c>
      <c r="H2324" t="s">
        <v>2746</v>
      </c>
      <c r="I2324" t="s">
        <v>68</v>
      </c>
      <c r="J2324" t="s">
        <v>80</v>
      </c>
      <c r="K2324" t="s">
        <v>86</v>
      </c>
      <c r="L2324" t="s">
        <v>87</v>
      </c>
      <c r="M2324" t="s">
        <v>439</v>
      </c>
      <c r="N2324" t="s">
        <v>440</v>
      </c>
      <c r="O2324" t="s">
        <v>441</v>
      </c>
      <c r="P2324" t="s">
        <v>4026</v>
      </c>
      <c r="Q2324" t="s">
        <v>441</v>
      </c>
      <c r="R2324" t="s">
        <v>72</v>
      </c>
      <c r="S2324" s="83">
        <v>0</v>
      </c>
      <c r="T2324" s="83">
        <v>795.16</v>
      </c>
      <c r="U2324" s="83">
        <v>-795.16</v>
      </c>
      <c r="V2324" s="83">
        <v>0</v>
      </c>
      <c r="W2324" s="83">
        <v>0</v>
      </c>
      <c r="X2324" s="83">
        <v>6.124949677209103</v>
      </c>
      <c r="Y2324">
        <v>0</v>
      </c>
      <c r="Z2324" s="83">
        <v>-79.516000000000005</v>
      </c>
      <c r="AA2324" s="83">
        <v>-73.391050322790903</v>
      </c>
    </row>
    <row r="2325" spans="1:27" x14ac:dyDescent="0.25">
      <c r="A2325" t="s">
        <v>1529</v>
      </c>
      <c r="B2325" t="s">
        <v>1529</v>
      </c>
      <c r="C2325" t="s">
        <v>3128</v>
      </c>
      <c r="D2325" t="s">
        <v>2723</v>
      </c>
      <c r="E2325" t="s">
        <v>3129</v>
      </c>
      <c r="F2325" t="s">
        <v>2745</v>
      </c>
      <c r="G2325" t="s">
        <v>2310</v>
      </c>
      <c r="H2325" t="s">
        <v>2746</v>
      </c>
      <c r="I2325" t="s">
        <v>68</v>
      </c>
      <c r="J2325" t="s">
        <v>80</v>
      </c>
      <c r="K2325" t="s">
        <v>86</v>
      </c>
      <c r="L2325" t="s">
        <v>87</v>
      </c>
      <c r="M2325" t="s">
        <v>587</v>
      </c>
      <c r="N2325" t="s">
        <v>1443</v>
      </c>
      <c r="O2325" t="s">
        <v>1443</v>
      </c>
      <c r="P2325" t="s">
        <v>4032</v>
      </c>
      <c r="Q2325" t="s">
        <v>1992</v>
      </c>
      <c r="R2325" t="s">
        <v>72</v>
      </c>
      <c r="S2325" s="83">
        <v>0</v>
      </c>
      <c r="T2325" s="83">
        <v>4150</v>
      </c>
      <c r="U2325" s="83">
        <v>-4150</v>
      </c>
      <c r="V2325" s="83">
        <v>0</v>
      </c>
      <c r="W2325" s="83">
        <v>0</v>
      </c>
      <c r="X2325" s="83">
        <v>31.966574224580942</v>
      </c>
      <c r="Y2325">
        <v>0</v>
      </c>
      <c r="Z2325" s="83">
        <v>-415</v>
      </c>
      <c r="AA2325" s="83">
        <v>-383.03342577541906</v>
      </c>
    </row>
    <row r="2326" spans="1:27" x14ac:dyDescent="0.25">
      <c r="A2326" t="s">
        <v>1529</v>
      </c>
      <c r="B2326" t="s">
        <v>1529</v>
      </c>
      <c r="C2326" t="s">
        <v>3128</v>
      </c>
      <c r="D2326" t="s">
        <v>2723</v>
      </c>
      <c r="E2326" t="s">
        <v>3129</v>
      </c>
      <c r="F2326" t="s">
        <v>2745</v>
      </c>
      <c r="G2326" t="s">
        <v>2310</v>
      </c>
      <c r="H2326" t="s">
        <v>2746</v>
      </c>
      <c r="I2326" t="s">
        <v>68</v>
      </c>
      <c r="J2326" t="s">
        <v>80</v>
      </c>
      <c r="K2326" t="s">
        <v>86</v>
      </c>
      <c r="L2326" t="s">
        <v>87</v>
      </c>
      <c r="M2326" t="s">
        <v>587</v>
      </c>
      <c r="N2326" t="s">
        <v>1443</v>
      </c>
      <c r="O2326" t="s">
        <v>1443</v>
      </c>
      <c r="P2326" t="s">
        <v>4033</v>
      </c>
      <c r="Q2326" t="s">
        <v>1992</v>
      </c>
      <c r="R2326" t="s">
        <v>72</v>
      </c>
      <c r="S2326" s="83">
        <v>0</v>
      </c>
      <c r="T2326" s="83">
        <v>4150</v>
      </c>
      <c r="U2326" s="83">
        <v>-4150</v>
      </c>
      <c r="V2326" s="83">
        <v>0</v>
      </c>
      <c r="W2326" s="83">
        <v>0</v>
      </c>
      <c r="X2326" s="83">
        <v>31.966574224580942</v>
      </c>
      <c r="Y2326">
        <v>0</v>
      </c>
      <c r="Z2326" s="83">
        <v>-415</v>
      </c>
      <c r="AA2326" s="83">
        <v>-383.03342577541906</v>
      </c>
    </row>
    <row r="2327" spans="1:27" x14ac:dyDescent="0.25">
      <c r="A2327" t="s">
        <v>1529</v>
      </c>
      <c r="B2327" t="s">
        <v>1529</v>
      </c>
      <c r="C2327" t="s">
        <v>3128</v>
      </c>
      <c r="D2327" t="s">
        <v>2723</v>
      </c>
      <c r="E2327" t="s">
        <v>3129</v>
      </c>
      <c r="F2327" t="s">
        <v>2745</v>
      </c>
      <c r="G2327" t="s">
        <v>2310</v>
      </c>
      <c r="H2327" t="s">
        <v>2746</v>
      </c>
      <c r="I2327" t="s">
        <v>68</v>
      </c>
      <c r="J2327" t="s">
        <v>80</v>
      </c>
      <c r="K2327" t="s">
        <v>86</v>
      </c>
      <c r="L2327" t="s">
        <v>87</v>
      </c>
      <c r="M2327" t="s">
        <v>587</v>
      </c>
      <c r="N2327" t="s">
        <v>1443</v>
      </c>
      <c r="O2327" t="s">
        <v>1443</v>
      </c>
      <c r="P2327" t="s">
        <v>4034</v>
      </c>
      <c r="Q2327" t="s">
        <v>1992</v>
      </c>
      <c r="R2327" t="s">
        <v>72</v>
      </c>
      <c r="S2327" s="83">
        <v>24900</v>
      </c>
      <c r="T2327" s="83">
        <v>0</v>
      </c>
      <c r="U2327" s="83">
        <v>24900</v>
      </c>
      <c r="V2327" s="83">
        <v>0</v>
      </c>
      <c r="W2327" s="83">
        <v>0</v>
      </c>
      <c r="X2327" s="83">
        <v>0</v>
      </c>
      <c r="Y2327">
        <v>0</v>
      </c>
      <c r="Z2327" s="83">
        <v>2490</v>
      </c>
      <c r="AA2327" s="83">
        <v>2490</v>
      </c>
    </row>
    <row r="2328" spans="1:27" x14ac:dyDescent="0.25">
      <c r="A2328" t="s">
        <v>1529</v>
      </c>
      <c r="B2328" t="s">
        <v>1529</v>
      </c>
      <c r="C2328" t="s">
        <v>3128</v>
      </c>
      <c r="D2328" t="s">
        <v>2723</v>
      </c>
      <c r="E2328" t="s">
        <v>3129</v>
      </c>
      <c r="F2328" t="s">
        <v>2745</v>
      </c>
      <c r="G2328" t="s">
        <v>2310</v>
      </c>
      <c r="H2328" t="s">
        <v>2746</v>
      </c>
      <c r="I2328" t="s">
        <v>68</v>
      </c>
      <c r="J2328" t="s">
        <v>80</v>
      </c>
      <c r="K2328" t="s">
        <v>86</v>
      </c>
      <c r="L2328" t="s">
        <v>87</v>
      </c>
      <c r="M2328" t="s">
        <v>587</v>
      </c>
      <c r="N2328" t="s">
        <v>588</v>
      </c>
      <c r="O2328" t="s">
        <v>588</v>
      </c>
      <c r="P2328" t="s">
        <v>3213</v>
      </c>
      <c r="Q2328" t="s">
        <v>3214</v>
      </c>
      <c r="R2328" t="s">
        <v>72</v>
      </c>
      <c r="S2328" s="83">
        <v>3502</v>
      </c>
      <c r="T2328" s="83">
        <v>0</v>
      </c>
      <c r="U2328" s="83">
        <v>3502</v>
      </c>
      <c r="V2328" s="83">
        <v>0</v>
      </c>
      <c r="W2328" s="83">
        <v>0</v>
      </c>
      <c r="X2328" s="83">
        <v>0</v>
      </c>
      <c r="Y2328">
        <v>0</v>
      </c>
      <c r="Z2328" s="83">
        <v>350.20000000000005</v>
      </c>
      <c r="AA2328" s="83">
        <v>350.20000000000005</v>
      </c>
    </row>
    <row r="2329" spans="1:27" x14ac:dyDescent="0.25">
      <c r="A2329" t="s">
        <v>1529</v>
      </c>
      <c r="B2329" t="s">
        <v>1529</v>
      </c>
      <c r="C2329" t="s">
        <v>3128</v>
      </c>
      <c r="D2329" t="s">
        <v>2723</v>
      </c>
      <c r="E2329" t="s">
        <v>3129</v>
      </c>
      <c r="F2329" t="s">
        <v>2745</v>
      </c>
      <c r="G2329" t="s">
        <v>2310</v>
      </c>
      <c r="H2329" t="s">
        <v>2746</v>
      </c>
      <c r="I2329" t="s">
        <v>68</v>
      </c>
      <c r="J2329" t="s">
        <v>80</v>
      </c>
      <c r="K2329" t="s">
        <v>86</v>
      </c>
      <c r="L2329" t="s">
        <v>87</v>
      </c>
      <c r="M2329" t="s">
        <v>587</v>
      </c>
      <c r="N2329" t="s">
        <v>588</v>
      </c>
      <c r="O2329" t="s">
        <v>588</v>
      </c>
      <c r="P2329" t="s">
        <v>2602</v>
      </c>
      <c r="Q2329" t="s">
        <v>2603</v>
      </c>
      <c r="R2329" t="s">
        <v>72</v>
      </c>
      <c r="S2329" s="83">
        <v>3502</v>
      </c>
      <c r="T2329" s="83">
        <v>0</v>
      </c>
      <c r="U2329" s="83">
        <v>3502</v>
      </c>
      <c r="V2329" s="83">
        <v>0</v>
      </c>
      <c r="W2329" s="83">
        <v>0</v>
      </c>
      <c r="X2329" s="83">
        <v>0</v>
      </c>
      <c r="Y2329">
        <v>0</v>
      </c>
      <c r="Z2329" s="83">
        <v>350.20000000000005</v>
      </c>
      <c r="AA2329" s="83">
        <v>350.20000000000005</v>
      </c>
    </row>
    <row r="2330" spans="1:27" x14ac:dyDescent="0.25">
      <c r="A2330" t="s">
        <v>1529</v>
      </c>
      <c r="B2330" t="s">
        <v>1529</v>
      </c>
      <c r="C2330" t="s">
        <v>3128</v>
      </c>
      <c r="D2330" t="s">
        <v>2723</v>
      </c>
      <c r="E2330" t="s">
        <v>3129</v>
      </c>
      <c r="F2330" t="s">
        <v>2745</v>
      </c>
      <c r="G2330" t="s">
        <v>2310</v>
      </c>
      <c r="H2330" t="s">
        <v>2746</v>
      </c>
      <c r="I2330" t="s">
        <v>68</v>
      </c>
      <c r="J2330" t="s">
        <v>80</v>
      </c>
      <c r="K2330" t="s">
        <v>86</v>
      </c>
      <c r="L2330" t="s">
        <v>87</v>
      </c>
      <c r="M2330" t="s">
        <v>587</v>
      </c>
      <c r="N2330" t="s">
        <v>588</v>
      </c>
      <c r="O2330" t="s">
        <v>588</v>
      </c>
      <c r="P2330" t="s">
        <v>2604</v>
      </c>
      <c r="Q2330" t="s">
        <v>2605</v>
      </c>
      <c r="R2330" t="s">
        <v>72</v>
      </c>
      <c r="S2330" s="83">
        <v>0</v>
      </c>
      <c r="T2330" s="83">
        <v>1751</v>
      </c>
      <c r="U2330" s="83">
        <v>-1751</v>
      </c>
      <c r="V2330" s="83">
        <v>0</v>
      </c>
      <c r="W2330" s="83">
        <v>0</v>
      </c>
      <c r="X2330" s="83">
        <v>13.487583486082224</v>
      </c>
      <c r="Y2330">
        <v>0</v>
      </c>
      <c r="Z2330" s="83">
        <v>-175.10000000000002</v>
      </c>
      <c r="AA2330" s="83">
        <v>-161.61241651391779</v>
      </c>
    </row>
    <row r="2331" spans="1:27" x14ac:dyDescent="0.25">
      <c r="A2331" t="s">
        <v>1529</v>
      </c>
      <c r="B2331" t="s">
        <v>1529</v>
      </c>
      <c r="C2331" t="s">
        <v>3128</v>
      </c>
      <c r="D2331" t="s">
        <v>2723</v>
      </c>
      <c r="E2331" t="s">
        <v>3129</v>
      </c>
      <c r="F2331" t="s">
        <v>2745</v>
      </c>
      <c r="G2331" t="s">
        <v>2310</v>
      </c>
      <c r="H2331" t="s">
        <v>2746</v>
      </c>
      <c r="I2331" t="s">
        <v>68</v>
      </c>
      <c r="J2331" t="s">
        <v>80</v>
      </c>
      <c r="K2331" t="s">
        <v>86</v>
      </c>
      <c r="L2331" t="s">
        <v>87</v>
      </c>
      <c r="M2331" t="s">
        <v>587</v>
      </c>
      <c r="N2331" t="s">
        <v>588</v>
      </c>
      <c r="O2331" t="s">
        <v>588</v>
      </c>
      <c r="P2331" t="s">
        <v>1676</v>
      </c>
      <c r="Q2331" t="s">
        <v>1677</v>
      </c>
      <c r="R2331" t="s">
        <v>72</v>
      </c>
      <c r="S2331" s="83">
        <v>1751</v>
      </c>
      <c r="T2331" s="83">
        <v>0</v>
      </c>
      <c r="U2331" s="83">
        <v>1751</v>
      </c>
      <c r="V2331" s="83">
        <v>0</v>
      </c>
      <c r="W2331" s="83">
        <v>0</v>
      </c>
      <c r="X2331" s="83">
        <v>0</v>
      </c>
      <c r="Y2331">
        <v>0</v>
      </c>
      <c r="Z2331" s="83">
        <v>175.10000000000002</v>
      </c>
      <c r="AA2331" s="83">
        <v>175.10000000000002</v>
      </c>
    </row>
    <row r="2332" spans="1:27" x14ac:dyDescent="0.25">
      <c r="A2332" t="s">
        <v>1529</v>
      </c>
      <c r="B2332" t="s">
        <v>1529</v>
      </c>
      <c r="C2332" t="s">
        <v>3128</v>
      </c>
      <c r="D2332" t="s">
        <v>2723</v>
      </c>
      <c r="E2332" t="s">
        <v>3129</v>
      </c>
      <c r="F2332" t="s">
        <v>2745</v>
      </c>
      <c r="G2332" t="s">
        <v>2310</v>
      </c>
      <c r="H2332" t="s">
        <v>2746</v>
      </c>
      <c r="I2332" t="s">
        <v>68</v>
      </c>
      <c r="J2332" t="s">
        <v>80</v>
      </c>
      <c r="K2332" t="s">
        <v>86</v>
      </c>
      <c r="L2332" t="s">
        <v>87</v>
      </c>
      <c r="M2332" t="s">
        <v>587</v>
      </c>
      <c r="N2332" t="s">
        <v>588</v>
      </c>
      <c r="O2332" t="s">
        <v>588</v>
      </c>
      <c r="P2332" t="s">
        <v>4030</v>
      </c>
      <c r="Q2332" t="s">
        <v>4031</v>
      </c>
      <c r="R2332" t="s">
        <v>72</v>
      </c>
      <c r="S2332" s="83">
        <v>1751</v>
      </c>
      <c r="T2332" s="83">
        <v>0</v>
      </c>
      <c r="U2332" s="83">
        <v>1751</v>
      </c>
      <c r="V2332" s="83">
        <v>0</v>
      </c>
      <c r="W2332" s="83">
        <v>0</v>
      </c>
      <c r="X2332" s="83">
        <v>0</v>
      </c>
      <c r="Y2332">
        <v>0</v>
      </c>
      <c r="Z2332" s="83">
        <v>175.10000000000002</v>
      </c>
      <c r="AA2332" s="83">
        <v>175.10000000000002</v>
      </c>
    </row>
    <row r="2333" spans="1:27" x14ac:dyDescent="0.25">
      <c r="A2333" t="s">
        <v>1529</v>
      </c>
      <c r="B2333" t="s">
        <v>1529</v>
      </c>
      <c r="C2333" t="s">
        <v>3128</v>
      </c>
      <c r="D2333" t="s">
        <v>2723</v>
      </c>
      <c r="E2333" t="s">
        <v>3129</v>
      </c>
      <c r="F2333" t="s">
        <v>2745</v>
      </c>
      <c r="G2333" t="s">
        <v>2310</v>
      </c>
      <c r="H2333" t="s">
        <v>2746</v>
      </c>
      <c r="I2333" t="s">
        <v>68</v>
      </c>
      <c r="J2333" t="s">
        <v>80</v>
      </c>
      <c r="K2333" t="s">
        <v>86</v>
      </c>
      <c r="L2333" t="s">
        <v>87</v>
      </c>
      <c r="M2333" t="s">
        <v>436</v>
      </c>
      <c r="N2333" t="s">
        <v>4018</v>
      </c>
      <c r="O2333" t="s">
        <v>437</v>
      </c>
      <c r="P2333" t="s">
        <v>2255</v>
      </c>
      <c r="Q2333" t="s">
        <v>438</v>
      </c>
      <c r="R2333" t="s">
        <v>72</v>
      </c>
      <c r="S2333" s="83">
        <v>0</v>
      </c>
      <c r="T2333" s="83">
        <v>5017.5</v>
      </c>
      <c r="U2333" s="83">
        <v>-5017.5</v>
      </c>
      <c r="V2333" s="83">
        <v>0</v>
      </c>
      <c r="W2333" s="83">
        <v>0</v>
      </c>
      <c r="X2333" s="83">
        <v>38.648743655863825</v>
      </c>
      <c r="Y2333">
        <v>0</v>
      </c>
      <c r="Z2333" s="83">
        <v>-501.75</v>
      </c>
      <c r="AA2333" s="83">
        <v>-463.10125634413623</v>
      </c>
    </row>
    <row r="2334" spans="1:27" x14ac:dyDescent="0.25">
      <c r="A2334" t="s">
        <v>1529</v>
      </c>
      <c r="B2334" t="s">
        <v>1529</v>
      </c>
      <c r="C2334" t="s">
        <v>3128</v>
      </c>
      <c r="D2334" t="s">
        <v>2723</v>
      </c>
      <c r="E2334" t="s">
        <v>3129</v>
      </c>
      <c r="F2334" t="s">
        <v>2745</v>
      </c>
      <c r="G2334" t="s">
        <v>2310</v>
      </c>
      <c r="H2334" t="s">
        <v>2746</v>
      </c>
      <c r="I2334" t="s">
        <v>68</v>
      </c>
      <c r="J2334" t="s">
        <v>80</v>
      </c>
      <c r="K2334" t="s">
        <v>86</v>
      </c>
      <c r="L2334" t="s">
        <v>87</v>
      </c>
      <c r="M2334" t="s">
        <v>436</v>
      </c>
      <c r="N2334" t="s">
        <v>4018</v>
      </c>
      <c r="O2334" t="s">
        <v>437</v>
      </c>
      <c r="P2334" t="s">
        <v>2592</v>
      </c>
      <c r="Q2334" t="s">
        <v>438</v>
      </c>
      <c r="R2334" t="s">
        <v>72</v>
      </c>
      <c r="S2334" s="83">
        <v>8500</v>
      </c>
      <c r="T2334" s="83">
        <v>2835</v>
      </c>
      <c r="U2334" s="83">
        <v>5665</v>
      </c>
      <c r="V2334" s="83">
        <v>0</v>
      </c>
      <c r="W2334" s="83">
        <v>0</v>
      </c>
      <c r="X2334" s="83">
        <v>21.837406729322161</v>
      </c>
      <c r="Y2334">
        <v>0</v>
      </c>
      <c r="Z2334" s="83">
        <v>566.5</v>
      </c>
      <c r="AA2334" s="83">
        <v>588.33740672932208</v>
      </c>
    </row>
    <row r="2335" spans="1:27" x14ac:dyDescent="0.25">
      <c r="A2335" t="s">
        <v>1529</v>
      </c>
      <c r="B2335" t="s">
        <v>1529</v>
      </c>
      <c r="C2335" t="s">
        <v>3128</v>
      </c>
      <c r="D2335" t="s">
        <v>2723</v>
      </c>
      <c r="E2335" t="s">
        <v>3129</v>
      </c>
      <c r="F2335" t="s">
        <v>2745</v>
      </c>
      <c r="G2335" t="s">
        <v>2310</v>
      </c>
      <c r="H2335" t="s">
        <v>2746</v>
      </c>
      <c r="I2335" t="s">
        <v>68</v>
      </c>
      <c r="J2335" t="s">
        <v>80</v>
      </c>
      <c r="K2335" t="s">
        <v>86</v>
      </c>
      <c r="L2335" t="s">
        <v>87</v>
      </c>
      <c r="M2335" t="s">
        <v>436</v>
      </c>
      <c r="N2335" t="s">
        <v>4018</v>
      </c>
      <c r="O2335" t="s">
        <v>437</v>
      </c>
      <c r="P2335" t="s">
        <v>2625</v>
      </c>
      <c r="Q2335" t="s">
        <v>438</v>
      </c>
      <c r="R2335" t="s">
        <v>72</v>
      </c>
      <c r="S2335" s="83">
        <v>0</v>
      </c>
      <c r="T2335" s="83">
        <v>3600</v>
      </c>
      <c r="U2335" s="83">
        <v>-3600</v>
      </c>
      <c r="V2335" s="83">
        <v>0</v>
      </c>
      <c r="W2335" s="83">
        <v>0</v>
      </c>
      <c r="X2335" s="83">
        <v>27.730040291202744</v>
      </c>
      <c r="Y2335">
        <v>0</v>
      </c>
      <c r="Z2335" s="83">
        <v>-360</v>
      </c>
      <c r="AA2335" s="83">
        <v>-332.26995970879727</v>
      </c>
    </row>
    <row r="2336" spans="1:27" x14ac:dyDescent="0.25">
      <c r="A2336" t="s">
        <v>1529</v>
      </c>
      <c r="B2336" t="s">
        <v>1529</v>
      </c>
      <c r="C2336" t="s">
        <v>3128</v>
      </c>
      <c r="D2336" t="s">
        <v>2723</v>
      </c>
      <c r="E2336" t="s">
        <v>3129</v>
      </c>
      <c r="F2336" t="s">
        <v>2745</v>
      </c>
      <c r="G2336" t="s">
        <v>2310</v>
      </c>
      <c r="H2336" t="s">
        <v>2746</v>
      </c>
      <c r="I2336" t="s">
        <v>68</v>
      </c>
      <c r="J2336" t="s">
        <v>80</v>
      </c>
      <c r="K2336" t="s">
        <v>86</v>
      </c>
      <c r="L2336" t="s">
        <v>87</v>
      </c>
      <c r="M2336" t="s">
        <v>436</v>
      </c>
      <c r="N2336" t="s">
        <v>4018</v>
      </c>
      <c r="O2336" t="s">
        <v>437</v>
      </c>
      <c r="P2336" t="s">
        <v>581</v>
      </c>
      <c r="Q2336" t="s">
        <v>438</v>
      </c>
      <c r="R2336" t="s">
        <v>72</v>
      </c>
      <c r="S2336" s="83">
        <v>10100</v>
      </c>
      <c r="T2336" s="83">
        <v>7200</v>
      </c>
      <c r="U2336" s="83">
        <v>2900</v>
      </c>
      <c r="V2336" s="83">
        <v>0</v>
      </c>
      <c r="W2336" s="83">
        <v>0</v>
      </c>
      <c r="X2336" s="83">
        <v>55.460080582405489</v>
      </c>
      <c r="Y2336">
        <v>0</v>
      </c>
      <c r="Z2336" s="83">
        <v>290</v>
      </c>
      <c r="AA2336" s="83">
        <v>345.46008058240545</v>
      </c>
    </row>
    <row r="2337" spans="1:27" x14ac:dyDescent="0.25">
      <c r="A2337" t="s">
        <v>1529</v>
      </c>
      <c r="B2337" t="s">
        <v>1529</v>
      </c>
      <c r="C2337" t="s">
        <v>3128</v>
      </c>
      <c r="D2337" t="s">
        <v>2723</v>
      </c>
      <c r="E2337" t="s">
        <v>3129</v>
      </c>
      <c r="F2337" t="s">
        <v>2745</v>
      </c>
      <c r="G2337" t="s">
        <v>2310</v>
      </c>
      <c r="H2337" t="s">
        <v>2746</v>
      </c>
      <c r="I2337" t="s">
        <v>68</v>
      </c>
      <c r="J2337" t="s">
        <v>80</v>
      </c>
      <c r="K2337" t="s">
        <v>86</v>
      </c>
      <c r="L2337" t="s">
        <v>87</v>
      </c>
      <c r="M2337" t="s">
        <v>436</v>
      </c>
      <c r="N2337" t="s">
        <v>4018</v>
      </c>
      <c r="O2337" t="s">
        <v>437</v>
      </c>
      <c r="P2337" t="s">
        <v>2590</v>
      </c>
      <c r="Q2337" t="s">
        <v>438</v>
      </c>
      <c r="R2337" t="s">
        <v>72</v>
      </c>
      <c r="S2337" s="83">
        <v>2600</v>
      </c>
      <c r="T2337" s="83">
        <v>4394.26</v>
      </c>
      <c r="U2337" s="83">
        <v>-1794.2600000000002</v>
      </c>
      <c r="V2337" s="83">
        <v>0</v>
      </c>
      <c r="W2337" s="83">
        <v>0</v>
      </c>
      <c r="X2337" s="83">
        <v>33.848057458339049</v>
      </c>
      <c r="Y2337">
        <v>0</v>
      </c>
      <c r="Z2337" s="83">
        <v>-179.42600000000004</v>
      </c>
      <c r="AA2337" s="83">
        <v>-145.57794254166103</v>
      </c>
    </row>
    <row r="2338" spans="1:27" x14ac:dyDescent="0.25">
      <c r="A2338" t="s">
        <v>1529</v>
      </c>
      <c r="B2338" t="s">
        <v>1529</v>
      </c>
      <c r="C2338" t="s">
        <v>3128</v>
      </c>
      <c r="D2338" t="s">
        <v>2723</v>
      </c>
      <c r="E2338" t="s">
        <v>3129</v>
      </c>
      <c r="F2338" t="s">
        <v>2745</v>
      </c>
      <c r="G2338" t="s">
        <v>2310</v>
      </c>
      <c r="H2338" t="s">
        <v>2746</v>
      </c>
      <c r="I2338" t="s">
        <v>68</v>
      </c>
      <c r="J2338" t="s">
        <v>80</v>
      </c>
      <c r="K2338" t="s">
        <v>86</v>
      </c>
      <c r="L2338" t="s">
        <v>87</v>
      </c>
      <c r="M2338" t="s">
        <v>436</v>
      </c>
      <c r="N2338" t="s">
        <v>4018</v>
      </c>
      <c r="O2338" t="s">
        <v>437</v>
      </c>
      <c r="P2338" t="s">
        <v>2254</v>
      </c>
      <c r="Q2338" t="s">
        <v>438</v>
      </c>
      <c r="R2338" t="s">
        <v>72</v>
      </c>
      <c r="S2338" s="83">
        <v>10100</v>
      </c>
      <c r="T2338" s="83">
        <v>3600</v>
      </c>
      <c r="U2338" s="83">
        <v>6500</v>
      </c>
      <c r="V2338" s="83">
        <v>0</v>
      </c>
      <c r="W2338" s="83">
        <v>0</v>
      </c>
      <c r="X2338" s="83">
        <v>27.730040291202744</v>
      </c>
      <c r="Y2338">
        <v>0</v>
      </c>
      <c r="Z2338" s="83">
        <v>650</v>
      </c>
      <c r="AA2338" s="83">
        <v>677.73004029120273</v>
      </c>
    </row>
    <row r="2339" spans="1:27" x14ac:dyDescent="0.25">
      <c r="A2339" t="s">
        <v>1529</v>
      </c>
      <c r="B2339" t="s">
        <v>1529</v>
      </c>
      <c r="C2339" t="s">
        <v>3128</v>
      </c>
      <c r="D2339" t="s">
        <v>2723</v>
      </c>
      <c r="E2339" t="s">
        <v>3129</v>
      </c>
      <c r="F2339" t="s">
        <v>2745</v>
      </c>
      <c r="G2339" t="s">
        <v>2310</v>
      </c>
      <c r="H2339" t="s">
        <v>2746</v>
      </c>
      <c r="I2339" t="s">
        <v>68</v>
      </c>
      <c r="J2339" t="s">
        <v>80</v>
      </c>
      <c r="K2339" t="s">
        <v>86</v>
      </c>
      <c r="L2339" t="s">
        <v>87</v>
      </c>
      <c r="M2339" t="s">
        <v>436</v>
      </c>
      <c r="N2339" t="s">
        <v>4018</v>
      </c>
      <c r="O2339" t="s">
        <v>437</v>
      </c>
      <c r="P2339" t="s">
        <v>2415</v>
      </c>
      <c r="Q2339" t="s">
        <v>438</v>
      </c>
      <c r="R2339" t="s">
        <v>72</v>
      </c>
      <c r="S2339" s="83">
        <v>1300</v>
      </c>
      <c r="T2339" s="83">
        <v>3600</v>
      </c>
      <c r="U2339" s="83">
        <v>-2300</v>
      </c>
      <c r="V2339" s="83">
        <v>0</v>
      </c>
      <c r="W2339" s="83">
        <v>0</v>
      </c>
      <c r="X2339" s="83">
        <v>27.730040291202744</v>
      </c>
      <c r="Y2339">
        <v>0</v>
      </c>
      <c r="Z2339" s="83">
        <v>-230</v>
      </c>
      <c r="AA2339" s="83">
        <v>-202.26995970879727</v>
      </c>
    </row>
    <row r="2340" spans="1:27" x14ac:dyDescent="0.25">
      <c r="A2340" t="s">
        <v>1529</v>
      </c>
      <c r="B2340" t="s">
        <v>1529</v>
      </c>
      <c r="C2340" t="s">
        <v>3128</v>
      </c>
      <c r="D2340" t="s">
        <v>2723</v>
      </c>
      <c r="E2340" t="s">
        <v>3129</v>
      </c>
      <c r="F2340" t="s">
        <v>2745</v>
      </c>
      <c r="G2340" t="s">
        <v>2310</v>
      </c>
      <c r="H2340" t="s">
        <v>2746</v>
      </c>
      <c r="I2340" t="s">
        <v>68</v>
      </c>
      <c r="J2340" t="s">
        <v>80</v>
      </c>
      <c r="K2340" t="s">
        <v>86</v>
      </c>
      <c r="L2340" t="s">
        <v>87</v>
      </c>
      <c r="M2340" t="s">
        <v>436</v>
      </c>
      <c r="N2340" t="s">
        <v>4018</v>
      </c>
      <c r="O2340" t="s">
        <v>437</v>
      </c>
      <c r="P2340" t="s">
        <v>582</v>
      </c>
      <c r="Q2340" t="s">
        <v>438</v>
      </c>
      <c r="R2340" t="s">
        <v>72</v>
      </c>
      <c r="S2340" s="83">
        <v>2600</v>
      </c>
      <c r="T2340" s="83">
        <v>0</v>
      </c>
      <c r="U2340" s="83">
        <v>2600</v>
      </c>
      <c r="V2340" s="83">
        <v>0</v>
      </c>
      <c r="W2340" s="83">
        <v>0</v>
      </c>
      <c r="X2340" s="83">
        <v>0</v>
      </c>
      <c r="Y2340">
        <v>0</v>
      </c>
      <c r="Z2340" s="83">
        <v>260</v>
      </c>
      <c r="AA2340" s="83">
        <v>260</v>
      </c>
    </row>
    <row r="2341" spans="1:27" x14ac:dyDescent="0.25">
      <c r="A2341" t="s">
        <v>1529</v>
      </c>
      <c r="B2341" t="s">
        <v>1529</v>
      </c>
      <c r="C2341" t="s">
        <v>3128</v>
      </c>
      <c r="D2341" t="s">
        <v>2723</v>
      </c>
      <c r="E2341" t="s">
        <v>3129</v>
      </c>
      <c r="F2341" t="s">
        <v>2745</v>
      </c>
      <c r="G2341" t="s">
        <v>2310</v>
      </c>
      <c r="H2341" t="s">
        <v>2746</v>
      </c>
      <c r="I2341" t="s">
        <v>68</v>
      </c>
      <c r="J2341" t="s">
        <v>80</v>
      </c>
      <c r="K2341" t="s">
        <v>86</v>
      </c>
      <c r="L2341" t="s">
        <v>87</v>
      </c>
      <c r="M2341" t="s">
        <v>436</v>
      </c>
      <c r="N2341" t="s">
        <v>4018</v>
      </c>
      <c r="O2341" t="s">
        <v>437</v>
      </c>
      <c r="P2341" t="s">
        <v>1531</v>
      </c>
      <c r="Q2341" t="s">
        <v>438</v>
      </c>
      <c r="R2341" t="s">
        <v>72</v>
      </c>
      <c r="S2341" s="83">
        <v>2600</v>
      </c>
      <c r="T2341" s="83">
        <v>0</v>
      </c>
      <c r="U2341" s="83">
        <v>2600</v>
      </c>
      <c r="V2341" s="83">
        <v>0</v>
      </c>
      <c r="W2341" s="83">
        <v>0</v>
      </c>
      <c r="X2341" s="83">
        <v>0</v>
      </c>
      <c r="Y2341">
        <v>0</v>
      </c>
      <c r="Z2341" s="83">
        <v>260</v>
      </c>
      <c r="AA2341" s="83">
        <v>260</v>
      </c>
    </row>
    <row r="2342" spans="1:27" x14ac:dyDescent="0.25">
      <c r="A2342" t="s">
        <v>1529</v>
      </c>
      <c r="B2342" t="s">
        <v>1529</v>
      </c>
      <c r="C2342" t="s">
        <v>3128</v>
      </c>
      <c r="D2342" t="s">
        <v>2723</v>
      </c>
      <c r="E2342" t="s">
        <v>3129</v>
      </c>
      <c r="F2342" t="s">
        <v>2745</v>
      </c>
      <c r="G2342" t="s">
        <v>2310</v>
      </c>
      <c r="H2342" t="s">
        <v>2746</v>
      </c>
      <c r="I2342" t="s">
        <v>68</v>
      </c>
      <c r="J2342" t="s">
        <v>80</v>
      </c>
      <c r="K2342" t="s">
        <v>86</v>
      </c>
      <c r="L2342" t="s">
        <v>87</v>
      </c>
      <c r="M2342" t="s">
        <v>436</v>
      </c>
      <c r="N2342" t="s">
        <v>4018</v>
      </c>
      <c r="O2342" t="s">
        <v>437</v>
      </c>
      <c r="P2342" t="s">
        <v>2039</v>
      </c>
      <c r="Q2342" t="s">
        <v>438</v>
      </c>
      <c r="R2342" t="s">
        <v>72</v>
      </c>
      <c r="S2342" s="83">
        <v>2600</v>
      </c>
      <c r="T2342" s="83">
        <v>7300.14</v>
      </c>
      <c r="U2342" s="83">
        <v>-4700.1400000000003</v>
      </c>
      <c r="V2342" s="83">
        <v>0</v>
      </c>
      <c r="W2342" s="83">
        <v>0</v>
      </c>
      <c r="X2342" s="83">
        <v>56.231437869839112</v>
      </c>
      <c r="Y2342">
        <v>0</v>
      </c>
      <c r="Z2342" s="83">
        <v>-470.01400000000012</v>
      </c>
      <c r="AA2342" s="83">
        <v>-413.78256213016107</v>
      </c>
    </row>
    <row r="2343" spans="1:27" x14ac:dyDescent="0.25">
      <c r="A2343" t="s">
        <v>1529</v>
      </c>
      <c r="B2343" t="s">
        <v>1529</v>
      </c>
      <c r="C2343" t="s">
        <v>3128</v>
      </c>
      <c r="D2343" t="s">
        <v>2723</v>
      </c>
      <c r="E2343" t="s">
        <v>3129</v>
      </c>
      <c r="F2343" t="s">
        <v>2745</v>
      </c>
      <c r="G2343" t="s">
        <v>2310</v>
      </c>
      <c r="H2343" t="s">
        <v>2746</v>
      </c>
      <c r="I2343" t="s">
        <v>68</v>
      </c>
      <c r="J2343" t="s">
        <v>80</v>
      </c>
      <c r="K2343" t="s">
        <v>86</v>
      </c>
      <c r="L2343" t="s">
        <v>87</v>
      </c>
      <c r="M2343" t="s">
        <v>436</v>
      </c>
      <c r="N2343" t="s">
        <v>4018</v>
      </c>
      <c r="O2343" t="s">
        <v>437</v>
      </c>
      <c r="P2343" t="s">
        <v>2416</v>
      </c>
      <c r="Q2343" t="s">
        <v>438</v>
      </c>
      <c r="R2343" t="s">
        <v>72</v>
      </c>
      <c r="S2343" s="83">
        <v>3900</v>
      </c>
      <c r="T2343" s="83">
        <v>15876.02</v>
      </c>
      <c r="U2343" s="83">
        <v>-11976.02</v>
      </c>
      <c r="V2343" s="83">
        <v>0</v>
      </c>
      <c r="W2343" s="83">
        <v>0</v>
      </c>
      <c r="X2343" s="83">
        <v>122.28963173998351</v>
      </c>
      <c r="Y2343">
        <v>0</v>
      </c>
      <c r="Z2343" s="83">
        <v>-1197.6019999999999</v>
      </c>
      <c r="AA2343" s="83">
        <v>-1075.3123682600167</v>
      </c>
    </row>
    <row r="2344" spans="1:27" x14ac:dyDescent="0.25">
      <c r="A2344" t="s">
        <v>1529</v>
      </c>
      <c r="B2344" t="s">
        <v>1529</v>
      </c>
      <c r="C2344" t="s">
        <v>3128</v>
      </c>
      <c r="D2344" t="s">
        <v>2723</v>
      </c>
      <c r="E2344" t="s">
        <v>3129</v>
      </c>
      <c r="F2344" t="s">
        <v>2745</v>
      </c>
      <c r="G2344" t="s">
        <v>2310</v>
      </c>
      <c r="H2344" t="s">
        <v>2746</v>
      </c>
      <c r="I2344" t="s">
        <v>68</v>
      </c>
      <c r="J2344" t="s">
        <v>80</v>
      </c>
      <c r="K2344" t="s">
        <v>86</v>
      </c>
      <c r="L2344" t="s">
        <v>87</v>
      </c>
      <c r="M2344" t="s">
        <v>436</v>
      </c>
      <c r="N2344" t="s">
        <v>4018</v>
      </c>
      <c r="O2344" t="s">
        <v>437</v>
      </c>
      <c r="P2344" t="s">
        <v>2040</v>
      </c>
      <c r="Q2344" t="s">
        <v>438</v>
      </c>
      <c r="R2344" t="s">
        <v>72</v>
      </c>
      <c r="S2344" s="83">
        <v>3000</v>
      </c>
      <c r="T2344" s="83">
        <v>6300</v>
      </c>
      <c r="U2344" s="83">
        <v>-3300</v>
      </c>
      <c r="V2344" s="83">
        <v>0</v>
      </c>
      <c r="W2344" s="83">
        <v>0</v>
      </c>
      <c r="X2344" s="83">
        <v>48.5275705096048</v>
      </c>
      <c r="Y2344">
        <v>0</v>
      </c>
      <c r="Z2344" s="83">
        <v>-330</v>
      </c>
      <c r="AA2344" s="83">
        <v>-281.47242949039514</v>
      </c>
    </row>
    <row r="2345" spans="1:27" x14ac:dyDescent="0.25">
      <c r="A2345" t="s">
        <v>1529</v>
      </c>
      <c r="B2345" t="s">
        <v>1529</v>
      </c>
      <c r="C2345" t="s">
        <v>3128</v>
      </c>
      <c r="D2345" t="s">
        <v>2723</v>
      </c>
      <c r="E2345" t="s">
        <v>3129</v>
      </c>
      <c r="F2345" t="s">
        <v>2745</v>
      </c>
      <c r="G2345" t="s">
        <v>2310</v>
      </c>
      <c r="H2345" t="s">
        <v>2746</v>
      </c>
      <c r="I2345" t="s">
        <v>68</v>
      </c>
      <c r="J2345" t="s">
        <v>80</v>
      </c>
      <c r="K2345" t="s">
        <v>86</v>
      </c>
      <c r="L2345" t="s">
        <v>87</v>
      </c>
      <c r="M2345" t="s">
        <v>436</v>
      </c>
      <c r="N2345" t="s">
        <v>4018</v>
      </c>
      <c r="O2345" t="s">
        <v>437</v>
      </c>
      <c r="P2345" t="s">
        <v>2256</v>
      </c>
      <c r="Q2345" t="s">
        <v>438</v>
      </c>
      <c r="R2345" t="s">
        <v>72</v>
      </c>
      <c r="S2345" s="83">
        <v>2600</v>
      </c>
      <c r="T2345" s="83">
        <v>14429.26</v>
      </c>
      <c r="U2345" s="83">
        <v>-11829.26</v>
      </c>
      <c r="V2345" s="83">
        <v>0</v>
      </c>
      <c r="W2345" s="83">
        <v>0</v>
      </c>
      <c r="X2345" s="83">
        <v>111.14554477006669</v>
      </c>
      <c r="Y2345">
        <v>0</v>
      </c>
      <c r="Z2345" s="83">
        <v>-1182.9259999999999</v>
      </c>
      <c r="AA2345" s="83">
        <v>-1071.7804552299335</v>
      </c>
    </row>
    <row r="2346" spans="1:27" x14ac:dyDescent="0.25">
      <c r="A2346" t="s">
        <v>1529</v>
      </c>
      <c r="B2346" t="s">
        <v>1529</v>
      </c>
      <c r="C2346" t="s">
        <v>3128</v>
      </c>
      <c r="D2346" t="s">
        <v>2723</v>
      </c>
      <c r="E2346" t="s">
        <v>3129</v>
      </c>
      <c r="F2346" t="s">
        <v>2745</v>
      </c>
      <c r="G2346" t="s">
        <v>2310</v>
      </c>
      <c r="H2346" t="s">
        <v>2746</v>
      </c>
      <c r="I2346" t="s">
        <v>68</v>
      </c>
      <c r="J2346" t="s">
        <v>80</v>
      </c>
      <c r="K2346" t="s">
        <v>86</v>
      </c>
      <c r="L2346" t="s">
        <v>87</v>
      </c>
      <c r="M2346" t="s">
        <v>436</v>
      </c>
      <c r="N2346" t="s">
        <v>4018</v>
      </c>
      <c r="O2346" t="s">
        <v>437</v>
      </c>
      <c r="P2346" t="s">
        <v>1532</v>
      </c>
      <c r="Q2346" t="s">
        <v>438</v>
      </c>
      <c r="R2346" t="s">
        <v>72</v>
      </c>
      <c r="S2346" s="83">
        <v>2600</v>
      </c>
      <c r="T2346" s="83">
        <v>11410.880000000001</v>
      </c>
      <c r="U2346" s="83">
        <v>-8810.880000000001</v>
      </c>
      <c r="V2346" s="83">
        <v>0</v>
      </c>
      <c r="W2346" s="83">
        <v>0</v>
      </c>
      <c r="X2346" s="83">
        <v>87.895600599466547</v>
      </c>
      <c r="Y2346">
        <v>0</v>
      </c>
      <c r="Z2346" s="83">
        <v>-881.08799999999997</v>
      </c>
      <c r="AA2346" s="83">
        <v>-793.19239940053353</v>
      </c>
    </row>
    <row r="2347" spans="1:27" x14ac:dyDescent="0.25">
      <c r="A2347" t="s">
        <v>1529</v>
      </c>
      <c r="B2347" t="s">
        <v>1529</v>
      </c>
      <c r="C2347" t="s">
        <v>3128</v>
      </c>
      <c r="D2347" t="s">
        <v>2723</v>
      </c>
      <c r="E2347" t="s">
        <v>3129</v>
      </c>
      <c r="F2347" t="s">
        <v>2745</v>
      </c>
      <c r="G2347" t="s">
        <v>2310</v>
      </c>
      <c r="H2347" t="s">
        <v>2746</v>
      </c>
      <c r="I2347" t="s">
        <v>68</v>
      </c>
      <c r="J2347" t="s">
        <v>80</v>
      </c>
      <c r="K2347" t="s">
        <v>86</v>
      </c>
      <c r="L2347" t="s">
        <v>87</v>
      </c>
      <c r="M2347" t="s">
        <v>436</v>
      </c>
      <c r="N2347" t="s">
        <v>4018</v>
      </c>
      <c r="O2347" t="s">
        <v>437</v>
      </c>
      <c r="P2347" t="s">
        <v>1753</v>
      </c>
      <c r="Q2347" t="s">
        <v>438</v>
      </c>
      <c r="R2347" t="s">
        <v>72</v>
      </c>
      <c r="S2347" s="83">
        <v>6000</v>
      </c>
      <c r="T2347" s="83">
        <v>7875</v>
      </c>
      <c r="U2347" s="83">
        <v>-1875</v>
      </c>
      <c r="V2347" s="83">
        <v>0</v>
      </c>
      <c r="W2347" s="83">
        <v>0</v>
      </c>
      <c r="X2347" s="83">
        <v>60.659463137006</v>
      </c>
      <c r="Y2347">
        <v>0</v>
      </c>
      <c r="Z2347" s="83">
        <v>-187.5</v>
      </c>
      <c r="AA2347" s="83">
        <v>-126.84053686299399</v>
      </c>
    </row>
    <row r="2348" spans="1:27" x14ac:dyDescent="0.25">
      <c r="A2348" t="s">
        <v>1529</v>
      </c>
      <c r="B2348" t="s">
        <v>1529</v>
      </c>
      <c r="C2348" t="s">
        <v>3128</v>
      </c>
      <c r="D2348" t="s">
        <v>2723</v>
      </c>
      <c r="E2348" t="s">
        <v>3129</v>
      </c>
      <c r="F2348" t="s">
        <v>2745</v>
      </c>
      <c r="G2348" t="s">
        <v>2310</v>
      </c>
      <c r="H2348" t="s">
        <v>2746</v>
      </c>
      <c r="I2348" t="s">
        <v>68</v>
      </c>
      <c r="J2348" t="s">
        <v>80</v>
      </c>
      <c r="K2348" t="s">
        <v>86</v>
      </c>
      <c r="L2348" t="s">
        <v>87</v>
      </c>
      <c r="M2348" t="s">
        <v>436</v>
      </c>
      <c r="N2348" t="s">
        <v>4018</v>
      </c>
      <c r="O2348" t="s">
        <v>437</v>
      </c>
      <c r="P2348" t="s">
        <v>2600</v>
      </c>
      <c r="Q2348" t="s">
        <v>438</v>
      </c>
      <c r="R2348" t="s">
        <v>72</v>
      </c>
      <c r="S2348" s="83">
        <v>3800</v>
      </c>
      <c r="T2348" s="83">
        <v>3150</v>
      </c>
      <c r="U2348" s="83">
        <v>650</v>
      </c>
      <c r="V2348" s="83">
        <v>0</v>
      </c>
      <c r="W2348" s="83">
        <v>0</v>
      </c>
      <c r="X2348" s="83">
        <v>24.2637852548024</v>
      </c>
      <c r="Y2348">
        <v>0</v>
      </c>
      <c r="Z2348" s="83">
        <v>65</v>
      </c>
      <c r="AA2348" s="83">
        <v>89.263785254802428</v>
      </c>
    </row>
    <row r="2349" spans="1:27" x14ac:dyDescent="0.25">
      <c r="A2349" t="s">
        <v>1529</v>
      </c>
      <c r="B2349" t="s">
        <v>1529</v>
      </c>
      <c r="C2349" t="s">
        <v>3128</v>
      </c>
      <c r="D2349" t="s">
        <v>2723</v>
      </c>
      <c r="E2349" t="s">
        <v>3129</v>
      </c>
      <c r="F2349" t="s">
        <v>2745</v>
      </c>
      <c r="G2349" t="s">
        <v>2310</v>
      </c>
      <c r="H2349" t="s">
        <v>2746</v>
      </c>
      <c r="I2349" t="s">
        <v>68</v>
      </c>
      <c r="J2349" t="s">
        <v>80</v>
      </c>
      <c r="K2349" t="s">
        <v>86</v>
      </c>
      <c r="L2349" t="s">
        <v>87</v>
      </c>
      <c r="M2349" t="s">
        <v>436</v>
      </c>
      <c r="N2349" t="s">
        <v>4018</v>
      </c>
      <c r="O2349" t="s">
        <v>437</v>
      </c>
      <c r="P2349" t="s">
        <v>2601</v>
      </c>
      <c r="Q2349" t="s">
        <v>438</v>
      </c>
      <c r="R2349" t="s">
        <v>72</v>
      </c>
      <c r="S2349" s="83">
        <v>12100</v>
      </c>
      <c r="T2349" s="83">
        <v>3307.5</v>
      </c>
      <c r="U2349" s="83">
        <v>8792.5</v>
      </c>
      <c r="V2349" s="83">
        <v>0</v>
      </c>
      <c r="W2349" s="83">
        <v>0</v>
      </c>
      <c r="X2349" s="83">
        <v>25.476974517542519</v>
      </c>
      <c r="Y2349">
        <v>0</v>
      </c>
      <c r="Z2349" s="83">
        <v>879.25</v>
      </c>
      <c r="AA2349" s="83">
        <v>904.72697451754254</v>
      </c>
    </row>
    <row r="2350" spans="1:27" x14ac:dyDescent="0.25">
      <c r="A2350" t="s">
        <v>1529</v>
      </c>
      <c r="B2350" t="s">
        <v>1529</v>
      </c>
      <c r="C2350" t="s">
        <v>3128</v>
      </c>
      <c r="D2350" t="s">
        <v>2723</v>
      </c>
      <c r="E2350" t="s">
        <v>3129</v>
      </c>
      <c r="F2350" t="s">
        <v>2745</v>
      </c>
      <c r="G2350" t="s">
        <v>2310</v>
      </c>
      <c r="H2350" t="s">
        <v>2746</v>
      </c>
      <c r="I2350" t="s">
        <v>68</v>
      </c>
      <c r="J2350" t="s">
        <v>80</v>
      </c>
      <c r="K2350" t="s">
        <v>86</v>
      </c>
      <c r="L2350" t="s">
        <v>87</v>
      </c>
      <c r="M2350" t="s">
        <v>436</v>
      </c>
      <c r="N2350" t="s">
        <v>4018</v>
      </c>
      <c r="O2350" t="s">
        <v>437</v>
      </c>
      <c r="P2350" t="s">
        <v>2417</v>
      </c>
      <c r="Q2350" t="s">
        <v>438</v>
      </c>
      <c r="R2350" t="s">
        <v>72</v>
      </c>
      <c r="S2350" s="83">
        <v>13600</v>
      </c>
      <c r="T2350" s="83">
        <v>21086.25</v>
      </c>
      <c r="U2350" s="83">
        <v>-7486.25</v>
      </c>
      <c r="V2350" s="83">
        <v>0</v>
      </c>
      <c r="W2350" s="83">
        <v>0</v>
      </c>
      <c r="X2350" s="83">
        <v>162.42293391399272</v>
      </c>
      <c r="Y2350">
        <v>0</v>
      </c>
      <c r="Z2350" s="83">
        <v>-748.625</v>
      </c>
      <c r="AA2350" s="83">
        <v>-586.20206608600711</v>
      </c>
    </row>
    <row r="2351" spans="1:27" x14ac:dyDescent="0.25">
      <c r="A2351" t="s">
        <v>1529</v>
      </c>
      <c r="B2351" t="s">
        <v>1529</v>
      </c>
      <c r="C2351" t="s">
        <v>3128</v>
      </c>
      <c r="D2351" t="s">
        <v>2723</v>
      </c>
      <c r="E2351" t="s">
        <v>3129</v>
      </c>
      <c r="F2351" t="s">
        <v>2745</v>
      </c>
      <c r="G2351" t="s">
        <v>2310</v>
      </c>
      <c r="H2351" t="s">
        <v>2746</v>
      </c>
      <c r="I2351" t="s">
        <v>68</v>
      </c>
      <c r="J2351" t="s">
        <v>80</v>
      </c>
      <c r="K2351" t="s">
        <v>86</v>
      </c>
      <c r="L2351" t="s">
        <v>87</v>
      </c>
      <c r="M2351" t="s">
        <v>436</v>
      </c>
      <c r="N2351" t="s">
        <v>4018</v>
      </c>
      <c r="O2351" t="s">
        <v>437</v>
      </c>
      <c r="P2351" t="s">
        <v>748</v>
      </c>
      <c r="Q2351" t="s">
        <v>438</v>
      </c>
      <c r="R2351" t="s">
        <v>72</v>
      </c>
      <c r="S2351" s="83">
        <v>29500</v>
      </c>
      <c r="T2351" s="83">
        <v>35043.75</v>
      </c>
      <c r="U2351" s="83">
        <v>-5543.75</v>
      </c>
      <c r="V2351" s="83">
        <v>0</v>
      </c>
      <c r="W2351" s="83">
        <v>0</v>
      </c>
      <c r="X2351" s="83">
        <v>269.93461095967672</v>
      </c>
      <c r="Y2351">
        <v>0</v>
      </c>
      <c r="Z2351" s="83">
        <v>-554.375</v>
      </c>
      <c r="AA2351" s="83">
        <v>-284.44038904032323</v>
      </c>
    </row>
    <row r="2352" spans="1:27" x14ac:dyDescent="0.25">
      <c r="A2352" t="s">
        <v>1529</v>
      </c>
      <c r="B2352" t="s">
        <v>1529</v>
      </c>
      <c r="C2352" t="s">
        <v>3128</v>
      </c>
      <c r="D2352" t="s">
        <v>2723</v>
      </c>
      <c r="E2352" t="s">
        <v>3129</v>
      </c>
      <c r="F2352" t="s">
        <v>2745</v>
      </c>
      <c r="G2352" t="s">
        <v>2310</v>
      </c>
      <c r="H2352" t="s">
        <v>2746</v>
      </c>
      <c r="I2352" t="s">
        <v>68</v>
      </c>
      <c r="J2352" t="s">
        <v>80</v>
      </c>
      <c r="K2352" t="s">
        <v>86</v>
      </c>
      <c r="L2352" t="s">
        <v>87</v>
      </c>
      <c r="M2352" t="s">
        <v>436</v>
      </c>
      <c r="N2352" t="s">
        <v>4018</v>
      </c>
      <c r="O2352" t="s">
        <v>437</v>
      </c>
      <c r="P2352" t="s">
        <v>2418</v>
      </c>
      <c r="Q2352" t="s">
        <v>438</v>
      </c>
      <c r="R2352" t="s">
        <v>72</v>
      </c>
      <c r="S2352" s="83">
        <v>3800</v>
      </c>
      <c r="T2352" s="83">
        <v>17975</v>
      </c>
      <c r="U2352" s="83">
        <v>-14175</v>
      </c>
      <c r="V2352" s="83">
        <v>0</v>
      </c>
      <c r="W2352" s="83">
        <v>0</v>
      </c>
      <c r="X2352" s="83">
        <v>138.45763173176925</v>
      </c>
      <c r="Y2352">
        <v>0</v>
      </c>
      <c r="Z2352" s="83">
        <v>-1417.5</v>
      </c>
      <c r="AA2352" s="83">
        <v>-1279.0423682682308</v>
      </c>
    </row>
    <row r="2353" spans="1:27" x14ac:dyDescent="0.25">
      <c r="A2353" t="s">
        <v>1529</v>
      </c>
      <c r="B2353" t="s">
        <v>1529</v>
      </c>
      <c r="C2353" t="s">
        <v>3128</v>
      </c>
      <c r="D2353" t="s">
        <v>2723</v>
      </c>
      <c r="E2353" t="s">
        <v>3129</v>
      </c>
      <c r="F2353" t="s">
        <v>2745</v>
      </c>
      <c r="G2353" t="s">
        <v>2310</v>
      </c>
      <c r="H2353" t="s">
        <v>2746</v>
      </c>
      <c r="I2353" t="s">
        <v>68</v>
      </c>
      <c r="J2353" t="s">
        <v>80</v>
      </c>
      <c r="K2353" t="s">
        <v>86</v>
      </c>
      <c r="L2353" t="s">
        <v>87</v>
      </c>
      <c r="M2353" t="s">
        <v>436</v>
      </c>
      <c r="N2353" t="s">
        <v>4018</v>
      </c>
      <c r="O2353" t="s">
        <v>437</v>
      </c>
      <c r="P2353" t="s">
        <v>2041</v>
      </c>
      <c r="Q2353" t="s">
        <v>438</v>
      </c>
      <c r="R2353" t="s">
        <v>72</v>
      </c>
      <c r="S2353" s="83">
        <v>4500</v>
      </c>
      <c r="T2353" s="83">
        <v>0</v>
      </c>
      <c r="U2353" s="83">
        <v>4500</v>
      </c>
      <c r="V2353" s="83">
        <v>0</v>
      </c>
      <c r="W2353" s="83">
        <v>0</v>
      </c>
      <c r="X2353" s="83">
        <v>0</v>
      </c>
      <c r="Y2353">
        <v>0</v>
      </c>
      <c r="Z2353" s="83">
        <v>450</v>
      </c>
      <c r="AA2353" s="83">
        <v>450</v>
      </c>
    </row>
    <row r="2354" spans="1:27" x14ac:dyDescent="0.25">
      <c r="A2354" t="s">
        <v>1529</v>
      </c>
      <c r="B2354" t="s">
        <v>1529</v>
      </c>
      <c r="C2354" t="s">
        <v>3128</v>
      </c>
      <c r="D2354" t="s">
        <v>2723</v>
      </c>
      <c r="E2354" t="s">
        <v>3129</v>
      </c>
      <c r="F2354" t="s">
        <v>2745</v>
      </c>
      <c r="G2354" t="s">
        <v>2310</v>
      </c>
      <c r="H2354" t="s">
        <v>2746</v>
      </c>
      <c r="I2354" t="s">
        <v>68</v>
      </c>
      <c r="J2354" t="s">
        <v>80</v>
      </c>
      <c r="K2354" t="s">
        <v>86</v>
      </c>
      <c r="L2354" t="s">
        <v>87</v>
      </c>
      <c r="M2354" t="s">
        <v>436</v>
      </c>
      <c r="N2354" t="s">
        <v>4018</v>
      </c>
      <c r="O2354" t="s">
        <v>437</v>
      </c>
      <c r="P2354" t="s">
        <v>2257</v>
      </c>
      <c r="Q2354" t="s">
        <v>438</v>
      </c>
      <c r="R2354" t="s">
        <v>72</v>
      </c>
      <c r="S2354" s="83">
        <v>6800</v>
      </c>
      <c r="T2354" s="83">
        <v>3800</v>
      </c>
      <c r="U2354" s="83">
        <v>3000</v>
      </c>
      <c r="V2354" s="83">
        <v>0</v>
      </c>
      <c r="W2354" s="83">
        <v>0</v>
      </c>
      <c r="X2354" s="83">
        <v>29.270598085158454</v>
      </c>
      <c r="Y2354">
        <v>0</v>
      </c>
      <c r="Z2354" s="83">
        <v>300</v>
      </c>
      <c r="AA2354" s="83">
        <v>329.27059808515844</v>
      </c>
    </row>
    <row r="2355" spans="1:27" x14ac:dyDescent="0.25">
      <c r="A2355" t="s">
        <v>1529</v>
      </c>
      <c r="B2355" t="s">
        <v>1529</v>
      </c>
      <c r="C2355" t="s">
        <v>3128</v>
      </c>
      <c r="D2355" t="s">
        <v>2723</v>
      </c>
      <c r="E2355" t="s">
        <v>3129</v>
      </c>
      <c r="F2355" t="s">
        <v>2745</v>
      </c>
      <c r="G2355" t="s">
        <v>2310</v>
      </c>
      <c r="H2355" t="s">
        <v>2746</v>
      </c>
      <c r="I2355" t="s">
        <v>68</v>
      </c>
      <c r="J2355" t="s">
        <v>80</v>
      </c>
      <c r="K2355" t="s">
        <v>86</v>
      </c>
      <c r="L2355" t="s">
        <v>87</v>
      </c>
      <c r="M2355" t="s">
        <v>436</v>
      </c>
      <c r="N2355" t="s">
        <v>4018</v>
      </c>
      <c r="O2355" t="s">
        <v>437</v>
      </c>
      <c r="P2355" t="s">
        <v>2258</v>
      </c>
      <c r="Q2355" t="s">
        <v>438</v>
      </c>
      <c r="R2355" t="s">
        <v>72</v>
      </c>
      <c r="S2355" s="83">
        <v>3000</v>
      </c>
      <c r="T2355" s="83">
        <v>22011.25</v>
      </c>
      <c r="U2355" s="83">
        <v>-19011.25</v>
      </c>
      <c r="V2355" s="83">
        <v>0</v>
      </c>
      <c r="W2355" s="83">
        <v>0</v>
      </c>
      <c r="X2355" s="83">
        <v>169.5480137110379</v>
      </c>
      <c r="Y2355">
        <v>0</v>
      </c>
      <c r="Z2355" s="83">
        <v>-1901.125</v>
      </c>
      <c r="AA2355" s="83">
        <v>-1731.5769862889622</v>
      </c>
    </row>
    <row r="2356" spans="1:27" x14ac:dyDescent="0.25">
      <c r="A2356" t="s">
        <v>1529</v>
      </c>
      <c r="B2356" t="s">
        <v>1529</v>
      </c>
      <c r="C2356" t="s">
        <v>3128</v>
      </c>
      <c r="D2356" t="s">
        <v>2723</v>
      </c>
      <c r="E2356" t="s">
        <v>3129</v>
      </c>
      <c r="F2356" t="s">
        <v>2745</v>
      </c>
      <c r="G2356" t="s">
        <v>2310</v>
      </c>
      <c r="H2356" t="s">
        <v>2746</v>
      </c>
      <c r="I2356" t="s">
        <v>68</v>
      </c>
      <c r="J2356" t="s">
        <v>80</v>
      </c>
      <c r="K2356" t="s">
        <v>86</v>
      </c>
      <c r="L2356" t="s">
        <v>87</v>
      </c>
      <c r="M2356" t="s">
        <v>436</v>
      </c>
      <c r="N2356" t="s">
        <v>4018</v>
      </c>
      <c r="O2356" t="s">
        <v>437</v>
      </c>
      <c r="P2356" t="s">
        <v>3205</v>
      </c>
      <c r="Q2356" t="s">
        <v>438</v>
      </c>
      <c r="R2356" t="s">
        <v>72</v>
      </c>
      <c r="S2356" s="83">
        <v>5300</v>
      </c>
      <c r="T2356" s="83">
        <v>12678.75</v>
      </c>
      <c r="U2356" s="83">
        <v>-7378.75</v>
      </c>
      <c r="V2356" s="83">
        <v>0</v>
      </c>
      <c r="W2356" s="83">
        <v>0</v>
      </c>
      <c r="X2356" s="83">
        <v>97.661735650579658</v>
      </c>
      <c r="Y2356">
        <v>0</v>
      </c>
      <c r="Z2356" s="83">
        <v>-737.875</v>
      </c>
      <c r="AA2356" s="83">
        <v>-640.21326434942034</v>
      </c>
    </row>
    <row r="2357" spans="1:27" x14ac:dyDescent="0.25">
      <c r="A2357" t="s">
        <v>1529</v>
      </c>
      <c r="B2357" t="s">
        <v>1529</v>
      </c>
      <c r="C2357" t="s">
        <v>3128</v>
      </c>
      <c r="D2357" t="s">
        <v>2723</v>
      </c>
      <c r="E2357" t="s">
        <v>3129</v>
      </c>
      <c r="F2357" t="s">
        <v>2745</v>
      </c>
      <c r="G2357" t="s">
        <v>2310</v>
      </c>
      <c r="H2357" t="s">
        <v>2746</v>
      </c>
      <c r="I2357" t="s">
        <v>68</v>
      </c>
      <c r="J2357" t="s">
        <v>80</v>
      </c>
      <c r="K2357" t="s">
        <v>86</v>
      </c>
      <c r="L2357" t="s">
        <v>87</v>
      </c>
      <c r="M2357" t="s">
        <v>436</v>
      </c>
      <c r="N2357" t="s">
        <v>4018</v>
      </c>
      <c r="O2357" t="s">
        <v>437</v>
      </c>
      <c r="P2357" t="s">
        <v>2259</v>
      </c>
      <c r="Q2357" t="s">
        <v>438</v>
      </c>
      <c r="R2357" t="s">
        <v>72</v>
      </c>
      <c r="S2357" s="83">
        <v>3800</v>
      </c>
      <c r="T2357" s="83">
        <v>1575</v>
      </c>
      <c r="U2357" s="83">
        <v>2225</v>
      </c>
      <c r="V2357" s="83">
        <v>0</v>
      </c>
      <c r="W2357" s="83">
        <v>0</v>
      </c>
      <c r="X2357" s="83">
        <v>12.1318926274012</v>
      </c>
      <c r="Y2357">
        <v>0</v>
      </c>
      <c r="Z2357" s="83">
        <v>222.5</v>
      </c>
      <c r="AA2357" s="83">
        <v>234.63189262740121</v>
      </c>
    </row>
    <row r="2358" spans="1:27" x14ac:dyDescent="0.25">
      <c r="A2358" t="s">
        <v>1529</v>
      </c>
      <c r="B2358" t="s">
        <v>1529</v>
      </c>
      <c r="C2358" t="s">
        <v>3128</v>
      </c>
      <c r="D2358" t="s">
        <v>2723</v>
      </c>
      <c r="E2358" t="s">
        <v>3129</v>
      </c>
      <c r="F2358" t="s">
        <v>2745</v>
      </c>
      <c r="G2358" t="s">
        <v>2310</v>
      </c>
      <c r="H2358" t="s">
        <v>2746</v>
      </c>
      <c r="I2358" t="s">
        <v>68</v>
      </c>
      <c r="J2358" t="s">
        <v>80</v>
      </c>
      <c r="K2358" t="s">
        <v>86</v>
      </c>
      <c r="L2358" t="s">
        <v>87</v>
      </c>
      <c r="M2358" t="s">
        <v>436</v>
      </c>
      <c r="N2358" t="s">
        <v>4018</v>
      </c>
      <c r="O2358" t="s">
        <v>437</v>
      </c>
      <c r="P2358" t="s">
        <v>4019</v>
      </c>
      <c r="Q2358" t="s">
        <v>438</v>
      </c>
      <c r="R2358" t="s">
        <v>72</v>
      </c>
      <c r="S2358" s="83">
        <v>0</v>
      </c>
      <c r="T2358" s="83">
        <v>2976.76</v>
      </c>
      <c r="U2358" s="83">
        <v>-2976.76</v>
      </c>
      <c r="V2358" s="83">
        <v>0</v>
      </c>
      <c r="W2358" s="83">
        <v>0</v>
      </c>
      <c r="X2358" s="83">
        <v>22.929354093677969</v>
      </c>
      <c r="Y2358">
        <v>0</v>
      </c>
      <c r="Z2358" s="83">
        <v>-297.67600000000004</v>
      </c>
      <c r="AA2358" s="83">
        <v>-274.7466459063221</v>
      </c>
    </row>
    <row r="2359" spans="1:27" x14ac:dyDescent="0.25">
      <c r="A2359" t="s">
        <v>1529</v>
      </c>
      <c r="B2359" t="s">
        <v>1529</v>
      </c>
      <c r="C2359" t="s">
        <v>3128</v>
      </c>
      <c r="D2359" t="s">
        <v>2723</v>
      </c>
      <c r="E2359" t="s">
        <v>3129</v>
      </c>
      <c r="F2359" t="s">
        <v>2745</v>
      </c>
      <c r="G2359" t="s">
        <v>2310</v>
      </c>
      <c r="H2359" t="s">
        <v>2746</v>
      </c>
      <c r="I2359" t="s">
        <v>68</v>
      </c>
      <c r="J2359" t="s">
        <v>80</v>
      </c>
      <c r="K2359" t="s">
        <v>86</v>
      </c>
      <c r="L2359" t="s">
        <v>87</v>
      </c>
      <c r="M2359" t="s">
        <v>436</v>
      </c>
      <c r="N2359" t="s">
        <v>4018</v>
      </c>
      <c r="O2359" t="s">
        <v>437</v>
      </c>
      <c r="P2359" t="s">
        <v>4020</v>
      </c>
      <c r="Q2359" t="s">
        <v>438</v>
      </c>
      <c r="R2359" t="s">
        <v>72</v>
      </c>
      <c r="S2359" s="83">
        <v>0</v>
      </c>
      <c r="T2359" s="83">
        <v>5017.5</v>
      </c>
      <c r="U2359" s="83">
        <v>-5017.5</v>
      </c>
      <c r="V2359" s="83">
        <v>0</v>
      </c>
      <c r="W2359" s="83">
        <v>0</v>
      </c>
      <c r="X2359" s="83">
        <v>38.648743655863825</v>
      </c>
      <c r="Y2359">
        <v>0</v>
      </c>
      <c r="Z2359" s="83">
        <v>-501.75</v>
      </c>
      <c r="AA2359" s="83">
        <v>-463.10125634413623</v>
      </c>
    </row>
    <row r="2360" spans="1:27" x14ac:dyDescent="0.25">
      <c r="A2360" t="s">
        <v>1529</v>
      </c>
      <c r="B2360" t="s">
        <v>1529</v>
      </c>
      <c r="C2360" t="s">
        <v>3128</v>
      </c>
      <c r="D2360" t="s">
        <v>2723</v>
      </c>
      <c r="E2360" t="s">
        <v>3129</v>
      </c>
      <c r="F2360" t="s">
        <v>2745</v>
      </c>
      <c r="G2360" t="s">
        <v>2310</v>
      </c>
      <c r="H2360" t="s">
        <v>2746</v>
      </c>
      <c r="I2360" t="s">
        <v>68</v>
      </c>
      <c r="J2360" t="s">
        <v>80</v>
      </c>
      <c r="K2360" t="s">
        <v>86</v>
      </c>
      <c r="L2360" t="s">
        <v>87</v>
      </c>
      <c r="M2360" t="s">
        <v>436</v>
      </c>
      <c r="N2360" t="s">
        <v>3206</v>
      </c>
      <c r="O2360" t="s">
        <v>1441</v>
      </c>
      <c r="P2360" t="s">
        <v>3207</v>
      </c>
      <c r="Q2360" t="s">
        <v>3208</v>
      </c>
      <c r="R2360" t="s">
        <v>72</v>
      </c>
      <c r="S2360" s="83">
        <v>22704</v>
      </c>
      <c r="T2360" s="83">
        <v>0</v>
      </c>
      <c r="U2360" s="83">
        <v>22704</v>
      </c>
      <c r="V2360" s="83">
        <v>0</v>
      </c>
      <c r="W2360" s="83">
        <v>0</v>
      </c>
      <c r="X2360" s="83">
        <v>0</v>
      </c>
      <c r="Y2360">
        <v>0</v>
      </c>
      <c r="Z2360" s="83">
        <v>2270.4</v>
      </c>
      <c r="AA2360" s="83">
        <v>2270.4</v>
      </c>
    </row>
    <row r="2361" spans="1:27" x14ac:dyDescent="0.25">
      <c r="A2361" t="s">
        <v>1529</v>
      </c>
      <c r="B2361" t="s">
        <v>1529</v>
      </c>
      <c r="C2361" t="s">
        <v>3128</v>
      </c>
      <c r="D2361" t="s">
        <v>2723</v>
      </c>
      <c r="E2361" t="s">
        <v>3129</v>
      </c>
      <c r="F2361" t="s">
        <v>2745</v>
      </c>
      <c r="G2361" t="s">
        <v>2310</v>
      </c>
      <c r="H2361" t="s">
        <v>2746</v>
      </c>
      <c r="I2361" t="s">
        <v>68</v>
      </c>
      <c r="J2361" t="s">
        <v>77</v>
      </c>
      <c r="K2361" t="s">
        <v>88</v>
      </c>
      <c r="L2361" t="s">
        <v>89</v>
      </c>
      <c r="M2361" t="s">
        <v>3771</v>
      </c>
      <c r="N2361" t="s">
        <v>722</v>
      </c>
      <c r="O2361" t="s">
        <v>2370</v>
      </c>
      <c r="P2361" t="s">
        <v>1715</v>
      </c>
      <c r="Q2361" t="s">
        <v>1716</v>
      </c>
      <c r="R2361" t="s">
        <v>72</v>
      </c>
      <c r="S2361" s="83">
        <v>7800</v>
      </c>
      <c r="T2361" s="83">
        <v>0</v>
      </c>
      <c r="U2361" s="83">
        <v>7800</v>
      </c>
      <c r="V2361" s="83">
        <v>0</v>
      </c>
      <c r="W2361" s="83">
        <v>0</v>
      </c>
      <c r="X2361" s="83">
        <v>0</v>
      </c>
      <c r="Y2361">
        <v>0</v>
      </c>
      <c r="Z2361" s="83">
        <v>780</v>
      </c>
      <c r="AA2361" s="83">
        <v>780</v>
      </c>
    </row>
    <row r="2362" spans="1:27" x14ac:dyDescent="0.25">
      <c r="A2362" t="s">
        <v>1529</v>
      </c>
      <c r="B2362" t="s">
        <v>1529</v>
      </c>
      <c r="C2362" t="s">
        <v>3128</v>
      </c>
      <c r="D2362" t="s">
        <v>2723</v>
      </c>
      <c r="E2362" t="s">
        <v>3129</v>
      </c>
      <c r="F2362" t="s">
        <v>2745</v>
      </c>
      <c r="G2362" t="s">
        <v>2310</v>
      </c>
      <c r="H2362" t="s">
        <v>2746</v>
      </c>
      <c r="I2362" t="s">
        <v>68</v>
      </c>
      <c r="J2362" t="s">
        <v>77</v>
      </c>
      <c r="K2362" t="s">
        <v>88</v>
      </c>
      <c r="L2362" t="s">
        <v>89</v>
      </c>
      <c r="M2362" t="s">
        <v>3771</v>
      </c>
      <c r="N2362" t="s">
        <v>722</v>
      </c>
      <c r="O2362" t="s">
        <v>1444</v>
      </c>
      <c r="P2362" t="s">
        <v>2452</v>
      </c>
      <c r="Q2362" t="s">
        <v>2453</v>
      </c>
      <c r="R2362" t="s">
        <v>72</v>
      </c>
      <c r="S2362" s="83">
        <v>30294</v>
      </c>
      <c r="T2362" s="83">
        <v>46750</v>
      </c>
      <c r="U2362" s="83">
        <v>-16456</v>
      </c>
      <c r="V2362" s="83">
        <v>0</v>
      </c>
      <c r="W2362" s="83">
        <v>0</v>
      </c>
      <c r="X2362" s="83">
        <v>360.10538433714675</v>
      </c>
      <c r="Y2362">
        <v>0</v>
      </c>
      <c r="Z2362" s="83">
        <v>-1645.6</v>
      </c>
      <c r="AA2362" s="83">
        <v>-1285.4946156628534</v>
      </c>
    </row>
    <row r="2363" spans="1:27" x14ac:dyDescent="0.25">
      <c r="A2363" t="s">
        <v>1529</v>
      </c>
      <c r="B2363" t="s">
        <v>1529</v>
      </c>
      <c r="C2363" t="s">
        <v>3128</v>
      </c>
      <c r="D2363" t="s">
        <v>2723</v>
      </c>
      <c r="E2363" t="s">
        <v>3129</v>
      </c>
      <c r="F2363" t="s">
        <v>2745</v>
      </c>
      <c r="G2363" t="s">
        <v>2310</v>
      </c>
      <c r="H2363" t="s">
        <v>2746</v>
      </c>
      <c r="I2363" t="s">
        <v>68</v>
      </c>
      <c r="J2363" t="s">
        <v>77</v>
      </c>
      <c r="K2363" t="s">
        <v>88</v>
      </c>
      <c r="L2363" t="s">
        <v>89</v>
      </c>
      <c r="M2363" t="s">
        <v>3772</v>
      </c>
      <c r="N2363" t="s">
        <v>364</v>
      </c>
      <c r="O2363" t="s">
        <v>466</v>
      </c>
      <c r="P2363" t="s">
        <v>467</v>
      </c>
      <c r="Q2363" t="s">
        <v>249</v>
      </c>
      <c r="R2363" t="s">
        <v>72</v>
      </c>
      <c r="S2363" s="83">
        <v>1246.2</v>
      </c>
      <c r="T2363" s="83">
        <v>341.1</v>
      </c>
      <c r="U2363" s="83">
        <v>905.09999999999991</v>
      </c>
      <c r="V2363" s="83">
        <v>0</v>
      </c>
      <c r="W2363" s="83">
        <v>0</v>
      </c>
      <c r="X2363" s="83">
        <v>2.6274213175914602</v>
      </c>
      <c r="Y2363">
        <v>0</v>
      </c>
      <c r="Z2363" s="83">
        <v>90.509999999999991</v>
      </c>
      <c r="AA2363" s="83">
        <v>93.13742131759146</v>
      </c>
    </row>
    <row r="2364" spans="1:27" x14ac:dyDescent="0.25">
      <c r="A2364" t="s">
        <v>1529</v>
      </c>
      <c r="B2364" t="s">
        <v>1529</v>
      </c>
      <c r="C2364" t="s">
        <v>3128</v>
      </c>
      <c r="D2364" t="s">
        <v>2723</v>
      </c>
      <c r="E2364" t="s">
        <v>3129</v>
      </c>
      <c r="F2364" t="s">
        <v>2745</v>
      </c>
      <c r="G2364" t="s">
        <v>2310</v>
      </c>
      <c r="H2364" t="s">
        <v>2746</v>
      </c>
      <c r="I2364" t="s">
        <v>68</v>
      </c>
      <c r="J2364" t="s">
        <v>77</v>
      </c>
      <c r="K2364" t="s">
        <v>88</v>
      </c>
      <c r="L2364" t="s">
        <v>89</v>
      </c>
      <c r="M2364" t="s">
        <v>3772</v>
      </c>
      <c r="N2364" t="s">
        <v>364</v>
      </c>
      <c r="O2364" t="s">
        <v>3773</v>
      </c>
      <c r="P2364" t="s">
        <v>468</v>
      </c>
      <c r="Q2364" t="s">
        <v>469</v>
      </c>
      <c r="R2364" t="s">
        <v>72</v>
      </c>
      <c r="S2364" s="83">
        <v>8238</v>
      </c>
      <c r="T2364" s="83">
        <v>2520</v>
      </c>
      <c r="U2364" s="83">
        <v>5718</v>
      </c>
      <c r="V2364" s="83">
        <v>0</v>
      </c>
      <c r="W2364" s="83">
        <v>0</v>
      </c>
      <c r="X2364" s="83">
        <v>19.411028203841923</v>
      </c>
      <c r="Y2364">
        <v>0</v>
      </c>
      <c r="Z2364" s="83">
        <v>571.80000000000007</v>
      </c>
      <c r="AA2364" s="83">
        <v>591.21102820384203</v>
      </c>
    </row>
    <row r="2365" spans="1:27" x14ac:dyDescent="0.25">
      <c r="A2365" t="s">
        <v>1529</v>
      </c>
      <c r="B2365" t="s">
        <v>1529</v>
      </c>
      <c r="C2365" t="s">
        <v>3128</v>
      </c>
      <c r="D2365" t="s">
        <v>2723</v>
      </c>
      <c r="E2365" t="s">
        <v>3129</v>
      </c>
      <c r="F2365" t="s">
        <v>2745</v>
      </c>
      <c r="G2365" t="s">
        <v>2310</v>
      </c>
      <c r="H2365" t="s">
        <v>2746</v>
      </c>
      <c r="I2365" t="s">
        <v>68</v>
      </c>
      <c r="J2365" t="s">
        <v>77</v>
      </c>
      <c r="K2365" t="s">
        <v>88</v>
      </c>
      <c r="L2365" t="s">
        <v>89</v>
      </c>
      <c r="M2365" t="s">
        <v>3772</v>
      </c>
      <c r="N2365" t="s">
        <v>296</v>
      </c>
      <c r="O2365" t="s">
        <v>3774</v>
      </c>
      <c r="P2365" t="s">
        <v>302</v>
      </c>
      <c r="Q2365" t="s">
        <v>303</v>
      </c>
      <c r="R2365" t="s">
        <v>72</v>
      </c>
      <c r="S2365" s="83">
        <v>1134.4000000000001</v>
      </c>
      <c r="T2365" s="83">
        <v>0</v>
      </c>
      <c r="U2365" s="83">
        <v>1134.4000000000001</v>
      </c>
      <c r="V2365" s="83">
        <v>0</v>
      </c>
      <c r="W2365" s="83">
        <v>0</v>
      </c>
      <c r="X2365" s="83">
        <v>0</v>
      </c>
      <c r="Y2365">
        <v>0</v>
      </c>
      <c r="Z2365" s="83">
        <v>113.44000000000001</v>
      </c>
      <c r="AA2365" s="83">
        <v>113.44000000000001</v>
      </c>
    </row>
    <row r="2366" spans="1:27" x14ac:dyDescent="0.25">
      <c r="A2366" t="s">
        <v>1529</v>
      </c>
      <c r="B2366" t="s">
        <v>1529</v>
      </c>
      <c r="C2366" t="s">
        <v>3128</v>
      </c>
      <c r="D2366" t="s">
        <v>2723</v>
      </c>
      <c r="E2366" t="s">
        <v>3129</v>
      </c>
      <c r="F2366" t="s">
        <v>2745</v>
      </c>
      <c r="G2366" t="s">
        <v>2310</v>
      </c>
      <c r="H2366" t="s">
        <v>2746</v>
      </c>
      <c r="I2366" t="s">
        <v>68</v>
      </c>
      <c r="J2366" t="s">
        <v>77</v>
      </c>
      <c r="K2366" t="s">
        <v>88</v>
      </c>
      <c r="L2366" t="s">
        <v>89</v>
      </c>
      <c r="M2366" t="s">
        <v>3772</v>
      </c>
      <c r="N2366" t="s">
        <v>296</v>
      </c>
      <c r="O2366" t="s">
        <v>3774</v>
      </c>
      <c r="P2366" t="s">
        <v>611</v>
      </c>
      <c r="Q2366" t="s">
        <v>368</v>
      </c>
      <c r="R2366" t="s">
        <v>72</v>
      </c>
      <c r="S2366" s="83">
        <v>4779.6000000000004</v>
      </c>
      <c r="T2366" s="83">
        <v>0</v>
      </c>
      <c r="U2366" s="83">
        <v>4779.6000000000004</v>
      </c>
      <c r="V2366" s="83">
        <v>0</v>
      </c>
      <c r="W2366" s="83">
        <v>0</v>
      </c>
      <c r="X2366" s="83">
        <v>0</v>
      </c>
      <c r="Y2366">
        <v>0</v>
      </c>
      <c r="Z2366" s="83">
        <v>477.96000000000004</v>
      </c>
      <c r="AA2366" s="83">
        <v>477.96000000000004</v>
      </c>
    </row>
    <row r="2367" spans="1:27" x14ac:dyDescent="0.25">
      <c r="A2367" t="s">
        <v>1529</v>
      </c>
      <c r="B2367" t="s">
        <v>1529</v>
      </c>
      <c r="C2367" t="s">
        <v>3128</v>
      </c>
      <c r="D2367" t="s">
        <v>2723</v>
      </c>
      <c r="E2367" t="s">
        <v>3129</v>
      </c>
      <c r="F2367" t="s">
        <v>2745</v>
      </c>
      <c r="G2367" t="s">
        <v>2310</v>
      </c>
      <c r="H2367" t="s">
        <v>2746</v>
      </c>
      <c r="I2367" t="s">
        <v>68</v>
      </c>
      <c r="J2367" t="s">
        <v>77</v>
      </c>
      <c r="K2367" t="s">
        <v>88</v>
      </c>
      <c r="L2367" t="s">
        <v>89</v>
      </c>
      <c r="M2367" t="s">
        <v>3772</v>
      </c>
      <c r="N2367" t="s">
        <v>296</v>
      </c>
      <c r="O2367" t="s">
        <v>3774</v>
      </c>
      <c r="P2367" t="s">
        <v>1828</v>
      </c>
      <c r="Q2367" t="s">
        <v>299</v>
      </c>
      <c r="R2367" t="s">
        <v>72</v>
      </c>
      <c r="S2367" s="83">
        <v>0</v>
      </c>
      <c r="T2367" s="83">
        <v>0</v>
      </c>
      <c r="U2367" s="83">
        <v>0</v>
      </c>
      <c r="V2367" s="83">
        <v>0</v>
      </c>
      <c r="W2367" s="83">
        <v>0</v>
      </c>
      <c r="X2367" s="83">
        <v>0</v>
      </c>
      <c r="Y2367">
        <v>0</v>
      </c>
      <c r="Z2367" s="83">
        <v>0</v>
      </c>
      <c r="AA2367" s="83">
        <v>0</v>
      </c>
    </row>
    <row r="2368" spans="1:27" x14ac:dyDescent="0.25">
      <c r="A2368" t="s">
        <v>1529</v>
      </c>
      <c r="B2368" t="s">
        <v>1529</v>
      </c>
      <c r="C2368" t="s">
        <v>3128</v>
      </c>
      <c r="D2368" t="s">
        <v>2723</v>
      </c>
      <c r="E2368" t="s">
        <v>3129</v>
      </c>
      <c r="F2368" t="s">
        <v>2745</v>
      </c>
      <c r="G2368" t="s">
        <v>2310</v>
      </c>
      <c r="H2368" t="s">
        <v>2746</v>
      </c>
      <c r="I2368" t="s">
        <v>68</v>
      </c>
      <c r="J2368" t="s">
        <v>77</v>
      </c>
      <c r="K2368" t="s">
        <v>88</v>
      </c>
      <c r="L2368" t="s">
        <v>89</v>
      </c>
      <c r="M2368" t="s">
        <v>3772</v>
      </c>
      <c r="N2368" t="s">
        <v>296</v>
      </c>
      <c r="O2368" t="s">
        <v>334</v>
      </c>
      <c r="P2368" t="s">
        <v>1605</v>
      </c>
      <c r="Q2368" t="s">
        <v>1606</v>
      </c>
      <c r="R2368" t="s">
        <v>72</v>
      </c>
      <c r="S2368" s="83">
        <v>350.8</v>
      </c>
      <c r="T2368" s="83">
        <v>526.20000000000005</v>
      </c>
      <c r="U2368" s="83">
        <v>-175.40000000000003</v>
      </c>
      <c r="V2368" s="83">
        <v>0</v>
      </c>
      <c r="W2368" s="83">
        <v>0</v>
      </c>
      <c r="X2368" s="83">
        <v>4.0532075558974681</v>
      </c>
      <c r="Y2368">
        <v>0</v>
      </c>
      <c r="Z2368" s="83">
        <v>-17.54</v>
      </c>
      <c r="AA2368" s="83">
        <v>-13.486792444102534</v>
      </c>
    </row>
    <row r="2369" spans="1:27" x14ac:dyDescent="0.25">
      <c r="A2369" t="s">
        <v>1529</v>
      </c>
      <c r="B2369" t="s">
        <v>1529</v>
      </c>
      <c r="C2369" t="s">
        <v>3128</v>
      </c>
      <c r="D2369" t="s">
        <v>2723</v>
      </c>
      <c r="E2369" t="s">
        <v>3129</v>
      </c>
      <c r="F2369" t="s">
        <v>2745</v>
      </c>
      <c r="G2369" t="s">
        <v>2310</v>
      </c>
      <c r="H2369" t="s">
        <v>2746</v>
      </c>
      <c r="I2369" t="s">
        <v>68</v>
      </c>
      <c r="J2369" t="s">
        <v>77</v>
      </c>
      <c r="K2369" t="s">
        <v>88</v>
      </c>
      <c r="L2369" t="s">
        <v>89</v>
      </c>
      <c r="M2369" t="s">
        <v>3772</v>
      </c>
      <c r="N2369" t="s">
        <v>277</v>
      </c>
      <c r="O2369" t="s">
        <v>278</v>
      </c>
      <c r="P2369" t="s">
        <v>281</v>
      </c>
      <c r="Q2369" t="s">
        <v>282</v>
      </c>
      <c r="R2369" t="s">
        <v>72</v>
      </c>
      <c r="S2369" s="83">
        <v>2556.8999999999996</v>
      </c>
      <c r="T2369" s="83">
        <v>4630.5</v>
      </c>
      <c r="U2369" s="83">
        <v>-2073.6000000000004</v>
      </c>
      <c r="V2369" s="83">
        <v>0</v>
      </c>
      <c r="W2369" s="83">
        <v>0</v>
      </c>
      <c r="X2369" s="83">
        <v>35.667764324559528</v>
      </c>
      <c r="Y2369">
        <v>0</v>
      </c>
      <c r="Z2369" s="83">
        <v>-207.36000000000007</v>
      </c>
      <c r="AA2369" s="83">
        <v>-171.69223567544049</v>
      </c>
    </row>
    <row r="2370" spans="1:27" x14ac:dyDescent="0.25">
      <c r="A2370" t="s">
        <v>1529</v>
      </c>
      <c r="B2370" t="s">
        <v>1529</v>
      </c>
      <c r="C2370" t="s">
        <v>3128</v>
      </c>
      <c r="D2370" t="s">
        <v>2723</v>
      </c>
      <c r="E2370" t="s">
        <v>3129</v>
      </c>
      <c r="F2370" t="s">
        <v>2745</v>
      </c>
      <c r="G2370" t="s">
        <v>2310</v>
      </c>
      <c r="H2370" t="s">
        <v>2746</v>
      </c>
      <c r="I2370" t="s">
        <v>68</v>
      </c>
      <c r="J2370" t="s">
        <v>77</v>
      </c>
      <c r="K2370" t="s">
        <v>88</v>
      </c>
      <c r="L2370" t="s">
        <v>89</v>
      </c>
      <c r="M2370" t="s">
        <v>3772</v>
      </c>
      <c r="N2370" t="s">
        <v>277</v>
      </c>
      <c r="O2370" t="s">
        <v>278</v>
      </c>
      <c r="P2370" t="s">
        <v>283</v>
      </c>
      <c r="Q2370" t="s">
        <v>284</v>
      </c>
      <c r="R2370" t="s">
        <v>72</v>
      </c>
      <c r="S2370" s="83">
        <v>0</v>
      </c>
      <c r="T2370" s="83">
        <v>-850.8</v>
      </c>
      <c r="U2370" s="83">
        <v>850.8</v>
      </c>
      <c r="V2370" s="83">
        <v>0</v>
      </c>
      <c r="W2370" s="83">
        <v>0</v>
      </c>
      <c r="X2370" s="83">
        <v>-6.5535328554875809</v>
      </c>
      <c r="Y2370">
        <v>0</v>
      </c>
      <c r="Z2370" s="83">
        <v>85.08</v>
      </c>
      <c r="AA2370" s="83">
        <v>78.526467144512424</v>
      </c>
    </row>
    <row r="2371" spans="1:27" x14ac:dyDescent="0.25">
      <c r="A2371" t="s">
        <v>1529</v>
      </c>
      <c r="B2371" t="s">
        <v>1529</v>
      </c>
      <c r="C2371" t="s">
        <v>3128</v>
      </c>
      <c r="D2371" t="s">
        <v>2723</v>
      </c>
      <c r="E2371" t="s">
        <v>3129</v>
      </c>
      <c r="F2371" t="s">
        <v>2745</v>
      </c>
      <c r="G2371" t="s">
        <v>2310</v>
      </c>
      <c r="H2371" t="s">
        <v>2746</v>
      </c>
      <c r="I2371" t="s">
        <v>68</v>
      </c>
      <c r="J2371" t="s">
        <v>77</v>
      </c>
      <c r="K2371" t="s">
        <v>88</v>
      </c>
      <c r="L2371" t="s">
        <v>89</v>
      </c>
      <c r="M2371" t="s">
        <v>3772</v>
      </c>
      <c r="N2371" t="s">
        <v>277</v>
      </c>
      <c r="O2371" t="s">
        <v>278</v>
      </c>
      <c r="P2371" t="s">
        <v>285</v>
      </c>
      <c r="Q2371" t="s">
        <v>286</v>
      </c>
      <c r="R2371" t="s">
        <v>72</v>
      </c>
      <c r="S2371" s="83">
        <v>4095.2000000000003</v>
      </c>
      <c r="T2371" s="83">
        <v>4287.5</v>
      </c>
      <c r="U2371" s="83">
        <v>-192.29999999999973</v>
      </c>
      <c r="V2371" s="83">
        <v>0</v>
      </c>
      <c r="W2371" s="83">
        <v>0</v>
      </c>
      <c r="X2371" s="83">
        <v>33.025707707925484</v>
      </c>
      <c r="Y2371">
        <v>0</v>
      </c>
      <c r="Z2371" s="83">
        <v>-19.229999999999905</v>
      </c>
      <c r="AA2371" s="83">
        <v>13.795707707925544</v>
      </c>
    </row>
    <row r="2372" spans="1:27" x14ac:dyDescent="0.25">
      <c r="A2372" t="s">
        <v>1529</v>
      </c>
      <c r="B2372" t="s">
        <v>1529</v>
      </c>
      <c r="C2372" t="s">
        <v>3128</v>
      </c>
      <c r="D2372" t="s">
        <v>2723</v>
      </c>
      <c r="E2372" t="s">
        <v>3129</v>
      </c>
      <c r="F2372" t="s">
        <v>2745</v>
      </c>
      <c r="G2372" t="s">
        <v>2310</v>
      </c>
      <c r="H2372" t="s">
        <v>2746</v>
      </c>
      <c r="I2372" t="s">
        <v>68</v>
      </c>
      <c r="J2372" t="s">
        <v>77</v>
      </c>
      <c r="K2372" t="s">
        <v>88</v>
      </c>
      <c r="L2372" t="s">
        <v>89</v>
      </c>
      <c r="M2372" t="s">
        <v>3772</v>
      </c>
      <c r="N2372" t="s">
        <v>277</v>
      </c>
      <c r="O2372" t="s">
        <v>278</v>
      </c>
      <c r="P2372" t="s">
        <v>1594</v>
      </c>
      <c r="Q2372" t="s">
        <v>1595</v>
      </c>
      <c r="R2372" t="s">
        <v>72</v>
      </c>
      <c r="S2372" s="83">
        <v>2326.4</v>
      </c>
      <c r="T2372" s="83">
        <v>2469.6</v>
      </c>
      <c r="U2372" s="83">
        <v>-143.19999999999982</v>
      </c>
      <c r="V2372" s="83">
        <v>0</v>
      </c>
      <c r="W2372" s="83">
        <v>0</v>
      </c>
      <c r="X2372" s="83">
        <v>19.02280763976508</v>
      </c>
      <c r="Y2372">
        <v>0</v>
      </c>
      <c r="Z2372" s="83">
        <v>-14.319999999999965</v>
      </c>
      <c r="AA2372" s="83">
        <v>4.7028076397650977</v>
      </c>
    </row>
    <row r="2373" spans="1:27" x14ac:dyDescent="0.25">
      <c r="A2373" t="s">
        <v>1529</v>
      </c>
      <c r="B2373" t="s">
        <v>1529</v>
      </c>
      <c r="C2373" t="s">
        <v>3128</v>
      </c>
      <c r="D2373" t="s">
        <v>2723</v>
      </c>
      <c r="E2373" t="s">
        <v>3129</v>
      </c>
      <c r="F2373" t="s">
        <v>2745</v>
      </c>
      <c r="G2373" t="s">
        <v>2310</v>
      </c>
      <c r="H2373" t="s">
        <v>2746</v>
      </c>
      <c r="I2373" t="s">
        <v>68</v>
      </c>
      <c r="J2373" t="s">
        <v>77</v>
      </c>
      <c r="K2373" t="s">
        <v>88</v>
      </c>
      <c r="L2373" t="s">
        <v>89</v>
      </c>
      <c r="M2373" t="s">
        <v>3772</v>
      </c>
      <c r="N2373" t="s">
        <v>277</v>
      </c>
      <c r="O2373" t="s">
        <v>278</v>
      </c>
      <c r="P2373" t="s">
        <v>1596</v>
      </c>
      <c r="Q2373" t="s">
        <v>1597</v>
      </c>
      <c r="R2373" t="s">
        <v>72</v>
      </c>
      <c r="S2373" s="83">
        <v>2290.6</v>
      </c>
      <c r="T2373" s="83">
        <v>1852.1999999999998</v>
      </c>
      <c r="U2373" s="83">
        <v>438.40000000000009</v>
      </c>
      <c r="V2373" s="83">
        <v>0</v>
      </c>
      <c r="W2373" s="83">
        <v>0</v>
      </c>
      <c r="X2373" s="83">
        <v>14.267105729823811</v>
      </c>
      <c r="Y2373">
        <v>0</v>
      </c>
      <c r="Z2373" s="83">
        <v>43.84</v>
      </c>
      <c r="AA2373" s="83">
        <v>58.107105729823814</v>
      </c>
    </row>
    <row r="2374" spans="1:27" x14ac:dyDescent="0.25">
      <c r="A2374" t="s">
        <v>1529</v>
      </c>
      <c r="B2374" t="s">
        <v>1529</v>
      </c>
      <c r="C2374" t="s">
        <v>3128</v>
      </c>
      <c r="D2374" t="s">
        <v>2723</v>
      </c>
      <c r="E2374" t="s">
        <v>3129</v>
      </c>
      <c r="F2374" t="s">
        <v>2745</v>
      </c>
      <c r="G2374" t="s">
        <v>2310</v>
      </c>
      <c r="H2374" t="s">
        <v>2746</v>
      </c>
      <c r="I2374" t="s">
        <v>68</v>
      </c>
      <c r="J2374" t="s">
        <v>77</v>
      </c>
      <c r="K2374" t="s">
        <v>88</v>
      </c>
      <c r="L2374" t="s">
        <v>89</v>
      </c>
      <c r="M2374" t="s">
        <v>3772</v>
      </c>
      <c r="N2374" t="s">
        <v>277</v>
      </c>
      <c r="O2374" t="s">
        <v>287</v>
      </c>
      <c r="P2374" t="s">
        <v>288</v>
      </c>
      <c r="Q2374" t="s">
        <v>289</v>
      </c>
      <c r="R2374" t="s">
        <v>72</v>
      </c>
      <c r="S2374" s="83">
        <v>13524.9</v>
      </c>
      <c r="T2374" s="83">
        <v>6345</v>
      </c>
      <c r="U2374" s="83">
        <v>7179.9</v>
      </c>
      <c r="V2374" s="83">
        <v>0</v>
      </c>
      <c r="W2374" s="83">
        <v>0</v>
      </c>
      <c r="X2374" s="83">
        <v>48.874196013244834</v>
      </c>
      <c r="Y2374">
        <v>0</v>
      </c>
      <c r="Z2374" s="83">
        <v>717.99</v>
      </c>
      <c r="AA2374" s="83">
        <v>766.86419601324485</v>
      </c>
    </row>
    <row r="2375" spans="1:27" x14ac:dyDescent="0.25">
      <c r="A2375" t="s">
        <v>1529</v>
      </c>
      <c r="B2375" t="s">
        <v>1529</v>
      </c>
      <c r="C2375" t="s">
        <v>3128</v>
      </c>
      <c r="D2375" t="s">
        <v>2723</v>
      </c>
      <c r="E2375" t="s">
        <v>3129</v>
      </c>
      <c r="F2375" t="s">
        <v>2745</v>
      </c>
      <c r="G2375" t="s">
        <v>2310</v>
      </c>
      <c r="H2375" t="s">
        <v>2746</v>
      </c>
      <c r="I2375" t="s">
        <v>68</v>
      </c>
      <c r="J2375" t="s">
        <v>77</v>
      </c>
      <c r="K2375" t="s">
        <v>88</v>
      </c>
      <c r="L2375" t="s">
        <v>89</v>
      </c>
      <c r="M2375" t="s">
        <v>3772</v>
      </c>
      <c r="N2375" t="s">
        <v>277</v>
      </c>
      <c r="O2375" t="s">
        <v>287</v>
      </c>
      <c r="P2375" t="s">
        <v>290</v>
      </c>
      <c r="Q2375" t="s">
        <v>291</v>
      </c>
      <c r="R2375" t="s">
        <v>72</v>
      </c>
      <c r="S2375" s="83">
        <v>4093.5999999999995</v>
      </c>
      <c r="T2375" s="83">
        <v>1548.6000000000001</v>
      </c>
      <c r="U2375" s="83">
        <v>2544.9999999999991</v>
      </c>
      <c r="V2375" s="83">
        <v>0</v>
      </c>
      <c r="W2375" s="83">
        <v>0</v>
      </c>
      <c r="X2375" s="83">
        <v>11.928538998599048</v>
      </c>
      <c r="Y2375">
        <v>0</v>
      </c>
      <c r="Z2375" s="83">
        <v>254.49999999999994</v>
      </c>
      <c r="AA2375" s="83">
        <v>266.42853899859898</v>
      </c>
    </row>
    <row r="2376" spans="1:27" x14ac:dyDescent="0.25">
      <c r="A2376" t="s">
        <v>1529</v>
      </c>
      <c r="B2376" t="s">
        <v>1529</v>
      </c>
      <c r="C2376" t="s">
        <v>3128</v>
      </c>
      <c r="D2376" t="s">
        <v>2723</v>
      </c>
      <c r="E2376" t="s">
        <v>3129</v>
      </c>
      <c r="F2376" t="s">
        <v>2745</v>
      </c>
      <c r="G2376" t="s">
        <v>2310</v>
      </c>
      <c r="H2376" t="s">
        <v>2746</v>
      </c>
      <c r="I2376" t="s">
        <v>68</v>
      </c>
      <c r="J2376" t="s">
        <v>77</v>
      </c>
      <c r="K2376" t="s">
        <v>88</v>
      </c>
      <c r="L2376" t="s">
        <v>89</v>
      </c>
      <c r="M2376" t="s">
        <v>3772</v>
      </c>
      <c r="N2376" t="s">
        <v>277</v>
      </c>
      <c r="O2376" t="s">
        <v>287</v>
      </c>
      <c r="P2376" t="s">
        <v>292</v>
      </c>
      <c r="Q2376" t="s">
        <v>293</v>
      </c>
      <c r="R2376" t="s">
        <v>72</v>
      </c>
      <c r="S2376" s="83">
        <v>11484</v>
      </c>
      <c r="T2376" s="83">
        <v>4700</v>
      </c>
      <c r="U2376" s="83">
        <v>6784</v>
      </c>
      <c r="V2376" s="83">
        <v>0</v>
      </c>
      <c r="W2376" s="83">
        <v>0</v>
      </c>
      <c r="X2376" s="83">
        <v>36.203108157959136</v>
      </c>
      <c r="Y2376">
        <v>0</v>
      </c>
      <c r="Z2376" s="83">
        <v>678.40000000000009</v>
      </c>
      <c r="AA2376" s="83">
        <v>714.60310815795924</v>
      </c>
    </row>
    <row r="2377" spans="1:27" x14ac:dyDescent="0.25">
      <c r="A2377" t="s">
        <v>1529</v>
      </c>
      <c r="B2377" t="s">
        <v>1529</v>
      </c>
      <c r="C2377" t="s">
        <v>3128</v>
      </c>
      <c r="D2377" t="s">
        <v>2723</v>
      </c>
      <c r="E2377" t="s">
        <v>3129</v>
      </c>
      <c r="F2377" t="s">
        <v>2745</v>
      </c>
      <c r="G2377" t="s">
        <v>2310</v>
      </c>
      <c r="H2377" t="s">
        <v>2746</v>
      </c>
      <c r="I2377" t="s">
        <v>68</v>
      </c>
      <c r="J2377" t="s">
        <v>77</v>
      </c>
      <c r="K2377" t="s">
        <v>88</v>
      </c>
      <c r="L2377" t="s">
        <v>89</v>
      </c>
      <c r="M2377" t="s">
        <v>3772</v>
      </c>
      <c r="N2377" t="s">
        <v>277</v>
      </c>
      <c r="O2377" t="s">
        <v>287</v>
      </c>
      <c r="P2377" t="s">
        <v>294</v>
      </c>
      <c r="Q2377" t="s">
        <v>295</v>
      </c>
      <c r="R2377" t="s">
        <v>72</v>
      </c>
      <c r="S2377" s="83">
        <v>9457</v>
      </c>
      <c r="T2377" s="83">
        <v>1548.6</v>
      </c>
      <c r="U2377" s="83">
        <v>7908.4</v>
      </c>
      <c r="V2377" s="83">
        <v>0</v>
      </c>
      <c r="W2377" s="83">
        <v>0</v>
      </c>
      <c r="X2377" s="83">
        <v>11.928538998599047</v>
      </c>
      <c r="Y2377">
        <v>0</v>
      </c>
      <c r="Z2377" s="83">
        <v>790.83999999999992</v>
      </c>
      <c r="AA2377" s="83">
        <v>802.76853899859907</v>
      </c>
    </row>
    <row r="2378" spans="1:27" x14ac:dyDescent="0.25">
      <c r="A2378" t="s">
        <v>1529</v>
      </c>
      <c r="B2378" t="s">
        <v>1529</v>
      </c>
      <c r="C2378" t="s">
        <v>3128</v>
      </c>
      <c r="D2378" t="s">
        <v>2723</v>
      </c>
      <c r="E2378" t="s">
        <v>3129</v>
      </c>
      <c r="F2378" t="s">
        <v>2745</v>
      </c>
      <c r="G2378" t="s">
        <v>2310</v>
      </c>
      <c r="H2378" t="s">
        <v>2746</v>
      </c>
      <c r="I2378" t="s">
        <v>68</v>
      </c>
      <c r="J2378" t="s">
        <v>77</v>
      </c>
      <c r="K2378" t="s">
        <v>88</v>
      </c>
      <c r="L2378" t="s">
        <v>89</v>
      </c>
      <c r="M2378" t="s">
        <v>3772</v>
      </c>
      <c r="N2378" t="s">
        <v>277</v>
      </c>
      <c r="O2378" t="s">
        <v>287</v>
      </c>
      <c r="P2378" t="s">
        <v>1598</v>
      </c>
      <c r="Q2378" t="s">
        <v>1599</v>
      </c>
      <c r="R2378" t="s">
        <v>72</v>
      </c>
      <c r="S2378" s="83">
        <v>0</v>
      </c>
      <c r="T2378" s="83">
        <v>1327.8000000000002</v>
      </c>
      <c r="U2378" s="83">
        <v>-1327.8000000000002</v>
      </c>
      <c r="V2378" s="83">
        <v>0</v>
      </c>
      <c r="W2378" s="83">
        <v>0</v>
      </c>
      <c r="X2378" s="83">
        <v>10.227763194071946</v>
      </c>
      <c r="Y2378">
        <v>0</v>
      </c>
      <c r="Z2378" s="83">
        <v>-132.78000000000003</v>
      </c>
      <c r="AA2378" s="83">
        <v>-122.55223680592809</v>
      </c>
    </row>
    <row r="2379" spans="1:27" x14ac:dyDescent="0.25">
      <c r="A2379" t="s">
        <v>1529</v>
      </c>
      <c r="B2379" t="s">
        <v>1529</v>
      </c>
      <c r="C2379" t="s">
        <v>3128</v>
      </c>
      <c r="D2379" t="s">
        <v>2723</v>
      </c>
      <c r="E2379" t="s">
        <v>3129</v>
      </c>
      <c r="F2379" t="s">
        <v>2745</v>
      </c>
      <c r="G2379" t="s">
        <v>2310</v>
      </c>
      <c r="H2379" t="s">
        <v>2746</v>
      </c>
      <c r="I2379" t="s">
        <v>68</v>
      </c>
      <c r="J2379" t="s">
        <v>77</v>
      </c>
      <c r="K2379" t="s">
        <v>88</v>
      </c>
      <c r="L2379" t="s">
        <v>89</v>
      </c>
      <c r="M2379" t="s">
        <v>3772</v>
      </c>
      <c r="N2379" t="s">
        <v>277</v>
      </c>
      <c r="O2379" t="s">
        <v>287</v>
      </c>
      <c r="P2379" t="s">
        <v>1600</v>
      </c>
      <c r="Q2379" t="s">
        <v>1601</v>
      </c>
      <c r="R2379" t="s">
        <v>72</v>
      </c>
      <c r="S2379" s="83">
        <v>221.3</v>
      </c>
      <c r="T2379" s="83">
        <v>1327.8000000000002</v>
      </c>
      <c r="U2379" s="83">
        <v>-1106.5000000000002</v>
      </c>
      <c r="V2379" s="83">
        <v>0</v>
      </c>
      <c r="W2379" s="83">
        <v>0</v>
      </c>
      <c r="X2379" s="83">
        <v>10.227763194071946</v>
      </c>
      <c r="Y2379">
        <v>0</v>
      </c>
      <c r="Z2379" s="83">
        <v>-110.65000000000003</v>
      </c>
      <c r="AA2379" s="83">
        <v>-100.42223680592809</v>
      </c>
    </row>
    <row r="2380" spans="1:27" x14ac:dyDescent="0.25">
      <c r="A2380" t="s">
        <v>1529</v>
      </c>
      <c r="B2380" t="s">
        <v>1529</v>
      </c>
      <c r="C2380" t="s">
        <v>3128</v>
      </c>
      <c r="D2380" t="s">
        <v>2723</v>
      </c>
      <c r="E2380" t="s">
        <v>3129</v>
      </c>
      <c r="F2380" t="s">
        <v>2745</v>
      </c>
      <c r="G2380" t="s">
        <v>2310</v>
      </c>
      <c r="H2380" t="s">
        <v>2746</v>
      </c>
      <c r="I2380" t="s">
        <v>68</v>
      </c>
      <c r="J2380" t="s">
        <v>77</v>
      </c>
      <c r="K2380" t="s">
        <v>88</v>
      </c>
      <c r="L2380" t="s">
        <v>89</v>
      </c>
      <c r="M2380" t="s">
        <v>3772</v>
      </c>
      <c r="N2380" t="s">
        <v>277</v>
      </c>
      <c r="O2380" t="s">
        <v>606</v>
      </c>
      <c r="P2380" t="s">
        <v>3215</v>
      </c>
      <c r="Q2380" t="s">
        <v>3216</v>
      </c>
      <c r="R2380" t="s">
        <v>72</v>
      </c>
      <c r="S2380" s="83">
        <v>0</v>
      </c>
      <c r="T2380" s="83">
        <v>723.3</v>
      </c>
      <c r="U2380" s="83">
        <v>-723.3</v>
      </c>
      <c r="V2380" s="83">
        <v>0</v>
      </c>
      <c r="W2380" s="83">
        <v>0</v>
      </c>
      <c r="X2380" s="83">
        <v>5.5714272618408174</v>
      </c>
      <c r="Y2380">
        <v>0</v>
      </c>
      <c r="Z2380" s="83">
        <v>-72.33</v>
      </c>
      <c r="AA2380" s="83">
        <v>-66.758572738159188</v>
      </c>
    </row>
    <row r="2381" spans="1:27" x14ac:dyDescent="0.25">
      <c r="A2381" t="s">
        <v>1529</v>
      </c>
      <c r="B2381" t="s">
        <v>1529</v>
      </c>
      <c r="C2381" t="s">
        <v>3128</v>
      </c>
      <c r="D2381" t="s">
        <v>2723</v>
      </c>
      <c r="E2381" t="s">
        <v>3129</v>
      </c>
      <c r="F2381" t="s">
        <v>2745</v>
      </c>
      <c r="G2381" t="s">
        <v>2310</v>
      </c>
      <c r="H2381" t="s">
        <v>2746</v>
      </c>
      <c r="I2381" t="s">
        <v>68</v>
      </c>
      <c r="J2381" t="s">
        <v>77</v>
      </c>
      <c r="K2381" t="s">
        <v>88</v>
      </c>
      <c r="L2381" t="s">
        <v>89</v>
      </c>
      <c r="M2381" t="s">
        <v>3772</v>
      </c>
      <c r="N2381" t="s">
        <v>277</v>
      </c>
      <c r="O2381" t="s">
        <v>606</v>
      </c>
      <c r="P2381" t="s">
        <v>3217</v>
      </c>
      <c r="Q2381" t="s">
        <v>3218</v>
      </c>
      <c r="R2381" t="s">
        <v>72</v>
      </c>
      <c r="S2381" s="83">
        <v>0</v>
      </c>
      <c r="T2381" s="83">
        <v>723.3</v>
      </c>
      <c r="U2381" s="83">
        <v>-723.3</v>
      </c>
      <c r="V2381" s="83">
        <v>0</v>
      </c>
      <c r="W2381" s="83">
        <v>0</v>
      </c>
      <c r="X2381" s="83">
        <v>5.5714272618408174</v>
      </c>
      <c r="Y2381">
        <v>0</v>
      </c>
      <c r="Z2381" s="83">
        <v>-72.33</v>
      </c>
      <c r="AA2381" s="83">
        <v>-66.758572738159188</v>
      </c>
    </row>
    <row r="2382" spans="1:27" x14ac:dyDescent="0.25">
      <c r="A2382" t="s">
        <v>1529</v>
      </c>
      <c r="B2382" t="s">
        <v>1529</v>
      </c>
      <c r="C2382" t="s">
        <v>3128</v>
      </c>
      <c r="D2382" t="s">
        <v>2723</v>
      </c>
      <c r="E2382" t="s">
        <v>3129</v>
      </c>
      <c r="F2382" t="s">
        <v>2745</v>
      </c>
      <c r="G2382" t="s">
        <v>2310</v>
      </c>
      <c r="H2382" t="s">
        <v>2746</v>
      </c>
      <c r="I2382" t="s">
        <v>68</v>
      </c>
      <c r="J2382" t="s">
        <v>77</v>
      </c>
      <c r="K2382" t="s">
        <v>88</v>
      </c>
      <c r="L2382" t="s">
        <v>89</v>
      </c>
      <c r="M2382" t="s">
        <v>3776</v>
      </c>
      <c r="N2382" t="s">
        <v>238</v>
      </c>
      <c r="O2382" t="s">
        <v>239</v>
      </c>
      <c r="P2382" t="s">
        <v>242</v>
      </c>
      <c r="Q2382" t="s">
        <v>243</v>
      </c>
      <c r="R2382" t="s">
        <v>72</v>
      </c>
      <c r="S2382" s="83">
        <v>0</v>
      </c>
      <c r="T2382" s="83">
        <v>1435.2</v>
      </c>
      <c r="U2382" s="83">
        <v>-1435.2</v>
      </c>
      <c r="V2382" s="83">
        <v>0</v>
      </c>
      <c r="W2382" s="83">
        <v>0</v>
      </c>
      <c r="X2382" s="83">
        <v>11.055042729426161</v>
      </c>
      <c r="Y2382">
        <v>0</v>
      </c>
      <c r="Z2382" s="83">
        <v>-143.52000000000001</v>
      </c>
      <c r="AA2382" s="83">
        <v>-132.46495727057385</v>
      </c>
    </row>
    <row r="2383" spans="1:27" x14ac:dyDescent="0.25">
      <c r="A2383" t="s">
        <v>1529</v>
      </c>
      <c r="B2383" t="s">
        <v>1529</v>
      </c>
      <c r="C2383" t="s">
        <v>3128</v>
      </c>
      <c r="D2383" t="s">
        <v>2723</v>
      </c>
      <c r="E2383" t="s">
        <v>3129</v>
      </c>
      <c r="F2383" t="s">
        <v>2745</v>
      </c>
      <c r="G2383" t="s">
        <v>2310</v>
      </c>
      <c r="H2383" t="s">
        <v>2746</v>
      </c>
      <c r="I2383" t="s">
        <v>68</v>
      </c>
      <c r="J2383" t="s">
        <v>77</v>
      </c>
      <c r="K2383" t="s">
        <v>88</v>
      </c>
      <c r="L2383" t="s">
        <v>89</v>
      </c>
      <c r="M2383" t="s">
        <v>3777</v>
      </c>
      <c r="N2383" t="s">
        <v>221</v>
      </c>
      <c r="O2383" t="s">
        <v>233</v>
      </c>
      <c r="P2383" t="s">
        <v>236</v>
      </c>
      <c r="Q2383" t="s">
        <v>237</v>
      </c>
      <c r="R2383" t="s">
        <v>72</v>
      </c>
      <c r="S2383" s="83">
        <v>0</v>
      </c>
      <c r="T2383" s="83">
        <v>11927.5</v>
      </c>
      <c r="U2383" s="83">
        <v>-11927.5</v>
      </c>
      <c r="V2383" s="83">
        <v>0</v>
      </c>
      <c r="W2383" s="83">
        <v>0</v>
      </c>
      <c r="X2383" s="83">
        <v>91.875015437033539</v>
      </c>
      <c r="Y2383">
        <v>0</v>
      </c>
      <c r="Z2383" s="83">
        <v>-1192.75</v>
      </c>
      <c r="AA2383" s="83">
        <v>-1100.8749845629663</v>
      </c>
    </row>
    <row r="2384" spans="1:27" x14ac:dyDescent="0.25">
      <c r="A2384" t="s">
        <v>1529</v>
      </c>
      <c r="B2384" t="s">
        <v>1529</v>
      </c>
      <c r="C2384" t="s">
        <v>3128</v>
      </c>
      <c r="D2384" t="s">
        <v>2723</v>
      </c>
      <c r="E2384" t="s">
        <v>3129</v>
      </c>
      <c r="F2384" t="s">
        <v>2745</v>
      </c>
      <c r="G2384" t="s">
        <v>2310</v>
      </c>
      <c r="H2384" t="s">
        <v>2746</v>
      </c>
      <c r="I2384" t="s">
        <v>68</v>
      </c>
      <c r="J2384" t="s">
        <v>77</v>
      </c>
      <c r="K2384" t="s">
        <v>88</v>
      </c>
      <c r="L2384" t="s">
        <v>89</v>
      </c>
      <c r="M2384" t="s">
        <v>3777</v>
      </c>
      <c r="N2384" t="s">
        <v>221</v>
      </c>
      <c r="O2384" t="s">
        <v>233</v>
      </c>
      <c r="P2384" t="s">
        <v>592</v>
      </c>
      <c r="Q2384" t="s">
        <v>593</v>
      </c>
      <c r="R2384" t="s">
        <v>72</v>
      </c>
      <c r="S2384" s="83">
        <v>0</v>
      </c>
      <c r="T2384" s="83">
        <v>17926.900000000001</v>
      </c>
      <c r="U2384" s="83">
        <v>-17926.900000000001</v>
      </c>
      <c r="V2384" s="83">
        <v>0</v>
      </c>
      <c r="W2384" s="83">
        <v>0</v>
      </c>
      <c r="X2384" s="83">
        <v>138.08712758232292</v>
      </c>
      <c r="Y2384">
        <v>0</v>
      </c>
      <c r="Z2384" s="83">
        <v>-1792.6900000000003</v>
      </c>
      <c r="AA2384" s="83">
        <v>-1654.6028724176774</v>
      </c>
    </row>
    <row r="2385" spans="1:27" x14ac:dyDescent="0.25">
      <c r="A2385" t="s">
        <v>1529</v>
      </c>
      <c r="B2385" t="s">
        <v>1529</v>
      </c>
      <c r="C2385" t="s">
        <v>3128</v>
      </c>
      <c r="D2385" t="s">
        <v>2723</v>
      </c>
      <c r="E2385" t="s">
        <v>3129</v>
      </c>
      <c r="F2385" t="s">
        <v>2745</v>
      </c>
      <c r="G2385" t="s">
        <v>2310</v>
      </c>
      <c r="H2385" t="s">
        <v>2746</v>
      </c>
      <c r="I2385" t="s">
        <v>68</v>
      </c>
      <c r="J2385" t="s">
        <v>77</v>
      </c>
      <c r="K2385" t="s">
        <v>88</v>
      </c>
      <c r="L2385" t="s">
        <v>89</v>
      </c>
      <c r="M2385" t="s">
        <v>3777</v>
      </c>
      <c r="N2385" t="s">
        <v>221</v>
      </c>
      <c r="O2385" t="s">
        <v>222</v>
      </c>
      <c r="P2385" t="s">
        <v>223</v>
      </c>
      <c r="Q2385" t="s">
        <v>224</v>
      </c>
      <c r="R2385" t="s">
        <v>72</v>
      </c>
      <c r="S2385" s="83">
        <v>107514.2</v>
      </c>
      <c r="T2385" s="83">
        <v>0</v>
      </c>
      <c r="U2385" s="83">
        <v>107514.2</v>
      </c>
      <c r="V2385" s="83">
        <v>0</v>
      </c>
      <c r="W2385" s="83">
        <v>0</v>
      </c>
      <c r="X2385" s="83">
        <v>0</v>
      </c>
      <c r="Y2385">
        <v>0</v>
      </c>
      <c r="Z2385" s="83">
        <v>10751.42</v>
      </c>
      <c r="AA2385" s="83">
        <v>10751.42</v>
      </c>
    </row>
    <row r="2386" spans="1:27" x14ac:dyDescent="0.25">
      <c r="A2386" t="s">
        <v>1529</v>
      </c>
      <c r="B2386" t="s">
        <v>1529</v>
      </c>
      <c r="C2386" t="s">
        <v>3128</v>
      </c>
      <c r="D2386" t="s">
        <v>2723</v>
      </c>
      <c r="E2386" t="s">
        <v>3129</v>
      </c>
      <c r="F2386" t="s">
        <v>2745</v>
      </c>
      <c r="G2386" t="s">
        <v>2310</v>
      </c>
      <c r="H2386" t="s">
        <v>2746</v>
      </c>
      <c r="I2386" t="s">
        <v>68</v>
      </c>
      <c r="J2386" t="s">
        <v>77</v>
      </c>
      <c r="K2386" t="s">
        <v>88</v>
      </c>
      <c r="L2386" t="s">
        <v>89</v>
      </c>
      <c r="M2386" t="s">
        <v>3777</v>
      </c>
      <c r="N2386" t="s">
        <v>221</v>
      </c>
      <c r="O2386" t="s">
        <v>222</v>
      </c>
      <c r="P2386" t="s">
        <v>462</v>
      </c>
      <c r="Q2386" t="s">
        <v>463</v>
      </c>
      <c r="R2386" t="s">
        <v>72</v>
      </c>
      <c r="S2386" s="83">
        <v>31340</v>
      </c>
      <c r="T2386" s="83">
        <v>7484.4</v>
      </c>
      <c r="U2386" s="83">
        <v>23855.599999999999</v>
      </c>
      <c r="V2386" s="83">
        <v>0</v>
      </c>
      <c r="W2386" s="83">
        <v>0</v>
      </c>
      <c r="X2386" s="83">
        <v>57.650753765410499</v>
      </c>
      <c r="Y2386">
        <v>0</v>
      </c>
      <c r="Z2386" s="83">
        <v>2385.56</v>
      </c>
      <c r="AA2386" s="83">
        <v>2443.2107537654101</v>
      </c>
    </row>
    <row r="2387" spans="1:27" x14ac:dyDescent="0.25">
      <c r="A2387" t="s">
        <v>1529</v>
      </c>
      <c r="B2387" t="s">
        <v>1529</v>
      </c>
      <c r="C2387" t="s">
        <v>3128</v>
      </c>
      <c r="D2387" t="s">
        <v>2723</v>
      </c>
      <c r="E2387" t="s">
        <v>3129</v>
      </c>
      <c r="F2387" t="s">
        <v>2745</v>
      </c>
      <c r="G2387" t="s">
        <v>2310</v>
      </c>
      <c r="H2387" t="s">
        <v>2746</v>
      </c>
      <c r="I2387" t="s">
        <v>68</v>
      </c>
      <c r="J2387" t="s">
        <v>77</v>
      </c>
      <c r="K2387" t="s">
        <v>88</v>
      </c>
      <c r="L2387" t="s">
        <v>89</v>
      </c>
      <c r="M2387" t="s">
        <v>3777</v>
      </c>
      <c r="N2387" t="s">
        <v>221</v>
      </c>
      <c r="O2387" t="s">
        <v>222</v>
      </c>
      <c r="P2387" t="s">
        <v>3839</v>
      </c>
      <c r="Q2387" t="s">
        <v>3840</v>
      </c>
      <c r="R2387" t="s">
        <v>72</v>
      </c>
      <c r="S2387" s="83">
        <v>0</v>
      </c>
      <c r="T2387" s="83">
        <v>4965.8</v>
      </c>
      <c r="U2387" s="83">
        <v>-4965.8</v>
      </c>
      <c r="V2387" s="83">
        <v>0</v>
      </c>
      <c r="W2387" s="83">
        <v>0</v>
      </c>
      <c r="X2387" s="83">
        <v>38.250509466126275</v>
      </c>
      <c r="Y2387">
        <v>0</v>
      </c>
      <c r="Z2387" s="83">
        <v>-496.58000000000004</v>
      </c>
      <c r="AA2387" s="83">
        <v>-458.32949053387375</v>
      </c>
    </row>
    <row r="2388" spans="1:27" x14ac:dyDescent="0.25">
      <c r="A2388" t="s">
        <v>1529</v>
      </c>
      <c r="B2388" t="s">
        <v>1529</v>
      </c>
      <c r="C2388" t="s">
        <v>3128</v>
      </c>
      <c r="D2388" t="s">
        <v>2723</v>
      </c>
      <c r="E2388" t="s">
        <v>3129</v>
      </c>
      <c r="F2388" t="s">
        <v>2745</v>
      </c>
      <c r="G2388" t="s">
        <v>2310</v>
      </c>
      <c r="H2388" t="s">
        <v>2746</v>
      </c>
      <c r="I2388" t="s">
        <v>68</v>
      </c>
      <c r="J2388" t="s">
        <v>77</v>
      </c>
      <c r="K2388" t="s">
        <v>88</v>
      </c>
      <c r="L2388" t="s">
        <v>89</v>
      </c>
      <c r="M2388" t="s">
        <v>3778</v>
      </c>
      <c r="N2388" t="s">
        <v>246</v>
      </c>
      <c r="O2388" t="s">
        <v>595</v>
      </c>
      <c r="P2388" t="s">
        <v>596</v>
      </c>
      <c r="Q2388" t="s">
        <v>597</v>
      </c>
      <c r="R2388" t="s">
        <v>72</v>
      </c>
      <c r="S2388" s="83">
        <v>18587.400000000001</v>
      </c>
      <c r="T2388" s="83">
        <v>8450</v>
      </c>
      <c r="U2388" s="83">
        <v>10137.4</v>
      </c>
      <c r="V2388" s="83">
        <v>0</v>
      </c>
      <c r="W2388" s="83">
        <v>0</v>
      </c>
      <c r="X2388" s="83">
        <v>65.088566794628662</v>
      </c>
      <c r="Y2388">
        <v>0</v>
      </c>
      <c r="Z2388" s="83">
        <v>1013.74</v>
      </c>
      <c r="AA2388" s="83">
        <v>1078.8285667946288</v>
      </c>
    </row>
    <row r="2389" spans="1:27" x14ac:dyDescent="0.25">
      <c r="A2389" t="s">
        <v>1529</v>
      </c>
      <c r="B2389" t="s">
        <v>1529</v>
      </c>
      <c r="C2389" t="s">
        <v>3128</v>
      </c>
      <c r="D2389" t="s">
        <v>2723</v>
      </c>
      <c r="E2389" t="s">
        <v>3129</v>
      </c>
      <c r="F2389" t="s">
        <v>2745</v>
      </c>
      <c r="G2389" t="s">
        <v>2310</v>
      </c>
      <c r="H2389" t="s">
        <v>2746</v>
      </c>
      <c r="I2389" t="s">
        <v>68</v>
      </c>
      <c r="J2389" t="s">
        <v>77</v>
      </c>
      <c r="K2389" t="s">
        <v>88</v>
      </c>
      <c r="L2389" t="s">
        <v>89</v>
      </c>
      <c r="M2389" t="s">
        <v>3778</v>
      </c>
      <c r="N2389" t="s">
        <v>250</v>
      </c>
      <c r="O2389" t="s">
        <v>251</v>
      </c>
      <c r="P2389" t="s">
        <v>252</v>
      </c>
      <c r="Q2389" t="s">
        <v>253</v>
      </c>
      <c r="R2389" t="s">
        <v>72</v>
      </c>
      <c r="S2389" s="83">
        <v>2339.4</v>
      </c>
      <c r="T2389" s="83">
        <v>4264.3999999999996</v>
      </c>
      <c r="U2389" s="83">
        <v>-1924.9999999999995</v>
      </c>
      <c r="V2389" s="83">
        <v>0</v>
      </c>
      <c r="W2389" s="83">
        <v>0</v>
      </c>
      <c r="X2389" s="83">
        <v>32.847773282723608</v>
      </c>
      <c r="Y2389">
        <v>0</v>
      </c>
      <c r="Z2389" s="83">
        <v>-192.5</v>
      </c>
      <c r="AA2389" s="83">
        <v>-159.65222671727633</v>
      </c>
    </row>
    <row r="2390" spans="1:27" x14ac:dyDescent="0.25">
      <c r="A2390" t="s">
        <v>1529</v>
      </c>
      <c r="B2390" t="s">
        <v>1529</v>
      </c>
      <c r="C2390" t="s">
        <v>3128</v>
      </c>
      <c r="D2390" t="s">
        <v>2723</v>
      </c>
      <c r="E2390" t="s">
        <v>3129</v>
      </c>
      <c r="F2390" t="s">
        <v>2745</v>
      </c>
      <c r="G2390" t="s">
        <v>2310</v>
      </c>
      <c r="H2390" t="s">
        <v>2746</v>
      </c>
      <c r="I2390" t="s">
        <v>68</v>
      </c>
      <c r="J2390" t="s">
        <v>77</v>
      </c>
      <c r="K2390" t="s">
        <v>88</v>
      </c>
      <c r="L2390" t="s">
        <v>89</v>
      </c>
      <c r="M2390" t="s">
        <v>3778</v>
      </c>
      <c r="N2390" t="s">
        <v>250</v>
      </c>
      <c r="O2390" t="s">
        <v>251</v>
      </c>
      <c r="P2390" t="s">
        <v>2371</v>
      </c>
      <c r="Q2390" t="s">
        <v>2372</v>
      </c>
      <c r="R2390" t="s">
        <v>72</v>
      </c>
      <c r="S2390" s="83">
        <v>28075.999999999996</v>
      </c>
      <c r="T2390" s="83">
        <v>0</v>
      </c>
      <c r="U2390" s="83">
        <v>28075.999999999996</v>
      </c>
      <c r="V2390" s="83">
        <v>0</v>
      </c>
      <c r="W2390" s="83">
        <v>0</v>
      </c>
      <c r="X2390" s="83">
        <v>0</v>
      </c>
      <c r="Y2390">
        <v>0</v>
      </c>
      <c r="Z2390" s="83">
        <v>2807.5999999999995</v>
      </c>
      <c r="AA2390" s="83">
        <v>2807.5999999999995</v>
      </c>
    </row>
    <row r="2391" spans="1:27" x14ac:dyDescent="0.25">
      <c r="A2391" t="s">
        <v>1529</v>
      </c>
      <c r="B2391" t="s">
        <v>1529</v>
      </c>
      <c r="C2391" t="s">
        <v>3128</v>
      </c>
      <c r="D2391" t="s">
        <v>2723</v>
      </c>
      <c r="E2391" t="s">
        <v>3129</v>
      </c>
      <c r="F2391" t="s">
        <v>2745</v>
      </c>
      <c r="G2391" t="s">
        <v>2310</v>
      </c>
      <c r="H2391" t="s">
        <v>2746</v>
      </c>
      <c r="I2391" t="s">
        <v>68</v>
      </c>
      <c r="J2391" t="s">
        <v>77</v>
      </c>
      <c r="K2391" t="s">
        <v>88</v>
      </c>
      <c r="L2391" t="s">
        <v>89</v>
      </c>
      <c r="M2391" t="s">
        <v>3778</v>
      </c>
      <c r="N2391" t="s">
        <v>250</v>
      </c>
      <c r="O2391" t="s">
        <v>251</v>
      </c>
      <c r="P2391" t="s">
        <v>2373</v>
      </c>
      <c r="Q2391" t="s">
        <v>2374</v>
      </c>
      <c r="R2391" t="s">
        <v>72</v>
      </c>
      <c r="S2391" s="83">
        <v>28144.1</v>
      </c>
      <c r="T2391" s="83">
        <v>10347.700000000001</v>
      </c>
      <c r="U2391" s="83">
        <v>17796.400000000001</v>
      </c>
      <c r="V2391" s="83">
        <v>0</v>
      </c>
      <c r="W2391" s="83">
        <v>0</v>
      </c>
      <c r="X2391" s="83">
        <v>79.706149422577397</v>
      </c>
      <c r="Y2391">
        <v>0</v>
      </c>
      <c r="Z2391" s="83">
        <v>1779.64</v>
      </c>
      <c r="AA2391" s="83">
        <v>1859.3461494225776</v>
      </c>
    </row>
    <row r="2392" spans="1:27" x14ac:dyDescent="0.25">
      <c r="A2392" t="s">
        <v>1529</v>
      </c>
      <c r="B2392" t="s">
        <v>1529</v>
      </c>
      <c r="C2392" t="s">
        <v>3128</v>
      </c>
      <c r="D2392" t="s">
        <v>2723</v>
      </c>
      <c r="E2392" t="s">
        <v>3129</v>
      </c>
      <c r="F2392" t="s">
        <v>2745</v>
      </c>
      <c r="G2392" t="s">
        <v>2310</v>
      </c>
      <c r="H2392" t="s">
        <v>2746</v>
      </c>
      <c r="I2392" t="s">
        <v>68</v>
      </c>
      <c r="J2392" t="s">
        <v>77</v>
      </c>
      <c r="K2392" t="s">
        <v>88</v>
      </c>
      <c r="L2392" t="s">
        <v>89</v>
      </c>
      <c r="M2392" t="s">
        <v>3778</v>
      </c>
      <c r="N2392" t="s">
        <v>250</v>
      </c>
      <c r="O2392" t="s">
        <v>251</v>
      </c>
      <c r="P2392" t="s">
        <v>2980</v>
      </c>
      <c r="Q2392" t="s">
        <v>2981</v>
      </c>
      <c r="R2392" t="s">
        <v>72</v>
      </c>
      <c r="S2392" s="83">
        <v>8638.7999999999993</v>
      </c>
      <c r="T2392" s="83">
        <v>4508.1000000000004</v>
      </c>
      <c r="U2392" s="83">
        <v>4130.7</v>
      </c>
      <c r="V2392" s="83">
        <v>0</v>
      </c>
      <c r="W2392" s="83">
        <v>0</v>
      </c>
      <c r="X2392" s="83">
        <v>34.724942954658637</v>
      </c>
      <c r="Y2392">
        <v>0</v>
      </c>
      <c r="Z2392" s="83">
        <v>413.07</v>
      </c>
      <c r="AA2392" s="83">
        <v>447.79494295465861</v>
      </c>
    </row>
    <row r="2393" spans="1:27" x14ac:dyDescent="0.25">
      <c r="A2393" t="s">
        <v>1529</v>
      </c>
      <c r="B2393" t="s">
        <v>1529</v>
      </c>
      <c r="C2393" t="s">
        <v>3128</v>
      </c>
      <c r="D2393" t="s">
        <v>2723</v>
      </c>
      <c r="E2393" t="s">
        <v>3129</v>
      </c>
      <c r="F2393" t="s">
        <v>2745</v>
      </c>
      <c r="G2393" t="s">
        <v>2310</v>
      </c>
      <c r="H2393" t="s">
        <v>2746</v>
      </c>
      <c r="I2393" t="s">
        <v>68</v>
      </c>
      <c r="J2393" t="s">
        <v>77</v>
      </c>
      <c r="K2393" t="s">
        <v>88</v>
      </c>
      <c r="L2393" t="s">
        <v>89</v>
      </c>
      <c r="M2393" t="s">
        <v>3778</v>
      </c>
      <c r="N2393" t="s">
        <v>250</v>
      </c>
      <c r="O2393" t="s">
        <v>251</v>
      </c>
      <c r="P2393" t="s">
        <v>256</v>
      </c>
      <c r="Q2393" t="s">
        <v>257</v>
      </c>
      <c r="R2393" t="s">
        <v>72</v>
      </c>
      <c r="S2393" s="83">
        <v>9190.5</v>
      </c>
      <c r="T2393" s="83">
        <v>7352.4</v>
      </c>
      <c r="U2393" s="83">
        <v>1838.1000000000004</v>
      </c>
      <c r="V2393" s="83">
        <v>0</v>
      </c>
      <c r="W2393" s="83">
        <v>0</v>
      </c>
      <c r="X2393" s="83">
        <v>56.633985621399731</v>
      </c>
      <c r="Y2393">
        <v>0</v>
      </c>
      <c r="Z2393" s="83">
        <v>183.81000000000006</v>
      </c>
      <c r="AA2393" s="83">
        <v>240.44398562139975</v>
      </c>
    </row>
    <row r="2394" spans="1:27" x14ac:dyDescent="0.25">
      <c r="A2394" t="s">
        <v>1529</v>
      </c>
      <c r="B2394" t="s">
        <v>1529</v>
      </c>
      <c r="C2394" t="s">
        <v>3128</v>
      </c>
      <c r="D2394" t="s">
        <v>2723</v>
      </c>
      <c r="E2394" t="s">
        <v>3129</v>
      </c>
      <c r="F2394" t="s">
        <v>2745</v>
      </c>
      <c r="G2394" t="s">
        <v>2310</v>
      </c>
      <c r="H2394" t="s">
        <v>2746</v>
      </c>
      <c r="I2394" t="s">
        <v>68</v>
      </c>
      <c r="J2394" t="s">
        <v>77</v>
      </c>
      <c r="K2394" t="s">
        <v>88</v>
      </c>
      <c r="L2394" t="s">
        <v>89</v>
      </c>
      <c r="M2394" t="s">
        <v>3778</v>
      </c>
      <c r="N2394" t="s">
        <v>250</v>
      </c>
      <c r="O2394" t="s">
        <v>2422</v>
      </c>
      <c r="P2394" t="s">
        <v>598</v>
      </c>
      <c r="Q2394" t="s">
        <v>599</v>
      </c>
      <c r="R2394" t="s">
        <v>72</v>
      </c>
      <c r="S2394" s="83">
        <v>39450.300000000003</v>
      </c>
      <c r="T2394" s="83">
        <v>13638.7</v>
      </c>
      <c r="U2394" s="83">
        <v>25811.599999999999</v>
      </c>
      <c r="V2394" s="83">
        <v>0</v>
      </c>
      <c r="W2394" s="83">
        <v>0</v>
      </c>
      <c r="X2394" s="83">
        <v>105.05602792211857</v>
      </c>
      <c r="Y2394">
        <v>0</v>
      </c>
      <c r="Z2394" s="83">
        <v>2581.16</v>
      </c>
      <c r="AA2394" s="83">
        <v>2686.2160279221189</v>
      </c>
    </row>
    <row r="2395" spans="1:27" x14ac:dyDescent="0.25">
      <c r="A2395" t="s">
        <v>1529</v>
      </c>
      <c r="B2395" t="s">
        <v>1529</v>
      </c>
      <c r="C2395" t="s">
        <v>3128</v>
      </c>
      <c r="D2395" t="s">
        <v>2723</v>
      </c>
      <c r="E2395" t="s">
        <v>3129</v>
      </c>
      <c r="F2395" t="s">
        <v>2745</v>
      </c>
      <c r="G2395" t="s">
        <v>2310</v>
      </c>
      <c r="H2395" t="s">
        <v>2746</v>
      </c>
      <c r="I2395" t="s">
        <v>68</v>
      </c>
      <c r="J2395" t="s">
        <v>77</v>
      </c>
      <c r="K2395" t="s">
        <v>88</v>
      </c>
      <c r="L2395" t="s">
        <v>89</v>
      </c>
      <c r="M2395" t="s">
        <v>3778</v>
      </c>
      <c r="N2395" t="s">
        <v>250</v>
      </c>
      <c r="O2395" t="s">
        <v>2422</v>
      </c>
      <c r="P2395" t="s">
        <v>258</v>
      </c>
      <c r="Q2395" t="s">
        <v>259</v>
      </c>
      <c r="R2395" t="s">
        <v>72</v>
      </c>
      <c r="S2395" s="83">
        <v>15569.2</v>
      </c>
      <c r="T2395" s="83">
        <v>7932</v>
      </c>
      <c r="U2395" s="83">
        <v>7637.2000000000007</v>
      </c>
      <c r="V2395" s="83">
        <v>0</v>
      </c>
      <c r="W2395" s="83">
        <v>0</v>
      </c>
      <c r="X2395" s="83">
        <v>61.098522108283376</v>
      </c>
      <c r="Y2395">
        <v>0</v>
      </c>
      <c r="Z2395" s="83">
        <v>763.72000000000014</v>
      </c>
      <c r="AA2395" s="83">
        <v>824.81852210828356</v>
      </c>
    </row>
    <row r="2396" spans="1:27" x14ac:dyDescent="0.25">
      <c r="A2396" t="s">
        <v>1529</v>
      </c>
      <c r="B2396" t="s">
        <v>1529</v>
      </c>
      <c r="C2396" t="s">
        <v>3128</v>
      </c>
      <c r="D2396" t="s">
        <v>2723</v>
      </c>
      <c r="E2396" t="s">
        <v>3129</v>
      </c>
      <c r="F2396" t="s">
        <v>2745</v>
      </c>
      <c r="G2396" t="s">
        <v>2310</v>
      </c>
      <c r="H2396" t="s">
        <v>2746</v>
      </c>
      <c r="I2396" t="s">
        <v>68</v>
      </c>
      <c r="J2396" t="s">
        <v>77</v>
      </c>
      <c r="K2396" t="s">
        <v>88</v>
      </c>
      <c r="L2396" t="s">
        <v>89</v>
      </c>
      <c r="M2396" t="s">
        <v>3778</v>
      </c>
      <c r="N2396" t="s">
        <v>250</v>
      </c>
      <c r="O2396" t="s">
        <v>2422</v>
      </c>
      <c r="P2396" t="s">
        <v>260</v>
      </c>
      <c r="Q2396" t="s">
        <v>261</v>
      </c>
      <c r="R2396" t="s">
        <v>72</v>
      </c>
      <c r="S2396" s="83">
        <v>6403</v>
      </c>
      <c r="T2396" s="83">
        <v>7575.2999999999993</v>
      </c>
      <c r="U2396" s="83">
        <v>-1172.2999999999993</v>
      </c>
      <c r="V2396" s="83">
        <v>0</v>
      </c>
      <c r="W2396" s="83">
        <v>0</v>
      </c>
      <c r="X2396" s="83">
        <v>58.350937282763368</v>
      </c>
      <c r="Y2396">
        <v>0</v>
      </c>
      <c r="Z2396" s="83">
        <v>-117.22999999999993</v>
      </c>
      <c r="AA2396" s="83">
        <v>-58.879062717236508</v>
      </c>
    </row>
    <row r="2397" spans="1:27" x14ac:dyDescent="0.25">
      <c r="A2397" t="s">
        <v>1529</v>
      </c>
      <c r="B2397" t="s">
        <v>1529</v>
      </c>
      <c r="C2397" t="s">
        <v>3128</v>
      </c>
      <c r="D2397" t="s">
        <v>2723</v>
      </c>
      <c r="E2397" t="s">
        <v>3129</v>
      </c>
      <c r="F2397" t="s">
        <v>2745</v>
      </c>
      <c r="G2397" t="s">
        <v>2310</v>
      </c>
      <c r="H2397" t="s">
        <v>2746</v>
      </c>
      <c r="I2397" t="s">
        <v>68</v>
      </c>
      <c r="J2397" t="s">
        <v>77</v>
      </c>
      <c r="K2397" t="s">
        <v>88</v>
      </c>
      <c r="L2397" t="s">
        <v>89</v>
      </c>
      <c r="M2397" t="s">
        <v>3778</v>
      </c>
      <c r="N2397" t="s">
        <v>250</v>
      </c>
      <c r="O2397" t="s">
        <v>2422</v>
      </c>
      <c r="P2397" t="s">
        <v>1591</v>
      </c>
      <c r="Q2397" t="s">
        <v>1592</v>
      </c>
      <c r="R2397" t="s">
        <v>72</v>
      </c>
      <c r="S2397" s="83">
        <v>10566.4</v>
      </c>
      <c r="T2397" s="83">
        <v>3962.4</v>
      </c>
      <c r="U2397" s="83">
        <v>6604</v>
      </c>
      <c r="V2397" s="83">
        <v>0</v>
      </c>
      <c r="W2397" s="83">
        <v>0</v>
      </c>
      <c r="X2397" s="83">
        <v>30.521531013850488</v>
      </c>
      <c r="Y2397">
        <v>0</v>
      </c>
      <c r="Z2397" s="83">
        <v>660.40000000000009</v>
      </c>
      <c r="AA2397" s="83">
        <v>690.92153101385065</v>
      </c>
    </row>
    <row r="2398" spans="1:27" x14ac:dyDescent="0.25">
      <c r="A2398" t="s">
        <v>1529</v>
      </c>
      <c r="B2398" t="s">
        <v>1529</v>
      </c>
      <c r="C2398" t="s">
        <v>3128</v>
      </c>
      <c r="D2398" t="s">
        <v>2723</v>
      </c>
      <c r="E2398" t="s">
        <v>3129</v>
      </c>
      <c r="F2398" t="s">
        <v>2745</v>
      </c>
      <c r="G2398" t="s">
        <v>2310</v>
      </c>
      <c r="H2398" t="s">
        <v>2746</v>
      </c>
      <c r="I2398" t="s">
        <v>68</v>
      </c>
      <c r="J2398" t="s">
        <v>77</v>
      </c>
      <c r="K2398" t="s">
        <v>88</v>
      </c>
      <c r="L2398" t="s">
        <v>89</v>
      </c>
      <c r="M2398" t="s">
        <v>3778</v>
      </c>
      <c r="N2398" t="s">
        <v>250</v>
      </c>
      <c r="O2398" t="s">
        <v>2422</v>
      </c>
      <c r="P2398" t="s">
        <v>600</v>
      </c>
      <c r="Q2398" t="s">
        <v>601</v>
      </c>
      <c r="R2398" t="s">
        <v>72</v>
      </c>
      <c r="S2398" s="83">
        <v>16419.900000000001</v>
      </c>
      <c r="T2398" s="83">
        <v>8045.7</v>
      </c>
      <c r="U2398" s="83">
        <v>8374.2000000000007</v>
      </c>
      <c r="V2398" s="83">
        <v>0</v>
      </c>
      <c r="W2398" s="83">
        <v>0</v>
      </c>
      <c r="X2398" s="83">
        <v>61.974329214147204</v>
      </c>
      <c r="Y2398">
        <v>0</v>
      </c>
      <c r="Z2398" s="83">
        <v>837.42000000000007</v>
      </c>
      <c r="AA2398" s="83">
        <v>899.39432921414732</v>
      </c>
    </row>
    <row r="2399" spans="1:27" x14ac:dyDescent="0.25">
      <c r="A2399" t="s">
        <v>1529</v>
      </c>
      <c r="B2399" t="s">
        <v>1529</v>
      </c>
      <c r="C2399" t="s">
        <v>3128</v>
      </c>
      <c r="D2399" t="s">
        <v>2723</v>
      </c>
      <c r="E2399" t="s">
        <v>3129</v>
      </c>
      <c r="F2399" t="s">
        <v>2745</v>
      </c>
      <c r="G2399" t="s">
        <v>2310</v>
      </c>
      <c r="H2399" t="s">
        <v>2746</v>
      </c>
      <c r="I2399" t="s">
        <v>68</v>
      </c>
      <c r="J2399" t="s">
        <v>77</v>
      </c>
      <c r="K2399" t="s">
        <v>88</v>
      </c>
      <c r="L2399" t="s">
        <v>89</v>
      </c>
      <c r="M2399" t="s">
        <v>3778</v>
      </c>
      <c r="N2399" t="s">
        <v>270</v>
      </c>
      <c r="O2399" t="s">
        <v>271</v>
      </c>
      <c r="P2399" t="s">
        <v>272</v>
      </c>
      <c r="Q2399" t="s">
        <v>273</v>
      </c>
      <c r="R2399" t="s">
        <v>72</v>
      </c>
      <c r="S2399" s="83">
        <v>1806.4</v>
      </c>
      <c r="T2399" s="83">
        <v>3612.8</v>
      </c>
      <c r="U2399" s="83">
        <v>-1806.4</v>
      </c>
      <c r="V2399" s="83">
        <v>0</v>
      </c>
      <c r="W2399" s="83">
        <v>0</v>
      </c>
      <c r="X2399" s="83">
        <v>27.828635990015911</v>
      </c>
      <c r="Y2399">
        <v>0</v>
      </c>
      <c r="Z2399" s="83">
        <v>-180.64000000000001</v>
      </c>
      <c r="AA2399" s="83">
        <v>-152.81136400998409</v>
      </c>
    </row>
    <row r="2400" spans="1:27" x14ac:dyDescent="0.25">
      <c r="A2400" t="s">
        <v>1529</v>
      </c>
      <c r="B2400" t="s">
        <v>1529</v>
      </c>
      <c r="C2400" t="s">
        <v>3128</v>
      </c>
      <c r="D2400" t="s">
        <v>2723</v>
      </c>
      <c r="E2400" t="s">
        <v>3129</v>
      </c>
      <c r="F2400" t="s">
        <v>2745</v>
      </c>
      <c r="G2400" t="s">
        <v>2310</v>
      </c>
      <c r="H2400" t="s">
        <v>2746</v>
      </c>
      <c r="I2400" t="s">
        <v>68</v>
      </c>
      <c r="J2400" t="s">
        <v>77</v>
      </c>
      <c r="K2400" t="s">
        <v>88</v>
      </c>
      <c r="L2400" t="s">
        <v>89</v>
      </c>
      <c r="M2400" t="s">
        <v>3778</v>
      </c>
      <c r="N2400" t="s">
        <v>270</v>
      </c>
      <c r="O2400" t="s">
        <v>271</v>
      </c>
      <c r="P2400" t="s">
        <v>275</v>
      </c>
      <c r="Q2400" t="s">
        <v>276</v>
      </c>
      <c r="R2400" t="s">
        <v>72</v>
      </c>
      <c r="S2400" s="83">
        <v>0</v>
      </c>
      <c r="T2400" s="83">
        <v>7778</v>
      </c>
      <c r="U2400" s="83">
        <v>-7778</v>
      </c>
      <c r="V2400" s="83">
        <v>0</v>
      </c>
      <c r="W2400" s="83">
        <v>0</v>
      </c>
      <c r="X2400" s="83">
        <v>59.912292606937484</v>
      </c>
      <c r="Y2400">
        <v>0</v>
      </c>
      <c r="Z2400" s="83">
        <v>-777.80000000000007</v>
      </c>
      <c r="AA2400" s="83">
        <v>-717.88770739306256</v>
      </c>
    </row>
    <row r="2401" spans="1:27" x14ac:dyDescent="0.25">
      <c r="A2401" t="s">
        <v>1529</v>
      </c>
      <c r="B2401" t="s">
        <v>1529</v>
      </c>
      <c r="C2401" t="s">
        <v>3128</v>
      </c>
      <c r="D2401" t="s">
        <v>2723</v>
      </c>
      <c r="E2401" t="s">
        <v>3129</v>
      </c>
      <c r="F2401" t="s">
        <v>2745</v>
      </c>
      <c r="G2401" t="s">
        <v>2310</v>
      </c>
      <c r="H2401" t="s">
        <v>2746</v>
      </c>
      <c r="I2401" t="s">
        <v>68</v>
      </c>
      <c r="J2401" t="s">
        <v>77</v>
      </c>
      <c r="K2401" t="s">
        <v>88</v>
      </c>
      <c r="L2401" t="s">
        <v>89</v>
      </c>
      <c r="M2401" t="s">
        <v>3778</v>
      </c>
      <c r="N2401" t="s">
        <v>270</v>
      </c>
      <c r="O2401" t="s">
        <v>271</v>
      </c>
      <c r="P2401" t="s">
        <v>1636</v>
      </c>
      <c r="Q2401" t="s">
        <v>2596</v>
      </c>
      <c r="R2401" t="s">
        <v>72</v>
      </c>
      <c r="S2401" s="83">
        <v>0</v>
      </c>
      <c r="T2401" s="83">
        <v>9183</v>
      </c>
      <c r="U2401" s="83">
        <v>-9183</v>
      </c>
      <c r="V2401" s="83">
        <v>0</v>
      </c>
      <c r="W2401" s="83">
        <v>0</v>
      </c>
      <c r="X2401" s="83">
        <v>70.734711109476336</v>
      </c>
      <c r="Y2401">
        <v>0</v>
      </c>
      <c r="Z2401" s="83">
        <v>-918.30000000000007</v>
      </c>
      <c r="AA2401" s="83">
        <v>-847.56528889052379</v>
      </c>
    </row>
    <row r="2402" spans="1:27" x14ac:dyDescent="0.25">
      <c r="A2402" t="s">
        <v>1529</v>
      </c>
      <c r="B2402" t="s">
        <v>1529</v>
      </c>
      <c r="C2402" t="s">
        <v>3128</v>
      </c>
      <c r="D2402" t="s">
        <v>2723</v>
      </c>
      <c r="E2402" t="s">
        <v>3129</v>
      </c>
      <c r="F2402" t="s">
        <v>2745</v>
      </c>
      <c r="G2402" t="s">
        <v>2310</v>
      </c>
      <c r="H2402" t="s">
        <v>2746</v>
      </c>
      <c r="I2402" t="s">
        <v>68</v>
      </c>
      <c r="J2402" t="s">
        <v>77</v>
      </c>
      <c r="K2402" t="s">
        <v>88</v>
      </c>
      <c r="L2402" t="s">
        <v>89</v>
      </c>
      <c r="M2402" t="s">
        <v>3778</v>
      </c>
      <c r="N2402" t="s">
        <v>270</v>
      </c>
      <c r="O2402" t="s">
        <v>271</v>
      </c>
      <c r="P2402" t="s">
        <v>732</v>
      </c>
      <c r="Q2402" t="s">
        <v>733</v>
      </c>
      <c r="R2402" t="s">
        <v>72</v>
      </c>
      <c r="S2402" s="83">
        <v>12820.5</v>
      </c>
      <c r="T2402" s="83">
        <v>0</v>
      </c>
      <c r="U2402" s="83">
        <v>12820.5</v>
      </c>
      <c r="V2402" s="83">
        <v>0</v>
      </c>
      <c r="W2402" s="83">
        <v>0</v>
      </c>
      <c r="X2402" s="83">
        <v>0</v>
      </c>
      <c r="Y2402">
        <v>0</v>
      </c>
      <c r="Z2402" s="83">
        <v>1282.0500000000002</v>
      </c>
      <c r="AA2402" s="83">
        <v>1282.0500000000002</v>
      </c>
    </row>
    <row r="2403" spans="1:27" x14ac:dyDescent="0.25">
      <c r="A2403" t="s">
        <v>1529</v>
      </c>
      <c r="B2403" t="s">
        <v>1529</v>
      </c>
      <c r="C2403" t="s">
        <v>3128</v>
      </c>
      <c r="D2403" t="s">
        <v>2723</v>
      </c>
      <c r="E2403" t="s">
        <v>3129</v>
      </c>
      <c r="F2403" t="s">
        <v>2745</v>
      </c>
      <c r="G2403" t="s">
        <v>2310</v>
      </c>
      <c r="H2403" t="s">
        <v>2746</v>
      </c>
      <c r="I2403" t="s">
        <v>68</v>
      </c>
      <c r="J2403" t="s">
        <v>77</v>
      </c>
      <c r="K2403" t="s">
        <v>90</v>
      </c>
      <c r="L2403" t="s">
        <v>91</v>
      </c>
      <c r="M2403" t="s">
        <v>470</v>
      </c>
      <c r="N2403" t="s">
        <v>3781</v>
      </c>
      <c r="O2403" t="s">
        <v>3782</v>
      </c>
      <c r="P2403" t="s">
        <v>613</v>
      </c>
      <c r="Q2403" t="s">
        <v>614</v>
      </c>
      <c r="R2403" t="s">
        <v>72</v>
      </c>
      <c r="S2403" s="83">
        <v>20900</v>
      </c>
      <c r="T2403" s="83">
        <v>13200</v>
      </c>
      <c r="U2403" s="83">
        <v>7700</v>
      </c>
      <c r="V2403" s="83">
        <v>0</v>
      </c>
      <c r="W2403" s="83">
        <v>0</v>
      </c>
      <c r="X2403" s="83">
        <v>101.67681440107673</v>
      </c>
      <c r="Y2403">
        <v>0</v>
      </c>
      <c r="Z2403" s="83">
        <v>770</v>
      </c>
      <c r="AA2403" s="83">
        <v>871.67681440107663</v>
      </c>
    </row>
    <row r="2404" spans="1:27" x14ac:dyDescent="0.25">
      <c r="A2404" t="s">
        <v>1529</v>
      </c>
      <c r="B2404" t="s">
        <v>1529</v>
      </c>
      <c r="C2404" t="s">
        <v>3128</v>
      </c>
      <c r="D2404" t="s">
        <v>2723</v>
      </c>
      <c r="E2404" t="s">
        <v>3129</v>
      </c>
      <c r="F2404" t="s">
        <v>2745</v>
      </c>
      <c r="G2404" t="s">
        <v>2310</v>
      </c>
      <c r="H2404" t="s">
        <v>2746</v>
      </c>
      <c r="I2404" t="s">
        <v>68</v>
      </c>
      <c r="J2404" t="s">
        <v>77</v>
      </c>
      <c r="K2404" t="s">
        <v>90</v>
      </c>
      <c r="L2404" t="s">
        <v>91</v>
      </c>
      <c r="M2404" t="s">
        <v>470</v>
      </c>
      <c r="N2404" t="s">
        <v>3781</v>
      </c>
      <c r="O2404" t="s">
        <v>3782</v>
      </c>
      <c r="P2404" t="s">
        <v>471</v>
      </c>
      <c r="Q2404" t="s">
        <v>472</v>
      </c>
      <c r="R2404" t="s">
        <v>72</v>
      </c>
      <c r="S2404" s="83">
        <v>3300</v>
      </c>
      <c r="T2404" s="83">
        <v>6600</v>
      </c>
      <c r="U2404" s="83">
        <v>-3300</v>
      </c>
      <c r="V2404" s="83">
        <v>0</v>
      </c>
      <c r="W2404" s="83">
        <v>0</v>
      </c>
      <c r="X2404" s="83">
        <v>50.83840720053837</v>
      </c>
      <c r="Y2404">
        <v>0</v>
      </c>
      <c r="Z2404" s="83">
        <v>-330</v>
      </c>
      <c r="AA2404" s="83">
        <v>-279.16159279946169</v>
      </c>
    </row>
    <row r="2405" spans="1:27" x14ac:dyDescent="0.25">
      <c r="A2405" t="s">
        <v>1529</v>
      </c>
      <c r="B2405" t="s">
        <v>1529</v>
      </c>
      <c r="C2405" t="s">
        <v>3128</v>
      </c>
      <c r="D2405" t="s">
        <v>2723</v>
      </c>
      <c r="E2405" t="s">
        <v>3129</v>
      </c>
      <c r="F2405" t="s">
        <v>2745</v>
      </c>
      <c r="G2405" t="s">
        <v>2310</v>
      </c>
      <c r="H2405" t="s">
        <v>2746</v>
      </c>
      <c r="I2405" t="s">
        <v>68</v>
      </c>
      <c r="J2405" t="s">
        <v>77</v>
      </c>
      <c r="K2405" t="s">
        <v>90</v>
      </c>
      <c r="L2405" t="s">
        <v>91</v>
      </c>
      <c r="M2405" t="s">
        <v>470</v>
      </c>
      <c r="N2405" t="s">
        <v>3850</v>
      </c>
      <c r="O2405" t="s">
        <v>3850</v>
      </c>
      <c r="P2405" t="s">
        <v>617</v>
      </c>
      <c r="Q2405" t="s">
        <v>618</v>
      </c>
      <c r="R2405" t="s">
        <v>72</v>
      </c>
      <c r="S2405" s="83">
        <v>1000</v>
      </c>
      <c r="T2405" s="83">
        <v>200</v>
      </c>
      <c r="U2405" s="83">
        <v>800</v>
      </c>
      <c r="V2405" s="83">
        <v>0</v>
      </c>
      <c r="W2405" s="83">
        <v>0</v>
      </c>
      <c r="X2405" s="83">
        <v>1.540557793955708</v>
      </c>
      <c r="Y2405">
        <v>0</v>
      </c>
      <c r="Z2405" s="83">
        <v>80</v>
      </c>
      <c r="AA2405" s="83">
        <v>81.540557793955713</v>
      </c>
    </row>
    <row r="2406" spans="1:27" x14ac:dyDescent="0.25">
      <c r="A2406" t="s">
        <v>1529</v>
      </c>
      <c r="B2406" t="s">
        <v>1529</v>
      </c>
      <c r="C2406" t="s">
        <v>3128</v>
      </c>
      <c r="D2406" t="s">
        <v>2723</v>
      </c>
      <c r="E2406" t="s">
        <v>3129</v>
      </c>
      <c r="F2406" t="s">
        <v>2745</v>
      </c>
      <c r="G2406" t="s">
        <v>2310</v>
      </c>
      <c r="H2406" t="s">
        <v>2746</v>
      </c>
      <c r="I2406" t="s">
        <v>68</v>
      </c>
      <c r="J2406" t="s">
        <v>77</v>
      </c>
      <c r="K2406" t="s">
        <v>90</v>
      </c>
      <c r="L2406" t="s">
        <v>91</v>
      </c>
      <c r="M2406" t="s">
        <v>473</v>
      </c>
      <c r="N2406" t="s">
        <v>3783</v>
      </c>
      <c r="O2406" t="s">
        <v>3783</v>
      </c>
      <c r="P2406" t="s">
        <v>474</v>
      </c>
      <c r="Q2406" t="s">
        <v>475</v>
      </c>
      <c r="R2406" t="s">
        <v>72</v>
      </c>
      <c r="S2406" s="83">
        <v>0</v>
      </c>
      <c r="T2406" s="83">
        <v>4706.8</v>
      </c>
      <c r="U2406" s="83">
        <v>-4706.8</v>
      </c>
      <c r="V2406" s="83">
        <v>0</v>
      </c>
      <c r="W2406" s="83">
        <v>0</v>
      </c>
      <c r="X2406" s="83">
        <v>36.255487122953632</v>
      </c>
      <c r="Y2406">
        <v>0</v>
      </c>
      <c r="Z2406" s="83">
        <v>-470.68000000000006</v>
      </c>
      <c r="AA2406" s="83">
        <v>-434.42451287704642</v>
      </c>
    </row>
    <row r="2407" spans="1:27" x14ac:dyDescent="0.25">
      <c r="A2407" t="s">
        <v>1529</v>
      </c>
      <c r="B2407" t="s">
        <v>1529</v>
      </c>
      <c r="C2407" t="s">
        <v>3128</v>
      </c>
      <c r="D2407" t="s">
        <v>2723</v>
      </c>
      <c r="E2407" t="s">
        <v>3129</v>
      </c>
      <c r="F2407" t="s">
        <v>2745</v>
      </c>
      <c r="G2407" t="s">
        <v>2310</v>
      </c>
      <c r="H2407" t="s">
        <v>2746</v>
      </c>
      <c r="I2407" t="s">
        <v>68</v>
      </c>
      <c r="J2407" t="s">
        <v>77</v>
      </c>
      <c r="K2407" t="s">
        <v>90</v>
      </c>
      <c r="L2407" t="s">
        <v>91</v>
      </c>
      <c r="M2407" t="s">
        <v>473</v>
      </c>
      <c r="N2407" t="s">
        <v>3784</v>
      </c>
      <c r="O2407" t="s">
        <v>3784</v>
      </c>
      <c r="P2407" t="s">
        <v>476</v>
      </c>
      <c r="Q2407" t="s">
        <v>477</v>
      </c>
      <c r="R2407" t="s">
        <v>72</v>
      </c>
      <c r="S2407" s="83">
        <v>0</v>
      </c>
      <c r="T2407" s="83">
        <v>1334.4</v>
      </c>
      <c r="U2407" s="83">
        <v>-1334.4</v>
      </c>
      <c r="V2407" s="83">
        <v>0</v>
      </c>
      <c r="W2407" s="83">
        <v>0</v>
      </c>
      <c r="X2407" s="83">
        <v>10.278601601272484</v>
      </c>
      <c r="Y2407">
        <v>0</v>
      </c>
      <c r="Z2407" s="83">
        <v>-133.44000000000003</v>
      </c>
      <c r="AA2407" s="83">
        <v>-123.16139839872754</v>
      </c>
    </row>
    <row r="2408" spans="1:27" x14ac:dyDescent="0.25">
      <c r="A2408" t="s">
        <v>1529</v>
      </c>
      <c r="B2408" t="s">
        <v>1529</v>
      </c>
      <c r="C2408" t="s">
        <v>3128</v>
      </c>
      <c r="D2408" t="s">
        <v>2723</v>
      </c>
      <c r="E2408" t="s">
        <v>3129</v>
      </c>
      <c r="F2408" t="s">
        <v>2745</v>
      </c>
      <c r="G2408" t="s">
        <v>2310</v>
      </c>
      <c r="H2408" t="s">
        <v>2746</v>
      </c>
      <c r="I2408" t="s">
        <v>68</v>
      </c>
      <c r="J2408" t="s">
        <v>69</v>
      </c>
      <c r="K2408" t="s">
        <v>92</v>
      </c>
      <c r="L2408" t="s">
        <v>93</v>
      </c>
      <c r="M2408" t="s">
        <v>916</v>
      </c>
      <c r="N2408" t="s">
        <v>917</v>
      </c>
      <c r="O2408" t="s">
        <v>917</v>
      </c>
      <c r="P2408" t="s">
        <v>1994</v>
      </c>
      <c r="Q2408" t="s">
        <v>1284</v>
      </c>
      <c r="R2408" t="s">
        <v>72</v>
      </c>
      <c r="S2408" s="83">
        <v>6338.7199999999993</v>
      </c>
      <c r="T2408" s="83">
        <v>10822.210000000001</v>
      </c>
      <c r="U2408" s="83">
        <v>-4483.4900000000007</v>
      </c>
      <c r="V2408" s="83">
        <v>0</v>
      </c>
      <c r="W2408" s="83">
        <v>0</v>
      </c>
      <c r="X2408" s="83">
        <v>83.361199816627021</v>
      </c>
      <c r="Y2408">
        <v>0</v>
      </c>
      <c r="Z2408" s="83">
        <v>-448.3490000000001</v>
      </c>
      <c r="AA2408" s="83">
        <v>-364.98780018337305</v>
      </c>
    </row>
    <row r="2409" spans="1:27" x14ac:dyDescent="0.25">
      <c r="A2409" t="s">
        <v>1529</v>
      </c>
      <c r="B2409" t="s">
        <v>1529</v>
      </c>
      <c r="C2409" t="s">
        <v>3128</v>
      </c>
      <c r="D2409" t="s">
        <v>2723</v>
      </c>
      <c r="E2409" t="s">
        <v>3129</v>
      </c>
      <c r="F2409" t="s">
        <v>2745</v>
      </c>
      <c r="G2409" t="s">
        <v>2310</v>
      </c>
      <c r="H2409" t="s">
        <v>2746</v>
      </c>
      <c r="I2409" t="s">
        <v>68</v>
      </c>
      <c r="J2409" t="s">
        <v>69</v>
      </c>
      <c r="K2409" t="s">
        <v>92</v>
      </c>
      <c r="L2409" t="s">
        <v>93</v>
      </c>
      <c r="M2409" t="s">
        <v>916</v>
      </c>
      <c r="N2409" t="s">
        <v>917</v>
      </c>
      <c r="O2409" t="s">
        <v>917</v>
      </c>
      <c r="P2409" t="s">
        <v>1995</v>
      </c>
      <c r="Q2409" t="s">
        <v>1288</v>
      </c>
      <c r="R2409" t="s">
        <v>72</v>
      </c>
      <c r="S2409" s="83">
        <v>20847.57</v>
      </c>
      <c r="T2409" s="83">
        <v>29815.199999999997</v>
      </c>
      <c r="U2409" s="83">
        <v>-8967.6299999999974</v>
      </c>
      <c r="V2409" s="83">
        <v>0</v>
      </c>
      <c r="W2409" s="83">
        <v>0</v>
      </c>
      <c r="X2409" s="83">
        <v>229.66019369174109</v>
      </c>
      <c r="Y2409">
        <v>0</v>
      </c>
      <c r="Z2409" s="83">
        <v>-896.76299999999992</v>
      </c>
      <c r="AA2409" s="83">
        <v>-667.10280630825901</v>
      </c>
    </row>
    <row r="2410" spans="1:27" x14ac:dyDescent="0.25">
      <c r="A2410" t="s">
        <v>1529</v>
      </c>
      <c r="B2410" t="s">
        <v>1529</v>
      </c>
      <c r="C2410" t="s">
        <v>3128</v>
      </c>
      <c r="D2410" t="s">
        <v>2723</v>
      </c>
      <c r="E2410" t="s">
        <v>3129</v>
      </c>
      <c r="F2410" t="s">
        <v>2745</v>
      </c>
      <c r="G2410" t="s">
        <v>2310</v>
      </c>
      <c r="H2410" t="s">
        <v>2746</v>
      </c>
      <c r="I2410" t="s">
        <v>68</v>
      </c>
      <c r="J2410" t="s">
        <v>69</v>
      </c>
      <c r="K2410" t="s">
        <v>92</v>
      </c>
      <c r="L2410" t="s">
        <v>93</v>
      </c>
      <c r="M2410" t="s">
        <v>916</v>
      </c>
      <c r="N2410" t="s">
        <v>917</v>
      </c>
      <c r="O2410" t="s">
        <v>917</v>
      </c>
      <c r="P2410" t="s">
        <v>1996</v>
      </c>
      <c r="Q2410" t="s">
        <v>1290</v>
      </c>
      <c r="R2410" t="s">
        <v>72</v>
      </c>
      <c r="S2410" s="83">
        <v>18226.02</v>
      </c>
      <c r="T2410" s="83">
        <v>17331.599999999999</v>
      </c>
      <c r="U2410" s="83">
        <v>894.42000000000098</v>
      </c>
      <c r="V2410" s="83">
        <v>0</v>
      </c>
      <c r="W2410" s="83">
        <v>0</v>
      </c>
      <c r="X2410" s="83">
        <v>133.50165730861374</v>
      </c>
      <c r="Y2410">
        <v>0</v>
      </c>
      <c r="Z2410" s="83">
        <v>89.442000000000064</v>
      </c>
      <c r="AA2410" s="83">
        <v>222.94365730861369</v>
      </c>
    </row>
    <row r="2411" spans="1:27" x14ac:dyDescent="0.25">
      <c r="A2411" t="s">
        <v>1529</v>
      </c>
      <c r="B2411" t="s">
        <v>1529</v>
      </c>
      <c r="C2411" t="s">
        <v>3128</v>
      </c>
      <c r="D2411" t="s">
        <v>2723</v>
      </c>
      <c r="E2411" t="s">
        <v>3129</v>
      </c>
      <c r="F2411" t="s">
        <v>2745</v>
      </c>
      <c r="G2411" t="s">
        <v>2310</v>
      </c>
      <c r="H2411" t="s">
        <v>2746</v>
      </c>
      <c r="I2411" t="s">
        <v>68</v>
      </c>
      <c r="J2411" t="s">
        <v>69</v>
      </c>
      <c r="K2411" t="s">
        <v>92</v>
      </c>
      <c r="L2411" t="s">
        <v>93</v>
      </c>
      <c r="M2411" t="s">
        <v>916</v>
      </c>
      <c r="N2411" t="s">
        <v>917</v>
      </c>
      <c r="O2411" t="s">
        <v>917</v>
      </c>
      <c r="P2411" t="s">
        <v>2135</v>
      </c>
      <c r="Q2411" t="s">
        <v>1286</v>
      </c>
      <c r="R2411" t="s">
        <v>72</v>
      </c>
      <c r="S2411" s="83">
        <v>10111.709999999999</v>
      </c>
      <c r="T2411" s="83">
        <v>17477.039999999997</v>
      </c>
      <c r="U2411" s="83">
        <v>-7365.3299999999972</v>
      </c>
      <c r="V2411" s="83">
        <v>0</v>
      </c>
      <c r="W2411" s="83">
        <v>0</v>
      </c>
      <c r="X2411" s="83">
        <v>134.62195093637831</v>
      </c>
      <c r="Y2411">
        <v>0</v>
      </c>
      <c r="Z2411" s="83">
        <v>-736.5329999999999</v>
      </c>
      <c r="AA2411" s="83">
        <v>-601.9110490636217</v>
      </c>
    </row>
    <row r="2412" spans="1:27" x14ac:dyDescent="0.25">
      <c r="A2412" t="s">
        <v>1529</v>
      </c>
      <c r="B2412" t="s">
        <v>1529</v>
      </c>
      <c r="C2412" t="s">
        <v>3128</v>
      </c>
      <c r="D2412" t="s">
        <v>2723</v>
      </c>
      <c r="E2412" t="s">
        <v>3129</v>
      </c>
      <c r="F2412" t="s">
        <v>2745</v>
      </c>
      <c r="G2412" t="s">
        <v>2310</v>
      </c>
      <c r="H2412" t="s">
        <v>2746</v>
      </c>
      <c r="I2412" t="s">
        <v>68</v>
      </c>
      <c r="J2412" t="s">
        <v>69</v>
      </c>
      <c r="K2412" t="s">
        <v>70</v>
      </c>
      <c r="L2412" t="s">
        <v>71</v>
      </c>
      <c r="M2412" t="s">
        <v>124</v>
      </c>
      <c r="N2412" t="s">
        <v>749</v>
      </c>
      <c r="O2412" t="s">
        <v>3712</v>
      </c>
      <c r="P2412" t="s">
        <v>3713</v>
      </c>
      <c r="Q2412" t="s">
        <v>1856</v>
      </c>
      <c r="R2412" t="s">
        <v>72</v>
      </c>
      <c r="S2412" s="83">
        <v>0</v>
      </c>
      <c r="T2412" s="83">
        <v>208.68</v>
      </c>
      <c r="U2412" s="83">
        <v>-208.68</v>
      </c>
      <c r="V2412" s="83">
        <v>0</v>
      </c>
      <c r="W2412" s="83">
        <v>0</v>
      </c>
      <c r="X2412" s="83">
        <v>1.6074180022133857</v>
      </c>
      <c r="Y2412">
        <v>0</v>
      </c>
      <c r="Z2412" s="83">
        <v>-20.868000000000002</v>
      </c>
      <c r="AA2412" s="83">
        <v>-19.260581997786616</v>
      </c>
    </row>
    <row r="2413" spans="1:27" x14ac:dyDescent="0.25">
      <c r="A2413" t="s">
        <v>1529</v>
      </c>
      <c r="B2413" t="s">
        <v>1529</v>
      </c>
      <c r="C2413" t="s">
        <v>3128</v>
      </c>
      <c r="D2413" t="s">
        <v>2723</v>
      </c>
      <c r="E2413" t="s">
        <v>3129</v>
      </c>
      <c r="F2413" t="s">
        <v>2745</v>
      </c>
      <c r="G2413" t="s">
        <v>2310</v>
      </c>
      <c r="H2413" t="s">
        <v>2746</v>
      </c>
      <c r="I2413" t="s">
        <v>68</v>
      </c>
      <c r="J2413" t="s">
        <v>69</v>
      </c>
      <c r="K2413" t="s">
        <v>70</v>
      </c>
      <c r="L2413" t="s">
        <v>71</v>
      </c>
      <c r="M2413" t="s">
        <v>124</v>
      </c>
      <c r="N2413" t="s">
        <v>1362</v>
      </c>
      <c r="O2413" t="s">
        <v>1363</v>
      </c>
      <c r="P2413" t="s">
        <v>3717</v>
      </c>
      <c r="Q2413" t="s">
        <v>2009</v>
      </c>
      <c r="R2413" t="s">
        <v>72</v>
      </c>
      <c r="S2413" s="83">
        <v>87.6</v>
      </c>
      <c r="T2413" s="83">
        <v>156.96</v>
      </c>
      <c r="U2413" s="83">
        <v>-69.360000000000014</v>
      </c>
      <c r="V2413" s="83">
        <v>0</v>
      </c>
      <c r="W2413" s="83">
        <v>0</v>
      </c>
      <c r="X2413" s="83">
        <v>1.2090297566964396</v>
      </c>
      <c r="Y2413">
        <v>0</v>
      </c>
      <c r="Z2413" s="83">
        <v>-6.9360000000000017</v>
      </c>
      <c r="AA2413" s="83">
        <v>-5.7269702433035619</v>
      </c>
    </row>
    <row r="2414" spans="1:27" x14ac:dyDescent="0.25">
      <c r="A2414" t="s">
        <v>1529</v>
      </c>
      <c r="B2414" t="s">
        <v>1529</v>
      </c>
      <c r="C2414" t="s">
        <v>3128</v>
      </c>
      <c r="D2414" t="s">
        <v>2723</v>
      </c>
      <c r="E2414" t="s">
        <v>3129</v>
      </c>
      <c r="F2414" t="s">
        <v>2745</v>
      </c>
      <c r="G2414" t="s">
        <v>2310</v>
      </c>
      <c r="H2414" t="s">
        <v>2746</v>
      </c>
      <c r="I2414" t="s">
        <v>68</v>
      </c>
      <c r="J2414" t="s">
        <v>69</v>
      </c>
      <c r="K2414" t="s">
        <v>70</v>
      </c>
      <c r="L2414" t="s">
        <v>71</v>
      </c>
      <c r="M2414" t="s">
        <v>124</v>
      </c>
      <c r="N2414" t="s">
        <v>1540</v>
      </c>
      <c r="O2414" t="s">
        <v>1459</v>
      </c>
      <c r="P2414" t="s">
        <v>2268</v>
      </c>
      <c r="Q2414" t="s">
        <v>1320</v>
      </c>
      <c r="R2414" t="s">
        <v>72</v>
      </c>
      <c r="S2414" s="83">
        <v>0</v>
      </c>
      <c r="T2414" s="83">
        <v>308.7</v>
      </c>
      <c r="U2414" s="83">
        <v>-308.7</v>
      </c>
      <c r="V2414" s="83">
        <v>0</v>
      </c>
      <c r="W2414" s="83">
        <v>0</v>
      </c>
      <c r="X2414" s="83">
        <v>2.377850954970635</v>
      </c>
      <c r="Y2414">
        <v>0</v>
      </c>
      <c r="Z2414" s="83">
        <v>-30.87</v>
      </c>
      <c r="AA2414" s="83">
        <v>-28.492149045029365</v>
      </c>
    </row>
    <row r="2415" spans="1:27" x14ac:dyDescent="0.25">
      <c r="A2415" t="s">
        <v>1529</v>
      </c>
      <c r="B2415" t="s">
        <v>1529</v>
      </c>
      <c r="C2415" t="s">
        <v>3128</v>
      </c>
      <c r="D2415" t="s">
        <v>2723</v>
      </c>
      <c r="E2415" t="s">
        <v>3129</v>
      </c>
      <c r="F2415" t="s">
        <v>2745</v>
      </c>
      <c r="G2415" t="s">
        <v>2310</v>
      </c>
      <c r="H2415" t="s">
        <v>2746</v>
      </c>
      <c r="I2415" t="s">
        <v>68</v>
      </c>
      <c r="J2415" t="s">
        <v>69</v>
      </c>
      <c r="K2415" t="s">
        <v>94</v>
      </c>
      <c r="L2415" t="s">
        <v>95</v>
      </c>
      <c r="M2415" t="s">
        <v>628</v>
      </c>
      <c r="N2415" t="s">
        <v>993</v>
      </c>
      <c r="O2415" t="s">
        <v>994</v>
      </c>
      <c r="P2415" t="s">
        <v>1398</v>
      </c>
      <c r="Q2415" t="s">
        <v>996</v>
      </c>
      <c r="R2415" t="s">
        <v>72</v>
      </c>
      <c r="S2415" s="83">
        <v>0</v>
      </c>
      <c r="T2415" s="83">
        <v>193.38</v>
      </c>
      <c r="U2415" s="83">
        <v>-193.38</v>
      </c>
      <c r="V2415" s="83">
        <v>0</v>
      </c>
      <c r="W2415" s="83">
        <v>0</v>
      </c>
      <c r="X2415" s="83">
        <v>1.4895653309757739</v>
      </c>
      <c r="Y2415">
        <v>0</v>
      </c>
      <c r="Z2415" s="83">
        <v>-19.338000000000001</v>
      </c>
      <c r="AA2415" s="83">
        <v>-17.848434669024225</v>
      </c>
    </row>
    <row r="2416" spans="1:27" x14ac:dyDescent="0.25">
      <c r="A2416" t="s">
        <v>1529</v>
      </c>
      <c r="B2416" t="s">
        <v>1529</v>
      </c>
      <c r="C2416" t="s">
        <v>3128</v>
      </c>
      <c r="D2416" t="s">
        <v>2723</v>
      </c>
      <c r="E2416" t="s">
        <v>3129</v>
      </c>
      <c r="F2416" t="s">
        <v>2745</v>
      </c>
      <c r="G2416" t="s">
        <v>2310</v>
      </c>
      <c r="H2416" t="s">
        <v>2746</v>
      </c>
      <c r="I2416" t="s">
        <v>68</v>
      </c>
      <c r="J2416" t="s">
        <v>69</v>
      </c>
      <c r="K2416" t="s">
        <v>94</v>
      </c>
      <c r="L2416" t="s">
        <v>95</v>
      </c>
      <c r="M2416" t="s">
        <v>628</v>
      </c>
      <c r="N2416" t="s">
        <v>993</v>
      </c>
      <c r="O2416" t="s">
        <v>994</v>
      </c>
      <c r="P2416" t="s">
        <v>1396</v>
      </c>
      <c r="Q2416" t="s">
        <v>996</v>
      </c>
      <c r="R2416" t="s">
        <v>72</v>
      </c>
      <c r="S2416" s="83">
        <v>0</v>
      </c>
      <c r="T2416" s="83">
        <v>128.91999999999999</v>
      </c>
      <c r="U2416" s="83">
        <v>-128.91999999999999</v>
      </c>
      <c r="V2416" s="83">
        <v>0</v>
      </c>
      <c r="W2416" s="83">
        <v>0</v>
      </c>
      <c r="X2416" s="83">
        <v>0.99304355398384925</v>
      </c>
      <c r="Y2416">
        <v>0</v>
      </c>
      <c r="Z2416" s="83">
        <v>-12.891999999999999</v>
      </c>
      <c r="AA2416" s="83">
        <v>-11.89895644601615</v>
      </c>
    </row>
    <row r="2417" spans="1:27" x14ac:dyDescent="0.25">
      <c r="A2417" t="s">
        <v>1529</v>
      </c>
      <c r="B2417" t="s">
        <v>1529</v>
      </c>
      <c r="C2417" t="s">
        <v>3128</v>
      </c>
      <c r="D2417" t="s">
        <v>2723</v>
      </c>
      <c r="E2417" t="s">
        <v>3129</v>
      </c>
      <c r="F2417" t="s">
        <v>2745</v>
      </c>
      <c r="G2417" t="s">
        <v>2310</v>
      </c>
      <c r="H2417" t="s">
        <v>2746</v>
      </c>
      <c r="I2417" t="s">
        <v>68</v>
      </c>
      <c r="J2417" t="s">
        <v>69</v>
      </c>
      <c r="K2417" t="s">
        <v>94</v>
      </c>
      <c r="L2417" t="s">
        <v>95</v>
      </c>
      <c r="M2417" t="s">
        <v>628</v>
      </c>
      <c r="N2417" t="s">
        <v>993</v>
      </c>
      <c r="O2417" t="s">
        <v>994</v>
      </c>
      <c r="P2417" t="s">
        <v>1397</v>
      </c>
      <c r="Q2417" t="s">
        <v>996</v>
      </c>
      <c r="R2417" t="s">
        <v>72</v>
      </c>
      <c r="S2417" s="83">
        <v>0</v>
      </c>
      <c r="T2417" s="83">
        <v>322.29999999999995</v>
      </c>
      <c r="U2417" s="83">
        <v>-322.29999999999995</v>
      </c>
      <c r="V2417" s="83">
        <v>0</v>
      </c>
      <c r="W2417" s="83">
        <v>0</v>
      </c>
      <c r="X2417" s="83">
        <v>2.4826088849596233</v>
      </c>
      <c r="Y2417">
        <v>0</v>
      </c>
      <c r="Z2417" s="83">
        <v>-32.229999999999997</v>
      </c>
      <c r="AA2417" s="83">
        <v>-29.747391115040372</v>
      </c>
    </row>
    <row r="2418" spans="1:27" x14ac:dyDescent="0.25">
      <c r="A2418" t="s">
        <v>1529</v>
      </c>
      <c r="B2418" t="s">
        <v>1529</v>
      </c>
      <c r="C2418" t="s">
        <v>3128</v>
      </c>
      <c r="D2418" t="s">
        <v>2723</v>
      </c>
      <c r="E2418" t="s">
        <v>3129</v>
      </c>
      <c r="F2418" t="s">
        <v>2745</v>
      </c>
      <c r="G2418" t="s">
        <v>2310</v>
      </c>
      <c r="H2418" t="s">
        <v>2746</v>
      </c>
      <c r="I2418" t="s">
        <v>68</v>
      </c>
      <c r="J2418" t="s">
        <v>69</v>
      </c>
      <c r="K2418" t="s">
        <v>94</v>
      </c>
      <c r="L2418" t="s">
        <v>95</v>
      </c>
      <c r="M2418" t="s">
        <v>628</v>
      </c>
      <c r="N2418" t="s">
        <v>993</v>
      </c>
      <c r="O2418" t="s">
        <v>994</v>
      </c>
      <c r="P2418" t="s">
        <v>1393</v>
      </c>
      <c r="Q2418" t="s">
        <v>996</v>
      </c>
      <c r="R2418" t="s">
        <v>72</v>
      </c>
      <c r="S2418" s="83">
        <v>0</v>
      </c>
      <c r="T2418" s="83">
        <v>257.83999999999997</v>
      </c>
      <c r="U2418" s="83">
        <v>-257.83999999999997</v>
      </c>
      <c r="V2418" s="83">
        <v>0</v>
      </c>
      <c r="W2418" s="83">
        <v>0</v>
      </c>
      <c r="X2418" s="83">
        <v>1.9860871079676985</v>
      </c>
      <c r="Y2418">
        <v>0</v>
      </c>
      <c r="Z2418" s="83">
        <v>-25.783999999999999</v>
      </c>
      <c r="AA2418" s="83">
        <v>-23.797912892032301</v>
      </c>
    </row>
    <row r="2419" spans="1:27" x14ac:dyDescent="0.25">
      <c r="A2419" t="s">
        <v>1529</v>
      </c>
      <c r="B2419" t="s">
        <v>1529</v>
      </c>
      <c r="C2419" t="s">
        <v>3128</v>
      </c>
      <c r="D2419" t="s">
        <v>2723</v>
      </c>
      <c r="E2419" t="s">
        <v>3129</v>
      </c>
      <c r="F2419" t="s">
        <v>2745</v>
      </c>
      <c r="G2419" t="s">
        <v>2310</v>
      </c>
      <c r="H2419" t="s">
        <v>2746</v>
      </c>
      <c r="I2419" t="s">
        <v>68</v>
      </c>
      <c r="J2419" t="s">
        <v>69</v>
      </c>
      <c r="K2419" t="s">
        <v>94</v>
      </c>
      <c r="L2419" t="s">
        <v>95</v>
      </c>
      <c r="M2419" t="s">
        <v>628</v>
      </c>
      <c r="N2419" t="s">
        <v>993</v>
      </c>
      <c r="O2419" t="s">
        <v>994</v>
      </c>
      <c r="P2419" t="s">
        <v>1394</v>
      </c>
      <c r="Q2419" t="s">
        <v>996</v>
      </c>
      <c r="R2419" t="s">
        <v>72</v>
      </c>
      <c r="S2419" s="83">
        <v>0</v>
      </c>
      <c r="T2419" s="83">
        <v>128.91999999999999</v>
      </c>
      <c r="U2419" s="83">
        <v>-128.91999999999999</v>
      </c>
      <c r="V2419" s="83">
        <v>0</v>
      </c>
      <c r="W2419" s="83">
        <v>0</v>
      </c>
      <c r="X2419" s="83">
        <v>0.99304355398384925</v>
      </c>
      <c r="Y2419">
        <v>0</v>
      </c>
      <c r="Z2419" s="83">
        <v>-12.891999999999999</v>
      </c>
      <c r="AA2419" s="83">
        <v>-11.89895644601615</v>
      </c>
    </row>
    <row r="2420" spans="1:27" x14ac:dyDescent="0.25">
      <c r="A2420" t="s">
        <v>1529</v>
      </c>
      <c r="B2420" t="s">
        <v>1529</v>
      </c>
      <c r="C2420" t="s">
        <v>3128</v>
      </c>
      <c r="D2420" t="s">
        <v>2723</v>
      </c>
      <c r="E2420" t="s">
        <v>3129</v>
      </c>
      <c r="F2420" t="s">
        <v>2745</v>
      </c>
      <c r="G2420" t="s">
        <v>2310</v>
      </c>
      <c r="H2420" t="s">
        <v>2746</v>
      </c>
      <c r="I2420" t="s">
        <v>68</v>
      </c>
      <c r="J2420" t="s">
        <v>69</v>
      </c>
      <c r="K2420" t="s">
        <v>94</v>
      </c>
      <c r="L2420" t="s">
        <v>95</v>
      </c>
      <c r="M2420" t="s">
        <v>628</v>
      </c>
      <c r="N2420" t="s">
        <v>993</v>
      </c>
      <c r="O2420" t="s">
        <v>994</v>
      </c>
      <c r="P2420" t="s">
        <v>1897</v>
      </c>
      <c r="Q2420" t="s">
        <v>996</v>
      </c>
      <c r="R2420" t="s">
        <v>72</v>
      </c>
      <c r="S2420" s="83">
        <v>257.83999999999997</v>
      </c>
      <c r="T2420" s="83">
        <v>257.83999999999997</v>
      </c>
      <c r="U2420" s="83">
        <v>0</v>
      </c>
      <c r="V2420" s="83">
        <v>0</v>
      </c>
      <c r="W2420" s="83">
        <v>0</v>
      </c>
      <c r="X2420" s="83">
        <v>1.9860871079676985</v>
      </c>
      <c r="Y2420">
        <v>0</v>
      </c>
      <c r="Z2420" s="83">
        <v>0</v>
      </c>
      <c r="AA2420" s="83">
        <v>1.9860871079676983</v>
      </c>
    </row>
    <row r="2421" spans="1:27" x14ac:dyDescent="0.25">
      <c r="A2421" t="s">
        <v>1529</v>
      </c>
      <c r="B2421" t="s">
        <v>1529</v>
      </c>
      <c r="C2421" t="s">
        <v>3128</v>
      </c>
      <c r="D2421" t="s">
        <v>2723</v>
      </c>
      <c r="E2421" t="s">
        <v>3129</v>
      </c>
      <c r="F2421" t="s">
        <v>2745</v>
      </c>
      <c r="G2421" t="s">
        <v>2310</v>
      </c>
      <c r="H2421" t="s">
        <v>2746</v>
      </c>
      <c r="I2421" t="s">
        <v>68</v>
      </c>
      <c r="J2421" t="s">
        <v>69</v>
      </c>
      <c r="K2421" t="s">
        <v>94</v>
      </c>
      <c r="L2421" t="s">
        <v>95</v>
      </c>
      <c r="M2421" t="s">
        <v>628</v>
      </c>
      <c r="N2421" t="s">
        <v>993</v>
      </c>
      <c r="O2421" t="s">
        <v>994</v>
      </c>
      <c r="P2421" t="s">
        <v>1395</v>
      </c>
      <c r="Q2421" t="s">
        <v>996</v>
      </c>
      <c r="R2421" t="s">
        <v>72</v>
      </c>
      <c r="S2421" s="83">
        <v>0</v>
      </c>
      <c r="T2421" s="83">
        <v>193.38</v>
      </c>
      <c r="U2421" s="83">
        <v>-193.38</v>
      </c>
      <c r="V2421" s="83">
        <v>0</v>
      </c>
      <c r="W2421" s="83">
        <v>0</v>
      </c>
      <c r="X2421" s="83">
        <v>1.4895653309757739</v>
      </c>
      <c r="Y2421">
        <v>0</v>
      </c>
      <c r="Z2421" s="83">
        <v>-19.338000000000001</v>
      </c>
      <c r="AA2421" s="83">
        <v>-17.848434669024225</v>
      </c>
    </row>
    <row r="2422" spans="1:27" x14ac:dyDescent="0.25">
      <c r="A2422" t="s">
        <v>1529</v>
      </c>
      <c r="B2422" t="s">
        <v>1529</v>
      </c>
      <c r="C2422" t="s">
        <v>3128</v>
      </c>
      <c r="D2422" t="s">
        <v>2723</v>
      </c>
      <c r="E2422" t="s">
        <v>3129</v>
      </c>
      <c r="F2422" t="s">
        <v>2745</v>
      </c>
      <c r="G2422" t="s">
        <v>2310</v>
      </c>
      <c r="H2422" t="s">
        <v>2746</v>
      </c>
      <c r="I2422" t="s">
        <v>68</v>
      </c>
      <c r="J2422" t="s">
        <v>69</v>
      </c>
      <c r="K2422" t="s">
        <v>94</v>
      </c>
      <c r="L2422" t="s">
        <v>95</v>
      </c>
      <c r="M2422" t="s">
        <v>628</v>
      </c>
      <c r="N2422" t="s">
        <v>993</v>
      </c>
      <c r="O2422" t="s">
        <v>994</v>
      </c>
      <c r="P2422" t="s">
        <v>2276</v>
      </c>
      <c r="Q2422" t="s">
        <v>996</v>
      </c>
      <c r="R2422" t="s">
        <v>72</v>
      </c>
      <c r="S2422" s="83">
        <v>322.29999999999995</v>
      </c>
      <c r="T2422" s="83">
        <v>322.29999999999995</v>
      </c>
      <c r="U2422" s="83">
        <v>0</v>
      </c>
      <c r="V2422" s="83">
        <v>0</v>
      </c>
      <c r="W2422" s="83">
        <v>0</v>
      </c>
      <c r="X2422" s="83">
        <v>2.4826088849596233</v>
      </c>
      <c r="Y2422">
        <v>0</v>
      </c>
      <c r="Z2422" s="83">
        <v>0</v>
      </c>
      <c r="AA2422" s="83">
        <v>2.4826088849596246</v>
      </c>
    </row>
    <row r="2423" spans="1:27" x14ac:dyDescent="0.25">
      <c r="A2423" t="s">
        <v>1529</v>
      </c>
      <c r="B2423" t="s">
        <v>1529</v>
      </c>
      <c r="C2423" t="s">
        <v>3128</v>
      </c>
      <c r="D2423" t="s">
        <v>2723</v>
      </c>
      <c r="E2423" t="s">
        <v>3129</v>
      </c>
      <c r="F2423" t="s">
        <v>2745</v>
      </c>
      <c r="G2423" t="s">
        <v>2310</v>
      </c>
      <c r="H2423" t="s">
        <v>2746</v>
      </c>
      <c r="I2423" t="s">
        <v>68</v>
      </c>
      <c r="J2423" t="s">
        <v>69</v>
      </c>
      <c r="K2423" t="s">
        <v>94</v>
      </c>
      <c r="L2423" t="s">
        <v>95</v>
      </c>
      <c r="M2423" t="s">
        <v>628</v>
      </c>
      <c r="N2423" t="s">
        <v>993</v>
      </c>
      <c r="O2423" t="s">
        <v>994</v>
      </c>
      <c r="P2423" t="s">
        <v>997</v>
      </c>
      <c r="Q2423" t="s">
        <v>996</v>
      </c>
      <c r="R2423" t="s">
        <v>72</v>
      </c>
      <c r="S2423" s="83">
        <v>0</v>
      </c>
      <c r="T2423" s="83">
        <v>128.91999999999999</v>
      </c>
      <c r="U2423" s="83">
        <v>-128.91999999999999</v>
      </c>
      <c r="V2423" s="83">
        <v>0</v>
      </c>
      <c r="W2423" s="83">
        <v>0</v>
      </c>
      <c r="X2423" s="83">
        <v>0.99304355398384925</v>
      </c>
      <c r="Y2423">
        <v>0</v>
      </c>
      <c r="Z2423" s="83">
        <v>-12.891999999999999</v>
      </c>
      <c r="AA2423" s="83">
        <v>-11.89895644601615</v>
      </c>
    </row>
    <row r="2424" spans="1:27" x14ac:dyDescent="0.25">
      <c r="A2424" t="s">
        <v>1529</v>
      </c>
      <c r="B2424" t="s">
        <v>1529</v>
      </c>
      <c r="C2424" t="s">
        <v>3128</v>
      </c>
      <c r="D2424" t="s">
        <v>2723</v>
      </c>
      <c r="E2424" t="s">
        <v>3129</v>
      </c>
      <c r="F2424" t="s">
        <v>2745</v>
      </c>
      <c r="G2424" t="s">
        <v>2310</v>
      </c>
      <c r="H2424" t="s">
        <v>2746</v>
      </c>
      <c r="I2424" t="s">
        <v>68</v>
      </c>
      <c r="J2424" t="s">
        <v>69</v>
      </c>
      <c r="K2424" t="s">
        <v>94</v>
      </c>
      <c r="L2424" t="s">
        <v>95</v>
      </c>
      <c r="M2424" t="s">
        <v>628</v>
      </c>
      <c r="N2424" t="s">
        <v>993</v>
      </c>
      <c r="O2424" t="s">
        <v>994</v>
      </c>
      <c r="P2424" t="s">
        <v>2275</v>
      </c>
      <c r="Q2424" t="s">
        <v>996</v>
      </c>
      <c r="R2424" t="s">
        <v>72</v>
      </c>
      <c r="S2424" s="83">
        <v>193.38</v>
      </c>
      <c r="T2424" s="83">
        <v>193.38</v>
      </c>
      <c r="U2424" s="83">
        <v>0</v>
      </c>
      <c r="V2424" s="83">
        <v>0</v>
      </c>
      <c r="W2424" s="83">
        <v>0</v>
      </c>
      <c r="X2424" s="83">
        <v>1.4895653309757739</v>
      </c>
      <c r="Y2424">
        <v>0</v>
      </c>
      <c r="Z2424" s="83">
        <v>0</v>
      </c>
      <c r="AA2424" s="83">
        <v>1.4895653309757755</v>
      </c>
    </row>
    <row r="2425" spans="1:27" x14ac:dyDescent="0.25">
      <c r="A2425" t="s">
        <v>1529</v>
      </c>
      <c r="B2425" t="s">
        <v>1529</v>
      </c>
      <c r="C2425" t="s">
        <v>3128</v>
      </c>
      <c r="D2425" t="s">
        <v>2723</v>
      </c>
      <c r="E2425" t="s">
        <v>3129</v>
      </c>
      <c r="F2425" t="s">
        <v>2745</v>
      </c>
      <c r="G2425" t="s">
        <v>2310</v>
      </c>
      <c r="H2425" t="s">
        <v>2746</v>
      </c>
      <c r="I2425" t="s">
        <v>68</v>
      </c>
      <c r="J2425" t="s">
        <v>69</v>
      </c>
      <c r="K2425" t="s">
        <v>94</v>
      </c>
      <c r="L2425" t="s">
        <v>95</v>
      </c>
      <c r="M2425" t="s">
        <v>628</v>
      </c>
      <c r="N2425" t="s">
        <v>993</v>
      </c>
      <c r="O2425" t="s">
        <v>994</v>
      </c>
      <c r="P2425" t="s">
        <v>2918</v>
      </c>
      <c r="Q2425" t="s">
        <v>996</v>
      </c>
      <c r="R2425" t="s">
        <v>72</v>
      </c>
      <c r="S2425" s="83">
        <v>515.67999999999995</v>
      </c>
      <c r="T2425" s="83">
        <v>257.83999999999997</v>
      </c>
      <c r="U2425" s="83">
        <v>257.84000000000003</v>
      </c>
      <c r="V2425" s="83">
        <v>0</v>
      </c>
      <c r="W2425" s="83">
        <v>0</v>
      </c>
      <c r="X2425" s="83">
        <v>1.9860871079676985</v>
      </c>
      <c r="Y2425">
        <v>0</v>
      </c>
      <c r="Z2425" s="83">
        <v>25.784000000000002</v>
      </c>
      <c r="AA2425" s="83">
        <v>27.770087107967701</v>
      </c>
    </row>
    <row r="2426" spans="1:27" x14ac:dyDescent="0.25">
      <c r="A2426" t="s">
        <v>1529</v>
      </c>
      <c r="B2426" t="s">
        <v>1529</v>
      </c>
      <c r="C2426" t="s">
        <v>3128</v>
      </c>
      <c r="D2426" t="s">
        <v>2723</v>
      </c>
      <c r="E2426" t="s">
        <v>3129</v>
      </c>
      <c r="F2426" t="s">
        <v>2745</v>
      </c>
      <c r="G2426" t="s">
        <v>2310</v>
      </c>
      <c r="H2426" t="s">
        <v>2746</v>
      </c>
      <c r="I2426" t="s">
        <v>68</v>
      </c>
      <c r="J2426" t="s">
        <v>69</v>
      </c>
      <c r="K2426" t="s">
        <v>94</v>
      </c>
      <c r="L2426" t="s">
        <v>95</v>
      </c>
      <c r="M2426" t="s">
        <v>628</v>
      </c>
      <c r="N2426" t="s">
        <v>993</v>
      </c>
      <c r="O2426" t="s">
        <v>994</v>
      </c>
      <c r="P2426" t="s">
        <v>2919</v>
      </c>
      <c r="Q2426" t="s">
        <v>996</v>
      </c>
      <c r="R2426" t="s">
        <v>72</v>
      </c>
      <c r="S2426" s="83">
        <v>257.83999999999997</v>
      </c>
      <c r="T2426" s="83">
        <v>193.38</v>
      </c>
      <c r="U2426" s="83">
        <v>64.45999999999998</v>
      </c>
      <c r="V2426" s="83">
        <v>0</v>
      </c>
      <c r="W2426" s="83">
        <v>0</v>
      </c>
      <c r="X2426" s="83">
        <v>1.4895653309757739</v>
      </c>
      <c r="Y2426">
        <v>0</v>
      </c>
      <c r="Z2426" s="83">
        <v>6.445999999999998</v>
      </c>
      <c r="AA2426" s="83">
        <v>7.9355653309757734</v>
      </c>
    </row>
    <row r="2427" spans="1:27" x14ac:dyDescent="0.25">
      <c r="A2427" t="s">
        <v>1529</v>
      </c>
      <c r="B2427" t="s">
        <v>1529</v>
      </c>
      <c r="C2427" t="s">
        <v>3128</v>
      </c>
      <c r="D2427" t="s">
        <v>2723</v>
      </c>
      <c r="E2427" t="s">
        <v>3129</v>
      </c>
      <c r="F2427" t="s">
        <v>2745</v>
      </c>
      <c r="G2427" t="s">
        <v>2310</v>
      </c>
      <c r="H2427" t="s">
        <v>2746</v>
      </c>
      <c r="I2427" t="s">
        <v>68</v>
      </c>
      <c r="J2427" t="s">
        <v>69</v>
      </c>
      <c r="K2427" t="s">
        <v>94</v>
      </c>
      <c r="L2427" t="s">
        <v>95</v>
      </c>
      <c r="M2427" t="s">
        <v>628</v>
      </c>
      <c r="N2427" t="s">
        <v>993</v>
      </c>
      <c r="O2427" t="s">
        <v>1464</v>
      </c>
      <c r="P2427" t="s">
        <v>4037</v>
      </c>
      <c r="Q2427" t="s">
        <v>2146</v>
      </c>
      <c r="R2427" t="s">
        <v>72</v>
      </c>
      <c r="S2427" s="83">
        <v>44.15</v>
      </c>
      <c r="T2427" s="83">
        <v>0</v>
      </c>
      <c r="U2427" s="83">
        <v>44.15</v>
      </c>
      <c r="V2427" s="83">
        <v>0</v>
      </c>
      <c r="W2427" s="83">
        <v>0</v>
      </c>
      <c r="X2427" s="83">
        <v>0</v>
      </c>
      <c r="Y2427">
        <v>0</v>
      </c>
      <c r="Z2427" s="83">
        <v>4.415</v>
      </c>
      <c r="AA2427" s="83">
        <v>4.415</v>
      </c>
    </row>
    <row r="2428" spans="1:27" x14ac:dyDescent="0.25">
      <c r="A2428" t="s">
        <v>1529</v>
      </c>
      <c r="B2428" t="s">
        <v>1529</v>
      </c>
      <c r="C2428" t="s">
        <v>3128</v>
      </c>
      <c r="D2428" t="s">
        <v>2723</v>
      </c>
      <c r="E2428" t="s">
        <v>3129</v>
      </c>
      <c r="F2428" t="s">
        <v>2745</v>
      </c>
      <c r="G2428" t="s">
        <v>2310</v>
      </c>
      <c r="H2428" t="s">
        <v>2746</v>
      </c>
      <c r="I2428" t="s">
        <v>59</v>
      </c>
      <c r="J2428" t="s">
        <v>127</v>
      </c>
      <c r="K2428" t="s">
        <v>75</v>
      </c>
      <c r="L2428" t="s">
        <v>76</v>
      </c>
      <c r="M2428" t="s">
        <v>133</v>
      </c>
      <c r="N2428" t="s">
        <v>481</v>
      </c>
      <c r="O2428" t="s">
        <v>482</v>
      </c>
      <c r="P2428" t="s">
        <v>1644</v>
      </c>
      <c r="Q2428" t="s">
        <v>1645</v>
      </c>
      <c r="R2428" t="s">
        <v>131</v>
      </c>
      <c r="S2428" s="83">
        <v>0</v>
      </c>
      <c r="T2428" s="83">
        <v>129.36000000000001</v>
      </c>
      <c r="U2428" s="83">
        <v>-129.36000000000001</v>
      </c>
      <c r="V2428" s="83">
        <v>0</v>
      </c>
      <c r="W2428" s="83">
        <v>0</v>
      </c>
      <c r="X2428" s="83">
        <v>0.996432781130552</v>
      </c>
      <c r="Y2428">
        <v>0</v>
      </c>
      <c r="Z2428" s="83">
        <v>-12.936000000000002</v>
      </c>
      <c r="AA2428" s="83">
        <v>-11.939567218869449</v>
      </c>
    </row>
    <row r="2429" spans="1:27" x14ac:dyDescent="0.25">
      <c r="A2429" t="s">
        <v>1529</v>
      </c>
      <c r="B2429" t="s">
        <v>1529</v>
      </c>
      <c r="C2429" t="s">
        <v>3128</v>
      </c>
      <c r="D2429" t="s">
        <v>2723</v>
      </c>
      <c r="E2429" t="s">
        <v>3129</v>
      </c>
      <c r="F2429" t="s">
        <v>2745</v>
      </c>
      <c r="G2429" t="s">
        <v>2310</v>
      </c>
      <c r="H2429" t="s">
        <v>2746</v>
      </c>
      <c r="I2429" t="s">
        <v>59</v>
      </c>
      <c r="J2429" t="s">
        <v>127</v>
      </c>
      <c r="K2429" t="s">
        <v>75</v>
      </c>
      <c r="L2429" t="s">
        <v>76</v>
      </c>
      <c r="M2429" t="s">
        <v>133</v>
      </c>
      <c r="N2429" t="s">
        <v>337</v>
      </c>
      <c r="O2429" t="s">
        <v>378</v>
      </c>
      <c r="P2429" t="s">
        <v>1773</v>
      </c>
      <c r="Q2429" t="s">
        <v>1774</v>
      </c>
      <c r="R2429" t="s">
        <v>131</v>
      </c>
      <c r="S2429" s="83">
        <v>366.3</v>
      </c>
      <c r="T2429" s="83">
        <v>728.55</v>
      </c>
      <c r="U2429" s="83">
        <v>-362.24999999999994</v>
      </c>
      <c r="V2429" s="83">
        <v>0</v>
      </c>
      <c r="W2429" s="83">
        <v>0</v>
      </c>
      <c r="X2429" s="83">
        <v>5.6118669039321549</v>
      </c>
      <c r="Y2429">
        <v>0</v>
      </c>
      <c r="Z2429" s="83">
        <v>-36.225000000000001</v>
      </c>
      <c r="AA2429" s="83">
        <v>-30.613133096067848</v>
      </c>
    </row>
    <row r="2430" spans="1:27" x14ac:dyDescent="0.25">
      <c r="A2430" t="s">
        <v>1529</v>
      </c>
      <c r="B2430" t="s">
        <v>1529</v>
      </c>
      <c r="C2430" t="s">
        <v>3128</v>
      </c>
      <c r="D2430" t="s">
        <v>2723</v>
      </c>
      <c r="E2430" t="s">
        <v>3129</v>
      </c>
      <c r="F2430" t="s">
        <v>2745</v>
      </c>
      <c r="G2430" t="s">
        <v>2310</v>
      </c>
      <c r="H2430" t="s">
        <v>2746</v>
      </c>
      <c r="I2430" t="s">
        <v>59</v>
      </c>
      <c r="J2430" t="s">
        <v>127</v>
      </c>
      <c r="K2430" t="s">
        <v>75</v>
      </c>
      <c r="L2430" t="s">
        <v>76</v>
      </c>
      <c r="M2430" t="s">
        <v>133</v>
      </c>
      <c r="N2430" t="s">
        <v>337</v>
      </c>
      <c r="O2430" t="s">
        <v>378</v>
      </c>
      <c r="P2430" t="s">
        <v>379</v>
      </c>
      <c r="Q2430" t="s">
        <v>380</v>
      </c>
      <c r="R2430" t="s">
        <v>131</v>
      </c>
      <c r="S2430" s="83">
        <v>222.48000000000002</v>
      </c>
      <c r="T2430" s="83">
        <v>54.2</v>
      </c>
      <c r="U2430" s="83">
        <v>168.28000000000003</v>
      </c>
      <c r="V2430" s="83">
        <v>0</v>
      </c>
      <c r="W2430" s="83">
        <v>0</v>
      </c>
      <c r="X2430" s="83">
        <v>0.41749116216199689</v>
      </c>
      <c r="Y2430">
        <v>0</v>
      </c>
      <c r="Z2430" s="83">
        <v>16.828000000000003</v>
      </c>
      <c r="AA2430" s="83">
        <v>17.245491162162001</v>
      </c>
    </row>
    <row r="2431" spans="1:27" x14ac:dyDescent="0.25">
      <c r="A2431" t="s">
        <v>1529</v>
      </c>
      <c r="B2431" t="s">
        <v>1529</v>
      </c>
      <c r="C2431" t="s">
        <v>3128</v>
      </c>
      <c r="D2431" t="s">
        <v>2723</v>
      </c>
      <c r="E2431" t="s">
        <v>3129</v>
      </c>
      <c r="F2431" t="s">
        <v>2745</v>
      </c>
      <c r="G2431" t="s">
        <v>2310</v>
      </c>
      <c r="H2431" t="s">
        <v>2746</v>
      </c>
      <c r="I2431" t="s">
        <v>59</v>
      </c>
      <c r="J2431" t="s">
        <v>127</v>
      </c>
      <c r="K2431" t="s">
        <v>75</v>
      </c>
      <c r="L2431" t="s">
        <v>76</v>
      </c>
      <c r="M2431" t="s">
        <v>133</v>
      </c>
      <c r="N2431" t="s">
        <v>337</v>
      </c>
      <c r="O2431" t="s">
        <v>378</v>
      </c>
      <c r="P2431" t="s">
        <v>2380</v>
      </c>
      <c r="Q2431" t="s">
        <v>2381</v>
      </c>
      <c r="R2431" t="s">
        <v>131</v>
      </c>
      <c r="S2431" s="83">
        <v>424.4</v>
      </c>
      <c r="T2431" s="83">
        <v>626.28</v>
      </c>
      <c r="U2431" s="83">
        <v>-201.88</v>
      </c>
      <c r="V2431" s="83">
        <v>0</v>
      </c>
      <c r="W2431" s="83">
        <v>0</v>
      </c>
      <c r="X2431" s="83">
        <v>4.8241026759929042</v>
      </c>
      <c r="Y2431">
        <v>0</v>
      </c>
      <c r="Z2431" s="83">
        <v>-20.188000000000002</v>
      </c>
      <c r="AA2431" s="83">
        <v>-15.363897324007098</v>
      </c>
    </row>
    <row r="2432" spans="1:27" x14ac:dyDescent="0.25">
      <c r="A2432" t="s">
        <v>1529</v>
      </c>
      <c r="B2432" t="s">
        <v>1529</v>
      </c>
      <c r="C2432" t="s">
        <v>3128</v>
      </c>
      <c r="D2432" t="s">
        <v>2723</v>
      </c>
      <c r="E2432" t="s">
        <v>3129</v>
      </c>
      <c r="F2432" t="s">
        <v>2745</v>
      </c>
      <c r="G2432" t="s">
        <v>2310</v>
      </c>
      <c r="H2432" t="s">
        <v>2746</v>
      </c>
      <c r="I2432" t="s">
        <v>59</v>
      </c>
      <c r="J2432" t="s">
        <v>127</v>
      </c>
      <c r="K2432" t="s">
        <v>75</v>
      </c>
      <c r="L2432" t="s">
        <v>76</v>
      </c>
      <c r="M2432" t="s">
        <v>133</v>
      </c>
      <c r="N2432" t="s">
        <v>337</v>
      </c>
      <c r="O2432" t="s">
        <v>378</v>
      </c>
      <c r="P2432" t="s">
        <v>3959</v>
      </c>
      <c r="Q2432" t="s">
        <v>3960</v>
      </c>
      <c r="R2432" t="s">
        <v>131</v>
      </c>
      <c r="S2432" s="83">
        <v>0</v>
      </c>
      <c r="T2432" s="83">
        <v>154.5</v>
      </c>
      <c r="U2432" s="83">
        <v>-154.5</v>
      </c>
      <c r="V2432" s="83">
        <v>0</v>
      </c>
      <c r="W2432" s="83">
        <v>0</v>
      </c>
      <c r="X2432" s="83">
        <v>1.1900808958307845</v>
      </c>
      <c r="Y2432">
        <v>0</v>
      </c>
      <c r="Z2432" s="83">
        <v>-15.450000000000001</v>
      </c>
      <c r="AA2432" s="83">
        <v>-14.259919104169217</v>
      </c>
    </row>
    <row r="2433" spans="1:27" x14ac:dyDescent="0.25">
      <c r="A2433" t="s">
        <v>1529</v>
      </c>
      <c r="B2433" t="s">
        <v>1529</v>
      </c>
      <c r="C2433" t="s">
        <v>3128</v>
      </c>
      <c r="D2433" t="s">
        <v>2723</v>
      </c>
      <c r="E2433" t="s">
        <v>3129</v>
      </c>
      <c r="F2433" t="s">
        <v>2745</v>
      </c>
      <c r="G2433" t="s">
        <v>2310</v>
      </c>
      <c r="H2433" t="s">
        <v>2746</v>
      </c>
      <c r="I2433" t="s">
        <v>59</v>
      </c>
      <c r="J2433" t="s">
        <v>127</v>
      </c>
      <c r="K2433" t="s">
        <v>75</v>
      </c>
      <c r="L2433" t="s">
        <v>76</v>
      </c>
      <c r="M2433" t="s">
        <v>133</v>
      </c>
      <c r="N2433" t="s">
        <v>337</v>
      </c>
      <c r="O2433" t="s">
        <v>338</v>
      </c>
      <c r="P2433" t="s">
        <v>1013</v>
      </c>
      <c r="Q2433" t="s">
        <v>1014</v>
      </c>
      <c r="R2433" t="s">
        <v>131</v>
      </c>
      <c r="S2433" s="83">
        <v>3341.6400000000003</v>
      </c>
      <c r="T2433" s="83">
        <v>1843.2</v>
      </c>
      <c r="U2433" s="83">
        <v>1498.44</v>
      </c>
      <c r="V2433" s="83">
        <v>0</v>
      </c>
      <c r="W2433" s="83">
        <v>0</v>
      </c>
      <c r="X2433" s="83">
        <v>14.197780629095805</v>
      </c>
      <c r="Y2433">
        <v>0</v>
      </c>
      <c r="Z2433" s="83">
        <v>149.84399999999999</v>
      </c>
      <c r="AA2433" s="83">
        <v>164.0417806290958</v>
      </c>
    </row>
    <row r="2434" spans="1:27" x14ac:dyDescent="0.25">
      <c r="A2434" t="s">
        <v>1529</v>
      </c>
      <c r="B2434" t="s">
        <v>1529</v>
      </c>
      <c r="C2434" t="s">
        <v>3128</v>
      </c>
      <c r="D2434" t="s">
        <v>2723</v>
      </c>
      <c r="E2434" t="s">
        <v>3129</v>
      </c>
      <c r="F2434" t="s">
        <v>2745</v>
      </c>
      <c r="G2434" t="s">
        <v>2310</v>
      </c>
      <c r="H2434" t="s">
        <v>2746</v>
      </c>
      <c r="I2434" t="s">
        <v>59</v>
      </c>
      <c r="J2434" t="s">
        <v>127</v>
      </c>
      <c r="K2434" t="s">
        <v>75</v>
      </c>
      <c r="L2434" t="s">
        <v>76</v>
      </c>
      <c r="M2434" t="s">
        <v>133</v>
      </c>
      <c r="N2434" t="s">
        <v>337</v>
      </c>
      <c r="O2434" t="s">
        <v>338</v>
      </c>
      <c r="P2434" t="s">
        <v>1607</v>
      </c>
      <c r="Q2434" t="s">
        <v>1608</v>
      </c>
      <c r="R2434" t="s">
        <v>131</v>
      </c>
      <c r="S2434" s="83">
        <v>3764.2</v>
      </c>
      <c r="T2434" s="83">
        <v>1958.4</v>
      </c>
      <c r="U2434" s="83">
        <v>1805.7999999999997</v>
      </c>
      <c r="V2434" s="83">
        <v>0</v>
      </c>
      <c r="W2434" s="83">
        <v>0</v>
      </c>
      <c r="X2434" s="83">
        <v>15.085141918414294</v>
      </c>
      <c r="Y2434">
        <v>0</v>
      </c>
      <c r="Z2434" s="83">
        <v>180.57999999999996</v>
      </c>
      <c r="AA2434" s="83">
        <v>195.66514191841426</v>
      </c>
    </row>
    <row r="2435" spans="1:27" x14ac:dyDescent="0.25">
      <c r="A2435" t="s">
        <v>1529</v>
      </c>
      <c r="B2435" t="s">
        <v>1529</v>
      </c>
      <c r="C2435" t="s">
        <v>3128</v>
      </c>
      <c r="D2435" t="s">
        <v>2723</v>
      </c>
      <c r="E2435" t="s">
        <v>3129</v>
      </c>
      <c r="F2435" t="s">
        <v>2745</v>
      </c>
      <c r="G2435" t="s">
        <v>2310</v>
      </c>
      <c r="H2435" t="s">
        <v>2746</v>
      </c>
      <c r="I2435" t="s">
        <v>59</v>
      </c>
      <c r="J2435" t="s">
        <v>127</v>
      </c>
      <c r="K2435" t="s">
        <v>75</v>
      </c>
      <c r="L2435" t="s">
        <v>76</v>
      </c>
      <c r="M2435" t="s">
        <v>133</v>
      </c>
      <c r="N2435" t="s">
        <v>337</v>
      </c>
      <c r="O2435" t="s">
        <v>338</v>
      </c>
      <c r="P2435" t="s">
        <v>339</v>
      </c>
      <c r="Q2435" t="s">
        <v>340</v>
      </c>
      <c r="R2435" t="s">
        <v>131</v>
      </c>
      <c r="S2435" s="83">
        <v>1372.8</v>
      </c>
      <c r="T2435" s="83">
        <v>909.2</v>
      </c>
      <c r="U2435" s="83">
        <v>463.59999999999997</v>
      </c>
      <c r="V2435" s="83">
        <v>0</v>
      </c>
      <c r="W2435" s="83">
        <v>0</v>
      </c>
      <c r="X2435" s="83">
        <v>7.0033757313226488</v>
      </c>
      <c r="Y2435">
        <v>0</v>
      </c>
      <c r="Z2435" s="83">
        <v>46.359999999999985</v>
      </c>
      <c r="AA2435" s="83">
        <v>53.363375731322634</v>
      </c>
    </row>
    <row r="2436" spans="1:27" x14ac:dyDescent="0.25">
      <c r="A2436" t="s">
        <v>1529</v>
      </c>
      <c r="B2436" t="s">
        <v>1529</v>
      </c>
      <c r="C2436" t="s">
        <v>3128</v>
      </c>
      <c r="D2436" t="s">
        <v>2723</v>
      </c>
      <c r="E2436" t="s">
        <v>3129</v>
      </c>
      <c r="F2436" t="s">
        <v>2745</v>
      </c>
      <c r="G2436" t="s">
        <v>2310</v>
      </c>
      <c r="H2436" t="s">
        <v>2746</v>
      </c>
      <c r="I2436" t="s">
        <v>59</v>
      </c>
      <c r="J2436" t="s">
        <v>127</v>
      </c>
      <c r="K2436" t="s">
        <v>75</v>
      </c>
      <c r="L2436" t="s">
        <v>76</v>
      </c>
      <c r="M2436" t="s">
        <v>133</v>
      </c>
      <c r="N2436" t="s">
        <v>337</v>
      </c>
      <c r="O2436" t="s">
        <v>338</v>
      </c>
      <c r="P2436" t="s">
        <v>341</v>
      </c>
      <c r="Q2436" t="s">
        <v>342</v>
      </c>
      <c r="R2436" t="s">
        <v>131</v>
      </c>
      <c r="S2436" s="83">
        <v>1594.4</v>
      </c>
      <c r="T2436" s="83">
        <v>959.2</v>
      </c>
      <c r="U2436" s="83">
        <v>635.19999999999993</v>
      </c>
      <c r="V2436" s="83">
        <v>0</v>
      </c>
      <c r="W2436" s="83">
        <v>0</v>
      </c>
      <c r="X2436" s="83">
        <v>7.3885151798115754</v>
      </c>
      <c r="Y2436">
        <v>0</v>
      </c>
      <c r="Z2436" s="83">
        <v>63.519999999999996</v>
      </c>
      <c r="AA2436" s="83">
        <v>70.908515179811573</v>
      </c>
    </row>
    <row r="2437" spans="1:27" x14ac:dyDescent="0.25">
      <c r="A2437" t="s">
        <v>1529</v>
      </c>
      <c r="B2437" t="s">
        <v>1529</v>
      </c>
      <c r="C2437" t="s">
        <v>3128</v>
      </c>
      <c r="D2437" t="s">
        <v>2723</v>
      </c>
      <c r="E2437" t="s">
        <v>3129</v>
      </c>
      <c r="F2437" t="s">
        <v>2745</v>
      </c>
      <c r="G2437" t="s">
        <v>2310</v>
      </c>
      <c r="H2437" t="s">
        <v>2746</v>
      </c>
      <c r="I2437" t="s">
        <v>59</v>
      </c>
      <c r="J2437" t="s">
        <v>127</v>
      </c>
      <c r="K2437" t="s">
        <v>75</v>
      </c>
      <c r="L2437" t="s">
        <v>76</v>
      </c>
      <c r="M2437" t="s">
        <v>133</v>
      </c>
      <c r="N2437" t="s">
        <v>337</v>
      </c>
      <c r="O2437" t="s">
        <v>338</v>
      </c>
      <c r="P2437" t="s">
        <v>1741</v>
      </c>
      <c r="Q2437" t="s">
        <v>1742</v>
      </c>
      <c r="R2437" t="s">
        <v>131</v>
      </c>
      <c r="S2437" s="83">
        <v>280.8</v>
      </c>
      <c r="T2437" s="83">
        <v>795.59999999999991</v>
      </c>
      <c r="U2437" s="83">
        <v>-514.79999999999995</v>
      </c>
      <c r="V2437" s="83">
        <v>0</v>
      </c>
      <c r="W2437" s="83">
        <v>0</v>
      </c>
      <c r="X2437" s="83">
        <v>6.1283389043558056</v>
      </c>
      <c r="Y2437">
        <v>0</v>
      </c>
      <c r="Z2437" s="83">
        <v>-51.480000000000004</v>
      </c>
      <c r="AA2437" s="83">
        <v>-45.351661095644189</v>
      </c>
    </row>
    <row r="2438" spans="1:27" x14ac:dyDescent="0.25">
      <c r="A2438" t="s">
        <v>1529</v>
      </c>
      <c r="B2438" t="s">
        <v>1529</v>
      </c>
      <c r="C2438" t="s">
        <v>3128</v>
      </c>
      <c r="D2438" t="s">
        <v>2723</v>
      </c>
      <c r="E2438" t="s">
        <v>3129</v>
      </c>
      <c r="F2438" t="s">
        <v>2745</v>
      </c>
      <c r="G2438" t="s">
        <v>2310</v>
      </c>
      <c r="H2438" t="s">
        <v>2746</v>
      </c>
      <c r="I2438" t="s">
        <v>59</v>
      </c>
      <c r="J2438" t="s">
        <v>127</v>
      </c>
      <c r="K2438" t="s">
        <v>75</v>
      </c>
      <c r="L2438" t="s">
        <v>76</v>
      </c>
      <c r="M2438" t="s">
        <v>133</v>
      </c>
      <c r="N2438" t="s">
        <v>337</v>
      </c>
      <c r="O2438" t="s">
        <v>338</v>
      </c>
      <c r="P2438" t="s">
        <v>2759</v>
      </c>
      <c r="Q2438" t="s">
        <v>2760</v>
      </c>
      <c r="R2438" t="s">
        <v>131</v>
      </c>
      <c r="S2438" s="83">
        <v>876.18999999999983</v>
      </c>
      <c r="T2438" s="83">
        <v>809.49999999999989</v>
      </c>
      <c r="U2438" s="83">
        <v>66.69</v>
      </c>
      <c r="V2438" s="83">
        <v>0</v>
      </c>
      <c r="W2438" s="83">
        <v>0</v>
      </c>
      <c r="X2438" s="83">
        <v>6.2354076710357269</v>
      </c>
      <c r="Y2438">
        <v>0</v>
      </c>
      <c r="Z2438" s="83">
        <v>6.669000000000004</v>
      </c>
      <c r="AA2438" s="83">
        <v>12.904407671035734</v>
      </c>
    </row>
    <row r="2439" spans="1:27" x14ac:dyDescent="0.25">
      <c r="A2439" t="s">
        <v>1529</v>
      </c>
      <c r="B2439" t="s">
        <v>1529</v>
      </c>
      <c r="C2439" t="s">
        <v>3128</v>
      </c>
      <c r="D2439" t="s">
        <v>2723</v>
      </c>
      <c r="E2439" t="s">
        <v>3129</v>
      </c>
      <c r="F2439" t="s">
        <v>2745</v>
      </c>
      <c r="G2439" t="s">
        <v>2310</v>
      </c>
      <c r="H2439" t="s">
        <v>2746</v>
      </c>
      <c r="I2439" t="s">
        <v>59</v>
      </c>
      <c r="J2439" t="s">
        <v>127</v>
      </c>
      <c r="K2439" t="s">
        <v>75</v>
      </c>
      <c r="L2439" t="s">
        <v>76</v>
      </c>
      <c r="M2439" t="s">
        <v>133</v>
      </c>
      <c r="N2439" t="s">
        <v>337</v>
      </c>
      <c r="O2439" t="s">
        <v>338</v>
      </c>
      <c r="P2439" t="s">
        <v>1769</v>
      </c>
      <c r="Q2439" t="s">
        <v>1770</v>
      </c>
      <c r="R2439" t="s">
        <v>131</v>
      </c>
      <c r="S2439" s="83">
        <v>600.64</v>
      </c>
      <c r="T2439" s="83">
        <v>638.16</v>
      </c>
      <c r="U2439" s="83">
        <v>-37.519999999999982</v>
      </c>
      <c r="V2439" s="83">
        <v>0</v>
      </c>
      <c r="W2439" s="83">
        <v>0</v>
      </c>
      <c r="X2439" s="83">
        <v>4.915611808953873</v>
      </c>
      <c r="Y2439">
        <v>0</v>
      </c>
      <c r="Z2439" s="83">
        <v>-3.7519999999999989</v>
      </c>
      <c r="AA2439" s="83">
        <v>1.1636118089538705</v>
      </c>
    </row>
    <row r="2440" spans="1:27" x14ac:dyDescent="0.25">
      <c r="A2440" t="s">
        <v>1529</v>
      </c>
      <c r="B2440" t="s">
        <v>1529</v>
      </c>
      <c r="C2440" t="s">
        <v>3128</v>
      </c>
      <c r="D2440" t="s">
        <v>2723</v>
      </c>
      <c r="E2440" t="s">
        <v>3129</v>
      </c>
      <c r="F2440" t="s">
        <v>2745</v>
      </c>
      <c r="G2440" t="s">
        <v>2310</v>
      </c>
      <c r="H2440" t="s">
        <v>2746</v>
      </c>
      <c r="I2440" t="s">
        <v>59</v>
      </c>
      <c r="J2440" t="s">
        <v>127</v>
      </c>
      <c r="K2440" t="s">
        <v>75</v>
      </c>
      <c r="L2440" t="s">
        <v>76</v>
      </c>
      <c r="M2440" t="s">
        <v>133</v>
      </c>
      <c r="N2440" t="s">
        <v>337</v>
      </c>
      <c r="O2440" t="s">
        <v>338</v>
      </c>
      <c r="P2440" t="s">
        <v>1693</v>
      </c>
      <c r="Q2440" t="s">
        <v>1694</v>
      </c>
      <c r="R2440" t="s">
        <v>131</v>
      </c>
      <c r="S2440" s="83">
        <v>366.48</v>
      </c>
      <c r="T2440" s="83">
        <v>617.4</v>
      </c>
      <c r="U2440" s="83">
        <v>-250.92</v>
      </c>
      <c r="V2440" s="83">
        <v>0</v>
      </c>
      <c r="W2440" s="83">
        <v>0</v>
      </c>
      <c r="X2440" s="83">
        <v>4.7557019099412701</v>
      </c>
      <c r="Y2440">
        <v>0</v>
      </c>
      <c r="Z2440" s="83">
        <v>-25.091999999999988</v>
      </c>
      <c r="AA2440" s="83">
        <v>-20.336298090058722</v>
      </c>
    </row>
    <row r="2441" spans="1:27" x14ac:dyDescent="0.25">
      <c r="A2441" t="s">
        <v>1529</v>
      </c>
      <c r="B2441" t="s">
        <v>1529</v>
      </c>
      <c r="C2441" t="s">
        <v>3128</v>
      </c>
      <c r="D2441" t="s">
        <v>2723</v>
      </c>
      <c r="E2441" t="s">
        <v>3129</v>
      </c>
      <c r="F2441" t="s">
        <v>2745</v>
      </c>
      <c r="G2441" t="s">
        <v>2310</v>
      </c>
      <c r="H2441" t="s">
        <v>2746</v>
      </c>
      <c r="I2441" t="s">
        <v>59</v>
      </c>
      <c r="J2441" t="s">
        <v>127</v>
      </c>
      <c r="K2441" t="s">
        <v>75</v>
      </c>
      <c r="L2441" t="s">
        <v>76</v>
      </c>
      <c r="M2441" t="s">
        <v>133</v>
      </c>
      <c r="N2441" t="s">
        <v>337</v>
      </c>
      <c r="O2441" t="s">
        <v>338</v>
      </c>
      <c r="P2441" t="s">
        <v>2456</v>
      </c>
      <c r="Q2441" t="s">
        <v>2457</v>
      </c>
      <c r="R2441" t="s">
        <v>131</v>
      </c>
      <c r="S2441" s="83">
        <v>694.56</v>
      </c>
      <c r="T2441" s="83">
        <v>204.24</v>
      </c>
      <c r="U2441" s="83">
        <v>490.31999999999994</v>
      </c>
      <c r="V2441" s="83">
        <v>0</v>
      </c>
      <c r="W2441" s="83">
        <v>0</v>
      </c>
      <c r="X2441" s="83">
        <v>1.5732176191875691</v>
      </c>
      <c r="Y2441">
        <v>0</v>
      </c>
      <c r="Z2441" s="83">
        <v>49.031999999999996</v>
      </c>
      <c r="AA2441" s="83">
        <v>50.60521761918757</v>
      </c>
    </row>
    <row r="2442" spans="1:27" x14ac:dyDescent="0.25">
      <c r="A2442" t="s">
        <v>1529</v>
      </c>
      <c r="B2442" t="s">
        <v>1529</v>
      </c>
      <c r="C2442" t="s">
        <v>3128</v>
      </c>
      <c r="D2442" t="s">
        <v>2723</v>
      </c>
      <c r="E2442" t="s">
        <v>3129</v>
      </c>
      <c r="F2442" t="s">
        <v>2745</v>
      </c>
      <c r="G2442" t="s">
        <v>2310</v>
      </c>
      <c r="H2442" t="s">
        <v>2746</v>
      </c>
      <c r="I2442" t="s">
        <v>59</v>
      </c>
      <c r="J2442" t="s">
        <v>127</v>
      </c>
      <c r="K2442" t="s">
        <v>75</v>
      </c>
      <c r="L2442" t="s">
        <v>76</v>
      </c>
      <c r="M2442" t="s">
        <v>133</v>
      </c>
      <c r="N2442" t="s">
        <v>337</v>
      </c>
      <c r="O2442" t="s">
        <v>486</v>
      </c>
      <c r="P2442" t="s">
        <v>1646</v>
      </c>
      <c r="Q2442" t="s">
        <v>1647</v>
      </c>
      <c r="R2442" t="s">
        <v>131</v>
      </c>
      <c r="S2442" s="83">
        <v>294.06</v>
      </c>
      <c r="T2442" s="83">
        <v>190.32</v>
      </c>
      <c r="U2442" s="83">
        <v>103.74000000000001</v>
      </c>
      <c r="V2442" s="83">
        <v>0</v>
      </c>
      <c r="W2442" s="83">
        <v>0</v>
      </c>
      <c r="X2442" s="83">
        <v>1.4659947967282518</v>
      </c>
      <c r="Y2442">
        <v>0</v>
      </c>
      <c r="Z2442" s="83">
        <v>10.374000000000002</v>
      </c>
      <c r="AA2442" s="83">
        <v>11.839994796728256</v>
      </c>
    </row>
    <row r="2443" spans="1:27" x14ac:dyDescent="0.25">
      <c r="A2443" t="s">
        <v>1529</v>
      </c>
      <c r="B2443" t="s">
        <v>1529</v>
      </c>
      <c r="C2443" t="s">
        <v>3128</v>
      </c>
      <c r="D2443" t="s">
        <v>2723</v>
      </c>
      <c r="E2443" t="s">
        <v>3129</v>
      </c>
      <c r="F2443" t="s">
        <v>2745</v>
      </c>
      <c r="G2443" t="s">
        <v>2310</v>
      </c>
      <c r="H2443" t="s">
        <v>2746</v>
      </c>
      <c r="I2443" t="s">
        <v>59</v>
      </c>
      <c r="J2443" t="s">
        <v>127</v>
      </c>
      <c r="K2443" t="s">
        <v>75</v>
      </c>
      <c r="L2443" t="s">
        <v>76</v>
      </c>
      <c r="M2443" t="s">
        <v>133</v>
      </c>
      <c r="N2443" t="s">
        <v>337</v>
      </c>
      <c r="O2443" t="s">
        <v>486</v>
      </c>
      <c r="P2443" t="s">
        <v>2833</v>
      </c>
      <c r="Q2443" t="s">
        <v>2834</v>
      </c>
      <c r="R2443" t="s">
        <v>131</v>
      </c>
      <c r="S2443" s="83">
        <v>248.12</v>
      </c>
      <c r="T2443" s="83">
        <v>492.62</v>
      </c>
      <c r="U2443" s="83">
        <v>-244.5</v>
      </c>
      <c r="V2443" s="83">
        <v>0</v>
      </c>
      <c r="W2443" s="83">
        <v>0</v>
      </c>
      <c r="X2443" s="83">
        <v>3.7945479022923041</v>
      </c>
      <c r="Y2443">
        <v>0</v>
      </c>
      <c r="Z2443" s="83">
        <v>-24.45</v>
      </c>
      <c r="AA2443" s="83">
        <v>-20.655452097707698</v>
      </c>
    </row>
    <row r="2444" spans="1:27" x14ac:dyDescent="0.25">
      <c r="A2444" t="s">
        <v>1529</v>
      </c>
      <c r="B2444" t="s">
        <v>1529</v>
      </c>
      <c r="C2444" t="s">
        <v>3128</v>
      </c>
      <c r="D2444" t="s">
        <v>2723</v>
      </c>
      <c r="E2444" t="s">
        <v>3129</v>
      </c>
      <c r="F2444" t="s">
        <v>2745</v>
      </c>
      <c r="G2444" t="s">
        <v>2310</v>
      </c>
      <c r="H2444" t="s">
        <v>2746</v>
      </c>
      <c r="I2444" t="s">
        <v>59</v>
      </c>
      <c r="J2444" t="s">
        <v>127</v>
      </c>
      <c r="K2444" t="s">
        <v>75</v>
      </c>
      <c r="L2444" t="s">
        <v>76</v>
      </c>
      <c r="M2444" t="s">
        <v>133</v>
      </c>
      <c r="N2444" t="s">
        <v>337</v>
      </c>
      <c r="O2444" t="s">
        <v>486</v>
      </c>
      <c r="P2444" t="s">
        <v>2092</v>
      </c>
      <c r="Q2444" t="s">
        <v>2093</v>
      </c>
      <c r="R2444" t="s">
        <v>131</v>
      </c>
      <c r="S2444" s="83">
        <v>186.06</v>
      </c>
      <c r="T2444" s="83">
        <v>492.54</v>
      </c>
      <c r="U2444" s="83">
        <v>-306.48</v>
      </c>
      <c r="V2444" s="83">
        <v>0</v>
      </c>
      <c r="W2444" s="83">
        <v>0</v>
      </c>
      <c r="X2444" s="83">
        <v>3.793931679174722</v>
      </c>
      <c r="Y2444">
        <v>0</v>
      </c>
      <c r="Z2444" s="83">
        <v>-30.648000000000003</v>
      </c>
      <c r="AA2444" s="83">
        <v>-26.854068320825284</v>
      </c>
    </row>
    <row r="2445" spans="1:27" x14ac:dyDescent="0.25">
      <c r="A2445" t="s">
        <v>1529</v>
      </c>
      <c r="B2445" t="s">
        <v>1529</v>
      </c>
      <c r="C2445" t="s">
        <v>3128</v>
      </c>
      <c r="D2445" t="s">
        <v>2723</v>
      </c>
      <c r="E2445" t="s">
        <v>3129</v>
      </c>
      <c r="F2445" t="s">
        <v>2745</v>
      </c>
      <c r="G2445" t="s">
        <v>2310</v>
      </c>
      <c r="H2445" t="s">
        <v>2746</v>
      </c>
      <c r="I2445" t="s">
        <v>59</v>
      </c>
      <c r="J2445" t="s">
        <v>127</v>
      </c>
      <c r="K2445" t="s">
        <v>75</v>
      </c>
      <c r="L2445" t="s">
        <v>76</v>
      </c>
      <c r="M2445" t="s">
        <v>133</v>
      </c>
      <c r="N2445" t="s">
        <v>337</v>
      </c>
      <c r="O2445" t="s">
        <v>486</v>
      </c>
      <c r="P2445" t="s">
        <v>3150</v>
      </c>
      <c r="Q2445" t="s">
        <v>3151</v>
      </c>
      <c r="R2445" t="s">
        <v>131</v>
      </c>
      <c r="S2445" s="83">
        <v>0</v>
      </c>
      <c r="T2445" s="83">
        <v>250</v>
      </c>
      <c r="U2445" s="83">
        <v>-250</v>
      </c>
      <c r="V2445" s="83">
        <v>0</v>
      </c>
      <c r="W2445" s="83">
        <v>0</v>
      </c>
      <c r="X2445" s="83">
        <v>1.925697242444635</v>
      </c>
      <c r="Y2445">
        <v>0</v>
      </c>
      <c r="Z2445" s="83">
        <v>-25</v>
      </c>
      <c r="AA2445" s="83">
        <v>-23.074302757555365</v>
      </c>
    </row>
    <row r="2446" spans="1:27" x14ac:dyDescent="0.25">
      <c r="A2446" t="s">
        <v>1529</v>
      </c>
      <c r="B2446" t="s">
        <v>1529</v>
      </c>
      <c r="C2446" t="s">
        <v>3128</v>
      </c>
      <c r="D2446" t="s">
        <v>2723</v>
      </c>
      <c r="E2446" t="s">
        <v>3129</v>
      </c>
      <c r="F2446" t="s">
        <v>2745</v>
      </c>
      <c r="G2446" t="s">
        <v>2310</v>
      </c>
      <c r="H2446" t="s">
        <v>2746</v>
      </c>
      <c r="I2446" t="s">
        <v>59</v>
      </c>
      <c r="J2446" t="s">
        <v>127</v>
      </c>
      <c r="K2446" t="s">
        <v>75</v>
      </c>
      <c r="L2446" t="s">
        <v>76</v>
      </c>
      <c r="M2446" t="s">
        <v>133</v>
      </c>
      <c r="N2446" t="s">
        <v>337</v>
      </c>
      <c r="O2446" t="s">
        <v>486</v>
      </c>
      <c r="P2446" t="s">
        <v>2530</v>
      </c>
      <c r="Q2446" t="s">
        <v>2531</v>
      </c>
      <c r="R2446" t="s">
        <v>131</v>
      </c>
      <c r="S2446" s="83">
        <v>124</v>
      </c>
      <c r="T2446" s="83">
        <v>0</v>
      </c>
      <c r="U2446" s="83">
        <v>124</v>
      </c>
      <c r="V2446" s="83">
        <v>0</v>
      </c>
      <c r="W2446" s="83">
        <v>0</v>
      </c>
      <c r="X2446" s="83">
        <v>0</v>
      </c>
      <c r="Y2446">
        <v>0</v>
      </c>
      <c r="Z2446" s="83">
        <v>12.4</v>
      </c>
      <c r="AA2446" s="83">
        <v>12.4</v>
      </c>
    </row>
    <row r="2447" spans="1:27" x14ac:dyDescent="0.25">
      <c r="A2447" t="s">
        <v>1529</v>
      </c>
      <c r="B2447" t="s">
        <v>1529</v>
      </c>
      <c r="C2447" t="s">
        <v>3128</v>
      </c>
      <c r="D2447" t="s">
        <v>2723</v>
      </c>
      <c r="E2447" t="s">
        <v>3129</v>
      </c>
      <c r="F2447" t="s">
        <v>2745</v>
      </c>
      <c r="G2447" t="s">
        <v>2310</v>
      </c>
      <c r="H2447" t="s">
        <v>2746</v>
      </c>
      <c r="I2447" t="s">
        <v>59</v>
      </c>
      <c r="J2447" t="s">
        <v>127</v>
      </c>
      <c r="K2447" t="s">
        <v>75</v>
      </c>
      <c r="L2447" t="s">
        <v>76</v>
      </c>
      <c r="M2447" t="s">
        <v>133</v>
      </c>
      <c r="N2447" t="s">
        <v>337</v>
      </c>
      <c r="O2447" t="s">
        <v>486</v>
      </c>
      <c r="P2447" t="s">
        <v>3152</v>
      </c>
      <c r="Q2447" t="s">
        <v>3153</v>
      </c>
      <c r="R2447" t="s">
        <v>131</v>
      </c>
      <c r="S2447" s="83">
        <v>167.1</v>
      </c>
      <c r="T2447" s="83">
        <v>0</v>
      </c>
      <c r="U2447" s="83">
        <v>167.1</v>
      </c>
      <c r="V2447" s="83">
        <v>0</v>
      </c>
      <c r="W2447" s="83">
        <v>0</v>
      </c>
      <c r="X2447" s="83">
        <v>0</v>
      </c>
      <c r="Y2447">
        <v>0</v>
      </c>
      <c r="Z2447" s="83">
        <v>16.71</v>
      </c>
      <c r="AA2447" s="83">
        <v>16.71</v>
      </c>
    </row>
    <row r="2448" spans="1:27" x14ac:dyDescent="0.25">
      <c r="A2448" t="s">
        <v>1529</v>
      </c>
      <c r="B2448" t="s">
        <v>1529</v>
      </c>
      <c r="C2448" t="s">
        <v>3128</v>
      </c>
      <c r="D2448" t="s">
        <v>2723</v>
      </c>
      <c r="E2448" t="s">
        <v>3129</v>
      </c>
      <c r="F2448" t="s">
        <v>2745</v>
      </c>
      <c r="G2448" t="s">
        <v>2310</v>
      </c>
      <c r="H2448" t="s">
        <v>2746</v>
      </c>
      <c r="I2448" t="s">
        <v>59</v>
      </c>
      <c r="J2448" t="s">
        <v>127</v>
      </c>
      <c r="K2448" t="s">
        <v>75</v>
      </c>
      <c r="L2448" t="s">
        <v>76</v>
      </c>
      <c r="M2448" t="s">
        <v>133</v>
      </c>
      <c r="N2448" t="s">
        <v>337</v>
      </c>
      <c r="O2448" t="s">
        <v>486</v>
      </c>
      <c r="P2448" t="s">
        <v>3154</v>
      </c>
      <c r="Q2448" t="s">
        <v>3155</v>
      </c>
      <c r="R2448" t="s">
        <v>131</v>
      </c>
      <c r="S2448" s="83">
        <v>0</v>
      </c>
      <c r="T2448" s="83">
        <v>351.03</v>
      </c>
      <c r="U2448" s="83">
        <v>-351.03</v>
      </c>
      <c r="V2448" s="83">
        <v>0</v>
      </c>
      <c r="W2448" s="83">
        <v>0</v>
      </c>
      <c r="X2448" s="83">
        <v>2.7039100120613608</v>
      </c>
      <c r="Y2448">
        <v>0</v>
      </c>
      <c r="Z2448" s="83">
        <v>-35.103000000000002</v>
      </c>
      <c r="AA2448" s="83">
        <v>-32.399089987938638</v>
      </c>
    </row>
    <row r="2449" spans="1:27" x14ac:dyDescent="0.25">
      <c r="A2449" t="s">
        <v>1529</v>
      </c>
      <c r="B2449" t="s">
        <v>1529</v>
      </c>
      <c r="C2449" t="s">
        <v>3128</v>
      </c>
      <c r="D2449" t="s">
        <v>2723</v>
      </c>
      <c r="E2449" t="s">
        <v>3129</v>
      </c>
      <c r="F2449" t="s">
        <v>2745</v>
      </c>
      <c r="G2449" t="s">
        <v>2310</v>
      </c>
      <c r="H2449" t="s">
        <v>2746</v>
      </c>
      <c r="I2449" t="s">
        <v>59</v>
      </c>
      <c r="J2449" t="s">
        <v>127</v>
      </c>
      <c r="K2449" t="s">
        <v>75</v>
      </c>
      <c r="L2449" t="s">
        <v>76</v>
      </c>
      <c r="M2449" t="s">
        <v>133</v>
      </c>
      <c r="N2449" t="s">
        <v>337</v>
      </c>
      <c r="O2449" t="s">
        <v>486</v>
      </c>
      <c r="P2449" t="s">
        <v>3156</v>
      </c>
      <c r="Q2449" t="s">
        <v>3157</v>
      </c>
      <c r="R2449" t="s">
        <v>131</v>
      </c>
      <c r="S2449" s="83">
        <v>625</v>
      </c>
      <c r="T2449" s="83">
        <v>500</v>
      </c>
      <c r="U2449" s="83">
        <v>125</v>
      </c>
      <c r="V2449" s="83">
        <v>0</v>
      </c>
      <c r="W2449" s="83">
        <v>0</v>
      </c>
      <c r="X2449" s="83">
        <v>3.8513944848892701</v>
      </c>
      <c r="Y2449">
        <v>0</v>
      </c>
      <c r="Z2449" s="83">
        <v>12.5</v>
      </c>
      <c r="AA2449" s="83">
        <v>16.351394484889269</v>
      </c>
    </row>
    <row r="2450" spans="1:27" x14ac:dyDescent="0.25">
      <c r="A2450" t="s">
        <v>1529</v>
      </c>
      <c r="B2450" t="s">
        <v>1529</v>
      </c>
      <c r="C2450" t="s">
        <v>3128</v>
      </c>
      <c r="D2450" t="s">
        <v>2723</v>
      </c>
      <c r="E2450" t="s">
        <v>3129</v>
      </c>
      <c r="F2450" t="s">
        <v>2745</v>
      </c>
      <c r="G2450" t="s">
        <v>2310</v>
      </c>
      <c r="H2450" t="s">
        <v>2746</v>
      </c>
      <c r="I2450" t="s">
        <v>59</v>
      </c>
      <c r="J2450" t="s">
        <v>127</v>
      </c>
      <c r="K2450" t="s">
        <v>75</v>
      </c>
      <c r="L2450" t="s">
        <v>76</v>
      </c>
      <c r="M2450" t="s">
        <v>133</v>
      </c>
      <c r="N2450" t="s">
        <v>337</v>
      </c>
      <c r="O2450" t="s">
        <v>486</v>
      </c>
      <c r="P2450" t="s">
        <v>3158</v>
      </c>
      <c r="Q2450" t="s">
        <v>3159</v>
      </c>
      <c r="R2450" t="s">
        <v>131</v>
      </c>
      <c r="S2450" s="83">
        <v>248.6</v>
      </c>
      <c r="T2450" s="83">
        <v>307.13</v>
      </c>
      <c r="U2450" s="83">
        <v>-58.53</v>
      </c>
      <c r="V2450" s="83">
        <v>0</v>
      </c>
      <c r="W2450" s="83">
        <v>0</v>
      </c>
      <c r="X2450" s="83">
        <v>2.3657575762880829</v>
      </c>
      <c r="Y2450">
        <v>0</v>
      </c>
      <c r="Z2450" s="83">
        <v>-5.8530000000000015</v>
      </c>
      <c r="AA2450" s="83">
        <v>-3.4872424237119191</v>
      </c>
    </row>
    <row r="2451" spans="1:27" x14ac:dyDescent="0.25">
      <c r="A2451" t="s">
        <v>1529</v>
      </c>
      <c r="B2451" t="s">
        <v>1529</v>
      </c>
      <c r="C2451" t="s">
        <v>3128</v>
      </c>
      <c r="D2451" t="s">
        <v>2723</v>
      </c>
      <c r="E2451" t="s">
        <v>3129</v>
      </c>
      <c r="F2451" t="s">
        <v>2745</v>
      </c>
      <c r="G2451" t="s">
        <v>2310</v>
      </c>
      <c r="H2451" t="s">
        <v>2746</v>
      </c>
      <c r="I2451" t="s">
        <v>59</v>
      </c>
      <c r="J2451" t="s">
        <v>127</v>
      </c>
      <c r="K2451" t="s">
        <v>75</v>
      </c>
      <c r="L2451" t="s">
        <v>76</v>
      </c>
      <c r="M2451" t="s">
        <v>133</v>
      </c>
      <c r="N2451" t="s">
        <v>337</v>
      </c>
      <c r="O2451" t="s">
        <v>486</v>
      </c>
      <c r="P2451" t="s">
        <v>3160</v>
      </c>
      <c r="Q2451" t="s">
        <v>3161</v>
      </c>
      <c r="R2451" t="s">
        <v>131</v>
      </c>
      <c r="S2451" s="83">
        <v>319.10000000000002</v>
      </c>
      <c r="T2451" s="83">
        <v>506.84000000000003</v>
      </c>
      <c r="U2451" s="83">
        <v>-187.74</v>
      </c>
      <c r="V2451" s="83">
        <v>0</v>
      </c>
      <c r="W2451" s="83">
        <v>0</v>
      </c>
      <c r="X2451" s="83">
        <v>3.9040815614425552</v>
      </c>
      <c r="Y2451">
        <v>0</v>
      </c>
      <c r="Z2451" s="83">
        <v>-18.774000000000001</v>
      </c>
      <c r="AA2451" s="83">
        <v>-14.869918438557448</v>
      </c>
    </row>
    <row r="2452" spans="1:27" x14ac:dyDescent="0.25">
      <c r="A2452" t="s">
        <v>1529</v>
      </c>
      <c r="B2452" t="s">
        <v>1529</v>
      </c>
      <c r="C2452" t="s">
        <v>3128</v>
      </c>
      <c r="D2452" t="s">
        <v>2723</v>
      </c>
      <c r="E2452" t="s">
        <v>3129</v>
      </c>
      <c r="F2452" t="s">
        <v>2745</v>
      </c>
      <c r="G2452" t="s">
        <v>2310</v>
      </c>
      <c r="H2452" t="s">
        <v>2746</v>
      </c>
      <c r="I2452" t="s">
        <v>59</v>
      </c>
      <c r="J2452" t="s">
        <v>127</v>
      </c>
      <c r="K2452" t="s">
        <v>75</v>
      </c>
      <c r="L2452" t="s">
        <v>76</v>
      </c>
      <c r="M2452" t="s">
        <v>133</v>
      </c>
      <c r="N2452" t="s">
        <v>337</v>
      </c>
      <c r="O2452" t="s">
        <v>486</v>
      </c>
      <c r="P2452" t="s">
        <v>3162</v>
      </c>
      <c r="Q2452" t="s">
        <v>3163</v>
      </c>
      <c r="R2452" t="s">
        <v>131</v>
      </c>
      <c r="S2452" s="83">
        <v>0</v>
      </c>
      <c r="T2452" s="83">
        <v>625</v>
      </c>
      <c r="U2452" s="83">
        <v>-625</v>
      </c>
      <c r="V2452" s="83">
        <v>0</v>
      </c>
      <c r="W2452" s="83">
        <v>0</v>
      </c>
      <c r="X2452" s="83">
        <v>4.8142431061115873</v>
      </c>
      <c r="Y2452">
        <v>0</v>
      </c>
      <c r="Z2452" s="83">
        <v>-62.5</v>
      </c>
      <c r="AA2452" s="83">
        <v>-57.68575689388841</v>
      </c>
    </row>
    <row r="2453" spans="1:27" x14ac:dyDescent="0.25">
      <c r="A2453" t="s">
        <v>1529</v>
      </c>
      <c r="B2453" t="s">
        <v>1529</v>
      </c>
      <c r="C2453" t="s">
        <v>3128</v>
      </c>
      <c r="D2453" t="s">
        <v>2723</v>
      </c>
      <c r="E2453" t="s">
        <v>3129</v>
      </c>
      <c r="F2453" t="s">
        <v>2745</v>
      </c>
      <c r="G2453" t="s">
        <v>2310</v>
      </c>
      <c r="H2453" t="s">
        <v>2746</v>
      </c>
      <c r="I2453" t="s">
        <v>59</v>
      </c>
      <c r="J2453" t="s">
        <v>127</v>
      </c>
      <c r="K2453" t="s">
        <v>75</v>
      </c>
      <c r="L2453" t="s">
        <v>76</v>
      </c>
      <c r="M2453" t="s">
        <v>133</v>
      </c>
      <c r="N2453" t="s">
        <v>337</v>
      </c>
      <c r="O2453" t="s">
        <v>486</v>
      </c>
      <c r="P2453" t="s">
        <v>3164</v>
      </c>
      <c r="Q2453" t="s">
        <v>3165</v>
      </c>
      <c r="R2453" t="s">
        <v>131</v>
      </c>
      <c r="S2453" s="83">
        <v>807.78</v>
      </c>
      <c r="T2453" s="83">
        <v>0</v>
      </c>
      <c r="U2453" s="83">
        <v>807.78</v>
      </c>
      <c r="V2453" s="83">
        <v>0</v>
      </c>
      <c r="W2453" s="83">
        <v>0</v>
      </c>
      <c r="X2453" s="83">
        <v>0</v>
      </c>
      <c r="Y2453">
        <v>0</v>
      </c>
      <c r="Z2453" s="83">
        <v>80.778000000000006</v>
      </c>
      <c r="AA2453" s="83">
        <v>80.778000000000006</v>
      </c>
    </row>
    <row r="2454" spans="1:27" x14ac:dyDescent="0.25">
      <c r="A2454" t="s">
        <v>1529</v>
      </c>
      <c r="B2454" t="s">
        <v>1529</v>
      </c>
      <c r="C2454" t="s">
        <v>3128</v>
      </c>
      <c r="D2454" t="s">
        <v>2723</v>
      </c>
      <c r="E2454" t="s">
        <v>3129</v>
      </c>
      <c r="F2454" t="s">
        <v>2745</v>
      </c>
      <c r="G2454" t="s">
        <v>2310</v>
      </c>
      <c r="H2454" t="s">
        <v>2746</v>
      </c>
      <c r="I2454" t="s">
        <v>59</v>
      </c>
      <c r="J2454" t="s">
        <v>127</v>
      </c>
      <c r="K2454" t="s">
        <v>75</v>
      </c>
      <c r="L2454" t="s">
        <v>76</v>
      </c>
      <c r="M2454" t="s">
        <v>133</v>
      </c>
      <c r="N2454" t="s">
        <v>337</v>
      </c>
      <c r="O2454" t="s">
        <v>486</v>
      </c>
      <c r="P2454" t="s">
        <v>3166</v>
      </c>
      <c r="Q2454" t="s">
        <v>3167</v>
      </c>
      <c r="R2454" t="s">
        <v>131</v>
      </c>
      <c r="S2454" s="83">
        <v>670.65</v>
      </c>
      <c r="T2454" s="83">
        <v>536.52</v>
      </c>
      <c r="U2454" s="83">
        <v>134.13</v>
      </c>
      <c r="V2454" s="83">
        <v>0</v>
      </c>
      <c r="W2454" s="83">
        <v>0</v>
      </c>
      <c r="X2454" s="83">
        <v>4.1327003380655816</v>
      </c>
      <c r="Y2454">
        <v>0</v>
      </c>
      <c r="Z2454" s="83">
        <v>13.412999999999997</v>
      </c>
      <c r="AA2454" s="83">
        <v>17.545700338065579</v>
      </c>
    </row>
    <row r="2455" spans="1:27" x14ac:dyDescent="0.25">
      <c r="A2455" t="s">
        <v>1529</v>
      </c>
      <c r="B2455" t="s">
        <v>1529</v>
      </c>
      <c r="C2455" t="s">
        <v>3128</v>
      </c>
      <c r="D2455" t="s">
        <v>2723</v>
      </c>
      <c r="E2455" t="s">
        <v>3129</v>
      </c>
      <c r="F2455" t="s">
        <v>2745</v>
      </c>
      <c r="G2455" t="s">
        <v>2310</v>
      </c>
      <c r="H2455" t="s">
        <v>2746</v>
      </c>
      <c r="I2455" t="s">
        <v>59</v>
      </c>
      <c r="J2455" t="s">
        <v>127</v>
      </c>
      <c r="K2455" t="s">
        <v>75</v>
      </c>
      <c r="L2455" t="s">
        <v>76</v>
      </c>
      <c r="M2455" t="s">
        <v>133</v>
      </c>
      <c r="N2455" t="s">
        <v>337</v>
      </c>
      <c r="O2455" t="s">
        <v>486</v>
      </c>
      <c r="P2455" t="s">
        <v>3168</v>
      </c>
      <c r="Q2455" t="s">
        <v>3169</v>
      </c>
      <c r="R2455" t="s">
        <v>131</v>
      </c>
      <c r="S2455" s="83">
        <v>450</v>
      </c>
      <c r="T2455" s="83">
        <v>450</v>
      </c>
      <c r="U2455" s="83">
        <v>0</v>
      </c>
      <c r="V2455" s="83">
        <v>0</v>
      </c>
      <c r="W2455" s="83">
        <v>0</v>
      </c>
      <c r="X2455" s="83">
        <v>3.466255036400343</v>
      </c>
      <c r="Y2455">
        <v>0</v>
      </c>
      <c r="Z2455" s="83">
        <v>0</v>
      </c>
      <c r="AA2455" s="83">
        <v>3.4662550364003408</v>
      </c>
    </row>
    <row r="2456" spans="1:27" x14ac:dyDescent="0.25">
      <c r="A2456" t="s">
        <v>1529</v>
      </c>
      <c r="B2456" t="s">
        <v>1529</v>
      </c>
      <c r="C2456" t="s">
        <v>3128</v>
      </c>
      <c r="D2456" t="s">
        <v>2723</v>
      </c>
      <c r="E2456" t="s">
        <v>3129</v>
      </c>
      <c r="F2456" t="s">
        <v>2745</v>
      </c>
      <c r="G2456" t="s">
        <v>2310</v>
      </c>
      <c r="H2456" t="s">
        <v>2746</v>
      </c>
      <c r="I2456" t="s">
        <v>59</v>
      </c>
      <c r="J2456" t="s">
        <v>127</v>
      </c>
      <c r="K2456" t="s">
        <v>75</v>
      </c>
      <c r="L2456" t="s">
        <v>76</v>
      </c>
      <c r="M2456" t="s">
        <v>133</v>
      </c>
      <c r="N2456" t="s">
        <v>337</v>
      </c>
      <c r="O2456" t="s">
        <v>486</v>
      </c>
      <c r="P2456" t="s">
        <v>3516</v>
      </c>
      <c r="Q2456" t="s">
        <v>3517</v>
      </c>
      <c r="R2456" t="s">
        <v>131</v>
      </c>
      <c r="S2456" s="83">
        <v>1312.5</v>
      </c>
      <c r="T2456" s="83">
        <v>0</v>
      </c>
      <c r="U2456" s="83">
        <v>1312.5</v>
      </c>
      <c r="V2456" s="83">
        <v>0</v>
      </c>
      <c r="W2456" s="83">
        <v>0</v>
      </c>
      <c r="X2456" s="83">
        <v>0</v>
      </c>
      <c r="Y2456">
        <v>0</v>
      </c>
      <c r="Z2456" s="83">
        <v>131.25</v>
      </c>
      <c r="AA2456" s="83">
        <v>131.25</v>
      </c>
    </row>
    <row r="2457" spans="1:27" x14ac:dyDescent="0.25">
      <c r="A2457" t="s">
        <v>1529</v>
      </c>
      <c r="B2457" t="s">
        <v>1529</v>
      </c>
      <c r="C2457" t="s">
        <v>3128</v>
      </c>
      <c r="D2457" t="s">
        <v>2723</v>
      </c>
      <c r="E2457" t="s">
        <v>3129</v>
      </c>
      <c r="F2457" t="s">
        <v>2745</v>
      </c>
      <c r="G2457" t="s">
        <v>2310</v>
      </c>
      <c r="H2457" t="s">
        <v>2746</v>
      </c>
      <c r="I2457" t="s">
        <v>59</v>
      </c>
      <c r="J2457" t="s">
        <v>127</v>
      </c>
      <c r="K2457" t="s">
        <v>75</v>
      </c>
      <c r="L2457" t="s">
        <v>76</v>
      </c>
      <c r="M2457" t="s">
        <v>133</v>
      </c>
      <c r="N2457" t="s">
        <v>337</v>
      </c>
      <c r="O2457" t="s">
        <v>486</v>
      </c>
      <c r="P2457" t="s">
        <v>3953</v>
      </c>
      <c r="Q2457" t="s">
        <v>3954</v>
      </c>
      <c r="R2457" t="s">
        <v>131</v>
      </c>
      <c r="S2457" s="83">
        <v>198</v>
      </c>
      <c r="T2457" s="83">
        <v>0</v>
      </c>
      <c r="U2457" s="83">
        <v>198</v>
      </c>
      <c r="V2457" s="83">
        <v>0</v>
      </c>
      <c r="W2457" s="83">
        <v>0</v>
      </c>
      <c r="X2457" s="83">
        <v>0</v>
      </c>
      <c r="Y2457">
        <v>0</v>
      </c>
      <c r="Z2457" s="83">
        <v>19.8</v>
      </c>
      <c r="AA2457" s="83">
        <v>19.8</v>
      </c>
    </row>
    <row r="2458" spans="1:27" x14ac:dyDescent="0.25">
      <c r="A2458" t="s">
        <v>1529</v>
      </c>
      <c r="B2458" t="s">
        <v>1529</v>
      </c>
      <c r="C2458" t="s">
        <v>3128</v>
      </c>
      <c r="D2458" t="s">
        <v>2723</v>
      </c>
      <c r="E2458" t="s">
        <v>3129</v>
      </c>
      <c r="F2458" t="s">
        <v>2745</v>
      </c>
      <c r="G2458" t="s">
        <v>2310</v>
      </c>
      <c r="H2458" t="s">
        <v>2746</v>
      </c>
      <c r="I2458" t="s">
        <v>59</v>
      </c>
      <c r="J2458" t="s">
        <v>127</v>
      </c>
      <c r="K2458" t="s">
        <v>75</v>
      </c>
      <c r="L2458" t="s">
        <v>76</v>
      </c>
      <c r="M2458" t="s">
        <v>133</v>
      </c>
      <c r="N2458" t="s">
        <v>337</v>
      </c>
      <c r="O2458" t="s">
        <v>486</v>
      </c>
      <c r="P2458" t="s">
        <v>3955</v>
      </c>
      <c r="Q2458" t="s">
        <v>3956</v>
      </c>
      <c r="R2458" t="s">
        <v>131</v>
      </c>
      <c r="S2458" s="83">
        <v>374.76</v>
      </c>
      <c r="T2458" s="83">
        <v>0</v>
      </c>
      <c r="U2458" s="83">
        <v>374.76</v>
      </c>
      <c r="V2458" s="83">
        <v>0</v>
      </c>
      <c r="W2458" s="83">
        <v>0</v>
      </c>
      <c r="X2458" s="83">
        <v>0</v>
      </c>
      <c r="Y2458">
        <v>0</v>
      </c>
      <c r="Z2458" s="83">
        <v>37.475999999999999</v>
      </c>
      <c r="AA2458" s="83">
        <v>37.475999999999999</v>
      </c>
    </row>
    <row r="2459" spans="1:27" x14ac:dyDescent="0.25">
      <c r="A2459" t="s">
        <v>1529</v>
      </c>
      <c r="B2459" t="s">
        <v>1529</v>
      </c>
      <c r="C2459" t="s">
        <v>3128</v>
      </c>
      <c r="D2459" t="s">
        <v>2723</v>
      </c>
      <c r="E2459" t="s">
        <v>3129</v>
      </c>
      <c r="F2459" t="s">
        <v>2745</v>
      </c>
      <c r="G2459" t="s">
        <v>2310</v>
      </c>
      <c r="H2459" t="s">
        <v>2746</v>
      </c>
      <c r="I2459" t="s">
        <v>59</v>
      </c>
      <c r="J2459" t="s">
        <v>127</v>
      </c>
      <c r="K2459" t="s">
        <v>75</v>
      </c>
      <c r="L2459" t="s">
        <v>76</v>
      </c>
      <c r="M2459" t="s">
        <v>133</v>
      </c>
      <c r="N2459" t="s">
        <v>337</v>
      </c>
      <c r="O2459" t="s">
        <v>486</v>
      </c>
      <c r="P2459" t="s">
        <v>3957</v>
      </c>
      <c r="Q2459" t="s">
        <v>3958</v>
      </c>
      <c r="R2459" t="s">
        <v>131</v>
      </c>
      <c r="S2459" s="83">
        <v>0</v>
      </c>
      <c r="T2459" s="83">
        <v>2443.75</v>
      </c>
      <c r="U2459" s="83">
        <v>-2443.75</v>
      </c>
      <c r="V2459" s="83">
        <v>0</v>
      </c>
      <c r="W2459" s="83">
        <v>0</v>
      </c>
      <c r="X2459" s="83">
        <v>18.823690544896309</v>
      </c>
      <c r="Y2459">
        <v>0</v>
      </c>
      <c r="Z2459" s="83">
        <v>-244.375</v>
      </c>
      <c r="AA2459" s="83">
        <v>-225.55130945510371</v>
      </c>
    </row>
    <row r="2460" spans="1:27" x14ac:dyDescent="0.25">
      <c r="A2460" t="s">
        <v>1529</v>
      </c>
      <c r="B2460" t="s">
        <v>1529</v>
      </c>
      <c r="C2460" t="s">
        <v>3128</v>
      </c>
      <c r="D2460" t="s">
        <v>2723</v>
      </c>
      <c r="E2460" t="s">
        <v>3129</v>
      </c>
      <c r="F2460" t="s">
        <v>2745</v>
      </c>
      <c r="G2460" t="s">
        <v>2310</v>
      </c>
      <c r="H2460" t="s">
        <v>2746</v>
      </c>
      <c r="I2460" t="s">
        <v>59</v>
      </c>
      <c r="J2460" t="s">
        <v>127</v>
      </c>
      <c r="K2460" t="s">
        <v>75</v>
      </c>
      <c r="L2460" t="s">
        <v>76</v>
      </c>
      <c r="M2460" t="s">
        <v>133</v>
      </c>
      <c r="N2460" t="s">
        <v>134</v>
      </c>
      <c r="O2460" t="s">
        <v>135</v>
      </c>
      <c r="P2460" t="s">
        <v>138</v>
      </c>
      <c r="Q2460" t="s">
        <v>139</v>
      </c>
      <c r="R2460" t="s">
        <v>131</v>
      </c>
      <c r="S2460" s="83">
        <v>61098.559999999998</v>
      </c>
      <c r="T2460" s="83">
        <v>58127.039999999986</v>
      </c>
      <c r="U2460" s="83">
        <v>2971.5200000000114</v>
      </c>
      <c r="V2460" s="83">
        <v>0</v>
      </c>
      <c r="W2460" s="83">
        <v>0</v>
      </c>
      <c r="X2460" s="83">
        <v>447.74032255787586</v>
      </c>
      <c r="Y2460">
        <v>0</v>
      </c>
      <c r="Z2460" s="83">
        <v>297.15200000000095</v>
      </c>
      <c r="AA2460" s="83">
        <v>744.89232255787647</v>
      </c>
    </row>
    <row r="2461" spans="1:27" x14ac:dyDescent="0.25">
      <c r="A2461" t="s">
        <v>1529</v>
      </c>
      <c r="B2461" t="s">
        <v>1529</v>
      </c>
      <c r="C2461" t="s">
        <v>3128</v>
      </c>
      <c r="D2461" t="s">
        <v>2723</v>
      </c>
      <c r="E2461" t="s">
        <v>3129</v>
      </c>
      <c r="F2461" t="s">
        <v>2745</v>
      </c>
      <c r="G2461" t="s">
        <v>2310</v>
      </c>
      <c r="H2461" t="s">
        <v>2746</v>
      </c>
      <c r="I2461" t="s">
        <v>59</v>
      </c>
      <c r="J2461" t="s">
        <v>127</v>
      </c>
      <c r="K2461" t="s">
        <v>75</v>
      </c>
      <c r="L2461" t="s">
        <v>76</v>
      </c>
      <c r="M2461" t="s">
        <v>133</v>
      </c>
      <c r="N2461" t="s">
        <v>134</v>
      </c>
      <c r="O2461" t="s">
        <v>135</v>
      </c>
      <c r="P2461" t="s">
        <v>1554</v>
      </c>
      <c r="Q2461" t="s">
        <v>1555</v>
      </c>
      <c r="R2461" t="s">
        <v>131</v>
      </c>
      <c r="S2461" s="83">
        <v>18318.84</v>
      </c>
      <c r="T2461" s="83">
        <v>12438.4</v>
      </c>
      <c r="U2461" s="83">
        <v>5880.4400000000005</v>
      </c>
      <c r="V2461" s="83">
        <v>0</v>
      </c>
      <c r="W2461" s="83">
        <v>0</v>
      </c>
      <c r="X2461" s="83">
        <v>95.810370321693384</v>
      </c>
      <c r="Y2461">
        <v>0</v>
      </c>
      <c r="Z2461" s="83">
        <v>588.04399999999987</v>
      </c>
      <c r="AA2461" s="83">
        <v>683.8543703216933</v>
      </c>
    </row>
    <row r="2462" spans="1:27" x14ac:dyDescent="0.25">
      <c r="A2462" t="s">
        <v>1529</v>
      </c>
      <c r="B2462" t="s">
        <v>1529</v>
      </c>
      <c r="C2462" t="s">
        <v>3128</v>
      </c>
      <c r="D2462" t="s">
        <v>2723</v>
      </c>
      <c r="E2462" t="s">
        <v>3129</v>
      </c>
      <c r="F2462" t="s">
        <v>2745</v>
      </c>
      <c r="G2462" t="s">
        <v>2310</v>
      </c>
      <c r="H2462" t="s">
        <v>2746</v>
      </c>
      <c r="I2462" t="s">
        <v>59</v>
      </c>
      <c r="J2462" t="s">
        <v>127</v>
      </c>
      <c r="K2462" t="s">
        <v>75</v>
      </c>
      <c r="L2462" t="s">
        <v>76</v>
      </c>
      <c r="M2462" t="s">
        <v>133</v>
      </c>
      <c r="N2462" t="s">
        <v>134</v>
      </c>
      <c r="O2462" t="s">
        <v>135</v>
      </c>
      <c r="P2462" t="s">
        <v>374</v>
      </c>
      <c r="Q2462" t="s">
        <v>375</v>
      </c>
      <c r="R2462" t="s">
        <v>131</v>
      </c>
      <c r="S2462" s="83">
        <v>13702.839999999998</v>
      </c>
      <c r="T2462" s="83">
        <v>12531.019999999999</v>
      </c>
      <c r="U2462" s="83">
        <v>1171.8199999999997</v>
      </c>
      <c r="V2462" s="83">
        <v>0</v>
      </c>
      <c r="W2462" s="83">
        <v>0</v>
      </c>
      <c r="X2462" s="83">
        <v>96.523802636074279</v>
      </c>
      <c r="Y2462">
        <v>0</v>
      </c>
      <c r="Z2462" s="83">
        <v>117.18200000000002</v>
      </c>
      <c r="AA2462" s="83">
        <v>213.7058026360744</v>
      </c>
    </row>
    <row r="2463" spans="1:27" x14ac:dyDescent="0.25">
      <c r="A2463" t="s">
        <v>1529</v>
      </c>
      <c r="B2463" t="s">
        <v>1529</v>
      </c>
      <c r="C2463" t="s">
        <v>3128</v>
      </c>
      <c r="D2463" t="s">
        <v>2723</v>
      </c>
      <c r="E2463" t="s">
        <v>3129</v>
      </c>
      <c r="F2463" t="s">
        <v>2745</v>
      </c>
      <c r="G2463" t="s">
        <v>2310</v>
      </c>
      <c r="H2463" t="s">
        <v>2746</v>
      </c>
      <c r="I2463" t="s">
        <v>59</v>
      </c>
      <c r="J2463" t="s">
        <v>127</v>
      </c>
      <c r="K2463" t="s">
        <v>75</v>
      </c>
      <c r="L2463" t="s">
        <v>76</v>
      </c>
      <c r="M2463" t="s">
        <v>133</v>
      </c>
      <c r="N2463" t="s">
        <v>134</v>
      </c>
      <c r="O2463" t="s">
        <v>135</v>
      </c>
      <c r="P2463" t="s">
        <v>142</v>
      </c>
      <c r="Q2463" t="s">
        <v>143</v>
      </c>
      <c r="R2463" t="s">
        <v>131</v>
      </c>
      <c r="S2463" s="83">
        <v>18983.5</v>
      </c>
      <c r="T2463" s="83">
        <v>17091.199999999997</v>
      </c>
      <c r="U2463" s="83">
        <v>1892.3000000000029</v>
      </c>
      <c r="V2463" s="83">
        <v>0</v>
      </c>
      <c r="W2463" s="83">
        <v>0</v>
      </c>
      <c r="X2463" s="83">
        <v>131.64990684027896</v>
      </c>
      <c r="Y2463">
        <v>0</v>
      </c>
      <c r="Z2463" s="83">
        <v>189.23000000000025</v>
      </c>
      <c r="AA2463" s="83">
        <v>320.87990684027932</v>
      </c>
    </row>
    <row r="2464" spans="1:27" x14ac:dyDescent="0.25">
      <c r="A2464" t="s">
        <v>1529</v>
      </c>
      <c r="B2464" t="s">
        <v>1529</v>
      </c>
      <c r="C2464" t="s">
        <v>3128</v>
      </c>
      <c r="D2464" t="s">
        <v>2723</v>
      </c>
      <c r="E2464" t="s">
        <v>3129</v>
      </c>
      <c r="F2464" t="s">
        <v>2745</v>
      </c>
      <c r="G2464" t="s">
        <v>2310</v>
      </c>
      <c r="H2464" t="s">
        <v>2746</v>
      </c>
      <c r="I2464" t="s">
        <v>59</v>
      </c>
      <c r="J2464" t="s">
        <v>127</v>
      </c>
      <c r="K2464" t="s">
        <v>75</v>
      </c>
      <c r="L2464" t="s">
        <v>76</v>
      </c>
      <c r="M2464" t="s">
        <v>133</v>
      </c>
      <c r="N2464" t="s">
        <v>134</v>
      </c>
      <c r="O2464" t="s">
        <v>135</v>
      </c>
      <c r="P2464" t="s">
        <v>1560</v>
      </c>
      <c r="Q2464" t="s">
        <v>1561</v>
      </c>
      <c r="R2464" t="s">
        <v>131</v>
      </c>
      <c r="S2464" s="83">
        <v>31678.99</v>
      </c>
      <c r="T2464" s="83">
        <v>29529.599999999999</v>
      </c>
      <c r="U2464" s="83">
        <v>2149.3900000000031</v>
      </c>
      <c r="V2464" s="83">
        <v>0</v>
      </c>
      <c r="W2464" s="83">
        <v>0</v>
      </c>
      <c r="X2464" s="83">
        <v>227.46027716197236</v>
      </c>
      <c r="Y2464">
        <v>0</v>
      </c>
      <c r="Z2464" s="83">
        <v>214.93900000000031</v>
      </c>
      <c r="AA2464" s="83">
        <v>442.3992771619728</v>
      </c>
    </row>
    <row r="2465" spans="1:27" x14ac:dyDescent="0.25">
      <c r="A2465" t="s">
        <v>1529</v>
      </c>
      <c r="B2465" t="s">
        <v>1529</v>
      </c>
      <c r="C2465" t="s">
        <v>3128</v>
      </c>
      <c r="D2465" t="s">
        <v>2723</v>
      </c>
      <c r="E2465" t="s">
        <v>3129</v>
      </c>
      <c r="F2465" t="s">
        <v>2745</v>
      </c>
      <c r="G2465" t="s">
        <v>2310</v>
      </c>
      <c r="H2465" t="s">
        <v>2746</v>
      </c>
      <c r="I2465" t="s">
        <v>59</v>
      </c>
      <c r="J2465" t="s">
        <v>127</v>
      </c>
      <c r="K2465" t="s">
        <v>75</v>
      </c>
      <c r="L2465" t="s">
        <v>76</v>
      </c>
      <c r="M2465" t="s">
        <v>133</v>
      </c>
      <c r="N2465" t="s">
        <v>134</v>
      </c>
      <c r="O2465" t="s">
        <v>135</v>
      </c>
      <c r="P2465" t="s">
        <v>1562</v>
      </c>
      <c r="Q2465" t="s">
        <v>1563</v>
      </c>
      <c r="R2465" t="s">
        <v>131</v>
      </c>
      <c r="S2465" s="83">
        <v>2514.96</v>
      </c>
      <c r="T2465" s="83">
        <v>4734.72</v>
      </c>
      <c r="U2465" s="83">
        <v>-2219.7600000000002</v>
      </c>
      <c r="V2465" s="83">
        <v>0</v>
      </c>
      <c r="W2465" s="83">
        <v>0</v>
      </c>
      <c r="X2465" s="83">
        <v>36.470548990989847</v>
      </c>
      <c r="Y2465">
        <v>0</v>
      </c>
      <c r="Z2465" s="83">
        <v>-221.97600000000003</v>
      </c>
      <c r="AA2465" s="83">
        <v>-185.50545100901016</v>
      </c>
    </row>
    <row r="2466" spans="1:27" x14ac:dyDescent="0.25">
      <c r="A2466" t="s">
        <v>1529</v>
      </c>
      <c r="B2466" t="s">
        <v>1529</v>
      </c>
      <c r="C2466" t="s">
        <v>3128</v>
      </c>
      <c r="D2466" t="s">
        <v>2723</v>
      </c>
      <c r="E2466" t="s">
        <v>3129</v>
      </c>
      <c r="F2466" t="s">
        <v>2745</v>
      </c>
      <c r="G2466" t="s">
        <v>2310</v>
      </c>
      <c r="H2466" t="s">
        <v>2746</v>
      </c>
      <c r="I2466" t="s">
        <v>59</v>
      </c>
      <c r="J2466" t="s">
        <v>127</v>
      </c>
      <c r="K2466" t="s">
        <v>75</v>
      </c>
      <c r="L2466" t="s">
        <v>76</v>
      </c>
      <c r="M2466" t="s">
        <v>133</v>
      </c>
      <c r="N2466" t="s">
        <v>134</v>
      </c>
      <c r="O2466" t="s">
        <v>135</v>
      </c>
      <c r="P2466" t="s">
        <v>1564</v>
      </c>
      <c r="Q2466" t="s">
        <v>1565</v>
      </c>
      <c r="R2466" t="s">
        <v>131</v>
      </c>
      <c r="S2466" s="83">
        <v>1177.68</v>
      </c>
      <c r="T2466" s="83">
        <v>879.11999999999989</v>
      </c>
      <c r="U2466" s="83">
        <v>298.56000000000017</v>
      </c>
      <c r="V2466" s="83">
        <v>0</v>
      </c>
      <c r="W2466" s="83">
        <v>0</v>
      </c>
      <c r="X2466" s="83">
        <v>6.7716758391117091</v>
      </c>
      <c r="Y2466">
        <v>0</v>
      </c>
      <c r="Z2466" s="83">
        <v>29.856000000000023</v>
      </c>
      <c r="AA2466" s="83">
        <v>36.627675839111731</v>
      </c>
    </row>
    <row r="2467" spans="1:27" x14ac:dyDescent="0.25">
      <c r="A2467" t="s">
        <v>1529</v>
      </c>
      <c r="B2467" t="s">
        <v>1529</v>
      </c>
      <c r="C2467" t="s">
        <v>3128</v>
      </c>
      <c r="D2467" t="s">
        <v>2723</v>
      </c>
      <c r="E2467" t="s">
        <v>3129</v>
      </c>
      <c r="F2467" t="s">
        <v>2745</v>
      </c>
      <c r="G2467" t="s">
        <v>2310</v>
      </c>
      <c r="H2467" t="s">
        <v>2746</v>
      </c>
      <c r="I2467" t="s">
        <v>59</v>
      </c>
      <c r="J2467" t="s">
        <v>127</v>
      </c>
      <c r="K2467" t="s">
        <v>75</v>
      </c>
      <c r="L2467" t="s">
        <v>76</v>
      </c>
      <c r="M2467" t="s">
        <v>133</v>
      </c>
      <c r="N2467" t="s">
        <v>134</v>
      </c>
      <c r="O2467" t="s">
        <v>135</v>
      </c>
      <c r="P2467" t="s">
        <v>1556</v>
      </c>
      <c r="Q2467" t="s">
        <v>1557</v>
      </c>
      <c r="R2467" t="s">
        <v>131</v>
      </c>
      <c r="S2467" s="83">
        <v>3698.0299999999997</v>
      </c>
      <c r="T2467" s="83">
        <v>3357.3700000000003</v>
      </c>
      <c r="U2467" s="83">
        <v>340.6599999999994</v>
      </c>
      <c r="V2467" s="83">
        <v>0</v>
      </c>
      <c r="W2467" s="83">
        <v>0</v>
      </c>
      <c r="X2467" s="83">
        <v>25.861112603465379</v>
      </c>
      <c r="Y2467">
        <v>0</v>
      </c>
      <c r="Z2467" s="83">
        <v>34.065999999999917</v>
      </c>
      <c r="AA2467" s="83">
        <v>59.927112603465275</v>
      </c>
    </row>
    <row r="2468" spans="1:27" x14ac:dyDescent="0.25">
      <c r="A2468" t="s">
        <v>1529</v>
      </c>
      <c r="B2468" t="s">
        <v>1529</v>
      </c>
      <c r="C2468" t="s">
        <v>3128</v>
      </c>
      <c r="D2468" t="s">
        <v>2723</v>
      </c>
      <c r="E2468" t="s">
        <v>3129</v>
      </c>
      <c r="F2468" t="s">
        <v>2745</v>
      </c>
      <c r="G2468" t="s">
        <v>2310</v>
      </c>
      <c r="H2468" t="s">
        <v>2746</v>
      </c>
      <c r="I2468" t="s">
        <v>59</v>
      </c>
      <c r="J2468" t="s">
        <v>127</v>
      </c>
      <c r="K2468" t="s">
        <v>75</v>
      </c>
      <c r="L2468" t="s">
        <v>76</v>
      </c>
      <c r="M2468" t="s">
        <v>133</v>
      </c>
      <c r="N2468" t="s">
        <v>134</v>
      </c>
      <c r="O2468" t="s">
        <v>135</v>
      </c>
      <c r="P2468" t="s">
        <v>2063</v>
      </c>
      <c r="Q2468" t="s">
        <v>2064</v>
      </c>
      <c r="R2468" t="s">
        <v>131</v>
      </c>
      <c r="S2468" s="83">
        <v>409.52</v>
      </c>
      <c r="T2468" s="83">
        <v>474.6</v>
      </c>
      <c r="U2468" s="83">
        <v>-65.080000000000041</v>
      </c>
      <c r="V2468" s="83">
        <v>0</v>
      </c>
      <c r="W2468" s="83">
        <v>0</v>
      </c>
      <c r="X2468" s="83">
        <v>3.6557436450568952</v>
      </c>
      <c r="Y2468">
        <v>0</v>
      </c>
      <c r="Z2468" s="83">
        <v>-6.5080000000000098</v>
      </c>
      <c r="AA2468" s="83">
        <v>-2.8522563549431155</v>
      </c>
    </row>
    <row r="2469" spans="1:27" x14ac:dyDescent="0.25">
      <c r="A2469" t="s">
        <v>1529</v>
      </c>
      <c r="B2469" t="s">
        <v>1529</v>
      </c>
      <c r="C2469" t="s">
        <v>3128</v>
      </c>
      <c r="D2469" t="s">
        <v>2723</v>
      </c>
      <c r="E2469" t="s">
        <v>3129</v>
      </c>
      <c r="F2469" t="s">
        <v>2745</v>
      </c>
      <c r="G2469" t="s">
        <v>2310</v>
      </c>
      <c r="H2469" t="s">
        <v>2746</v>
      </c>
      <c r="I2469" t="s">
        <v>59</v>
      </c>
      <c r="J2469" t="s">
        <v>127</v>
      </c>
      <c r="K2469" t="s">
        <v>75</v>
      </c>
      <c r="L2469" t="s">
        <v>76</v>
      </c>
      <c r="M2469" t="s">
        <v>133</v>
      </c>
      <c r="N2469" t="s">
        <v>134</v>
      </c>
      <c r="O2469" t="s">
        <v>135</v>
      </c>
      <c r="P2469" t="s">
        <v>136</v>
      </c>
      <c r="Q2469" t="s">
        <v>137</v>
      </c>
      <c r="R2469" t="s">
        <v>131</v>
      </c>
      <c r="S2469" s="83">
        <v>719.41999999999985</v>
      </c>
      <c r="T2469" s="83">
        <v>331.5</v>
      </c>
      <c r="U2469" s="83">
        <v>387.91999999999985</v>
      </c>
      <c r="V2469" s="83">
        <v>0</v>
      </c>
      <c r="W2469" s="83">
        <v>0</v>
      </c>
      <c r="X2469" s="83">
        <v>2.553474543481586</v>
      </c>
      <c r="Y2469">
        <v>0</v>
      </c>
      <c r="Z2469" s="83">
        <v>38.791999999999994</v>
      </c>
      <c r="AA2469" s="83">
        <v>41.345474543481579</v>
      </c>
    </row>
    <row r="2470" spans="1:27" x14ac:dyDescent="0.25">
      <c r="A2470" t="s">
        <v>1529</v>
      </c>
      <c r="B2470" t="s">
        <v>1529</v>
      </c>
      <c r="C2470" t="s">
        <v>3128</v>
      </c>
      <c r="D2470" t="s">
        <v>2723</v>
      </c>
      <c r="E2470" t="s">
        <v>3129</v>
      </c>
      <c r="F2470" t="s">
        <v>2745</v>
      </c>
      <c r="G2470" t="s">
        <v>2310</v>
      </c>
      <c r="H2470" t="s">
        <v>2746</v>
      </c>
      <c r="I2470" t="s">
        <v>59</v>
      </c>
      <c r="J2470" t="s">
        <v>127</v>
      </c>
      <c r="K2470" t="s">
        <v>75</v>
      </c>
      <c r="L2470" t="s">
        <v>76</v>
      </c>
      <c r="M2470" t="s">
        <v>133</v>
      </c>
      <c r="N2470" t="s">
        <v>134</v>
      </c>
      <c r="O2470" t="s">
        <v>135</v>
      </c>
      <c r="P2470" t="s">
        <v>140</v>
      </c>
      <c r="Q2470" t="s">
        <v>141</v>
      </c>
      <c r="R2470" t="s">
        <v>131</v>
      </c>
      <c r="S2470" s="83">
        <v>0</v>
      </c>
      <c r="T2470" s="83">
        <v>206.07</v>
      </c>
      <c r="U2470" s="83">
        <v>-206.07</v>
      </c>
      <c r="V2470" s="83">
        <v>0</v>
      </c>
      <c r="W2470" s="83">
        <v>0</v>
      </c>
      <c r="X2470" s="83">
        <v>1.5873137230022636</v>
      </c>
      <c r="Y2470">
        <v>0</v>
      </c>
      <c r="Z2470" s="83">
        <v>-20.606999999999999</v>
      </c>
      <c r="AA2470" s="83">
        <v>-19.019686276997735</v>
      </c>
    </row>
    <row r="2471" spans="1:27" x14ac:dyDescent="0.25">
      <c r="A2471" t="s">
        <v>1529</v>
      </c>
      <c r="B2471" t="s">
        <v>1529</v>
      </c>
      <c r="C2471" t="s">
        <v>3128</v>
      </c>
      <c r="D2471" t="s">
        <v>2723</v>
      </c>
      <c r="E2471" t="s">
        <v>3129</v>
      </c>
      <c r="F2471" t="s">
        <v>2745</v>
      </c>
      <c r="G2471" t="s">
        <v>2310</v>
      </c>
      <c r="H2471" t="s">
        <v>2746</v>
      </c>
      <c r="I2471" t="s">
        <v>59</v>
      </c>
      <c r="J2471" t="s">
        <v>127</v>
      </c>
      <c r="K2471" t="s">
        <v>75</v>
      </c>
      <c r="L2471" t="s">
        <v>76</v>
      </c>
      <c r="M2471" t="s">
        <v>133</v>
      </c>
      <c r="N2471" t="s">
        <v>134</v>
      </c>
      <c r="O2471" t="s">
        <v>135</v>
      </c>
      <c r="P2471" t="s">
        <v>1558</v>
      </c>
      <c r="Q2471" t="s">
        <v>1559</v>
      </c>
      <c r="R2471" t="s">
        <v>131</v>
      </c>
      <c r="S2471" s="83">
        <v>5595.9400000000005</v>
      </c>
      <c r="T2471" s="83">
        <v>4189.3600000000006</v>
      </c>
      <c r="U2471" s="83">
        <v>1406.58</v>
      </c>
      <c r="V2471" s="83">
        <v>0</v>
      </c>
      <c r="W2471" s="83">
        <v>0</v>
      </c>
      <c r="X2471" s="83">
        <v>32.269755998431428</v>
      </c>
      <c r="Y2471">
        <v>0</v>
      </c>
      <c r="Z2471" s="83">
        <v>140.65799999999996</v>
      </c>
      <c r="AA2471" s="83">
        <v>172.92775599843139</v>
      </c>
    </row>
    <row r="2472" spans="1:27" x14ac:dyDescent="0.25">
      <c r="A2472" t="s">
        <v>1529</v>
      </c>
      <c r="B2472" t="s">
        <v>1529</v>
      </c>
      <c r="C2472" t="s">
        <v>3128</v>
      </c>
      <c r="D2472" t="s">
        <v>2723</v>
      </c>
      <c r="E2472" t="s">
        <v>3129</v>
      </c>
      <c r="F2472" t="s">
        <v>2745</v>
      </c>
      <c r="G2472" t="s">
        <v>2310</v>
      </c>
      <c r="H2472" t="s">
        <v>2746</v>
      </c>
      <c r="I2472" t="s">
        <v>59</v>
      </c>
      <c r="J2472" t="s">
        <v>127</v>
      </c>
      <c r="K2472" t="s">
        <v>75</v>
      </c>
      <c r="L2472" t="s">
        <v>76</v>
      </c>
      <c r="M2472" t="s">
        <v>133</v>
      </c>
      <c r="N2472" t="s">
        <v>134</v>
      </c>
      <c r="O2472" t="s">
        <v>135</v>
      </c>
      <c r="P2472" t="s">
        <v>144</v>
      </c>
      <c r="Q2472" t="s">
        <v>145</v>
      </c>
      <c r="R2472" t="s">
        <v>131</v>
      </c>
      <c r="S2472" s="83">
        <v>13625.440000000002</v>
      </c>
      <c r="T2472" s="83">
        <v>11961.89</v>
      </c>
      <c r="U2472" s="83">
        <v>1663.5500000000029</v>
      </c>
      <c r="V2472" s="83">
        <v>0</v>
      </c>
      <c r="W2472" s="83">
        <v>0</v>
      </c>
      <c r="X2472" s="83">
        <v>92.139914349704213</v>
      </c>
      <c r="Y2472">
        <v>0</v>
      </c>
      <c r="Z2472" s="83">
        <v>166.35500000000025</v>
      </c>
      <c r="AA2472" s="83">
        <v>258.49491434970446</v>
      </c>
    </row>
    <row r="2473" spans="1:27" x14ac:dyDescent="0.25">
      <c r="A2473" t="s">
        <v>1529</v>
      </c>
      <c r="B2473" t="s">
        <v>1529</v>
      </c>
      <c r="C2473" t="s">
        <v>3128</v>
      </c>
      <c r="D2473" t="s">
        <v>2723</v>
      </c>
      <c r="E2473" t="s">
        <v>3129</v>
      </c>
      <c r="F2473" t="s">
        <v>2745</v>
      </c>
      <c r="G2473" t="s">
        <v>2310</v>
      </c>
      <c r="H2473" t="s">
        <v>2746</v>
      </c>
      <c r="I2473" t="s">
        <v>59</v>
      </c>
      <c r="J2473" t="s">
        <v>127</v>
      </c>
      <c r="K2473" t="s">
        <v>75</v>
      </c>
      <c r="L2473" t="s">
        <v>76</v>
      </c>
      <c r="M2473" t="s">
        <v>133</v>
      </c>
      <c r="N2473" t="s">
        <v>134</v>
      </c>
      <c r="O2473" t="s">
        <v>135</v>
      </c>
      <c r="P2473" t="s">
        <v>3130</v>
      </c>
      <c r="Q2473" t="s">
        <v>3131</v>
      </c>
      <c r="R2473" t="s">
        <v>131</v>
      </c>
      <c r="S2473" s="83">
        <v>869.94</v>
      </c>
      <c r="T2473" s="83">
        <v>1038.96</v>
      </c>
      <c r="U2473" s="83">
        <v>-169.01999999999998</v>
      </c>
      <c r="V2473" s="83">
        <v>0</v>
      </c>
      <c r="W2473" s="83">
        <v>0</v>
      </c>
      <c r="X2473" s="83">
        <v>8.0028896280411121</v>
      </c>
      <c r="Y2473">
        <v>0</v>
      </c>
      <c r="Z2473" s="83">
        <v>-16.902000000000001</v>
      </c>
      <c r="AA2473" s="83">
        <v>-8.8991103719588835</v>
      </c>
    </row>
    <row r="2474" spans="1:27" x14ac:dyDescent="0.25">
      <c r="A2474" t="s">
        <v>1529</v>
      </c>
      <c r="B2474" t="s">
        <v>1529</v>
      </c>
      <c r="C2474" t="s">
        <v>3128</v>
      </c>
      <c r="D2474" t="s">
        <v>2723</v>
      </c>
      <c r="E2474" t="s">
        <v>3129</v>
      </c>
      <c r="F2474" t="s">
        <v>2745</v>
      </c>
      <c r="G2474" t="s">
        <v>2310</v>
      </c>
      <c r="H2474" t="s">
        <v>2746</v>
      </c>
      <c r="I2474" t="s">
        <v>59</v>
      </c>
      <c r="J2474" t="s">
        <v>127</v>
      </c>
      <c r="K2474" t="s">
        <v>75</v>
      </c>
      <c r="L2474" t="s">
        <v>76</v>
      </c>
      <c r="M2474" t="s">
        <v>133</v>
      </c>
      <c r="N2474" t="s">
        <v>149</v>
      </c>
      <c r="O2474" t="s">
        <v>150</v>
      </c>
      <c r="P2474" t="s">
        <v>151</v>
      </c>
      <c r="Q2474" t="s">
        <v>152</v>
      </c>
      <c r="R2474" t="s">
        <v>131</v>
      </c>
      <c r="S2474" s="83">
        <v>120.5</v>
      </c>
      <c r="T2474" s="83">
        <v>0</v>
      </c>
      <c r="U2474" s="83">
        <v>120.5</v>
      </c>
      <c r="V2474" s="83">
        <v>0</v>
      </c>
      <c r="W2474" s="83">
        <v>0</v>
      </c>
      <c r="X2474" s="83">
        <v>0</v>
      </c>
      <c r="Y2474">
        <v>0</v>
      </c>
      <c r="Z2474" s="83">
        <v>12.05</v>
      </c>
      <c r="AA2474" s="83">
        <v>12.05</v>
      </c>
    </row>
    <row r="2475" spans="1:27" x14ac:dyDescent="0.25">
      <c r="A2475" t="s">
        <v>1529</v>
      </c>
      <c r="B2475" t="s">
        <v>1529</v>
      </c>
      <c r="C2475" t="s">
        <v>3128</v>
      </c>
      <c r="D2475" t="s">
        <v>2723</v>
      </c>
      <c r="E2475" t="s">
        <v>3129</v>
      </c>
      <c r="F2475" t="s">
        <v>2745</v>
      </c>
      <c r="G2475" t="s">
        <v>2310</v>
      </c>
      <c r="H2475" t="s">
        <v>2746</v>
      </c>
      <c r="I2475" t="s">
        <v>59</v>
      </c>
      <c r="J2475" t="s">
        <v>127</v>
      </c>
      <c r="K2475" t="s">
        <v>75</v>
      </c>
      <c r="L2475" t="s">
        <v>76</v>
      </c>
      <c r="M2475" t="s">
        <v>133</v>
      </c>
      <c r="N2475" t="s">
        <v>149</v>
      </c>
      <c r="O2475" t="s">
        <v>150</v>
      </c>
      <c r="P2475" t="s">
        <v>376</v>
      </c>
      <c r="Q2475" t="s">
        <v>377</v>
      </c>
      <c r="R2475" t="s">
        <v>131</v>
      </c>
      <c r="S2475" s="83">
        <v>57896.250000000007</v>
      </c>
      <c r="T2475" s="83">
        <v>113436.00000000001</v>
      </c>
      <c r="U2475" s="83">
        <v>-55539.750000000007</v>
      </c>
      <c r="V2475" s="83">
        <v>0</v>
      </c>
      <c r="W2475" s="83">
        <v>0</v>
      </c>
      <c r="X2475" s="83">
        <v>873.77356957579855</v>
      </c>
      <c r="Y2475">
        <v>0</v>
      </c>
      <c r="Z2475" s="83">
        <v>-5553.9750000000004</v>
      </c>
      <c r="AA2475" s="83">
        <v>-4680.201430424202</v>
      </c>
    </row>
    <row r="2476" spans="1:27" x14ac:dyDescent="0.25">
      <c r="A2476" t="s">
        <v>1529</v>
      </c>
      <c r="B2476" t="s">
        <v>1529</v>
      </c>
      <c r="C2476" t="s">
        <v>3128</v>
      </c>
      <c r="D2476" t="s">
        <v>2723</v>
      </c>
      <c r="E2476" t="s">
        <v>3129</v>
      </c>
      <c r="F2476" t="s">
        <v>2745</v>
      </c>
      <c r="G2476" t="s">
        <v>2310</v>
      </c>
      <c r="H2476" t="s">
        <v>2746</v>
      </c>
      <c r="I2476" t="s">
        <v>59</v>
      </c>
      <c r="J2476" t="s">
        <v>127</v>
      </c>
      <c r="K2476" t="s">
        <v>75</v>
      </c>
      <c r="L2476" t="s">
        <v>76</v>
      </c>
      <c r="M2476" t="s">
        <v>133</v>
      </c>
      <c r="N2476" t="s">
        <v>149</v>
      </c>
      <c r="O2476" t="s">
        <v>150</v>
      </c>
      <c r="P2476" t="s">
        <v>1767</v>
      </c>
      <c r="Q2476" t="s">
        <v>1768</v>
      </c>
      <c r="R2476" t="s">
        <v>131</v>
      </c>
      <c r="S2476" s="83">
        <v>180.25</v>
      </c>
      <c r="T2476" s="83">
        <v>144.19999999999999</v>
      </c>
      <c r="U2476" s="83">
        <v>36.050000000000011</v>
      </c>
      <c r="V2476" s="83">
        <v>0</v>
      </c>
      <c r="W2476" s="83">
        <v>0</v>
      </c>
      <c r="X2476" s="83">
        <v>1.1107421694420654</v>
      </c>
      <c r="Y2476">
        <v>0</v>
      </c>
      <c r="Z2476" s="83">
        <v>3.6050000000000022</v>
      </c>
      <c r="AA2476" s="83">
        <v>4.715742169442068</v>
      </c>
    </row>
    <row r="2477" spans="1:27" x14ac:dyDescent="0.25">
      <c r="A2477" t="s">
        <v>1529</v>
      </c>
      <c r="B2477" t="s">
        <v>1529</v>
      </c>
      <c r="C2477" t="s">
        <v>3128</v>
      </c>
      <c r="D2477" t="s">
        <v>2723</v>
      </c>
      <c r="E2477" t="s">
        <v>3129</v>
      </c>
      <c r="F2477" t="s">
        <v>2745</v>
      </c>
      <c r="G2477" t="s">
        <v>2310</v>
      </c>
      <c r="H2477" t="s">
        <v>2746</v>
      </c>
      <c r="I2477" t="s">
        <v>59</v>
      </c>
      <c r="J2477" t="s">
        <v>127</v>
      </c>
      <c r="K2477" t="s">
        <v>75</v>
      </c>
      <c r="L2477" t="s">
        <v>76</v>
      </c>
      <c r="M2477" t="s">
        <v>133</v>
      </c>
      <c r="N2477" t="s">
        <v>149</v>
      </c>
      <c r="O2477" t="s">
        <v>150</v>
      </c>
      <c r="P2477" t="s">
        <v>740</v>
      </c>
      <c r="Q2477" t="s">
        <v>741</v>
      </c>
      <c r="R2477" t="s">
        <v>131</v>
      </c>
      <c r="S2477" s="83">
        <v>152.44</v>
      </c>
      <c r="T2477" s="83">
        <v>221.91</v>
      </c>
      <c r="U2477" s="83">
        <v>-69.47</v>
      </c>
      <c r="V2477" s="83">
        <v>0</v>
      </c>
      <c r="W2477" s="83">
        <v>0</v>
      </c>
      <c r="X2477" s="83">
        <v>1.7093259002835557</v>
      </c>
      <c r="Y2477">
        <v>0</v>
      </c>
      <c r="Z2477" s="83">
        <v>-6.9470000000000027</v>
      </c>
      <c r="AA2477" s="83">
        <v>-5.2376740997164468</v>
      </c>
    </row>
    <row r="2478" spans="1:27" x14ac:dyDescent="0.25">
      <c r="A2478" t="s">
        <v>1529</v>
      </c>
      <c r="B2478" t="s">
        <v>1529</v>
      </c>
      <c r="C2478" t="s">
        <v>3128</v>
      </c>
      <c r="D2478" t="s">
        <v>2723</v>
      </c>
      <c r="E2478" t="s">
        <v>3129</v>
      </c>
      <c r="F2478" t="s">
        <v>2745</v>
      </c>
      <c r="G2478" t="s">
        <v>2310</v>
      </c>
      <c r="H2478" t="s">
        <v>2746</v>
      </c>
      <c r="I2478" t="s">
        <v>59</v>
      </c>
      <c r="J2478" t="s">
        <v>127</v>
      </c>
      <c r="K2478" t="s">
        <v>75</v>
      </c>
      <c r="L2478" t="s">
        <v>76</v>
      </c>
      <c r="M2478" t="s">
        <v>133</v>
      </c>
      <c r="N2478" t="s">
        <v>149</v>
      </c>
      <c r="O2478" t="s">
        <v>150</v>
      </c>
      <c r="P2478" t="s">
        <v>1909</v>
      </c>
      <c r="Q2478" t="s">
        <v>1910</v>
      </c>
      <c r="R2478" t="s">
        <v>131</v>
      </c>
      <c r="S2478" s="83">
        <v>0</v>
      </c>
      <c r="T2478" s="83">
        <v>17</v>
      </c>
      <c r="U2478" s="83">
        <v>-17</v>
      </c>
      <c r="V2478" s="83">
        <v>0</v>
      </c>
      <c r="W2478" s="83">
        <v>0</v>
      </c>
      <c r="X2478" s="83">
        <v>0.13094741248623518</v>
      </c>
      <c r="Y2478">
        <v>0</v>
      </c>
      <c r="Z2478" s="83">
        <v>-1.7000000000000002</v>
      </c>
      <c r="AA2478" s="83">
        <v>-1.5690525875137651</v>
      </c>
    </row>
    <row r="2479" spans="1:27" x14ac:dyDescent="0.25">
      <c r="A2479" t="s">
        <v>1529</v>
      </c>
      <c r="B2479" t="s">
        <v>1529</v>
      </c>
      <c r="C2479" t="s">
        <v>3128</v>
      </c>
      <c r="D2479" t="s">
        <v>2723</v>
      </c>
      <c r="E2479" t="s">
        <v>3129</v>
      </c>
      <c r="F2479" t="s">
        <v>2745</v>
      </c>
      <c r="G2479" t="s">
        <v>2310</v>
      </c>
      <c r="H2479" t="s">
        <v>2746</v>
      </c>
      <c r="I2479" t="s">
        <v>59</v>
      </c>
      <c r="J2479" t="s">
        <v>127</v>
      </c>
      <c r="K2479" t="s">
        <v>75</v>
      </c>
      <c r="L2479" t="s">
        <v>76</v>
      </c>
      <c r="M2479" t="s">
        <v>133</v>
      </c>
      <c r="N2479" t="s">
        <v>149</v>
      </c>
      <c r="O2479" t="s">
        <v>150</v>
      </c>
      <c r="P2479" t="s">
        <v>2497</v>
      </c>
      <c r="Q2479" t="s">
        <v>2498</v>
      </c>
      <c r="R2479" t="s">
        <v>131</v>
      </c>
      <c r="S2479" s="83">
        <v>0</v>
      </c>
      <c r="T2479" s="83">
        <v>85</v>
      </c>
      <c r="U2479" s="83">
        <v>-85</v>
      </c>
      <c r="V2479" s="83">
        <v>0</v>
      </c>
      <c r="W2479" s="83">
        <v>0</v>
      </c>
      <c r="X2479" s="83">
        <v>0.65473706243117591</v>
      </c>
      <c r="Y2479">
        <v>0</v>
      </c>
      <c r="Z2479" s="83">
        <v>-8.5</v>
      </c>
      <c r="AA2479" s="83">
        <v>-7.8452629375688243</v>
      </c>
    </row>
    <row r="2480" spans="1:27" x14ac:dyDescent="0.25">
      <c r="A2480" t="s">
        <v>1529</v>
      </c>
      <c r="B2480" t="s">
        <v>1529</v>
      </c>
      <c r="C2480" t="s">
        <v>3128</v>
      </c>
      <c r="D2480" t="s">
        <v>2723</v>
      </c>
      <c r="E2480" t="s">
        <v>3129</v>
      </c>
      <c r="F2480" t="s">
        <v>2745</v>
      </c>
      <c r="G2480" t="s">
        <v>2310</v>
      </c>
      <c r="H2480" t="s">
        <v>2746</v>
      </c>
      <c r="I2480" t="s">
        <v>59</v>
      </c>
      <c r="J2480" t="s">
        <v>127</v>
      </c>
      <c r="K2480" t="s">
        <v>75</v>
      </c>
      <c r="L2480" t="s">
        <v>76</v>
      </c>
      <c r="M2480" t="s">
        <v>133</v>
      </c>
      <c r="N2480" t="s">
        <v>149</v>
      </c>
      <c r="O2480" t="s">
        <v>150</v>
      </c>
      <c r="P2480" t="s">
        <v>307</v>
      </c>
      <c r="Q2480" t="s">
        <v>308</v>
      </c>
      <c r="R2480" t="s">
        <v>131</v>
      </c>
      <c r="S2480" s="83">
        <v>109.2</v>
      </c>
      <c r="T2480" s="83">
        <v>830.34</v>
      </c>
      <c r="U2480" s="83">
        <v>-721.14</v>
      </c>
      <c r="V2480" s="83">
        <v>0</v>
      </c>
      <c r="W2480" s="83">
        <v>0</v>
      </c>
      <c r="X2480" s="83">
        <v>6.3959337931659137</v>
      </c>
      <c r="Y2480">
        <v>0</v>
      </c>
      <c r="Z2480" s="83">
        <v>-72.114000000000019</v>
      </c>
      <c r="AA2480" s="83">
        <v>-65.718066206834095</v>
      </c>
    </row>
    <row r="2481" spans="1:27" x14ac:dyDescent="0.25">
      <c r="A2481" t="s">
        <v>1529</v>
      </c>
      <c r="B2481" t="s">
        <v>1529</v>
      </c>
      <c r="C2481" t="s">
        <v>3128</v>
      </c>
      <c r="D2481" t="s">
        <v>2723</v>
      </c>
      <c r="E2481" t="s">
        <v>3129</v>
      </c>
      <c r="F2481" t="s">
        <v>2745</v>
      </c>
      <c r="G2481" t="s">
        <v>2310</v>
      </c>
      <c r="H2481" t="s">
        <v>2746</v>
      </c>
      <c r="I2481" t="s">
        <v>59</v>
      </c>
      <c r="J2481" t="s">
        <v>127</v>
      </c>
      <c r="K2481" t="s">
        <v>75</v>
      </c>
      <c r="L2481" t="s">
        <v>76</v>
      </c>
      <c r="M2481" t="s">
        <v>133</v>
      </c>
      <c r="N2481" t="s">
        <v>149</v>
      </c>
      <c r="O2481" t="s">
        <v>150</v>
      </c>
      <c r="P2481" t="s">
        <v>1008</v>
      </c>
      <c r="Q2481" t="s">
        <v>1009</v>
      </c>
      <c r="R2481" t="s">
        <v>131</v>
      </c>
      <c r="S2481" s="83">
        <v>102</v>
      </c>
      <c r="T2481" s="83">
        <v>102</v>
      </c>
      <c r="U2481" s="83">
        <v>0</v>
      </c>
      <c r="V2481" s="83">
        <v>0</v>
      </c>
      <c r="W2481" s="83">
        <v>0</v>
      </c>
      <c r="X2481" s="83">
        <v>0.78568447491741111</v>
      </c>
      <c r="Y2481">
        <v>0</v>
      </c>
      <c r="Z2481" s="83">
        <v>0</v>
      </c>
      <c r="AA2481" s="83">
        <v>0.78568447491741189</v>
      </c>
    </row>
    <row r="2482" spans="1:27" x14ac:dyDescent="0.25">
      <c r="A2482" t="s">
        <v>1529</v>
      </c>
      <c r="B2482" t="s">
        <v>1529</v>
      </c>
      <c r="C2482" t="s">
        <v>3128</v>
      </c>
      <c r="D2482" t="s">
        <v>2723</v>
      </c>
      <c r="E2482" t="s">
        <v>3129</v>
      </c>
      <c r="F2482" t="s">
        <v>2745</v>
      </c>
      <c r="G2482" t="s">
        <v>2310</v>
      </c>
      <c r="H2482" t="s">
        <v>2746</v>
      </c>
      <c r="I2482" t="s">
        <v>59</v>
      </c>
      <c r="J2482" t="s">
        <v>127</v>
      </c>
      <c r="K2482" t="s">
        <v>75</v>
      </c>
      <c r="L2482" t="s">
        <v>76</v>
      </c>
      <c r="M2482" t="s">
        <v>133</v>
      </c>
      <c r="N2482" t="s">
        <v>149</v>
      </c>
      <c r="O2482" t="s">
        <v>150</v>
      </c>
      <c r="P2482" t="s">
        <v>2334</v>
      </c>
      <c r="Q2482" t="s">
        <v>2335</v>
      </c>
      <c r="R2482" t="s">
        <v>131</v>
      </c>
      <c r="S2482" s="83">
        <v>0</v>
      </c>
      <c r="T2482" s="83">
        <v>102.8</v>
      </c>
      <c r="U2482" s="83">
        <v>-102.8</v>
      </c>
      <c r="V2482" s="83">
        <v>0</v>
      </c>
      <c r="W2482" s="83">
        <v>0</v>
      </c>
      <c r="X2482" s="83">
        <v>0.79184670609323382</v>
      </c>
      <c r="Y2482">
        <v>0</v>
      </c>
      <c r="Z2482" s="83">
        <v>-10.280000000000001</v>
      </c>
      <c r="AA2482" s="83">
        <v>-9.4881532939067679</v>
      </c>
    </row>
    <row r="2483" spans="1:27" x14ac:dyDescent="0.25">
      <c r="A2483" t="s">
        <v>1529</v>
      </c>
      <c r="B2483" t="s">
        <v>1529</v>
      </c>
      <c r="C2483" t="s">
        <v>3128</v>
      </c>
      <c r="D2483" t="s">
        <v>2723</v>
      </c>
      <c r="E2483" t="s">
        <v>3129</v>
      </c>
      <c r="F2483" t="s">
        <v>2745</v>
      </c>
      <c r="G2483" t="s">
        <v>2310</v>
      </c>
      <c r="H2483" t="s">
        <v>2746</v>
      </c>
      <c r="I2483" t="s">
        <v>59</v>
      </c>
      <c r="J2483" t="s">
        <v>127</v>
      </c>
      <c r="K2483" t="s">
        <v>75</v>
      </c>
      <c r="L2483" t="s">
        <v>76</v>
      </c>
      <c r="M2483" t="s">
        <v>133</v>
      </c>
      <c r="N2483" t="s">
        <v>149</v>
      </c>
      <c r="O2483" t="s">
        <v>150</v>
      </c>
      <c r="P2483" t="s">
        <v>3148</v>
      </c>
      <c r="Q2483" t="s">
        <v>3149</v>
      </c>
      <c r="R2483" t="s">
        <v>131</v>
      </c>
      <c r="S2483" s="83">
        <v>237.89999999999998</v>
      </c>
      <c r="T2483" s="83">
        <v>0</v>
      </c>
      <c r="U2483" s="83">
        <v>237.89999999999998</v>
      </c>
      <c r="V2483" s="83">
        <v>0</v>
      </c>
      <c r="W2483" s="83">
        <v>0</v>
      </c>
      <c r="X2483" s="83">
        <v>0</v>
      </c>
      <c r="Y2483">
        <v>0</v>
      </c>
      <c r="Z2483" s="83">
        <v>23.79</v>
      </c>
      <c r="AA2483" s="83">
        <v>23.79</v>
      </c>
    </row>
    <row r="2484" spans="1:27" x14ac:dyDescent="0.25">
      <c r="A2484" t="s">
        <v>1529</v>
      </c>
      <c r="B2484" t="s">
        <v>1529</v>
      </c>
      <c r="C2484" t="s">
        <v>3128</v>
      </c>
      <c r="D2484" t="s">
        <v>2723</v>
      </c>
      <c r="E2484" t="s">
        <v>3129</v>
      </c>
      <c r="F2484" t="s">
        <v>2745</v>
      </c>
      <c r="G2484" t="s">
        <v>2310</v>
      </c>
      <c r="H2484" t="s">
        <v>2746</v>
      </c>
      <c r="I2484" t="s">
        <v>59</v>
      </c>
      <c r="J2484" t="s">
        <v>127</v>
      </c>
      <c r="K2484" t="s">
        <v>75</v>
      </c>
      <c r="L2484" t="s">
        <v>76</v>
      </c>
      <c r="M2484" t="s">
        <v>133</v>
      </c>
      <c r="N2484" t="s">
        <v>149</v>
      </c>
      <c r="O2484" t="s">
        <v>737</v>
      </c>
      <c r="P2484" t="s">
        <v>2831</v>
      </c>
      <c r="Q2484" t="s">
        <v>2832</v>
      </c>
      <c r="R2484" t="s">
        <v>131</v>
      </c>
      <c r="S2484" s="83">
        <v>0</v>
      </c>
      <c r="T2484" s="83">
        <v>50.47</v>
      </c>
      <c r="U2484" s="83">
        <v>-50.47</v>
      </c>
      <c r="V2484" s="83">
        <v>0</v>
      </c>
      <c r="W2484" s="83">
        <v>0</v>
      </c>
      <c r="X2484" s="83">
        <v>0.3887597593047229</v>
      </c>
      <c r="Y2484">
        <v>0</v>
      </c>
      <c r="Z2484" s="83">
        <v>-5.0470000000000006</v>
      </c>
      <c r="AA2484" s="83">
        <v>-4.6582402406952781</v>
      </c>
    </row>
    <row r="2485" spans="1:27" x14ac:dyDescent="0.25">
      <c r="A2485" t="s">
        <v>1529</v>
      </c>
      <c r="B2485" t="s">
        <v>1529</v>
      </c>
      <c r="C2485" t="s">
        <v>3128</v>
      </c>
      <c r="D2485" t="s">
        <v>2723</v>
      </c>
      <c r="E2485" t="s">
        <v>3129</v>
      </c>
      <c r="F2485" t="s">
        <v>2745</v>
      </c>
      <c r="G2485" t="s">
        <v>2310</v>
      </c>
      <c r="H2485" t="s">
        <v>2746</v>
      </c>
      <c r="I2485" t="s">
        <v>59</v>
      </c>
      <c r="J2485" t="s">
        <v>127</v>
      </c>
      <c r="K2485" t="s">
        <v>75</v>
      </c>
      <c r="L2485" t="s">
        <v>76</v>
      </c>
      <c r="M2485" t="s">
        <v>133</v>
      </c>
      <c r="N2485" t="s">
        <v>146</v>
      </c>
      <c r="O2485" t="s">
        <v>147</v>
      </c>
      <c r="P2485" t="s">
        <v>1614</v>
      </c>
      <c r="Q2485" t="s">
        <v>1615</v>
      </c>
      <c r="R2485" t="s">
        <v>131</v>
      </c>
      <c r="S2485" s="83">
        <v>5229.3099999999995</v>
      </c>
      <c r="T2485" s="83">
        <v>5709.8099999999995</v>
      </c>
      <c r="U2485" s="83">
        <v>-480.5</v>
      </c>
      <c r="V2485" s="83">
        <v>0</v>
      </c>
      <c r="W2485" s="83">
        <v>0</v>
      </c>
      <c r="X2485" s="83">
        <v>43.981461487531199</v>
      </c>
      <c r="Y2485">
        <v>0</v>
      </c>
      <c r="Z2485" s="83">
        <v>-48.050000000000068</v>
      </c>
      <c r="AA2485" s="83">
        <v>-4.0685385124688764</v>
      </c>
    </row>
    <row r="2486" spans="1:27" x14ac:dyDescent="0.25">
      <c r="A2486" t="s">
        <v>1529</v>
      </c>
      <c r="B2486" t="s">
        <v>1529</v>
      </c>
      <c r="C2486" t="s">
        <v>3128</v>
      </c>
      <c r="D2486" t="s">
        <v>2723</v>
      </c>
      <c r="E2486" t="s">
        <v>3129</v>
      </c>
      <c r="F2486" t="s">
        <v>2745</v>
      </c>
      <c r="G2486" t="s">
        <v>2310</v>
      </c>
      <c r="H2486" t="s">
        <v>2746</v>
      </c>
      <c r="I2486" t="s">
        <v>59</v>
      </c>
      <c r="J2486" t="s">
        <v>127</v>
      </c>
      <c r="K2486" t="s">
        <v>75</v>
      </c>
      <c r="L2486" t="s">
        <v>76</v>
      </c>
      <c r="M2486" t="s">
        <v>133</v>
      </c>
      <c r="N2486" t="s">
        <v>146</v>
      </c>
      <c r="O2486" t="s">
        <v>147</v>
      </c>
      <c r="P2486" t="s">
        <v>1570</v>
      </c>
      <c r="Q2486" t="s">
        <v>1571</v>
      </c>
      <c r="R2486" t="s">
        <v>131</v>
      </c>
      <c r="S2486" s="83">
        <v>5343.38</v>
      </c>
      <c r="T2486" s="83">
        <v>3069.65</v>
      </c>
      <c r="U2486" s="83">
        <v>2273.73</v>
      </c>
      <c r="V2486" s="83">
        <v>0</v>
      </c>
      <c r="W2486" s="83">
        <v>0</v>
      </c>
      <c r="X2486" s="83">
        <v>23.644866161080696</v>
      </c>
      <c r="Y2486">
        <v>0</v>
      </c>
      <c r="Z2486" s="83">
        <v>227.37300000000005</v>
      </c>
      <c r="AA2486" s="83">
        <v>251.01786616108075</v>
      </c>
    </row>
    <row r="2487" spans="1:27" x14ac:dyDescent="0.25">
      <c r="A2487" t="s">
        <v>1529</v>
      </c>
      <c r="B2487" t="s">
        <v>1529</v>
      </c>
      <c r="C2487" t="s">
        <v>3128</v>
      </c>
      <c r="D2487" t="s">
        <v>2723</v>
      </c>
      <c r="E2487" t="s">
        <v>3129</v>
      </c>
      <c r="F2487" t="s">
        <v>2745</v>
      </c>
      <c r="G2487" t="s">
        <v>2310</v>
      </c>
      <c r="H2487" t="s">
        <v>2746</v>
      </c>
      <c r="I2487" t="s">
        <v>59</v>
      </c>
      <c r="J2487" t="s">
        <v>127</v>
      </c>
      <c r="K2487" t="s">
        <v>75</v>
      </c>
      <c r="L2487" t="s">
        <v>76</v>
      </c>
      <c r="M2487" t="s">
        <v>133</v>
      </c>
      <c r="N2487" t="s">
        <v>146</v>
      </c>
      <c r="O2487" t="s">
        <v>147</v>
      </c>
      <c r="P2487" t="s">
        <v>1642</v>
      </c>
      <c r="Q2487" t="s">
        <v>1643</v>
      </c>
      <c r="R2487" t="s">
        <v>131</v>
      </c>
      <c r="S2487" s="83">
        <v>412.20000000000005</v>
      </c>
      <c r="T2487" s="83">
        <v>1190.8000000000002</v>
      </c>
      <c r="U2487" s="83">
        <v>-778.60000000000014</v>
      </c>
      <c r="V2487" s="83">
        <v>0</v>
      </c>
      <c r="W2487" s="83">
        <v>0</v>
      </c>
      <c r="X2487" s="83">
        <v>9.1724811052122863</v>
      </c>
      <c r="Y2487">
        <v>0</v>
      </c>
      <c r="Z2487" s="83">
        <v>-77.860000000000014</v>
      </c>
      <c r="AA2487" s="83">
        <v>-68.687518894787729</v>
      </c>
    </row>
    <row r="2488" spans="1:27" x14ac:dyDescent="0.25">
      <c r="A2488" t="s">
        <v>1529</v>
      </c>
      <c r="B2488" t="s">
        <v>1529</v>
      </c>
      <c r="C2488" t="s">
        <v>3128</v>
      </c>
      <c r="D2488" t="s">
        <v>2723</v>
      </c>
      <c r="E2488" t="s">
        <v>3129</v>
      </c>
      <c r="F2488" t="s">
        <v>2745</v>
      </c>
      <c r="G2488" t="s">
        <v>2310</v>
      </c>
      <c r="H2488" t="s">
        <v>2746</v>
      </c>
      <c r="I2488" t="s">
        <v>59</v>
      </c>
      <c r="J2488" t="s">
        <v>127</v>
      </c>
      <c r="K2488" t="s">
        <v>75</v>
      </c>
      <c r="L2488" t="s">
        <v>76</v>
      </c>
      <c r="M2488" t="s">
        <v>133</v>
      </c>
      <c r="N2488" t="s">
        <v>146</v>
      </c>
      <c r="O2488" t="s">
        <v>147</v>
      </c>
      <c r="P2488" t="s">
        <v>3132</v>
      </c>
      <c r="Q2488" t="s">
        <v>3133</v>
      </c>
      <c r="R2488" t="s">
        <v>131</v>
      </c>
      <c r="S2488" s="83">
        <v>0</v>
      </c>
      <c r="T2488" s="83">
        <v>648</v>
      </c>
      <c r="U2488" s="83">
        <v>-648</v>
      </c>
      <c r="V2488" s="83">
        <v>0</v>
      </c>
      <c r="W2488" s="83">
        <v>0</v>
      </c>
      <c r="X2488" s="83">
        <v>4.9914072524164936</v>
      </c>
      <c r="Y2488">
        <v>0</v>
      </c>
      <c r="Z2488" s="83">
        <v>-64.8</v>
      </c>
      <c r="AA2488" s="83">
        <v>-59.808592747583504</v>
      </c>
    </row>
    <row r="2489" spans="1:27" x14ac:dyDescent="0.25">
      <c r="A2489" t="s">
        <v>1529</v>
      </c>
      <c r="B2489" t="s">
        <v>1529</v>
      </c>
      <c r="C2489" t="s">
        <v>3128</v>
      </c>
      <c r="D2489" t="s">
        <v>2723</v>
      </c>
      <c r="E2489" t="s">
        <v>3129</v>
      </c>
      <c r="F2489" t="s">
        <v>2745</v>
      </c>
      <c r="G2489" t="s">
        <v>2310</v>
      </c>
      <c r="H2489" t="s">
        <v>2746</v>
      </c>
      <c r="I2489" t="s">
        <v>59</v>
      </c>
      <c r="J2489" t="s">
        <v>127</v>
      </c>
      <c r="K2489" t="s">
        <v>75</v>
      </c>
      <c r="L2489" t="s">
        <v>76</v>
      </c>
      <c r="M2489" t="s">
        <v>133</v>
      </c>
      <c r="N2489" t="s">
        <v>146</v>
      </c>
      <c r="O2489" t="s">
        <v>147</v>
      </c>
      <c r="P2489" t="s">
        <v>3134</v>
      </c>
      <c r="Q2489" t="s">
        <v>3135</v>
      </c>
      <c r="R2489" t="s">
        <v>131</v>
      </c>
      <c r="S2489" s="83">
        <v>0</v>
      </c>
      <c r="T2489" s="83">
        <v>106.89</v>
      </c>
      <c r="U2489" s="83">
        <v>-106.89</v>
      </c>
      <c r="V2489" s="83">
        <v>0</v>
      </c>
      <c r="W2489" s="83">
        <v>0</v>
      </c>
      <c r="X2489" s="83">
        <v>0.82335111297962815</v>
      </c>
      <c r="Y2489">
        <v>0</v>
      </c>
      <c r="Z2489" s="83">
        <v>-10.689</v>
      </c>
      <c r="AA2489" s="83">
        <v>-9.865648887020372</v>
      </c>
    </row>
    <row r="2490" spans="1:27" x14ac:dyDescent="0.25">
      <c r="A2490" t="s">
        <v>1529</v>
      </c>
      <c r="B2490" t="s">
        <v>1529</v>
      </c>
      <c r="C2490" t="s">
        <v>3128</v>
      </c>
      <c r="D2490" t="s">
        <v>2723</v>
      </c>
      <c r="E2490" t="s">
        <v>3129</v>
      </c>
      <c r="F2490" t="s">
        <v>2745</v>
      </c>
      <c r="G2490" t="s">
        <v>2310</v>
      </c>
      <c r="H2490" t="s">
        <v>2746</v>
      </c>
      <c r="I2490" t="s">
        <v>59</v>
      </c>
      <c r="J2490" t="s">
        <v>127</v>
      </c>
      <c r="K2490" t="s">
        <v>75</v>
      </c>
      <c r="L2490" t="s">
        <v>76</v>
      </c>
      <c r="M2490" t="s">
        <v>133</v>
      </c>
      <c r="N2490" t="s">
        <v>146</v>
      </c>
      <c r="O2490" t="s">
        <v>147</v>
      </c>
      <c r="P2490" t="s">
        <v>3136</v>
      </c>
      <c r="Q2490" t="s">
        <v>3137</v>
      </c>
      <c r="R2490" t="s">
        <v>131</v>
      </c>
      <c r="S2490" s="83">
        <v>29.42</v>
      </c>
      <c r="T2490" s="83">
        <v>44.13</v>
      </c>
      <c r="U2490" s="83">
        <v>-14.71</v>
      </c>
      <c r="V2490" s="83">
        <v>0</v>
      </c>
      <c r="W2490" s="83">
        <v>0</v>
      </c>
      <c r="X2490" s="83">
        <v>0.339924077236327</v>
      </c>
      <c r="Y2490">
        <v>0</v>
      </c>
      <c r="Z2490" s="83">
        <v>-1.4710000000000001</v>
      </c>
      <c r="AA2490" s="83">
        <v>-1.1310759227636726</v>
      </c>
    </row>
    <row r="2491" spans="1:27" x14ac:dyDescent="0.25">
      <c r="A2491" t="s">
        <v>1529</v>
      </c>
      <c r="B2491" t="s">
        <v>1529</v>
      </c>
      <c r="C2491" t="s">
        <v>3128</v>
      </c>
      <c r="D2491" t="s">
        <v>2723</v>
      </c>
      <c r="E2491" t="s">
        <v>3129</v>
      </c>
      <c r="F2491" t="s">
        <v>2745</v>
      </c>
      <c r="G2491" t="s">
        <v>2310</v>
      </c>
      <c r="H2491" t="s">
        <v>2746</v>
      </c>
      <c r="I2491" t="s">
        <v>59</v>
      </c>
      <c r="J2491" t="s">
        <v>127</v>
      </c>
      <c r="K2491" t="s">
        <v>75</v>
      </c>
      <c r="L2491" t="s">
        <v>76</v>
      </c>
      <c r="M2491" t="s">
        <v>133</v>
      </c>
      <c r="N2491" t="s">
        <v>146</v>
      </c>
      <c r="O2491" t="s">
        <v>147</v>
      </c>
      <c r="P2491" t="s">
        <v>3138</v>
      </c>
      <c r="Q2491" t="s">
        <v>3139</v>
      </c>
      <c r="R2491" t="s">
        <v>131</v>
      </c>
      <c r="S2491" s="83">
        <v>293.02999999999997</v>
      </c>
      <c r="T2491" s="83">
        <v>385.56</v>
      </c>
      <c r="U2491" s="83">
        <v>-92.53000000000003</v>
      </c>
      <c r="V2491" s="83">
        <v>0</v>
      </c>
      <c r="W2491" s="83">
        <v>0</v>
      </c>
      <c r="X2491" s="83">
        <v>2.9698873151878136</v>
      </c>
      <c r="Y2491">
        <v>0</v>
      </c>
      <c r="Z2491" s="83">
        <v>-9.2530000000000072</v>
      </c>
      <c r="AA2491" s="83">
        <v>-6.2831126848121954</v>
      </c>
    </row>
    <row r="2492" spans="1:27" x14ac:dyDescent="0.25">
      <c r="A2492" t="s">
        <v>1529</v>
      </c>
      <c r="B2492" t="s">
        <v>1529</v>
      </c>
      <c r="C2492" t="s">
        <v>3128</v>
      </c>
      <c r="D2492" t="s">
        <v>2723</v>
      </c>
      <c r="E2492" t="s">
        <v>3129</v>
      </c>
      <c r="F2492" t="s">
        <v>2745</v>
      </c>
      <c r="G2492" t="s">
        <v>2310</v>
      </c>
      <c r="H2492" t="s">
        <v>2746</v>
      </c>
      <c r="I2492" t="s">
        <v>59</v>
      </c>
      <c r="J2492" t="s">
        <v>127</v>
      </c>
      <c r="K2492" t="s">
        <v>75</v>
      </c>
      <c r="L2492" t="s">
        <v>76</v>
      </c>
      <c r="M2492" t="s">
        <v>133</v>
      </c>
      <c r="N2492" t="s">
        <v>146</v>
      </c>
      <c r="O2492" t="s">
        <v>147</v>
      </c>
      <c r="P2492" t="s">
        <v>1691</v>
      </c>
      <c r="Q2492" t="s">
        <v>1692</v>
      </c>
      <c r="R2492" t="s">
        <v>131</v>
      </c>
      <c r="S2492" s="83">
        <v>5824.76</v>
      </c>
      <c r="T2492" s="83">
        <v>7710.4399999999987</v>
      </c>
      <c r="U2492" s="83">
        <v>-1885.6799999999985</v>
      </c>
      <c r="V2492" s="83">
        <v>0</v>
      </c>
      <c r="W2492" s="83">
        <v>0</v>
      </c>
      <c r="X2492" s="83">
        <v>59.39189218413923</v>
      </c>
      <c r="Y2492">
        <v>0</v>
      </c>
      <c r="Z2492" s="83">
        <v>-188.56799999999987</v>
      </c>
      <c r="AA2492" s="83">
        <v>-129.17610781586063</v>
      </c>
    </row>
    <row r="2493" spans="1:27" x14ac:dyDescent="0.25">
      <c r="A2493" t="s">
        <v>1529</v>
      </c>
      <c r="B2493" t="s">
        <v>1529</v>
      </c>
      <c r="C2493" t="s">
        <v>3128</v>
      </c>
      <c r="D2493" t="s">
        <v>2723</v>
      </c>
      <c r="E2493" t="s">
        <v>3129</v>
      </c>
      <c r="F2493" t="s">
        <v>2745</v>
      </c>
      <c r="G2493" t="s">
        <v>2310</v>
      </c>
      <c r="H2493" t="s">
        <v>2746</v>
      </c>
      <c r="I2493" t="s">
        <v>59</v>
      </c>
      <c r="J2493" t="s">
        <v>127</v>
      </c>
      <c r="K2493" t="s">
        <v>75</v>
      </c>
      <c r="L2493" t="s">
        <v>76</v>
      </c>
      <c r="M2493" t="s">
        <v>133</v>
      </c>
      <c r="N2493" t="s">
        <v>146</v>
      </c>
      <c r="O2493" t="s">
        <v>147</v>
      </c>
      <c r="P2493" t="s">
        <v>3140</v>
      </c>
      <c r="Q2493" t="s">
        <v>3141</v>
      </c>
      <c r="R2493" t="s">
        <v>131</v>
      </c>
      <c r="S2493" s="83">
        <v>0</v>
      </c>
      <c r="T2493" s="83">
        <v>333.51</v>
      </c>
      <c r="U2493" s="83">
        <v>-333.51</v>
      </c>
      <c r="V2493" s="83">
        <v>0</v>
      </c>
      <c r="W2493" s="83">
        <v>0</v>
      </c>
      <c r="X2493" s="83">
        <v>2.5689571493108407</v>
      </c>
      <c r="Y2493">
        <v>0</v>
      </c>
      <c r="Z2493" s="83">
        <v>-33.350999999999999</v>
      </c>
      <c r="AA2493" s="83">
        <v>-30.782042850689159</v>
      </c>
    </row>
    <row r="2494" spans="1:27" x14ac:dyDescent="0.25">
      <c r="A2494" t="s">
        <v>1529</v>
      </c>
      <c r="B2494" t="s">
        <v>1529</v>
      </c>
      <c r="C2494" t="s">
        <v>3128</v>
      </c>
      <c r="D2494" t="s">
        <v>2723</v>
      </c>
      <c r="E2494" t="s">
        <v>3129</v>
      </c>
      <c r="F2494" t="s">
        <v>2745</v>
      </c>
      <c r="G2494" t="s">
        <v>2310</v>
      </c>
      <c r="H2494" t="s">
        <v>2746</v>
      </c>
      <c r="I2494" t="s">
        <v>59</v>
      </c>
      <c r="J2494" t="s">
        <v>127</v>
      </c>
      <c r="K2494" t="s">
        <v>75</v>
      </c>
      <c r="L2494" t="s">
        <v>76</v>
      </c>
      <c r="M2494" t="s">
        <v>133</v>
      </c>
      <c r="N2494" t="s">
        <v>146</v>
      </c>
      <c r="O2494" t="s">
        <v>147</v>
      </c>
      <c r="P2494" t="s">
        <v>3142</v>
      </c>
      <c r="Q2494" t="s">
        <v>3143</v>
      </c>
      <c r="R2494" t="s">
        <v>131</v>
      </c>
      <c r="S2494" s="83">
        <v>2535</v>
      </c>
      <c r="T2494" s="83">
        <v>2493</v>
      </c>
      <c r="U2494" s="83">
        <v>42</v>
      </c>
      <c r="V2494" s="83">
        <v>0</v>
      </c>
      <c r="W2494" s="83">
        <v>0</v>
      </c>
      <c r="X2494" s="83">
        <v>19.203052901657898</v>
      </c>
      <c r="Y2494">
        <v>0</v>
      </c>
      <c r="Z2494" s="83">
        <v>4.1999999999999886</v>
      </c>
      <c r="AA2494" s="83">
        <v>23.403052901657873</v>
      </c>
    </row>
    <row r="2495" spans="1:27" x14ac:dyDescent="0.25">
      <c r="A2495" t="s">
        <v>1529</v>
      </c>
      <c r="B2495" t="s">
        <v>1529</v>
      </c>
      <c r="C2495" t="s">
        <v>3128</v>
      </c>
      <c r="D2495" t="s">
        <v>2723</v>
      </c>
      <c r="E2495" t="s">
        <v>3129</v>
      </c>
      <c r="F2495" t="s">
        <v>2745</v>
      </c>
      <c r="G2495" t="s">
        <v>2310</v>
      </c>
      <c r="H2495" t="s">
        <v>2746</v>
      </c>
      <c r="I2495" t="s">
        <v>59</v>
      </c>
      <c r="J2495" t="s">
        <v>127</v>
      </c>
      <c r="K2495" t="s">
        <v>75</v>
      </c>
      <c r="L2495" t="s">
        <v>76</v>
      </c>
      <c r="M2495" t="s">
        <v>133</v>
      </c>
      <c r="N2495" t="s">
        <v>146</v>
      </c>
      <c r="O2495" t="s">
        <v>147</v>
      </c>
      <c r="P2495" t="s">
        <v>1566</v>
      </c>
      <c r="Q2495" t="s">
        <v>1567</v>
      </c>
      <c r="R2495" t="s">
        <v>131</v>
      </c>
      <c r="S2495" s="83">
        <v>576.29999999999995</v>
      </c>
      <c r="T2495" s="83">
        <v>3457.7999999999997</v>
      </c>
      <c r="U2495" s="83">
        <v>-2881.5</v>
      </c>
      <c r="V2495" s="83">
        <v>0</v>
      </c>
      <c r="W2495" s="83">
        <v>0</v>
      </c>
      <c r="X2495" s="83">
        <v>26.634703699700236</v>
      </c>
      <c r="Y2495">
        <v>0</v>
      </c>
      <c r="Z2495" s="83">
        <v>-288.14999999999998</v>
      </c>
      <c r="AA2495" s="83">
        <v>-261.51529630029972</v>
      </c>
    </row>
    <row r="2496" spans="1:27" x14ac:dyDescent="0.25">
      <c r="A2496" t="s">
        <v>1529</v>
      </c>
      <c r="B2496" t="s">
        <v>1529</v>
      </c>
      <c r="C2496" t="s">
        <v>3128</v>
      </c>
      <c r="D2496" t="s">
        <v>2723</v>
      </c>
      <c r="E2496" t="s">
        <v>3129</v>
      </c>
      <c r="F2496" t="s">
        <v>2745</v>
      </c>
      <c r="G2496" t="s">
        <v>2310</v>
      </c>
      <c r="H2496" t="s">
        <v>2746</v>
      </c>
      <c r="I2496" t="s">
        <v>59</v>
      </c>
      <c r="J2496" t="s">
        <v>127</v>
      </c>
      <c r="K2496" t="s">
        <v>75</v>
      </c>
      <c r="L2496" t="s">
        <v>76</v>
      </c>
      <c r="M2496" t="s">
        <v>133</v>
      </c>
      <c r="N2496" t="s">
        <v>146</v>
      </c>
      <c r="O2496" t="s">
        <v>147</v>
      </c>
      <c r="P2496" t="s">
        <v>640</v>
      </c>
      <c r="Q2496" t="s">
        <v>641</v>
      </c>
      <c r="R2496" t="s">
        <v>131</v>
      </c>
      <c r="S2496" s="83">
        <v>636.05999999999995</v>
      </c>
      <c r="T2496" s="83">
        <v>0</v>
      </c>
      <c r="U2496" s="83">
        <v>636.05999999999995</v>
      </c>
      <c r="V2496" s="83">
        <v>0</v>
      </c>
      <c r="W2496" s="83">
        <v>0</v>
      </c>
      <c r="X2496" s="83">
        <v>0</v>
      </c>
      <c r="Y2496">
        <v>0</v>
      </c>
      <c r="Z2496" s="83">
        <v>63.605999999999995</v>
      </c>
      <c r="AA2496" s="83">
        <v>63.605999999999995</v>
      </c>
    </row>
    <row r="2497" spans="1:27" x14ac:dyDescent="0.25">
      <c r="A2497" t="s">
        <v>1529</v>
      </c>
      <c r="B2497" t="s">
        <v>1529</v>
      </c>
      <c r="C2497" t="s">
        <v>3128</v>
      </c>
      <c r="D2497" t="s">
        <v>2723</v>
      </c>
      <c r="E2497" t="s">
        <v>3129</v>
      </c>
      <c r="F2497" t="s">
        <v>2745</v>
      </c>
      <c r="G2497" t="s">
        <v>2310</v>
      </c>
      <c r="H2497" t="s">
        <v>2746</v>
      </c>
      <c r="I2497" t="s">
        <v>59</v>
      </c>
      <c r="J2497" t="s">
        <v>127</v>
      </c>
      <c r="K2497" t="s">
        <v>75</v>
      </c>
      <c r="L2497" t="s">
        <v>76</v>
      </c>
      <c r="M2497" t="s">
        <v>133</v>
      </c>
      <c r="N2497" t="s">
        <v>146</v>
      </c>
      <c r="O2497" t="s">
        <v>147</v>
      </c>
      <c r="P2497" t="s">
        <v>642</v>
      </c>
      <c r="Q2497" t="s">
        <v>643</v>
      </c>
      <c r="R2497" t="s">
        <v>131</v>
      </c>
      <c r="S2497" s="83">
        <v>426.29</v>
      </c>
      <c r="T2497" s="83">
        <v>241.52</v>
      </c>
      <c r="U2497" s="83">
        <v>184.77</v>
      </c>
      <c r="V2497" s="83">
        <v>0</v>
      </c>
      <c r="W2497" s="83">
        <v>0</v>
      </c>
      <c r="X2497" s="83">
        <v>1.8603775919809129</v>
      </c>
      <c r="Y2497">
        <v>0</v>
      </c>
      <c r="Z2497" s="83">
        <v>18.477000000000004</v>
      </c>
      <c r="AA2497" s="83">
        <v>20.337377591980918</v>
      </c>
    </row>
    <row r="2498" spans="1:27" x14ac:dyDescent="0.25">
      <c r="A2498" t="s">
        <v>1529</v>
      </c>
      <c r="B2498" t="s">
        <v>1529</v>
      </c>
      <c r="C2498" t="s">
        <v>3128</v>
      </c>
      <c r="D2498" t="s">
        <v>2723</v>
      </c>
      <c r="E2498" t="s">
        <v>3129</v>
      </c>
      <c r="F2498" t="s">
        <v>2745</v>
      </c>
      <c r="G2498" t="s">
        <v>2310</v>
      </c>
      <c r="H2498" t="s">
        <v>2746</v>
      </c>
      <c r="I2498" t="s">
        <v>59</v>
      </c>
      <c r="J2498" t="s">
        <v>127</v>
      </c>
      <c r="K2498" t="s">
        <v>75</v>
      </c>
      <c r="L2498" t="s">
        <v>76</v>
      </c>
      <c r="M2498" t="s">
        <v>133</v>
      </c>
      <c r="N2498" t="s">
        <v>146</v>
      </c>
      <c r="O2498" t="s">
        <v>147</v>
      </c>
      <c r="P2498" t="s">
        <v>3144</v>
      </c>
      <c r="Q2498" t="s">
        <v>3145</v>
      </c>
      <c r="R2498" t="s">
        <v>131</v>
      </c>
      <c r="S2498" s="83">
        <v>1921.07</v>
      </c>
      <c r="T2498" s="83">
        <v>1289.79</v>
      </c>
      <c r="U2498" s="83">
        <v>631.28</v>
      </c>
      <c r="V2498" s="83">
        <v>0</v>
      </c>
      <c r="W2498" s="83">
        <v>0</v>
      </c>
      <c r="X2498" s="83">
        <v>9.9349801853306623</v>
      </c>
      <c r="Y2498">
        <v>0</v>
      </c>
      <c r="Z2498" s="83">
        <v>63.127999999999986</v>
      </c>
      <c r="AA2498" s="83">
        <v>73.062980185330645</v>
      </c>
    </row>
    <row r="2499" spans="1:27" x14ac:dyDescent="0.25">
      <c r="A2499" t="s">
        <v>1529</v>
      </c>
      <c r="B2499" t="s">
        <v>1529</v>
      </c>
      <c r="C2499" t="s">
        <v>3128</v>
      </c>
      <c r="D2499" t="s">
        <v>2723</v>
      </c>
      <c r="E2499" t="s">
        <v>3129</v>
      </c>
      <c r="F2499" t="s">
        <v>2745</v>
      </c>
      <c r="G2499" t="s">
        <v>2310</v>
      </c>
      <c r="H2499" t="s">
        <v>2746</v>
      </c>
      <c r="I2499" t="s">
        <v>59</v>
      </c>
      <c r="J2499" t="s">
        <v>127</v>
      </c>
      <c r="K2499" t="s">
        <v>75</v>
      </c>
      <c r="L2499" t="s">
        <v>76</v>
      </c>
      <c r="M2499" t="s">
        <v>133</v>
      </c>
      <c r="N2499" t="s">
        <v>146</v>
      </c>
      <c r="O2499" t="s">
        <v>147</v>
      </c>
      <c r="P2499" t="s">
        <v>1697</v>
      </c>
      <c r="Q2499" t="s">
        <v>1698</v>
      </c>
      <c r="R2499" t="s">
        <v>131</v>
      </c>
      <c r="S2499" s="83">
        <v>65.7</v>
      </c>
      <c r="T2499" s="83">
        <v>215</v>
      </c>
      <c r="U2499" s="83">
        <v>-149.30000000000001</v>
      </c>
      <c r="V2499" s="83">
        <v>0</v>
      </c>
      <c r="W2499" s="83">
        <v>0</v>
      </c>
      <c r="X2499" s="83">
        <v>1.6560996285023861</v>
      </c>
      <c r="Y2499">
        <v>0</v>
      </c>
      <c r="Z2499" s="83">
        <v>-14.93</v>
      </c>
      <c r="AA2499" s="83">
        <v>-13.273900371497614</v>
      </c>
    </row>
    <row r="2500" spans="1:27" x14ac:dyDescent="0.25">
      <c r="A2500" t="s">
        <v>1529</v>
      </c>
      <c r="B2500" t="s">
        <v>1529</v>
      </c>
      <c r="C2500" t="s">
        <v>3128</v>
      </c>
      <c r="D2500" t="s">
        <v>2723</v>
      </c>
      <c r="E2500" t="s">
        <v>3129</v>
      </c>
      <c r="F2500" t="s">
        <v>2745</v>
      </c>
      <c r="G2500" t="s">
        <v>2310</v>
      </c>
      <c r="H2500" t="s">
        <v>2746</v>
      </c>
      <c r="I2500" t="s">
        <v>59</v>
      </c>
      <c r="J2500" t="s">
        <v>127</v>
      </c>
      <c r="K2500" t="s">
        <v>75</v>
      </c>
      <c r="L2500" t="s">
        <v>76</v>
      </c>
      <c r="M2500" t="s">
        <v>133</v>
      </c>
      <c r="N2500" t="s">
        <v>146</v>
      </c>
      <c r="O2500" t="s">
        <v>147</v>
      </c>
      <c r="P2500" t="s">
        <v>3146</v>
      </c>
      <c r="Q2500" t="s">
        <v>3147</v>
      </c>
      <c r="R2500" t="s">
        <v>131</v>
      </c>
      <c r="S2500" s="83">
        <v>12252</v>
      </c>
      <c r="T2500" s="83">
        <v>15680</v>
      </c>
      <c r="U2500" s="83">
        <v>-3428</v>
      </c>
      <c r="V2500" s="83">
        <v>0</v>
      </c>
      <c r="W2500" s="83">
        <v>0</v>
      </c>
      <c r="X2500" s="83">
        <v>120.77973104612751</v>
      </c>
      <c r="Y2500">
        <v>0</v>
      </c>
      <c r="Z2500" s="83">
        <v>-342.79999999999995</v>
      </c>
      <c r="AA2500" s="83">
        <v>-222.02026895387235</v>
      </c>
    </row>
    <row r="2501" spans="1:27" x14ac:dyDescent="0.25">
      <c r="A2501" t="s">
        <v>1529</v>
      </c>
      <c r="B2501" t="s">
        <v>1529</v>
      </c>
      <c r="C2501" t="s">
        <v>3128</v>
      </c>
      <c r="D2501" t="s">
        <v>2723</v>
      </c>
      <c r="E2501" t="s">
        <v>3129</v>
      </c>
      <c r="F2501" t="s">
        <v>2745</v>
      </c>
      <c r="G2501" t="s">
        <v>2310</v>
      </c>
      <c r="H2501" t="s">
        <v>2746</v>
      </c>
      <c r="I2501" t="s">
        <v>59</v>
      </c>
      <c r="J2501" t="s">
        <v>127</v>
      </c>
      <c r="K2501" t="s">
        <v>75</v>
      </c>
      <c r="L2501" t="s">
        <v>76</v>
      </c>
      <c r="M2501" t="s">
        <v>133</v>
      </c>
      <c r="N2501" t="s">
        <v>146</v>
      </c>
      <c r="O2501" t="s">
        <v>147</v>
      </c>
      <c r="P2501" t="s">
        <v>1739</v>
      </c>
      <c r="Q2501" t="s">
        <v>1740</v>
      </c>
      <c r="R2501" t="s">
        <v>131</v>
      </c>
      <c r="S2501" s="83">
        <v>0</v>
      </c>
      <c r="T2501" s="83">
        <v>107.1</v>
      </c>
      <c r="U2501" s="83">
        <v>-107.1</v>
      </c>
      <c r="V2501" s="83">
        <v>0</v>
      </c>
      <c r="W2501" s="83">
        <v>0</v>
      </c>
      <c r="X2501" s="83">
        <v>0.8249686986632816</v>
      </c>
      <c r="Y2501">
        <v>0</v>
      </c>
      <c r="Z2501" s="83">
        <v>-10.71</v>
      </c>
      <c r="AA2501" s="83">
        <v>-9.8850313013367188</v>
      </c>
    </row>
    <row r="2502" spans="1:27" x14ac:dyDescent="0.25">
      <c r="A2502" t="s">
        <v>1529</v>
      </c>
      <c r="B2502" t="s">
        <v>1529</v>
      </c>
      <c r="C2502" t="s">
        <v>3128</v>
      </c>
      <c r="D2502" t="s">
        <v>2723</v>
      </c>
      <c r="E2502" t="s">
        <v>3129</v>
      </c>
      <c r="F2502" t="s">
        <v>2745</v>
      </c>
      <c r="G2502" t="s">
        <v>2310</v>
      </c>
      <c r="H2502" t="s">
        <v>2746</v>
      </c>
      <c r="I2502" t="s">
        <v>59</v>
      </c>
      <c r="J2502" t="s">
        <v>127</v>
      </c>
      <c r="K2502" t="s">
        <v>75</v>
      </c>
      <c r="L2502" t="s">
        <v>76</v>
      </c>
      <c r="M2502" t="s">
        <v>133</v>
      </c>
      <c r="N2502" t="s">
        <v>146</v>
      </c>
      <c r="O2502" t="s">
        <v>480</v>
      </c>
      <c r="P2502" t="s">
        <v>644</v>
      </c>
      <c r="Q2502" t="s">
        <v>645</v>
      </c>
      <c r="R2502" t="s">
        <v>131</v>
      </c>
      <c r="S2502" s="83">
        <v>818.4</v>
      </c>
      <c r="T2502" s="83">
        <v>1579.9</v>
      </c>
      <c r="U2502" s="83">
        <v>-761.50000000000011</v>
      </c>
      <c r="V2502" s="83">
        <v>0</v>
      </c>
      <c r="W2502" s="83">
        <v>0</v>
      </c>
      <c r="X2502" s="83">
        <v>12.169636293353115</v>
      </c>
      <c r="Y2502">
        <v>0</v>
      </c>
      <c r="Z2502" s="83">
        <v>-76.150000000000006</v>
      </c>
      <c r="AA2502" s="83">
        <v>-63.980363706646898</v>
      </c>
    </row>
    <row r="2503" spans="1:27" x14ac:dyDescent="0.25">
      <c r="A2503" t="s">
        <v>1529</v>
      </c>
      <c r="B2503" t="s">
        <v>1529</v>
      </c>
      <c r="C2503" t="s">
        <v>3128</v>
      </c>
      <c r="D2503" t="s">
        <v>2723</v>
      </c>
      <c r="E2503" t="s">
        <v>3129</v>
      </c>
      <c r="F2503" t="s">
        <v>2745</v>
      </c>
      <c r="G2503" t="s">
        <v>2310</v>
      </c>
      <c r="H2503" t="s">
        <v>2746</v>
      </c>
      <c r="I2503" t="s">
        <v>59</v>
      </c>
      <c r="J2503" t="s">
        <v>127</v>
      </c>
      <c r="K2503" t="s">
        <v>75</v>
      </c>
      <c r="L2503" t="s">
        <v>76</v>
      </c>
      <c r="M2503" t="s">
        <v>133</v>
      </c>
      <c r="N2503" t="s">
        <v>1572</v>
      </c>
      <c r="O2503" t="s">
        <v>148</v>
      </c>
      <c r="P2503" t="s">
        <v>1573</v>
      </c>
      <c r="Q2503" t="s">
        <v>1574</v>
      </c>
      <c r="R2503" t="s">
        <v>131</v>
      </c>
      <c r="S2503" s="83">
        <v>5619.6</v>
      </c>
      <c r="T2503" s="83">
        <v>5192</v>
      </c>
      <c r="U2503" s="83">
        <v>427.60000000000036</v>
      </c>
      <c r="V2503" s="83">
        <v>0</v>
      </c>
      <c r="W2503" s="83">
        <v>0</v>
      </c>
      <c r="X2503" s="83">
        <v>39.992880331090177</v>
      </c>
      <c r="Y2503">
        <v>0</v>
      </c>
      <c r="Z2503" s="83">
        <v>42.759999999999991</v>
      </c>
      <c r="AA2503" s="83">
        <v>82.752880331090182</v>
      </c>
    </row>
    <row r="2504" spans="1:27" x14ac:dyDescent="0.25">
      <c r="A2504" t="s">
        <v>1529</v>
      </c>
      <c r="B2504" t="s">
        <v>1529</v>
      </c>
      <c r="C2504" t="s">
        <v>3128</v>
      </c>
      <c r="D2504" t="s">
        <v>2723</v>
      </c>
      <c r="E2504" t="s">
        <v>3129</v>
      </c>
      <c r="F2504" t="s">
        <v>2745</v>
      </c>
      <c r="G2504" t="s">
        <v>2310</v>
      </c>
      <c r="H2504" t="s">
        <v>2746</v>
      </c>
      <c r="I2504" t="s">
        <v>59</v>
      </c>
      <c r="J2504" t="s">
        <v>127</v>
      </c>
      <c r="K2504" t="s">
        <v>75</v>
      </c>
      <c r="L2504" t="s">
        <v>76</v>
      </c>
      <c r="M2504" t="s">
        <v>153</v>
      </c>
      <c r="N2504" t="s">
        <v>154</v>
      </c>
      <c r="O2504" t="s">
        <v>155</v>
      </c>
      <c r="P2504" t="s">
        <v>158</v>
      </c>
      <c r="Q2504" t="s">
        <v>159</v>
      </c>
      <c r="R2504" t="s">
        <v>131</v>
      </c>
      <c r="S2504" s="83">
        <v>244.8</v>
      </c>
      <c r="T2504" s="83">
        <v>118.8</v>
      </c>
      <c r="U2504" s="83">
        <v>126.00000000000001</v>
      </c>
      <c r="V2504" s="83">
        <v>0</v>
      </c>
      <c r="W2504" s="83">
        <v>0</v>
      </c>
      <c r="X2504" s="83">
        <v>0.91509132960969042</v>
      </c>
      <c r="Y2504">
        <v>0</v>
      </c>
      <c r="Z2504" s="83">
        <v>12.600000000000003</v>
      </c>
      <c r="AA2504" s="83">
        <v>13.515091329609694</v>
      </c>
    </row>
    <row r="2505" spans="1:27" x14ac:dyDescent="0.25">
      <c r="A2505" t="s">
        <v>1529</v>
      </c>
      <c r="B2505" t="s">
        <v>1529</v>
      </c>
      <c r="C2505" t="s">
        <v>3128</v>
      </c>
      <c r="D2505" t="s">
        <v>2723</v>
      </c>
      <c r="E2505" t="s">
        <v>3129</v>
      </c>
      <c r="F2505" t="s">
        <v>2745</v>
      </c>
      <c r="G2505" t="s">
        <v>2310</v>
      </c>
      <c r="H2505" t="s">
        <v>2746</v>
      </c>
      <c r="I2505" t="s">
        <v>59</v>
      </c>
      <c r="J2505" t="s">
        <v>127</v>
      </c>
      <c r="K2505" t="s">
        <v>75</v>
      </c>
      <c r="L2505" t="s">
        <v>76</v>
      </c>
      <c r="M2505" t="s">
        <v>153</v>
      </c>
      <c r="N2505" t="s">
        <v>154</v>
      </c>
      <c r="O2505" t="s">
        <v>155</v>
      </c>
      <c r="P2505" t="s">
        <v>1015</v>
      </c>
      <c r="Q2505" t="s">
        <v>1016</v>
      </c>
      <c r="R2505" t="s">
        <v>131</v>
      </c>
      <c r="S2505" s="83">
        <v>0</v>
      </c>
      <c r="T2505" s="83">
        <v>219.9</v>
      </c>
      <c r="U2505" s="83">
        <v>-219.9</v>
      </c>
      <c r="V2505" s="83">
        <v>0</v>
      </c>
      <c r="W2505" s="83">
        <v>0</v>
      </c>
      <c r="X2505" s="83">
        <v>1.6938432944543009</v>
      </c>
      <c r="Y2505">
        <v>0</v>
      </c>
      <c r="Z2505" s="83">
        <v>-21.990000000000002</v>
      </c>
      <c r="AA2505" s="83">
        <v>-20.296156705545702</v>
      </c>
    </row>
    <row r="2506" spans="1:27" x14ac:dyDescent="0.25">
      <c r="A2506" t="s">
        <v>1529</v>
      </c>
      <c r="B2506" t="s">
        <v>1529</v>
      </c>
      <c r="C2506" t="s">
        <v>3128</v>
      </c>
      <c r="D2506" t="s">
        <v>2723</v>
      </c>
      <c r="E2506" t="s">
        <v>3129</v>
      </c>
      <c r="F2506" t="s">
        <v>2745</v>
      </c>
      <c r="G2506" t="s">
        <v>2310</v>
      </c>
      <c r="H2506" t="s">
        <v>2746</v>
      </c>
      <c r="I2506" t="s">
        <v>59</v>
      </c>
      <c r="J2506" t="s">
        <v>127</v>
      </c>
      <c r="K2506" t="s">
        <v>75</v>
      </c>
      <c r="L2506" t="s">
        <v>76</v>
      </c>
      <c r="M2506" t="s">
        <v>153</v>
      </c>
      <c r="N2506" t="s">
        <v>154</v>
      </c>
      <c r="O2506" t="s">
        <v>155</v>
      </c>
      <c r="P2506" t="s">
        <v>487</v>
      </c>
      <c r="Q2506" t="s">
        <v>488</v>
      </c>
      <c r="R2506" t="s">
        <v>131</v>
      </c>
      <c r="S2506" s="83">
        <v>89.1</v>
      </c>
      <c r="T2506" s="83">
        <v>115.2</v>
      </c>
      <c r="U2506" s="83">
        <v>-26.100000000000009</v>
      </c>
      <c r="V2506" s="83">
        <v>0</v>
      </c>
      <c r="W2506" s="83">
        <v>0</v>
      </c>
      <c r="X2506" s="83">
        <v>0.88736128931848779</v>
      </c>
      <c r="Y2506">
        <v>0</v>
      </c>
      <c r="Z2506" s="83">
        <v>-2.6100000000000012</v>
      </c>
      <c r="AA2506" s="83">
        <v>-1.7226387106815135</v>
      </c>
    </row>
    <row r="2507" spans="1:27" x14ac:dyDescent="0.25">
      <c r="A2507" t="s">
        <v>1529</v>
      </c>
      <c r="B2507" t="s">
        <v>1529</v>
      </c>
      <c r="C2507" t="s">
        <v>3128</v>
      </c>
      <c r="D2507" t="s">
        <v>2723</v>
      </c>
      <c r="E2507" t="s">
        <v>3129</v>
      </c>
      <c r="F2507" t="s">
        <v>2745</v>
      </c>
      <c r="G2507" t="s">
        <v>2310</v>
      </c>
      <c r="H2507" t="s">
        <v>2746</v>
      </c>
      <c r="I2507" t="s">
        <v>59</v>
      </c>
      <c r="J2507" t="s">
        <v>127</v>
      </c>
      <c r="K2507" t="s">
        <v>75</v>
      </c>
      <c r="L2507" t="s">
        <v>76</v>
      </c>
      <c r="M2507" t="s">
        <v>153</v>
      </c>
      <c r="N2507" t="s">
        <v>154</v>
      </c>
      <c r="O2507" t="s">
        <v>155</v>
      </c>
      <c r="P2507" t="s">
        <v>166</v>
      </c>
      <c r="Q2507" t="s">
        <v>167</v>
      </c>
      <c r="R2507" t="s">
        <v>131</v>
      </c>
      <c r="S2507" s="83">
        <v>0</v>
      </c>
      <c r="T2507" s="83">
        <v>374.4</v>
      </c>
      <c r="U2507" s="83">
        <v>-374.4</v>
      </c>
      <c r="V2507" s="83">
        <v>0</v>
      </c>
      <c r="W2507" s="83">
        <v>0</v>
      </c>
      <c r="X2507" s="83">
        <v>2.8839241902850854</v>
      </c>
      <c r="Y2507">
        <v>0</v>
      </c>
      <c r="Z2507" s="83">
        <v>-37.44</v>
      </c>
      <c r="AA2507" s="83">
        <v>-34.556075809714912</v>
      </c>
    </row>
    <row r="2508" spans="1:27" x14ac:dyDescent="0.25">
      <c r="A2508" t="s">
        <v>1529</v>
      </c>
      <c r="B2508" t="s">
        <v>1529</v>
      </c>
      <c r="C2508" t="s">
        <v>3128</v>
      </c>
      <c r="D2508" t="s">
        <v>2723</v>
      </c>
      <c r="E2508" t="s">
        <v>3129</v>
      </c>
      <c r="F2508" t="s">
        <v>2745</v>
      </c>
      <c r="G2508" t="s">
        <v>2310</v>
      </c>
      <c r="H2508" t="s">
        <v>2746</v>
      </c>
      <c r="I2508" t="s">
        <v>59</v>
      </c>
      <c r="J2508" t="s">
        <v>127</v>
      </c>
      <c r="K2508" t="s">
        <v>75</v>
      </c>
      <c r="L2508" t="s">
        <v>76</v>
      </c>
      <c r="M2508" t="s">
        <v>153</v>
      </c>
      <c r="N2508" t="s">
        <v>154</v>
      </c>
      <c r="O2508" t="s">
        <v>155</v>
      </c>
      <c r="P2508" t="s">
        <v>385</v>
      </c>
      <c r="Q2508" t="s">
        <v>386</v>
      </c>
      <c r="R2508" t="s">
        <v>131</v>
      </c>
      <c r="S2508" s="83">
        <v>0</v>
      </c>
      <c r="T2508" s="83">
        <v>115.2</v>
      </c>
      <c r="U2508" s="83">
        <v>-115.2</v>
      </c>
      <c r="V2508" s="83">
        <v>0</v>
      </c>
      <c r="W2508" s="83">
        <v>0</v>
      </c>
      <c r="X2508" s="83">
        <v>0.88736128931848779</v>
      </c>
      <c r="Y2508">
        <v>0</v>
      </c>
      <c r="Z2508" s="83">
        <v>-11.520000000000001</v>
      </c>
      <c r="AA2508" s="83">
        <v>-10.632638710681514</v>
      </c>
    </row>
    <row r="2509" spans="1:27" x14ac:dyDescent="0.25">
      <c r="A2509" t="s">
        <v>1529</v>
      </c>
      <c r="B2509" t="s">
        <v>1529</v>
      </c>
      <c r="C2509" t="s">
        <v>3128</v>
      </c>
      <c r="D2509" t="s">
        <v>2723</v>
      </c>
      <c r="E2509" t="s">
        <v>3129</v>
      </c>
      <c r="F2509" t="s">
        <v>2745</v>
      </c>
      <c r="G2509" t="s">
        <v>2310</v>
      </c>
      <c r="H2509" t="s">
        <v>2746</v>
      </c>
      <c r="I2509" t="s">
        <v>59</v>
      </c>
      <c r="J2509" t="s">
        <v>127</v>
      </c>
      <c r="K2509" t="s">
        <v>75</v>
      </c>
      <c r="L2509" t="s">
        <v>76</v>
      </c>
      <c r="M2509" t="s">
        <v>153</v>
      </c>
      <c r="N2509" t="s">
        <v>154</v>
      </c>
      <c r="O2509" t="s">
        <v>155</v>
      </c>
      <c r="P2509" t="s">
        <v>168</v>
      </c>
      <c r="Q2509" t="s">
        <v>169</v>
      </c>
      <c r="R2509" t="s">
        <v>131</v>
      </c>
      <c r="S2509" s="83">
        <v>220.5</v>
      </c>
      <c r="T2509" s="83">
        <v>349.2</v>
      </c>
      <c r="U2509" s="83">
        <v>-128.69999999999999</v>
      </c>
      <c r="V2509" s="83">
        <v>0</v>
      </c>
      <c r="W2509" s="83">
        <v>0</v>
      </c>
      <c r="X2509" s="83">
        <v>2.6898139082466659</v>
      </c>
      <c r="Y2509">
        <v>0</v>
      </c>
      <c r="Z2509" s="83">
        <v>-12.870000000000001</v>
      </c>
      <c r="AA2509" s="83">
        <v>-10.180186091753338</v>
      </c>
    </row>
    <row r="2510" spans="1:27" x14ac:dyDescent="0.25">
      <c r="A2510" t="s">
        <v>1529</v>
      </c>
      <c r="B2510" t="s">
        <v>1529</v>
      </c>
      <c r="C2510" t="s">
        <v>3128</v>
      </c>
      <c r="D2510" t="s">
        <v>2723</v>
      </c>
      <c r="E2510" t="s">
        <v>3129</v>
      </c>
      <c r="F2510" t="s">
        <v>2745</v>
      </c>
      <c r="G2510" t="s">
        <v>2310</v>
      </c>
      <c r="H2510" t="s">
        <v>2746</v>
      </c>
      <c r="I2510" t="s">
        <v>59</v>
      </c>
      <c r="J2510" t="s">
        <v>127</v>
      </c>
      <c r="K2510" t="s">
        <v>75</v>
      </c>
      <c r="L2510" t="s">
        <v>76</v>
      </c>
      <c r="M2510" t="s">
        <v>153</v>
      </c>
      <c r="N2510" t="s">
        <v>154</v>
      </c>
      <c r="O2510" t="s">
        <v>155</v>
      </c>
      <c r="P2510" t="s">
        <v>170</v>
      </c>
      <c r="Q2510" t="s">
        <v>171</v>
      </c>
      <c r="R2510" t="s">
        <v>131</v>
      </c>
      <c r="S2510" s="83">
        <v>0</v>
      </c>
      <c r="T2510" s="83">
        <v>178.8</v>
      </c>
      <c r="U2510" s="83">
        <v>-178.8</v>
      </c>
      <c r="V2510" s="83">
        <v>0</v>
      </c>
      <c r="W2510" s="83">
        <v>0</v>
      </c>
      <c r="X2510" s="83">
        <v>1.3772586677964029</v>
      </c>
      <c r="Y2510">
        <v>0</v>
      </c>
      <c r="Z2510" s="83">
        <v>-17.880000000000003</v>
      </c>
      <c r="AA2510" s="83">
        <v>-16.502741332203598</v>
      </c>
    </row>
    <row r="2511" spans="1:27" x14ac:dyDescent="0.25">
      <c r="A2511" t="s">
        <v>1529</v>
      </c>
      <c r="B2511" t="s">
        <v>1529</v>
      </c>
      <c r="C2511" t="s">
        <v>3128</v>
      </c>
      <c r="D2511" t="s">
        <v>2723</v>
      </c>
      <c r="E2511" t="s">
        <v>3129</v>
      </c>
      <c r="F2511" t="s">
        <v>2745</v>
      </c>
      <c r="G2511" t="s">
        <v>2310</v>
      </c>
      <c r="H2511" t="s">
        <v>2746</v>
      </c>
      <c r="I2511" t="s">
        <v>59</v>
      </c>
      <c r="J2511" t="s">
        <v>127</v>
      </c>
      <c r="K2511" t="s">
        <v>75</v>
      </c>
      <c r="L2511" t="s">
        <v>76</v>
      </c>
      <c r="M2511" t="s">
        <v>153</v>
      </c>
      <c r="N2511" t="s">
        <v>154</v>
      </c>
      <c r="O2511" t="s">
        <v>155</v>
      </c>
      <c r="P2511" t="s">
        <v>172</v>
      </c>
      <c r="Q2511" t="s">
        <v>173</v>
      </c>
      <c r="R2511" t="s">
        <v>131</v>
      </c>
      <c r="S2511" s="83">
        <v>0</v>
      </c>
      <c r="T2511" s="83">
        <v>230.4</v>
      </c>
      <c r="U2511" s="83">
        <v>-230.4</v>
      </c>
      <c r="V2511" s="83">
        <v>0</v>
      </c>
      <c r="W2511" s="83">
        <v>0</v>
      </c>
      <c r="X2511" s="83">
        <v>1.7747225786369756</v>
      </c>
      <c r="Y2511">
        <v>0</v>
      </c>
      <c r="Z2511" s="83">
        <v>-23.040000000000003</v>
      </c>
      <c r="AA2511" s="83">
        <v>-21.265277421363027</v>
      </c>
    </row>
    <row r="2512" spans="1:27" x14ac:dyDescent="0.25">
      <c r="A2512" t="s">
        <v>1529</v>
      </c>
      <c r="B2512" t="s">
        <v>1529</v>
      </c>
      <c r="C2512" t="s">
        <v>3128</v>
      </c>
      <c r="D2512" t="s">
        <v>2723</v>
      </c>
      <c r="E2512" t="s">
        <v>3129</v>
      </c>
      <c r="F2512" t="s">
        <v>2745</v>
      </c>
      <c r="G2512" t="s">
        <v>2310</v>
      </c>
      <c r="H2512" t="s">
        <v>2746</v>
      </c>
      <c r="I2512" t="s">
        <v>59</v>
      </c>
      <c r="J2512" t="s">
        <v>127</v>
      </c>
      <c r="K2512" t="s">
        <v>75</v>
      </c>
      <c r="L2512" t="s">
        <v>76</v>
      </c>
      <c r="M2512" t="s">
        <v>153</v>
      </c>
      <c r="N2512" t="s">
        <v>154</v>
      </c>
      <c r="O2512" t="s">
        <v>155</v>
      </c>
      <c r="P2512" t="s">
        <v>489</v>
      </c>
      <c r="Q2512" t="s">
        <v>490</v>
      </c>
      <c r="R2512" t="s">
        <v>131</v>
      </c>
      <c r="S2512" s="83">
        <v>0</v>
      </c>
      <c r="T2512" s="83">
        <v>103.10000000000001</v>
      </c>
      <c r="U2512" s="83">
        <v>-103.10000000000001</v>
      </c>
      <c r="V2512" s="83">
        <v>0</v>
      </c>
      <c r="W2512" s="83">
        <v>0</v>
      </c>
      <c r="X2512" s="83">
        <v>0.7941575427841675</v>
      </c>
      <c r="Y2512">
        <v>0</v>
      </c>
      <c r="Z2512" s="83">
        <v>-10.310000000000002</v>
      </c>
      <c r="AA2512" s="83">
        <v>-9.5158424572158342</v>
      </c>
    </row>
    <row r="2513" spans="1:27" x14ac:dyDescent="0.25">
      <c r="A2513" t="s">
        <v>1529</v>
      </c>
      <c r="B2513" t="s">
        <v>1529</v>
      </c>
      <c r="C2513" t="s">
        <v>3128</v>
      </c>
      <c r="D2513" t="s">
        <v>2723</v>
      </c>
      <c r="E2513" t="s">
        <v>3129</v>
      </c>
      <c r="F2513" t="s">
        <v>2745</v>
      </c>
      <c r="G2513" t="s">
        <v>2310</v>
      </c>
      <c r="H2513" t="s">
        <v>2746</v>
      </c>
      <c r="I2513" t="s">
        <v>59</v>
      </c>
      <c r="J2513" t="s">
        <v>127</v>
      </c>
      <c r="K2513" t="s">
        <v>75</v>
      </c>
      <c r="L2513" t="s">
        <v>76</v>
      </c>
      <c r="M2513" t="s">
        <v>153</v>
      </c>
      <c r="N2513" t="s">
        <v>154</v>
      </c>
      <c r="O2513" t="s">
        <v>155</v>
      </c>
      <c r="P2513" t="s">
        <v>180</v>
      </c>
      <c r="Q2513" t="s">
        <v>181</v>
      </c>
      <c r="R2513" t="s">
        <v>131</v>
      </c>
      <c r="S2513" s="83">
        <v>0</v>
      </c>
      <c r="T2513" s="83">
        <v>234</v>
      </c>
      <c r="U2513" s="83">
        <v>-234</v>
      </c>
      <c r="V2513" s="83">
        <v>0</v>
      </c>
      <c r="W2513" s="83">
        <v>0</v>
      </c>
      <c r="X2513" s="83">
        <v>1.8024526189281782</v>
      </c>
      <c r="Y2513">
        <v>0</v>
      </c>
      <c r="Z2513" s="83">
        <v>-23.400000000000002</v>
      </c>
      <c r="AA2513" s="83">
        <v>-21.597547381071823</v>
      </c>
    </row>
    <row r="2514" spans="1:27" x14ac:dyDescent="0.25">
      <c r="A2514" t="s">
        <v>1529</v>
      </c>
      <c r="B2514" t="s">
        <v>1529</v>
      </c>
      <c r="C2514" t="s">
        <v>3128</v>
      </c>
      <c r="D2514" t="s">
        <v>2723</v>
      </c>
      <c r="E2514" t="s">
        <v>3129</v>
      </c>
      <c r="F2514" t="s">
        <v>2745</v>
      </c>
      <c r="G2514" t="s">
        <v>2310</v>
      </c>
      <c r="H2514" t="s">
        <v>2746</v>
      </c>
      <c r="I2514" t="s">
        <v>59</v>
      </c>
      <c r="J2514" t="s">
        <v>127</v>
      </c>
      <c r="K2514" t="s">
        <v>75</v>
      </c>
      <c r="L2514" t="s">
        <v>76</v>
      </c>
      <c r="M2514" t="s">
        <v>153</v>
      </c>
      <c r="N2514" t="s">
        <v>154</v>
      </c>
      <c r="O2514" t="s">
        <v>155</v>
      </c>
      <c r="P2514" t="s">
        <v>182</v>
      </c>
      <c r="Q2514" t="s">
        <v>183</v>
      </c>
      <c r="R2514" t="s">
        <v>131</v>
      </c>
      <c r="S2514" s="83">
        <v>0</v>
      </c>
      <c r="T2514" s="83">
        <v>118.8</v>
      </c>
      <c r="U2514" s="83">
        <v>-118.8</v>
      </c>
      <c r="V2514" s="83">
        <v>0</v>
      </c>
      <c r="W2514" s="83">
        <v>0</v>
      </c>
      <c r="X2514" s="83">
        <v>0.91509132960969042</v>
      </c>
      <c r="Y2514">
        <v>0</v>
      </c>
      <c r="Z2514" s="83">
        <v>-11.88</v>
      </c>
      <c r="AA2514" s="83">
        <v>-10.96490867039031</v>
      </c>
    </row>
    <row r="2515" spans="1:27" x14ac:dyDescent="0.25">
      <c r="A2515" t="s">
        <v>1529</v>
      </c>
      <c r="B2515" t="s">
        <v>1529</v>
      </c>
      <c r="C2515" t="s">
        <v>3128</v>
      </c>
      <c r="D2515" t="s">
        <v>2723</v>
      </c>
      <c r="E2515" t="s">
        <v>3129</v>
      </c>
      <c r="F2515" t="s">
        <v>2745</v>
      </c>
      <c r="G2515" t="s">
        <v>2310</v>
      </c>
      <c r="H2515" t="s">
        <v>2746</v>
      </c>
      <c r="I2515" t="s">
        <v>59</v>
      </c>
      <c r="J2515" t="s">
        <v>127</v>
      </c>
      <c r="K2515" t="s">
        <v>75</v>
      </c>
      <c r="L2515" t="s">
        <v>76</v>
      </c>
      <c r="M2515" t="s">
        <v>153</v>
      </c>
      <c r="N2515" t="s">
        <v>154</v>
      </c>
      <c r="O2515" t="s">
        <v>155</v>
      </c>
      <c r="P2515" t="s">
        <v>491</v>
      </c>
      <c r="Q2515" t="s">
        <v>492</v>
      </c>
      <c r="R2515" t="s">
        <v>131</v>
      </c>
      <c r="S2515" s="83">
        <v>0</v>
      </c>
      <c r="T2515" s="83">
        <v>127.6</v>
      </c>
      <c r="U2515" s="83">
        <v>-127.6</v>
      </c>
      <c r="V2515" s="83">
        <v>0</v>
      </c>
      <c r="W2515" s="83">
        <v>0</v>
      </c>
      <c r="X2515" s="83">
        <v>0.98287587254374165</v>
      </c>
      <c r="Y2515">
        <v>0</v>
      </c>
      <c r="Z2515" s="83">
        <v>-12.76</v>
      </c>
      <c r="AA2515" s="83">
        <v>-11.777124127456258</v>
      </c>
    </row>
    <row r="2516" spans="1:27" x14ac:dyDescent="0.25">
      <c r="A2516" t="s">
        <v>1529</v>
      </c>
      <c r="B2516" t="s">
        <v>1529</v>
      </c>
      <c r="C2516" t="s">
        <v>3128</v>
      </c>
      <c r="D2516" t="s">
        <v>2723</v>
      </c>
      <c r="E2516" t="s">
        <v>3129</v>
      </c>
      <c r="F2516" t="s">
        <v>2745</v>
      </c>
      <c r="G2516" t="s">
        <v>2310</v>
      </c>
      <c r="H2516" t="s">
        <v>2746</v>
      </c>
      <c r="I2516" t="s">
        <v>59</v>
      </c>
      <c r="J2516" t="s">
        <v>127</v>
      </c>
      <c r="K2516" t="s">
        <v>75</v>
      </c>
      <c r="L2516" t="s">
        <v>76</v>
      </c>
      <c r="M2516" t="s">
        <v>153</v>
      </c>
      <c r="N2516" t="s">
        <v>154</v>
      </c>
      <c r="O2516" t="s">
        <v>155</v>
      </c>
      <c r="P2516" t="s">
        <v>184</v>
      </c>
      <c r="Q2516" t="s">
        <v>185</v>
      </c>
      <c r="R2516" t="s">
        <v>131</v>
      </c>
      <c r="S2516" s="83">
        <v>89.1</v>
      </c>
      <c r="T2516" s="83">
        <v>234</v>
      </c>
      <c r="U2516" s="83">
        <v>-144.9</v>
      </c>
      <c r="V2516" s="83">
        <v>0</v>
      </c>
      <c r="W2516" s="83">
        <v>0</v>
      </c>
      <c r="X2516" s="83">
        <v>1.8024526189281782</v>
      </c>
      <c r="Y2516">
        <v>0</v>
      </c>
      <c r="Z2516" s="83">
        <v>-14.490000000000002</v>
      </c>
      <c r="AA2516" s="83">
        <v>-12.687547381071823</v>
      </c>
    </row>
    <row r="2517" spans="1:27" x14ac:dyDescent="0.25">
      <c r="A2517" t="s">
        <v>1529</v>
      </c>
      <c r="B2517" t="s">
        <v>1529</v>
      </c>
      <c r="C2517" t="s">
        <v>3128</v>
      </c>
      <c r="D2517" t="s">
        <v>2723</v>
      </c>
      <c r="E2517" t="s">
        <v>3129</v>
      </c>
      <c r="F2517" t="s">
        <v>2745</v>
      </c>
      <c r="G2517" t="s">
        <v>2310</v>
      </c>
      <c r="H2517" t="s">
        <v>2746</v>
      </c>
      <c r="I2517" t="s">
        <v>59</v>
      </c>
      <c r="J2517" t="s">
        <v>127</v>
      </c>
      <c r="K2517" t="s">
        <v>75</v>
      </c>
      <c r="L2517" t="s">
        <v>76</v>
      </c>
      <c r="M2517" t="s">
        <v>153</v>
      </c>
      <c r="N2517" t="s">
        <v>154</v>
      </c>
      <c r="O2517" t="s">
        <v>155</v>
      </c>
      <c r="P2517" t="s">
        <v>186</v>
      </c>
      <c r="Q2517" t="s">
        <v>187</v>
      </c>
      <c r="R2517" t="s">
        <v>131</v>
      </c>
      <c r="S2517" s="83">
        <v>126</v>
      </c>
      <c r="T2517" s="83">
        <v>237.6</v>
      </c>
      <c r="U2517" s="83">
        <v>-111.6</v>
      </c>
      <c r="V2517" s="83">
        <v>0</v>
      </c>
      <c r="W2517" s="83">
        <v>0</v>
      </c>
      <c r="X2517" s="83">
        <v>1.8301826592193808</v>
      </c>
      <c r="Y2517">
        <v>0</v>
      </c>
      <c r="Z2517" s="83">
        <v>-11.16</v>
      </c>
      <c r="AA2517" s="83">
        <v>-9.3298173407806182</v>
      </c>
    </row>
    <row r="2518" spans="1:27" x14ac:dyDescent="0.25">
      <c r="A2518" t="s">
        <v>1529</v>
      </c>
      <c r="B2518" t="s">
        <v>1529</v>
      </c>
      <c r="C2518" t="s">
        <v>3128</v>
      </c>
      <c r="D2518" t="s">
        <v>2723</v>
      </c>
      <c r="E2518" t="s">
        <v>3129</v>
      </c>
      <c r="F2518" t="s">
        <v>2745</v>
      </c>
      <c r="G2518" t="s">
        <v>2310</v>
      </c>
      <c r="H2518" t="s">
        <v>2746</v>
      </c>
      <c r="I2518" t="s">
        <v>59</v>
      </c>
      <c r="J2518" t="s">
        <v>127</v>
      </c>
      <c r="K2518" t="s">
        <v>75</v>
      </c>
      <c r="L2518" t="s">
        <v>76</v>
      </c>
      <c r="M2518" t="s">
        <v>153</v>
      </c>
      <c r="N2518" t="s">
        <v>154</v>
      </c>
      <c r="O2518" t="s">
        <v>155</v>
      </c>
      <c r="P2518" t="s">
        <v>188</v>
      </c>
      <c r="Q2518" t="s">
        <v>189</v>
      </c>
      <c r="R2518" t="s">
        <v>131</v>
      </c>
      <c r="S2518" s="83">
        <v>178.2</v>
      </c>
      <c r="T2518" s="83">
        <v>264.60000000000002</v>
      </c>
      <c r="U2518" s="83">
        <v>-86.400000000000034</v>
      </c>
      <c r="V2518" s="83">
        <v>0</v>
      </c>
      <c r="W2518" s="83">
        <v>0</v>
      </c>
      <c r="X2518" s="83">
        <v>2.0381579614034018</v>
      </c>
      <c r="Y2518">
        <v>0</v>
      </c>
      <c r="Z2518" s="83">
        <v>-8.6400000000000041</v>
      </c>
      <c r="AA2518" s="83">
        <v>-6.601842038596601</v>
      </c>
    </row>
    <row r="2519" spans="1:27" x14ac:dyDescent="0.25">
      <c r="A2519" t="s">
        <v>1529</v>
      </c>
      <c r="B2519" t="s">
        <v>1529</v>
      </c>
      <c r="C2519" t="s">
        <v>3128</v>
      </c>
      <c r="D2519" t="s">
        <v>2723</v>
      </c>
      <c r="E2519" t="s">
        <v>3129</v>
      </c>
      <c r="F2519" t="s">
        <v>2745</v>
      </c>
      <c r="G2519" t="s">
        <v>2310</v>
      </c>
      <c r="H2519" t="s">
        <v>2746</v>
      </c>
      <c r="I2519" t="s">
        <v>59</v>
      </c>
      <c r="J2519" t="s">
        <v>127</v>
      </c>
      <c r="K2519" t="s">
        <v>75</v>
      </c>
      <c r="L2519" t="s">
        <v>76</v>
      </c>
      <c r="M2519" t="s">
        <v>153</v>
      </c>
      <c r="N2519" t="s">
        <v>154</v>
      </c>
      <c r="O2519" t="s">
        <v>155</v>
      </c>
      <c r="P2519" t="s">
        <v>162</v>
      </c>
      <c r="Q2519" t="s">
        <v>163</v>
      </c>
      <c r="R2519" t="s">
        <v>131</v>
      </c>
      <c r="S2519" s="83">
        <v>156.1</v>
      </c>
      <c r="T2519" s="83">
        <v>122</v>
      </c>
      <c r="U2519" s="83">
        <v>34.099999999999994</v>
      </c>
      <c r="V2519" s="83">
        <v>0</v>
      </c>
      <c r="W2519" s="83">
        <v>0</v>
      </c>
      <c r="X2519" s="83">
        <v>0.9397402543129818</v>
      </c>
      <c r="Y2519">
        <v>0</v>
      </c>
      <c r="Z2519" s="83">
        <v>3.4099999999999993</v>
      </c>
      <c r="AA2519" s="83">
        <v>4.3497402543129811</v>
      </c>
    </row>
    <row r="2520" spans="1:27" x14ac:dyDescent="0.25">
      <c r="A2520" t="s">
        <v>1529</v>
      </c>
      <c r="B2520" t="s">
        <v>1529</v>
      </c>
      <c r="C2520" t="s">
        <v>3128</v>
      </c>
      <c r="D2520" t="s">
        <v>2723</v>
      </c>
      <c r="E2520" t="s">
        <v>3129</v>
      </c>
      <c r="F2520" t="s">
        <v>2745</v>
      </c>
      <c r="G2520" t="s">
        <v>2310</v>
      </c>
      <c r="H2520" t="s">
        <v>2746</v>
      </c>
      <c r="I2520" t="s">
        <v>59</v>
      </c>
      <c r="J2520" t="s">
        <v>127</v>
      </c>
      <c r="K2520" t="s">
        <v>75</v>
      </c>
      <c r="L2520" t="s">
        <v>76</v>
      </c>
      <c r="M2520" t="s">
        <v>153</v>
      </c>
      <c r="N2520" t="s">
        <v>154</v>
      </c>
      <c r="O2520" t="s">
        <v>155</v>
      </c>
      <c r="P2520" t="s">
        <v>1581</v>
      </c>
      <c r="Q2520" t="s">
        <v>1582</v>
      </c>
      <c r="R2520" t="s">
        <v>131</v>
      </c>
      <c r="S2520" s="83">
        <v>129.19999999999999</v>
      </c>
      <c r="T2520" s="83">
        <v>125.6</v>
      </c>
      <c r="U2520" s="83">
        <v>3.5999999999999943</v>
      </c>
      <c r="V2520" s="83">
        <v>0</v>
      </c>
      <c r="W2520" s="83">
        <v>0</v>
      </c>
      <c r="X2520" s="83">
        <v>0.96747029460418454</v>
      </c>
      <c r="Y2520">
        <v>0</v>
      </c>
      <c r="Z2520" s="83">
        <v>0.35999999999999943</v>
      </c>
      <c r="AA2520" s="83">
        <v>1.3274702946041845</v>
      </c>
    </row>
    <row r="2521" spans="1:27" x14ac:dyDescent="0.25">
      <c r="A2521" t="s">
        <v>1529</v>
      </c>
      <c r="B2521" t="s">
        <v>1529</v>
      </c>
      <c r="C2521" t="s">
        <v>3128</v>
      </c>
      <c r="D2521" t="s">
        <v>2723</v>
      </c>
      <c r="E2521" t="s">
        <v>3129</v>
      </c>
      <c r="F2521" t="s">
        <v>2745</v>
      </c>
      <c r="G2521" t="s">
        <v>2310</v>
      </c>
      <c r="H2521" t="s">
        <v>2746</v>
      </c>
      <c r="I2521" t="s">
        <v>59</v>
      </c>
      <c r="J2521" t="s">
        <v>127</v>
      </c>
      <c r="K2521" t="s">
        <v>75</v>
      </c>
      <c r="L2521" t="s">
        <v>76</v>
      </c>
      <c r="M2521" t="s">
        <v>153</v>
      </c>
      <c r="N2521" t="s">
        <v>154</v>
      </c>
      <c r="O2521" t="s">
        <v>155</v>
      </c>
      <c r="P2521" t="s">
        <v>1583</v>
      </c>
      <c r="Q2521" t="s">
        <v>1584</v>
      </c>
      <c r="R2521" t="s">
        <v>131</v>
      </c>
      <c r="S2521" s="83">
        <v>0</v>
      </c>
      <c r="T2521" s="83">
        <v>123.2</v>
      </c>
      <c r="U2521" s="83">
        <v>-123.2</v>
      </c>
      <c r="V2521" s="83">
        <v>0</v>
      </c>
      <c r="W2521" s="83">
        <v>0</v>
      </c>
      <c r="X2521" s="83">
        <v>0.94898360107671609</v>
      </c>
      <c r="Y2521">
        <v>0</v>
      </c>
      <c r="Z2521" s="83">
        <v>-12.32</v>
      </c>
      <c r="AA2521" s="83">
        <v>-11.371016398923285</v>
      </c>
    </row>
    <row r="2522" spans="1:27" x14ac:dyDescent="0.25">
      <c r="A2522" t="s">
        <v>1529</v>
      </c>
      <c r="B2522" t="s">
        <v>1529</v>
      </c>
      <c r="C2522" t="s">
        <v>3128</v>
      </c>
      <c r="D2522" t="s">
        <v>2723</v>
      </c>
      <c r="E2522" t="s">
        <v>3129</v>
      </c>
      <c r="F2522" t="s">
        <v>2745</v>
      </c>
      <c r="G2522" t="s">
        <v>2310</v>
      </c>
      <c r="H2522" t="s">
        <v>2746</v>
      </c>
      <c r="I2522" t="s">
        <v>59</v>
      </c>
      <c r="J2522" t="s">
        <v>127</v>
      </c>
      <c r="K2522" t="s">
        <v>75</v>
      </c>
      <c r="L2522" t="s">
        <v>76</v>
      </c>
      <c r="M2522" t="s">
        <v>153</v>
      </c>
      <c r="N2522" t="s">
        <v>154</v>
      </c>
      <c r="O2522" t="s">
        <v>155</v>
      </c>
      <c r="P2522" t="s">
        <v>1585</v>
      </c>
      <c r="Q2522" t="s">
        <v>1586</v>
      </c>
      <c r="R2522" t="s">
        <v>131</v>
      </c>
      <c r="S2522" s="83">
        <v>94.5</v>
      </c>
      <c r="T2522" s="83">
        <v>234</v>
      </c>
      <c r="U2522" s="83">
        <v>-139.5</v>
      </c>
      <c r="V2522" s="83">
        <v>0</v>
      </c>
      <c r="W2522" s="83">
        <v>0</v>
      </c>
      <c r="X2522" s="83">
        <v>1.8024526189281782</v>
      </c>
      <c r="Y2522">
        <v>0</v>
      </c>
      <c r="Z2522" s="83">
        <v>-13.950000000000001</v>
      </c>
      <c r="AA2522" s="83">
        <v>-12.147547381071822</v>
      </c>
    </row>
    <row r="2523" spans="1:27" x14ac:dyDescent="0.25">
      <c r="A2523" t="s">
        <v>1529</v>
      </c>
      <c r="B2523" t="s">
        <v>1529</v>
      </c>
      <c r="C2523" t="s">
        <v>3128</v>
      </c>
      <c r="D2523" t="s">
        <v>2723</v>
      </c>
      <c r="E2523" t="s">
        <v>3129</v>
      </c>
      <c r="F2523" t="s">
        <v>2745</v>
      </c>
      <c r="G2523" t="s">
        <v>2310</v>
      </c>
      <c r="H2523" t="s">
        <v>2746</v>
      </c>
      <c r="I2523" t="s">
        <v>59</v>
      </c>
      <c r="J2523" t="s">
        <v>127</v>
      </c>
      <c r="K2523" t="s">
        <v>75</v>
      </c>
      <c r="L2523" t="s">
        <v>76</v>
      </c>
      <c r="M2523" t="s">
        <v>153</v>
      </c>
      <c r="N2523" t="s">
        <v>154</v>
      </c>
      <c r="O2523" t="s">
        <v>155</v>
      </c>
      <c r="P2523" t="s">
        <v>174</v>
      </c>
      <c r="Q2523" t="s">
        <v>175</v>
      </c>
      <c r="R2523" t="s">
        <v>131</v>
      </c>
      <c r="S2523" s="83">
        <v>36.799999999999997</v>
      </c>
      <c r="T2523" s="83">
        <v>34.700000000000003</v>
      </c>
      <c r="U2523" s="83">
        <v>2.0999999999999943</v>
      </c>
      <c r="V2523" s="83">
        <v>0</v>
      </c>
      <c r="W2523" s="83">
        <v>0</v>
      </c>
      <c r="X2523" s="83">
        <v>0.26728677725131539</v>
      </c>
      <c r="Y2523">
        <v>0</v>
      </c>
      <c r="Z2523" s="83">
        <v>0.20999999999999908</v>
      </c>
      <c r="AA2523" s="83">
        <v>0.4772867772513143</v>
      </c>
    </row>
    <row r="2524" spans="1:27" x14ac:dyDescent="0.25">
      <c r="A2524" t="s">
        <v>1529</v>
      </c>
      <c r="B2524" t="s">
        <v>1529</v>
      </c>
      <c r="C2524" t="s">
        <v>3128</v>
      </c>
      <c r="D2524" t="s">
        <v>2723</v>
      </c>
      <c r="E2524" t="s">
        <v>3129</v>
      </c>
      <c r="F2524" t="s">
        <v>2745</v>
      </c>
      <c r="G2524" t="s">
        <v>2310</v>
      </c>
      <c r="H2524" t="s">
        <v>2746</v>
      </c>
      <c r="I2524" t="s">
        <v>59</v>
      </c>
      <c r="J2524" t="s">
        <v>127</v>
      </c>
      <c r="K2524" t="s">
        <v>75</v>
      </c>
      <c r="L2524" t="s">
        <v>76</v>
      </c>
      <c r="M2524" t="s">
        <v>153</v>
      </c>
      <c r="N2524" t="s">
        <v>154</v>
      </c>
      <c r="O2524" t="s">
        <v>155</v>
      </c>
      <c r="P2524" t="s">
        <v>190</v>
      </c>
      <c r="Q2524" t="s">
        <v>191</v>
      </c>
      <c r="R2524" t="s">
        <v>131</v>
      </c>
      <c r="S2524" s="83">
        <v>59.4</v>
      </c>
      <c r="T2524" s="83">
        <v>59.4</v>
      </c>
      <c r="U2524" s="83">
        <v>0</v>
      </c>
      <c r="V2524" s="83">
        <v>0</v>
      </c>
      <c r="W2524" s="83">
        <v>0</v>
      </c>
      <c r="X2524" s="83">
        <v>0.45754566480484521</v>
      </c>
      <c r="Y2524">
        <v>0</v>
      </c>
      <c r="Z2524" s="83">
        <v>0</v>
      </c>
      <c r="AA2524" s="83">
        <v>0.45754566480484549</v>
      </c>
    </row>
    <row r="2525" spans="1:27" x14ac:dyDescent="0.25">
      <c r="A2525" t="s">
        <v>1529</v>
      </c>
      <c r="B2525" t="s">
        <v>1529</v>
      </c>
      <c r="C2525" t="s">
        <v>3128</v>
      </c>
      <c r="D2525" t="s">
        <v>2723</v>
      </c>
      <c r="E2525" t="s">
        <v>3129</v>
      </c>
      <c r="F2525" t="s">
        <v>2745</v>
      </c>
      <c r="G2525" t="s">
        <v>2310</v>
      </c>
      <c r="H2525" t="s">
        <v>2746</v>
      </c>
      <c r="I2525" t="s">
        <v>59</v>
      </c>
      <c r="J2525" t="s">
        <v>127</v>
      </c>
      <c r="K2525" t="s">
        <v>75</v>
      </c>
      <c r="L2525" t="s">
        <v>76</v>
      </c>
      <c r="M2525" t="s">
        <v>153</v>
      </c>
      <c r="N2525" t="s">
        <v>154</v>
      </c>
      <c r="O2525" t="s">
        <v>155</v>
      </c>
      <c r="P2525" t="s">
        <v>178</v>
      </c>
      <c r="Q2525" t="s">
        <v>179</v>
      </c>
      <c r="R2525" t="s">
        <v>131</v>
      </c>
      <c r="S2525" s="83">
        <v>122.4</v>
      </c>
      <c r="T2525" s="83">
        <v>267.3</v>
      </c>
      <c r="U2525" s="83">
        <v>-144.9</v>
      </c>
      <c r="V2525" s="83">
        <v>0</v>
      </c>
      <c r="W2525" s="83">
        <v>0</v>
      </c>
      <c r="X2525" s="83">
        <v>2.0589554916218038</v>
      </c>
      <c r="Y2525">
        <v>0</v>
      </c>
      <c r="Z2525" s="83">
        <v>-14.490000000000002</v>
      </c>
      <c r="AA2525" s="83">
        <v>-12.4310445083782</v>
      </c>
    </row>
    <row r="2526" spans="1:27" x14ac:dyDescent="0.25">
      <c r="A2526" t="s">
        <v>1529</v>
      </c>
      <c r="B2526" t="s">
        <v>1529</v>
      </c>
      <c r="C2526" t="s">
        <v>3128</v>
      </c>
      <c r="D2526" t="s">
        <v>2723</v>
      </c>
      <c r="E2526" t="s">
        <v>3129</v>
      </c>
      <c r="F2526" t="s">
        <v>2745</v>
      </c>
      <c r="G2526" t="s">
        <v>2310</v>
      </c>
      <c r="H2526" t="s">
        <v>2746</v>
      </c>
      <c r="I2526" t="s">
        <v>59</v>
      </c>
      <c r="J2526" t="s">
        <v>127</v>
      </c>
      <c r="K2526" t="s">
        <v>75</v>
      </c>
      <c r="L2526" t="s">
        <v>76</v>
      </c>
      <c r="M2526" t="s">
        <v>153</v>
      </c>
      <c r="N2526" t="s">
        <v>154</v>
      </c>
      <c r="O2526" t="s">
        <v>155</v>
      </c>
      <c r="P2526" t="s">
        <v>1648</v>
      </c>
      <c r="Q2526" t="s">
        <v>1649</v>
      </c>
      <c r="R2526" t="s">
        <v>131</v>
      </c>
      <c r="S2526" s="83">
        <v>224</v>
      </c>
      <c r="T2526" s="83">
        <v>326.39999999999998</v>
      </c>
      <c r="U2526" s="83">
        <v>-102.39999999999998</v>
      </c>
      <c r="V2526" s="83">
        <v>0</v>
      </c>
      <c r="W2526" s="83">
        <v>0</v>
      </c>
      <c r="X2526" s="83">
        <v>2.5141903197357154</v>
      </c>
      <c r="Y2526">
        <v>0</v>
      </c>
      <c r="Z2526" s="83">
        <v>-10.239999999999998</v>
      </c>
      <c r="AA2526" s="83">
        <v>-7.7258096802642839</v>
      </c>
    </row>
    <row r="2527" spans="1:27" x14ac:dyDescent="0.25">
      <c r="A2527" t="s">
        <v>1529</v>
      </c>
      <c r="B2527" t="s">
        <v>1529</v>
      </c>
      <c r="C2527" t="s">
        <v>3128</v>
      </c>
      <c r="D2527" t="s">
        <v>2723</v>
      </c>
      <c r="E2527" t="s">
        <v>3129</v>
      </c>
      <c r="F2527" t="s">
        <v>2745</v>
      </c>
      <c r="G2527" t="s">
        <v>2310</v>
      </c>
      <c r="H2527" t="s">
        <v>2746</v>
      </c>
      <c r="I2527" t="s">
        <v>59</v>
      </c>
      <c r="J2527" t="s">
        <v>127</v>
      </c>
      <c r="K2527" t="s">
        <v>75</v>
      </c>
      <c r="L2527" t="s">
        <v>76</v>
      </c>
      <c r="M2527" t="s">
        <v>153</v>
      </c>
      <c r="N2527" t="s">
        <v>154</v>
      </c>
      <c r="O2527" t="s">
        <v>155</v>
      </c>
      <c r="P2527" t="s">
        <v>1652</v>
      </c>
      <c r="Q2527" t="s">
        <v>1653</v>
      </c>
      <c r="R2527" t="s">
        <v>131</v>
      </c>
      <c r="S2527" s="83">
        <v>27.1</v>
      </c>
      <c r="T2527" s="83">
        <v>0</v>
      </c>
      <c r="U2527" s="83">
        <v>27.1</v>
      </c>
      <c r="V2527" s="83">
        <v>0</v>
      </c>
      <c r="W2527" s="83">
        <v>0</v>
      </c>
      <c r="X2527" s="83">
        <v>0</v>
      </c>
      <c r="Y2527">
        <v>0</v>
      </c>
      <c r="Z2527" s="83">
        <v>2.7100000000000004</v>
      </c>
      <c r="AA2527" s="83">
        <v>2.7100000000000004</v>
      </c>
    </row>
    <row r="2528" spans="1:27" x14ac:dyDescent="0.25">
      <c r="A2528" t="s">
        <v>1529</v>
      </c>
      <c r="B2528" t="s">
        <v>1529</v>
      </c>
      <c r="C2528" t="s">
        <v>3128</v>
      </c>
      <c r="D2528" t="s">
        <v>2723</v>
      </c>
      <c r="E2528" t="s">
        <v>3129</v>
      </c>
      <c r="F2528" t="s">
        <v>2745</v>
      </c>
      <c r="G2528" t="s">
        <v>2310</v>
      </c>
      <c r="H2528" t="s">
        <v>2746</v>
      </c>
      <c r="I2528" t="s">
        <v>59</v>
      </c>
      <c r="J2528" t="s">
        <v>127</v>
      </c>
      <c r="K2528" t="s">
        <v>75</v>
      </c>
      <c r="L2528" t="s">
        <v>76</v>
      </c>
      <c r="M2528" t="s">
        <v>153</v>
      </c>
      <c r="N2528" t="s">
        <v>154</v>
      </c>
      <c r="O2528" t="s">
        <v>155</v>
      </c>
      <c r="P2528" t="s">
        <v>1654</v>
      </c>
      <c r="Q2528" t="s">
        <v>1655</v>
      </c>
      <c r="R2528" t="s">
        <v>131</v>
      </c>
      <c r="S2528" s="83">
        <v>94.5</v>
      </c>
      <c r="T2528" s="83">
        <v>88.2</v>
      </c>
      <c r="U2528" s="83">
        <v>6.2999999999999972</v>
      </c>
      <c r="V2528" s="83">
        <v>0</v>
      </c>
      <c r="W2528" s="83">
        <v>0</v>
      </c>
      <c r="X2528" s="83">
        <v>0.67938598713446718</v>
      </c>
      <c r="Y2528">
        <v>0</v>
      </c>
      <c r="Z2528" s="83">
        <v>0.63000000000000078</v>
      </c>
      <c r="AA2528" s="83">
        <v>1.3093859871344673</v>
      </c>
    </row>
    <row r="2529" spans="1:27" x14ac:dyDescent="0.25">
      <c r="A2529" t="s">
        <v>1529</v>
      </c>
      <c r="B2529" t="s">
        <v>1529</v>
      </c>
      <c r="C2529" t="s">
        <v>3128</v>
      </c>
      <c r="D2529" t="s">
        <v>2723</v>
      </c>
      <c r="E2529" t="s">
        <v>3129</v>
      </c>
      <c r="F2529" t="s">
        <v>2745</v>
      </c>
      <c r="G2529" t="s">
        <v>2310</v>
      </c>
      <c r="H2529" t="s">
        <v>2746</v>
      </c>
      <c r="I2529" t="s">
        <v>59</v>
      </c>
      <c r="J2529" t="s">
        <v>127</v>
      </c>
      <c r="K2529" t="s">
        <v>75</v>
      </c>
      <c r="L2529" t="s">
        <v>76</v>
      </c>
      <c r="M2529" t="s">
        <v>153</v>
      </c>
      <c r="N2529" t="s">
        <v>154</v>
      </c>
      <c r="O2529" t="s">
        <v>155</v>
      </c>
      <c r="P2529" t="s">
        <v>1650</v>
      </c>
      <c r="Q2529" t="s">
        <v>1651</v>
      </c>
      <c r="R2529" t="s">
        <v>131</v>
      </c>
      <c r="S2529" s="83">
        <v>0</v>
      </c>
      <c r="T2529" s="83">
        <v>174</v>
      </c>
      <c r="U2529" s="83">
        <v>-174</v>
      </c>
      <c r="V2529" s="83">
        <v>0</v>
      </c>
      <c r="W2529" s="83">
        <v>0</v>
      </c>
      <c r="X2529" s="83">
        <v>1.340285280741466</v>
      </c>
      <c r="Y2529">
        <v>0</v>
      </c>
      <c r="Z2529" s="83">
        <v>-17.400000000000002</v>
      </c>
      <c r="AA2529" s="83">
        <v>-16.059714719258537</v>
      </c>
    </row>
    <row r="2530" spans="1:27" x14ac:dyDescent="0.25">
      <c r="A2530" t="s">
        <v>1529</v>
      </c>
      <c r="B2530" t="s">
        <v>1529</v>
      </c>
      <c r="C2530" t="s">
        <v>3128</v>
      </c>
      <c r="D2530" t="s">
        <v>2723</v>
      </c>
      <c r="E2530" t="s">
        <v>3129</v>
      </c>
      <c r="F2530" t="s">
        <v>2745</v>
      </c>
      <c r="G2530" t="s">
        <v>2310</v>
      </c>
      <c r="H2530" t="s">
        <v>2746</v>
      </c>
      <c r="I2530" t="s">
        <v>59</v>
      </c>
      <c r="J2530" t="s">
        <v>127</v>
      </c>
      <c r="K2530" t="s">
        <v>75</v>
      </c>
      <c r="L2530" t="s">
        <v>76</v>
      </c>
      <c r="M2530" t="s">
        <v>153</v>
      </c>
      <c r="N2530" t="s">
        <v>154</v>
      </c>
      <c r="O2530" t="s">
        <v>155</v>
      </c>
      <c r="P2530" t="s">
        <v>160</v>
      </c>
      <c r="Q2530" t="s">
        <v>161</v>
      </c>
      <c r="R2530" t="s">
        <v>131</v>
      </c>
      <c r="S2530" s="83">
        <v>0</v>
      </c>
      <c r="T2530" s="83">
        <v>27.1</v>
      </c>
      <c r="U2530" s="83">
        <v>-27.1</v>
      </c>
      <c r="V2530" s="83">
        <v>0</v>
      </c>
      <c r="W2530" s="83">
        <v>0</v>
      </c>
      <c r="X2530" s="83">
        <v>0.20874558108099844</v>
      </c>
      <c r="Y2530">
        <v>0</v>
      </c>
      <c r="Z2530" s="83">
        <v>-2.7100000000000004</v>
      </c>
      <c r="AA2530" s="83">
        <v>-2.501254418919002</v>
      </c>
    </row>
    <row r="2531" spans="1:27" x14ac:dyDescent="0.25">
      <c r="A2531" t="s">
        <v>1529</v>
      </c>
      <c r="B2531" t="s">
        <v>1529</v>
      </c>
      <c r="C2531" t="s">
        <v>3128</v>
      </c>
      <c r="D2531" t="s">
        <v>2723</v>
      </c>
      <c r="E2531" t="s">
        <v>3129</v>
      </c>
      <c r="F2531" t="s">
        <v>2745</v>
      </c>
      <c r="G2531" t="s">
        <v>2310</v>
      </c>
      <c r="H2531" t="s">
        <v>2746</v>
      </c>
      <c r="I2531" t="s">
        <v>59</v>
      </c>
      <c r="J2531" t="s">
        <v>127</v>
      </c>
      <c r="K2531" t="s">
        <v>75</v>
      </c>
      <c r="L2531" t="s">
        <v>76</v>
      </c>
      <c r="M2531" t="s">
        <v>153</v>
      </c>
      <c r="N2531" t="s">
        <v>154</v>
      </c>
      <c r="O2531" t="s">
        <v>155</v>
      </c>
      <c r="P2531" t="s">
        <v>2386</v>
      </c>
      <c r="Q2531" t="s">
        <v>2387</v>
      </c>
      <c r="R2531" t="s">
        <v>131</v>
      </c>
      <c r="S2531" s="83">
        <v>0</v>
      </c>
      <c r="T2531" s="83">
        <v>35.299999999999997</v>
      </c>
      <c r="U2531" s="83">
        <v>-35.299999999999997</v>
      </c>
      <c r="V2531" s="83">
        <v>0</v>
      </c>
      <c r="W2531" s="83">
        <v>0</v>
      </c>
      <c r="X2531" s="83">
        <v>0.27190845063318247</v>
      </c>
      <c r="Y2531">
        <v>0</v>
      </c>
      <c r="Z2531" s="83">
        <v>-3.53</v>
      </c>
      <c r="AA2531" s="83">
        <v>-3.2580915493668172</v>
      </c>
    </row>
    <row r="2532" spans="1:27" x14ac:dyDescent="0.25">
      <c r="A2532" t="s">
        <v>1529</v>
      </c>
      <c r="B2532" t="s">
        <v>1529</v>
      </c>
      <c r="C2532" t="s">
        <v>3128</v>
      </c>
      <c r="D2532" t="s">
        <v>2723</v>
      </c>
      <c r="E2532" t="s">
        <v>3129</v>
      </c>
      <c r="F2532" t="s">
        <v>2745</v>
      </c>
      <c r="G2532" t="s">
        <v>2310</v>
      </c>
      <c r="H2532" t="s">
        <v>2746</v>
      </c>
      <c r="I2532" t="s">
        <v>59</v>
      </c>
      <c r="J2532" t="s">
        <v>127</v>
      </c>
      <c r="K2532" t="s">
        <v>75</v>
      </c>
      <c r="L2532" t="s">
        <v>76</v>
      </c>
      <c r="M2532" t="s">
        <v>153</v>
      </c>
      <c r="N2532" t="s">
        <v>154</v>
      </c>
      <c r="O2532" t="s">
        <v>155</v>
      </c>
      <c r="P2532" t="s">
        <v>3170</v>
      </c>
      <c r="Q2532" t="s">
        <v>3171</v>
      </c>
      <c r="R2532" t="s">
        <v>131</v>
      </c>
      <c r="S2532" s="83">
        <v>35.200000000000003</v>
      </c>
      <c r="T2532" s="83">
        <v>0</v>
      </c>
      <c r="U2532" s="83">
        <v>35.200000000000003</v>
      </c>
      <c r="V2532" s="83">
        <v>0</v>
      </c>
      <c r="W2532" s="83">
        <v>0</v>
      </c>
      <c r="X2532" s="83">
        <v>0</v>
      </c>
      <c r="Y2532">
        <v>0</v>
      </c>
      <c r="Z2532" s="83">
        <v>3.5200000000000005</v>
      </c>
      <c r="AA2532" s="83">
        <v>3.5200000000000005</v>
      </c>
    </row>
    <row r="2533" spans="1:27" x14ac:dyDescent="0.25">
      <c r="A2533" t="s">
        <v>1529</v>
      </c>
      <c r="B2533" t="s">
        <v>1529</v>
      </c>
      <c r="C2533" t="s">
        <v>3128</v>
      </c>
      <c r="D2533" t="s">
        <v>2723</v>
      </c>
      <c r="E2533" t="s">
        <v>3129</v>
      </c>
      <c r="F2533" t="s">
        <v>2745</v>
      </c>
      <c r="G2533" t="s">
        <v>2310</v>
      </c>
      <c r="H2533" t="s">
        <v>2746</v>
      </c>
      <c r="I2533" t="s">
        <v>59</v>
      </c>
      <c r="J2533" t="s">
        <v>127</v>
      </c>
      <c r="K2533" t="s">
        <v>75</v>
      </c>
      <c r="L2533" t="s">
        <v>76</v>
      </c>
      <c r="M2533" t="s">
        <v>153</v>
      </c>
      <c r="N2533" t="s">
        <v>154</v>
      </c>
      <c r="O2533" t="s">
        <v>155</v>
      </c>
      <c r="P2533" t="s">
        <v>164</v>
      </c>
      <c r="Q2533" t="s">
        <v>165</v>
      </c>
      <c r="R2533" t="s">
        <v>131</v>
      </c>
      <c r="S2533" s="83">
        <v>0</v>
      </c>
      <c r="T2533" s="83">
        <v>237.6</v>
      </c>
      <c r="U2533" s="83">
        <v>-237.6</v>
      </c>
      <c r="V2533" s="83">
        <v>0</v>
      </c>
      <c r="W2533" s="83">
        <v>0</v>
      </c>
      <c r="X2533" s="83">
        <v>1.8301826592193808</v>
      </c>
      <c r="Y2533">
        <v>0</v>
      </c>
      <c r="Z2533" s="83">
        <v>-23.76</v>
      </c>
      <c r="AA2533" s="83">
        <v>-21.92981734078062</v>
      </c>
    </row>
    <row r="2534" spans="1:27" x14ac:dyDescent="0.25">
      <c r="A2534" t="s">
        <v>1529</v>
      </c>
      <c r="B2534" t="s">
        <v>1529</v>
      </c>
      <c r="C2534" t="s">
        <v>3128</v>
      </c>
      <c r="D2534" t="s">
        <v>2723</v>
      </c>
      <c r="E2534" t="s">
        <v>3129</v>
      </c>
      <c r="F2534" t="s">
        <v>2745</v>
      </c>
      <c r="G2534" t="s">
        <v>2310</v>
      </c>
      <c r="H2534" t="s">
        <v>2746</v>
      </c>
      <c r="I2534" t="s">
        <v>59</v>
      </c>
      <c r="J2534" t="s">
        <v>127</v>
      </c>
      <c r="K2534" t="s">
        <v>75</v>
      </c>
      <c r="L2534" t="s">
        <v>76</v>
      </c>
      <c r="M2534" t="s">
        <v>153</v>
      </c>
      <c r="N2534" t="s">
        <v>154</v>
      </c>
      <c r="O2534" t="s">
        <v>155</v>
      </c>
      <c r="P2534" t="s">
        <v>176</v>
      </c>
      <c r="Q2534" t="s">
        <v>177</v>
      </c>
      <c r="R2534" t="s">
        <v>131</v>
      </c>
      <c r="S2534" s="83">
        <v>179.2</v>
      </c>
      <c r="T2534" s="83">
        <v>84.5</v>
      </c>
      <c r="U2534" s="83">
        <v>94.7</v>
      </c>
      <c r="V2534" s="83">
        <v>0</v>
      </c>
      <c r="W2534" s="83">
        <v>0</v>
      </c>
      <c r="X2534" s="83">
        <v>0.65088566794628655</v>
      </c>
      <c r="Y2534">
        <v>0</v>
      </c>
      <c r="Z2534" s="83">
        <v>9.4700000000000006</v>
      </c>
      <c r="AA2534" s="83">
        <v>10.120885667946286</v>
      </c>
    </row>
    <row r="2535" spans="1:27" x14ac:dyDescent="0.25">
      <c r="A2535" t="s">
        <v>1529</v>
      </c>
      <c r="B2535" t="s">
        <v>1529</v>
      </c>
      <c r="C2535" t="s">
        <v>3128</v>
      </c>
      <c r="D2535" t="s">
        <v>2723</v>
      </c>
      <c r="E2535" t="s">
        <v>3129</v>
      </c>
      <c r="F2535" t="s">
        <v>2745</v>
      </c>
      <c r="G2535" t="s">
        <v>2310</v>
      </c>
      <c r="H2535" t="s">
        <v>2746</v>
      </c>
      <c r="I2535" t="s">
        <v>59</v>
      </c>
      <c r="J2535" t="s">
        <v>127</v>
      </c>
      <c r="K2535" t="s">
        <v>75</v>
      </c>
      <c r="L2535" t="s">
        <v>76</v>
      </c>
      <c r="M2535" t="s">
        <v>153</v>
      </c>
      <c r="N2535" t="s">
        <v>154</v>
      </c>
      <c r="O2535" t="s">
        <v>155</v>
      </c>
      <c r="P2535" t="s">
        <v>3172</v>
      </c>
      <c r="Q2535" t="s">
        <v>3173</v>
      </c>
      <c r="R2535" t="s">
        <v>131</v>
      </c>
      <c r="S2535" s="83">
        <v>57.6</v>
      </c>
      <c r="T2535" s="83">
        <v>26.400000000000546</v>
      </c>
      <c r="U2535" s="83">
        <v>31.199999999999456</v>
      </c>
      <c r="V2535" s="83">
        <v>0</v>
      </c>
      <c r="W2535" s="83">
        <v>0</v>
      </c>
      <c r="X2535" s="83">
        <v>0.20335362880215765</v>
      </c>
      <c r="Y2535">
        <v>0</v>
      </c>
      <c r="Z2535" s="83">
        <v>3.1199999999999459</v>
      </c>
      <c r="AA2535" s="83">
        <v>3.3233536288021037</v>
      </c>
    </row>
    <row r="2536" spans="1:27" x14ac:dyDescent="0.25">
      <c r="A2536" t="s">
        <v>1529</v>
      </c>
      <c r="B2536" t="s">
        <v>1529</v>
      </c>
      <c r="C2536" t="s">
        <v>3128</v>
      </c>
      <c r="D2536" t="s">
        <v>2723</v>
      </c>
      <c r="E2536" t="s">
        <v>3129</v>
      </c>
      <c r="F2536" t="s">
        <v>2745</v>
      </c>
      <c r="G2536" t="s">
        <v>2310</v>
      </c>
      <c r="H2536" t="s">
        <v>2746</v>
      </c>
      <c r="I2536" t="s">
        <v>59</v>
      </c>
      <c r="J2536" t="s">
        <v>127</v>
      </c>
      <c r="K2536" t="s">
        <v>75</v>
      </c>
      <c r="L2536" t="s">
        <v>76</v>
      </c>
      <c r="M2536" t="s">
        <v>153</v>
      </c>
      <c r="N2536" t="s">
        <v>154</v>
      </c>
      <c r="O2536" t="s">
        <v>155</v>
      </c>
      <c r="P2536" t="s">
        <v>3174</v>
      </c>
      <c r="Q2536" t="s">
        <v>3175</v>
      </c>
      <c r="R2536" t="s">
        <v>131</v>
      </c>
      <c r="S2536" s="83">
        <v>223.6</v>
      </c>
      <c r="T2536" s="83">
        <v>55.9</v>
      </c>
      <c r="U2536" s="83">
        <v>167.7</v>
      </c>
      <c r="V2536" s="83">
        <v>0</v>
      </c>
      <c r="W2536" s="83">
        <v>0</v>
      </c>
      <c r="X2536" s="83">
        <v>0.43058590341062036</v>
      </c>
      <c r="Y2536">
        <v>0</v>
      </c>
      <c r="Z2536" s="83">
        <v>16.77</v>
      </c>
      <c r="AA2536" s="83">
        <v>17.200585903410619</v>
      </c>
    </row>
    <row r="2537" spans="1:27" x14ac:dyDescent="0.25">
      <c r="A2537" t="s">
        <v>1529</v>
      </c>
      <c r="B2537" t="s">
        <v>1529</v>
      </c>
      <c r="C2537" t="s">
        <v>3128</v>
      </c>
      <c r="D2537" t="s">
        <v>2723</v>
      </c>
      <c r="E2537" t="s">
        <v>3129</v>
      </c>
      <c r="F2537" t="s">
        <v>2745</v>
      </c>
      <c r="G2537" t="s">
        <v>2310</v>
      </c>
      <c r="H2537" t="s">
        <v>2746</v>
      </c>
      <c r="I2537" t="s">
        <v>59</v>
      </c>
      <c r="J2537" t="s">
        <v>127</v>
      </c>
      <c r="K2537" t="s">
        <v>75</v>
      </c>
      <c r="L2537" t="s">
        <v>76</v>
      </c>
      <c r="M2537" t="s">
        <v>153</v>
      </c>
      <c r="N2537" t="s">
        <v>154</v>
      </c>
      <c r="O2537" t="s">
        <v>155</v>
      </c>
      <c r="P2537" t="s">
        <v>3961</v>
      </c>
      <c r="Q2537" t="s">
        <v>3962</v>
      </c>
      <c r="R2537" t="s">
        <v>131</v>
      </c>
      <c r="S2537" s="83">
        <v>0</v>
      </c>
      <c r="T2537" s="83">
        <v>27.64</v>
      </c>
      <c r="U2537" s="83">
        <v>-27.64</v>
      </c>
      <c r="V2537" s="83">
        <v>0</v>
      </c>
      <c r="W2537" s="83">
        <v>0</v>
      </c>
      <c r="X2537" s="83">
        <v>0.21290508712467884</v>
      </c>
      <c r="Y2537">
        <v>0</v>
      </c>
      <c r="Z2537" s="83">
        <v>-2.7640000000000002</v>
      </c>
      <c r="AA2537" s="83">
        <v>-2.5510949128753215</v>
      </c>
    </row>
    <row r="2538" spans="1:27" x14ac:dyDescent="0.25">
      <c r="A2538" t="s">
        <v>1529</v>
      </c>
      <c r="B2538" t="s">
        <v>1529</v>
      </c>
      <c r="C2538" t="s">
        <v>3128</v>
      </c>
      <c r="D2538" t="s">
        <v>2723</v>
      </c>
      <c r="E2538" t="s">
        <v>3129</v>
      </c>
      <c r="F2538" t="s">
        <v>2745</v>
      </c>
      <c r="G2538" t="s">
        <v>2310</v>
      </c>
      <c r="H2538" t="s">
        <v>2746</v>
      </c>
      <c r="I2538" t="s">
        <v>59</v>
      </c>
      <c r="J2538" t="s">
        <v>127</v>
      </c>
      <c r="K2538" t="s">
        <v>75</v>
      </c>
      <c r="L2538" t="s">
        <v>76</v>
      </c>
      <c r="M2538" t="s">
        <v>153</v>
      </c>
      <c r="N2538" t="s">
        <v>154</v>
      </c>
      <c r="O2538" t="s">
        <v>155</v>
      </c>
      <c r="P2538" t="s">
        <v>3963</v>
      </c>
      <c r="Q2538" t="s">
        <v>3964</v>
      </c>
      <c r="R2538" t="s">
        <v>131</v>
      </c>
      <c r="S2538" s="83">
        <v>0</v>
      </c>
      <c r="T2538" s="83">
        <v>118.8</v>
      </c>
      <c r="U2538" s="83">
        <v>-118.8</v>
      </c>
      <c r="V2538" s="83">
        <v>0</v>
      </c>
      <c r="W2538" s="83">
        <v>0</v>
      </c>
      <c r="X2538" s="83">
        <v>0.91509132960969042</v>
      </c>
      <c r="Y2538">
        <v>0</v>
      </c>
      <c r="Z2538" s="83">
        <v>-11.88</v>
      </c>
      <c r="AA2538" s="83">
        <v>-10.96490867039031</v>
      </c>
    </row>
    <row r="2539" spans="1:27" x14ac:dyDescent="0.25">
      <c r="A2539" t="s">
        <v>1529</v>
      </c>
      <c r="B2539" t="s">
        <v>1529</v>
      </c>
      <c r="C2539" t="s">
        <v>3128</v>
      </c>
      <c r="D2539" t="s">
        <v>2723</v>
      </c>
      <c r="E2539" t="s">
        <v>3129</v>
      </c>
      <c r="F2539" t="s">
        <v>2745</v>
      </c>
      <c r="G2539" t="s">
        <v>2310</v>
      </c>
      <c r="H2539" t="s">
        <v>2746</v>
      </c>
      <c r="I2539" t="s">
        <v>59</v>
      </c>
      <c r="J2539" t="s">
        <v>127</v>
      </c>
      <c r="K2539" t="s">
        <v>75</v>
      </c>
      <c r="L2539" t="s">
        <v>76</v>
      </c>
      <c r="M2539" t="s">
        <v>153</v>
      </c>
      <c r="N2539" t="s">
        <v>154</v>
      </c>
      <c r="O2539" t="s">
        <v>155</v>
      </c>
      <c r="P2539" t="s">
        <v>3965</v>
      </c>
      <c r="Q2539" t="s">
        <v>3966</v>
      </c>
      <c r="R2539" t="s">
        <v>131</v>
      </c>
      <c r="S2539" s="83">
        <v>0</v>
      </c>
      <c r="T2539" s="83">
        <v>67</v>
      </c>
      <c r="U2539" s="83">
        <v>-67</v>
      </c>
      <c r="V2539" s="83">
        <v>0</v>
      </c>
      <c r="W2539" s="83">
        <v>0</v>
      </c>
      <c r="X2539" s="83">
        <v>0.5160868609751621</v>
      </c>
      <c r="Y2539">
        <v>0</v>
      </c>
      <c r="Z2539" s="83">
        <v>-6.7</v>
      </c>
      <c r="AA2539" s="83">
        <v>-6.1839131390248383</v>
      </c>
    </row>
    <row r="2540" spans="1:27" x14ac:dyDescent="0.25">
      <c r="A2540" t="s">
        <v>1529</v>
      </c>
      <c r="B2540" t="s">
        <v>1529</v>
      </c>
      <c r="C2540" t="s">
        <v>3128</v>
      </c>
      <c r="D2540" t="s">
        <v>2723</v>
      </c>
      <c r="E2540" t="s">
        <v>3129</v>
      </c>
      <c r="F2540" t="s">
        <v>2745</v>
      </c>
      <c r="G2540" t="s">
        <v>2310</v>
      </c>
      <c r="H2540" t="s">
        <v>2746</v>
      </c>
      <c r="I2540" t="s">
        <v>59</v>
      </c>
      <c r="J2540" t="s">
        <v>127</v>
      </c>
      <c r="K2540" t="s">
        <v>75</v>
      </c>
      <c r="L2540" t="s">
        <v>76</v>
      </c>
      <c r="M2540" t="s">
        <v>153</v>
      </c>
      <c r="N2540" t="s">
        <v>154</v>
      </c>
      <c r="O2540" t="s">
        <v>155</v>
      </c>
      <c r="P2540" t="s">
        <v>3967</v>
      </c>
      <c r="Q2540" t="s">
        <v>3968</v>
      </c>
      <c r="R2540" t="s">
        <v>131</v>
      </c>
      <c r="S2540" s="83">
        <v>0</v>
      </c>
      <c r="T2540" s="83">
        <v>27.2</v>
      </c>
      <c r="U2540" s="83">
        <v>-27.2</v>
      </c>
      <c r="V2540" s="83">
        <v>0</v>
      </c>
      <c r="W2540" s="83">
        <v>0</v>
      </c>
      <c r="X2540" s="83">
        <v>0.20951585997797628</v>
      </c>
      <c r="Y2540">
        <v>0</v>
      </c>
      <c r="Z2540" s="83">
        <v>-2.72</v>
      </c>
      <c r="AA2540" s="83">
        <v>-2.5104841400220241</v>
      </c>
    </row>
    <row r="2541" spans="1:27" x14ac:dyDescent="0.25">
      <c r="A2541" t="s">
        <v>1529</v>
      </c>
      <c r="B2541" t="s">
        <v>1529</v>
      </c>
      <c r="C2541" t="s">
        <v>3128</v>
      </c>
      <c r="D2541" t="s">
        <v>2723</v>
      </c>
      <c r="E2541" t="s">
        <v>3129</v>
      </c>
      <c r="F2541" t="s">
        <v>2745</v>
      </c>
      <c r="G2541" t="s">
        <v>2310</v>
      </c>
      <c r="H2541" t="s">
        <v>2746</v>
      </c>
      <c r="I2541" t="s">
        <v>59</v>
      </c>
      <c r="J2541" t="s">
        <v>127</v>
      </c>
      <c r="K2541" t="s">
        <v>75</v>
      </c>
      <c r="L2541" t="s">
        <v>76</v>
      </c>
      <c r="M2541" t="s">
        <v>153</v>
      </c>
      <c r="N2541" t="s">
        <v>154</v>
      </c>
      <c r="O2541" t="s">
        <v>155</v>
      </c>
      <c r="P2541" t="s">
        <v>3969</v>
      </c>
      <c r="Q2541" t="s">
        <v>3970</v>
      </c>
      <c r="R2541" t="s">
        <v>131</v>
      </c>
      <c r="S2541" s="83">
        <v>0</v>
      </c>
      <c r="T2541" s="83">
        <v>57</v>
      </c>
      <c r="U2541" s="83">
        <v>-57</v>
      </c>
      <c r="V2541" s="83">
        <v>0</v>
      </c>
      <c r="W2541" s="83">
        <v>0</v>
      </c>
      <c r="X2541" s="83">
        <v>0.43905897127737675</v>
      </c>
      <c r="Y2541">
        <v>0</v>
      </c>
      <c r="Z2541" s="83">
        <v>-5.7</v>
      </c>
      <c r="AA2541" s="83">
        <v>-5.2609410287226233</v>
      </c>
    </row>
    <row r="2542" spans="1:27" x14ac:dyDescent="0.25">
      <c r="A2542" t="s">
        <v>1529</v>
      </c>
      <c r="B2542" t="s">
        <v>1529</v>
      </c>
      <c r="C2542" t="s">
        <v>3128</v>
      </c>
      <c r="D2542" t="s">
        <v>2723</v>
      </c>
      <c r="E2542" t="s">
        <v>3129</v>
      </c>
      <c r="F2542" t="s">
        <v>2745</v>
      </c>
      <c r="G2542" t="s">
        <v>2310</v>
      </c>
      <c r="H2542" t="s">
        <v>2746</v>
      </c>
      <c r="I2542" t="s">
        <v>59</v>
      </c>
      <c r="J2542" t="s">
        <v>127</v>
      </c>
      <c r="K2542" t="s">
        <v>75</v>
      </c>
      <c r="L2542" t="s">
        <v>76</v>
      </c>
      <c r="M2542" t="s">
        <v>153</v>
      </c>
      <c r="N2542" t="s">
        <v>154</v>
      </c>
      <c r="O2542" t="s">
        <v>493</v>
      </c>
      <c r="P2542" t="s">
        <v>494</v>
      </c>
      <c r="Q2542" t="s">
        <v>495</v>
      </c>
      <c r="R2542" t="s">
        <v>131</v>
      </c>
      <c r="S2542" s="83">
        <v>1893.25</v>
      </c>
      <c r="T2542" s="83">
        <v>724.90000000000009</v>
      </c>
      <c r="U2542" s="83">
        <v>1168.3499999999999</v>
      </c>
      <c r="V2542" s="83">
        <v>0</v>
      </c>
      <c r="W2542" s="83">
        <v>0</v>
      </c>
      <c r="X2542" s="83">
        <v>5.5837517241924646</v>
      </c>
      <c r="Y2542">
        <v>0</v>
      </c>
      <c r="Z2542" s="83">
        <v>116.83500000000001</v>
      </c>
      <c r="AA2542" s="83">
        <v>122.41875172419248</v>
      </c>
    </row>
    <row r="2543" spans="1:27" x14ac:dyDescent="0.25">
      <c r="A2543" t="s">
        <v>1529</v>
      </c>
      <c r="B2543" t="s">
        <v>1529</v>
      </c>
      <c r="C2543" t="s">
        <v>3128</v>
      </c>
      <c r="D2543" t="s">
        <v>2723</v>
      </c>
      <c r="E2543" t="s">
        <v>3129</v>
      </c>
      <c r="F2543" t="s">
        <v>2745</v>
      </c>
      <c r="G2543" t="s">
        <v>2310</v>
      </c>
      <c r="H2543" t="s">
        <v>2746</v>
      </c>
      <c r="I2543" t="s">
        <v>59</v>
      </c>
      <c r="J2543" t="s">
        <v>127</v>
      </c>
      <c r="K2543" t="s">
        <v>75</v>
      </c>
      <c r="L2543" t="s">
        <v>76</v>
      </c>
      <c r="M2543" t="s">
        <v>153</v>
      </c>
      <c r="N2543" t="s">
        <v>154</v>
      </c>
      <c r="O2543" t="s">
        <v>192</v>
      </c>
      <c r="P2543" t="s">
        <v>2303</v>
      </c>
      <c r="Q2543" t="s">
        <v>2304</v>
      </c>
      <c r="R2543" t="s">
        <v>131</v>
      </c>
      <c r="S2543" s="83">
        <v>118.62</v>
      </c>
      <c r="T2543" s="83">
        <v>388.56</v>
      </c>
      <c r="U2543" s="83">
        <v>-269.94</v>
      </c>
      <c r="V2543" s="83">
        <v>0</v>
      </c>
      <c r="W2543" s="83">
        <v>0</v>
      </c>
      <c r="X2543" s="83">
        <v>2.9929956820971495</v>
      </c>
      <c r="Y2543">
        <v>0</v>
      </c>
      <c r="Z2543" s="83">
        <v>-26.994</v>
      </c>
      <c r="AA2543" s="83">
        <v>-24.001004317902847</v>
      </c>
    </row>
    <row r="2544" spans="1:27" x14ac:dyDescent="0.25">
      <c r="A2544" t="s">
        <v>1529</v>
      </c>
      <c r="B2544" t="s">
        <v>1529</v>
      </c>
      <c r="C2544" t="s">
        <v>3128</v>
      </c>
      <c r="D2544" t="s">
        <v>2723</v>
      </c>
      <c r="E2544" t="s">
        <v>3129</v>
      </c>
      <c r="F2544" t="s">
        <v>2745</v>
      </c>
      <c r="G2544" t="s">
        <v>2310</v>
      </c>
      <c r="H2544" t="s">
        <v>2746</v>
      </c>
      <c r="I2544" t="s">
        <v>59</v>
      </c>
      <c r="J2544" t="s">
        <v>127</v>
      </c>
      <c r="K2544" t="s">
        <v>75</v>
      </c>
      <c r="L2544" t="s">
        <v>76</v>
      </c>
      <c r="M2544" t="s">
        <v>153</v>
      </c>
      <c r="N2544" t="s">
        <v>154</v>
      </c>
      <c r="O2544" t="s">
        <v>1017</v>
      </c>
      <c r="P2544" t="s">
        <v>3971</v>
      </c>
      <c r="Q2544" t="s">
        <v>3972</v>
      </c>
      <c r="R2544" t="s">
        <v>131</v>
      </c>
      <c r="S2544" s="83">
        <v>0</v>
      </c>
      <c r="T2544" s="83">
        <v>141.47999999999999</v>
      </c>
      <c r="U2544" s="83">
        <v>-141.47999999999999</v>
      </c>
      <c r="V2544" s="83">
        <v>0</v>
      </c>
      <c r="W2544" s="83">
        <v>0</v>
      </c>
      <c r="X2544" s="83">
        <v>1.0897905834442678</v>
      </c>
      <c r="Y2544">
        <v>0</v>
      </c>
      <c r="Z2544" s="83">
        <v>-14.148</v>
      </c>
      <c r="AA2544" s="83">
        <v>-13.058209416555732</v>
      </c>
    </row>
    <row r="2545" spans="1:27" x14ac:dyDescent="0.25">
      <c r="A2545" t="s">
        <v>1529</v>
      </c>
      <c r="B2545" t="s">
        <v>1529</v>
      </c>
      <c r="C2545" t="s">
        <v>3128</v>
      </c>
      <c r="D2545" t="s">
        <v>2723</v>
      </c>
      <c r="E2545" t="s">
        <v>3129</v>
      </c>
      <c r="F2545" t="s">
        <v>2745</v>
      </c>
      <c r="G2545" t="s">
        <v>2310</v>
      </c>
      <c r="H2545" t="s">
        <v>2746</v>
      </c>
      <c r="I2545" t="s">
        <v>59</v>
      </c>
      <c r="J2545" t="s">
        <v>127</v>
      </c>
      <c r="K2545" t="s">
        <v>75</v>
      </c>
      <c r="L2545" t="s">
        <v>76</v>
      </c>
      <c r="M2545" t="s">
        <v>153</v>
      </c>
      <c r="N2545" t="s">
        <v>154</v>
      </c>
      <c r="O2545" t="s">
        <v>1018</v>
      </c>
      <c r="P2545" t="s">
        <v>3176</v>
      </c>
      <c r="Q2545" t="s">
        <v>3177</v>
      </c>
      <c r="R2545" t="s">
        <v>131</v>
      </c>
      <c r="S2545" s="83">
        <v>42.99</v>
      </c>
      <c r="T2545" s="83">
        <v>41.74</v>
      </c>
      <c r="U2545" s="83">
        <v>1.25</v>
      </c>
      <c r="V2545" s="83">
        <v>0</v>
      </c>
      <c r="W2545" s="83">
        <v>0</v>
      </c>
      <c r="X2545" s="83">
        <v>0.32151441159855626</v>
      </c>
      <c r="Y2545">
        <v>0</v>
      </c>
      <c r="Z2545" s="83">
        <v>0.125</v>
      </c>
      <c r="AA2545" s="83">
        <v>0.4465144115985562</v>
      </c>
    </row>
    <row r="2546" spans="1:27" x14ac:dyDescent="0.25">
      <c r="A2546" t="s">
        <v>1529</v>
      </c>
      <c r="B2546" t="s">
        <v>1529</v>
      </c>
      <c r="C2546" t="s">
        <v>3128</v>
      </c>
      <c r="D2546" t="s">
        <v>2723</v>
      </c>
      <c r="E2546" t="s">
        <v>3129</v>
      </c>
      <c r="F2546" t="s">
        <v>2745</v>
      </c>
      <c r="G2546" t="s">
        <v>2310</v>
      </c>
      <c r="H2546" t="s">
        <v>2746</v>
      </c>
      <c r="I2546" t="s">
        <v>59</v>
      </c>
      <c r="J2546" t="s">
        <v>127</v>
      </c>
      <c r="K2546" t="s">
        <v>75</v>
      </c>
      <c r="L2546" t="s">
        <v>76</v>
      </c>
      <c r="M2546" t="s">
        <v>153</v>
      </c>
      <c r="N2546" t="s">
        <v>154</v>
      </c>
      <c r="O2546" t="s">
        <v>1018</v>
      </c>
      <c r="P2546" t="s">
        <v>2098</v>
      </c>
      <c r="Q2546" t="s">
        <v>2099</v>
      </c>
      <c r="R2546" t="s">
        <v>131</v>
      </c>
      <c r="S2546" s="83">
        <v>37.380000000000003</v>
      </c>
      <c r="T2546" s="83">
        <v>36.29</v>
      </c>
      <c r="U2546" s="83">
        <v>1.0900000000000034</v>
      </c>
      <c r="V2546" s="83">
        <v>0</v>
      </c>
      <c r="W2546" s="83">
        <v>0</v>
      </c>
      <c r="X2546" s="83">
        <v>0.2795342117132632</v>
      </c>
      <c r="Y2546">
        <v>0</v>
      </c>
      <c r="Z2546" s="83">
        <v>0.10900000000000043</v>
      </c>
      <c r="AA2546" s="83">
        <v>0.38853421171326374</v>
      </c>
    </row>
    <row r="2547" spans="1:27" x14ac:dyDescent="0.25">
      <c r="A2547" t="s">
        <v>1529</v>
      </c>
      <c r="B2547" t="s">
        <v>1529</v>
      </c>
      <c r="C2547" t="s">
        <v>3128</v>
      </c>
      <c r="D2547" t="s">
        <v>2723</v>
      </c>
      <c r="E2547" t="s">
        <v>3129</v>
      </c>
      <c r="F2547" t="s">
        <v>2745</v>
      </c>
      <c r="G2547" t="s">
        <v>2310</v>
      </c>
      <c r="H2547" t="s">
        <v>2746</v>
      </c>
      <c r="I2547" t="s">
        <v>59</v>
      </c>
      <c r="J2547" t="s">
        <v>127</v>
      </c>
      <c r="K2547" t="s">
        <v>75</v>
      </c>
      <c r="L2547" t="s">
        <v>76</v>
      </c>
      <c r="M2547" t="s">
        <v>153</v>
      </c>
      <c r="N2547" t="s">
        <v>154</v>
      </c>
      <c r="O2547" t="s">
        <v>1018</v>
      </c>
      <c r="P2547" t="s">
        <v>2193</v>
      </c>
      <c r="Q2547" t="s">
        <v>2194</v>
      </c>
      <c r="R2547" t="s">
        <v>131</v>
      </c>
      <c r="S2547" s="83">
        <v>37.380000000000003</v>
      </c>
      <c r="T2547" s="83">
        <v>36.29</v>
      </c>
      <c r="U2547" s="83">
        <v>1.0900000000000034</v>
      </c>
      <c r="V2547" s="83">
        <v>0</v>
      </c>
      <c r="W2547" s="83">
        <v>0</v>
      </c>
      <c r="X2547" s="83">
        <v>0.2795342117132632</v>
      </c>
      <c r="Y2547">
        <v>0</v>
      </c>
      <c r="Z2547" s="83">
        <v>0.10900000000000043</v>
      </c>
      <c r="AA2547" s="83">
        <v>0.38853421171326374</v>
      </c>
    </row>
    <row r="2548" spans="1:27" x14ac:dyDescent="0.25">
      <c r="A2548" t="s">
        <v>1529</v>
      </c>
      <c r="B2548" t="s">
        <v>1529</v>
      </c>
      <c r="C2548" t="s">
        <v>3128</v>
      </c>
      <c r="D2548" t="s">
        <v>2723</v>
      </c>
      <c r="E2548" t="s">
        <v>3129</v>
      </c>
      <c r="F2548" t="s">
        <v>2745</v>
      </c>
      <c r="G2548" t="s">
        <v>2310</v>
      </c>
      <c r="H2548" t="s">
        <v>2746</v>
      </c>
      <c r="I2548" t="s">
        <v>59</v>
      </c>
      <c r="J2548" t="s">
        <v>127</v>
      </c>
      <c r="K2548" t="s">
        <v>75</v>
      </c>
      <c r="L2548" t="s">
        <v>76</v>
      </c>
      <c r="M2548" t="s">
        <v>153</v>
      </c>
      <c r="N2548" t="s">
        <v>1486</v>
      </c>
      <c r="O2548" t="s">
        <v>2190</v>
      </c>
      <c r="P2548" t="s">
        <v>2206</v>
      </c>
      <c r="Q2548" t="s">
        <v>2207</v>
      </c>
      <c r="R2548" t="s">
        <v>131</v>
      </c>
      <c r="S2548" s="83">
        <v>0</v>
      </c>
      <c r="T2548" s="83">
        <v>3891</v>
      </c>
      <c r="U2548" s="83">
        <v>-3891</v>
      </c>
      <c r="V2548" s="83">
        <v>0</v>
      </c>
      <c r="W2548" s="83">
        <v>0</v>
      </c>
      <c r="X2548" s="83">
        <v>29.971551881408296</v>
      </c>
      <c r="Y2548">
        <v>0</v>
      </c>
      <c r="Z2548" s="83">
        <v>-389.1</v>
      </c>
      <c r="AA2548" s="83">
        <v>-359.12844811859173</v>
      </c>
    </row>
    <row r="2549" spans="1:27" x14ac:dyDescent="0.25">
      <c r="A2549" t="s">
        <v>1529</v>
      </c>
      <c r="B2549" t="s">
        <v>1529</v>
      </c>
      <c r="C2549" t="s">
        <v>3128</v>
      </c>
      <c r="D2549" t="s">
        <v>2723</v>
      </c>
      <c r="E2549" t="s">
        <v>3129</v>
      </c>
      <c r="F2549" t="s">
        <v>2745</v>
      </c>
      <c r="G2549" t="s">
        <v>2310</v>
      </c>
      <c r="H2549" t="s">
        <v>2746</v>
      </c>
      <c r="I2549" t="s">
        <v>59</v>
      </c>
      <c r="J2549" t="s">
        <v>127</v>
      </c>
      <c r="K2549" t="s">
        <v>75</v>
      </c>
      <c r="L2549" t="s">
        <v>76</v>
      </c>
      <c r="M2549" t="s">
        <v>648</v>
      </c>
      <c r="N2549" t="s">
        <v>649</v>
      </c>
      <c r="O2549" t="s">
        <v>1144</v>
      </c>
      <c r="P2549" t="s">
        <v>1145</v>
      </c>
      <c r="Q2549" t="s">
        <v>1146</v>
      </c>
      <c r="R2549" t="s">
        <v>131</v>
      </c>
      <c r="S2549" s="83">
        <v>0</v>
      </c>
      <c r="T2549" s="83">
        <v>12013.37</v>
      </c>
      <c r="U2549" s="83">
        <v>-12013.37</v>
      </c>
      <c r="V2549" s="83">
        <v>0</v>
      </c>
      <c r="W2549" s="83">
        <v>0</v>
      </c>
      <c r="X2549" s="83">
        <v>92.536453925868415</v>
      </c>
      <c r="Y2549">
        <v>0</v>
      </c>
      <c r="Z2549" s="83">
        <v>-1201.3370000000002</v>
      </c>
      <c r="AA2549" s="83">
        <v>-1108.8005460741317</v>
      </c>
    </row>
    <row r="2550" spans="1:27" x14ac:dyDescent="0.25">
      <c r="A2550" t="s">
        <v>1529</v>
      </c>
      <c r="B2550" t="s">
        <v>1529</v>
      </c>
      <c r="C2550" t="s">
        <v>3128</v>
      </c>
      <c r="D2550" t="s">
        <v>2723</v>
      </c>
      <c r="E2550" t="s">
        <v>3129</v>
      </c>
      <c r="F2550" t="s">
        <v>2745</v>
      </c>
      <c r="G2550" t="s">
        <v>2310</v>
      </c>
      <c r="H2550" t="s">
        <v>2746</v>
      </c>
      <c r="I2550" t="s">
        <v>59</v>
      </c>
      <c r="J2550" t="s">
        <v>127</v>
      </c>
      <c r="K2550" t="s">
        <v>75</v>
      </c>
      <c r="L2550" t="s">
        <v>76</v>
      </c>
      <c r="M2550" t="s">
        <v>648</v>
      </c>
      <c r="N2550" t="s">
        <v>649</v>
      </c>
      <c r="O2550" t="s">
        <v>653</v>
      </c>
      <c r="P2550" t="s">
        <v>2199</v>
      </c>
      <c r="Q2550" t="s">
        <v>2200</v>
      </c>
      <c r="R2550" t="s">
        <v>131</v>
      </c>
      <c r="S2550" s="83">
        <v>5027.37</v>
      </c>
      <c r="T2550" s="83">
        <v>0</v>
      </c>
      <c r="U2550" s="83">
        <v>5027.37</v>
      </c>
      <c r="V2550" s="83">
        <v>0</v>
      </c>
      <c r="W2550" s="83">
        <v>0</v>
      </c>
      <c r="X2550" s="83">
        <v>0</v>
      </c>
      <c r="Y2550">
        <v>0</v>
      </c>
      <c r="Z2550" s="83">
        <v>502.73699999999997</v>
      </c>
      <c r="AA2550" s="83">
        <v>502.73699999999997</v>
      </c>
    </row>
    <row r="2551" spans="1:27" x14ac:dyDescent="0.25">
      <c r="A2551" t="s">
        <v>1529</v>
      </c>
      <c r="B2551" t="s">
        <v>1529</v>
      </c>
      <c r="C2551" t="s">
        <v>3128</v>
      </c>
      <c r="D2551" t="s">
        <v>2723</v>
      </c>
      <c r="E2551" t="s">
        <v>3129</v>
      </c>
      <c r="F2551" t="s">
        <v>2745</v>
      </c>
      <c r="G2551" t="s">
        <v>2310</v>
      </c>
      <c r="H2551" t="s">
        <v>2746</v>
      </c>
      <c r="I2551" t="s">
        <v>59</v>
      </c>
      <c r="J2551" t="s">
        <v>127</v>
      </c>
      <c r="K2551" t="s">
        <v>75</v>
      </c>
      <c r="L2551" t="s">
        <v>76</v>
      </c>
      <c r="M2551" t="s">
        <v>648</v>
      </c>
      <c r="N2551" t="s">
        <v>649</v>
      </c>
      <c r="O2551" t="s">
        <v>653</v>
      </c>
      <c r="P2551" t="s">
        <v>654</v>
      </c>
      <c r="Q2551" t="s">
        <v>655</v>
      </c>
      <c r="R2551" t="s">
        <v>131</v>
      </c>
      <c r="S2551" s="83">
        <v>0</v>
      </c>
      <c r="T2551" s="83">
        <v>5674.94</v>
      </c>
      <c r="U2551" s="83">
        <v>-5674.94</v>
      </c>
      <c r="V2551" s="83">
        <v>0</v>
      </c>
      <c r="W2551" s="83">
        <v>0</v>
      </c>
      <c r="X2551" s="83">
        <v>43.712865236155018</v>
      </c>
      <c r="Y2551">
        <v>0</v>
      </c>
      <c r="Z2551" s="83">
        <v>-567.49400000000003</v>
      </c>
      <c r="AA2551" s="83">
        <v>-523.78113476384499</v>
      </c>
    </row>
    <row r="2552" spans="1:27" x14ac:dyDescent="0.25">
      <c r="A2552" t="s">
        <v>1529</v>
      </c>
      <c r="B2552" t="s">
        <v>1529</v>
      </c>
      <c r="C2552" t="s">
        <v>3128</v>
      </c>
      <c r="D2552" t="s">
        <v>2723</v>
      </c>
      <c r="E2552" t="s">
        <v>3129</v>
      </c>
      <c r="F2552" t="s">
        <v>2745</v>
      </c>
      <c r="G2552" t="s">
        <v>2310</v>
      </c>
      <c r="H2552" t="s">
        <v>2746</v>
      </c>
      <c r="I2552" t="s">
        <v>59</v>
      </c>
      <c r="J2552" t="s">
        <v>127</v>
      </c>
      <c r="K2552" t="s">
        <v>75</v>
      </c>
      <c r="L2552" t="s">
        <v>76</v>
      </c>
      <c r="M2552" t="s">
        <v>2100</v>
      </c>
      <c r="N2552" t="s">
        <v>2101</v>
      </c>
      <c r="O2552" t="s">
        <v>1491</v>
      </c>
      <c r="P2552" t="s">
        <v>3091</v>
      </c>
      <c r="Q2552" t="s">
        <v>3092</v>
      </c>
      <c r="R2552" t="s">
        <v>131</v>
      </c>
      <c r="S2552" s="83">
        <v>347.85</v>
      </c>
      <c r="T2552" s="83">
        <v>139.13999999999999</v>
      </c>
      <c r="U2552" s="83">
        <v>208.71000000000004</v>
      </c>
      <c r="V2552" s="83">
        <v>0</v>
      </c>
      <c r="W2552" s="83">
        <v>0</v>
      </c>
      <c r="X2552" s="83">
        <v>1.0717660572549859</v>
      </c>
      <c r="Y2552">
        <v>0</v>
      </c>
      <c r="Z2552" s="83">
        <v>20.871000000000002</v>
      </c>
      <c r="AA2552" s="83">
        <v>21.942766057254989</v>
      </c>
    </row>
    <row r="2553" spans="1:27" x14ac:dyDescent="0.25">
      <c r="A2553" t="s">
        <v>1529</v>
      </c>
      <c r="B2553" t="s">
        <v>1529</v>
      </c>
      <c r="C2553" t="s">
        <v>3128</v>
      </c>
      <c r="D2553" t="s">
        <v>2723</v>
      </c>
      <c r="E2553" t="s">
        <v>3129</v>
      </c>
      <c r="F2553" t="s">
        <v>2745</v>
      </c>
      <c r="G2553" t="s">
        <v>2310</v>
      </c>
      <c r="H2553" t="s">
        <v>2746</v>
      </c>
      <c r="I2553" t="s">
        <v>59</v>
      </c>
      <c r="J2553" t="s">
        <v>193</v>
      </c>
      <c r="K2553" t="s">
        <v>64</v>
      </c>
      <c r="L2553" t="s">
        <v>65</v>
      </c>
      <c r="M2553" t="s">
        <v>315</v>
      </c>
      <c r="N2553" t="s">
        <v>316</v>
      </c>
      <c r="O2553" t="s">
        <v>317</v>
      </c>
      <c r="P2553" t="s">
        <v>1186</v>
      </c>
      <c r="Q2553" t="s">
        <v>1187</v>
      </c>
      <c r="R2553" t="s">
        <v>131</v>
      </c>
      <c r="S2553" s="83">
        <v>0</v>
      </c>
      <c r="T2553" s="83">
        <v>1831.9499999999998</v>
      </c>
      <c r="U2553" s="83">
        <v>-1831.9499999999998</v>
      </c>
      <c r="V2553" s="83">
        <v>0</v>
      </c>
      <c r="W2553" s="83">
        <v>0</v>
      </c>
      <c r="X2553" s="83">
        <v>14.111124253185794</v>
      </c>
      <c r="Y2553">
        <v>0</v>
      </c>
      <c r="Z2553" s="83">
        <v>-183.19499999999999</v>
      </c>
      <c r="AA2553" s="83">
        <v>-169.08387574681419</v>
      </c>
    </row>
    <row r="2554" spans="1:27" x14ac:dyDescent="0.25">
      <c r="A2554" t="s">
        <v>1529</v>
      </c>
      <c r="B2554" t="s">
        <v>1529</v>
      </c>
      <c r="C2554" t="s">
        <v>3128</v>
      </c>
      <c r="D2554" t="s">
        <v>2723</v>
      </c>
      <c r="E2554" t="s">
        <v>3129</v>
      </c>
      <c r="F2554" t="s">
        <v>2745</v>
      </c>
      <c r="G2554" t="s">
        <v>2310</v>
      </c>
      <c r="H2554" t="s">
        <v>2746</v>
      </c>
      <c r="I2554" t="s">
        <v>59</v>
      </c>
      <c r="J2554" t="s">
        <v>193</v>
      </c>
      <c r="K2554" t="s">
        <v>64</v>
      </c>
      <c r="L2554" t="s">
        <v>65</v>
      </c>
      <c r="M2554" t="s">
        <v>315</v>
      </c>
      <c r="N2554" t="s">
        <v>316</v>
      </c>
      <c r="O2554" t="s">
        <v>317</v>
      </c>
      <c r="P2554" t="s">
        <v>1192</v>
      </c>
      <c r="Q2554" t="s">
        <v>1193</v>
      </c>
      <c r="R2554" t="s">
        <v>131</v>
      </c>
      <c r="S2554" s="83">
        <v>0</v>
      </c>
      <c r="T2554" s="83">
        <v>26.6</v>
      </c>
      <c r="U2554" s="83">
        <v>-26.6</v>
      </c>
      <c r="V2554" s="83">
        <v>0</v>
      </c>
      <c r="W2554" s="83">
        <v>0</v>
      </c>
      <c r="X2554" s="83">
        <v>0.20489418659610917</v>
      </c>
      <c r="Y2554">
        <v>0</v>
      </c>
      <c r="Z2554" s="83">
        <v>-2.66</v>
      </c>
      <c r="AA2554" s="83">
        <v>-2.455105813403891</v>
      </c>
    </row>
    <row r="2555" spans="1:27" x14ac:dyDescent="0.25">
      <c r="A2555" t="s">
        <v>1529</v>
      </c>
      <c r="B2555" t="s">
        <v>1529</v>
      </c>
      <c r="C2555" t="s">
        <v>3128</v>
      </c>
      <c r="D2555" t="s">
        <v>2723</v>
      </c>
      <c r="E2555" t="s">
        <v>3129</v>
      </c>
      <c r="F2555" t="s">
        <v>2745</v>
      </c>
      <c r="G2555" t="s">
        <v>2310</v>
      </c>
      <c r="H2555" t="s">
        <v>2746</v>
      </c>
      <c r="I2555" t="s">
        <v>59</v>
      </c>
      <c r="J2555" t="s">
        <v>193</v>
      </c>
      <c r="K2555" t="s">
        <v>64</v>
      </c>
      <c r="L2555" t="s">
        <v>65</v>
      </c>
      <c r="M2555" t="s">
        <v>499</v>
      </c>
      <c r="N2555" t="s">
        <v>500</v>
      </c>
      <c r="O2555" t="s">
        <v>501</v>
      </c>
      <c r="P2555" t="s">
        <v>2650</v>
      </c>
      <c r="Q2555" t="s">
        <v>2651</v>
      </c>
      <c r="R2555" t="s">
        <v>131</v>
      </c>
      <c r="S2555" s="83">
        <v>590</v>
      </c>
      <c r="T2555" s="83">
        <v>0</v>
      </c>
      <c r="U2555" s="83">
        <v>590</v>
      </c>
      <c r="V2555" s="83">
        <v>0</v>
      </c>
      <c r="W2555" s="83">
        <v>0</v>
      </c>
      <c r="X2555" s="83">
        <v>0</v>
      </c>
      <c r="Y2555">
        <v>0</v>
      </c>
      <c r="Z2555" s="83">
        <v>59</v>
      </c>
      <c r="AA2555" s="83">
        <v>59</v>
      </c>
    </row>
    <row r="2556" spans="1:27" x14ac:dyDescent="0.25">
      <c r="A2556" t="s">
        <v>1529</v>
      </c>
      <c r="B2556" t="s">
        <v>1529</v>
      </c>
      <c r="C2556" t="s">
        <v>3128</v>
      </c>
      <c r="D2556" t="s">
        <v>2723</v>
      </c>
      <c r="E2556" t="s">
        <v>3129</v>
      </c>
      <c r="F2556" t="s">
        <v>2745</v>
      </c>
      <c r="G2556" t="s">
        <v>2310</v>
      </c>
      <c r="H2556" t="s">
        <v>2746</v>
      </c>
      <c r="I2556" t="s">
        <v>44</v>
      </c>
      <c r="J2556" t="s">
        <v>45</v>
      </c>
      <c r="K2556" t="s">
        <v>46</v>
      </c>
      <c r="L2556" t="s">
        <v>47</v>
      </c>
      <c r="M2556" t="s">
        <v>506</v>
      </c>
      <c r="N2556" t="s">
        <v>507</v>
      </c>
      <c r="O2556" t="s">
        <v>508</v>
      </c>
      <c r="P2556" t="s">
        <v>754</v>
      </c>
      <c r="Q2556" t="s">
        <v>755</v>
      </c>
      <c r="R2556" t="s">
        <v>131</v>
      </c>
      <c r="S2556" s="83">
        <v>45.3</v>
      </c>
      <c r="T2556" s="83">
        <v>0</v>
      </c>
      <c r="U2556" s="83">
        <v>45.3</v>
      </c>
      <c r="V2556" s="83">
        <v>0</v>
      </c>
      <c r="W2556" s="83">
        <v>0</v>
      </c>
      <c r="X2556" s="83">
        <v>0</v>
      </c>
      <c r="Y2556">
        <v>0</v>
      </c>
      <c r="Z2556" s="83">
        <v>4.53</v>
      </c>
      <c r="AA2556" s="83">
        <v>4.53</v>
      </c>
    </row>
    <row r="2557" spans="1:27" x14ac:dyDescent="0.25">
      <c r="A2557" t="s">
        <v>1529</v>
      </c>
      <c r="B2557" t="s">
        <v>1529</v>
      </c>
      <c r="C2557" t="s">
        <v>3128</v>
      </c>
      <c r="D2557" t="s">
        <v>2723</v>
      </c>
      <c r="E2557" t="s">
        <v>3129</v>
      </c>
      <c r="F2557" t="s">
        <v>2745</v>
      </c>
      <c r="G2557" t="s">
        <v>2310</v>
      </c>
      <c r="H2557" t="s">
        <v>2746</v>
      </c>
      <c r="I2557" t="s">
        <v>44</v>
      </c>
      <c r="J2557" t="s">
        <v>45</v>
      </c>
      <c r="K2557" t="s">
        <v>46</v>
      </c>
      <c r="L2557" t="s">
        <v>47</v>
      </c>
      <c r="M2557" t="s">
        <v>506</v>
      </c>
      <c r="N2557" t="s">
        <v>507</v>
      </c>
      <c r="O2557" t="s">
        <v>508</v>
      </c>
      <c r="P2557" t="s">
        <v>760</v>
      </c>
      <c r="Q2557" t="s">
        <v>761</v>
      </c>
      <c r="R2557" t="s">
        <v>131</v>
      </c>
      <c r="S2557" s="83">
        <v>16.25</v>
      </c>
      <c r="T2557" s="83">
        <v>102</v>
      </c>
      <c r="U2557" s="83">
        <v>-85.75</v>
      </c>
      <c r="V2557" s="83">
        <v>0</v>
      </c>
      <c r="W2557" s="83">
        <v>0</v>
      </c>
      <c r="X2557" s="83">
        <v>0.78568447491741111</v>
      </c>
      <c r="Y2557">
        <v>0</v>
      </c>
      <c r="Z2557" s="83">
        <v>-8.5750000000000011</v>
      </c>
      <c r="AA2557" s="83">
        <v>-7.7893155250825892</v>
      </c>
    </row>
    <row r="2558" spans="1:27" x14ac:dyDescent="0.25">
      <c r="A2558" t="s">
        <v>1529</v>
      </c>
      <c r="B2558" t="s">
        <v>1529</v>
      </c>
      <c r="C2558" t="s">
        <v>3128</v>
      </c>
      <c r="D2558" t="s">
        <v>2723</v>
      </c>
      <c r="E2558" t="s">
        <v>3129</v>
      </c>
      <c r="F2558" t="s">
        <v>2745</v>
      </c>
      <c r="G2558" t="s">
        <v>2310</v>
      </c>
      <c r="H2558" t="s">
        <v>2746</v>
      </c>
      <c r="I2558" t="s">
        <v>44</v>
      </c>
      <c r="J2558" t="s">
        <v>45</v>
      </c>
      <c r="K2558" t="s">
        <v>46</v>
      </c>
      <c r="L2558" t="s">
        <v>47</v>
      </c>
      <c r="M2558" t="s">
        <v>506</v>
      </c>
      <c r="N2558" t="s">
        <v>762</v>
      </c>
      <c r="O2558" t="s">
        <v>763</v>
      </c>
      <c r="P2558" t="s">
        <v>778</v>
      </c>
      <c r="Q2558" t="s">
        <v>779</v>
      </c>
      <c r="R2558" t="s">
        <v>131</v>
      </c>
      <c r="S2558" s="83">
        <v>0</v>
      </c>
      <c r="T2558" s="83">
        <v>153</v>
      </c>
      <c r="U2558" s="83">
        <v>-153</v>
      </c>
      <c r="V2558" s="83">
        <v>0</v>
      </c>
      <c r="W2558" s="83">
        <v>0</v>
      </c>
      <c r="X2558" s="83">
        <v>1.1785267123761165</v>
      </c>
      <c r="Y2558">
        <v>0</v>
      </c>
      <c r="Z2558" s="83">
        <v>-15.3</v>
      </c>
      <c r="AA2558" s="83">
        <v>-14.121473287623884</v>
      </c>
    </row>
    <row r="2559" spans="1:27" x14ac:dyDescent="0.25">
      <c r="A2559" t="s">
        <v>1529</v>
      </c>
      <c r="B2559" t="s">
        <v>1529</v>
      </c>
      <c r="C2559" t="s">
        <v>3128</v>
      </c>
      <c r="D2559" t="s">
        <v>2723</v>
      </c>
      <c r="E2559" t="s">
        <v>3129</v>
      </c>
      <c r="F2559" t="s">
        <v>2745</v>
      </c>
      <c r="G2559" t="s">
        <v>2310</v>
      </c>
      <c r="H2559" t="s">
        <v>2746</v>
      </c>
      <c r="I2559" t="s">
        <v>44</v>
      </c>
      <c r="J2559" t="s">
        <v>45</v>
      </c>
      <c r="K2559" t="s">
        <v>46</v>
      </c>
      <c r="L2559" t="s">
        <v>47</v>
      </c>
      <c r="M2559" t="s">
        <v>506</v>
      </c>
      <c r="N2559" t="s">
        <v>762</v>
      </c>
      <c r="O2559" t="s">
        <v>763</v>
      </c>
      <c r="P2559" t="s">
        <v>1067</v>
      </c>
      <c r="Q2559" t="s">
        <v>1068</v>
      </c>
      <c r="R2559" t="s">
        <v>131</v>
      </c>
      <c r="S2559" s="83">
        <v>0</v>
      </c>
      <c r="T2559" s="83">
        <v>9</v>
      </c>
      <c r="U2559" s="83">
        <v>-9</v>
      </c>
      <c r="V2559" s="83">
        <v>0</v>
      </c>
      <c r="W2559" s="83">
        <v>0</v>
      </c>
      <c r="X2559" s="83">
        <v>6.9325100728006864E-2</v>
      </c>
      <c r="Y2559">
        <v>0</v>
      </c>
      <c r="Z2559" s="83">
        <v>-0.9</v>
      </c>
      <c r="AA2559" s="83">
        <v>-0.83067489927199312</v>
      </c>
    </row>
    <row r="2560" spans="1:27" x14ac:dyDescent="0.25">
      <c r="A2560" t="s">
        <v>1529</v>
      </c>
      <c r="B2560" t="s">
        <v>1529</v>
      </c>
      <c r="C2560" t="s">
        <v>3128</v>
      </c>
      <c r="D2560" t="s">
        <v>2723</v>
      </c>
      <c r="E2560" t="s">
        <v>3129</v>
      </c>
      <c r="F2560" t="s">
        <v>2745</v>
      </c>
      <c r="G2560" t="s">
        <v>2310</v>
      </c>
      <c r="H2560" t="s">
        <v>2746</v>
      </c>
      <c r="I2560" t="s">
        <v>44</v>
      </c>
      <c r="J2560" t="s">
        <v>45</v>
      </c>
      <c r="K2560" t="s">
        <v>46</v>
      </c>
      <c r="L2560" t="s">
        <v>47</v>
      </c>
      <c r="M2560" t="s">
        <v>320</v>
      </c>
      <c r="N2560" t="s">
        <v>1074</v>
      </c>
      <c r="O2560" t="s">
        <v>1208</v>
      </c>
      <c r="P2560" t="s">
        <v>2572</v>
      </c>
      <c r="Q2560" t="s">
        <v>2573</v>
      </c>
      <c r="R2560" t="s">
        <v>131</v>
      </c>
      <c r="S2560" s="83">
        <v>0</v>
      </c>
      <c r="T2560" s="83">
        <v>120</v>
      </c>
      <c r="U2560" s="83">
        <v>-120</v>
      </c>
      <c r="V2560" s="83">
        <v>0</v>
      </c>
      <c r="W2560" s="83">
        <v>0</v>
      </c>
      <c r="X2560" s="83">
        <v>0.9243346763734247</v>
      </c>
      <c r="Y2560">
        <v>0</v>
      </c>
      <c r="Z2560" s="83">
        <v>-12</v>
      </c>
      <c r="AA2560" s="83">
        <v>-11.075665323626575</v>
      </c>
    </row>
    <row r="2561" spans="1:27" x14ac:dyDescent="0.25">
      <c r="A2561" t="s">
        <v>1529</v>
      </c>
      <c r="B2561" t="s">
        <v>1529</v>
      </c>
      <c r="C2561" t="s">
        <v>3128</v>
      </c>
      <c r="D2561" t="s">
        <v>2723</v>
      </c>
      <c r="E2561" t="s">
        <v>3129</v>
      </c>
      <c r="F2561" t="s">
        <v>2745</v>
      </c>
      <c r="G2561" t="s">
        <v>2310</v>
      </c>
      <c r="H2561" t="s">
        <v>2746</v>
      </c>
      <c r="I2561" t="s">
        <v>44</v>
      </c>
      <c r="J2561" t="s">
        <v>45</v>
      </c>
      <c r="K2561" t="s">
        <v>46</v>
      </c>
      <c r="L2561" t="s">
        <v>47</v>
      </c>
      <c r="M2561" t="s">
        <v>320</v>
      </c>
      <c r="N2561" t="s">
        <v>329</v>
      </c>
      <c r="O2561" t="s">
        <v>330</v>
      </c>
      <c r="P2561" t="s">
        <v>1942</v>
      </c>
      <c r="Q2561" t="s">
        <v>1943</v>
      </c>
      <c r="R2561" t="s">
        <v>131</v>
      </c>
      <c r="S2561" s="83">
        <v>15.5</v>
      </c>
      <c r="T2561" s="83">
        <v>0</v>
      </c>
      <c r="U2561" s="83">
        <v>15.5</v>
      </c>
      <c r="V2561" s="83">
        <v>0</v>
      </c>
      <c r="W2561" s="83">
        <v>0</v>
      </c>
      <c r="X2561" s="83">
        <v>0</v>
      </c>
      <c r="Y2561">
        <v>0</v>
      </c>
      <c r="Z2561" s="83">
        <v>1.55</v>
      </c>
      <c r="AA2561" s="83">
        <v>1.55</v>
      </c>
    </row>
    <row r="2562" spans="1:27" x14ac:dyDescent="0.25">
      <c r="A2562" t="s">
        <v>1529</v>
      </c>
      <c r="B2562" t="s">
        <v>1529</v>
      </c>
      <c r="C2562" t="s">
        <v>3128</v>
      </c>
      <c r="D2562" t="s">
        <v>2723</v>
      </c>
      <c r="E2562" t="s">
        <v>3129</v>
      </c>
      <c r="F2562" t="s">
        <v>2745</v>
      </c>
      <c r="G2562" t="s">
        <v>2310</v>
      </c>
      <c r="H2562" t="s">
        <v>2746</v>
      </c>
      <c r="I2562" t="s">
        <v>44</v>
      </c>
      <c r="J2562" t="s">
        <v>45</v>
      </c>
      <c r="K2562" t="s">
        <v>57</v>
      </c>
      <c r="L2562" t="s">
        <v>58</v>
      </c>
      <c r="M2562" t="s">
        <v>712</v>
      </c>
      <c r="N2562" t="s">
        <v>1107</v>
      </c>
      <c r="O2562" t="s">
        <v>1108</v>
      </c>
      <c r="P2562" t="s">
        <v>1109</v>
      </c>
      <c r="Q2562" t="s">
        <v>1110</v>
      </c>
      <c r="R2562" t="s">
        <v>131</v>
      </c>
      <c r="S2562" s="83">
        <v>0</v>
      </c>
      <c r="T2562" s="83">
        <v>125</v>
      </c>
      <c r="U2562" s="83">
        <v>-125</v>
      </c>
      <c r="V2562" s="83">
        <v>0</v>
      </c>
      <c r="W2562" s="83">
        <v>0</v>
      </c>
      <c r="X2562" s="83">
        <v>0.96284862122231751</v>
      </c>
      <c r="Y2562">
        <v>0</v>
      </c>
      <c r="Z2562" s="83">
        <v>-12.5</v>
      </c>
      <c r="AA2562" s="83">
        <v>-11.537151378777683</v>
      </c>
    </row>
    <row r="2563" spans="1:27" x14ac:dyDescent="0.25">
      <c r="A2563" t="s">
        <v>1529</v>
      </c>
      <c r="B2563" t="s">
        <v>1529</v>
      </c>
      <c r="C2563" t="s">
        <v>3128</v>
      </c>
      <c r="D2563" t="s">
        <v>2723</v>
      </c>
      <c r="E2563" t="s">
        <v>3129</v>
      </c>
      <c r="F2563" t="s">
        <v>2745</v>
      </c>
      <c r="G2563" t="s">
        <v>2310</v>
      </c>
      <c r="H2563" t="s">
        <v>2746</v>
      </c>
      <c r="I2563" t="s">
        <v>44</v>
      </c>
      <c r="J2563" t="s">
        <v>45</v>
      </c>
      <c r="K2563" t="s">
        <v>100</v>
      </c>
      <c r="L2563" t="s">
        <v>101</v>
      </c>
      <c r="M2563" t="s">
        <v>401</v>
      </c>
      <c r="N2563" t="s">
        <v>402</v>
      </c>
      <c r="O2563" t="s">
        <v>403</v>
      </c>
      <c r="P2563" t="s">
        <v>1418</v>
      </c>
      <c r="Q2563" t="s">
        <v>1419</v>
      </c>
      <c r="R2563" t="s">
        <v>131</v>
      </c>
      <c r="S2563" s="83">
        <v>0</v>
      </c>
      <c r="T2563" s="83">
        <v>66.72</v>
      </c>
      <c r="U2563" s="83">
        <v>-66.72</v>
      </c>
      <c r="V2563" s="83">
        <v>0</v>
      </c>
      <c r="W2563" s="83">
        <v>0</v>
      </c>
      <c r="X2563" s="83">
        <v>0.51393008006362417</v>
      </c>
      <c r="Y2563">
        <v>0</v>
      </c>
      <c r="Z2563" s="83">
        <v>-6.6720000000000006</v>
      </c>
      <c r="AA2563" s="83">
        <v>-6.1580699199363762</v>
      </c>
    </row>
    <row r="2564" spans="1:27" x14ac:dyDescent="0.25">
      <c r="A2564" t="s">
        <v>1529</v>
      </c>
      <c r="B2564" t="s">
        <v>1529</v>
      </c>
      <c r="C2564" t="s">
        <v>3128</v>
      </c>
      <c r="D2564" t="s">
        <v>2723</v>
      </c>
      <c r="E2564" t="s">
        <v>3129</v>
      </c>
      <c r="F2564" t="s">
        <v>2745</v>
      </c>
      <c r="G2564" t="s">
        <v>2310</v>
      </c>
      <c r="H2564" t="s">
        <v>2746</v>
      </c>
      <c r="I2564" t="s">
        <v>44</v>
      </c>
      <c r="J2564" t="s">
        <v>45</v>
      </c>
      <c r="K2564" t="s">
        <v>100</v>
      </c>
      <c r="L2564" t="s">
        <v>101</v>
      </c>
      <c r="M2564" t="s">
        <v>401</v>
      </c>
      <c r="N2564" t="s">
        <v>402</v>
      </c>
      <c r="O2564" t="s">
        <v>403</v>
      </c>
      <c r="P2564" t="s">
        <v>3272</v>
      </c>
      <c r="Q2564" t="s">
        <v>3273</v>
      </c>
      <c r="R2564" t="s">
        <v>131</v>
      </c>
      <c r="S2564" s="83">
        <v>0</v>
      </c>
      <c r="T2564" s="83">
        <v>249.06</v>
      </c>
      <c r="U2564" s="83">
        <v>-249.06</v>
      </c>
      <c r="V2564" s="83">
        <v>0</v>
      </c>
      <c r="W2564" s="83">
        <v>0</v>
      </c>
      <c r="X2564" s="83">
        <v>1.9184566208130431</v>
      </c>
      <c r="Y2564">
        <v>0</v>
      </c>
      <c r="Z2564" s="83">
        <v>-24.906000000000002</v>
      </c>
      <c r="AA2564" s="83">
        <v>-22.98754337918696</v>
      </c>
    </row>
    <row r="2565" spans="1:27" x14ac:dyDescent="0.25">
      <c r="A2565" t="s">
        <v>1529</v>
      </c>
      <c r="B2565" t="s">
        <v>1529</v>
      </c>
      <c r="C2565" t="s">
        <v>3128</v>
      </c>
      <c r="D2565" t="s">
        <v>2723</v>
      </c>
      <c r="E2565" t="s">
        <v>3129</v>
      </c>
      <c r="F2565" t="s">
        <v>2745</v>
      </c>
      <c r="G2565" t="s">
        <v>2310</v>
      </c>
      <c r="H2565" t="s">
        <v>2746</v>
      </c>
      <c r="I2565" t="s">
        <v>44</v>
      </c>
      <c r="J2565" t="s">
        <v>45</v>
      </c>
      <c r="K2565" t="s">
        <v>100</v>
      </c>
      <c r="L2565" t="s">
        <v>101</v>
      </c>
      <c r="M2565" t="s">
        <v>401</v>
      </c>
      <c r="N2565" t="s">
        <v>402</v>
      </c>
      <c r="O2565" t="s">
        <v>403</v>
      </c>
      <c r="P2565" t="s">
        <v>3973</v>
      </c>
      <c r="Q2565" t="s">
        <v>3974</v>
      </c>
      <c r="R2565" t="s">
        <v>131</v>
      </c>
      <c r="S2565" s="83">
        <v>73.400000000000006</v>
      </c>
      <c r="T2565" s="83">
        <v>58.8</v>
      </c>
      <c r="U2565" s="83">
        <v>14.600000000000009</v>
      </c>
      <c r="V2565" s="83">
        <v>0</v>
      </c>
      <c r="W2565" s="83">
        <v>0</v>
      </c>
      <c r="X2565" s="83">
        <v>0.45292399142297812</v>
      </c>
      <c r="Y2565">
        <v>0</v>
      </c>
      <c r="Z2565" s="83">
        <v>1.4600000000000009</v>
      </c>
      <c r="AA2565" s="83">
        <v>1.9129239914229794</v>
      </c>
    </row>
    <row r="2566" spans="1:27" x14ac:dyDescent="0.25">
      <c r="A2566" t="s">
        <v>1529</v>
      </c>
      <c r="B2566" t="s">
        <v>1529</v>
      </c>
      <c r="C2566" t="s">
        <v>3219</v>
      </c>
      <c r="D2566" t="s">
        <v>3220</v>
      </c>
      <c r="E2566" t="s">
        <v>3221</v>
      </c>
      <c r="F2566" t="s">
        <v>2745</v>
      </c>
      <c r="G2566" t="s">
        <v>2310</v>
      </c>
      <c r="H2566" t="s">
        <v>3222</v>
      </c>
      <c r="I2566" t="s">
        <v>59</v>
      </c>
      <c r="J2566" t="s">
        <v>127</v>
      </c>
      <c r="K2566" t="s">
        <v>75</v>
      </c>
      <c r="L2566" t="s">
        <v>76</v>
      </c>
      <c r="M2566" t="s">
        <v>133</v>
      </c>
      <c r="N2566" t="s">
        <v>149</v>
      </c>
      <c r="O2566" t="s">
        <v>150</v>
      </c>
      <c r="P2566" t="s">
        <v>376</v>
      </c>
      <c r="Q2566" t="s">
        <v>377</v>
      </c>
      <c r="R2566" t="s">
        <v>131</v>
      </c>
      <c r="S2566" s="83">
        <v>679.8</v>
      </c>
      <c r="T2566" s="83">
        <v>665.1</v>
      </c>
      <c r="U2566" s="83">
        <v>14.69999999999996</v>
      </c>
      <c r="V2566" s="83">
        <v>0</v>
      </c>
      <c r="W2566" s="83">
        <v>0</v>
      </c>
      <c r="X2566" s="83">
        <v>5.1231249437997066</v>
      </c>
      <c r="Y2566">
        <v>0</v>
      </c>
      <c r="Z2566" s="83">
        <v>1.4699999999999953</v>
      </c>
      <c r="AA2566" s="83">
        <v>6.5931249437997046</v>
      </c>
    </row>
    <row r="2567" spans="1:27" x14ac:dyDescent="0.25">
      <c r="A2567" t="s">
        <v>1529</v>
      </c>
      <c r="B2567" t="s">
        <v>1529</v>
      </c>
      <c r="C2567" t="s">
        <v>3219</v>
      </c>
      <c r="D2567" t="s">
        <v>3220</v>
      </c>
      <c r="E2567" t="s">
        <v>3221</v>
      </c>
      <c r="F2567" t="s">
        <v>2745</v>
      </c>
      <c r="G2567" t="s">
        <v>2310</v>
      </c>
      <c r="H2567" t="s">
        <v>3222</v>
      </c>
      <c r="I2567" t="s">
        <v>59</v>
      </c>
      <c r="J2567" t="s">
        <v>127</v>
      </c>
      <c r="K2567" t="s">
        <v>75</v>
      </c>
      <c r="L2567" t="s">
        <v>76</v>
      </c>
      <c r="M2567" t="s">
        <v>133</v>
      </c>
      <c r="N2567" t="s">
        <v>149</v>
      </c>
      <c r="O2567" t="s">
        <v>150</v>
      </c>
      <c r="P2567" t="s">
        <v>1004</v>
      </c>
      <c r="Q2567" t="s">
        <v>1005</v>
      </c>
      <c r="R2567" t="s">
        <v>131</v>
      </c>
      <c r="S2567" s="83">
        <v>123.6</v>
      </c>
      <c r="T2567" s="83">
        <v>193.66</v>
      </c>
      <c r="U2567" s="83">
        <v>-70.06</v>
      </c>
      <c r="V2567" s="83">
        <v>0</v>
      </c>
      <c r="W2567" s="83">
        <v>0</v>
      </c>
      <c r="X2567" s="83">
        <v>1.4917221118873121</v>
      </c>
      <c r="Y2567">
        <v>0</v>
      </c>
      <c r="Z2567" s="83">
        <v>-7.0060000000000002</v>
      </c>
      <c r="AA2567" s="83">
        <v>-5.5142778881126873</v>
      </c>
    </row>
    <row r="2568" spans="1:27" x14ac:dyDescent="0.25">
      <c r="A2568" t="s">
        <v>1529</v>
      </c>
      <c r="B2568" t="s">
        <v>1529</v>
      </c>
      <c r="C2568" t="s">
        <v>3219</v>
      </c>
      <c r="D2568" t="s">
        <v>3220</v>
      </c>
      <c r="E2568" t="s">
        <v>3221</v>
      </c>
      <c r="F2568" t="s">
        <v>2745</v>
      </c>
      <c r="G2568" t="s">
        <v>2310</v>
      </c>
      <c r="H2568" t="s">
        <v>3222</v>
      </c>
      <c r="I2568" t="s">
        <v>59</v>
      </c>
      <c r="J2568" t="s">
        <v>127</v>
      </c>
      <c r="K2568" t="s">
        <v>75</v>
      </c>
      <c r="L2568" t="s">
        <v>76</v>
      </c>
      <c r="M2568" t="s">
        <v>133</v>
      </c>
      <c r="N2568" t="s">
        <v>149</v>
      </c>
      <c r="O2568" t="s">
        <v>150</v>
      </c>
      <c r="P2568" t="s">
        <v>307</v>
      </c>
      <c r="Q2568" t="s">
        <v>308</v>
      </c>
      <c r="R2568" t="s">
        <v>131</v>
      </c>
      <c r="S2568" s="83">
        <v>218.4</v>
      </c>
      <c r="T2568" s="83">
        <v>158.76</v>
      </c>
      <c r="U2568" s="83">
        <v>59.640000000000015</v>
      </c>
      <c r="V2568" s="83">
        <v>0</v>
      </c>
      <c r="W2568" s="83">
        <v>0</v>
      </c>
      <c r="X2568" s="83">
        <v>1.2228947768420408</v>
      </c>
      <c r="Y2568">
        <v>0</v>
      </c>
      <c r="Z2568" s="83">
        <v>5.964000000000004</v>
      </c>
      <c r="AA2568" s="83">
        <v>7.1868947768420455</v>
      </c>
    </row>
    <row r="2569" spans="1:27" x14ac:dyDescent="0.25">
      <c r="A2569" t="s">
        <v>1529</v>
      </c>
      <c r="B2569" t="s">
        <v>1529</v>
      </c>
      <c r="C2569" t="s">
        <v>3219</v>
      </c>
      <c r="D2569" t="s">
        <v>3220</v>
      </c>
      <c r="E2569" t="s">
        <v>3221</v>
      </c>
      <c r="F2569" t="s">
        <v>2745</v>
      </c>
      <c r="G2569" t="s">
        <v>2310</v>
      </c>
      <c r="H2569" t="s">
        <v>3222</v>
      </c>
      <c r="I2569" t="s">
        <v>59</v>
      </c>
      <c r="J2569" t="s">
        <v>193</v>
      </c>
      <c r="K2569" t="s">
        <v>60</v>
      </c>
      <c r="L2569" t="s">
        <v>61</v>
      </c>
      <c r="M2569" t="s">
        <v>194</v>
      </c>
      <c r="N2569" t="s">
        <v>656</v>
      </c>
      <c r="O2569" t="s">
        <v>657</v>
      </c>
      <c r="P2569" t="s">
        <v>1019</v>
      </c>
      <c r="Q2569" t="s">
        <v>1020</v>
      </c>
      <c r="R2569" t="s">
        <v>131</v>
      </c>
      <c r="S2569" s="83">
        <v>93.84</v>
      </c>
      <c r="T2569" s="83">
        <v>82.88</v>
      </c>
      <c r="U2569" s="83">
        <v>10.960000000000008</v>
      </c>
      <c r="V2569" s="83">
        <v>0</v>
      </c>
      <c r="W2569" s="83">
        <v>0</v>
      </c>
      <c r="X2569" s="83">
        <v>0.63840714981524538</v>
      </c>
      <c r="Y2569">
        <v>0</v>
      </c>
      <c r="Z2569" s="83">
        <v>1.0960000000000001</v>
      </c>
      <c r="AA2569" s="83">
        <v>1.7344071498152456</v>
      </c>
    </row>
    <row r="2570" spans="1:27" x14ac:dyDescent="0.25">
      <c r="A2570" t="s">
        <v>1529</v>
      </c>
      <c r="B2570" t="s">
        <v>1529</v>
      </c>
      <c r="C2570" t="s">
        <v>3219</v>
      </c>
      <c r="D2570" t="s">
        <v>3220</v>
      </c>
      <c r="E2570" t="s">
        <v>3221</v>
      </c>
      <c r="F2570" t="s">
        <v>2745</v>
      </c>
      <c r="G2570" t="s">
        <v>2310</v>
      </c>
      <c r="H2570" t="s">
        <v>3222</v>
      </c>
      <c r="I2570" t="s">
        <v>59</v>
      </c>
      <c r="J2570" t="s">
        <v>193</v>
      </c>
      <c r="K2570" t="s">
        <v>60</v>
      </c>
      <c r="L2570" t="s">
        <v>61</v>
      </c>
      <c r="M2570" t="s">
        <v>194</v>
      </c>
      <c r="N2570" t="s">
        <v>750</v>
      </c>
      <c r="O2570" t="s">
        <v>751</v>
      </c>
      <c r="P2570" t="s">
        <v>892</v>
      </c>
      <c r="Q2570" t="s">
        <v>893</v>
      </c>
      <c r="R2570" t="s">
        <v>131</v>
      </c>
      <c r="S2570" s="83">
        <v>0</v>
      </c>
      <c r="T2570" s="83">
        <v>80.64</v>
      </c>
      <c r="U2570" s="83">
        <v>-80.64</v>
      </c>
      <c r="V2570" s="83">
        <v>0</v>
      </c>
      <c r="W2570" s="83">
        <v>0</v>
      </c>
      <c r="X2570" s="83">
        <v>0.62115290252294153</v>
      </c>
      <c r="Y2570">
        <v>0</v>
      </c>
      <c r="Z2570" s="83">
        <v>-8.0640000000000001</v>
      </c>
      <c r="AA2570" s="83">
        <v>-7.4428470974770589</v>
      </c>
    </row>
    <row r="2571" spans="1:27" x14ac:dyDescent="0.25">
      <c r="A2571" t="s">
        <v>1529</v>
      </c>
      <c r="B2571" t="s">
        <v>1529</v>
      </c>
      <c r="C2571" t="s">
        <v>3219</v>
      </c>
      <c r="D2571" t="s">
        <v>3220</v>
      </c>
      <c r="E2571" t="s">
        <v>3221</v>
      </c>
      <c r="F2571" t="s">
        <v>2745</v>
      </c>
      <c r="G2571" t="s">
        <v>2310</v>
      </c>
      <c r="H2571" t="s">
        <v>3222</v>
      </c>
      <c r="I2571" t="s">
        <v>59</v>
      </c>
      <c r="J2571" t="s">
        <v>193</v>
      </c>
      <c r="K2571" t="s">
        <v>60</v>
      </c>
      <c r="L2571" t="s">
        <v>61</v>
      </c>
      <c r="M2571" t="s">
        <v>194</v>
      </c>
      <c r="N2571" t="s">
        <v>750</v>
      </c>
      <c r="O2571" t="s">
        <v>751</v>
      </c>
      <c r="P2571" t="s">
        <v>1152</v>
      </c>
      <c r="Q2571" t="s">
        <v>1153</v>
      </c>
      <c r="R2571" t="s">
        <v>131</v>
      </c>
      <c r="S2571" s="83">
        <v>358</v>
      </c>
      <c r="T2571" s="83">
        <v>621.78</v>
      </c>
      <c r="U2571" s="83">
        <v>-263.77999999999997</v>
      </c>
      <c r="V2571" s="83">
        <v>0</v>
      </c>
      <c r="W2571" s="83">
        <v>0</v>
      </c>
      <c r="X2571" s="83">
        <v>4.7894401256289001</v>
      </c>
      <c r="Y2571">
        <v>0</v>
      </c>
      <c r="Z2571" s="83">
        <v>-26.377999999999993</v>
      </c>
      <c r="AA2571" s="83">
        <v>-21.588559874371093</v>
      </c>
    </row>
    <row r="2572" spans="1:27" x14ac:dyDescent="0.25">
      <c r="A2572" t="s">
        <v>1529</v>
      </c>
      <c r="B2572" t="s">
        <v>1529</v>
      </c>
      <c r="C2572" t="s">
        <v>3219</v>
      </c>
      <c r="D2572" t="s">
        <v>3220</v>
      </c>
      <c r="E2572" t="s">
        <v>3221</v>
      </c>
      <c r="F2572" t="s">
        <v>2745</v>
      </c>
      <c r="G2572" t="s">
        <v>2310</v>
      </c>
      <c r="H2572" t="s">
        <v>3222</v>
      </c>
      <c r="I2572" t="s">
        <v>59</v>
      </c>
      <c r="J2572" t="s">
        <v>193</v>
      </c>
      <c r="K2572" t="s">
        <v>60</v>
      </c>
      <c r="L2572" t="s">
        <v>61</v>
      </c>
      <c r="M2572" t="s">
        <v>194</v>
      </c>
      <c r="N2572" t="s">
        <v>750</v>
      </c>
      <c r="O2572" t="s">
        <v>751</v>
      </c>
      <c r="P2572" t="s">
        <v>1154</v>
      </c>
      <c r="Q2572" t="s">
        <v>1155</v>
      </c>
      <c r="R2572" t="s">
        <v>131</v>
      </c>
      <c r="S2572" s="83">
        <v>32.44</v>
      </c>
      <c r="T2572" s="83">
        <v>0</v>
      </c>
      <c r="U2572" s="83">
        <v>32.44</v>
      </c>
      <c r="V2572" s="83">
        <v>0</v>
      </c>
      <c r="W2572" s="83">
        <v>0</v>
      </c>
      <c r="X2572" s="83">
        <v>0</v>
      </c>
      <c r="Y2572">
        <v>0</v>
      </c>
      <c r="Z2572" s="83">
        <v>3.2439999999999998</v>
      </c>
      <c r="AA2572" s="83">
        <v>3.2439999999999998</v>
      </c>
    </row>
    <row r="2573" spans="1:27" x14ac:dyDescent="0.25">
      <c r="A2573" t="s">
        <v>1529</v>
      </c>
      <c r="B2573" t="s">
        <v>1529</v>
      </c>
      <c r="C2573" t="s">
        <v>3219</v>
      </c>
      <c r="D2573" t="s">
        <v>3220</v>
      </c>
      <c r="E2573" t="s">
        <v>3221</v>
      </c>
      <c r="F2573" t="s">
        <v>2745</v>
      </c>
      <c r="G2573" t="s">
        <v>2310</v>
      </c>
      <c r="H2573" t="s">
        <v>3222</v>
      </c>
      <c r="I2573" t="s">
        <v>59</v>
      </c>
      <c r="J2573" t="s">
        <v>193</v>
      </c>
      <c r="K2573" t="s">
        <v>60</v>
      </c>
      <c r="L2573" t="s">
        <v>61</v>
      </c>
      <c r="M2573" t="s">
        <v>194</v>
      </c>
      <c r="N2573" t="s">
        <v>199</v>
      </c>
      <c r="O2573" t="s">
        <v>200</v>
      </c>
      <c r="P2573" t="s">
        <v>201</v>
      </c>
      <c r="Q2573" t="s">
        <v>202</v>
      </c>
      <c r="R2573" t="s">
        <v>131</v>
      </c>
      <c r="S2573" s="83">
        <v>28.62</v>
      </c>
      <c r="T2573" s="83">
        <v>0</v>
      </c>
      <c r="U2573" s="83">
        <v>28.62</v>
      </c>
      <c r="V2573" s="83">
        <v>0</v>
      </c>
      <c r="W2573" s="83">
        <v>0</v>
      </c>
      <c r="X2573" s="83">
        <v>0</v>
      </c>
      <c r="Y2573">
        <v>0</v>
      </c>
      <c r="Z2573" s="83">
        <v>2.8620000000000001</v>
      </c>
      <c r="AA2573" s="83">
        <v>2.8620000000000001</v>
      </c>
    </row>
    <row r="2574" spans="1:27" x14ac:dyDescent="0.25">
      <c r="A2574" t="s">
        <v>1529</v>
      </c>
      <c r="B2574" t="s">
        <v>1529</v>
      </c>
      <c r="C2574" t="s">
        <v>3219</v>
      </c>
      <c r="D2574" t="s">
        <v>3220</v>
      </c>
      <c r="E2574" t="s">
        <v>3221</v>
      </c>
      <c r="F2574" t="s">
        <v>2745</v>
      </c>
      <c r="G2574" t="s">
        <v>2310</v>
      </c>
      <c r="H2574" t="s">
        <v>3222</v>
      </c>
      <c r="I2574" t="s">
        <v>59</v>
      </c>
      <c r="J2574" t="s">
        <v>193</v>
      </c>
      <c r="K2574" t="s">
        <v>60</v>
      </c>
      <c r="L2574" t="s">
        <v>61</v>
      </c>
      <c r="M2574" t="s">
        <v>194</v>
      </c>
      <c r="N2574" t="s">
        <v>347</v>
      </c>
      <c r="O2574" t="s">
        <v>348</v>
      </c>
      <c r="P2574" t="s">
        <v>1158</v>
      </c>
      <c r="Q2574" t="s">
        <v>1159</v>
      </c>
      <c r="R2574" t="s">
        <v>131</v>
      </c>
      <c r="S2574" s="83">
        <v>26.52</v>
      </c>
      <c r="T2574" s="83">
        <v>57.96</v>
      </c>
      <c r="U2574" s="83">
        <v>-31.44</v>
      </c>
      <c r="V2574" s="83">
        <v>0</v>
      </c>
      <c r="W2574" s="83">
        <v>0</v>
      </c>
      <c r="X2574" s="83">
        <v>0.44645364868836418</v>
      </c>
      <c r="Y2574">
        <v>0</v>
      </c>
      <c r="Z2574" s="83">
        <v>-3.1440000000000001</v>
      </c>
      <c r="AA2574" s="83">
        <v>-2.6975463513116358</v>
      </c>
    </row>
    <row r="2575" spans="1:27" x14ac:dyDescent="0.25">
      <c r="A2575" t="s">
        <v>1529</v>
      </c>
      <c r="B2575" t="s">
        <v>1529</v>
      </c>
      <c r="C2575" t="s">
        <v>3219</v>
      </c>
      <c r="D2575" t="s">
        <v>3220</v>
      </c>
      <c r="E2575" t="s">
        <v>3221</v>
      </c>
      <c r="F2575" t="s">
        <v>2745</v>
      </c>
      <c r="G2575" t="s">
        <v>2310</v>
      </c>
      <c r="H2575" t="s">
        <v>3222</v>
      </c>
      <c r="I2575" t="s">
        <v>59</v>
      </c>
      <c r="J2575" t="s">
        <v>193</v>
      </c>
      <c r="K2575" t="s">
        <v>60</v>
      </c>
      <c r="L2575" t="s">
        <v>61</v>
      </c>
      <c r="M2575" t="s">
        <v>194</v>
      </c>
      <c r="N2575" t="s">
        <v>311</v>
      </c>
      <c r="O2575" t="s">
        <v>894</v>
      </c>
      <c r="P2575" t="s">
        <v>895</v>
      </c>
      <c r="Q2575" t="s">
        <v>896</v>
      </c>
      <c r="R2575" t="s">
        <v>131</v>
      </c>
      <c r="S2575" s="83">
        <v>1125.6000000000001</v>
      </c>
      <c r="T2575" s="83">
        <v>1069.1099999999999</v>
      </c>
      <c r="U2575" s="83">
        <v>56.490000000000236</v>
      </c>
      <c r="V2575" s="83">
        <v>0</v>
      </c>
      <c r="W2575" s="83">
        <v>0</v>
      </c>
      <c r="X2575" s="83">
        <v>8.2351287154799344</v>
      </c>
      <c r="Y2575">
        <v>0</v>
      </c>
      <c r="Z2575" s="83">
        <v>5.6490000000000151</v>
      </c>
      <c r="AA2575" s="83">
        <v>13.884128715479946</v>
      </c>
    </row>
    <row r="2576" spans="1:27" x14ac:dyDescent="0.25">
      <c r="A2576" t="s">
        <v>1529</v>
      </c>
      <c r="B2576" t="s">
        <v>1529</v>
      </c>
      <c r="C2576" t="s">
        <v>3219</v>
      </c>
      <c r="D2576" t="s">
        <v>3220</v>
      </c>
      <c r="E2576" t="s">
        <v>3221</v>
      </c>
      <c r="F2576" t="s">
        <v>2745</v>
      </c>
      <c r="G2576" t="s">
        <v>2310</v>
      </c>
      <c r="H2576" t="s">
        <v>3222</v>
      </c>
      <c r="I2576" t="s">
        <v>59</v>
      </c>
      <c r="J2576" t="s">
        <v>193</v>
      </c>
      <c r="K2576" t="s">
        <v>60</v>
      </c>
      <c r="L2576" t="s">
        <v>61</v>
      </c>
      <c r="M2576" t="s">
        <v>194</v>
      </c>
      <c r="N2576" t="s">
        <v>311</v>
      </c>
      <c r="O2576" t="s">
        <v>894</v>
      </c>
      <c r="P2576" t="s">
        <v>1160</v>
      </c>
      <c r="Q2576" t="s">
        <v>1161</v>
      </c>
      <c r="R2576" t="s">
        <v>131</v>
      </c>
      <c r="S2576" s="83">
        <v>124.56</v>
      </c>
      <c r="T2576" s="83">
        <v>0</v>
      </c>
      <c r="U2576" s="83">
        <v>124.56</v>
      </c>
      <c r="V2576" s="83">
        <v>0</v>
      </c>
      <c r="W2576" s="83">
        <v>0</v>
      </c>
      <c r="X2576" s="83">
        <v>0</v>
      </c>
      <c r="Y2576">
        <v>0</v>
      </c>
      <c r="Z2576" s="83">
        <v>12.456000000000001</v>
      </c>
      <c r="AA2576" s="83">
        <v>12.456000000000001</v>
      </c>
    </row>
    <row r="2577" spans="1:27" x14ac:dyDescent="0.25">
      <c r="A2577" t="s">
        <v>1529</v>
      </c>
      <c r="B2577" t="s">
        <v>1529</v>
      </c>
      <c r="C2577" t="s">
        <v>3219</v>
      </c>
      <c r="D2577" t="s">
        <v>3220</v>
      </c>
      <c r="E2577" t="s">
        <v>3221</v>
      </c>
      <c r="F2577" t="s">
        <v>2745</v>
      </c>
      <c r="G2577" t="s">
        <v>2310</v>
      </c>
      <c r="H2577" t="s">
        <v>3222</v>
      </c>
      <c r="I2577" t="s">
        <v>59</v>
      </c>
      <c r="J2577" t="s">
        <v>193</v>
      </c>
      <c r="K2577" t="s">
        <v>60</v>
      </c>
      <c r="L2577" t="s">
        <v>61</v>
      </c>
      <c r="M2577" t="s">
        <v>194</v>
      </c>
      <c r="N2577" t="s">
        <v>1916</v>
      </c>
      <c r="O2577" t="s">
        <v>1495</v>
      </c>
      <c r="P2577" t="s">
        <v>1923</v>
      </c>
      <c r="Q2577" t="s">
        <v>1924</v>
      </c>
      <c r="R2577" t="s">
        <v>131</v>
      </c>
      <c r="S2577" s="83">
        <v>187.2</v>
      </c>
      <c r="T2577" s="83">
        <v>0</v>
      </c>
      <c r="U2577" s="83">
        <v>187.2</v>
      </c>
      <c r="V2577" s="83">
        <v>0</v>
      </c>
      <c r="W2577" s="83">
        <v>0</v>
      </c>
      <c r="X2577" s="83">
        <v>0</v>
      </c>
      <c r="Y2577">
        <v>0</v>
      </c>
      <c r="Z2577" s="83">
        <v>18.72</v>
      </c>
      <c r="AA2577" s="83">
        <v>18.72</v>
      </c>
    </row>
    <row r="2578" spans="1:27" x14ac:dyDescent="0.25">
      <c r="A2578" t="s">
        <v>1529</v>
      </c>
      <c r="B2578" t="s">
        <v>1529</v>
      </c>
      <c r="C2578" t="s">
        <v>3219</v>
      </c>
      <c r="D2578" t="s">
        <v>3220</v>
      </c>
      <c r="E2578" t="s">
        <v>3221</v>
      </c>
      <c r="F2578" t="s">
        <v>2745</v>
      </c>
      <c r="G2578" t="s">
        <v>2310</v>
      </c>
      <c r="H2578" t="s">
        <v>3222</v>
      </c>
      <c r="I2578" t="s">
        <v>59</v>
      </c>
      <c r="J2578" t="s">
        <v>193</v>
      </c>
      <c r="K2578" t="s">
        <v>60</v>
      </c>
      <c r="L2578" t="s">
        <v>61</v>
      </c>
      <c r="M2578" t="s">
        <v>194</v>
      </c>
      <c r="N2578" t="s">
        <v>1916</v>
      </c>
      <c r="O2578" t="s">
        <v>1495</v>
      </c>
      <c r="P2578" t="s">
        <v>1919</v>
      </c>
      <c r="Q2578" t="s">
        <v>1920</v>
      </c>
      <c r="R2578" t="s">
        <v>131</v>
      </c>
      <c r="S2578" s="83">
        <v>0</v>
      </c>
      <c r="T2578" s="83">
        <v>65.099999999999994</v>
      </c>
      <c r="U2578" s="83">
        <v>-65.099999999999994</v>
      </c>
      <c r="V2578" s="83">
        <v>0</v>
      </c>
      <c r="W2578" s="83">
        <v>0</v>
      </c>
      <c r="X2578" s="83">
        <v>0.50145156193258289</v>
      </c>
      <c r="Y2578">
        <v>0</v>
      </c>
      <c r="Z2578" s="83">
        <v>-6.51</v>
      </c>
      <c r="AA2578" s="83">
        <v>-6.0085484380674172</v>
      </c>
    </row>
    <row r="2579" spans="1:27" x14ac:dyDescent="0.25">
      <c r="A2579" t="s">
        <v>1529</v>
      </c>
      <c r="B2579" t="s">
        <v>1529</v>
      </c>
      <c r="C2579" t="s">
        <v>3219</v>
      </c>
      <c r="D2579" t="s">
        <v>3220</v>
      </c>
      <c r="E2579" t="s">
        <v>3221</v>
      </c>
      <c r="F2579" t="s">
        <v>2745</v>
      </c>
      <c r="G2579" t="s">
        <v>2310</v>
      </c>
      <c r="H2579" t="s">
        <v>3222</v>
      </c>
      <c r="I2579" t="s">
        <v>59</v>
      </c>
      <c r="J2579" t="s">
        <v>193</v>
      </c>
      <c r="K2579" t="s">
        <v>62</v>
      </c>
      <c r="L2579" t="s">
        <v>63</v>
      </c>
      <c r="M2579" t="s">
        <v>660</v>
      </c>
      <c r="N2579" t="s">
        <v>661</v>
      </c>
      <c r="O2579" t="s">
        <v>662</v>
      </c>
      <c r="P2579" t="s">
        <v>1037</v>
      </c>
      <c r="Q2579" t="s">
        <v>1038</v>
      </c>
      <c r="R2579" t="s">
        <v>131</v>
      </c>
      <c r="S2579" s="83">
        <v>0</v>
      </c>
      <c r="T2579" s="83">
        <v>278.64</v>
      </c>
      <c r="U2579" s="83">
        <v>-278.64</v>
      </c>
      <c r="V2579" s="83">
        <v>0</v>
      </c>
      <c r="W2579" s="83">
        <v>0</v>
      </c>
      <c r="X2579" s="83">
        <v>2.1463051185390922</v>
      </c>
      <c r="Y2579">
        <v>0</v>
      </c>
      <c r="Z2579" s="83">
        <v>-27.864000000000001</v>
      </c>
      <c r="AA2579" s="83">
        <v>-25.717694881460908</v>
      </c>
    </row>
    <row r="2580" spans="1:27" x14ac:dyDescent="0.25">
      <c r="A2580" t="s">
        <v>1529</v>
      </c>
      <c r="B2580" t="s">
        <v>1529</v>
      </c>
      <c r="C2580" t="s">
        <v>3219</v>
      </c>
      <c r="D2580" t="s">
        <v>3220</v>
      </c>
      <c r="E2580" t="s">
        <v>3221</v>
      </c>
      <c r="F2580" t="s">
        <v>2745</v>
      </c>
      <c r="G2580" t="s">
        <v>2310</v>
      </c>
      <c r="H2580" t="s">
        <v>3222</v>
      </c>
      <c r="I2580" t="s">
        <v>59</v>
      </c>
      <c r="J2580" t="s">
        <v>193</v>
      </c>
      <c r="K2580" t="s">
        <v>62</v>
      </c>
      <c r="L2580" t="s">
        <v>63</v>
      </c>
      <c r="M2580" t="s">
        <v>660</v>
      </c>
      <c r="N2580" t="s">
        <v>661</v>
      </c>
      <c r="O2580" t="s">
        <v>662</v>
      </c>
      <c r="P2580" t="s">
        <v>663</v>
      </c>
      <c r="Q2580" t="s">
        <v>664</v>
      </c>
      <c r="R2580" t="s">
        <v>131</v>
      </c>
      <c r="S2580" s="83">
        <v>6640.9299999999994</v>
      </c>
      <c r="T2580" s="83">
        <v>6490.8</v>
      </c>
      <c r="U2580" s="83">
        <v>150.1299999999992</v>
      </c>
      <c r="V2580" s="83">
        <v>0</v>
      </c>
      <c r="W2580" s="83">
        <v>0</v>
      </c>
      <c r="X2580" s="83">
        <v>49.997262645038546</v>
      </c>
      <c r="Y2580">
        <v>0</v>
      </c>
      <c r="Z2580" s="83">
        <v>15.01299999999992</v>
      </c>
      <c r="AA2580" s="83">
        <v>65.010262645038438</v>
      </c>
    </row>
    <row r="2581" spans="1:27" x14ac:dyDescent="0.25">
      <c r="A2581" t="s">
        <v>1529</v>
      </c>
      <c r="B2581" t="s">
        <v>1529</v>
      </c>
      <c r="C2581" t="s">
        <v>3219</v>
      </c>
      <c r="D2581" t="s">
        <v>3220</v>
      </c>
      <c r="E2581" t="s">
        <v>3221</v>
      </c>
      <c r="F2581" t="s">
        <v>2745</v>
      </c>
      <c r="G2581" t="s">
        <v>2310</v>
      </c>
      <c r="H2581" t="s">
        <v>3222</v>
      </c>
      <c r="I2581" t="s">
        <v>59</v>
      </c>
      <c r="J2581" t="s">
        <v>193</v>
      </c>
      <c r="K2581" t="s">
        <v>62</v>
      </c>
      <c r="L2581" t="s">
        <v>63</v>
      </c>
      <c r="M2581" t="s">
        <v>660</v>
      </c>
      <c r="N2581" t="s">
        <v>661</v>
      </c>
      <c r="O2581" t="s">
        <v>662</v>
      </c>
      <c r="P2581" t="s">
        <v>1166</v>
      </c>
      <c r="Q2581" t="s">
        <v>1167</v>
      </c>
      <c r="R2581" t="s">
        <v>131</v>
      </c>
      <c r="S2581" s="83">
        <v>1593.8399999999997</v>
      </c>
      <c r="T2581" s="83">
        <v>1890</v>
      </c>
      <c r="U2581" s="83">
        <v>-296.16000000000031</v>
      </c>
      <c r="V2581" s="83">
        <v>0</v>
      </c>
      <c r="W2581" s="83">
        <v>0</v>
      </c>
      <c r="X2581" s="83">
        <v>14.55827115288144</v>
      </c>
      <c r="Y2581">
        <v>0</v>
      </c>
      <c r="Z2581" s="83">
        <v>-29.616000000000014</v>
      </c>
      <c r="AA2581" s="83">
        <v>-15.057728847118568</v>
      </c>
    </row>
    <row r="2582" spans="1:27" x14ac:dyDescent="0.25">
      <c r="A2582" t="s">
        <v>1529</v>
      </c>
      <c r="B2582" t="s">
        <v>1529</v>
      </c>
      <c r="C2582" t="s">
        <v>3219</v>
      </c>
      <c r="D2582" t="s">
        <v>3220</v>
      </c>
      <c r="E2582" t="s">
        <v>3221</v>
      </c>
      <c r="F2582" t="s">
        <v>2745</v>
      </c>
      <c r="G2582" t="s">
        <v>2310</v>
      </c>
      <c r="H2582" t="s">
        <v>3222</v>
      </c>
      <c r="I2582" t="s">
        <v>59</v>
      </c>
      <c r="J2582" t="s">
        <v>193</v>
      </c>
      <c r="K2582" t="s">
        <v>62</v>
      </c>
      <c r="L2582" t="s">
        <v>63</v>
      </c>
      <c r="M2582" t="s">
        <v>660</v>
      </c>
      <c r="N2582" t="s">
        <v>661</v>
      </c>
      <c r="O2582" t="s">
        <v>662</v>
      </c>
      <c r="P2582" t="s">
        <v>2174</v>
      </c>
      <c r="Q2582" t="s">
        <v>2175</v>
      </c>
      <c r="R2582" t="s">
        <v>131</v>
      </c>
      <c r="S2582" s="83">
        <v>317.2</v>
      </c>
      <c r="T2582" s="83">
        <v>317.2</v>
      </c>
      <c r="U2582" s="83">
        <v>0</v>
      </c>
      <c r="V2582" s="83">
        <v>0</v>
      </c>
      <c r="W2582" s="83">
        <v>0</v>
      </c>
      <c r="X2582" s="83">
        <v>2.4433246612137531</v>
      </c>
      <c r="Y2582">
        <v>0</v>
      </c>
      <c r="Z2582" s="83">
        <v>0</v>
      </c>
      <c r="AA2582" s="83">
        <v>2.4433246612137545</v>
      </c>
    </row>
    <row r="2583" spans="1:27" x14ac:dyDescent="0.25">
      <c r="A2583" t="s">
        <v>1529</v>
      </c>
      <c r="B2583" t="s">
        <v>1529</v>
      </c>
      <c r="C2583" t="s">
        <v>3219</v>
      </c>
      <c r="D2583" t="s">
        <v>3220</v>
      </c>
      <c r="E2583" t="s">
        <v>3221</v>
      </c>
      <c r="F2583" t="s">
        <v>2745</v>
      </c>
      <c r="G2583" t="s">
        <v>2310</v>
      </c>
      <c r="H2583" t="s">
        <v>3222</v>
      </c>
      <c r="I2583" t="s">
        <v>59</v>
      </c>
      <c r="J2583" t="s">
        <v>193</v>
      </c>
      <c r="K2583" t="s">
        <v>64</v>
      </c>
      <c r="L2583" t="s">
        <v>65</v>
      </c>
      <c r="M2583" t="s">
        <v>315</v>
      </c>
      <c r="N2583" t="s">
        <v>316</v>
      </c>
      <c r="O2583" t="s">
        <v>317</v>
      </c>
      <c r="P2583" t="s">
        <v>1184</v>
      </c>
      <c r="Q2583" t="s">
        <v>1185</v>
      </c>
      <c r="R2583" t="s">
        <v>131</v>
      </c>
      <c r="S2583" s="83">
        <v>54.9</v>
      </c>
      <c r="T2583" s="83">
        <v>27.72</v>
      </c>
      <c r="U2583" s="83">
        <v>27.18</v>
      </c>
      <c r="V2583" s="83">
        <v>0</v>
      </c>
      <c r="W2583" s="83">
        <v>0</v>
      </c>
      <c r="X2583" s="83">
        <v>0.21352131024226109</v>
      </c>
      <c r="Y2583">
        <v>0</v>
      </c>
      <c r="Z2583" s="83">
        <v>2.718</v>
      </c>
      <c r="AA2583" s="83">
        <v>2.9315213102422613</v>
      </c>
    </row>
    <row r="2584" spans="1:27" x14ac:dyDescent="0.25">
      <c r="A2584" t="s">
        <v>1529</v>
      </c>
      <c r="B2584" t="s">
        <v>1529</v>
      </c>
      <c r="C2584" t="s">
        <v>3219</v>
      </c>
      <c r="D2584" t="s">
        <v>3220</v>
      </c>
      <c r="E2584" t="s">
        <v>3221</v>
      </c>
      <c r="F2584" t="s">
        <v>2745</v>
      </c>
      <c r="G2584" t="s">
        <v>2310</v>
      </c>
      <c r="H2584" t="s">
        <v>3222</v>
      </c>
      <c r="I2584" t="s">
        <v>59</v>
      </c>
      <c r="J2584" t="s">
        <v>193</v>
      </c>
      <c r="K2584" t="s">
        <v>64</v>
      </c>
      <c r="L2584" t="s">
        <v>65</v>
      </c>
      <c r="M2584" t="s">
        <v>315</v>
      </c>
      <c r="N2584" t="s">
        <v>316</v>
      </c>
      <c r="O2584" t="s">
        <v>317</v>
      </c>
      <c r="P2584" t="s">
        <v>1186</v>
      </c>
      <c r="Q2584" t="s">
        <v>1187</v>
      </c>
      <c r="R2584" t="s">
        <v>131</v>
      </c>
      <c r="S2584" s="83">
        <v>52.6</v>
      </c>
      <c r="T2584" s="83">
        <v>0</v>
      </c>
      <c r="U2584" s="83">
        <v>52.6</v>
      </c>
      <c r="V2584" s="83">
        <v>0</v>
      </c>
      <c r="W2584" s="83">
        <v>0</v>
      </c>
      <c r="X2584" s="83">
        <v>0</v>
      </c>
      <c r="Y2584">
        <v>0</v>
      </c>
      <c r="Z2584" s="83">
        <v>5.2600000000000007</v>
      </c>
      <c r="AA2584" s="83">
        <v>5.2600000000000007</v>
      </c>
    </row>
    <row r="2585" spans="1:27" x14ac:dyDescent="0.25">
      <c r="A2585" t="s">
        <v>1529</v>
      </c>
      <c r="B2585" t="s">
        <v>1529</v>
      </c>
      <c r="C2585" t="s">
        <v>3219</v>
      </c>
      <c r="D2585" t="s">
        <v>3220</v>
      </c>
      <c r="E2585" t="s">
        <v>3221</v>
      </c>
      <c r="F2585" t="s">
        <v>2745</v>
      </c>
      <c r="G2585" t="s">
        <v>2310</v>
      </c>
      <c r="H2585" t="s">
        <v>3222</v>
      </c>
      <c r="I2585" t="s">
        <v>59</v>
      </c>
      <c r="J2585" t="s">
        <v>193</v>
      </c>
      <c r="K2585" t="s">
        <v>64</v>
      </c>
      <c r="L2585" t="s">
        <v>65</v>
      </c>
      <c r="M2585" t="s">
        <v>499</v>
      </c>
      <c r="N2585" t="s">
        <v>500</v>
      </c>
      <c r="O2585" t="s">
        <v>501</v>
      </c>
      <c r="P2585" t="s">
        <v>2650</v>
      </c>
      <c r="Q2585" t="s">
        <v>2651</v>
      </c>
      <c r="R2585" t="s">
        <v>131</v>
      </c>
      <c r="S2585" s="83">
        <v>88.5</v>
      </c>
      <c r="T2585" s="83">
        <v>148.69999999999999</v>
      </c>
      <c r="U2585" s="83">
        <v>-60.199999999999989</v>
      </c>
      <c r="V2585" s="83">
        <v>0</v>
      </c>
      <c r="W2585" s="83">
        <v>0</v>
      </c>
      <c r="X2585" s="83">
        <v>1.1454047198060688</v>
      </c>
      <c r="Y2585">
        <v>0</v>
      </c>
      <c r="Z2585" s="83">
        <v>-6.0200000000000014</v>
      </c>
      <c r="AA2585" s="83">
        <v>-4.8745952801939332</v>
      </c>
    </row>
    <row r="2586" spans="1:27" x14ac:dyDescent="0.25">
      <c r="A2586" t="s">
        <v>1529</v>
      </c>
      <c r="B2586" t="s">
        <v>1529</v>
      </c>
      <c r="C2586" t="s">
        <v>3219</v>
      </c>
      <c r="D2586" t="s">
        <v>3220</v>
      </c>
      <c r="E2586" t="s">
        <v>3221</v>
      </c>
      <c r="F2586" t="s">
        <v>2745</v>
      </c>
      <c r="G2586" t="s">
        <v>2310</v>
      </c>
      <c r="H2586" t="s">
        <v>3222</v>
      </c>
      <c r="I2586" t="s">
        <v>59</v>
      </c>
      <c r="J2586" t="s">
        <v>193</v>
      </c>
      <c r="K2586" t="s">
        <v>64</v>
      </c>
      <c r="L2586" t="s">
        <v>65</v>
      </c>
      <c r="M2586" t="s">
        <v>499</v>
      </c>
      <c r="N2586" t="s">
        <v>500</v>
      </c>
      <c r="O2586" t="s">
        <v>501</v>
      </c>
      <c r="P2586" t="s">
        <v>2765</v>
      </c>
      <c r="Q2586" t="s">
        <v>2766</v>
      </c>
      <c r="R2586" t="s">
        <v>131</v>
      </c>
      <c r="S2586" s="83">
        <v>128.80000000000001</v>
      </c>
      <c r="T2586" s="83">
        <v>128.80000000000001</v>
      </c>
      <c r="U2586" s="83">
        <v>0</v>
      </c>
      <c r="V2586" s="83">
        <v>0</v>
      </c>
      <c r="W2586" s="83">
        <v>0</v>
      </c>
      <c r="X2586" s="83">
        <v>0.99211921930747604</v>
      </c>
      <c r="Y2586">
        <v>0</v>
      </c>
      <c r="Z2586" s="83">
        <v>0</v>
      </c>
      <c r="AA2586" s="83">
        <v>0.99211921930747593</v>
      </c>
    </row>
    <row r="2587" spans="1:27" x14ac:dyDescent="0.25">
      <c r="A2587" t="s">
        <v>1529</v>
      </c>
      <c r="B2587" t="s">
        <v>1529</v>
      </c>
      <c r="C2587" t="s">
        <v>3219</v>
      </c>
      <c r="D2587" t="s">
        <v>3220</v>
      </c>
      <c r="E2587" t="s">
        <v>3221</v>
      </c>
      <c r="F2587" t="s">
        <v>2745</v>
      </c>
      <c r="G2587" t="s">
        <v>2310</v>
      </c>
      <c r="H2587" t="s">
        <v>3222</v>
      </c>
      <c r="I2587" t="s">
        <v>59</v>
      </c>
      <c r="J2587" t="s">
        <v>193</v>
      </c>
      <c r="K2587" t="s">
        <v>64</v>
      </c>
      <c r="L2587" t="s">
        <v>65</v>
      </c>
      <c r="M2587" t="s">
        <v>499</v>
      </c>
      <c r="N2587" t="s">
        <v>500</v>
      </c>
      <c r="O2587" t="s">
        <v>501</v>
      </c>
      <c r="P2587" t="s">
        <v>1524</v>
      </c>
      <c r="Q2587" t="s">
        <v>3686</v>
      </c>
      <c r="R2587" t="s">
        <v>131</v>
      </c>
      <c r="S2587" s="83">
        <v>90.36</v>
      </c>
      <c r="T2587" s="83">
        <v>131.82</v>
      </c>
      <c r="U2587" s="83">
        <v>-41.459999999999994</v>
      </c>
      <c r="V2587" s="83">
        <v>0</v>
      </c>
      <c r="W2587" s="83">
        <v>0</v>
      </c>
      <c r="X2587" s="83">
        <v>1.0153816419962072</v>
      </c>
      <c r="Y2587">
        <v>0</v>
      </c>
      <c r="Z2587" s="83">
        <v>-4.1460000000000008</v>
      </c>
      <c r="AA2587" s="83">
        <v>-3.1306183580037938</v>
      </c>
    </row>
    <row r="2588" spans="1:27" x14ac:dyDescent="0.25">
      <c r="A2588" t="s">
        <v>1529</v>
      </c>
      <c r="B2588" t="s">
        <v>1529</v>
      </c>
      <c r="C2588" t="s">
        <v>3219</v>
      </c>
      <c r="D2588" t="s">
        <v>3220</v>
      </c>
      <c r="E2588" t="s">
        <v>3221</v>
      </c>
      <c r="F2588" t="s">
        <v>2745</v>
      </c>
      <c r="G2588" t="s">
        <v>2310</v>
      </c>
      <c r="H2588" t="s">
        <v>3222</v>
      </c>
      <c r="I2588" t="s">
        <v>44</v>
      </c>
      <c r="J2588" t="s">
        <v>45</v>
      </c>
      <c r="K2588" t="s">
        <v>46</v>
      </c>
      <c r="L2588" t="s">
        <v>47</v>
      </c>
      <c r="M2588" t="s">
        <v>506</v>
      </c>
      <c r="N2588" t="s">
        <v>507</v>
      </c>
      <c r="O2588" t="s">
        <v>508</v>
      </c>
      <c r="P2588" t="s">
        <v>768</v>
      </c>
      <c r="Q2588" t="s">
        <v>769</v>
      </c>
      <c r="R2588" t="s">
        <v>131</v>
      </c>
      <c r="S2588" s="83">
        <v>21</v>
      </c>
      <c r="T2588" s="83">
        <v>0</v>
      </c>
      <c r="U2588" s="83">
        <v>21</v>
      </c>
      <c r="V2588" s="83">
        <v>0</v>
      </c>
      <c r="W2588" s="83">
        <v>0</v>
      </c>
      <c r="X2588" s="83">
        <v>0</v>
      </c>
      <c r="Y2588">
        <v>0</v>
      </c>
      <c r="Z2588" s="83">
        <v>2.1</v>
      </c>
      <c r="AA2588" s="83">
        <v>2.1</v>
      </c>
    </row>
    <row r="2589" spans="1:27" x14ac:dyDescent="0.25">
      <c r="A2589" t="s">
        <v>1529</v>
      </c>
      <c r="B2589" t="s">
        <v>1529</v>
      </c>
      <c r="C2589" t="s">
        <v>3219</v>
      </c>
      <c r="D2589" t="s">
        <v>3220</v>
      </c>
      <c r="E2589" t="s">
        <v>3221</v>
      </c>
      <c r="F2589" t="s">
        <v>2745</v>
      </c>
      <c r="G2589" t="s">
        <v>2310</v>
      </c>
      <c r="H2589" t="s">
        <v>3222</v>
      </c>
      <c r="I2589" t="s">
        <v>44</v>
      </c>
      <c r="J2589" t="s">
        <v>45</v>
      </c>
      <c r="K2589" t="s">
        <v>46</v>
      </c>
      <c r="L2589" t="s">
        <v>47</v>
      </c>
      <c r="M2589" t="s">
        <v>506</v>
      </c>
      <c r="N2589" t="s">
        <v>507</v>
      </c>
      <c r="O2589" t="s">
        <v>508</v>
      </c>
      <c r="P2589" t="s">
        <v>758</v>
      </c>
      <c r="Q2589" t="s">
        <v>759</v>
      </c>
      <c r="R2589" t="s">
        <v>131</v>
      </c>
      <c r="S2589" s="83">
        <v>53.84</v>
      </c>
      <c r="T2589" s="83">
        <v>0</v>
      </c>
      <c r="U2589" s="83">
        <v>53.84</v>
      </c>
      <c r="V2589" s="83">
        <v>0</v>
      </c>
      <c r="W2589" s="83">
        <v>0</v>
      </c>
      <c r="X2589" s="83">
        <v>0</v>
      </c>
      <c r="Y2589">
        <v>0</v>
      </c>
      <c r="Z2589" s="83">
        <v>5.3840000000000003</v>
      </c>
      <c r="AA2589" s="83">
        <v>5.3840000000000003</v>
      </c>
    </row>
    <row r="2590" spans="1:27" x14ac:dyDescent="0.25">
      <c r="A2590" t="s">
        <v>1529</v>
      </c>
      <c r="B2590" t="s">
        <v>1529</v>
      </c>
      <c r="C2590" t="s">
        <v>3219</v>
      </c>
      <c r="D2590" t="s">
        <v>3220</v>
      </c>
      <c r="E2590" t="s">
        <v>3221</v>
      </c>
      <c r="F2590" t="s">
        <v>2745</v>
      </c>
      <c r="G2590" t="s">
        <v>2310</v>
      </c>
      <c r="H2590" t="s">
        <v>3222</v>
      </c>
      <c r="I2590" t="s">
        <v>44</v>
      </c>
      <c r="J2590" t="s">
        <v>45</v>
      </c>
      <c r="K2590" t="s">
        <v>46</v>
      </c>
      <c r="L2590" t="s">
        <v>47</v>
      </c>
      <c r="M2590" t="s">
        <v>320</v>
      </c>
      <c r="N2590" t="s">
        <v>1074</v>
      </c>
      <c r="O2590" t="s">
        <v>1075</v>
      </c>
      <c r="P2590" t="s">
        <v>1209</v>
      </c>
      <c r="Q2590" t="s">
        <v>1210</v>
      </c>
      <c r="R2590" t="s">
        <v>131</v>
      </c>
      <c r="S2590" s="83">
        <v>0</v>
      </c>
      <c r="T2590" s="83">
        <v>80</v>
      </c>
      <c r="U2590" s="83">
        <v>-80</v>
      </c>
      <c r="V2590" s="83">
        <v>0</v>
      </c>
      <c r="W2590" s="83">
        <v>0</v>
      </c>
      <c r="X2590" s="83">
        <v>0.61622311758228321</v>
      </c>
      <c r="Y2590">
        <v>0</v>
      </c>
      <c r="Z2590" s="83">
        <v>-8</v>
      </c>
      <c r="AA2590" s="83">
        <v>-7.3837768824177168</v>
      </c>
    </row>
    <row r="2591" spans="1:27" x14ac:dyDescent="0.25">
      <c r="A2591" t="s">
        <v>1529</v>
      </c>
      <c r="B2591" t="s">
        <v>1529</v>
      </c>
      <c r="C2591" t="s">
        <v>3219</v>
      </c>
      <c r="D2591" t="s">
        <v>3220</v>
      </c>
      <c r="E2591" t="s">
        <v>3221</v>
      </c>
      <c r="F2591" t="s">
        <v>2745</v>
      </c>
      <c r="G2591" t="s">
        <v>2310</v>
      </c>
      <c r="H2591" t="s">
        <v>3222</v>
      </c>
      <c r="I2591" t="s">
        <v>44</v>
      </c>
      <c r="J2591" t="s">
        <v>45</v>
      </c>
      <c r="K2591" t="s">
        <v>46</v>
      </c>
      <c r="L2591" t="s">
        <v>47</v>
      </c>
      <c r="M2591" t="s">
        <v>320</v>
      </c>
      <c r="N2591" t="s">
        <v>800</v>
      </c>
      <c r="O2591" t="s">
        <v>801</v>
      </c>
      <c r="P2591" t="s">
        <v>1080</v>
      </c>
      <c r="Q2591" t="s">
        <v>1081</v>
      </c>
      <c r="R2591" t="s">
        <v>131</v>
      </c>
      <c r="S2591" s="83">
        <v>360</v>
      </c>
      <c r="T2591" s="83">
        <v>0</v>
      </c>
      <c r="U2591" s="83">
        <v>360</v>
      </c>
      <c r="V2591" s="83">
        <v>0</v>
      </c>
      <c r="W2591" s="83">
        <v>0</v>
      </c>
      <c r="X2591" s="83">
        <v>0</v>
      </c>
      <c r="Y2591">
        <v>0</v>
      </c>
      <c r="Z2591" s="83">
        <v>36</v>
      </c>
      <c r="AA2591" s="83">
        <v>36</v>
      </c>
    </row>
    <row r="2592" spans="1:27" x14ac:dyDescent="0.25">
      <c r="A2592" t="s">
        <v>1529</v>
      </c>
      <c r="B2592" t="s">
        <v>1529</v>
      </c>
      <c r="C2592" t="s">
        <v>3219</v>
      </c>
      <c r="D2592" t="s">
        <v>3220</v>
      </c>
      <c r="E2592" t="s">
        <v>3221</v>
      </c>
      <c r="F2592" t="s">
        <v>2745</v>
      </c>
      <c r="G2592" t="s">
        <v>2310</v>
      </c>
      <c r="H2592" t="s">
        <v>3222</v>
      </c>
      <c r="I2592" t="s">
        <v>44</v>
      </c>
      <c r="J2592" t="s">
        <v>45</v>
      </c>
      <c r="K2592" t="s">
        <v>46</v>
      </c>
      <c r="L2592" t="s">
        <v>47</v>
      </c>
      <c r="M2592" t="s">
        <v>320</v>
      </c>
      <c r="N2592" t="s">
        <v>800</v>
      </c>
      <c r="O2592" t="s">
        <v>801</v>
      </c>
      <c r="P2592" t="s">
        <v>1082</v>
      </c>
      <c r="Q2592" t="s">
        <v>1083</v>
      </c>
      <c r="R2592" t="s">
        <v>131</v>
      </c>
      <c r="S2592" s="83">
        <v>660</v>
      </c>
      <c r="T2592" s="83">
        <v>330</v>
      </c>
      <c r="U2592" s="83">
        <v>330</v>
      </c>
      <c r="V2592" s="83">
        <v>0</v>
      </c>
      <c r="W2592" s="83">
        <v>0</v>
      </c>
      <c r="X2592" s="83">
        <v>2.5419203600269182</v>
      </c>
      <c r="Y2592">
        <v>0</v>
      </c>
      <c r="Z2592" s="83">
        <v>33</v>
      </c>
      <c r="AA2592" s="83">
        <v>35.541920360026921</v>
      </c>
    </row>
    <row r="2593" spans="1:27" x14ac:dyDescent="0.25">
      <c r="A2593" t="s">
        <v>1529</v>
      </c>
      <c r="B2593" t="s">
        <v>1529</v>
      </c>
      <c r="C2593" t="s">
        <v>3219</v>
      </c>
      <c r="D2593" t="s">
        <v>3220</v>
      </c>
      <c r="E2593" t="s">
        <v>3221</v>
      </c>
      <c r="F2593" t="s">
        <v>2745</v>
      </c>
      <c r="G2593" t="s">
        <v>2310</v>
      </c>
      <c r="H2593" t="s">
        <v>3222</v>
      </c>
      <c r="I2593" t="s">
        <v>44</v>
      </c>
      <c r="J2593" t="s">
        <v>45</v>
      </c>
      <c r="K2593" t="s">
        <v>46</v>
      </c>
      <c r="L2593" t="s">
        <v>47</v>
      </c>
      <c r="M2593" t="s">
        <v>320</v>
      </c>
      <c r="N2593" t="s">
        <v>800</v>
      </c>
      <c r="O2593" t="s">
        <v>801</v>
      </c>
      <c r="P2593" t="s">
        <v>1212</v>
      </c>
      <c r="Q2593" t="s">
        <v>1081</v>
      </c>
      <c r="R2593" t="s">
        <v>131</v>
      </c>
      <c r="S2593" s="83">
        <v>0</v>
      </c>
      <c r="T2593" s="83">
        <v>360</v>
      </c>
      <c r="U2593" s="83">
        <v>-360</v>
      </c>
      <c r="V2593" s="83">
        <v>0</v>
      </c>
      <c r="W2593" s="83">
        <v>0</v>
      </c>
      <c r="X2593" s="83">
        <v>2.773004029120274</v>
      </c>
      <c r="Y2593">
        <v>0</v>
      </c>
      <c r="Z2593" s="83">
        <v>-36</v>
      </c>
      <c r="AA2593" s="83">
        <v>-33.226995970879727</v>
      </c>
    </row>
    <row r="2594" spans="1:27" x14ac:dyDescent="0.25">
      <c r="A2594" t="s">
        <v>1529</v>
      </c>
      <c r="B2594" t="s">
        <v>1529</v>
      </c>
      <c r="C2594" t="s">
        <v>3219</v>
      </c>
      <c r="D2594" t="s">
        <v>3220</v>
      </c>
      <c r="E2594" t="s">
        <v>3221</v>
      </c>
      <c r="F2594" t="s">
        <v>2745</v>
      </c>
      <c r="G2594" t="s">
        <v>2310</v>
      </c>
      <c r="H2594" t="s">
        <v>3222</v>
      </c>
      <c r="I2594" t="s">
        <v>44</v>
      </c>
      <c r="J2594" t="s">
        <v>45</v>
      </c>
      <c r="K2594" t="s">
        <v>46</v>
      </c>
      <c r="L2594" t="s">
        <v>47</v>
      </c>
      <c r="M2594" t="s">
        <v>320</v>
      </c>
      <c r="N2594" t="s">
        <v>800</v>
      </c>
      <c r="O2594" t="s">
        <v>801</v>
      </c>
      <c r="P2594" t="s">
        <v>2351</v>
      </c>
      <c r="Q2594" t="s">
        <v>1083</v>
      </c>
      <c r="R2594" t="s">
        <v>131</v>
      </c>
      <c r="S2594" s="83">
        <v>0</v>
      </c>
      <c r="T2594" s="83">
        <v>180</v>
      </c>
      <c r="U2594" s="83">
        <v>-180</v>
      </c>
      <c r="V2594" s="83">
        <v>0</v>
      </c>
      <c r="W2594" s="83">
        <v>0</v>
      </c>
      <c r="X2594" s="83">
        <v>1.386502014560137</v>
      </c>
      <c r="Y2594">
        <v>0</v>
      </c>
      <c r="Z2594" s="83">
        <v>-18</v>
      </c>
      <c r="AA2594" s="83">
        <v>-16.613497985439864</v>
      </c>
    </row>
    <row r="2595" spans="1:27" x14ac:dyDescent="0.25">
      <c r="A2595" t="s">
        <v>1529</v>
      </c>
      <c r="B2595" t="s">
        <v>1529</v>
      </c>
      <c r="C2595" t="s">
        <v>3219</v>
      </c>
      <c r="D2595" t="s">
        <v>3220</v>
      </c>
      <c r="E2595" t="s">
        <v>3221</v>
      </c>
      <c r="F2595" t="s">
        <v>2745</v>
      </c>
      <c r="G2595" t="s">
        <v>2310</v>
      </c>
      <c r="H2595" t="s">
        <v>3222</v>
      </c>
      <c r="I2595" t="s">
        <v>44</v>
      </c>
      <c r="J2595" t="s">
        <v>45</v>
      </c>
      <c r="K2595" t="s">
        <v>100</v>
      </c>
      <c r="L2595" t="s">
        <v>101</v>
      </c>
      <c r="M2595" t="s">
        <v>401</v>
      </c>
      <c r="N2595" t="s">
        <v>866</v>
      </c>
      <c r="O2595" t="s">
        <v>403</v>
      </c>
      <c r="P2595" t="s">
        <v>1736</v>
      </c>
      <c r="Q2595" t="s">
        <v>1737</v>
      </c>
      <c r="R2595" t="s">
        <v>131</v>
      </c>
      <c r="S2595" s="83">
        <v>430.74</v>
      </c>
      <c r="T2595" s="83">
        <v>329.76</v>
      </c>
      <c r="U2595" s="83">
        <v>100.98000000000002</v>
      </c>
      <c r="V2595" s="83">
        <v>0</v>
      </c>
      <c r="W2595" s="83">
        <v>0</v>
      </c>
      <c r="X2595" s="83">
        <v>2.5400716906741714</v>
      </c>
      <c r="Y2595">
        <v>0</v>
      </c>
      <c r="Z2595" s="83">
        <v>10.098000000000003</v>
      </c>
      <c r="AA2595" s="83">
        <v>12.638071690674174</v>
      </c>
    </row>
    <row r="2596" spans="1:27" x14ac:dyDescent="0.25">
      <c r="A2596" t="s">
        <v>1529</v>
      </c>
      <c r="B2596" t="s">
        <v>1529</v>
      </c>
      <c r="C2596" t="s">
        <v>3219</v>
      </c>
      <c r="D2596" t="s">
        <v>3220</v>
      </c>
      <c r="E2596" t="s">
        <v>3221</v>
      </c>
      <c r="F2596" t="s">
        <v>2745</v>
      </c>
      <c r="G2596" t="s">
        <v>2310</v>
      </c>
      <c r="H2596" t="s">
        <v>3222</v>
      </c>
      <c r="I2596" t="s">
        <v>44</v>
      </c>
      <c r="J2596" t="s">
        <v>45</v>
      </c>
      <c r="K2596" t="s">
        <v>100</v>
      </c>
      <c r="L2596" t="s">
        <v>101</v>
      </c>
      <c r="M2596" t="s">
        <v>401</v>
      </c>
      <c r="N2596" t="s">
        <v>402</v>
      </c>
      <c r="O2596" t="s">
        <v>403</v>
      </c>
      <c r="P2596" t="s">
        <v>1418</v>
      </c>
      <c r="Q2596" t="s">
        <v>1419</v>
      </c>
      <c r="R2596" t="s">
        <v>131</v>
      </c>
      <c r="S2596" s="83">
        <v>0</v>
      </c>
      <c r="T2596" s="83">
        <v>333.6</v>
      </c>
      <c r="U2596" s="83">
        <v>-333.6</v>
      </c>
      <c r="V2596" s="83">
        <v>0</v>
      </c>
      <c r="W2596" s="83">
        <v>0</v>
      </c>
      <c r="X2596" s="83">
        <v>2.5696504003181211</v>
      </c>
      <c r="Y2596">
        <v>0</v>
      </c>
      <c r="Z2596" s="83">
        <v>-33.360000000000007</v>
      </c>
      <c r="AA2596" s="83">
        <v>-30.790349599681885</v>
      </c>
    </row>
    <row r="2597" spans="1:27" x14ac:dyDescent="0.25">
      <c r="A2597" t="s">
        <v>1529</v>
      </c>
      <c r="B2597" t="s">
        <v>1529</v>
      </c>
      <c r="C2597" t="s">
        <v>3219</v>
      </c>
      <c r="D2597" t="s">
        <v>3220</v>
      </c>
      <c r="E2597" t="s">
        <v>3221</v>
      </c>
      <c r="F2597" t="s">
        <v>2745</v>
      </c>
      <c r="G2597" t="s">
        <v>2310</v>
      </c>
      <c r="H2597" t="s">
        <v>3222</v>
      </c>
      <c r="I2597" t="s">
        <v>44</v>
      </c>
      <c r="J2597" t="s">
        <v>45</v>
      </c>
      <c r="K2597" t="s">
        <v>100</v>
      </c>
      <c r="L2597" t="s">
        <v>101</v>
      </c>
      <c r="M2597" t="s">
        <v>401</v>
      </c>
      <c r="N2597" t="s">
        <v>839</v>
      </c>
      <c r="O2597" t="s">
        <v>403</v>
      </c>
      <c r="P2597" t="s">
        <v>2307</v>
      </c>
      <c r="Q2597" t="s">
        <v>2308</v>
      </c>
      <c r="R2597" t="s">
        <v>131</v>
      </c>
      <c r="S2597" s="83">
        <v>0</v>
      </c>
      <c r="T2597" s="83">
        <v>15.84</v>
      </c>
      <c r="U2597" s="83">
        <v>-15.84</v>
      </c>
      <c r="V2597" s="83">
        <v>0</v>
      </c>
      <c r="W2597" s="83">
        <v>0</v>
      </c>
      <c r="X2597" s="83">
        <v>0.12201217728129206</v>
      </c>
      <c r="Y2597">
        <v>0</v>
      </c>
      <c r="Z2597" s="83">
        <v>-1.5840000000000001</v>
      </c>
      <c r="AA2597" s="83">
        <v>-1.461987822718708</v>
      </c>
    </row>
    <row r="2598" spans="1:27" x14ac:dyDescent="0.25">
      <c r="A2598" t="s">
        <v>1529</v>
      </c>
      <c r="B2598" t="s">
        <v>1529</v>
      </c>
      <c r="C2598" t="s">
        <v>3219</v>
      </c>
      <c r="D2598" t="s">
        <v>3220</v>
      </c>
      <c r="E2598" t="s">
        <v>3221</v>
      </c>
      <c r="F2598" t="s">
        <v>2745</v>
      </c>
      <c r="G2598" t="s">
        <v>2310</v>
      </c>
      <c r="H2598" t="s">
        <v>3222</v>
      </c>
      <c r="I2598" t="s">
        <v>44</v>
      </c>
      <c r="J2598" t="s">
        <v>45</v>
      </c>
      <c r="K2598" t="s">
        <v>102</v>
      </c>
      <c r="L2598" t="s">
        <v>103</v>
      </c>
      <c r="M2598" t="s">
        <v>516</v>
      </c>
      <c r="N2598" t="s">
        <v>867</v>
      </c>
      <c r="O2598" t="s">
        <v>868</v>
      </c>
      <c r="P2598" t="s">
        <v>869</v>
      </c>
      <c r="Q2598" t="s">
        <v>870</v>
      </c>
      <c r="R2598" t="s">
        <v>131</v>
      </c>
      <c r="S2598" s="83">
        <v>8.5500000000000007</v>
      </c>
      <c r="T2598" s="83">
        <v>0</v>
      </c>
      <c r="U2598" s="83">
        <v>8.5500000000000007</v>
      </c>
      <c r="V2598" s="83">
        <v>0</v>
      </c>
      <c r="W2598" s="83">
        <v>0</v>
      </c>
      <c r="X2598" s="83">
        <v>0</v>
      </c>
      <c r="Y2598">
        <v>0</v>
      </c>
      <c r="Z2598" s="83">
        <v>0.85500000000000009</v>
      </c>
      <c r="AA2598" s="83">
        <v>0.85500000000000009</v>
      </c>
    </row>
    <row r="2599" spans="1:27" x14ac:dyDescent="0.25">
      <c r="A2599" t="s">
        <v>1529</v>
      </c>
      <c r="B2599" t="s">
        <v>1529</v>
      </c>
      <c r="C2599" t="s">
        <v>3219</v>
      </c>
      <c r="D2599" t="s">
        <v>3220</v>
      </c>
      <c r="E2599" t="s">
        <v>3221</v>
      </c>
      <c r="F2599" t="s">
        <v>2745</v>
      </c>
      <c r="G2599" t="s">
        <v>2310</v>
      </c>
      <c r="H2599" t="s">
        <v>3222</v>
      </c>
      <c r="I2599" t="s">
        <v>44</v>
      </c>
      <c r="J2599" t="s">
        <v>45</v>
      </c>
      <c r="K2599" t="s">
        <v>102</v>
      </c>
      <c r="L2599" t="s">
        <v>103</v>
      </c>
      <c r="M2599" t="s">
        <v>516</v>
      </c>
      <c r="N2599" t="s">
        <v>517</v>
      </c>
      <c r="O2599" t="s">
        <v>518</v>
      </c>
      <c r="P2599" t="s">
        <v>519</v>
      </c>
      <c r="Q2599" t="s">
        <v>520</v>
      </c>
      <c r="R2599" t="s">
        <v>131</v>
      </c>
      <c r="S2599" s="83">
        <v>24.84</v>
      </c>
      <c r="T2599" s="83">
        <v>0</v>
      </c>
      <c r="U2599" s="83">
        <v>24.84</v>
      </c>
      <c r="V2599" s="83">
        <v>0</v>
      </c>
      <c r="W2599" s="83">
        <v>0</v>
      </c>
      <c r="X2599" s="83">
        <v>0</v>
      </c>
      <c r="Y2599">
        <v>0</v>
      </c>
      <c r="Z2599" s="83">
        <v>2.484</v>
      </c>
      <c r="AA2599" s="83">
        <v>2.484</v>
      </c>
    </row>
    <row r="2600" spans="1:27" x14ac:dyDescent="0.25">
      <c r="A2600" t="s">
        <v>1529</v>
      </c>
      <c r="B2600" t="s">
        <v>1529</v>
      </c>
      <c r="C2600" t="s">
        <v>3223</v>
      </c>
      <c r="D2600" t="s">
        <v>3122</v>
      </c>
      <c r="E2600" t="s">
        <v>3224</v>
      </c>
      <c r="F2600" t="s">
        <v>3225</v>
      </c>
      <c r="G2600" t="s">
        <v>2310</v>
      </c>
      <c r="H2600" t="s">
        <v>3226</v>
      </c>
      <c r="I2600" t="s">
        <v>59</v>
      </c>
      <c r="J2600" t="s">
        <v>127</v>
      </c>
      <c r="K2600" t="s">
        <v>75</v>
      </c>
      <c r="L2600" t="s">
        <v>76</v>
      </c>
      <c r="M2600" t="s">
        <v>133</v>
      </c>
      <c r="N2600" t="s">
        <v>149</v>
      </c>
      <c r="O2600" t="s">
        <v>150</v>
      </c>
      <c r="P2600" t="s">
        <v>1006</v>
      </c>
      <c r="Q2600" t="s">
        <v>1007</v>
      </c>
      <c r="R2600" t="s">
        <v>131</v>
      </c>
      <c r="S2600" s="83">
        <v>74.92</v>
      </c>
      <c r="T2600" s="83">
        <v>0</v>
      </c>
      <c r="U2600" s="83">
        <v>74.92</v>
      </c>
      <c r="V2600" s="83">
        <v>0</v>
      </c>
      <c r="W2600" s="83">
        <v>0</v>
      </c>
      <c r="X2600" s="83">
        <v>0</v>
      </c>
      <c r="Y2600">
        <v>0</v>
      </c>
      <c r="Z2600" s="83">
        <v>7.4920000000000009</v>
      </c>
      <c r="AA2600" s="83">
        <v>7.4920000000000009</v>
      </c>
    </row>
    <row r="2601" spans="1:27" x14ac:dyDescent="0.25">
      <c r="A2601" t="s">
        <v>1529</v>
      </c>
      <c r="B2601" t="s">
        <v>1529</v>
      </c>
      <c r="C2601" t="s">
        <v>3223</v>
      </c>
      <c r="D2601" t="s">
        <v>3122</v>
      </c>
      <c r="E2601" t="s">
        <v>3224</v>
      </c>
      <c r="F2601" t="s">
        <v>3225</v>
      </c>
      <c r="G2601" t="s">
        <v>2310</v>
      </c>
      <c r="H2601" t="s">
        <v>3226</v>
      </c>
      <c r="I2601" t="s">
        <v>59</v>
      </c>
      <c r="J2601" t="s">
        <v>193</v>
      </c>
      <c r="K2601" t="s">
        <v>60</v>
      </c>
      <c r="L2601" t="s">
        <v>61</v>
      </c>
      <c r="M2601" t="s">
        <v>194</v>
      </c>
      <c r="N2601" t="s">
        <v>311</v>
      </c>
      <c r="O2601" t="s">
        <v>894</v>
      </c>
      <c r="P2601" t="s">
        <v>1160</v>
      </c>
      <c r="Q2601" t="s">
        <v>1161</v>
      </c>
      <c r="R2601" t="s">
        <v>131</v>
      </c>
      <c r="S2601" s="83">
        <v>92.12</v>
      </c>
      <c r="T2601" s="83">
        <v>0</v>
      </c>
      <c r="U2601" s="83">
        <v>92.12</v>
      </c>
      <c r="V2601" s="83">
        <v>0</v>
      </c>
      <c r="W2601" s="83">
        <v>0</v>
      </c>
      <c r="X2601" s="83">
        <v>0</v>
      </c>
      <c r="Y2601">
        <v>0</v>
      </c>
      <c r="Z2601" s="83">
        <v>9.2120000000000015</v>
      </c>
      <c r="AA2601" s="83">
        <v>9.2120000000000015</v>
      </c>
    </row>
    <row r="2602" spans="1:27" x14ac:dyDescent="0.25">
      <c r="A2602" t="s">
        <v>1529</v>
      </c>
      <c r="B2602" t="s">
        <v>1529</v>
      </c>
      <c r="C2602" t="s">
        <v>3223</v>
      </c>
      <c r="D2602" t="s">
        <v>3122</v>
      </c>
      <c r="E2602" t="s">
        <v>3224</v>
      </c>
      <c r="F2602" t="s">
        <v>3225</v>
      </c>
      <c r="G2602" t="s">
        <v>2310</v>
      </c>
      <c r="H2602" t="s">
        <v>3226</v>
      </c>
      <c r="I2602" t="s">
        <v>59</v>
      </c>
      <c r="J2602" t="s">
        <v>193</v>
      </c>
      <c r="K2602" t="s">
        <v>62</v>
      </c>
      <c r="L2602" t="s">
        <v>63</v>
      </c>
      <c r="M2602" t="s">
        <v>660</v>
      </c>
      <c r="N2602" t="s">
        <v>661</v>
      </c>
      <c r="O2602" t="s">
        <v>662</v>
      </c>
      <c r="P2602" t="s">
        <v>1166</v>
      </c>
      <c r="Q2602" t="s">
        <v>1167</v>
      </c>
      <c r="R2602" t="s">
        <v>131</v>
      </c>
      <c r="S2602" s="83">
        <v>414</v>
      </c>
      <c r="T2602" s="83">
        <v>0</v>
      </c>
      <c r="U2602" s="83">
        <v>414</v>
      </c>
      <c r="V2602" s="83">
        <v>0</v>
      </c>
      <c r="W2602" s="83">
        <v>0</v>
      </c>
      <c r="X2602" s="83">
        <v>0</v>
      </c>
      <c r="Y2602">
        <v>0</v>
      </c>
      <c r="Z2602" s="83">
        <v>41.400000000000006</v>
      </c>
      <c r="AA2602" s="83">
        <v>41.400000000000006</v>
      </c>
    </row>
    <row r="2603" spans="1:27" x14ac:dyDescent="0.25">
      <c r="A2603" t="s">
        <v>1529</v>
      </c>
      <c r="B2603" t="s">
        <v>1529</v>
      </c>
      <c r="C2603" t="s">
        <v>3223</v>
      </c>
      <c r="D2603" t="s">
        <v>3122</v>
      </c>
      <c r="E2603" t="s">
        <v>3224</v>
      </c>
      <c r="F2603" t="s">
        <v>3225</v>
      </c>
      <c r="G2603" t="s">
        <v>2310</v>
      </c>
      <c r="H2603" t="s">
        <v>3226</v>
      </c>
      <c r="I2603" t="s">
        <v>44</v>
      </c>
      <c r="J2603" t="s">
        <v>45</v>
      </c>
      <c r="K2603" t="s">
        <v>46</v>
      </c>
      <c r="L2603" t="s">
        <v>47</v>
      </c>
      <c r="M2603" t="s">
        <v>506</v>
      </c>
      <c r="N2603" t="s">
        <v>507</v>
      </c>
      <c r="O2603" t="s">
        <v>508</v>
      </c>
      <c r="P2603" t="s">
        <v>754</v>
      </c>
      <c r="Q2603" t="s">
        <v>755</v>
      </c>
      <c r="R2603" t="s">
        <v>131</v>
      </c>
      <c r="S2603" s="83">
        <v>1420.8</v>
      </c>
      <c r="T2603" s="83">
        <v>576</v>
      </c>
      <c r="U2603" s="83">
        <v>844.8</v>
      </c>
      <c r="V2603" s="83">
        <v>0</v>
      </c>
      <c r="W2603" s="83">
        <v>0</v>
      </c>
      <c r="X2603" s="83">
        <v>4.4368064465924393</v>
      </c>
      <c r="Y2603">
        <v>0</v>
      </c>
      <c r="Z2603" s="83">
        <v>84.480000000000018</v>
      </c>
      <c r="AA2603" s="83">
        <v>88.91680644659246</v>
      </c>
    </row>
    <row r="2604" spans="1:27" x14ac:dyDescent="0.25">
      <c r="A2604" t="s">
        <v>1529</v>
      </c>
      <c r="B2604" t="s">
        <v>1529</v>
      </c>
      <c r="C2604" t="s">
        <v>3223</v>
      </c>
      <c r="D2604" t="s">
        <v>3122</v>
      </c>
      <c r="E2604" t="s">
        <v>3224</v>
      </c>
      <c r="F2604" t="s">
        <v>3225</v>
      </c>
      <c r="G2604" t="s">
        <v>2310</v>
      </c>
      <c r="H2604" t="s">
        <v>3226</v>
      </c>
      <c r="I2604" t="s">
        <v>44</v>
      </c>
      <c r="J2604" t="s">
        <v>45</v>
      </c>
      <c r="K2604" t="s">
        <v>46</v>
      </c>
      <c r="L2604" t="s">
        <v>47</v>
      </c>
      <c r="M2604" t="s">
        <v>506</v>
      </c>
      <c r="N2604" t="s">
        <v>507</v>
      </c>
      <c r="O2604" t="s">
        <v>508</v>
      </c>
      <c r="P2604" t="s">
        <v>758</v>
      </c>
      <c r="Q2604" t="s">
        <v>759</v>
      </c>
      <c r="R2604" t="s">
        <v>131</v>
      </c>
      <c r="S2604" s="83">
        <v>64.8</v>
      </c>
      <c r="T2604" s="83">
        <v>0</v>
      </c>
      <c r="U2604" s="83">
        <v>64.8</v>
      </c>
      <c r="V2604" s="83">
        <v>0</v>
      </c>
      <c r="W2604" s="83">
        <v>0</v>
      </c>
      <c r="X2604" s="83">
        <v>0</v>
      </c>
      <c r="Y2604">
        <v>0</v>
      </c>
      <c r="Z2604" s="83">
        <v>6.48</v>
      </c>
      <c r="AA2604" s="83">
        <v>6.48</v>
      </c>
    </row>
    <row r="2605" spans="1:27" x14ac:dyDescent="0.25">
      <c r="A2605" t="s">
        <v>1529</v>
      </c>
      <c r="B2605" t="s">
        <v>1529</v>
      </c>
      <c r="C2605" t="s">
        <v>3223</v>
      </c>
      <c r="D2605" t="s">
        <v>3122</v>
      </c>
      <c r="E2605" t="s">
        <v>3224</v>
      </c>
      <c r="F2605" t="s">
        <v>3225</v>
      </c>
      <c r="G2605" t="s">
        <v>2310</v>
      </c>
      <c r="H2605" t="s">
        <v>3226</v>
      </c>
      <c r="I2605" t="s">
        <v>44</v>
      </c>
      <c r="J2605" t="s">
        <v>45</v>
      </c>
      <c r="K2605" t="s">
        <v>46</v>
      </c>
      <c r="L2605" t="s">
        <v>47</v>
      </c>
      <c r="M2605" t="s">
        <v>506</v>
      </c>
      <c r="N2605" t="s">
        <v>762</v>
      </c>
      <c r="O2605" t="s">
        <v>797</v>
      </c>
      <c r="P2605" t="s">
        <v>874</v>
      </c>
      <c r="Q2605" t="s">
        <v>875</v>
      </c>
      <c r="R2605" t="s">
        <v>131</v>
      </c>
      <c r="S2605" s="83">
        <v>0</v>
      </c>
      <c r="T2605" s="83">
        <v>25.2</v>
      </c>
      <c r="U2605" s="83">
        <v>-25.2</v>
      </c>
      <c r="V2605" s="83">
        <v>0</v>
      </c>
      <c r="W2605" s="83">
        <v>0</v>
      </c>
      <c r="X2605" s="83">
        <v>0.19411028203841921</v>
      </c>
      <c r="Y2605">
        <v>0</v>
      </c>
      <c r="Z2605" s="83">
        <v>-2.52</v>
      </c>
      <c r="AA2605" s="83">
        <v>-2.3258897179615809</v>
      </c>
    </row>
    <row r="2606" spans="1:27" x14ac:dyDescent="0.25">
      <c r="A2606" t="s">
        <v>1529</v>
      </c>
      <c r="B2606" t="s">
        <v>1529</v>
      </c>
      <c r="C2606" t="s">
        <v>3223</v>
      </c>
      <c r="D2606" t="s">
        <v>3122</v>
      </c>
      <c r="E2606" t="s">
        <v>3224</v>
      </c>
      <c r="F2606" t="s">
        <v>3225</v>
      </c>
      <c r="G2606" t="s">
        <v>2310</v>
      </c>
      <c r="H2606" t="s">
        <v>3226</v>
      </c>
      <c r="I2606" t="s">
        <v>44</v>
      </c>
      <c r="J2606" t="s">
        <v>45</v>
      </c>
      <c r="K2606" t="s">
        <v>46</v>
      </c>
      <c r="L2606" t="s">
        <v>47</v>
      </c>
      <c r="M2606" t="s">
        <v>506</v>
      </c>
      <c r="N2606" t="s">
        <v>762</v>
      </c>
      <c r="O2606" t="s">
        <v>763</v>
      </c>
      <c r="P2606" t="s">
        <v>778</v>
      </c>
      <c r="Q2606" t="s">
        <v>779</v>
      </c>
      <c r="R2606" t="s">
        <v>131</v>
      </c>
      <c r="S2606" s="83">
        <v>25</v>
      </c>
      <c r="T2606" s="83">
        <v>0</v>
      </c>
      <c r="U2606" s="83">
        <v>25</v>
      </c>
      <c r="V2606" s="83">
        <v>0</v>
      </c>
      <c r="W2606" s="83">
        <v>0</v>
      </c>
      <c r="X2606" s="83">
        <v>0</v>
      </c>
      <c r="Y2606">
        <v>0</v>
      </c>
      <c r="Z2606" s="83">
        <v>2.5</v>
      </c>
      <c r="AA2606" s="83">
        <v>2.5</v>
      </c>
    </row>
    <row r="2607" spans="1:27" x14ac:dyDescent="0.25">
      <c r="A2607" t="s">
        <v>1529</v>
      </c>
      <c r="B2607" t="s">
        <v>1529</v>
      </c>
      <c r="C2607" t="s">
        <v>3223</v>
      </c>
      <c r="D2607" t="s">
        <v>3122</v>
      </c>
      <c r="E2607" t="s">
        <v>3224</v>
      </c>
      <c r="F2607" t="s">
        <v>3225</v>
      </c>
      <c r="G2607" t="s">
        <v>2310</v>
      </c>
      <c r="H2607" t="s">
        <v>3226</v>
      </c>
      <c r="I2607" t="s">
        <v>44</v>
      </c>
      <c r="J2607" t="s">
        <v>45</v>
      </c>
      <c r="K2607" t="s">
        <v>46</v>
      </c>
      <c r="L2607" t="s">
        <v>47</v>
      </c>
      <c r="M2607" t="s">
        <v>506</v>
      </c>
      <c r="N2607" t="s">
        <v>762</v>
      </c>
      <c r="O2607" t="s">
        <v>763</v>
      </c>
      <c r="P2607" t="s">
        <v>976</v>
      </c>
      <c r="Q2607" t="s">
        <v>977</v>
      </c>
      <c r="R2607" t="s">
        <v>131</v>
      </c>
      <c r="S2607" s="83">
        <v>0</v>
      </c>
      <c r="T2607" s="83">
        <v>52.8</v>
      </c>
      <c r="U2607" s="83">
        <v>-52.8</v>
      </c>
      <c r="V2607" s="83">
        <v>0</v>
      </c>
      <c r="W2607" s="83">
        <v>0</v>
      </c>
      <c r="X2607" s="83">
        <v>0.40670725760430687</v>
      </c>
      <c r="Y2607">
        <v>0</v>
      </c>
      <c r="Z2607" s="83">
        <v>-5.28</v>
      </c>
      <c r="AA2607" s="83">
        <v>-4.8732927423956935</v>
      </c>
    </row>
    <row r="2608" spans="1:27" x14ac:dyDescent="0.25">
      <c r="A2608" t="s">
        <v>1529</v>
      </c>
      <c r="B2608" t="s">
        <v>1529</v>
      </c>
      <c r="C2608" t="s">
        <v>3223</v>
      </c>
      <c r="D2608" t="s">
        <v>3122</v>
      </c>
      <c r="E2608" t="s">
        <v>3224</v>
      </c>
      <c r="F2608" t="s">
        <v>3225</v>
      </c>
      <c r="G2608" t="s">
        <v>2310</v>
      </c>
      <c r="H2608" t="s">
        <v>3226</v>
      </c>
      <c r="I2608" t="s">
        <v>44</v>
      </c>
      <c r="J2608" t="s">
        <v>45</v>
      </c>
      <c r="K2608" t="s">
        <v>46</v>
      </c>
      <c r="L2608" t="s">
        <v>47</v>
      </c>
      <c r="M2608" t="s">
        <v>320</v>
      </c>
      <c r="N2608" t="s">
        <v>321</v>
      </c>
      <c r="O2608" t="s">
        <v>322</v>
      </c>
      <c r="P2608" t="s">
        <v>1656</v>
      </c>
      <c r="Q2608" t="s">
        <v>1657</v>
      </c>
      <c r="R2608" t="s">
        <v>131</v>
      </c>
      <c r="S2608" s="83">
        <v>0</v>
      </c>
      <c r="T2608" s="83">
        <v>106</v>
      </c>
      <c r="U2608" s="83">
        <v>-106</v>
      </c>
      <c r="V2608" s="83">
        <v>0</v>
      </c>
      <c r="W2608" s="83">
        <v>0</v>
      </c>
      <c r="X2608" s="83">
        <v>0.81649563079652521</v>
      </c>
      <c r="Y2608">
        <v>0</v>
      </c>
      <c r="Z2608" s="83">
        <v>-10.600000000000001</v>
      </c>
      <c r="AA2608" s="83">
        <v>-9.7835043692034755</v>
      </c>
    </row>
    <row r="2609" spans="1:27" x14ac:dyDescent="0.25">
      <c r="A2609" t="s">
        <v>1529</v>
      </c>
      <c r="B2609" t="s">
        <v>1529</v>
      </c>
      <c r="C2609" t="s">
        <v>3223</v>
      </c>
      <c r="D2609" t="s">
        <v>3122</v>
      </c>
      <c r="E2609" t="s">
        <v>3224</v>
      </c>
      <c r="F2609" t="s">
        <v>3225</v>
      </c>
      <c r="G2609" t="s">
        <v>2310</v>
      </c>
      <c r="H2609" t="s">
        <v>3226</v>
      </c>
      <c r="I2609" t="s">
        <v>44</v>
      </c>
      <c r="J2609" t="s">
        <v>45</v>
      </c>
      <c r="K2609" t="s">
        <v>100</v>
      </c>
      <c r="L2609" t="s">
        <v>101</v>
      </c>
      <c r="M2609" t="s">
        <v>401</v>
      </c>
      <c r="N2609" t="s">
        <v>866</v>
      </c>
      <c r="O2609" t="s">
        <v>1241</v>
      </c>
      <c r="P2609" t="s">
        <v>2197</v>
      </c>
      <c r="Q2609" t="s">
        <v>2198</v>
      </c>
      <c r="R2609" t="s">
        <v>131</v>
      </c>
      <c r="S2609" s="83">
        <v>290.15999999999997</v>
      </c>
      <c r="T2609" s="83">
        <v>375.36</v>
      </c>
      <c r="U2609" s="83">
        <v>-85.200000000000045</v>
      </c>
      <c r="V2609" s="83">
        <v>0</v>
      </c>
      <c r="W2609" s="83">
        <v>0</v>
      </c>
      <c r="X2609" s="83">
        <v>2.8913188676960728</v>
      </c>
      <c r="Y2609">
        <v>0</v>
      </c>
      <c r="Z2609" s="83">
        <v>-8.5200000000000031</v>
      </c>
      <c r="AA2609" s="83">
        <v>-5.6286811323039316</v>
      </c>
    </row>
    <row r="2610" spans="1:27" x14ac:dyDescent="0.25">
      <c r="A2610" t="s">
        <v>1529</v>
      </c>
      <c r="B2610" t="s">
        <v>1529</v>
      </c>
      <c r="C2610" t="s">
        <v>3227</v>
      </c>
      <c r="D2610" t="s">
        <v>3228</v>
      </c>
      <c r="E2610" t="s">
        <v>3229</v>
      </c>
      <c r="F2610" t="s">
        <v>2745</v>
      </c>
      <c r="G2610" t="s">
        <v>2310</v>
      </c>
      <c r="H2610" t="s">
        <v>3065</v>
      </c>
      <c r="I2610" t="s">
        <v>68</v>
      </c>
      <c r="J2610" t="s">
        <v>80</v>
      </c>
      <c r="K2610" t="s">
        <v>83</v>
      </c>
      <c r="L2610" t="s">
        <v>82</v>
      </c>
      <c r="M2610" t="s">
        <v>214</v>
      </c>
      <c r="N2610" t="s">
        <v>541</v>
      </c>
      <c r="O2610" t="s">
        <v>541</v>
      </c>
      <c r="P2610" t="s">
        <v>542</v>
      </c>
      <c r="Q2610" t="s">
        <v>543</v>
      </c>
      <c r="R2610" t="s">
        <v>72</v>
      </c>
      <c r="S2610" s="83">
        <v>7965.34</v>
      </c>
      <c r="T2610" s="83">
        <v>5118.74</v>
      </c>
      <c r="U2610" s="83">
        <v>2846.6000000000004</v>
      </c>
      <c r="V2610" s="83">
        <v>0</v>
      </c>
      <c r="W2610" s="83">
        <v>0</v>
      </c>
      <c r="X2610" s="83">
        <v>39.428574011164201</v>
      </c>
      <c r="Y2610">
        <v>0</v>
      </c>
      <c r="Z2610" s="83">
        <v>284.65999999999997</v>
      </c>
      <c r="AA2610" s="83">
        <v>324.08857401116416</v>
      </c>
    </row>
    <row r="2611" spans="1:27" x14ac:dyDescent="0.25">
      <c r="A2611" t="s">
        <v>1529</v>
      </c>
      <c r="B2611" t="s">
        <v>1529</v>
      </c>
      <c r="C2611" t="s">
        <v>3227</v>
      </c>
      <c r="D2611" t="s">
        <v>3228</v>
      </c>
      <c r="E2611" t="s">
        <v>3229</v>
      </c>
      <c r="F2611" t="s">
        <v>2745</v>
      </c>
      <c r="G2611" t="s">
        <v>2310</v>
      </c>
      <c r="H2611" t="s">
        <v>3065</v>
      </c>
      <c r="I2611" t="s">
        <v>68</v>
      </c>
      <c r="J2611" t="s">
        <v>80</v>
      </c>
      <c r="K2611" t="s">
        <v>83</v>
      </c>
      <c r="L2611" t="s">
        <v>82</v>
      </c>
      <c r="M2611" t="s">
        <v>214</v>
      </c>
      <c r="N2611" t="s">
        <v>541</v>
      </c>
      <c r="O2611" t="s">
        <v>541</v>
      </c>
      <c r="P2611" t="s">
        <v>544</v>
      </c>
      <c r="Q2611" t="s">
        <v>545</v>
      </c>
      <c r="R2611" t="s">
        <v>72</v>
      </c>
      <c r="S2611" s="83">
        <v>4950</v>
      </c>
      <c r="T2611" s="83">
        <v>930.68</v>
      </c>
      <c r="U2611" s="83">
        <v>4019.32</v>
      </c>
      <c r="V2611" s="83">
        <v>0</v>
      </c>
      <c r="W2611" s="83">
        <v>0</v>
      </c>
      <c r="X2611" s="83">
        <v>7.1688316383934909</v>
      </c>
      <c r="Y2611">
        <v>0</v>
      </c>
      <c r="Z2611" s="83">
        <v>401.93200000000002</v>
      </c>
      <c r="AA2611" s="83">
        <v>409.10083163839352</v>
      </c>
    </row>
    <row r="2612" spans="1:27" x14ac:dyDescent="0.25">
      <c r="A2612" t="s">
        <v>1529</v>
      </c>
      <c r="B2612" t="s">
        <v>1529</v>
      </c>
      <c r="C2612" t="s">
        <v>3227</v>
      </c>
      <c r="D2612" t="s">
        <v>3228</v>
      </c>
      <c r="E2612" t="s">
        <v>3229</v>
      </c>
      <c r="F2612" t="s">
        <v>2745</v>
      </c>
      <c r="G2612" t="s">
        <v>2310</v>
      </c>
      <c r="H2612" t="s">
        <v>3065</v>
      </c>
      <c r="I2612" t="s">
        <v>68</v>
      </c>
      <c r="J2612" t="s">
        <v>80</v>
      </c>
      <c r="K2612" t="s">
        <v>83</v>
      </c>
      <c r="L2612" t="s">
        <v>82</v>
      </c>
      <c r="M2612" t="s">
        <v>214</v>
      </c>
      <c r="N2612" t="s">
        <v>541</v>
      </c>
      <c r="O2612" t="s">
        <v>541</v>
      </c>
      <c r="P2612" t="s">
        <v>548</v>
      </c>
      <c r="Q2612" t="s">
        <v>549</v>
      </c>
      <c r="R2612" t="s">
        <v>72</v>
      </c>
      <c r="S2612" s="83">
        <v>950</v>
      </c>
      <c r="T2612" s="83">
        <v>232.67</v>
      </c>
      <c r="U2612" s="83">
        <v>717.33</v>
      </c>
      <c r="V2612" s="83">
        <v>0</v>
      </c>
      <c r="W2612" s="83">
        <v>0</v>
      </c>
      <c r="X2612" s="83">
        <v>1.7922079095983727</v>
      </c>
      <c r="Y2612">
        <v>0</v>
      </c>
      <c r="Z2612" s="83">
        <v>71.733000000000004</v>
      </c>
      <c r="AA2612" s="83">
        <v>73.525207909598379</v>
      </c>
    </row>
    <row r="2613" spans="1:27" x14ac:dyDescent="0.25">
      <c r="A2613" t="s">
        <v>1529</v>
      </c>
      <c r="B2613" t="s">
        <v>1529</v>
      </c>
      <c r="C2613" t="s">
        <v>3227</v>
      </c>
      <c r="D2613" t="s">
        <v>3228</v>
      </c>
      <c r="E2613" t="s">
        <v>3229</v>
      </c>
      <c r="F2613" t="s">
        <v>2745</v>
      </c>
      <c r="G2613" t="s">
        <v>2310</v>
      </c>
      <c r="H2613" t="s">
        <v>3065</v>
      </c>
      <c r="I2613" t="s">
        <v>68</v>
      </c>
      <c r="J2613" t="s">
        <v>80</v>
      </c>
      <c r="K2613" t="s">
        <v>83</v>
      </c>
      <c r="L2613" t="s">
        <v>82</v>
      </c>
      <c r="M2613" t="s">
        <v>214</v>
      </c>
      <c r="N2613" t="s">
        <v>541</v>
      </c>
      <c r="O2613" t="s">
        <v>541</v>
      </c>
      <c r="P2613" t="s">
        <v>550</v>
      </c>
      <c r="Q2613" t="s">
        <v>551</v>
      </c>
      <c r="R2613" t="s">
        <v>72</v>
      </c>
      <c r="S2613" s="83">
        <v>0</v>
      </c>
      <c r="T2613" s="83">
        <v>930.68</v>
      </c>
      <c r="U2613" s="83">
        <v>-930.68</v>
      </c>
      <c r="V2613" s="83">
        <v>0</v>
      </c>
      <c r="W2613" s="83">
        <v>0</v>
      </c>
      <c r="X2613" s="83">
        <v>7.1688316383934909</v>
      </c>
      <c r="Y2613">
        <v>0</v>
      </c>
      <c r="Z2613" s="83">
        <v>-93.067999999999998</v>
      </c>
      <c r="AA2613" s="83">
        <v>-85.899168361606513</v>
      </c>
    </row>
    <row r="2614" spans="1:27" x14ac:dyDescent="0.25">
      <c r="A2614" t="s">
        <v>1529</v>
      </c>
      <c r="B2614" t="s">
        <v>1529</v>
      </c>
      <c r="C2614" t="s">
        <v>3227</v>
      </c>
      <c r="D2614" t="s">
        <v>3228</v>
      </c>
      <c r="E2614" t="s">
        <v>3229</v>
      </c>
      <c r="F2614" t="s">
        <v>2745</v>
      </c>
      <c r="G2614" t="s">
        <v>2310</v>
      </c>
      <c r="H2614" t="s">
        <v>3065</v>
      </c>
      <c r="I2614" t="s">
        <v>68</v>
      </c>
      <c r="J2614" t="s">
        <v>80</v>
      </c>
      <c r="K2614" t="s">
        <v>83</v>
      </c>
      <c r="L2614" t="s">
        <v>82</v>
      </c>
      <c r="M2614" t="s">
        <v>214</v>
      </c>
      <c r="N2614" t="s">
        <v>541</v>
      </c>
      <c r="O2614" t="s">
        <v>541</v>
      </c>
      <c r="P2614" t="s">
        <v>552</v>
      </c>
      <c r="Q2614" t="s">
        <v>553</v>
      </c>
      <c r="R2614" t="s">
        <v>72</v>
      </c>
      <c r="S2614" s="83">
        <v>0</v>
      </c>
      <c r="T2614" s="83">
        <v>232.67</v>
      </c>
      <c r="U2614" s="83">
        <v>-232.67</v>
      </c>
      <c r="V2614" s="83">
        <v>0</v>
      </c>
      <c r="W2614" s="83">
        <v>0</v>
      </c>
      <c r="X2614" s="83">
        <v>1.7922079095983727</v>
      </c>
      <c r="Y2614">
        <v>0</v>
      </c>
      <c r="Z2614" s="83">
        <v>-23.266999999999999</v>
      </c>
      <c r="AA2614" s="83">
        <v>-21.474792090401628</v>
      </c>
    </row>
    <row r="2615" spans="1:27" x14ac:dyDescent="0.25">
      <c r="A2615" t="s">
        <v>1529</v>
      </c>
      <c r="B2615" t="s">
        <v>1529</v>
      </c>
      <c r="C2615" t="s">
        <v>3227</v>
      </c>
      <c r="D2615" t="s">
        <v>3228</v>
      </c>
      <c r="E2615" t="s">
        <v>3229</v>
      </c>
      <c r="F2615" t="s">
        <v>2745</v>
      </c>
      <c r="G2615" t="s">
        <v>2310</v>
      </c>
      <c r="H2615" t="s">
        <v>3065</v>
      </c>
      <c r="I2615" t="s">
        <v>68</v>
      </c>
      <c r="J2615" t="s">
        <v>80</v>
      </c>
      <c r="K2615" t="s">
        <v>83</v>
      </c>
      <c r="L2615" t="s">
        <v>82</v>
      </c>
      <c r="M2615" t="s">
        <v>214</v>
      </c>
      <c r="N2615" t="s">
        <v>541</v>
      </c>
      <c r="O2615" t="s">
        <v>541</v>
      </c>
      <c r="P2615" t="s">
        <v>546</v>
      </c>
      <c r="Q2615" t="s">
        <v>547</v>
      </c>
      <c r="R2615" t="s">
        <v>72</v>
      </c>
      <c r="S2615" s="83">
        <v>0</v>
      </c>
      <c r="T2615" s="83">
        <v>465.34</v>
      </c>
      <c r="U2615" s="83">
        <v>-465.34</v>
      </c>
      <c r="V2615" s="83">
        <v>0</v>
      </c>
      <c r="W2615" s="83">
        <v>0</v>
      </c>
      <c r="X2615" s="83">
        <v>3.5844158191967455</v>
      </c>
      <c r="Y2615">
        <v>0</v>
      </c>
      <c r="Z2615" s="83">
        <v>-46.533999999999999</v>
      </c>
      <c r="AA2615" s="83">
        <v>-42.949584180803257</v>
      </c>
    </row>
    <row r="2616" spans="1:27" x14ac:dyDescent="0.25">
      <c r="A2616" t="s">
        <v>1529</v>
      </c>
      <c r="B2616" t="s">
        <v>1529</v>
      </c>
      <c r="C2616" t="s">
        <v>3227</v>
      </c>
      <c r="D2616" t="s">
        <v>3228</v>
      </c>
      <c r="E2616" t="s">
        <v>3229</v>
      </c>
      <c r="F2616" t="s">
        <v>2745</v>
      </c>
      <c r="G2616" t="s">
        <v>2310</v>
      </c>
      <c r="H2616" t="s">
        <v>3065</v>
      </c>
      <c r="I2616" t="s">
        <v>68</v>
      </c>
      <c r="J2616" t="s">
        <v>80</v>
      </c>
      <c r="K2616" t="s">
        <v>83</v>
      </c>
      <c r="L2616" t="s">
        <v>82</v>
      </c>
      <c r="M2616" t="s">
        <v>214</v>
      </c>
      <c r="N2616" t="s">
        <v>541</v>
      </c>
      <c r="O2616" t="s">
        <v>541</v>
      </c>
      <c r="P2616" t="s">
        <v>2566</v>
      </c>
      <c r="Q2616" t="s">
        <v>2567</v>
      </c>
      <c r="R2616" t="s">
        <v>72</v>
      </c>
      <c r="S2616" s="83">
        <v>190</v>
      </c>
      <c r="T2616" s="83">
        <v>0</v>
      </c>
      <c r="U2616" s="83">
        <v>190</v>
      </c>
      <c r="V2616" s="83">
        <v>0</v>
      </c>
      <c r="W2616" s="83">
        <v>0</v>
      </c>
      <c r="X2616" s="83">
        <v>0</v>
      </c>
      <c r="Y2616">
        <v>0</v>
      </c>
      <c r="Z2616" s="83">
        <v>19</v>
      </c>
      <c r="AA2616" s="83">
        <v>19</v>
      </c>
    </row>
    <row r="2617" spans="1:27" x14ac:dyDescent="0.25">
      <c r="A2617" t="s">
        <v>1529</v>
      </c>
      <c r="B2617" t="s">
        <v>1529</v>
      </c>
      <c r="C2617" t="s">
        <v>3227</v>
      </c>
      <c r="D2617" t="s">
        <v>3228</v>
      </c>
      <c r="E2617" t="s">
        <v>3229</v>
      </c>
      <c r="F2617" t="s">
        <v>2745</v>
      </c>
      <c r="G2617" t="s">
        <v>2310</v>
      </c>
      <c r="H2617" t="s">
        <v>3065</v>
      </c>
      <c r="I2617" t="s">
        <v>68</v>
      </c>
      <c r="J2617" t="s">
        <v>80</v>
      </c>
      <c r="K2617" t="s">
        <v>83</v>
      </c>
      <c r="L2617" t="s">
        <v>82</v>
      </c>
      <c r="M2617" t="s">
        <v>214</v>
      </c>
      <c r="N2617" t="s">
        <v>541</v>
      </c>
      <c r="O2617" t="s">
        <v>541</v>
      </c>
      <c r="P2617" t="s">
        <v>4050</v>
      </c>
      <c r="Q2617" t="s">
        <v>4051</v>
      </c>
      <c r="R2617" t="s">
        <v>72</v>
      </c>
      <c r="S2617" s="83">
        <v>190</v>
      </c>
      <c r="T2617" s="83">
        <v>0</v>
      </c>
      <c r="U2617" s="83">
        <v>190</v>
      </c>
      <c r="V2617" s="83">
        <v>0</v>
      </c>
      <c r="W2617" s="83">
        <v>0</v>
      </c>
      <c r="X2617" s="83">
        <v>0</v>
      </c>
      <c r="Y2617">
        <v>0</v>
      </c>
      <c r="Z2617" s="83">
        <v>19</v>
      </c>
      <c r="AA2617" s="83">
        <v>19</v>
      </c>
    </row>
    <row r="2618" spans="1:27" x14ac:dyDescent="0.25">
      <c r="A2618" t="s">
        <v>1529</v>
      </c>
      <c r="B2618" t="s">
        <v>1529</v>
      </c>
      <c r="C2618" t="s">
        <v>3227</v>
      </c>
      <c r="D2618" t="s">
        <v>3228</v>
      </c>
      <c r="E2618" t="s">
        <v>3229</v>
      </c>
      <c r="F2618" t="s">
        <v>2745</v>
      </c>
      <c r="G2618" t="s">
        <v>2310</v>
      </c>
      <c r="H2618" t="s">
        <v>3065</v>
      </c>
      <c r="I2618" t="s">
        <v>68</v>
      </c>
      <c r="J2618" t="s">
        <v>80</v>
      </c>
      <c r="K2618" t="s">
        <v>83</v>
      </c>
      <c r="L2618" t="s">
        <v>82</v>
      </c>
      <c r="M2618" t="s">
        <v>214</v>
      </c>
      <c r="N2618" t="s">
        <v>216</v>
      </c>
      <c r="O2618" t="s">
        <v>216</v>
      </c>
      <c r="P2618" t="s">
        <v>421</v>
      </c>
      <c r="Q2618" t="s">
        <v>218</v>
      </c>
      <c r="R2618" t="s">
        <v>72</v>
      </c>
      <c r="S2618" s="83">
        <v>480</v>
      </c>
      <c r="T2618" s="83">
        <v>232.65</v>
      </c>
      <c r="U2618" s="83">
        <v>247.35</v>
      </c>
      <c r="V2618" s="83">
        <v>0</v>
      </c>
      <c r="W2618" s="83">
        <v>0</v>
      </c>
      <c r="X2618" s="83">
        <v>1.7920538538189774</v>
      </c>
      <c r="Y2618">
        <v>0</v>
      </c>
      <c r="Z2618" s="83">
        <v>24.734999999999999</v>
      </c>
      <c r="AA2618" s="83">
        <v>26.527053853818977</v>
      </c>
    </row>
    <row r="2619" spans="1:27" x14ac:dyDescent="0.25">
      <c r="A2619" t="s">
        <v>1529</v>
      </c>
      <c r="B2619" t="s">
        <v>1529</v>
      </c>
      <c r="C2619" t="s">
        <v>3227</v>
      </c>
      <c r="D2619" t="s">
        <v>3228</v>
      </c>
      <c r="E2619" t="s">
        <v>3229</v>
      </c>
      <c r="F2619" t="s">
        <v>2745</v>
      </c>
      <c r="G2619" t="s">
        <v>2310</v>
      </c>
      <c r="H2619" t="s">
        <v>3065</v>
      </c>
      <c r="I2619" t="s">
        <v>68</v>
      </c>
      <c r="J2619" t="s">
        <v>80</v>
      </c>
      <c r="K2619" t="s">
        <v>83</v>
      </c>
      <c r="L2619" t="s">
        <v>82</v>
      </c>
      <c r="M2619" t="s">
        <v>214</v>
      </c>
      <c r="N2619" t="s">
        <v>216</v>
      </c>
      <c r="O2619" t="s">
        <v>216</v>
      </c>
      <c r="P2619" t="s">
        <v>420</v>
      </c>
      <c r="Q2619" t="s">
        <v>218</v>
      </c>
      <c r="R2619" t="s">
        <v>72</v>
      </c>
      <c r="S2619" s="83">
        <v>0</v>
      </c>
      <c r="T2619" s="83">
        <v>402.7</v>
      </c>
      <c r="U2619" s="83">
        <v>-402.7</v>
      </c>
      <c r="V2619" s="83">
        <v>0</v>
      </c>
      <c r="W2619" s="83">
        <v>0</v>
      </c>
      <c r="X2619" s="83">
        <v>3.1019131181298181</v>
      </c>
      <c r="Y2619">
        <v>0</v>
      </c>
      <c r="Z2619" s="83">
        <v>-40.270000000000003</v>
      </c>
      <c r="AA2619" s="83">
        <v>-37.168086881870188</v>
      </c>
    </row>
    <row r="2620" spans="1:27" x14ac:dyDescent="0.25">
      <c r="A2620" t="s">
        <v>1529</v>
      </c>
      <c r="B2620" t="s">
        <v>1529</v>
      </c>
      <c r="C2620" t="s">
        <v>3227</v>
      </c>
      <c r="D2620" t="s">
        <v>3228</v>
      </c>
      <c r="E2620" t="s">
        <v>3229</v>
      </c>
      <c r="F2620" t="s">
        <v>2745</v>
      </c>
      <c r="G2620" t="s">
        <v>2310</v>
      </c>
      <c r="H2620" t="s">
        <v>3065</v>
      </c>
      <c r="I2620" t="s">
        <v>68</v>
      </c>
      <c r="J2620" t="s">
        <v>80</v>
      </c>
      <c r="K2620" t="s">
        <v>83</v>
      </c>
      <c r="L2620" t="s">
        <v>82</v>
      </c>
      <c r="M2620" t="s">
        <v>214</v>
      </c>
      <c r="N2620" t="s">
        <v>216</v>
      </c>
      <c r="O2620" t="s">
        <v>216</v>
      </c>
      <c r="P2620" t="s">
        <v>418</v>
      </c>
      <c r="Q2620" t="s">
        <v>218</v>
      </c>
      <c r="R2620" t="s">
        <v>72</v>
      </c>
      <c r="S2620" s="83">
        <v>240</v>
      </c>
      <c r="T2620" s="83">
        <v>751.7</v>
      </c>
      <c r="U2620" s="83">
        <v>-511.70000000000005</v>
      </c>
      <c r="V2620" s="83">
        <v>0</v>
      </c>
      <c r="W2620" s="83">
        <v>0</v>
      </c>
      <c r="X2620" s="83">
        <v>5.7901864685825277</v>
      </c>
      <c r="Y2620">
        <v>0</v>
      </c>
      <c r="Z2620" s="83">
        <v>-51.17</v>
      </c>
      <c r="AA2620" s="83">
        <v>-45.379813531417469</v>
      </c>
    </row>
    <row r="2621" spans="1:27" x14ac:dyDescent="0.25">
      <c r="A2621" t="s">
        <v>1529</v>
      </c>
      <c r="B2621" t="s">
        <v>1529</v>
      </c>
      <c r="C2621" t="s">
        <v>3227</v>
      </c>
      <c r="D2621" t="s">
        <v>3228</v>
      </c>
      <c r="E2621" t="s">
        <v>3229</v>
      </c>
      <c r="F2621" t="s">
        <v>2745</v>
      </c>
      <c r="G2621" t="s">
        <v>2310</v>
      </c>
      <c r="H2621" t="s">
        <v>3065</v>
      </c>
      <c r="I2621" t="s">
        <v>68</v>
      </c>
      <c r="J2621" t="s">
        <v>80</v>
      </c>
      <c r="K2621" t="s">
        <v>83</v>
      </c>
      <c r="L2621" t="s">
        <v>82</v>
      </c>
      <c r="M2621" t="s">
        <v>210</v>
      </c>
      <c r="N2621" t="s">
        <v>211</v>
      </c>
      <c r="O2621" t="s">
        <v>410</v>
      </c>
      <c r="P2621" t="s">
        <v>411</v>
      </c>
      <c r="Q2621" t="s">
        <v>412</v>
      </c>
      <c r="R2621" t="s">
        <v>72</v>
      </c>
      <c r="S2621" s="83">
        <v>0</v>
      </c>
      <c r="T2621" s="83">
        <v>2406.67</v>
      </c>
      <c r="U2621" s="83">
        <v>-2406.67</v>
      </c>
      <c r="V2621" s="83">
        <v>0</v>
      </c>
      <c r="W2621" s="83">
        <v>0</v>
      </c>
      <c r="X2621" s="83">
        <v>18.53807112989692</v>
      </c>
      <c r="Y2621">
        <v>0</v>
      </c>
      <c r="Z2621" s="83">
        <v>-240.66700000000003</v>
      </c>
      <c r="AA2621" s="83">
        <v>-222.1289288701031</v>
      </c>
    </row>
    <row r="2622" spans="1:27" x14ac:dyDescent="0.25">
      <c r="A2622" t="s">
        <v>1529</v>
      </c>
      <c r="B2622" t="s">
        <v>1529</v>
      </c>
      <c r="C2622" t="s">
        <v>3227</v>
      </c>
      <c r="D2622" t="s">
        <v>3228</v>
      </c>
      <c r="E2622" t="s">
        <v>3229</v>
      </c>
      <c r="F2622" t="s">
        <v>2745</v>
      </c>
      <c r="G2622" t="s">
        <v>2310</v>
      </c>
      <c r="H2622" t="s">
        <v>3065</v>
      </c>
      <c r="I2622" t="s">
        <v>68</v>
      </c>
      <c r="J2622" t="s">
        <v>80</v>
      </c>
      <c r="K2622" t="s">
        <v>83</v>
      </c>
      <c r="L2622" t="s">
        <v>82</v>
      </c>
      <c r="M2622" t="s">
        <v>210</v>
      </c>
      <c r="N2622" t="s">
        <v>211</v>
      </c>
      <c r="O2622" t="s">
        <v>212</v>
      </c>
      <c r="P2622" t="s">
        <v>539</v>
      </c>
      <c r="Q2622" t="s">
        <v>1977</v>
      </c>
      <c r="R2622" t="s">
        <v>72</v>
      </c>
      <c r="S2622" s="83">
        <v>9956.93</v>
      </c>
      <c r="T2622" s="83">
        <v>5183.2</v>
      </c>
      <c r="U2622" s="83">
        <v>4773.7300000000005</v>
      </c>
      <c r="V2622" s="83">
        <v>0</v>
      </c>
      <c r="W2622" s="83">
        <v>0</v>
      </c>
      <c r="X2622" s="83">
        <v>39.925095788156128</v>
      </c>
      <c r="Y2622">
        <v>0</v>
      </c>
      <c r="Z2622" s="83">
        <v>477.37300000000005</v>
      </c>
      <c r="AA2622" s="83">
        <v>517.29809578815616</v>
      </c>
    </row>
    <row r="2623" spans="1:27" x14ac:dyDescent="0.25">
      <c r="A2623" t="s">
        <v>1529</v>
      </c>
      <c r="B2623" t="s">
        <v>1529</v>
      </c>
      <c r="C2623" t="s">
        <v>3227</v>
      </c>
      <c r="D2623" t="s">
        <v>3228</v>
      </c>
      <c r="E2623" t="s">
        <v>3229</v>
      </c>
      <c r="F2623" t="s">
        <v>2745</v>
      </c>
      <c r="G2623" t="s">
        <v>2310</v>
      </c>
      <c r="H2623" t="s">
        <v>3065</v>
      </c>
      <c r="I2623" t="s">
        <v>68</v>
      </c>
      <c r="J2623" t="s">
        <v>80</v>
      </c>
      <c r="K2623" t="s">
        <v>83</v>
      </c>
      <c r="L2623" t="s">
        <v>82</v>
      </c>
      <c r="M2623" t="s">
        <v>210</v>
      </c>
      <c r="N2623" t="s">
        <v>211</v>
      </c>
      <c r="O2623" t="s">
        <v>212</v>
      </c>
      <c r="P2623" t="s">
        <v>2966</v>
      </c>
      <c r="Q2623" t="s">
        <v>2967</v>
      </c>
      <c r="R2623" t="s">
        <v>72</v>
      </c>
      <c r="S2623" s="83">
        <v>3109.92</v>
      </c>
      <c r="T2623" s="83">
        <v>2073.2800000000002</v>
      </c>
      <c r="U2623" s="83">
        <v>1036.6399999999999</v>
      </c>
      <c r="V2623" s="83">
        <v>0</v>
      </c>
      <c r="W2623" s="83">
        <v>0</v>
      </c>
      <c r="X2623" s="83">
        <v>15.970038315262453</v>
      </c>
      <c r="Y2623">
        <v>0</v>
      </c>
      <c r="Z2623" s="83">
        <v>103.66399999999999</v>
      </c>
      <c r="AA2623" s="83">
        <v>119.63403831526244</v>
      </c>
    </row>
    <row r="2624" spans="1:27" x14ac:dyDescent="0.25">
      <c r="A2624" t="s">
        <v>1529</v>
      </c>
      <c r="B2624" t="s">
        <v>1529</v>
      </c>
      <c r="C2624" t="s">
        <v>3227</v>
      </c>
      <c r="D2624" t="s">
        <v>3228</v>
      </c>
      <c r="E2624" t="s">
        <v>3229</v>
      </c>
      <c r="F2624" t="s">
        <v>2745</v>
      </c>
      <c r="G2624" t="s">
        <v>2310</v>
      </c>
      <c r="H2624" t="s">
        <v>3065</v>
      </c>
      <c r="I2624" t="s">
        <v>68</v>
      </c>
      <c r="J2624" t="s">
        <v>80</v>
      </c>
      <c r="K2624" t="s">
        <v>83</v>
      </c>
      <c r="L2624" t="s">
        <v>82</v>
      </c>
      <c r="M2624" t="s">
        <v>1539</v>
      </c>
      <c r="N2624" t="s">
        <v>206</v>
      </c>
      <c r="O2624" t="s">
        <v>1433</v>
      </c>
      <c r="P2624" t="s">
        <v>2699</v>
      </c>
      <c r="Q2624" t="s">
        <v>2700</v>
      </c>
      <c r="R2624" t="s">
        <v>72</v>
      </c>
      <c r="S2624" s="83">
        <v>26304.299999999996</v>
      </c>
      <c r="T2624" s="83">
        <v>22100.9</v>
      </c>
      <c r="U2624" s="83">
        <v>4203.3999999999942</v>
      </c>
      <c r="V2624" s="83">
        <v>0</v>
      </c>
      <c r="W2624" s="83">
        <v>0</v>
      </c>
      <c r="X2624" s="83">
        <v>170.23856874217853</v>
      </c>
      <c r="Y2624">
        <v>0</v>
      </c>
      <c r="Z2624" s="83">
        <v>420.33999999999924</v>
      </c>
      <c r="AA2624" s="83">
        <v>590.57856874217759</v>
      </c>
    </row>
    <row r="2625" spans="1:27" x14ac:dyDescent="0.25">
      <c r="A2625" t="s">
        <v>1529</v>
      </c>
      <c r="B2625" t="s">
        <v>1529</v>
      </c>
      <c r="C2625" t="s">
        <v>3227</v>
      </c>
      <c r="D2625" t="s">
        <v>3228</v>
      </c>
      <c r="E2625" t="s">
        <v>3229</v>
      </c>
      <c r="F2625" t="s">
        <v>2745</v>
      </c>
      <c r="G2625" t="s">
        <v>2310</v>
      </c>
      <c r="H2625" t="s">
        <v>3065</v>
      </c>
      <c r="I2625" t="s">
        <v>68</v>
      </c>
      <c r="J2625" t="s">
        <v>80</v>
      </c>
      <c r="K2625" t="s">
        <v>83</v>
      </c>
      <c r="L2625" t="s">
        <v>82</v>
      </c>
      <c r="M2625" t="s">
        <v>1539</v>
      </c>
      <c r="N2625" t="s">
        <v>206</v>
      </c>
      <c r="O2625" t="s">
        <v>1434</v>
      </c>
      <c r="P2625" t="s">
        <v>2075</v>
      </c>
      <c r="Q2625" t="s">
        <v>2076</v>
      </c>
      <c r="R2625" t="s">
        <v>72</v>
      </c>
      <c r="S2625" s="83">
        <v>580</v>
      </c>
      <c r="T2625" s="83">
        <v>0</v>
      </c>
      <c r="U2625" s="83">
        <v>580</v>
      </c>
      <c r="V2625" s="83">
        <v>0</v>
      </c>
      <c r="W2625" s="83">
        <v>0</v>
      </c>
      <c r="X2625" s="83">
        <v>0</v>
      </c>
      <c r="Y2625">
        <v>0</v>
      </c>
      <c r="Z2625" s="83">
        <v>58</v>
      </c>
      <c r="AA2625" s="83">
        <v>58</v>
      </c>
    </row>
    <row r="2626" spans="1:27" x14ac:dyDescent="0.25">
      <c r="A2626" t="s">
        <v>1529</v>
      </c>
      <c r="B2626" t="s">
        <v>1529</v>
      </c>
      <c r="C2626" t="s">
        <v>3227</v>
      </c>
      <c r="D2626" t="s">
        <v>3228</v>
      </c>
      <c r="E2626" t="s">
        <v>3229</v>
      </c>
      <c r="F2626" t="s">
        <v>2745</v>
      </c>
      <c r="G2626" t="s">
        <v>2310</v>
      </c>
      <c r="H2626" t="s">
        <v>3065</v>
      </c>
      <c r="I2626" t="s">
        <v>68</v>
      </c>
      <c r="J2626" t="s">
        <v>80</v>
      </c>
      <c r="K2626" t="s">
        <v>84</v>
      </c>
      <c r="L2626" t="s">
        <v>85</v>
      </c>
      <c r="M2626" t="s">
        <v>219</v>
      </c>
      <c r="N2626" t="s">
        <v>220</v>
      </c>
      <c r="O2626" t="s">
        <v>3877</v>
      </c>
      <c r="P2626" t="s">
        <v>423</v>
      </c>
      <c r="Q2626" t="s">
        <v>424</v>
      </c>
      <c r="R2626" t="s">
        <v>72</v>
      </c>
      <c r="S2626" s="83">
        <v>2189.25</v>
      </c>
      <c r="T2626" s="83">
        <v>8757</v>
      </c>
      <c r="U2626" s="83">
        <v>-6567.75</v>
      </c>
      <c r="V2626" s="83">
        <v>0</v>
      </c>
      <c r="W2626" s="83">
        <v>0</v>
      </c>
      <c r="X2626" s="83">
        <v>67.453323008350665</v>
      </c>
      <c r="Y2626">
        <v>0</v>
      </c>
      <c r="Z2626" s="83">
        <v>-656.77500000000009</v>
      </c>
      <c r="AA2626" s="83">
        <v>-589.32167699164938</v>
      </c>
    </row>
    <row r="2627" spans="1:27" x14ac:dyDescent="0.25">
      <c r="A2627" t="s">
        <v>1529</v>
      </c>
      <c r="B2627" t="s">
        <v>1529</v>
      </c>
      <c r="C2627" t="s">
        <v>3227</v>
      </c>
      <c r="D2627" t="s">
        <v>3228</v>
      </c>
      <c r="E2627" t="s">
        <v>3229</v>
      </c>
      <c r="F2627" t="s">
        <v>2745</v>
      </c>
      <c r="G2627" t="s">
        <v>2310</v>
      </c>
      <c r="H2627" t="s">
        <v>3065</v>
      </c>
      <c r="I2627" t="s">
        <v>68</v>
      </c>
      <c r="J2627" t="s">
        <v>80</v>
      </c>
      <c r="K2627" t="s">
        <v>84</v>
      </c>
      <c r="L2627" t="s">
        <v>85</v>
      </c>
      <c r="M2627" t="s">
        <v>219</v>
      </c>
      <c r="N2627" t="s">
        <v>914</v>
      </c>
      <c r="O2627" t="s">
        <v>914</v>
      </c>
      <c r="P2627" t="s">
        <v>1752</v>
      </c>
      <c r="Q2627" t="s">
        <v>1751</v>
      </c>
      <c r="R2627" t="s">
        <v>72</v>
      </c>
      <c r="S2627" s="83">
        <v>0</v>
      </c>
      <c r="T2627" s="83">
        <v>1251</v>
      </c>
      <c r="U2627" s="83">
        <v>-1251</v>
      </c>
      <c r="V2627" s="83">
        <v>0</v>
      </c>
      <c r="W2627" s="83">
        <v>0</v>
      </c>
      <c r="X2627" s="83">
        <v>9.6361890011929532</v>
      </c>
      <c r="Y2627">
        <v>0</v>
      </c>
      <c r="Z2627" s="83">
        <v>-125.10000000000001</v>
      </c>
      <c r="AA2627" s="83">
        <v>-115.46381099880705</v>
      </c>
    </row>
    <row r="2628" spans="1:27" x14ac:dyDescent="0.25">
      <c r="A2628" t="s">
        <v>1529</v>
      </c>
      <c r="B2628" t="s">
        <v>1529</v>
      </c>
      <c r="C2628" t="s">
        <v>3227</v>
      </c>
      <c r="D2628" t="s">
        <v>3228</v>
      </c>
      <c r="E2628" t="s">
        <v>3229</v>
      </c>
      <c r="F2628" t="s">
        <v>2745</v>
      </c>
      <c r="G2628" t="s">
        <v>2310</v>
      </c>
      <c r="H2628" t="s">
        <v>3065</v>
      </c>
      <c r="I2628" t="s">
        <v>68</v>
      </c>
      <c r="J2628" t="s">
        <v>80</v>
      </c>
      <c r="K2628" t="s">
        <v>84</v>
      </c>
      <c r="L2628" t="s">
        <v>85</v>
      </c>
      <c r="M2628" t="s">
        <v>567</v>
      </c>
      <c r="N2628" t="s">
        <v>568</v>
      </c>
      <c r="O2628" t="s">
        <v>569</v>
      </c>
      <c r="P2628" t="s">
        <v>692</v>
      </c>
      <c r="Q2628" t="s">
        <v>570</v>
      </c>
      <c r="R2628" t="s">
        <v>72</v>
      </c>
      <c r="S2628" s="83">
        <v>8034</v>
      </c>
      <c r="T2628" s="83">
        <v>4017</v>
      </c>
      <c r="U2628" s="83">
        <v>4017</v>
      </c>
      <c r="V2628" s="83">
        <v>0</v>
      </c>
      <c r="W2628" s="83">
        <v>0</v>
      </c>
      <c r="X2628" s="83">
        <v>30.942103291600393</v>
      </c>
      <c r="Y2628">
        <v>0</v>
      </c>
      <c r="Z2628" s="83">
        <v>401.70000000000005</v>
      </c>
      <c r="AA2628" s="83">
        <v>432.64210329160045</v>
      </c>
    </row>
    <row r="2629" spans="1:27" x14ac:dyDescent="0.25">
      <c r="A2629" t="s">
        <v>1529</v>
      </c>
      <c r="B2629" t="s">
        <v>1529</v>
      </c>
      <c r="C2629" t="s">
        <v>3227</v>
      </c>
      <c r="D2629" t="s">
        <v>3228</v>
      </c>
      <c r="E2629" t="s">
        <v>3229</v>
      </c>
      <c r="F2629" t="s">
        <v>2745</v>
      </c>
      <c r="G2629" t="s">
        <v>2310</v>
      </c>
      <c r="H2629" t="s">
        <v>3065</v>
      </c>
      <c r="I2629" t="s">
        <v>68</v>
      </c>
      <c r="J2629" t="s">
        <v>80</v>
      </c>
      <c r="K2629" t="s">
        <v>84</v>
      </c>
      <c r="L2629" t="s">
        <v>85</v>
      </c>
      <c r="M2629" t="s">
        <v>567</v>
      </c>
      <c r="N2629" t="s">
        <v>568</v>
      </c>
      <c r="O2629" t="s">
        <v>569</v>
      </c>
      <c r="P2629" t="s">
        <v>573</v>
      </c>
      <c r="Q2629" t="s">
        <v>572</v>
      </c>
      <c r="R2629" t="s">
        <v>72</v>
      </c>
      <c r="S2629" s="83">
        <v>1699.5</v>
      </c>
      <c r="T2629" s="83">
        <v>3399</v>
      </c>
      <c r="U2629" s="83">
        <v>-1699.5</v>
      </c>
      <c r="V2629" s="83">
        <v>0</v>
      </c>
      <c r="W2629" s="83">
        <v>0</v>
      </c>
      <c r="X2629" s="83">
        <v>26.181779708277258</v>
      </c>
      <c r="Y2629">
        <v>0</v>
      </c>
      <c r="Z2629" s="83">
        <v>-169.95000000000002</v>
      </c>
      <c r="AA2629" s="83">
        <v>-143.76822029172277</v>
      </c>
    </row>
    <row r="2630" spans="1:27" x14ac:dyDescent="0.25">
      <c r="A2630" t="s">
        <v>1529</v>
      </c>
      <c r="B2630" t="s">
        <v>1529</v>
      </c>
      <c r="C2630" t="s">
        <v>3227</v>
      </c>
      <c r="D2630" t="s">
        <v>3228</v>
      </c>
      <c r="E2630" t="s">
        <v>3229</v>
      </c>
      <c r="F2630" t="s">
        <v>2745</v>
      </c>
      <c r="G2630" t="s">
        <v>2310</v>
      </c>
      <c r="H2630" t="s">
        <v>3065</v>
      </c>
      <c r="I2630" t="s">
        <v>68</v>
      </c>
      <c r="J2630" t="s">
        <v>80</v>
      </c>
      <c r="K2630" t="s">
        <v>84</v>
      </c>
      <c r="L2630" t="s">
        <v>85</v>
      </c>
      <c r="M2630" t="s">
        <v>567</v>
      </c>
      <c r="N2630" t="s">
        <v>568</v>
      </c>
      <c r="O2630" t="s">
        <v>569</v>
      </c>
      <c r="P2630" t="s">
        <v>575</v>
      </c>
      <c r="Q2630" t="s">
        <v>572</v>
      </c>
      <c r="R2630" t="s">
        <v>72</v>
      </c>
      <c r="S2630" s="83">
        <v>6025.5</v>
      </c>
      <c r="T2630" s="83">
        <v>4017</v>
      </c>
      <c r="U2630" s="83">
        <v>2008.5</v>
      </c>
      <c r="V2630" s="83">
        <v>0</v>
      </c>
      <c r="W2630" s="83">
        <v>0</v>
      </c>
      <c r="X2630" s="83">
        <v>30.942103291600393</v>
      </c>
      <c r="Y2630">
        <v>0</v>
      </c>
      <c r="Z2630" s="83">
        <v>200.85000000000002</v>
      </c>
      <c r="AA2630" s="83">
        <v>231.79210329160043</v>
      </c>
    </row>
    <row r="2631" spans="1:27" x14ac:dyDescent="0.25">
      <c r="A2631" t="s">
        <v>1529</v>
      </c>
      <c r="B2631" t="s">
        <v>1529</v>
      </c>
      <c r="C2631" t="s">
        <v>3227</v>
      </c>
      <c r="D2631" t="s">
        <v>3228</v>
      </c>
      <c r="E2631" t="s">
        <v>3229</v>
      </c>
      <c r="F2631" t="s">
        <v>2745</v>
      </c>
      <c r="G2631" t="s">
        <v>2310</v>
      </c>
      <c r="H2631" t="s">
        <v>3065</v>
      </c>
      <c r="I2631" t="s">
        <v>68</v>
      </c>
      <c r="J2631" t="s">
        <v>80</v>
      </c>
      <c r="K2631" t="s">
        <v>84</v>
      </c>
      <c r="L2631" t="s">
        <v>85</v>
      </c>
      <c r="M2631" t="s">
        <v>567</v>
      </c>
      <c r="N2631" t="s">
        <v>568</v>
      </c>
      <c r="O2631" t="s">
        <v>569</v>
      </c>
      <c r="P2631" t="s">
        <v>1663</v>
      </c>
      <c r="Q2631" t="s">
        <v>570</v>
      </c>
      <c r="R2631" t="s">
        <v>72</v>
      </c>
      <c r="S2631" s="83">
        <v>16068</v>
      </c>
      <c r="T2631" s="83">
        <v>4017</v>
      </c>
      <c r="U2631" s="83">
        <v>12051</v>
      </c>
      <c r="V2631" s="83">
        <v>0</v>
      </c>
      <c r="W2631" s="83">
        <v>0</v>
      </c>
      <c r="X2631" s="83">
        <v>30.942103291600393</v>
      </c>
      <c r="Y2631">
        <v>0</v>
      </c>
      <c r="Z2631" s="83">
        <v>1205.0999999999999</v>
      </c>
      <c r="AA2631" s="83">
        <v>1236.0421032916004</v>
      </c>
    </row>
    <row r="2632" spans="1:27" x14ac:dyDescent="0.25">
      <c r="A2632" t="s">
        <v>1529</v>
      </c>
      <c r="B2632" t="s">
        <v>1529</v>
      </c>
      <c r="C2632" t="s">
        <v>3227</v>
      </c>
      <c r="D2632" t="s">
        <v>3228</v>
      </c>
      <c r="E2632" t="s">
        <v>3229</v>
      </c>
      <c r="F2632" t="s">
        <v>2745</v>
      </c>
      <c r="G2632" t="s">
        <v>2310</v>
      </c>
      <c r="H2632" t="s">
        <v>3065</v>
      </c>
      <c r="I2632" t="s">
        <v>68</v>
      </c>
      <c r="J2632" t="s">
        <v>80</v>
      </c>
      <c r="K2632" t="s">
        <v>84</v>
      </c>
      <c r="L2632" t="s">
        <v>85</v>
      </c>
      <c r="M2632" t="s">
        <v>561</v>
      </c>
      <c r="N2632" t="s">
        <v>562</v>
      </c>
      <c r="O2632" t="s">
        <v>562</v>
      </c>
      <c r="P2632" t="s">
        <v>563</v>
      </c>
      <c r="Q2632" t="s">
        <v>564</v>
      </c>
      <c r="R2632" t="s">
        <v>72</v>
      </c>
      <c r="S2632" s="83">
        <v>1534.7</v>
      </c>
      <c r="T2632" s="83">
        <v>4604.1000000000004</v>
      </c>
      <c r="U2632" s="83">
        <v>-3069.4000000000005</v>
      </c>
      <c r="V2632" s="83">
        <v>0</v>
      </c>
      <c r="W2632" s="83">
        <v>0</v>
      </c>
      <c r="X2632" s="83">
        <v>35.46441069575738</v>
      </c>
      <c r="Y2632">
        <v>0</v>
      </c>
      <c r="Z2632" s="83">
        <v>-306.94000000000005</v>
      </c>
      <c r="AA2632" s="83">
        <v>-271.4755893042427</v>
      </c>
    </row>
    <row r="2633" spans="1:27" x14ac:dyDescent="0.25">
      <c r="A2633" t="s">
        <v>1529</v>
      </c>
      <c r="B2633" t="s">
        <v>1529</v>
      </c>
      <c r="C2633" t="s">
        <v>3227</v>
      </c>
      <c r="D2633" t="s">
        <v>3228</v>
      </c>
      <c r="E2633" t="s">
        <v>3229</v>
      </c>
      <c r="F2633" t="s">
        <v>2745</v>
      </c>
      <c r="G2633" t="s">
        <v>2310</v>
      </c>
      <c r="H2633" t="s">
        <v>3065</v>
      </c>
      <c r="I2633" t="s">
        <v>68</v>
      </c>
      <c r="J2633" t="s">
        <v>80</v>
      </c>
      <c r="K2633" t="s">
        <v>84</v>
      </c>
      <c r="L2633" t="s">
        <v>85</v>
      </c>
      <c r="M2633" t="s">
        <v>425</v>
      </c>
      <c r="N2633" t="s">
        <v>427</v>
      </c>
      <c r="O2633" t="s">
        <v>427</v>
      </c>
      <c r="P2633" t="s">
        <v>431</v>
      </c>
      <c r="Q2633" t="s">
        <v>429</v>
      </c>
      <c r="R2633" t="s">
        <v>72</v>
      </c>
      <c r="S2633" s="83">
        <v>1115.49</v>
      </c>
      <c r="T2633" s="83">
        <v>2230.98</v>
      </c>
      <c r="U2633" s="83">
        <v>-1115.49</v>
      </c>
      <c r="V2633" s="83">
        <v>0</v>
      </c>
      <c r="W2633" s="83">
        <v>0</v>
      </c>
      <c r="X2633" s="83">
        <v>17.184768135796528</v>
      </c>
      <c r="Y2633">
        <v>0</v>
      </c>
      <c r="Z2633" s="83">
        <v>-111.54900000000001</v>
      </c>
      <c r="AA2633" s="83">
        <v>-94.364231864203475</v>
      </c>
    </row>
    <row r="2634" spans="1:27" x14ac:dyDescent="0.25">
      <c r="A2634" t="s">
        <v>1529</v>
      </c>
      <c r="B2634" t="s">
        <v>1529</v>
      </c>
      <c r="C2634" t="s">
        <v>3227</v>
      </c>
      <c r="D2634" t="s">
        <v>3228</v>
      </c>
      <c r="E2634" t="s">
        <v>3229</v>
      </c>
      <c r="F2634" t="s">
        <v>2745</v>
      </c>
      <c r="G2634" t="s">
        <v>2310</v>
      </c>
      <c r="H2634" t="s">
        <v>3065</v>
      </c>
      <c r="I2634" t="s">
        <v>68</v>
      </c>
      <c r="J2634" t="s">
        <v>80</v>
      </c>
      <c r="K2634" t="s">
        <v>84</v>
      </c>
      <c r="L2634" t="s">
        <v>85</v>
      </c>
      <c r="M2634" t="s">
        <v>425</v>
      </c>
      <c r="N2634" t="s">
        <v>427</v>
      </c>
      <c r="O2634" t="s">
        <v>427</v>
      </c>
      <c r="P2634" t="s">
        <v>432</v>
      </c>
      <c r="Q2634" t="s">
        <v>429</v>
      </c>
      <c r="R2634" t="s">
        <v>72</v>
      </c>
      <c r="S2634" s="83">
        <v>371.83</v>
      </c>
      <c r="T2634" s="83">
        <v>0</v>
      </c>
      <c r="U2634" s="83">
        <v>371.83</v>
      </c>
      <c r="V2634" s="83">
        <v>0</v>
      </c>
      <c r="W2634" s="83">
        <v>0</v>
      </c>
      <c r="X2634" s="83">
        <v>0</v>
      </c>
      <c r="Y2634">
        <v>0</v>
      </c>
      <c r="Z2634" s="83">
        <v>37.183</v>
      </c>
      <c r="AA2634" s="83">
        <v>37.183</v>
      </c>
    </row>
    <row r="2635" spans="1:27" x14ac:dyDescent="0.25">
      <c r="A2635" t="s">
        <v>1529</v>
      </c>
      <c r="B2635" t="s">
        <v>1529</v>
      </c>
      <c r="C2635" t="s">
        <v>3227</v>
      </c>
      <c r="D2635" t="s">
        <v>3228</v>
      </c>
      <c r="E2635" t="s">
        <v>3229</v>
      </c>
      <c r="F2635" t="s">
        <v>2745</v>
      </c>
      <c r="G2635" t="s">
        <v>2310</v>
      </c>
      <c r="H2635" t="s">
        <v>3065</v>
      </c>
      <c r="I2635" t="s">
        <v>68</v>
      </c>
      <c r="J2635" t="s">
        <v>80</v>
      </c>
      <c r="K2635" t="s">
        <v>84</v>
      </c>
      <c r="L2635" t="s">
        <v>85</v>
      </c>
      <c r="M2635" t="s">
        <v>425</v>
      </c>
      <c r="N2635" t="s">
        <v>426</v>
      </c>
      <c r="O2635" t="s">
        <v>426</v>
      </c>
      <c r="P2635" t="s">
        <v>2035</v>
      </c>
      <c r="Q2635" t="s">
        <v>3768</v>
      </c>
      <c r="R2635" t="s">
        <v>72</v>
      </c>
      <c r="S2635" s="83">
        <v>4202.3999999999996</v>
      </c>
      <c r="T2635" s="83">
        <v>2451.3999999999996</v>
      </c>
      <c r="U2635" s="83">
        <v>1751</v>
      </c>
      <c r="V2635" s="83">
        <v>0</v>
      </c>
      <c r="W2635" s="83">
        <v>0</v>
      </c>
      <c r="X2635" s="83">
        <v>18.882616880515108</v>
      </c>
      <c r="Y2635">
        <v>0</v>
      </c>
      <c r="Z2635" s="83">
        <v>175.10000000000002</v>
      </c>
      <c r="AA2635" s="83">
        <v>193.98261688051514</v>
      </c>
    </row>
    <row r="2636" spans="1:27" x14ac:dyDescent="0.25">
      <c r="A2636" t="s">
        <v>1529</v>
      </c>
      <c r="B2636" t="s">
        <v>1529</v>
      </c>
      <c r="C2636" t="s">
        <v>3227</v>
      </c>
      <c r="D2636" t="s">
        <v>3228</v>
      </c>
      <c r="E2636" t="s">
        <v>3229</v>
      </c>
      <c r="F2636" t="s">
        <v>2745</v>
      </c>
      <c r="G2636" t="s">
        <v>2310</v>
      </c>
      <c r="H2636" t="s">
        <v>3065</v>
      </c>
      <c r="I2636" t="s">
        <v>68</v>
      </c>
      <c r="J2636" t="s">
        <v>80</v>
      </c>
      <c r="K2636" t="s">
        <v>84</v>
      </c>
      <c r="L2636" t="s">
        <v>85</v>
      </c>
      <c r="M2636" t="s">
        <v>425</v>
      </c>
      <c r="N2636" t="s">
        <v>433</v>
      </c>
      <c r="O2636" t="s">
        <v>433</v>
      </c>
      <c r="P2636" t="s">
        <v>1621</v>
      </c>
      <c r="Q2636" t="s">
        <v>3768</v>
      </c>
      <c r="R2636" t="s">
        <v>72</v>
      </c>
      <c r="S2636" s="83">
        <v>562.38</v>
      </c>
      <c r="T2636" s="83">
        <v>562.38</v>
      </c>
      <c r="U2636" s="83">
        <v>0</v>
      </c>
      <c r="V2636" s="83">
        <v>0</v>
      </c>
      <c r="W2636" s="83">
        <v>0</v>
      </c>
      <c r="X2636" s="83">
        <v>4.3318944608240546</v>
      </c>
      <c r="Y2636">
        <v>0</v>
      </c>
      <c r="Z2636" s="83">
        <v>0</v>
      </c>
      <c r="AA2636" s="83">
        <v>4.3318944608240528</v>
      </c>
    </row>
    <row r="2637" spans="1:27" x14ac:dyDescent="0.25">
      <c r="A2637" t="s">
        <v>1529</v>
      </c>
      <c r="B2637" t="s">
        <v>1529</v>
      </c>
      <c r="C2637" t="s">
        <v>3227</v>
      </c>
      <c r="D2637" t="s">
        <v>3228</v>
      </c>
      <c r="E2637" t="s">
        <v>3229</v>
      </c>
      <c r="F2637" t="s">
        <v>2745</v>
      </c>
      <c r="G2637" t="s">
        <v>2310</v>
      </c>
      <c r="H2637" t="s">
        <v>3065</v>
      </c>
      <c r="I2637" t="s">
        <v>68</v>
      </c>
      <c r="J2637" t="s">
        <v>80</v>
      </c>
      <c r="K2637" t="s">
        <v>84</v>
      </c>
      <c r="L2637" t="s">
        <v>85</v>
      </c>
      <c r="M2637" t="s">
        <v>425</v>
      </c>
      <c r="N2637" t="s">
        <v>433</v>
      </c>
      <c r="O2637" t="s">
        <v>433</v>
      </c>
      <c r="P2637" t="s">
        <v>1622</v>
      </c>
      <c r="Q2637" t="s">
        <v>3768</v>
      </c>
      <c r="R2637" t="s">
        <v>72</v>
      </c>
      <c r="S2637" s="83">
        <v>2530.71</v>
      </c>
      <c r="T2637" s="83">
        <v>562.38</v>
      </c>
      <c r="U2637" s="83">
        <v>1968.33</v>
      </c>
      <c r="V2637" s="83">
        <v>0</v>
      </c>
      <c r="W2637" s="83">
        <v>0</v>
      </c>
      <c r="X2637" s="83">
        <v>4.3318944608240546</v>
      </c>
      <c r="Y2637">
        <v>0</v>
      </c>
      <c r="Z2637" s="83">
        <v>196.83300000000003</v>
      </c>
      <c r="AA2637" s="83">
        <v>201.16489446082409</v>
      </c>
    </row>
    <row r="2638" spans="1:27" x14ac:dyDescent="0.25">
      <c r="A2638" t="s">
        <v>1529</v>
      </c>
      <c r="B2638" t="s">
        <v>1529</v>
      </c>
      <c r="C2638" t="s">
        <v>3227</v>
      </c>
      <c r="D2638" t="s">
        <v>3228</v>
      </c>
      <c r="E2638" t="s">
        <v>3229</v>
      </c>
      <c r="F2638" t="s">
        <v>2745</v>
      </c>
      <c r="G2638" t="s">
        <v>2310</v>
      </c>
      <c r="H2638" t="s">
        <v>3065</v>
      </c>
      <c r="I2638" t="s">
        <v>68</v>
      </c>
      <c r="J2638" t="s">
        <v>80</v>
      </c>
      <c r="K2638" t="s">
        <v>84</v>
      </c>
      <c r="L2638" t="s">
        <v>85</v>
      </c>
      <c r="M2638" t="s">
        <v>425</v>
      </c>
      <c r="N2638" t="s">
        <v>433</v>
      </c>
      <c r="O2638" t="s">
        <v>433</v>
      </c>
      <c r="P2638" t="s">
        <v>1662</v>
      </c>
      <c r="Q2638" t="s">
        <v>3768</v>
      </c>
      <c r="R2638" t="s">
        <v>72</v>
      </c>
      <c r="S2638" s="83">
        <v>8716.89</v>
      </c>
      <c r="T2638" s="83">
        <v>843.56999999999994</v>
      </c>
      <c r="U2638" s="83">
        <v>7873.3200000000006</v>
      </c>
      <c r="V2638" s="83">
        <v>0</v>
      </c>
      <c r="W2638" s="83">
        <v>0</v>
      </c>
      <c r="X2638" s="83">
        <v>6.4978416912360828</v>
      </c>
      <c r="Y2638">
        <v>0</v>
      </c>
      <c r="Z2638" s="83">
        <v>787.33199999999999</v>
      </c>
      <c r="AA2638" s="83">
        <v>793.82984169123608</v>
      </c>
    </row>
    <row r="2639" spans="1:27" x14ac:dyDescent="0.25">
      <c r="A2639" t="s">
        <v>1529</v>
      </c>
      <c r="B2639" t="s">
        <v>1529</v>
      </c>
      <c r="C2639" t="s">
        <v>3227</v>
      </c>
      <c r="D2639" t="s">
        <v>3228</v>
      </c>
      <c r="E2639" t="s">
        <v>3229</v>
      </c>
      <c r="F2639" t="s">
        <v>2745</v>
      </c>
      <c r="G2639" t="s">
        <v>2310</v>
      </c>
      <c r="H2639" t="s">
        <v>3065</v>
      </c>
      <c r="I2639" t="s">
        <v>68</v>
      </c>
      <c r="J2639" t="s">
        <v>80</v>
      </c>
      <c r="K2639" t="s">
        <v>84</v>
      </c>
      <c r="L2639" t="s">
        <v>85</v>
      </c>
      <c r="M2639" t="s">
        <v>425</v>
      </c>
      <c r="N2639" t="s">
        <v>433</v>
      </c>
      <c r="O2639" t="s">
        <v>433</v>
      </c>
      <c r="P2639" t="s">
        <v>1709</v>
      </c>
      <c r="Q2639" t="s">
        <v>3768</v>
      </c>
      <c r="R2639" t="s">
        <v>72</v>
      </c>
      <c r="S2639" s="83">
        <v>5342.6100000000006</v>
      </c>
      <c r="T2639" s="83">
        <v>843.56999999999994</v>
      </c>
      <c r="U2639" s="83">
        <v>4499.0400000000009</v>
      </c>
      <c r="V2639" s="83">
        <v>0</v>
      </c>
      <c r="W2639" s="83">
        <v>0</v>
      </c>
      <c r="X2639" s="83">
        <v>6.4978416912360828</v>
      </c>
      <c r="Y2639">
        <v>0</v>
      </c>
      <c r="Z2639" s="83">
        <v>449.90400000000011</v>
      </c>
      <c r="AA2639" s="83">
        <v>456.4018416912362</v>
      </c>
    </row>
    <row r="2640" spans="1:27" x14ac:dyDescent="0.25">
      <c r="A2640" t="s">
        <v>1529</v>
      </c>
      <c r="B2640" t="s">
        <v>1529</v>
      </c>
      <c r="C2640" t="s">
        <v>3227</v>
      </c>
      <c r="D2640" t="s">
        <v>3228</v>
      </c>
      <c r="E2640" t="s">
        <v>3229</v>
      </c>
      <c r="F2640" t="s">
        <v>2745</v>
      </c>
      <c r="G2640" t="s">
        <v>2310</v>
      </c>
      <c r="H2640" t="s">
        <v>3065</v>
      </c>
      <c r="I2640" t="s">
        <v>68</v>
      </c>
      <c r="J2640" t="s">
        <v>80</v>
      </c>
      <c r="K2640" t="s">
        <v>84</v>
      </c>
      <c r="L2640" t="s">
        <v>85</v>
      </c>
      <c r="M2640" t="s">
        <v>425</v>
      </c>
      <c r="N2640" t="s">
        <v>433</v>
      </c>
      <c r="O2640" t="s">
        <v>433</v>
      </c>
      <c r="P2640" t="s">
        <v>3201</v>
      </c>
      <c r="Q2640" t="s">
        <v>3768</v>
      </c>
      <c r="R2640" t="s">
        <v>72</v>
      </c>
      <c r="S2640" s="83">
        <v>2811.9</v>
      </c>
      <c r="T2640" s="83">
        <v>0</v>
      </c>
      <c r="U2640" s="83">
        <v>2811.9</v>
      </c>
      <c r="V2640" s="83">
        <v>0</v>
      </c>
      <c r="W2640" s="83">
        <v>0</v>
      </c>
      <c r="X2640" s="83">
        <v>0</v>
      </c>
      <c r="Y2640">
        <v>0</v>
      </c>
      <c r="Z2640" s="83">
        <v>281.19</v>
      </c>
      <c r="AA2640" s="83">
        <v>281.19</v>
      </c>
    </row>
    <row r="2641" spans="1:27" x14ac:dyDescent="0.25">
      <c r="A2641" t="s">
        <v>1529</v>
      </c>
      <c r="B2641" t="s">
        <v>1529</v>
      </c>
      <c r="C2641" t="s">
        <v>3227</v>
      </c>
      <c r="D2641" t="s">
        <v>3228</v>
      </c>
      <c r="E2641" t="s">
        <v>3229</v>
      </c>
      <c r="F2641" t="s">
        <v>2745</v>
      </c>
      <c r="G2641" t="s">
        <v>2310</v>
      </c>
      <c r="H2641" t="s">
        <v>3065</v>
      </c>
      <c r="I2641" t="s">
        <v>68</v>
      </c>
      <c r="J2641" t="s">
        <v>80</v>
      </c>
      <c r="K2641" t="s">
        <v>84</v>
      </c>
      <c r="L2641" t="s">
        <v>85</v>
      </c>
      <c r="M2641" t="s">
        <v>425</v>
      </c>
      <c r="N2641" t="s">
        <v>433</v>
      </c>
      <c r="O2641" t="s">
        <v>433</v>
      </c>
      <c r="P2641" t="s">
        <v>3234</v>
      </c>
      <c r="Q2641" t="s">
        <v>3768</v>
      </c>
      <c r="R2641" t="s">
        <v>72</v>
      </c>
      <c r="S2641" s="83">
        <v>4780.2299999999996</v>
      </c>
      <c r="T2641" s="83">
        <v>5904.9899999999989</v>
      </c>
      <c r="U2641" s="83">
        <v>-1124.7599999999993</v>
      </c>
      <c r="V2641" s="83">
        <v>0</v>
      </c>
      <c r="W2641" s="83">
        <v>0</v>
      </c>
      <c r="X2641" s="83">
        <v>45.484891838652572</v>
      </c>
      <c r="Y2641">
        <v>0</v>
      </c>
      <c r="Z2641" s="83">
        <v>-112.47599999999994</v>
      </c>
      <c r="AA2641" s="83">
        <v>-66.991108161347427</v>
      </c>
    </row>
    <row r="2642" spans="1:27" x14ac:dyDescent="0.25">
      <c r="A2642" t="s">
        <v>1529</v>
      </c>
      <c r="B2642" t="s">
        <v>1529</v>
      </c>
      <c r="C2642" t="s">
        <v>3227</v>
      </c>
      <c r="D2642" t="s">
        <v>3228</v>
      </c>
      <c r="E2642" t="s">
        <v>3229</v>
      </c>
      <c r="F2642" t="s">
        <v>2745</v>
      </c>
      <c r="G2642" t="s">
        <v>2310</v>
      </c>
      <c r="H2642" t="s">
        <v>3065</v>
      </c>
      <c r="I2642" t="s">
        <v>68</v>
      </c>
      <c r="J2642" t="s">
        <v>80</v>
      </c>
      <c r="K2642" t="s">
        <v>84</v>
      </c>
      <c r="L2642" t="s">
        <v>85</v>
      </c>
      <c r="M2642" t="s">
        <v>425</v>
      </c>
      <c r="N2642" t="s">
        <v>682</v>
      </c>
      <c r="O2642" t="s">
        <v>682</v>
      </c>
      <c r="P2642" t="s">
        <v>683</v>
      </c>
      <c r="Q2642" t="s">
        <v>3768</v>
      </c>
      <c r="R2642" t="s">
        <v>72</v>
      </c>
      <c r="S2642" s="83">
        <v>0</v>
      </c>
      <c r="T2642" s="83">
        <v>281.19</v>
      </c>
      <c r="U2642" s="83">
        <v>-281.19</v>
      </c>
      <c r="V2642" s="83">
        <v>0</v>
      </c>
      <c r="W2642" s="83">
        <v>0</v>
      </c>
      <c r="X2642" s="83">
        <v>2.1659472304120273</v>
      </c>
      <c r="Y2642">
        <v>0</v>
      </c>
      <c r="Z2642" s="83">
        <v>-28.119</v>
      </c>
      <c r="AA2642" s="83">
        <v>-25.953052769587973</v>
      </c>
    </row>
    <row r="2643" spans="1:27" x14ac:dyDescent="0.25">
      <c r="A2643" t="s">
        <v>1529</v>
      </c>
      <c r="B2643" t="s">
        <v>1529</v>
      </c>
      <c r="C2643" t="s">
        <v>3227</v>
      </c>
      <c r="D2643" t="s">
        <v>3228</v>
      </c>
      <c r="E2643" t="s">
        <v>3229</v>
      </c>
      <c r="F2643" t="s">
        <v>2745</v>
      </c>
      <c r="G2643" t="s">
        <v>2310</v>
      </c>
      <c r="H2643" t="s">
        <v>3065</v>
      </c>
      <c r="I2643" t="s">
        <v>68</v>
      </c>
      <c r="J2643" t="s">
        <v>80</v>
      </c>
      <c r="K2643" t="s">
        <v>84</v>
      </c>
      <c r="L2643" t="s">
        <v>85</v>
      </c>
      <c r="M2643" t="s">
        <v>425</v>
      </c>
      <c r="N2643" t="s">
        <v>682</v>
      </c>
      <c r="O2643" t="s">
        <v>682</v>
      </c>
      <c r="P2643" t="s">
        <v>687</v>
      </c>
      <c r="Q2643" t="s">
        <v>3768</v>
      </c>
      <c r="R2643" t="s">
        <v>72</v>
      </c>
      <c r="S2643" s="83">
        <v>0</v>
      </c>
      <c r="T2643" s="83">
        <v>273</v>
      </c>
      <c r="U2643" s="83">
        <v>-273</v>
      </c>
      <c r="V2643" s="83">
        <v>0</v>
      </c>
      <c r="W2643" s="83">
        <v>0</v>
      </c>
      <c r="X2643" s="83">
        <v>2.1028613887495413</v>
      </c>
      <c r="Y2643">
        <v>0</v>
      </c>
      <c r="Z2643" s="83">
        <v>-27.3</v>
      </c>
      <c r="AA2643" s="83">
        <v>-25.197138611250459</v>
      </c>
    </row>
    <row r="2644" spans="1:27" x14ac:dyDescent="0.25">
      <c r="A2644" t="s">
        <v>1529</v>
      </c>
      <c r="B2644" t="s">
        <v>1529</v>
      </c>
      <c r="C2644" t="s">
        <v>3227</v>
      </c>
      <c r="D2644" t="s">
        <v>3228</v>
      </c>
      <c r="E2644" t="s">
        <v>3229</v>
      </c>
      <c r="F2644" t="s">
        <v>2745</v>
      </c>
      <c r="G2644" t="s">
        <v>2310</v>
      </c>
      <c r="H2644" t="s">
        <v>3065</v>
      </c>
      <c r="I2644" t="s">
        <v>68</v>
      </c>
      <c r="J2644" t="s">
        <v>80</v>
      </c>
      <c r="K2644" t="s">
        <v>84</v>
      </c>
      <c r="L2644" t="s">
        <v>85</v>
      </c>
      <c r="M2644" t="s">
        <v>425</v>
      </c>
      <c r="N2644" t="s">
        <v>682</v>
      </c>
      <c r="O2644" t="s">
        <v>682</v>
      </c>
      <c r="P2644" t="s">
        <v>685</v>
      </c>
      <c r="Q2644" t="s">
        <v>3768</v>
      </c>
      <c r="R2644" t="s">
        <v>72</v>
      </c>
      <c r="S2644" s="83">
        <v>0</v>
      </c>
      <c r="T2644" s="83">
        <v>562.38</v>
      </c>
      <c r="U2644" s="83">
        <v>-562.38</v>
      </c>
      <c r="V2644" s="83">
        <v>0</v>
      </c>
      <c r="W2644" s="83">
        <v>0</v>
      </c>
      <c r="X2644" s="83">
        <v>4.3318944608240546</v>
      </c>
      <c r="Y2644">
        <v>0</v>
      </c>
      <c r="Z2644" s="83">
        <v>-56.238</v>
      </c>
      <c r="AA2644" s="83">
        <v>-51.906105539175947</v>
      </c>
    </row>
    <row r="2645" spans="1:27" x14ac:dyDescent="0.25">
      <c r="A2645" t="s">
        <v>1529</v>
      </c>
      <c r="B2645" t="s">
        <v>1529</v>
      </c>
      <c r="C2645" t="s">
        <v>3227</v>
      </c>
      <c r="D2645" t="s">
        <v>3228</v>
      </c>
      <c r="E2645" t="s">
        <v>3229</v>
      </c>
      <c r="F2645" t="s">
        <v>2745</v>
      </c>
      <c r="G2645" t="s">
        <v>2310</v>
      </c>
      <c r="H2645" t="s">
        <v>3065</v>
      </c>
      <c r="I2645" t="s">
        <v>68</v>
      </c>
      <c r="J2645" t="s">
        <v>80</v>
      </c>
      <c r="K2645" t="s">
        <v>84</v>
      </c>
      <c r="L2645" t="s">
        <v>85</v>
      </c>
      <c r="M2645" t="s">
        <v>695</v>
      </c>
      <c r="N2645" t="s">
        <v>990</v>
      </c>
      <c r="O2645" t="s">
        <v>990</v>
      </c>
      <c r="P2645" t="s">
        <v>3235</v>
      </c>
      <c r="Q2645" t="s">
        <v>1764</v>
      </c>
      <c r="R2645" t="s">
        <v>72</v>
      </c>
      <c r="S2645" s="83">
        <v>9990</v>
      </c>
      <c r="T2645" s="83">
        <v>0</v>
      </c>
      <c r="U2645" s="83">
        <v>9990</v>
      </c>
      <c r="V2645" s="83">
        <v>0</v>
      </c>
      <c r="W2645" s="83">
        <v>0</v>
      </c>
      <c r="X2645" s="83">
        <v>0</v>
      </c>
      <c r="Y2645">
        <v>0</v>
      </c>
      <c r="Z2645" s="83">
        <v>999</v>
      </c>
      <c r="AA2645" s="83">
        <v>999</v>
      </c>
    </row>
    <row r="2646" spans="1:27" x14ac:dyDescent="0.25">
      <c r="A2646" t="s">
        <v>1529</v>
      </c>
      <c r="B2646" t="s">
        <v>1529</v>
      </c>
      <c r="C2646" t="s">
        <v>3227</v>
      </c>
      <c r="D2646" t="s">
        <v>3228</v>
      </c>
      <c r="E2646" t="s">
        <v>3229</v>
      </c>
      <c r="F2646" t="s">
        <v>2745</v>
      </c>
      <c r="G2646" t="s">
        <v>2310</v>
      </c>
      <c r="H2646" t="s">
        <v>3065</v>
      </c>
      <c r="I2646" t="s">
        <v>68</v>
      </c>
      <c r="J2646" t="s">
        <v>80</v>
      </c>
      <c r="K2646" t="s">
        <v>84</v>
      </c>
      <c r="L2646" t="s">
        <v>85</v>
      </c>
      <c r="M2646" t="s">
        <v>695</v>
      </c>
      <c r="N2646" t="s">
        <v>990</v>
      </c>
      <c r="O2646" t="s">
        <v>990</v>
      </c>
      <c r="P2646" t="s">
        <v>3236</v>
      </c>
      <c r="Q2646" t="s">
        <v>1764</v>
      </c>
      <c r="R2646" t="s">
        <v>72</v>
      </c>
      <c r="S2646" s="83">
        <v>12985</v>
      </c>
      <c r="T2646" s="83">
        <v>0</v>
      </c>
      <c r="U2646" s="83">
        <v>12985</v>
      </c>
      <c r="V2646" s="83">
        <v>0</v>
      </c>
      <c r="W2646" s="83">
        <v>0</v>
      </c>
      <c r="X2646" s="83">
        <v>0</v>
      </c>
      <c r="Y2646">
        <v>0</v>
      </c>
      <c r="Z2646" s="83">
        <v>1298.5</v>
      </c>
      <c r="AA2646" s="83">
        <v>1298.5</v>
      </c>
    </row>
    <row r="2647" spans="1:27" x14ac:dyDescent="0.25">
      <c r="A2647" t="s">
        <v>1529</v>
      </c>
      <c r="B2647" t="s">
        <v>1529</v>
      </c>
      <c r="C2647" t="s">
        <v>3227</v>
      </c>
      <c r="D2647" t="s">
        <v>3228</v>
      </c>
      <c r="E2647" t="s">
        <v>3229</v>
      </c>
      <c r="F2647" t="s">
        <v>2745</v>
      </c>
      <c r="G2647" t="s">
        <v>2310</v>
      </c>
      <c r="H2647" t="s">
        <v>3065</v>
      </c>
      <c r="I2647" t="s">
        <v>68</v>
      </c>
      <c r="J2647" t="s">
        <v>80</v>
      </c>
      <c r="K2647" t="s">
        <v>84</v>
      </c>
      <c r="L2647" t="s">
        <v>85</v>
      </c>
      <c r="M2647" t="s">
        <v>695</v>
      </c>
      <c r="N2647" t="s">
        <v>990</v>
      </c>
      <c r="O2647" t="s">
        <v>990</v>
      </c>
      <c r="P2647" t="s">
        <v>3237</v>
      </c>
      <c r="Q2647" t="s">
        <v>1764</v>
      </c>
      <c r="R2647" t="s">
        <v>72</v>
      </c>
      <c r="S2647" s="83">
        <v>12985</v>
      </c>
      <c r="T2647" s="83">
        <v>0</v>
      </c>
      <c r="U2647" s="83">
        <v>12985</v>
      </c>
      <c r="V2647" s="83">
        <v>0</v>
      </c>
      <c r="W2647" s="83">
        <v>0</v>
      </c>
      <c r="X2647" s="83">
        <v>0</v>
      </c>
      <c r="Y2647">
        <v>0</v>
      </c>
      <c r="Z2647" s="83">
        <v>1298.5</v>
      </c>
      <c r="AA2647" s="83">
        <v>1298.5</v>
      </c>
    </row>
    <row r="2648" spans="1:27" x14ac:dyDescent="0.25">
      <c r="A2648" t="s">
        <v>1529</v>
      </c>
      <c r="B2648" t="s">
        <v>1529</v>
      </c>
      <c r="C2648" t="s">
        <v>3227</v>
      </c>
      <c r="D2648" t="s">
        <v>3228</v>
      </c>
      <c r="E2648" t="s">
        <v>3229</v>
      </c>
      <c r="F2648" t="s">
        <v>2745</v>
      </c>
      <c r="G2648" t="s">
        <v>2310</v>
      </c>
      <c r="H2648" t="s">
        <v>3065</v>
      </c>
      <c r="I2648" t="s">
        <v>68</v>
      </c>
      <c r="J2648" t="s">
        <v>80</v>
      </c>
      <c r="K2648" t="s">
        <v>84</v>
      </c>
      <c r="L2648" t="s">
        <v>85</v>
      </c>
      <c r="M2648" t="s">
        <v>695</v>
      </c>
      <c r="N2648" t="s">
        <v>990</v>
      </c>
      <c r="O2648" t="s">
        <v>990</v>
      </c>
      <c r="P2648" t="s">
        <v>3238</v>
      </c>
      <c r="Q2648" t="s">
        <v>1764</v>
      </c>
      <c r="R2648" t="s">
        <v>72</v>
      </c>
      <c r="S2648" s="83">
        <v>8990</v>
      </c>
      <c r="T2648" s="83">
        <v>0</v>
      </c>
      <c r="U2648" s="83">
        <v>8990</v>
      </c>
      <c r="V2648" s="83">
        <v>0</v>
      </c>
      <c r="W2648" s="83">
        <v>0</v>
      </c>
      <c r="X2648" s="83">
        <v>0</v>
      </c>
      <c r="Y2648">
        <v>0</v>
      </c>
      <c r="Z2648" s="83">
        <v>899</v>
      </c>
      <c r="AA2648" s="83">
        <v>899</v>
      </c>
    </row>
    <row r="2649" spans="1:27" x14ac:dyDescent="0.25">
      <c r="A2649" t="s">
        <v>1529</v>
      </c>
      <c r="B2649" t="s">
        <v>1529</v>
      </c>
      <c r="C2649" t="s">
        <v>3227</v>
      </c>
      <c r="D2649" t="s">
        <v>3228</v>
      </c>
      <c r="E2649" t="s">
        <v>3229</v>
      </c>
      <c r="F2649" t="s">
        <v>2745</v>
      </c>
      <c r="G2649" t="s">
        <v>2310</v>
      </c>
      <c r="H2649" t="s">
        <v>3065</v>
      </c>
      <c r="I2649" t="s">
        <v>68</v>
      </c>
      <c r="J2649" t="s">
        <v>80</v>
      </c>
      <c r="K2649" t="s">
        <v>84</v>
      </c>
      <c r="L2649" t="s">
        <v>85</v>
      </c>
      <c r="M2649" t="s">
        <v>695</v>
      </c>
      <c r="N2649" t="s">
        <v>990</v>
      </c>
      <c r="O2649" t="s">
        <v>990</v>
      </c>
      <c r="P2649" t="s">
        <v>3239</v>
      </c>
      <c r="Q2649" t="s">
        <v>1764</v>
      </c>
      <c r="R2649" t="s">
        <v>72</v>
      </c>
      <c r="S2649" s="83">
        <v>23975</v>
      </c>
      <c r="T2649" s="83">
        <v>0</v>
      </c>
      <c r="U2649" s="83">
        <v>23975</v>
      </c>
      <c r="V2649" s="83">
        <v>0</v>
      </c>
      <c r="W2649" s="83">
        <v>0</v>
      </c>
      <c r="X2649" s="83">
        <v>0</v>
      </c>
      <c r="Y2649">
        <v>0</v>
      </c>
      <c r="Z2649" s="83">
        <v>2397.5</v>
      </c>
      <c r="AA2649" s="83">
        <v>2397.5</v>
      </c>
    </row>
    <row r="2650" spans="1:27" x14ac:dyDescent="0.25">
      <c r="A2650" t="s">
        <v>1529</v>
      </c>
      <c r="B2650" t="s">
        <v>1529</v>
      </c>
      <c r="C2650" t="s">
        <v>3227</v>
      </c>
      <c r="D2650" t="s">
        <v>3228</v>
      </c>
      <c r="E2650" t="s">
        <v>3229</v>
      </c>
      <c r="F2650" t="s">
        <v>2745</v>
      </c>
      <c r="G2650" t="s">
        <v>2310</v>
      </c>
      <c r="H2650" t="s">
        <v>3065</v>
      </c>
      <c r="I2650" t="s">
        <v>68</v>
      </c>
      <c r="J2650" t="s">
        <v>80</v>
      </c>
      <c r="K2650" t="s">
        <v>84</v>
      </c>
      <c r="L2650" t="s">
        <v>85</v>
      </c>
      <c r="M2650" t="s">
        <v>695</v>
      </c>
      <c r="N2650" t="s">
        <v>990</v>
      </c>
      <c r="O2650" t="s">
        <v>990</v>
      </c>
      <c r="P2650" t="s">
        <v>4052</v>
      </c>
      <c r="Q2650" t="s">
        <v>1764</v>
      </c>
      <c r="R2650" t="s">
        <v>72</v>
      </c>
      <c r="S2650" s="83">
        <v>0</v>
      </c>
      <c r="T2650" s="83">
        <v>4995</v>
      </c>
      <c r="U2650" s="83">
        <v>-4995</v>
      </c>
      <c r="V2650" s="83">
        <v>0</v>
      </c>
      <c r="W2650" s="83">
        <v>0</v>
      </c>
      <c r="X2650" s="83">
        <v>38.475430904043805</v>
      </c>
      <c r="Y2650">
        <v>0</v>
      </c>
      <c r="Z2650" s="83">
        <v>-499.5</v>
      </c>
      <c r="AA2650" s="83">
        <v>-461.02456909595617</v>
      </c>
    </row>
    <row r="2651" spans="1:27" x14ac:dyDescent="0.25">
      <c r="A2651" t="s">
        <v>1529</v>
      </c>
      <c r="B2651" t="s">
        <v>1529</v>
      </c>
      <c r="C2651" t="s">
        <v>3227</v>
      </c>
      <c r="D2651" t="s">
        <v>3228</v>
      </c>
      <c r="E2651" t="s">
        <v>3229</v>
      </c>
      <c r="F2651" t="s">
        <v>2745</v>
      </c>
      <c r="G2651" t="s">
        <v>2310</v>
      </c>
      <c r="H2651" t="s">
        <v>3065</v>
      </c>
      <c r="I2651" t="s">
        <v>68</v>
      </c>
      <c r="J2651" t="s">
        <v>80</v>
      </c>
      <c r="K2651" t="s">
        <v>86</v>
      </c>
      <c r="L2651" t="s">
        <v>87</v>
      </c>
      <c r="M2651" t="s">
        <v>449</v>
      </c>
      <c r="N2651" t="s">
        <v>450</v>
      </c>
      <c r="O2651" t="s">
        <v>451</v>
      </c>
      <c r="P2651" t="s">
        <v>452</v>
      </c>
      <c r="Q2651" t="s">
        <v>453</v>
      </c>
      <c r="R2651" t="s">
        <v>72</v>
      </c>
      <c r="S2651" s="83">
        <v>0</v>
      </c>
      <c r="T2651" s="83">
        <v>4950</v>
      </c>
      <c r="U2651" s="83">
        <v>-4950</v>
      </c>
      <c r="V2651" s="83">
        <v>0</v>
      </c>
      <c r="W2651" s="83">
        <v>0</v>
      </c>
      <c r="X2651" s="83">
        <v>38.12880540040377</v>
      </c>
      <c r="Y2651">
        <v>0</v>
      </c>
      <c r="Z2651" s="83">
        <v>-495</v>
      </c>
      <c r="AA2651" s="83">
        <v>-456.87119459959621</v>
      </c>
    </row>
    <row r="2652" spans="1:27" x14ac:dyDescent="0.25">
      <c r="A2652" t="s">
        <v>1529</v>
      </c>
      <c r="B2652" t="s">
        <v>1529</v>
      </c>
      <c r="C2652" t="s">
        <v>3227</v>
      </c>
      <c r="D2652" t="s">
        <v>3228</v>
      </c>
      <c r="E2652" t="s">
        <v>3229</v>
      </c>
      <c r="F2652" t="s">
        <v>2745</v>
      </c>
      <c r="G2652" t="s">
        <v>2310</v>
      </c>
      <c r="H2652" t="s">
        <v>3065</v>
      </c>
      <c r="I2652" t="s">
        <v>68</v>
      </c>
      <c r="J2652" t="s">
        <v>80</v>
      </c>
      <c r="K2652" t="s">
        <v>86</v>
      </c>
      <c r="L2652" t="s">
        <v>87</v>
      </c>
      <c r="M2652" t="s">
        <v>439</v>
      </c>
      <c r="N2652" t="s">
        <v>583</v>
      </c>
      <c r="O2652" t="s">
        <v>706</v>
      </c>
      <c r="P2652" t="s">
        <v>707</v>
      </c>
      <c r="Q2652" t="s">
        <v>708</v>
      </c>
      <c r="R2652" t="s">
        <v>72</v>
      </c>
      <c r="S2652" s="83">
        <v>6500</v>
      </c>
      <c r="T2652" s="83">
        <v>0</v>
      </c>
      <c r="U2652" s="83">
        <v>6500</v>
      </c>
      <c r="V2652" s="83">
        <v>0</v>
      </c>
      <c r="W2652" s="83">
        <v>0</v>
      </c>
      <c r="X2652" s="83">
        <v>0</v>
      </c>
      <c r="Y2652">
        <v>0</v>
      </c>
      <c r="Z2652" s="83">
        <v>650</v>
      </c>
      <c r="AA2652" s="83">
        <v>650</v>
      </c>
    </row>
    <row r="2653" spans="1:27" x14ac:dyDescent="0.25">
      <c r="A2653" t="s">
        <v>1529</v>
      </c>
      <c r="B2653" t="s">
        <v>1529</v>
      </c>
      <c r="C2653" t="s">
        <v>3227</v>
      </c>
      <c r="D2653" t="s">
        <v>3228</v>
      </c>
      <c r="E2653" t="s">
        <v>3229</v>
      </c>
      <c r="F2653" t="s">
        <v>2745</v>
      </c>
      <c r="G2653" t="s">
        <v>2310</v>
      </c>
      <c r="H2653" t="s">
        <v>3065</v>
      </c>
      <c r="I2653" t="s">
        <v>68</v>
      </c>
      <c r="J2653" t="s">
        <v>80</v>
      </c>
      <c r="K2653" t="s">
        <v>86</v>
      </c>
      <c r="L2653" t="s">
        <v>87</v>
      </c>
      <c r="M2653" t="s">
        <v>587</v>
      </c>
      <c r="N2653" t="s">
        <v>588</v>
      </c>
      <c r="O2653" t="s">
        <v>588</v>
      </c>
      <c r="P2653" t="s">
        <v>1675</v>
      </c>
      <c r="Q2653" t="s">
        <v>1674</v>
      </c>
      <c r="R2653" t="s">
        <v>72</v>
      </c>
      <c r="S2653" s="83">
        <v>1751</v>
      </c>
      <c r="T2653" s="83">
        <v>0</v>
      </c>
      <c r="U2653" s="83">
        <v>1751</v>
      </c>
      <c r="V2653" s="83">
        <v>0</v>
      </c>
      <c r="W2653" s="83">
        <v>0</v>
      </c>
      <c r="X2653" s="83">
        <v>0</v>
      </c>
      <c r="Y2653">
        <v>0</v>
      </c>
      <c r="Z2653" s="83">
        <v>175.10000000000002</v>
      </c>
      <c r="AA2653" s="83">
        <v>175.10000000000002</v>
      </c>
    </row>
    <row r="2654" spans="1:27" x14ac:dyDescent="0.25">
      <c r="A2654" t="s">
        <v>1529</v>
      </c>
      <c r="B2654" t="s">
        <v>1529</v>
      </c>
      <c r="C2654" t="s">
        <v>3227</v>
      </c>
      <c r="D2654" t="s">
        <v>3228</v>
      </c>
      <c r="E2654" t="s">
        <v>3229</v>
      </c>
      <c r="F2654" t="s">
        <v>2745</v>
      </c>
      <c r="G2654" t="s">
        <v>2310</v>
      </c>
      <c r="H2654" t="s">
        <v>3065</v>
      </c>
      <c r="I2654" t="s">
        <v>68</v>
      </c>
      <c r="J2654" t="s">
        <v>80</v>
      </c>
      <c r="K2654" t="s">
        <v>86</v>
      </c>
      <c r="L2654" t="s">
        <v>87</v>
      </c>
      <c r="M2654" t="s">
        <v>436</v>
      </c>
      <c r="N2654" t="s">
        <v>4018</v>
      </c>
      <c r="O2654" t="s">
        <v>437</v>
      </c>
      <c r="P2654" t="s">
        <v>2592</v>
      </c>
      <c r="Q2654" t="s">
        <v>438</v>
      </c>
      <c r="R2654" t="s">
        <v>72</v>
      </c>
      <c r="S2654" s="83">
        <v>7200</v>
      </c>
      <c r="T2654" s="83">
        <v>0</v>
      </c>
      <c r="U2654" s="83">
        <v>7200</v>
      </c>
      <c r="V2654" s="83">
        <v>0</v>
      </c>
      <c r="W2654" s="83">
        <v>0</v>
      </c>
      <c r="X2654" s="83">
        <v>0</v>
      </c>
      <c r="Y2654">
        <v>0</v>
      </c>
      <c r="Z2654" s="83">
        <v>720</v>
      </c>
      <c r="AA2654" s="83">
        <v>720</v>
      </c>
    </row>
    <row r="2655" spans="1:27" x14ac:dyDescent="0.25">
      <c r="A2655" t="s">
        <v>1529</v>
      </c>
      <c r="B2655" t="s">
        <v>1529</v>
      </c>
      <c r="C2655" t="s">
        <v>3227</v>
      </c>
      <c r="D2655" t="s">
        <v>3228</v>
      </c>
      <c r="E2655" t="s">
        <v>3229</v>
      </c>
      <c r="F2655" t="s">
        <v>2745</v>
      </c>
      <c r="G2655" t="s">
        <v>2310</v>
      </c>
      <c r="H2655" t="s">
        <v>3065</v>
      </c>
      <c r="I2655" t="s">
        <v>68</v>
      </c>
      <c r="J2655" t="s">
        <v>80</v>
      </c>
      <c r="K2655" t="s">
        <v>86</v>
      </c>
      <c r="L2655" t="s">
        <v>87</v>
      </c>
      <c r="M2655" t="s">
        <v>436</v>
      </c>
      <c r="N2655" t="s">
        <v>4018</v>
      </c>
      <c r="O2655" t="s">
        <v>437</v>
      </c>
      <c r="P2655" t="s">
        <v>2625</v>
      </c>
      <c r="Q2655" t="s">
        <v>438</v>
      </c>
      <c r="R2655" t="s">
        <v>72</v>
      </c>
      <c r="S2655" s="83">
        <v>2600</v>
      </c>
      <c r="T2655" s="83">
        <v>1417.5</v>
      </c>
      <c r="U2655" s="83">
        <v>1182.5</v>
      </c>
      <c r="V2655" s="83">
        <v>0</v>
      </c>
      <c r="W2655" s="83">
        <v>0</v>
      </c>
      <c r="X2655" s="83">
        <v>10.918703364661081</v>
      </c>
      <c r="Y2655">
        <v>0</v>
      </c>
      <c r="Z2655" s="83">
        <v>118.25</v>
      </c>
      <c r="AA2655" s="83">
        <v>129.16870336466107</v>
      </c>
    </row>
    <row r="2656" spans="1:27" x14ac:dyDescent="0.25">
      <c r="A2656" t="s">
        <v>1529</v>
      </c>
      <c r="B2656" t="s">
        <v>1529</v>
      </c>
      <c r="C2656" t="s">
        <v>3227</v>
      </c>
      <c r="D2656" t="s">
        <v>3228</v>
      </c>
      <c r="E2656" t="s">
        <v>3229</v>
      </c>
      <c r="F2656" t="s">
        <v>2745</v>
      </c>
      <c r="G2656" t="s">
        <v>2310</v>
      </c>
      <c r="H2656" t="s">
        <v>3065</v>
      </c>
      <c r="I2656" t="s">
        <v>68</v>
      </c>
      <c r="J2656" t="s">
        <v>80</v>
      </c>
      <c r="K2656" t="s">
        <v>86</v>
      </c>
      <c r="L2656" t="s">
        <v>87</v>
      </c>
      <c r="M2656" t="s">
        <v>436</v>
      </c>
      <c r="N2656" t="s">
        <v>4018</v>
      </c>
      <c r="O2656" t="s">
        <v>437</v>
      </c>
      <c r="P2656" t="s">
        <v>581</v>
      </c>
      <c r="Q2656" t="s">
        <v>438</v>
      </c>
      <c r="R2656" t="s">
        <v>72</v>
      </c>
      <c r="S2656" s="83">
        <v>1300</v>
      </c>
      <c r="T2656" s="83">
        <v>8505</v>
      </c>
      <c r="U2656" s="83">
        <v>-7205</v>
      </c>
      <c r="V2656" s="83">
        <v>0</v>
      </c>
      <c r="W2656" s="83">
        <v>0</v>
      </c>
      <c r="X2656" s="83">
        <v>65.512220187966477</v>
      </c>
      <c r="Y2656">
        <v>0</v>
      </c>
      <c r="Z2656" s="83">
        <v>-720.5</v>
      </c>
      <c r="AA2656" s="83">
        <v>-654.98777981203352</v>
      </c>
    </row>
    <row r="2657" spans="1:27" x14ac:dyDescent="0.25">
      <c r="A2657" t="s">
        <v>1529</v>
      </c>
      <c r="B2657" t="s">
        <v>1529</v>
      </c>
      <c r="C2657" t="s">
        <v>3227</v>
      </c>
      <c r="D2657" t="s">
        <v>3228</v>
      </c>
      <c r="E2657" t="s">
        <v>3229</v>
      </c>
      <c r="F2657" t="s">
        <v>2745</v>
      </c>
      <c r="G2657" t="s">
        <v>2310</v>
      </c>
      <c r="H2657" t="s">
        <v>3065</v>
      </c>
      <c r="I2657" t="s">
        <v>68</v>
      </c>
      <c r="J2657" t="s">
        <v>80</v>
      </c>
      <c r="K2657" t="s">
        <v>86</v>
      </c>
      <c r="L2657" t="s">
        <v>87</v>
      </c>
      <c r="M2657" t="s">
        <v>436</v>
      </c>
      <c r="N2657" t="s">
        <v>4018</v>
      </c>
      <c r="O2657" t="s">
        <v>437</v>
      </c>
      <c r="P2657" t="s">
        <v>2254</v>
      </c>
      <c r="Q2657" t="s">
        <v>438</v>
      </c>
      <c r="R2657" t="s">
        <v>72</v>
      </c>
      <c r="S2657" s="83">
        <v>1300</v>
      </c>
      <c r="T2657" s="83">
        <v>0</v>
      </c>
      <c r="U2657" s="83">
        <v>1300</v>
      </c>
      <c r="V2657" s="83">
        <v>0</v>
      </c>
      <c r="W2657" s="83">
        <v>0</v>
      </c>
      <c r="X2657" s="83">
        <v>0</v>
      </c>
      <c r="Y2657">
        <v>0</v>
      </c>
      <c r="Z2657" s="83">
        <v>130</v>
      </c>
      <c r="AA2657" s="83">
        <v>130</v>
      </c>
    </row>
    <row r="2658" spans="1:27" x14ac:dyDescent="0.25">
      <c r="A2658" t="s">
        <v>1529</v>
      </c>
      <c r="B2658" t="s">
        <v>1529</v>
      </c>
      <c r="C2658" t="s">
        <v>3227</v>
      </c>
      <c r="D2658" t="s">
        <v>3228</v>
      </c>
      <c r="E2658" t="s">
        <v>3229</v>
      </c>
      <c r="F2658" t="s">
        <v>2745</v>
      </c>
      <c r="G2658" t="s">
        <v>2310</v>
      </c>
      <c r="H2658" t="s">
        <v>3065</v>
      </c>
      <c r="I2658" t="s">
        <v>68</v>
      </c>
      <c r="J2658" t="s">
        <v>80</v>
      </c>
      <c r="K2658" t="s">
        <v>86</v>
      </c>
      <c r="L2658" t="s">
        <v>87</v>
      </c>
      <c r="M2658" t="s">
        <v>436</v>
      </c>
      <c r="N2658" t="s">
        <v>4018</v>
      </c>
      <c r="O2658" t="s">
        <v>437</v>
      </c>
      <c r="P2658" t="s">
        <v>2589</v>
      </c>
      <c r="Q2658" t="s">
        <v>438</v>
      </c>
      <c r="R2658" t="s">
        <v>72</v>
      </c>
      <c r="S2658" s="83">
        <v>0</v>
      </c>
      <c r="T2658" s="83">
        <v>1417.5</v>
      </c>
      <c r="U2658" s="83">
        <v>-1417.5</v>
      </c>
      <c r="V2658" s="83">
        <v>0</v>
      </c>
      <c r="W2658" s="83">
        <v>0</v>
      </c>
      <c r="X2658" s="83">
        <v>10.918703364661081</v>
      </c>
      <c r="Y2658">
        <v>0</v>
      </c>
      <c r="Z2658" s="83">
        <v>-141.75</v>
      </c>
      <c r="AA2658" s="83">
        <v>-130.83129663533893</v>
      </c>
    </row>
    <row r="2659" spans="1:27" x14ac:dyDescent="0.25">
      <c r="A2659" t="s">
        <v>1529</v>
      </c>
      <c r="B2659" t="s">
        <v>1529</v>
      </c>
      <c r="C2659" t="s">
        <v>3227</v>
      </c>
      <c r="D2659" t="s">
        <v>3228</v>
      </c>
      <c r="E2659" t="s">
        <v>3229</v>
      </c>
      <c r="F2659" t="s">
        <v>2745</v>
      </c>
      <c r="G2659" t="s">
        <v>2310</v>
      </c>
      <c r="H2659" t="s">
        <v>3065</v>
      </c>
      <c r="I2659" t="s">
        <v>68</v>
      </c>
      <c r="J2659" t="s">
        <v>80</v>
      </c>
      <c r="K2659" t="s">
        <v>86</v>
      </c>
      <c r="L2659" t="s">
        <v>87</v>
      </c>
      <c r="M2659" t="s">
        <v>436</v>
      </c>
      <c r="N2659" t="s">
        <v>4018</v>
      </c>
      <c r="O2659" t="s">
        <v>437</v>
      </c>
      <c r="P2659" t="s">
        <v>3240</v>
      </c>
      <c r="Q2659" t="s">
        <v>438</v>
      </c>
      <c r="R2659" t="s">
        <v>72</v>
      </c>
      <c r="S2659" s="83">
        <v>2600</v>
      </c>
      <c r="T2659" s="83">
        <v>0</v>
      </c>
      <c r="U2659" s="83">
        <v>2600</v>
      </c>
      <c r="V2659" s="83">
        <v>0</v>
      </c>
      <c r="W2659" s="83">
        <v>0</v>
      </c>
      <c r="X2659" s="83">
        <v>0</v>
      </c>
      <c r="Y2659">
        <v>0</v>
      </c>
      <c r="Z2659" s="83">
        <v>260</v>
      </c>
      <c r="AA2659" s="83">
        <v>260</v>
      </c>
    </row>
    <row r="2660" spans="1:27" x14ac:dyDescent="0.25">
      <c r="A2660" t="s">
        <v>1529</v>
      </c>
      <c r="B2660" t="s">
        <v>1529</v>
      </c>
      <c r="C2660" t="s">
        <v>3227</v>
      </c>
      <c r="D2660" t="s">
        <v>3228</v>
      </c>
      <c r="E2660" t="s">
        <v>3229</v>
      </c>
      <c r="F2660" t="s">
        <v>2745</v>
      </c>
      <c r="G2660" t="s">
        <v>2310</v>
      </c>
      <c r="H2660" t="s">
        <v>3065</v>
      </c>
      <c r="I2660" t="s">
        <v>68</v>
      </c>
      <c r="J2660" t="s">
        <v>80</v>
      </c>
      <c r="K2660" t="s">
        <v>86</v>
      </c>
      <c r="L2660" t="s">
        <v>87</v>
      </c>
      <c r="M2660" t="s">
        <v>436</v>
      </c>
      <c r="N2660" t="s">
        <v>4018</v>
      </c>
      <c r="O2660" t="s">
        <v>437</v>
      </c>
      <c r="P2660" t="s">
        <v>3241</v>
      </c>
      <c r="Q2660" t="s">
        <v>438</v>
      </c>
      <c r="R2660" t="s">
        <v>72</v>
      </c>
      <c r="S2660" s="83">
        <v>9100</v>
      </c>
      <c r="T2660" s="83">
        <v>0</v>
      </c>
      <c r="U2660" s="83">
        <v>9100</v>
      </c>
      <c r="V2660" s="83">
        <v>0</v>
      </c>
      <c r="W2660" s="83">
        <v>0</v>
      </c>
      <c r="X2660" s="83">
        <v>0</v>
      </c>
      <c r="Y2660">
        <v>0</v>
      </c>
      <c r="Z2660" s="83">
        <v>910</v>
      </c>
      <c r="AA2660" s="83">
        <v>910</v>
      </c>
    </row>
    <row r="2661" spans="1:27" x14ac:dyDescent="0.25">
      <c r="A2661" t="s">
        <v>1529</v>
      </c>
      <c r="B2661" t="s">
        <v>1529</v>
      </c>
      <c r="C2661" t="s">
        <v>3227</v>
      </c>
      <c r="D2661" t="s">
        <v>3228</v>
      </c>
      <c r="E2661" t="s">
        <v>3229</v>
      </c>
      <c r="F2661" t="s">
        <v>2745</v>
      </c>
      <c r="G2661" t="s">
        <v>2310</v>
      </c>
      <c r="H2661" t="s">
        <v>3065</v>
      </c>
      <c r="I2661" t="s">
        <v>68</v>
      </c>
      <c r="J2661" t="s">
        <v>80</v>
      </c>
      <c r="K2661" t="s">
        <v>86</v>
      </c>
      <c r="L2661" t="s">
        <v>87</v>
      </c>
      <c r="M2661" t="s">
        <v>436</v>
      </c>
      <c r="N2661" t="s">
        <v>4018</v>
      </c>
      <c r="O2661" t="s">
        <v>437</v>
      </c>
      <c r="P2661" t="s">
        <v>2591</v>
      </c>
      <c r="Q2661" t="s">
        <v>438</v>
      </c>
      <c r="R2661" t="s">
        <v>72</v>
      </c>
      <c r="S2661" s="83">
        <v>2600</v>
      </c>
      <c r="T2661" s="83">
        <v>0</v>
      </c>
      <c r="U2661" s="83">
        <v>2600</v>
      </c>
      <c r="V2661" s="83">
        <v>0</v>
      </c>
      <c r="W2661" s="83">
        <v>0</v>
      </c>
      <c r="X2661" s="83">
        <v>0</v>
      </c>
      <c r="Y2661">
        <v>0</v>
      </c>
      <c r="Z2661" s="83">
        <v>260</v>
      </c>
      <c r="AA2661" s="83">
        <v>260</v>
      </c>
    </row>
    <row r="2662" spans="1:27" x14ac:dyDescent="0.25">
      <c r="A2662" t="s">
        <v>1529</v>
      </c>
      <c r="B2662" t="s">
        <v>1529</v>
      </c>
      <c r="C2662" t="s">
        <v>3227</v>
      </c>
      <c r="D2662" t="s">
        <v>3228</v>
      </c>
      <c r="E2662" t="s">
        <v>3229</v>
      </c>
      <c r="F2662" t="s">
        <v>2745</v>
      </c>
      <c r="G2662" t="s">
        <v>2310</v>
      </c>
      <c r="H2662" t="s">
        <v>3065</v>
      </c>
      <c r="I2662" t="s">
        <v>68</v>
      </c>
      <c r="J2662" t="s">
        <v>77</v>
      </c>
      <c r="K2662" t="s">
        <v>88</v>
      </c>
      <c r="L2662" t="s">
        <v>89</v>
      </c>
      <c r="M2662" t="s">
        <v>3771</v>
      </c>
      <c r="N2662" t="s">
        <v>722</v>
      </c>
      <c r="O2662" t="s">
        <v>2370</v>
      </c>
      <c r="P2662" t="s">
        <v>1715</v>
      </c>
      <c r="Q2662" t="s">
        <v>1716</v>
      </c>
      <c r="R2662" t="s">
        <v>72</v>
      </c>
      <c r="S2662" s="83">
        <v>1950</v>
      </c>
      <c r="T2662" s="83">
        <v>0</v>
      </c>
      <c r="U2662" s="83">
        <v>1950</v>
      </c>
      <c r="V2662" s="83">
        <v>0</v>
      </c>
      <c r="W2662" s="83">
        <v>0</v>
      </c>
      <c r="X2662" s="83">
        <v>0</v>
      </c>
      <c r="Y2662">
        <v>0</v>
      </c>
      <c r="Z2662" s="83">
        <v>195</v>
      </c>
      <c r="AA2662" s="83">
        <v>195</v>
      </c>
    </row>
    <row r="2663" spans="1:27" x14ac:dyDescent="0.25">
      <c r="A2663" t="s">
        <v>1529</v>
      </c>
      <c r="B2663" t="s">
        <v>1529</v>
      </c>
      <c r="C2663" t="s">
        <v>3227</v>
      </c>
      <c r="D2663" t="s">
        <v>3228</v>
      </c>
      <c r="E2663" t="s">
        <v>3229</v>
      </c>
      <c r="F2663" t="s">
        <v>2745</v>
      </c>
      <c r="G2663" t="s">
        <v>2310</v>
      </c>
      <c r="H2663" t="s">
        <v>3065</v>
      </c>
      <c r="I2663" t="s">
        <v>68</v>
      </c>
      <c r="J2663" t="s">
        <v>77</v>
      </c>
      <c r="K2663" t="s">
        <v>88</v>
      </c>
      <c r="L2663" t="s">
        <v>89</v>
      </c>
      <c r="M2663" t="s">
        <v>3771</v>
      </c>
      <c r="N2663" t="s">
        <v>722</v>
      </c>
      <c r="O2663" t="s">
        <v>1444</v>
      </c>
      <c r="P2663" t="s">
        <v>2452</v>
      </c>
      <c r="Q2663" t="s">
        <v>2453</v>
      </c>
      <c r="R2663" t="s">
        <v>72</v>
      </c>
      <c r="S2663" s="83">
        <v>4909</v>
      </c>
      <c r="T2663" s="83">
        <v>0</v>
      </c>
      <c r="U2663" s="83">
        <v>4909</v>
      </c>
      <c r="V2663" s="83">
        <v>0</v>
      </c>
      <c r="W2663" s="83">
        <v>0</v>
      </c>
      <c r="X2663" s="83">
        <v>0</v>
      </c>
      <c r="Y2663">
        <v>0</v>
      </c>
      <c r="Z2663" s="83">
        <v>490.90000000000003</v>
      </c>
      <c r="AA2663" s="83">
        <v>490.90000000000003</v>
      </c>
    </row>
    <row r="2664" spans="1:27" x14ac:dyDescent="0.25">
      <c r="A2664" t="s">
        <v>1529</v>
      </c>
      <c r="B2664" t="s">
        <v>1529</v>
      </c>
      <c r="C2664" t="s">
        <v>3227</v>
      </c>
      <c r="D2664" t="s">
        <v>3228</v>
      </c>
      <c r="E2664" t="s">
        <v>3229</v>
      </c>
      <c r="F2664" t="s">
        <v>2745</v>
      </c>
      <c r="G2664" t="s">
        <v>2310</v>
      </c>
      <c r="H2664" t="s">
        <v>3065</v>
      </c>
      <c r="I2664" t="s">
        <v>68</v>
      </c>
      <c r="J2664" t="s">
        <v>77</v>
      </c>
      <c r="K2664" t="s">
        <v>88</v>
      </c>
      <c r="L2664" t="s">
        <v>89</v>
      </c>
      <c r="M2664" t="s">
        <v>3772</v>
      </c>
      <c r="N2664" t="s">
        <v>364</v>
      </c>
      <c r="O2664" t="s">
        <v>466</v>
      </c>
      <c r="P2664" t="s">
        <v>467</v>
      </c>
      <c r="Q2664" t="s">
        <v>249</v>
      </c>
      <c r="R2664" t="s">
        <v>72</v>
      </c>
      <c r="S2664" s="83">
        <v>454.8</v>
      </c>
      <c r="T2664" s="83">
        <v>0</v>
      </c>
      <c r="U2664" s="83">
        <v>454.8</v>
      </c>
      <c r="V2664" s="83">
        <v>0</v>
      </c>
      <c r="W2664" s="83">
        <v>0</v>
      </c>
      <c r="X2664" s="83">
        <v>0</v>
      </c>
      <c r="Y2664">
        <v>0</v>
      </c>
      <c r="Z2664" s="83">
        <v>45.480000000000004</v>
      </c>
      <c r="AA2664" s="83">
        <v>45.480000000000004</v>
      </c>
    </row>
    <row r="2665" spans="1:27" x14ac:dyDescent="0.25">
      <c r="A2665" t="s">
        <v>1529</v>
      </c>
      <c r="B2665" t="s">
        <v>1529</v>
      </c>
      <c r="C2665" t="s">
        <v>3227</v>
      </c>
      <c r="D2665" t="s">
        <v>3228</v>
      </c>
      <c r="E2665" t="s">
        <v>3229</v>
      </c>
      <c r="F2665" t="s">
        <v>2745</v>
      </c>
      <c r="G2665" t="s">
        <v>2310</v>
      </c>
      <c r="H2665" t="s">
        <v>3065</v>
      </c>
      <c r="I2665" t="s">
        <v>68</v>
      </c>
      <c r="J2665" t="s">
        <v>77</v>
      </c>
      <c r="K2665" t="s">
        <v>88</v>
      </c>
      <c r="L2665" t="s">
        <v>89</v>
      </c>
      <c r="M2665" t="s">
        <v>3772</v>
      </c>
      <c r="N2665" t="s">
        <v>364</v>
      </c>
      <c r="O2665" t="s">
        <v>3773</v>
      </c>
      <c r="P2665" t="s">
        <v>468</v>
      </c>
      <c r="Q2665" t="s">
        <v>469</v>
      </c>
      <c r="R2665" t="s">
        <v>72</v>
      </c>
      <c r="S2665" s="83">
        <v>4270.8</v>
      </c>
      <c r="T2665" s="83">
        <v>2100</v>
      </c>
      <c r="U2665" s="83">
        <v>2170.8000000000002</v>
      </c>
      <c r="V2665" s="83">
        <v>0</v>
      </c>
      <c r="W2665" s="83">
        <v>0</v>
      </c>
      <c r="X2665" s="83">
        <v>16.175856836534933</v>
      </c>
      <c r="Y2665">
        <v>0</v>
      </c>
      <c r="Z2665" s="83">
        <v>217.08000000000004</v>
      </c>
      <c r="AA2665" s="83">
        <v>233.25585683653497</v>
      </c>
    </row>
    <row r="2666" spans="1:27" x14ac:dyDescent="0.25">
      <c r="A2666" t="s">
        <v>1529</v>
      </c>
      <c r="B2666" t="s">
        <v>1529</v>
      </c>
      <c r="C2666" t="s">
        <v>3227</v>
      </c>
      <c r="D2666" t="s">
        <v>3228</v>
      </c>
      <c r="E2666" t="s">
        <v>3229</v>
      </c>
      <c r="F2666" t="s">
        <v>2745</v>
      </c>
      <c r="G2666" t="s">
        <v>2310</v>
      </c>
      <c r="H2666" t="s">
        <v>3065</v>
      </c>
      <c r="I2666" t="s">
        <v>68</v>
      </c>
      <c r="J2666" t="s">
        <v>77</v>
      </c>
      <c r="K2666" t="s">
        <v>88</v>
      </c>
      <c r="L2666" t="s">
        <v>89</v>
      </c>
      <c r="M2666" t="s">
        <v>3772</v>
      </c>
      <c r="N2666" t="s">
        <v>296</v>
      </c>
      <c r="O2666" t="s">
        <v>3774</v>
      </c>
      <c r="P2666" t="s">
        <v>302</v>
      </c>
      <c r="Q2666" t="s">
        <v>303</v>
      </c>
      <c r="R2666" t="s">
        <v>72</v>
      </c>
      <c r="S2666" s="83">
        <v>2922.6000000000004</v>
      </c>
      <c r="T2666" s="83">
        <v>0</v>
      </c>
      <c r="U2666" s="83">
        <v>2922.6000000000004</v>
      </c>
      <c r="V2666" s="83">
        <v>0</v>
      </c>
      <c r="W2666" s="83">
        <v>0</v>
      </c>
      <c r="X2666" s="83">
        <v>0</v>
      </c>
      <c r="Y2666">
        <v>0</v>
      </c>
      <c r="Z2666" s="83">
        <v>292.26000000000005</v>
      </c>
      <c r="AA2666" s="83">
        <v>292.26000000000005</v>
      </c>
    </row>
    <row r="2667" spans="1:27" x14ac:dyDescent="0.25">
      <c r="A2667" t="s">
        <v>1529</v>
      </c>
      <c r="B2667" t="s">
        <v>1529</v>
      </c>
      <c r="C2667" t="s">
        <v>3227</v>
      </c>
      <c r="D2667" t="s">
        <v>3228</v>
      </c>
      <c r="E2667" t="s">
        <v>3229</v>
      </c>
      <c r="F2667" t="s">
        <v>2745</v>
      </c>
      <c r="G2667" t="s">
        <v>2310</v>
      </c>
      <c r="H2667" t="s">
        <v>3065</v>
      </c>
      <c r="I2667" t="s">
        <v>68</v>
      </c>
      <c r="J2667" t="s">
        <v>77</v>
      </c>
      <c r="K2667" t="s">
        <v>88</v>
      </c>
      <c r="L2667" t="s">
        <v>89</v>
      </c>
      <c r="M2667" t="s">
        <v>3772</v>
      </c>
      <c r="N2667" t="s">
        <v>296</v>
      </c>
      <c r="O2667" t="s">
        <v>3774</v>
      </c>
      <c r="P2667" t="s">
        <v>611</v>
      </c>
      <c r="Q2667" t="s">
        <v>368</v>
      </c>
      <c r="R2667" t="s">
        <v>72</v>
      </c>
      <c r="S2667" s="83">
        <v>2269.6</v>
      </c>
      <c r="T2667" s="83">
        <v>338.2</v>
      </c>
      <c r="U2667" s="83">
        <v>1931.4</v>
      </c>
      <c r="V2667" s="83">
        <v>0</v>
      </c>
      <c r="W2667" s="83">
        <v>0</v>
      </c>
      <c r="X2667" s="83">
        <v>2.605083229579102</v>
      </c>
      <c r="Y2667">
        <v>0</v>
      </c>
      <c r="Z2667" s="83">
        <v>193.14000000000001</v>
      </c>
      <c r="AA2667" s="83">
        <v>195.74508322957911</v>
      </c>
    </row>
    <row r="2668" spans="1:27" x14ac:dyDescent="0.25">
      <c r="A2668" t="s">
        <v>1529</v>
      </c>
      <c r="B2668" t="s">
        <v>1529</v>
      </c>
      <c r="C2668" t="s">
        <v>3227</v>
      </c>
      <c r="D2668" t="s">
        <v>3228</v>
      </c>
      <c r="E2668" t="s">
        <v>3229</v>
      </c>
      <c r="F2668" t="s">
        <v>2745</v>
      </c>
      <c r="G2668" t="s">
        <v>2310</v>
      </c>
      <c r="H2668" t="s">
        <v>3065</v>
      </c>
      <c r="I2668" t="s">
        <v>68</v>
      </c>
      <c r="J2668" t="s">
        <v>77</v>
      </c>
      <c r="K2668" t="s">
        <v>88</v>
      </c>
      <c r="L2668" t="s">
        <v>89</v>
      </c>
      <c r="M2668" t="s">
        <v>3772</v>
      </c>
      <c r="N2668" t="s">
        <v>296</v>
      </c>
      <c r="O2668" t="s">
        <v>334</v>
      </c>
      <c r="P2668" t="s">
        <v>1605</v>
      </c>
      <c r="Q2668" t="s">
        <v>1606</v>
      </c>
      <c r="R2668" t="s">
        <v>72</v>
      </c>
      <c r="S2668" s="83">
        <v>2111</v>
      </c>
      <c r="T2668" s="83">
        <v>0</v>
      </c>
      <c r="U2668" s="83">
        <v>2111</v>
      </c>
      <c r="V2668" s="83">
        <v>0</v>
      </c>
      <c r="W2668" s="83">
        <v>0</v>
      </c>
      <c r="X2668" s="83">
        <v>0</v>
      </c>
      <c r="Y2668">
        <v>0</v>
      </c>
      <c r="Z2668" s="83">
        <v>211.10000000000002</v>
      </c>
      <c r="AA2668" s="83">
        <v>211.10000000000002</v>
      </c>
    </row>
    <row r="2669" spans="1:27" x14ac:dyDescent="0.25">
      <c r="A2669" t="s">
        <v>1529</v>
      </c>
      <c r="B2669" t="s">
        <v>1529</v>
      </c>
      <c r="C2669" t="s">
        <v>3227</v>
      </c>
      <c r="D2669" t="s">
        <v>3228</v>
      </c>
      <c r="E2669" t="s">
        <v>3229</v>
      </c>
      <c r="F2669" t="s">
        <v>2745</v>
      </c>
      <c r="G2669" t="s">
        <v>2310</v>
      </c>
      <c r="H2669" t="s">
        <v>3065</v>
      </c>
      <c r="I2669" t="s">
        <v>68</v>
      </c>
      <c r="J2669" t="s">
        <v>77</v>
      </c>
      <c r="K2669" t="s">
        <v>88</v>
      </c>
      <c r="L2669" t="s">
        <v>89</v>
      </c>
      <c r="M2669" t="s">
        <v>3772</v>
      </c>
      <c r="N2669" t="s">
        <v>296</v>
      </c>
      <c r="O2669" t="s">
        <v>334</v>
      </c>
      <c r="P2669" t="s">
        <v>335</v>
      </c>
      <c r="Q2669" t="s">
        <v>336</v>
      </c>
      <c r="R2669" t="s">
        <v>72</v>
      </c>
      <c r="S2669" s="83">
        <v>1228.8000000000002</v>
      </c>
      <c r="T2669" s="83">
        <v>2048</v>
      </c>
      <c r="U2669" s="83">
        <v>-819.19999999999982</v>
      </c>
      <c r="V2669" s="83">
        <v>0</v>
      </c>
      <c r="W2669" s="83">
        <v>0</v>
      </c>
      <c r="X2669" s="83">
        <v>15.775311810106448</v>
      </c>
      <c r="Y2669">
        <v>0</v>
      </c>
      <c r="Z2669" s="83">
        <v>-81.919999999999959</v>
      </c>
      <c r="AA2669" s="83">
        <v>-66.144688189893515</v>
      </c>
    </row>
    <row r="2670" spans="1:27" x14ac:dyDescent="0.25">
      <c r="A2670" t="s">
        <v>1529</v>
      </c>
      <c r="B2670" t="s">
        <v>1529</v>
      </c>
      <c r="C2670" t="s">
        <v>3227</v>
      </c>
      <c r="D2670" t="s">
        <v>3228</v>
      </c>
      <c r="E2670" t="s">
        <v>3229</v>
      </c>
      <c r="F2670" t="s">
        <v>2745</v>
      </c>
      <c r="G2670" t="s">
        <v>2310</v>
      </c>
      <c r="H2670" t="s">
        <v>3065</v>
      </c>
      <c r="I2670" t="s">
        <v>68</v>
      </c>
      <c r="J2670" t="s">
        <v>77</v>
      </c>
      <c r="K2670" t="s">
        <v>88</v>
      </c>
      <c r="L2670" t="s">
        <v>89</v>
      </c>
      <c r="M2670" t="s">
        <v>3772</v>
      </c>
      <c r="N2670" t="s">
        <v>277</v>
      </c>
      <c r="O2670" t="s">
        <v>278</v>
      </c>
      <c r="P2670" t="s">
        <v>281</v>
      </c>
      <c r="Q2670" t="s">
        <v>282</v>
      </c>
      <c r="R2670" t="s">
        <v>72</v>
      </c>
      <c r="S2670" s="83">
        <v>0</v>
      </c>
      <c r="T2670" s="83">
        <v>857.5</v>
      </c>
      <c r="U2670" s="83">
        <v>-857.5</v>
      </c>
      <c r="V2670" s="83">
        <v>0</v>
      </c>
      <c r="W2670" s="83">
        <v>0</v>
      </c>
      <c r="X2670" s="83">
        <v>6.6051415415850974</v>
      </c>
      <c r="Y2670">
        <v>0</v>
      </c>
      <c r="Z2670" s="83">
        <v>-85.75</v>
      </c>
      <c r="AA2670" s="83">
        <v>-79.144858458414902</v>
      </c>
    </row>
    <row r="2671" spans="1:27" x14ac:dyDescent="0.25">
      <c r="A2671" t="s">
        <v>1529</v>
      </c>
      <c r="B2671" t="s">
        <v>1529</v>
      </c>
      <c r="C2671" t="s">
        <v>3227</v>
      </c>
      <c r="D2671" t="s">
        <v>3228</v>
      </c>
      <c r="E2671" t="s">
        <v>3229</v>
      </c>
      <c r="F2671" t="s">
        <v>2745</v>
      </c>
      <c r="G2671" t="s">
        <v>2310</v>
      </c>
      <c r="H2671" t="s">
        <v>3065</v>
      </c>
      <c r="I2671" t="s">
        <v>68</v>
      </c>
      <c r="J2671" t="s">
        <v>77</v>
      </c>
      <c r="K2671" t="s">
        <v>88</v>
      </c>
      <c r="L2671" t="s">
        <v>89</v>
      </c>
      <c r="M2671" t="s">
        <v>3772</v>
      </c>
      <c r="N2671" t="s">
        <v>277</v>
      </c>
      <c r="O2671" t="s">
        <v>278</v>
      </c>
      <c r="P2671" t="s">
        <v>283</v>
      </c>
      <c r="Q2671" t="s">
        <v>284</v>
      </c>
      <c r="R2671" t="s">
        <v>72</v>
      </c>
      <c r="S2671" s="83">
        <v>0</v>
      </c>
      <c r="T2671" s="83">
        <v>2202</v>
      </c>
      <c r="U2671" s="83">
        <v>-2202</v>
      </c>
      <c r="V2671" s="83">
        <v>0</v>
      </c>
      <c r="W2671" s="83">
        <v>0</v>
      </c>
      <c r="X2671" s="83">
        <v>16.961541311452347</v>
      </c>
      <c r="Y2671">
        <v>0</v>
      </c>
      <c r="Z2671" s="83">
        <v>-220.20000000000002</v>
      </c>
      <c r="AA2671" s="83">
        <v>-203.23845868854767</v>
      </c>
    </row>
    <row r="2672" spans="1:27" x14ac:dyDescent="0.25">
      <c r="A2672" t="s">
        <v>1529</v>
      </c>
      <c r="B2672" t="s">
        <v>1529</v>
      </c>
      <c r="C2672" t="s">
        <v>3227</v>
      </c>
      <c r="D2672" t="s">
        <v>3228</v>
      </c>
      <c r="E2672" t="s">
        <v>3229</v>
      </c>
      <c r="F2672" t="s">
        <v>2745</v>
      </c>
      <c r="G2672" t="s">
        <v>2310</v>
      </c>
      <c r="H2672" t="s">
        <v>3065</v>
      </c>
      <c r="I2672" t="s">
        <v>68</v>
      </c>
      <c r="J2672" t="s">
        <v>77</v>
      </c>
      <c r="K2672" t="s">
        <v>88</v>
      </c>
      <c r="L2672" t="s">
        <v>89</v>
      </c>
      <c r="M2672" t="s">
        <v>3772</v>
      </c>
      <c r="N2672" t="s">
        <v>277</v>
      </c>
      <c r="O2672" t="s">
        <v>278</v>
      </c>
      <c r="P2672" t="s">
        <v>285</v>
      </c>
      <c r="Q2672" t="s">
        <v>286</v>
      </c>
      <c r="R2672" t="s">
        <v>72</v>
      </c>
      <c r="S2672" s="83">
        <v>686</v>
      </c>
      <c r="T2672" s="83">
        <v>1029</v>
      </c>
      <c r="U2672" s="83">
        <v>-343</v>
      </c>
      <c r="V2672" s="83">
        <v>0</v>
      </c>
      <c r="W2672" s="83">
        <v>0</v>
      </c>
      <c r="X2672" s="83">
        <v>7.9261698499021174</v>
      </c>
      <c r="Y2672">
        <v>0</v>
      </c>
      <c r="Z2672" s="83">
        <v>-34.299999999999997</v>
      </c>
      <c r="AA2672" s="83">
        <v>-26.373830150097874</v>
      </c>
    </row>
    <row r="2673" spans="1:27" x14ac:dyDescent="0.25">
      <c r="A2673" t="s">
        <v>1529</v>
      </c>
      <c r="B2673" t="s">
        <v>1529</v>
      </c>
      <c r="C2673" t="s">
        <v>3227</v>
      </c>
      <c r="D2673" t="s">
        <v>3228</v>
      </c>
      <c r="E2673" t="s">
        <v>3229</v>
      </c>
      <c r="F2673" t="s">
        <v>2745</v>
      </c>
      <c r="G2673" t="s">
        <v>2310</v>
      </c>
      <c r="H2673" t="s">
        <v>3065</v>
      </c>
      <c r="I2673" t="s">
        <v>68</v>
      </c>
      <c r="J2673" t="s">
        <v>77</v>
      </c>
      <c r="K2673" t="s">
        <v>88</v>
      </c>
      <c r="L2673" t="s">
        <v>89</v>
      </c>
      <c r="M2673" t="s">
        <v>3772</v>
      </c>
      <c r="N2673" t="s">
        <v>277</v>
      </c>
      <c r="O2673" t="s">
        <v>278</v>
      </c>
      <c r="P2673" t="s">
        <v>1594</v>
      </c>
      <c r="Q2673" t="s">
        <v>1595</v>
      </c>
      <c r="R2673" t="s">
        <v>72</v>
      </c>
      <c r="S2673" s="83">
        <v>0</v>
      </c>
      <c r="T2673" s="83">
        <v>1646.4</v>
      </c>
      <c r="U2673" s="83">
        <v>-1646.4</v>
      </c>
      <c r="V2673" s="83">
        <v>0</v>
      </c>
      <c r="W2673" s="83">
        <v>0</v>
      </c>
      <c r="X2673" s="83">
        <v>12.681871759843389</v>
      </c>
      <c r="Y2673">
        <v>0</v>
      </c>
      <c r="Z2673" s="83">
        <v>-164.64000000000001</v>
      </c>
      <c r="AA2673" s="83">
        <v>-151.95812824015661</v>
      </c>
    </row>
    <row r="2674" spans="1:27" x14ac:dyDescent="0.25">
      <c r="A2674" t="s">
        <v>1529</v>
      </c>
      <c r="B2674" t="s">
        <v>1529</v>
      </c>
      <c r="C2674" t="s">
        <v>3227</v>
      </c>
      <c r="D2674" t="s">
        <v>3228</v>
      </c>
      <c r="E2674" t="s">
        <v>3229</v>
      </c>
      <c r="F2674" t="s">
        <v>2745</v>
      </c>
      <c r="G2674" t="s">
        <v>2310</v>
      </c>
      <c r="H2674" t="s">
        <v>3065</v>
      </c>
      <c r="I2674" t="s">
        <v>68</v>
      </c>
      <c r="J2674" t="s">
        <v>77</v>
      </c>
      <c r="K2674" t="s">
        <v>88</v>
      </c>
      <c r="L2674" t="s">
        <v>89</v>
      </c>
      <c r="M2674" t="s">
        <v>3772</v>
      </c>
      <c r="N2674" t="s">
        <v>277</v>
      </c>
      <c r="O2674" t="s">
        <v>278</v>
      </c>
      <c r="P2674" t="s">
        <v>1596</v>
      </c>
      <c r="Q2674" t="s">
        <v>1597</v>
      </c>
      <c r="R2674" t="s">
        <v>72</v>
      </c>
      <c r="S2674" s="83">
        <v>1029</v>
      </c>
      <c r="T2674" s="83">
        <v>3087</v>
      </c>
      <c r="U2674" s="83">
        <v>-2058</v>
      </c>
      <c r="V2674" s="83">
        <v>0</v>
      </c>
      <c r="W2674" s="83">
        <v>0</v>
      </c>
      <c r="X2674" s="83">
        <v>23.778509549706353</v>
      </c>
      <c r="Y2674">
        <v>0</v>
      </c>
      <c r="Z2674" s="83">
        <v>-205.80000000000004</v>
      </c>
      <c r="AA2674" s="83">
        <v>-182.02149045029367</v>
      </c>
    </row>
    <row r="2675" spans="1:27" x14ac:dyDescent="0.25">
      <c r="A2675" t="s">
        <v>1529</v>
      </c>
      <c r="B2675" t="s">
        <v>1529</v>
      </c>
      <c r="C2675" t="s">
        <v>3227</v>
      </c>
      <c r="D2675" t="s">
        <v>3228</v>
      </c>
      <c r="E2675" t="s">
        <v>3229</v>
      </c>
      <c r="F2675" t="s">
        <v>2745</v>
      </c>
      <c r="G2675" t="s">
        <v>2310</v>
      </c>
      <c r="H2675" t="s">
        <v>3065</v>
      </c>
      <c r="I2675" t="s">
        <v>68</v>
      </c>
      <c r="J2675" t="s">
        <v>77</v>
      </c>
      <c r="K2675" t="s">
        <v>88</v>
      </c>
      <c r="L2675" t="s">
        <v>89</v>
      </c>
      <c r="M2675" t="s">
        <v>3772</v>
      </c>
      <c r="N2675" t="s">
        <v>277</v>
      </c>
      <c r="O2675" t="s">
        <v>287</v>
      </c>
      <c r="P2675" t="s">
        <v>288</v>
      </c>
      <c r="Q2675" t="s">
        <v>289</v>
      </c>
      <c r="R2675" t="s">
        <v>72</v>
      </c>
      <c r="S2675" s="83">
        <v>1478</v>
      </c>
      <c r="T2675" s="83">
        <v>1645</v>
      </c>
      <c r="U2675" s="83">
        <v>-167</v>
      </c>
      <c r="V2675" s="83">
        <v>0</v>
      </c>
      <c r="W2675" s="83">
        <v>0</v>
      </c>
      <c r="X2675" s="83">
        <v>12.671087855285698</v>
      </c>
      <c r="Y2675">
        <v>0</v>
      </c>
      <c r="Z2675" s="83">
        <v>-16.699999999999989</v>
      </c>
      <c r="AA2675" s="83">
        <v>-4.0289121447142975</v>
      </c>
    </row>
    <row r="2676" spans="1:27" x14ac:dyDescent="0.25">
      <c r="A2676" t="s">
        <v>1529</v>
      </c>
      <c r="B2676" t="s">
        <v>1529</v>
      </c>
      <c r="C2676" t="s">
        <v>3227</v>
      </c>
      <c r="D2676" t="s">
        <v>3228</v>
      </c>
      <c r="E2676" t="s">
        <v>3229</v>
      </c>
      <c r="F2676" t="s">
        <v>2745</v>
      </c>
      <c r="G2676" t="s">
        <v>2310</v>
      </c>
      <c r="H2676" t="s">
        <v>3065</v>
      </c>
      <c r="I2676" t="s">
        <v>68</v>
      </c>
      <c r="J2676" t="s">
        <v>77</v>
      </c>
      <c r="K2676" t="s">
        <v>88</v>
      </c>
      <c r="L2676" t="s">
        <v>89</v>
      </c>
      <c r="M2676" t="s">
        <v>3772</v>
      </c>
      <c r="N2676" t="s">
        <v>277</v>
      </c>
      <c r="O2676" t="s">
        <v>287</v>
      </c>
      <c r="P2676" t="s">
        <v>290</v>
      </c>
      <c r="Q2676" t="s">
        <v>291</v>
      </c>
      <c r="R2676" t="s">
        <v>72</v>
      </c>
      <c r="S2676" s="83">
        <v>4064</v>
      </c>
      <c r="T2676" s="83">
        <v>1806.7</v>
      </c>
      <c r="U2676" s="83">
        <v>2257.3000000000002</v>
      </c>
      <c r="V2676" s="83">
        <v>0</v>
      </c>
      <c r="W2676" s="83">
        <v>0</v>
      </c>
      <c r="X2676" s="83">
        <v>13.916628831698889</v>
      </c>
      <c r="Y2676">
        <v>0</v>
      </c>
      <c r="Z2676" s="83">
        <v>225.73000000000002</v>
      </c>
      <c r="AA2676" s="83">
        <v>239.64662883169891</v>
      </c>
    </row>
    <row r="2677" spans="1:27" x14ac:dyDescent="0.25">
      <c r="A2677" t="s">
        <v>1529</v>
      </c>
      <c r="B2677" t="s">
        <v>1529</v>
      </c>
      <c r="C2677" t="s">
        <v>3227</v>
      </c>
      <c r="D2677" t="s">
        <v>3228</v>
      </c>
      <c r="E2677" t="s">
        <v>3229</v>
      </c>
      <c r="F2677" t="s">
        <v>2745</v>
      </c>
      <c r="G2677" t="s">
        <v>2310</v>
      </c>
      <c r="H2677" t="s">
        <v>3065</v>
      </c>
      <c r="I2677" t="s">
        <v>68</v>
      </c>
      <c r="J2677" t="s">
        <v>77</v>
      </c>
      <c r="K2677" t="s">
        <v>88</v>
      </c>
      <c r="L2677" t="s">
        <v>89</v>
      </c>
      <c r="M2677" t="s">
        <v>3772</v>
      </c>
      <c r="N2677" t="s">
        <v>277</v>
      </c>
      <c r="O2677" t="s">
        <v>287</v>
      </c>
      <c r="P2677" t="s">
        <v>292</v>
      </c>
      <c r="Q2677" t="s">
        <v>293</v>
      </c>
      <c r="R2677" t="s">
        <v>72</v>
      </c>
      <c r="S2677" s="83">
        <v>1512</v>
      </c>
      <c r="T2677" s="83">
        <v>1645</v>
      </c>
      <c r="U2677" s="83">
        <v>-133</v>
      </c>
      <c r="V2677" s="83">
        <v>0</v>
      </c>
      <c r="W2677" s="83">
        <v>0</v>
      </c>
      <c r="X2677" s="83">
        <v>12.671087855285698</v>
      </c>
      <c r="Y2677">
        <v>0</v>
      </c>
      <c r="Z2677" s="83">
        <v>-13.299999999999983</v>
      </c>
      <c r="AA2677" s="83">
        <v>-0.6289121447142918</v>
      </c>
    </row>
    <row r="2678" spans="1:27" x14ac:dyDescent="0.25">
      <c r="A2678" t="s">
        <v>1529</v>
      </c>
      <c r="B2678" t="s">
        <v>1529</v>
      </c>
      <c r="C2678" t="s">
        <v>3227</v>
      </c>
      <c r="D2678" t="s">
        <v>3228</v>
      </c>
      <c r="E2678" t="s">
        <v>3229</v>
      </c>
      <c r="F2678" t="s">
        <v>2745</v>
      </c>
      <c r="G2678" t="s">
        <v>2310</v>
      </c>
      <c r="H2678" t="s">
        <v>3065</v>
      </c>
      <c r="I2678" t="s">
        <v>68</v>
      </c>
      <c r="J2678" t="s">
        <v>77</v>
      </c>
      <c r="K2678" t="s">
        <v>88</v>
      </c>
      <c r="L2678" t="s">
        <v>89</v>
      </c>
      <c r="M2678" t="s">
        <v>3772</v>
      </c>
      <c r="N2678" t="s">
        <v>277</v>
      </c>
      <c r="O2678" t="s">
        <v>287</v>
      </c>
      <c r="P2678" t="s">
        <v>294</v>
      </c>
      <c r="Q2678" t="s">
        <v>295</v>
      </c>
      <c r="R2678" t="s">
        <v>72</v>
      </c>
      <c r="S2678" s="83">
        <v>5689.6</v>
      </c>
      <c r="T2678" s="83">
        <v>3355.3</v>
      </c>
      <c r="U2678" s="83">
        <v>2334.3000000000002</v>
      </c>
      <c r="V2678" s="83">
        <v>0</v>
      </c>
      <c r="W2678" s="83">
        <v>0</v>
      </c>
      <c r="X2678" s="83">
        <v>25.845167830297939</v>
      </c>
      <c r="Y2678">
        <v>0</v>
      </c>
      <c r="Z2678" s="83">
        <v>233.43</v>
      </c>
      <c r="AA2678" s="83">
        <v>259.27516783029796</v>
      </c>
    </row>
    <row r="2679" spans="1:27" x14ac:dyDescent="0.25">
      <c r="A2679" t="s">
        <v>1529</v>
      </c>
      <c r="B2679" t="s">
        <v>1529</v>
      </c>
      <c r="C2679" t="s">
        <v>3227</v>
      </c>
      <c r="D2679" t="s">
        <v>3228</v>
      </c>
      <c r="E2679" t="s">
        <v>3229</v>
      </c>
      <c r="F2679" t="s">
        <v>2745</v>
      </c>
      <c r="G2679" t="s">
        <v>2310</v>
      </c>
      <c r="H2679" t="s">
        <v>3065</v>
      </c>
      <c r="I2679" t="s">
        <v>68</v>
      </c>
      <c r="J2679" t="s">
        <v>77</v>
      </c>
      <c r="K2679" t="s">
        <v>88</v>
      </c>
      <c r="L2679" t="s">
        <v>89</v>
      </c>
      <c r="M2679" t="s">
        <v>3772</v>
      </c>
      <c r="N2679" t="s">
        <v>277</v>
      </c>
      <c r="O2679" t="s">
        <v>287</v>
      </c>
      <c r="P2679" t="s">
        <v>1598</v>
      </c>
      <c r="Q2679" t="s">
        <v>1599</v>
      </c>
      <c r="R2679" t="s">
        <v>72</v>
      </c>
      <c r="S2679" s="83">
        <v>0</v>
      </c>
      <c r="T2679" s="83">
        <v>885.2</v>
      </c>
      <c r="U2679" s="83">
        <v>-885.2</v>
      </c>
      <c r="V2679" s="83">
        <v>0</v>
      </c>
      <c r="W2679" s="83">
        <v>0</v>
      </c>
      <c r="X2679" s="83">
        <v>6.818508796047964</v>
      </c>
      <c r="Y2679">
        <v>0</v>
      </c>
      <c r="Z2679" s="83">
        <v>-88.52000000000001</v>
      </c>
      <c r="AA2679" s="83">
        <v>-81.701491203952045</v>
      </c>
    </row>
    <row r="2680" spans="1:27" x14ac:dyDescent="0.25">
      <c r="A2680" t="s">
        <v>1529</v>
      </c>
      <c r="B2680" t="s">
        <v>1529</v>
      </c>
      <c r="C2680" t="s">
        <v>3227</v>
      </c>
      <c r="D2680" t="s">
        <v>3228</v>
      </c>
      <c r="E2680" t="s">
        <v>3229</v>
      </c>
      <c r="F2680" t="s">
        <v>2745</v>
      </c>
      <c r="G2680" t="s">
        <v>2310</v>
      </c>
      <c r="H2680" t="s">
        <v>3065</v>
      </c>
      <c r="I2680" t="s">
        <v>68</v>
      </c>
      <c r="J2680" t="s">
        <v>77</v>
      </c>
      <c r="K2680" t="s">
        <v>88</v>
      </c>
      <c r="L2680" t="s">
        <v>89</v>
      </c>
      <c r="M2680" t="s">
        <v>3772</v>
      </c>
      <c r="N2680" t="s">
        <v>277</v>
      </c>
      <c r="O2680" t="s">
        <v>287</v>
      </c>
      <c r="P2680" t="s">
        <v>1600</v>
      </c>
      <c r="Q2680" t="s">
        <v>1601</v>
      </c>
      <c r="R2680" t="s">
        <v>72</v>
      </c>
      <c r="S2680" s="83">
        <v>0</v>
      </c>
      <c r="T2680" s="83">
        <v>885.2</v>
      </c>
      <c r="U2680" s="83">
        <v>-885.2</v>
      </c>
      <c r="V2680" s="83">
        <v>0</v>
      </c>
      <c r="W2680" s="83">
        <v>0</v>
      </c>
      <c r="X2680" s="83">
        <v>6.818508796047964</v>
      </c>
      <c r="Y2680">
        <v>0</v>
      </c>
      <c r="Z2680" s="83">
        <v>-88.52000000000001</v>
      </c>
      <c r="AA2680" s="83">
        <v>-81.701491203952045</v>
      </c>
    </row>
    <row r="2681" spans="1:27" x14ac:dyDescent="0.25">
      <c r="A2681" t="s">
        <v>1529</v>
      </c>
      <c r="B2681" t="s">
        <v>1529</v>
      </c>
      <c r="C2681" t="s">
        <v>3227</v>
      </c>
      <c r="D2681" t="s">
        <v>3228</v>
      </c>
      <c r="E2681" t="s">
        <v>3229</v>
      </c>
      <c r="F2681" t="s">
        <v>2745</v>
      </c>
      <c r="G2681" t="s">
        <v>2310</v>
      </c>
      <c r="H2681" t="s">
        <v>3065</v>
      </c>
      <c r="I2681" t="s">
        <v>68</v>
      </c>
      <c r="J2681" t="s">
        <v>77</v>
      </c>
      <c r="K2681" t="s">
        <v>88</v>
      </c>
      <c r="L2681" t="s">
        <v>89</v>
      </c>
      <c r="M2681" t="s">
        <v>3772</v>
      </c>
      <c r="N2681" t="s">
        <v>277</v>
      </c>
      <c r="O2681" t="s">
        <v>606</v>
      </c>
      <c r="P2681" t="s">
        <v>3215</v>
      </c>
      <c r="Q2681" t="s">
        <v>3216</v>
      </c>
      <c r="R2681" t="s">
        <v>72</v>
      </c>
      <c r="S2681" s="83">
        <v>0</v>
      </c>
      <c r="T2681" s="83">
        <v>964.4</v>
      </c>
      <c r="U2681" s="83">
        <v>-964.4</v>
      </c>
      <c r="V2681" s="83">
        <v>0</v>
      </c>
      <c r="W2681" s="83">
        <v>0</v>
      </c>
      <c r="X2681" s="83">
        <v>7.4285696824544241</v>
      </c>
      <c r="Y2681">
        <v>0</v>
      </c>
      <c r="Z2681" s="83">
        <v>-96.44</v>
      </c>
      <c r="AA2681" s="83">
        <v>-89.011430317545575</v>
      </c>
    </row>
    <row r="2682" spans="1:27" x14ac:dyDescent="0.25">
      <c r="A2682" t="s">
        <v>1529</v>
      </c>
      <c r="B2682" t="s">
        <v>1529</v>
      </c>
      <c r="C2682" t="s">
        <v>3227</v>
      </c>
      <c r="D2682" t="s">
        <v>3228</v>
      </c>
      <c r="E2682" t="s">
        <v>3229</v>
      </c>
      <c r="F2682" t="s">
        <v>2745</v>
      </c>
      <c r="G2682" t="s">
        <v>2310</v>
      </c>
      <c r="H2682" t="s">
        <v>3065</v>
      </c>
      <c r="I2682" t="s">
        <v>68</v>
      </c>
      <c r="J2682" t="s">
        <v>77</v>
      </c>
      <c r="K2682" t="s">
        <v>88</v>
      </c>
      <c r="L2682" t="s">
        <v>89</v>
      </c>
      <c r="M2682" t="s">
        <v>3772</v>
      </c>
      <c r="N2682" t="s">
        <v>277</v>
      </c>
      <c r="O2682" t="s">
        <v>606</v>
      </c>
      <c r="P2682" t="s">
        <v>3217</v>
      </c>
      <c r="Q2682" t="s">
        <v>3218</v>
      </c>
      <c r="R2682" t="s">
        <v>72</v>
      </c>
      <c r="S2682" s="83">
        <v>0</v>
      </c>
      <c r="T2682" s="83">
        <v>723.3</v>
      </c>
      <c r="U2682" s="83">
        <v>-723.3</v>
      </c>
      <c r="V2682" s="83">
        <v>0</v>
      </c>
      <c r="W2682" s="83">
        <v>0</v>
      </c>
      <c r="X2682" s="83">
        <v>5.5714272618408174</v>
      </c>
      <c r="Y2682">
        <v>0</v>
      </c>
      <c r="Z2682" s="83">
        <v>-72.33</v>
      </c>
      <c r="AA2682" s="83">
        <v>-66.758572738159188</v>
      </c>
    </row>
    <row r="2683" spans="1:27" x14ac:dyDescent="0.25">
      <c r="A2683" t="s">
        <v>1529</v>
      </c>
      <c r="B2683" t="s">
        <v>1529</v>
      </c>
      <c r="C2683" t="s">
        <v>3227</v>
      </c>
      <c r="D2683" t="s">
        <v>3228</v>
      </c>
      <c r="E2683" t="s">
        <v>3229</v>
      </c>
      <c r="F2683" t="s">
        <v>2745</v>
      </c>
      <c r="G2683" t="s">
        <v>2310</v>
      </c>
      <c r="H2683" t="s">
        <v>3065</v>
      </c>
      <c r="I2683" t="s">
        <v>68</v>
      </c>
      <c r="J2683" t="s">
        <v>77</v>
      </c>
      <c r="K2683" t="s">
        <v>88</v>
      </c>
      <c r="L2683" t="s">
        <v>89</v>
      </c>
      <c r="M2683" t="s">
        <v>3772</v>
      </c>
      <c r="N2683" t="s">
        <v>277</v>
      </c>
      <c r="O2683" t="s">
        <v>606</v>
      </c>
      <c r="P2683" t="s">
        <v>607</v>
      </c>
      <c r="Q2683" t="s">
        <v>608</v>
      </c>
      <c r="R2683" t="s">
        <v>72</v>
      </c>
      <c r="S2683" s="83">
        <v>0</v>
      </c>
      <c r="T2683" s="83">
        <v>1756</v>
      </c>
      <c r="U2683" s="83">
        <v>-1756</v>
      </c>
      <c r="V2683" s="83">
        <v>0</v>
      </c>
      <c r="W2683" s="83">
        <v>0</v>
      </c>
      <c r="X2683" s="83">
        <v>13.526097430931117</v>
      </c>
      <c r="Y2683">
        <v>0</v>
      </c>
      <c r="Z2683" s="83">
        <v>-175.60000000000002</v>
      </c>
      <c r="AA2683" s="83">
        <v>-162.07390256906891</v>
      </c>
    </row>
    <row r="2684" spans="1:27" x14ac:dyDescent="0.25">
      <c r="A2684" t="s">
        <v>1529</v>
      </c>
      <c r="B2684" t="s">
        <v>1529</v>
      </c>
      <c r="C2684" t="s">
        <v>3227</v>
      </c>
      <c r="D2684" t="s">
        <v>3228</v>
      </c>
      <c r="E2684" t="s">
        <v>3229</v>
      </c>
      <c r="F2684" t="s">
        <v>2745</v>
      </c>
      <c r="G2684" t="s">
        <v>2310</v>
      </c>
      <c r="H2684" t="s">
        <v>3065</v>
      </c>
      <c r="I2684" t="s">
        <v>68</v>
      </c>
      <c r="J2684" t="s">
        <v>77</v>
      </c>
      <c r="K2684" t="s">
        <v>88</v>
      </c>
      <c r="L2684" t="s">
        <v>89</v>
      </c>
      <c r="M2684" t="s">
        <v>3772</v>
      </c>
      <c r="N2684" t="s">
        <v>277</v>
      </c>
      <c r="O2684" t="s">
        <v>606</v>
      </c>
      <c r="P2684" t="s">
        <v>609</v>
      </c>
      <c r="Q2684" t="s">
        <v>610</v>
      </c>
      <c r="R2684" t="s">
        <v>72</v>
      </c>
      <c r="S2684" s="83">
        <v>0</v>
      </c>
      <c r="T2684" s="83">
        <v>658.5</v>
      </c>
      <c r="U2684" s="83">
        <v>-658.5</v>
      </c>
      <c r="V2684" s="83">
        <v>0</v>
      </c>
      <c r="W2684" s="83">
        <v>0</v>
      </c>
      <c r="X2684" s="83">
        <v>5.0722865365991687</v>
      </c>
      <c r="Y2684">
        <v>0</v>
      </c>
      <c r="Z2684" s="83">
        <v>-65.850000000000009</v>
      </c>
      <c r="AA2684" s="83">
        <v>-60.777713463400843</v>
      </c>
    </row>
    <row r="2685" spans="1:27" x14ac:dyDescent="0.25">
      <c r="A2685" t="s">
        <v>1529</v>
      </c>
      <c r="B2685" t="s">
        <v>1529</v>
      </c>
      <c r="C2685" t="s">
        <v>3227</v>
      </c>
      <c r="D2685" t="s">
        <v>3228</v>
      </c>
      <c r="E2685" t="s">
        <v>3229</v>
      </c>
      <c r="F2685" t="s">
        <v>2745</v>
      </c>
      <c r="G2685" t="s">
        <v>2310</v>
      </c>
      <c r="H2685" t="s">
        <v>3065</v>
      </c>
      <c r="I2685" t="s">
        <v>68</v>
      </c>
      <c r="J2685" t="s">
        <v>77</v>
      </c>
      <c r="K2685" t="s">
        <v>88</v>
      </c>
      <c r="L2685" t="s">
        <v>89</v>
      </c>
      <c r="M2685" t="s">
        <v>3775</v>
      </c>
      <c r="N2685" t="s">
        <v>1908</v>
      </c>
      <c r="O2685" t="s">
        <v>1908</v>
      </c>
      <c r="P2685" t="s">
        <v>2511</v>
      </c>
      <c r="Q2685" t="s">
        <v>2512</v>
      </c>
      <c r="R2685" t="s">
        <v>72</v>
      </c>
      <c r="S2685" s="83">
        <v>3520</v>
      </c>
      <c r="T2685" s="83">
        <v>0</v>
      </c>
      <c r="U2685" s="83">
        <v>3520</v>
      </c>
      <c r="V2685" s="83">
        <v>0</v>
      </c>
      <c r="W2685" s="83">
        <v>0</v>
      </c>
      <c r="X2685" s="83">
        <v>0</v>
      </c>
      <c r="Y2685">
        <v>0</v>
      </c>
      <c r="Z2685" s="83">
        <v>352</v>
      </c>
      <c r="AA2685" s="83">
        <v>352</v>
      </c>
    </row>
    <row r="2686" spans="1:27" x14ac:dyDescent="0.25">
      <c r="A2686" t="s">
        <v>1529</v>
      </c>
      <c r="B2686" t="s">
        <v>1529</v>
      </c>
      <c r="C2686" t="s">
        <v>3227</v>
      </c>
      <c r="D2686" t="s">
        <v>3228</v>
      </c>
      <c r="E2686" t="s">
        <v>3229</v>
      </c>
      <c r="F2686" t="s">
        <v>2745</v>
      </c>
      <c r="G2686" t="s">
        <v>2310</v>
      </c>
      <c r="H2686" t="s">
        <v>3065</v>
      </c>
      <c r="I2686" t="s">
        <v>68</v>
      </c>
      <c r="J2686" t="s">
        <v>77</v>
      </c>
      <c r="K2686" t="s">
        <v>88</v>
      </c>
      <c r="L2686" t="s">
        <v>89</v>
      </c>
      <c r="M2686" t="s">
        <v>3776</v>
      </c>
      <c r="N2686" t="s">
        <v>238</v>
      </c>
      <c r="O2686" t="s">
        <v>239</v>
      </c>
      <c r="P2686" t="s">
        <v>240</v>
      </c>
      <c r="Q2686" t="s">
        <v>241</v>
      </c>
      <c r="R2686" t="s">
        <v>72</v>
      </c>
      <c r="S2686" s="83">
        <v>3334.1</v>
      </c>
      <c r="T2686" s="83">
        <v>2766.4</v>
      </c>
      <c r="U2686" s="83">
        <v>567.69999999999982</v>
      </c>
      <c r="V2686" s="83">
        <v>0</v>
      </c>
      <c r="W2686" s="83">
        <v>0</v>
      </c>
      <c r="X2686" s="83">
        <v>21.308995405995354</v>
      </c>
      <c r="Y2686">
        <v>0</v>
      </c>
      <c r="Z2686" s="83">
        <v>56.769999999999982</v>
      </c>
      <c r="AA2686" s="83">
        <v>78.078995405995329</v>
      </c>
    </row>
    <row r="2687" spans="1:27" x14ac:dyDescent="0.25">
      <c r="A2687" t="s">
        <v>1529</v>
      </c>
      <c r="B2687" t="s">
        <v>1529</v>
      </c>
      <c r="C2687" t="s">
        <v>3227</v>
      </c>
      <c r="D2687" t="s">
        <v>3228</v>
      </c>
      <c r="E2687" t="s">
        <v>3229</v>
      </c>
      <c r="F2687" t="s">
        <v>2745</v>
      </c>
      <c r="G2687" t="s">
        <v>2310</v>
      </c>
      <c r="H2687" t="s">
        <v>3065</v>
      </c>
      <c r="I2687" t="s">
        <v>68</v>
      </c>
      <c r="J2687" t="s">
        <v>77</v>
      </c>
      <c r="K2687" t="s">
        <v>88</v>
      </c>
      <c r="L2687" t="s">
        <v>89</v>
      </c>
      <c r="M2687" t="s">
        <v>3776</v>
      </c>
      <c r="N2687" t="s">
        <v>238</v>
      </c>
      <c r="O2687" t="s">
        <v>239</v>
      </c>
      <c r="P2687" t="s">
        <v>242</v>
      </c>
      <c r="Q2687" t="s">
        <v>243</v>
      </c>
      <c r="R2687" t="s">
        <v>72</v>
      </c>
      <c r="S2687" s="83">
        <v>956.8</v>
      </c>
      <c r="T2687" s="83">
        <v>2392</v>
      </c>
      <c r="U2687" s="83">
        <v>-1435.2</v>
      </c>
      <c r="V2687" s="83">
        <v>0</v>
      </c>
      <c r="W2687" s="83">
        <v>0</v>
      </c>
      <c r="X2687" s="83">
        <v>18.425071215710265</v>
      </c>
      <c r="Y2687">
        <v>0</v>
      </c>
      <c r="Z2687" s="83">
        <v>-143.52000000000001</v>
      </c>
      <c r="AA2687" s="83">
        <v>-125.09492878428975</v>
      </c>
    </row>
    <row r="2688" spans="1:27" x14ac:dyDescent="0.25">
      <c r="A2688" t="s">
        <v>1529</v>
      </c>
      <c r="B2688" t="s">
        <v>1529</v>
      </c>
      <c r="C2688" t="s">
        <v>3227</v>
      </c>
      <c r="D2688" t="s">
        <v>3228</v>
      </c>
      <c r="E2688" t="s">
        <v>3229</v>
      </c>
      <c r="F2688" t="s">
        <v>2745</v>
      </c>
      <c r="G2688" t="s">
        <v>2310</v>
      </c>
      <c r="H2688" t="s">
        <v>3065</v>
      </c>
      <c r="I2688" t="s">
        <v>68</v>
      </c>
      <c r="J2688" t="s">
        <v>77</v>
      </c>
      <c r="K2688" t="s">
        <v>88</v>
      </c>
      <c r="L2688" t="s">
        <v>89</v>
      </c>
      <c r="M2688" t="s">
        <v>3776</v>
      </c>
      <c r="N2688" t="s">
        <v>238</v>
      </c>
      <c r="O2688" t="s">
        <v>239</v>
      </c>
      <c r="P2688" t="s">
        <v>244</v>
      </c>
      <c r="Q2688" t="s">
        <v>245</v>
      </c>
      <c r="R2688" t="s">
        <v>72</v>
      </c>
      <c r="S2688" s="83">
        <v>3712.8</v>
      </c>
      <c r="T2688" s="83">
        <v>6188</v>
      </c>
      <c r="U2688" s="83">
        <v>-2475.1999999999998</v>
      </c>
      <c r="V2688" s="83">
        <v>0</v>
      </c>
      <c r="W2688" s="83">
        <v>0</v>
      </c>
      <c r="X2688" s="83">
        <v>47.664858144989601</v>
      </c>
      <c r="Y2688">
        <v>0</v>
      </c>
      <c r="Z2688" s="83">
        <v>-247.52000000000004</v>
      </c>
      <c r="AA2688" s="83">
        <v>-199.85514185501046</v>
      </c>
    </row>
    <row r="2689" spans="1:27" x14ac:dyDescent="0.25">
      <c r="A2689" t="s">
        <v>1529</v>
      </c>
      <c r="B2689" t="s">
        <v>1529</v>
      </c>
      <c r="C2689" t="s">
        <v>3227</v>
      </c>
      <c r="D2689" t="s">
        <v>3228</v>
      </c>
      <c r="E2689" t="s">
        <v>3229</v>
      </c>
      <c r="F2689" t="s">
        <v>2745</v>
      </c>
      <c r="G2689" t="s">
        <v>2310</v>
      </c>
      <c r="H2689" t="s">
        <v>3065</v>
      </c>
      <c r="I2689" t="s">
        <v>68</v>
      </c>
      <c r="J2689" t="s">
        <v>77</v>
      </c>
      <c r="K2689" t="s">
        <v>88</v>
      </c>
      <c r="L2689" t="s">
        <v>89</v>
      </c>
      <c r="M2689" t="s">
        <v>3777</v>
      </c>
      <c r="N2689" t="s">
        <v>221</v>
      </c>
      <c r="O2689" t="s">
        <v>357</v>
      </c>
      <c r="P2689" t="s">
        <v>4053</v>
      </c>
      <c r="Q2689" t="s">
        <v>4054</v>
      </c>
      <c r="R2689" t="s">
        <v>72</v>
      </c>
      <c r="S2689" s="83">
        <v>5821.2</v>
      </c>
      <c r="T2689" s="83">
        <v>0</v>
      </c>
      <c r="U2689" s="83">
        <v>5821.2</v>
      </c>
      <c r="V2689" s="83">
        <v>0</v>
      </c>
      <c r="W2689" s="83">
        <v>0</v>
      </c>
      <c r="X2689" s="83">
        <v>0</v>
      </c>
      <c r="Y2689">
        <v>0</v>
      </c>
      <c r="Z2689" s="83">
        <v>582.12</v>
      </c>
      <c r="AA2689" s="83">
        <v>582.12</v>
      </c>
    </row>
    <row r="2690" spans="1:27" x14ac:dyDescent="0.25">
      <c r="A2690" t="s">
        <v>1529</v>
      </c>
      <c r="B2690" t="s">
        <v>1529</v>
      </c>
      <c r="C2690" t="s">
        <v>3227</v>
      </c>
      <c r="D2690" t="s">
        <v>3228</v>
      </c>
      <c r="E2690" t="s">
        <v>3229</v>
      </c>
      <c r="F2690" t="s">
        <v>2745</v>
      </c>
      <c r="G2690" t="s">
        <v>2310</v>
      </c>
      <c r="H2690" t="s">
        <v>3065</v>
      </c>
      <c r="I2690" t="s">
        <v>68</v>
      </c>
      <c r="J2690" t="s">
        <v>77</v>
      </c>
      <c r="K2690" t="s">
        <v>88</v>
      </c>
      <c r="L2690" t="s">
        <v>89</v>
      </c>
      <c r="M2690" t="s">
        <v>3778</v>
      </c>
      <c r="N2690" t="s">
        <v>246</v>
      </c>
      <c r="O2690" t="s">
        <v>247</v>
      </c>
      <c r="P2690" t="s">
        <v>464</v>
      </c>
      <c r="Q2690" t="s">
        <v>249</v>
      </c>
      <c r="R2690" t="s">
        <v>72</v>
      </c>
      <c r="S2690" s="83">
        <v>0</v>
      </c>
      <c r="T2690" s="83">
        <v>1295</v>
      </c>
      <c r="U2690" s="83">
        <v>-1295</v>
      </c>
      <c r="V2690" s="83">
        <v>0</v>
      </c>
      <c r="W2690" s="83">
        <v>0</v>
      </c>
      <c r="X2690" s="83">
        <v>9.9751117158632105</v>
      </c>
      <c r="Y2690">
        <v>0</v>
      </c>
      <c r="Z2690" s="83">
        <v>-129.5</v>
      </c>
      <c r="AA2690" s="83">
        <v>-119.52488828413679</v>
      </c>
    </row>
    <row r="2691" spans="1:27" x14ac:dyDescent="0.25">
      <c r="A2691" t="s">
        <v>1529</v>
      </c>
      <c r="B2691" t="s">
        <v>1529</v>
      </c>
      <c r="C2691" t="s">
        <v>3227</v>
      </c>
      <c r="D2691" t="s">
        <v>3228</v>
      </c>
      <c r="E2691" t="s">
        <v>3229</v>
      </c>
      <c r="F2691" t="s">
        <v>2745</v>
      </c>
      <c r="G2691" t="s">
        <v>2310</v>
      </c>
      <c r="H2691" t="s">
        <v>3065</v>
      </c>
      <c r="I2691" t="s">
        <v>68</v>
      </c>
      <c r="J2691" t="s">
        <v>77</v>
      </c>
      <c r="K2691" t="s">
        <v>88</v>
      </c>
      <c r="L2691" t="s">
        <v>89</v>
      </c>
      <c r="M2691" t="s">
        <v>3778</v>
      </c>
      <c r="N2691" t="s">
        <v>246</v>
      </c>
      <c r="O2691" t="s">
        <v>595</v>
      </c>
      <c r="P2691" t="s">
        <v>596</v>
      </c>
      <c r="Q2691" t="s">
        <v>597</v>
      </c>
      <c r="R2691" t="s">
        <v>72</v>
      </c>
      <c r="S2691" s="83">
        <v>17937.400000000001</v>
      </c>
      <c r="T2691" s="83">
        <v>14950</v>
      </c>
      <c r="U2691" s="83">
        <v>2987.3999999999996</v>
      </c>
      <c r="V2691" s="83">
        <v>0</v>
      </c>
      <c r="W2691" s="83">
        <v>0</v>
      </c>
      <c r="X2691" s="83">
        <v>115.15669509818918</v>
      </c>
      <c r="Y2691">
        <v>0</v>
      </c>
      <c r="Z2691" s="83">
        <v>298.74000000000007</v>
      </c>
      <c r="AA2691" s="83">
        <v>413.89669509818924</v>
      </c>
    </row>
    <row r="2692" spans="1:27" x14ac:dyDescent="0.25">
      <c r="A2692" t="s">
        <v>1529</v>
      </c>
      <c r="B2692" t="s">
        <v>1529</v>
      </c>
      <c r="C2692" t="s">
        <v>3227</v>
      </c>
      <c r="D2692" t="s">
        <v>3228</v>
      </c>
      <c r="E2692" t="s">
        <v>3229</v>
      </c>
      <c r="F2692" t="s">
        <v>2745</v>
      </c>
      <c r="G2692" t="s">
        <v>2310</v>
      </c>
      <c r="H2692" t="s">
        <v>3065</v>
      </c>
      <c r="I2692" t="s">
        <v>68</v>
      </c>
      <c r="J2692" t="s">
        <v>77</v>
      </c>
      <c r="K2692" t="s">
        <v>88</v>
      </c>
      <c r="L2692" t="s">
        <v>89</v>
      </c>
      <c r="M2692" t="s">
        <v>3778</v>
      </c>
      <c r="N2692" t="s">
        <v>250</v>
      </c>
      <c r="O2692" t="s">
        <v>251</v>
      </c>
      <c r="P2692" t="s">
        <v>254</v>
      </c>
      <c r="Q2692" t="s">
        <v>255</v>
      </c>
      <c r="R2692" t="s">
        <v>72</v>
      </c>
      <c r="S2692" s="83">
        <v>3559.7999999999997</v>
      </c>
      <c r="T2692" s="83">
        <v>11866</v>
      </c>
      <c r="U2692" s="83">
        <v>-8306.2000000000007</v>
      </c>
      <c r="V2692" s="83">
        <v>0</v>
      </c>
      <c r="W2692" s="83">
        <v>0</v>
      </c>
      <c r="X2692" s="83">
        <v>91.401293915392145</v>
      </c>
      <c r="Y2692">
        <v>0</v>
      </c>
      <c r="Z2692" s="83">
        <v>-830.62000000000012</v>
      </c>
      <c r="AA2692" s="83">
        <v>-739.2187060846079</v>
      </c>
    </row>
    <row r="2693" spans="1:27" x14ac:dyDescent="0.25">
      <c r="A2693" t="s">
        <v>1529</v>
      </c>
      <c r="B2693" t="s">
        <v>1529</v>
      </c>
      <c r="C2693" t="s">
        <v>3227</v>
      </c>
      <c r="D2693" t="s">
        <v>3228</v>
      </c>
      <c r="E2693" t="s">
        <v>3229</v>
      </c>
      <c r="F2693" t="s">
        <v>2745</v>
      </c>
      <c r="G2693" t="s">
        <v>2310</v>
      </c>
      <c r="H2693" t="s">
        <v>3065</v>
      </c>
      <c r="I2693" t="s">
        <v>68</v>
      </c>
      <c r="J2693" t="s">
        <v>77</v>
      </c>
      <c r="K2693" t="s">
        <v>88</v>
      </c>
      <c r="L2693" t="s">
        <v>89</v>
      </c>
      <c r="M2693" t="s">
        <v>3778</v>
      </c>
      <c r="N2693" t="s">
        <v>250</v>
      </c>
      <c r="O2693" t="s">
        <v>251</v>
      </c>
      <c r="P2693" t="s">
        <v>252</v>
      </c>
      <c r="Q2693" t="s">
        <v>253</v>
      </c>
      <c r="R2693" t="s">
        <v>72</v>
      </c>
      <c r="S2693" s="83">
        <v>2436.8000000000002</v>
      </c>
      <c r="T2693" s="83">
        <v>12184</v>
      </c>
      <c r="U2693" s="83">
        <v>-9747.2000000000007</v>
      </c>
      <c r="V2693" s="83">
        <v>0</v>
      </c>
      <c r="W2693" s="83">
        <v>0</v>
      </c>
      <c r="X2693" s="83">
        <v>93.850780807781732</v>
      </c>
      <c r="Y2693">
        <v>0</v>
      </c>
      <c r="Z2693" s="83">
        <v>-974.72</v>
      </c>
      <c r="AA2693" s="83">
        <v>-880.86921919221822</v>
      </c>
    </row>
    <row r="2694" spans="1:27" x14ac:dyDescent="0.25">
      <c r="A2694" t="s">
        <v>1529</v>
      </c>
      <c r="B2694" t="s">
        <v>1529</v>
      </c>
      <c r="C2694" t="s">
        <v>3227</v>
      </c>
      <c r="D2694" t="s">
        <v>3228</v>
      </c>
      <c r="E2694" t="s">
        <v>3229</v>
      </c>
      <c r="F2694" t="s">
        <v>2745</v>
      </c>
      <c r="G2694" t="s">
        <v>2310</v>
      </c>
      <c r="H2694" t="s">
        <v>3065</v>
      </c>
      <c r="I2694" t="s">
        <v>68</v>
      </c>
      <c r="J2694" t="s">
        <v>77</v>
      </c>
      <c r="K2694" t="s">
        <v>88</v>
      </c>
      <c r="L2694" t="s">
        <v>89</v>
      </c>
      <c r="M2694" t="s">
        <v>3778</v>
      </c>
      <c r="N2694" t="s">
        <v>250</v>
      </c>
      <c r="O2694" t="s">
        <v>251</v>
      </c>
      <c r="P2694" t="s">
        <v>2371</v>
      </c>
      <c r="Q2694" t="s">
        <v>2372</v>
      </c>
      <c r="R2694" t="s">
        <v>72</v>
      </c>
      <c r="S2694" s="83">
        <v>12496.099999999999</v>
      </c>
      <c r="T2694" s="83">
        <v>7449.2000000000007</v>
      </c>
      <c r="U2694" s="83">
        <v>5046.8999999999996</v>
      </c>
      <c r="V2694" s="83">
        <v>0</v>
      </c>
      <c r="W2694" s="83">
        <v>0</v>
      </c>
      <c r="X2694" s="83">
        <v>57.379615593674309</v>
      </c>
      <c r="Y2694">
        <v>0</v>
      </c>
      <c r="Z2694" s="83">
        <v>504.69</v>
      </c>
      <c r="AA2694" s="83">
        <v>562.06961559367414</v>
      </c>
    </row>
    <row r="2695" spans="1:27" x14ac:dyDescent="0.25">
      <c r="A2695" t="s">
        <v>1529</v>
      </c>
      <c r="B2695" t="s">
        <v>1529</v>
      </c>
      <c r="C2695" t="s">
        <v>3227</v>
      </c>
      <c r="D2695" t="s">
        <v>3228</v>
      </c>
      <c r="E2695" t="s">
        <v>3229</v>
      </c>
      <c r="F2695" t="s">
        <v>2745</v>
      </c>
      <c r="G2695" t="s">
        <v>2310</v>
      </c>
      <c r="H2695" t="s">
        <v>3065</v>
      </c>
      <c r="I2695" t="s">
        <v>68</v>
      </c>
      <c r="J2695" t="s">
        <v>77</v>
      </c>
      <c r="K2695" t="s">
        <v>88</v>
      </c>
      <c r="L2695" t="s">
        <v>89</v>
      </c>
      <c r="M2695" t="s">
        <v>3778</v>
      </c>
      <c r="N2695" t="s">
        <v>250</v>
      </c>
      <c r="O2695" t="s">
        <v>251</v>
      </c>
      <c r="P2695" t="s">
        <v>2373</v>
      </c>
      <c r="Q2695" t="s">
        <v>2374</v>
      </c>
      <c r="R2695" t="s">
        <v>72</v>
      </c>
      <c r="S2695" s="83">
        <v>8466.3000000000011</v>
      </c>
      <c r="T2695" s="83">
        <v>15991.9</v>
      </c>
      <c r="U2695" s="83">
        <v>-7525.5999999999985</v>
      </c>
      <c r="V2695" s="83">
        <v>0</v>
      </c>
      <c r="W2695" s="83">
        <v>0</v>
      </c>
      <c r="X2695" s="83">
        <v>123.18223092580142</v>
      </c>
      <c r="Y2695">
        <v>0</v>
      </c>
      <c r="Z2695" s="83">
        <v>-752.56</v>
      </c>
      <c r="AA2695" s="83">
        <v>-629.37776907419857</v>
      </c>
    </row>
    <row r="2696" spans="1:27" x14ac:dyDescent="0.25">
      <c r="A2696" t="s">
        <v>1529</v>
      </c>
      <c r="B2696" t="s">
        <v>1529</v>
      </c>
      <c r="C2696" t="s">
        <v>3227</v>
      </c>
      <c r="D2696" t="s">
        <v>3228</v>
      </c>
      <c r="E2696" t="s">
        <v>3229</v>
      </c>
      <c r="F2696" t="s">
        <v>2745</v>
      </c>
      <c r="G2696" t="s">
        <v>2310</v>
      </c>
      <c r="H2696" t="s">
        <v>3065</v>
      </c>
      <c r="I2696" t="s">
        <v>68</v>
      </c>
      <c r="J2696" t="s">
        <v>77</v>
      </c>
      <c r="K2696" t="s">
        <v>88</v>
      </c>
      <c r="L2696" t="s">
        <v>89</v>
      </c>
      <c r="M2696" t="s">
        <v>3778</v>
      </c>
      <c r="N2696" t="s">
        <v>250</v>
      </c>
      <c r="O2696" t="s">
        <v>251</v>
      </c>
      <c r="P2696" t="s">
        <v>2980</v>
      </c>
      <c r="Q2696" t="s">
        <v>2981</v>
      </c>
      <c r="R2696" t="s">
        <v>72</v>
      </c>
      <c r="S2696" s="83">
        <v>3005.4</v>
      </c>
      <c r="T2696" s="83">
        <v>9016.2000000000007</v>
      </c>
      <c r="U2696" s="83">
        <v>-6010.8000000000011</v>
      </c>
      <c r="V2696" s="83">
        <v>0</v>
      </c>
      <c r="W2696" s="83">
        <v>0</v>
      </c>
      <c r="X2696" s="83">
        <v>69.449885909317274</v>
      </c>
      <c r="Y2696">
        <v>0</v>
      </c>
      <c r="Z2696" s="83">
        <v>-601.08000000000015</v>
      </c>
      <c r="AA2696" s="83">
        <v>-531.63011409068281</v>
      </c>
    </row>
    <row r="2697" spans="1:27" x14ac:dyDescent="0.25">
      <c r="A2697" t="s">
        <v>1529</v>
      </c>
      <c r="B2697" t="s">
        <v>1529</v>
      </c>
      <c r="C2697" t="s">
        <v>3227</v>
      </c>
      <c r="D2697" t="s">
        <v>3228</v>
      </c>
      <c r="E2697" t="s">
        <v>3229</v>
      </c>
      <c r="F2697" t="s">
        <v>2745</v>
      </c>
      <c r="G2697" t="s">
        <v>2310</v>
      </c>
      <c r="H2697" t="s">
        <v>3065</v>
      </c>
      <c r="I2697" t="s">
        <v>68</v>
      </c>
      <c r="J2697" t="s">
        <v>77</v>
      </c>
      <c r="K2697" t="s">
        <v>88</v>
      </c>
      <c r="L2697" t="s">
        <v>89</v>
      </c>
      <c r="M2697" t="s">
        <v>3778</v>
      </c>
      <c r="N2697" t="s">
        <v>250</v>
      </c>
      <c r="O2697" t="s">
        <v>251</v>
      </c>
      <c r="P2697" t="s">
        <v>256</v>
      </c>
      <c r="Q2697" t="s">
        <v>257</v>
      </c>
      <c r="R2697" t="s">
        <v>72</v>
      </c>
      <c r="S2697" s="83">
        <v>3676.2</v>
      </c>
      <c r="T2697" s="83">
        <v>18381</v>
      </c>
      <c r="U2697" s="83">
        <v>-14704.8</v>
      </c>
      <c r="V2697" s="83">
        <v>0</v>
      </c>
      <c r="W2697" s="83">
        <v>0</v>
      </c>
      <c r="X2697" s="83">
        <v>141.58496405349933</v>
      </c>
      <c r="Y2697">
        <v>0</v>
      </c>
      <c r="Z2697" s="83">
        <v>-1470.48</v>
      </c>
      <c r="AA2697" s="83">
        <v>-1328.8950359465007</v>
      </c>
    </row>
    <row r="2698" spans="1:27" x14ac:dyDescent="0.25">
      <c r="A2698" t="s">
        <v>1529</v>
      </c>
      <c r="B2698" t="s">
        <v>1529</v>
      </c>
      <c r="C2698" t="s">
        <v>3227</v>
      </c>
      <c r="D2698" t="s">
        <v>3228</v>
      </c>
      <c r="E2698" t="s">
        <v>3229</v>
      </c>
      <c r="F2698" t="s">
        <v>2745</v>
      </c>
      <c r="G2698" t="s">
        <v>2310</v>
      </c>
      <c r="H2698" t="s">
        <v>3065</v>
      </c>
      <c r="I2698" t="s">
        <v>68</v>
      </c>
      <c r="J2698" t="s">
        <v>77</v>
      </c>
      <c r="K2698" t="s">
        <v>88</v>
      </c>
      <c r="L2698" t="s">
        <v>89</v>
      </c>
      <c r="M2698" t="s">
        <v>3778</v>
      </c>
      <c r="N2698" t="s">
        <v>270</v>
      </c>
      <c r="O2698" t="s">
        <v>271</v>
      </c>
      <c r="P2698" t="s">
        <v>272</v>
      </c>
      <c r="Q2698" t="s">
        <v>273</v>
      </c>
      <c r="R2698" t="s">
        <v>72</v>
      </c>
      <c r="S2698" s="83">
        <v>3669.2</v>
      </c>
      <c r="T2698" s="83">
        <v>6322.4</v>
      </c>
      <c r="U2698" s="83">
        <v>-2653.2</v>
      </c>
      <c r="V2698" s="83">
        <v>0</v>
      </c>
      <c r="W2698" s="83">
        <v>0</v>
      </c>
      <c r="X2698" s="83">
        <v>48.700112982527834</v>
      </c>
      <c r="Y2698">
        <v>0</v>
      </c>
      <c r="Z2698" s="83">
        <v>-265.32</v>
      </c>
      <c r="AA2698" s="83">
        <v>-216.61988701747219</v>
      </c>
    </row>
    <row r="2699" spans="1:27" x14ac:dyDescent="0.25">
      <c r="A2699" t="s">
        <v>1529</v>
      </c>
      <c r="B2699" t="s">
        <v>1529</v>
      </c>
      <c r="C2699" t="s">
        <v>3227</v>
      </c>
      <c r="D2699" t="s">
        <v>3228</v>
      </c>
      <c r="E2699" t="s">
        <v>3229</v>
      </c>
      <c r="F2699" t="s">
        <v>2745</v>
      </c>
      <c r="G2699" t="s">
        <v>2310</v>
      </c>
      <c r="H2699" t="s">
        <v>3065</v>
      </c>
      <c r="I2699" t="s">
        <v>68</v>
      </c>
      <c r="J2699" t="s">
        <v>77</v>
      </c>
      <c r="K2699" t="s">
        <v>88</v>
      </c>
      <c r="L2699" t="s">
        <v>89</v>
      </c>
      <c r="M2699" t="s">
        <v>3778</v>
      </c>
      <c r="N2699" t="s">
        <v>270</v>
      </c>
      <c r="O2699" t="s">
        <v>271</v>
      </c>
      <c r="P2699" t="s">
        <v>274</v>
      </c>
      <c r="Q2699" t="s">
        <v>1593</v>
      </c>
      <c r="R2699" t="s">
        <v>72</v>
      </c>
      <c r="S2699" s="83">
        <v>2358.6</v>
      </c>
      <c r="T2699" s="83">
        <v>2358.6</v>
      </c>
      <c r="U2699" s="83">
        <v>0</v>
      </c>
      <c r="V2699" s="83">
        <v>0</v>
      </c>
      <c r="W2699" s="83">
        <v>0</v>
      </c>
      <c r="X2699" s="83">
        <v>18.167798064119662</v>
      </c>
      <c r="Y2699">
        <v>0</v>
      </c>
      <c r="Z2699" s="83">
        <v>0</v>
      </c>
      <c r="AA2699" s="83">
        <v>18.167798064119665</v>
      </c>
    </row>
    <row r="2700" spans="1:27" x14ac:dyDescent="0.25">
      <c r="A2700" t="s">
        <v>1529</v>
      </c>
      <c r="B2700" t="s">
        <v>1529</v>
      </c>
      <c r="C2700" t="s">
        <v>3227</v>
      </c>
      <c r="D2700" t="s">
        <v>3228</v>
      </c>
      <c r="E2700" t="s">
        <v>3229</v>
      </c>
      <c r="F2700" t="s">
        <v>2745</v>
      </c>
      <c r="G2700" t="s">
        <v>2310</v>
      </c>
      <c r="H2700" t="s">
        <v>3065</v>
      </c>
      <c r="I2700" t="s">
        <v>68</v>
      </c>
      <c r="J2700" t="s">
        <v>77</v>
      </c>
      <c r="K2700" t="s">
        <v>88</v>
      </c>
      <c r="L2700" t="s">
        <v>89</v>
      </c>
      <c r="M2700" t="s">
        <v>3778</v>
      </c>
      <c r="N2700" t="s">
        <v>270</v>
      </c>
      <c r="O2700" t="s">
        <v>271</v>
      </c>
      <c r="P2700" t="s">
        <v>275</v>
      </c>
      <c r="Q2700" t="s">
        <v>276</v>
      </c>
      <c r="R2700" t="s">
        <v>72</v>
      </c>
      <c r="S2700" s="83">
        <v>0</v>
      </c>
      <c r="T2700" s="83">
        <v>6222.4</v>
      </c>
      <c r="U2700" s="83">
        <v>-6222.4</v>
      </c>
      <c r="V2700" s="83">
        <v>0</v>
      </c>
      <c r="W2700" s="83">
        <v>0</v>
      </c>
      <c r="X2700" s="83">
        <v>47.929834085549977</v>
      </c>
      <c r="Y2700">
        <v>0</v>
      </c>
      <c r="Z2700" s="83">
        <v>-622.24</v>
      </c>
      <c r="AA2700" s="83">
        <v>-574.31016591445007</v>
      </c>
    </row>
    <row r="2701" spans="1:27" x14ac:dyDescent="0.25">
      <c r="A2701" t="s">
        <v>1529</v>
      </c>
      <c r="B2701" t="s">
        <v>1529</v>
      </c>
      <c r="C2701" t="s">
        <v>3227</v>
      </c>
      <c r="D2701" t="s">
        <v>3228</v>
      </c>
      <c r="E2701" t="s">
        <v>3229</v>
      </c>
      <c r="F2701" t="s">
        <v>2745</v>
      </c>
      <c r="G2701" t="s">
        <v>2310</v>
      </c>
      <c r="H2701" t="s">
        <v>3065</v>
      </c>
      <c r="I2701" t="s">
        <v>68</v>
      </c>
      <c r="J2701" t="s">
        <v>77</v>
      </c>
      <c r="K2701" t="s">
        <v>88</v>
      </c>
      <c r="L2701" t="s">
        <v>89</v>
      </c>
      <c r="M2701" t="s">
        <v>3778</v>
      </c>
      <c r="N2701" t="s">
        <v>270</v>
      </c>
      <c r="O2701" t="s">
        <v>271</v>
      </c>
      <c r="P2701" t="s">
        <v>2375</v>
      </c>
      <c r="Q2701" t="s">
        <v>2376</v>
      </c>
      <c r="R2701" t="s">
        <v>72</v>
      </c>
      <c r="S2701" s="83">
        <v>1405</v>
      </c>
      <c r="T2701" s="83">
        <v>2810</v>
      </c>
      <c r="U2701" s="83">
        <v>-1405</v>
      </c>
      <c r="V2701" s="83">
        <v>0</v>
      </c>
      <c r="W2701" s="83">
        <v>0</v>
      </c>
      <c r="X2701" s="83">
        <v>21.644837005077697</v>
      </c>
      <c r="Y2701">
        <v>0</v>
      </c>
      <c r="Z2701" s="83">
        <v>-140.5</v>
      </c>
      <c r="AA2701" s="83">
        <v>-118.8551629949223</v>
      </c>
    </row>
    <row r="2702" spans="1:27" x14ac:dyDescent="0.25">
      <c r="A2702" t="s">
        <v>1529</v>
      </c>
      <c r="B2702" t="s">
        <v>1529</v>
      </c>
      <c r="C2702" t="s">
        <v>3227</v>
      </c>
      <c r="D2702" t="s">
        <v>3228</v>
      </c>
      <c r="E2702" t="s">
        <v>3229</v>
      </c>
      <c r="F2702" t="s">
        <v>2745</v>
      </c>
      <c r="G2702" t="s">
        <v>2310</v>
      </c>
      <c r="H2702" t="s">
        <v>3065</v>
      </c>
      <c r="I2702" t="s">
        <v>68</v>
      </c>
      <c r="J2702" t="s">
        <v>77</v>
      </c>
      <c r="K2702" t="s">
        <v>88</v>
      </c>
      <c r="L2702" t="s">
        <v>89</v>
      </c>
      <c r="M2702" t="s">
        <v>3778</v>
      </c>
      <c r="N2702" t="s">
        <v>270</v>
      </c>
      <c r="O2702" t="s">
        <v>271</v>
      </c>
      <c r="P2702" t="s">
        <v>1636</v>
      </c>
      <c r="Q2702" t="s">
        <v>2596</v>
      </c>
      <c r="R2702" t="s">
        <v>72</v>
      </c>
      <c r="S2702" s="83">
        <v>3673.2</v>
      </c>
      <c r="T2702" s="83">
        <v>3673.2</v>
      </c>
      <c r="U2702" s="83">
        <v>0</v>
      </c>
      <c r="V2702" s="83">
        <v>0</v>
      </c>
      <c r="W2702" s="83">
        <v>0</v>
      </c>
      <c r="X2702" s="83">
        <v>28.293884443790528</v>
      </c>
      <c r="Y2702">
        <v>0</v>
      </c>
      <c r="Z2702" s="83">
        <v>0</v>
      </c>
      <c r="AA2702" s="83">
        <v>28.293884443790546</v>
      </c>
    </row>
    <row r="2703" spans="1:27" x14ac:dyDescent="0.25">
      <c r="A2703" t="s">
        <v>1529</v>
      </c>
      <c r="B2703" t="s">
        <v>1529</v>
      </c>
      <c r="C2703" t="s">
        <v>3227</v>
      </c>
      <c r="D2703" t="s">
        <v>3228</v>
      </c>
      <c r="E2703" t="s">
        <v>3229</v>
      </c>
      <c r="F2703" t="s">
        <v>2745</v>
      </c>
      <c r="G2703" t="s">
        <v>2310</v>
      </c>
      <c r="H2703" t="s">
        <v>3065</v>
      </c>
      <c r="I2703" t="s">
        <v>68</v>
      </c>
      <c r="J2703" t="s">
        <v>77</v>
      </c>
      <c r="K2703" t="s">
        <v>88</v>
      </c>
      <c r="L2703" t="s">
        <v>89</v>
      </c>
      <c r="M2703" t="s">
        <v>3778</v>
      </c>
      <c r="N2703" t="s">
        <v>270</v>
      </c>
      <c r="O2703" t="s">
        <v>271</v>
      </c>
      <c r="P2703" t="s">
        <v>732</v>
      </c>
      <c r="Q2703" t="s">
        <v>733</v>
      </c>
      <c r="R2703" t="s">
        <v>72</v>
      </c>
      <c r="S2703" s="83">
        <v>3663</v>
      </c>
      <c r="T2703" s="83">
        <v>3663</v>
      </c>
      <c r="U2703" s="83">
        <v>0</v>
      </c>
      <c r="V2703" s="83">
        <v>0</v>
      </c>
      <c r="W2703" s="83">
        <v>0</v>
      </c>
      <c r="X2703" s="83">
        <v>28.215315996298791</v>
      </c>
      <c r="Y2703">
        <v>0</v>
      </c>
      <c r="Z2703" s="83">
        <v>0</v>
      </c>
      <c r="AA2703" s="83">
        <v>28.215315996298784</v>
      </c>
    </row>
    <row r="2704" spans="1:27" x14ac:dyDescent="0.25">
      <c r="A2704" t="s">
        <v>1529</v>
      </c>
      <c r="B2704" t="s">
        <v>1529</v>
      </c>
      <c r="C2704" t="s">
        <v>3227</v>
      </c>
      <c r="D2704" t="s">
        <v>3228</v>
      </c>
      <c r="E2704" t="s">
        <v>3229</v>
      </c>
      <c r="F2704" t="s">
        <v>2745</v>
      </c>
      <c r="G2704" t="s">
        <v>2310</v>
      </c>
      <c r="H2704" t="s">
        <v>3065</v>
      </c>
      <c r="I2704" t="s">
        <v>68</v>
      </c>
      <c r="J2704" t="s">
        <v>77</v>
      </c>
      <c r="K2704" t="s">
        <v>88</v>
      </c>
      <c r="L2704" t="s">
        <v>89</v>
      </c>
      <c r="M2704" t="s">
        <v>3778</v>
      </c>
      <c r="N2704" t="s">
        <v>270</v>
      </c>
      <c r="O2704" t="s">
        <v>271</v>
      </c>
      <c r="P2704" t="s">
        <v>604</v>
      </c>
      <c r="Q2704" t="s">
        <v>605</v>
      </c>
      <c r="R2704" t="s">
        <v>72</v>
      </c>
      <c r="S2704" s="83">
        <v>0</v>
      </c>
      <c r="T2704" s="83">
        <v>2298.3000000000002</v>
      </c>
      <c r="U2704" s="83">
        <v>-2298.3000000000002</v>
      </c>
      <c r="V2704" s="83">
        <v>0</v>
      </c>
      <c r="W2704" s="83">
        <v>0</v>
      </c>
      <c r="X2704" s="83">
        <v>17.703319889242017</v>
      </c>
      <c r="Y2704">
        <v>0</v>
      </c>
      <c r="Z2704" s="83">
        <v>-229.83000000000004</v>
      </c>
      <c r="AA2704" s="83">
        <v>-212.12668011075803</v>
      </c>
    </row>
    <row r="2705" spans="1:27" x14ac:dyDescent="0.25">
      <c r="A2705" t="s">
        <v>1529</v>
      </c>
      <c r="B2705" t="s">
        <v>1529</v>
      </c>
      <c r="C2705" t="s">
        <v>3227</v>
      </c>
      <c r="D2705" t="s">
        <v>3228</v>
      </c>
      <c r="E2705" t="s">
        <v>3229</v>
      </c>
      <c r="F2705" t="s">
        <v>2745</v>
      </c>
      <c r="G2705" t="s">
        <v>2310</v>
      </c>
      <c r="H2705" t="s">
        <v>3065</v>
      </c>
      <c r="I2705" t="s">
        <v>68</v>
      </c>
      <c r="J2705" t="s">
        <v>77</v>
      </c>
      <c r="K2705" t="s">
        <v>90</v>
      </c>
      <c r="L2705" t="s">
        <v>91</v>
      </c>
      <c r="M2705" t="s">
        <v>470</v>
      </c>
      <c r="N2705" t="s">
        <v>3781</v>
      </c>
      <c r="O2705" t="s">
        <v>3782</v>
      </c>
      <c r="P2705" t="s">
        <v>613</v>
      </c>
      <c r="Q2705" t="s">
        <v>614</v>
      </c>
      <c r="R2705" t="s">
        <v>72</v>
      </c>
      <c r="S2705" s="83">
        <v>116600</v>
      </c>
      <c r="T2705" s="83">
        <v>104500</v>
      </c>
      <c r="U2705" s="83">
        <v>12100</v>
      </c>
      <c r="V2705" s="83">
        <v>0</v>
      </c>
      <c r="W2705" s="83">
        <v>0</v>
      </c>
      <c r="X2705" s="83">
        <v>804.94144734185738</v>
      </c>
      <c r="Y2705">
        <v>0</v>
      </c>
      <c r="Z2705" s="83">
        <v>1210</v>
      </c>
      <c r="AA2705" s="83">
        <v>2014.9414473418583</v>
      </c>
    </row>
    <row r="2706" spans="1:27" x14ac:dyDescent="0.25">
      <c r="A2706" t="s">
        <v>1529</v>
      </c>
      <c r="B2706" t="s">
        <v>1529</v>
      </c>
      <c r="C2706" t="s">
        <v>3227</v>
      </c>
      <c r="D2706" t="s">
        <v>3228</v>
      </c>
      <c r="E2706" t="s">
        <v>3229</v>
      </c>
      <c r="F2706" t="s">
        <v>2745</v>
      </c>
      <c r="G2706" t="s">
        <v>2310</v>
      </c>
      <c r="H2706" t="s">
        <v>3065</v>
      </c>
      <c r="I2706" t="s">
        <v>68</v>
      </c>
      <c r="J2706" t="s">
        <v>77</v>
      </c>
      <c r="K2706" t="s">
        <v>90</v>
      </c>
      <c r="L2706" t="s">
        <v>91</v>
      </c>
      <c r="M2706" t="s">
        <v>470</v>
      </c>
      <c r="N2706" t="s">
        <v>3850</v>
      </c>
      <c r="O2706" t="s">
        <v>3850</v>
      </c>
      <c r="P2706" t="s">
        <v>617</v>
      </c>
      <c r="Q2706" t="s">
        <v>618</v>
      </c>
      <c r="R2706" t="s">
        <v>72</v>
      </c>
      <c r="S2706" s="83">
        <v>2000</v>
      </c>
      <c r="T2706" s="83">
        <v>1600</v>
      </c>
      <c r="U2706" s="83">
        <v>400</v>
      </c>
      <c r="V2706" s="83">
        <v>0</v>
      </c>
      <c r="W2706" s="83">
        <v>0</v>
      </c>
      <c r="X2706" s="83">
        <v>12.324462351645664</v>
      </c>
      <c r="Y2706">
        <v>0</v>
      </c>
      <c r="Z2706" s="83">
        <v>40</v>
      </c>
      <c r="AA2706" s="83">
        <v>52.32446235164565</v>
      </c>
    </row>
    <row r="2707" spans="1:27" x14ac:dyDescent="0.25">
      <c r="A2707" t="s">
        <v>1529</v>
      </c>
      <c r="B2707" t="s">
        <v>1529</v>
      </c>
      <c r="C2707" t="s">
        <v>3227</v>
      </c>
      <c r="D2707" t="s">
        <v>3228</v>
      </c>
      <c r="E2707" t="s">
        <v>3229</v>
      </c>
      <c r="F2707" t="s">
        <v>2745</v>
      </c>
      <c r="G2707" t="s">
        <v>2310</v>
      </c>
      <c r="H2707" t="s">
        <v>3065</v>
      </c>
      <c r="I2707" t="s">
        <v>68</v>
      </c>
      <c r="J2707" t="s">
        <v>77</v>
      </c>
      <c r="K2707" t="s">
        <v>90</v>
      </c>
      <c r="L2707" t="s">
        <v>91</v>
      </c>
      <c r="M2707" t="s">
        <v>734</v>
      </c>
      <c r="N2707" t="s">
        <v>3849</v>
      </c>
      <c r="O2707" t="s">
        <v>3849</v>
      </c>
      <c r="P2707" t="s">
        <v>735</v>
      </c>
      <c r="Q2707" t="s">
        <v>736</v>
      </c>
      <c r="R2707" t="s">
        <v>72</v>
      </c>
      <c r="S2707" s="83">
        <v>4320</v>
      </c>
      <c r="T2707" s="83">
        <v>10800</v>
      </c>
      <c r="U2707" s="83">
        <v>-6480</v>
      </c>
      <c r="V2707" s="83">
        <v>0</v>
      </c>
      <c r="W2707" s="83">
        <v>0</v>
      </c>
      <c r="X2707" s="83">
        <v>83.190120873608237</v>
      </c>
      <c r="Y2707">
        <v>0</v>
      </c>
      <c r="Z2707" s="83">
        <v>-648</v>
      </c>
      <c r="AA2707" s="83">
        <v>-564.80987912639171</v>
      </c>
    </row>
    <row r="2708" spans="1:27" x14ac:dyDescent="0.25">
      <c r="A2708" t="s">
        <v>1529</v>
      </c>
      <c r="B2708" t="s">
        <v>1529</v>
      </c>
      <c r="C2708" t="s">
        <v>3227</v>
      </c>
      <c r="D2708" t="s">
        <v>3228</v>
      </c>
      <c r="E2708" t="s">
        <v>3229</v>
      </c>
      <c r="F2708" t="s">
        <v>2745</v>
      </c>
      <c r="G2708" t="s">
        <v>2310</v>
      </c>
      <c r="H2708" t="s">
        <v>3065</v>
      </c>
      <c r="I2708" t="s">
        <v>68</v>
      </c>
      <c r="J2708" t="s">
        <v>77</v>
      </c>
      <c r="K2708" t="s">
        <v>90</v>
      </c>
      <c r="L2708" t="s">
        <v>91</v>
      </c>
      <c r="M2708" t="s">
        <v>473</v>
      </c>
      <c r="N2708" t="s">
        <v>3783</v>
      </c>
      <c r="O2708" t="s">
        <v>3783</v>
      </c>
      <c r="P2708" t="s">
        <v>474</v>
      </c>
      <c r="Q2708" t="s">
        <v>475</v>
      </c>
      <c r="R2708" t="s">
        <v>72</v>
      </c>
      <c r="S2708" s="83">
        <v>9696</v>
      </c>
      <c r="T2708" s="83">
        <v>14120.400000000001</v>
      </c>
      <c r="U2708" s="83">
        <v>-4424.4000000000015</v>
      </c>
      <c r="V2708" s="83">
        <v>0</v>
      </c>
      <c r="W2708" s="83">
        <v>0</v>
      </c>
      <c r="X2708" s="83">
        <v>108.7664613688609</v>
      </c>
      <c r="Y2708">
        <v>0</v>
      </c>
      <c r="Z2708" s="83">
        <v>-442.44000000000017</v>
      </c>
      <c r="AA2708" s="83">
        <v>-333.67353863113919</v>
      </c>
    </row>
    <row r="2709" spans="1:27" x14ac:dyDescent="0.25">
      <c r="A2709" t="s">
        <v>1529</v>
      </c>
      <c r="B2709" t="s">
        <v>1529</v>
      </c>
      <c r="C2709" t="s">
        <v>3227</v>
      </c>
      <c r="D2709" t="s">
        <v>3228</v>
      </c>
      <c r="E2709" t="s">
        <v>3229</v>
      </c>
      <c r="F2709" t="s">
        <v>2745</v>
      </c>
      <c r="G2709" t="s">
        <v>2310</v>
      </c>
      <c r="H2709" t="s">
        <v>3065</v>
      </c>
      <c r="I2709" t="s">
        <v>68</v>
      </c>
      <c r="J2709" t="s">
        <v>77</v>
      </c>
      <c r="K2709" t="s">
        <v>90</v>
      </c>
      <c r="L2709" t="s">
        <v>91</v>
      </c>
      <c r="M2709" t="s">
        <v>473</v>
      </c>
      <c r="N2709" t="s">
        <v>3784</v>
      </c>
      <c r="O2709" t="s">
        <v>3784</v>
      </c>
      <c r="P2709" t="s">
        <v>476</v>
      </c>
      <c r="Q2709" t="s">
        <v>477</v>
      </c>
      <c r="R2709" t="s">
        <v>72</v>
      </c>
      <c r="S2709" s="83">
        <v>2748.8</v>
      </c>
      <c r="T2709" s="83">
        <v>667.2</v>
      </c>
      <c r="U2709" s="83">
        <v>2081.6000000000004</v>
      </c>
      <c r="V2709" s="83">
        <v>0</v>
      </c>
      <c r="W2709" s="83">
        <v>0</v>
      </c>
      <c r="X2709" s="83">
        <v>5.1393008006362422</v>
      </c>
      <c r="Y2709">
        <v>0</v>
      </c>
      <c r="Z2709" s="83">
        <v>208.16000000000003</v>
      </c>
      <c r="AA2709" s="83">
        <v>213.29930080063627</v>
      </c>
    </row>
    <row r="2710" spans="1:27" x14ac:dyDescent="0.25">
      <c r="A2710" t="s">
        <v>1529</v>
      </c>
      <c r="B2710" t="s">
        <v>1529</v>
      </c>
      <c r="C2710" t="s">
        <v>3227</v>
      </c>
      <c r="D2710" t="s">
        <v>3228</v>
      </c>
      <c r="E2710" t="s">
        <v>3229</v>
      </c>
      <c r="F2710" t="s">
        <v>2745</v>
      </c>
      <c r="G2710" t="s">
        <v>2310</v>
      </c>
      <c r="H2710" t="s">
        <v>3065</v>
      </c>
      <c r="I2710" t="s">
        <v>68</v>
      </c>
      <c r="J2710" t="s">
        <v>69</v>
      </c>
      <c r="K2710" t="s">
        <v>92</v>
      </c>
      <c r="L2710" t="s">
        <v>93</v>
      </c>
      <c r="M2710" t="s">
        <v>916</v>
      </c>
      <c r="N2710" t="s">
        <v>917</v>
      </c>
      <c r="O2710" t="s">
        <v>917</v>
      </c>
      <c r="P2710" t="s">
        <v>1995</v>
      </c>
      <c r="Q2710" t="s">
        <v>1288</v>
      </c>
      <c r="R2710" t="s">
        <v>72</v>
      </c>
      <c r="S2710" s="83">
        <v>5243.12</v>
      </c>
      <c r="T2710" s="83">
        <v>0</v>
      </c>
      <c r="U2710" s="83">
        <v>5243.12</v>
      </c>
      <c r="V2710" s="83">
        <v>0</v>
      </c>
      <c r="W2710" s="83">
        <v>0</v>
      </c>
      <c r="X2710" s="83">
        <v>0</v>
      </c>
      <c r="Y2710">
        <v>0</v>
      </c>
      <c r="Z2710" s="83">
        <v>524.31200000000001</v>
      </c>
      <c r="AA2710" s="83">
        <v>524.31200000000001</v>
      </c>
    </row>
    <row r="2711" spans="1:27" x14ac:dyDescent="0.25">
      <c r="A2711" t="s">
        <v>1529</v>
      </c>
      <c r="B2711" t="s">
        <v>1529</v>
      </c>
      <c r="C2711" t="s">
        <v>3227</v>
      </c>
      <c r="D2711" t="s">
        <v>3228</v>
      </c>
      <c r="E2711" t="s">
        <v>3229</v>
      </c>
      <c r="F2711" t="s">
        <v>2745</v>
      </c>
      <c r="G2711" t="s">
        <v>2310</v>
      </c>
      <c r="H2711" t="s">
        <v>3065</v>
      </c>
      <c r="I2711" t="s">
        <v>68</v>
      </c>
      <c r="J2711" t="s">
        <v>69</v>
      </c>
      <c r="K2711" t="s">
        <v>92</v>
      </c>
      <c r="L2711" t="s">
        <v>93</v>
      </c>
      <c r="M2711" t="s">
        <v>916</v>
      </c>
      <c r="N2711" t="s">
        <v>917</v>
      </c>
      <c r="O2711" t="s">
        <v>917</v>
      </c>
      <c r="P2711" t="s">
        <v>2135</v>
      </c>
      <c r="Q2711" t="s">
        <v>1286</v>
      </c>
      <c r="R2711" t="s">
        <v>72</v>
      </c>
      <c r="S2711" s="83">
        <v>5243.1</v>
      </c>
      <c r="T2711" s="83">
        <v>0</v>
      </c>
      <c r="U2711" s="83">
        <v>5243.1</v>
      </c>
      <c r="V2711" s="83">
        <v>0</v>
      </c>
      <c r="W2711" s="83">
        <v>0</v>
      </c>
      <c r="X2711" s="83">
        <v>0</v>
      </c>
      <c r="Y2711">
        <v>0</v>
      </c>
      <c r="Z2711" s="83">
        <v>524.31000000000006</v>
      </c>
      <c r="AA2711" s="83">
        <v>524.31000000000006</v>
      </c>
    </row>
    <row r="2712" spans="1:27" x14ac:dyDescent="0.25">
      <c r="A2712" t="s">
        <v>1529</v>
      </c>
      <c r="B2712" t="s">
        <v>1529</v>
      </c>
      <c r="C2712" t="s">
        <v>3227</v>
      </c>
      <c r="D2712" t="s">
        <v>3228</v>
      </c>
      <c r="E2712" t="s">
        <v>3229</v>
      </c>
      <c r="F2712" t="s">
        <v>2745</v>
      </c>
      <c r="G2712" t="s">
        <v>2310</v>
      </c>
      <c r="H2712" t="s">
        <v>3065</v>
      </c>
      <c r="I2712" t="s">
        <v>68</v>
      </c>
      <c r="J2712" t="s">
        <v>69</v>
      </c>
      <c r="K2712" t="s">
        <v>92</v>
      </c>
      <c r="L2712" t="s">
        <v>93</v>
      </c>
      <c r="M2712" t="s">
        <v>916</v>
      </c>
      <c r="N2712" t="s">
        <v>917</v>
      </c>
      <c r="O2712" t="s">
        <v>917</v>
      </c>
      <c r="P2712" t="s">
        <v>1289</v>
      </c>
      <c r="Q2712" t="s">
        <v>1290</v>
      </c>
      <c r="R2712" t="s">
        <v>72</v>
      </c>
      <c r="S2712" s="83">
        <v>0</v>
      </c>
      <c r="T2712" s="83">
        <v>1366.81</v>
      </c>
      <c r="U2712" s="83">
        <v>-1366.81</v>
      </c>
      <c r="V2712" s="83">
        <v>0</v>
      </c>
      <c r="W2712" s="83">
        <v>0</v>
      </c>
      <c r="X2712" s="83">
        <v>10.528248991783006</v>
      </c>
      <c r="Y2712">
        <v>0</v>
      </c>
      <c r="Z2712" s="83">
        <v>-136.68100000000001</v>
      </c>
      <c r="AA2712" s="83">
        <v>-126.15275100821701</v>
      </c>
    </row>
    <row r="2713" spans="1:27" x14ac:dyDescent="0.25">
      <c r="A2713" t="s">
        <v>1529</v>
      </c>
      <c r="B2713" t="s">
        <v>1529</v>
      </c>
      <c r="C2713" t="s">
        <v>3227</v>
      </c>
      <c r="D2713" t="s">
        <v>3228</v>
      </c>
      <c r="E2713" t="s">
        <v>3229</v>
      </c>
      <c r="F2713" t="s">
        <v>2745</v>
      </c>
      <c r="G2713" t="s">
        <v>2310</v>
      </c>
      <c r="H2713" t="s">
        <v>3065</v>
      </c>
      <c r="I2713" t="s">
        <v>68</v>
      </c>
      <c r="J2713" t="s">
        <v>69</v>
      </c>
      <c r="K2713" t="s">
        <v>70</v>
      </c>
      <c r="L2713" t="s">
        <v>71</v>
      </c>
      <c r="M2713" t="s">
        <v>124</v>
      </c>
      <c r="N2713" t="s">
        <v>304</v>
      </c>
      <c r="O2713" t="s">
        <v>725</v>
      </c>
      <c r="P2713" t="s">
        <v>3854</v>
      </c>
      <c r="Q2713" t="s">
        <v>3855</v>
      </c>
      <c r="R2713" t="s">
        <v>72</v>
      </c>
      <c r="S2713" s="83">
        <v>0</v>
      </c>
      <c r="T2713" s="83">
        <v>246.72</v>
      </c>
      <c r="U2713" s="83">
        <v>-246.72</v>
      </c>
      <c r="V2713" s="83">
        <v>0</v>
      </c>
      <c r="W2713" s="83">
        <v>0</v>
      </c>
      <c r="X2713" s="83">
        <v>1.9004320946237612</v>
      </c>
      <c r="Y2713">
        <v>0</v>
      </c>
      <c r="Z2713" s="83">
        <v>-24.672000000000001</v>
      </c>
      <c r="AA2713" s="83">
        <v>-22.771567905376241</v>
      </c>
    </row>
    <row r="2714" spans="1:27" x14ac:dyDescent="0.25">
      <c r="A2714" t="s">
        <v>1529</v>
      </c>
      <c r="B2714" t="s">
        <v>1529</v>
      </c>
      <c r="C2714" t="s">
        <v>3227</v>
      </c>
      <c r="D2714" t="s">
        <v>3228</v>
      </c>
      <c r="E2714" t="s">
        <v>3229</v>
      </c>
      <c r="F2714" t="s">
        <v>2745</v>
      </c>
      <c r="G2714" t="s">
        <v>2310</v>
      </c>
      <c r="H2714" t="s">
        <v>3065</v>
      </c>
      <c r="I2714" t="s">
        <v>68</v>
      </c>
      <c r="J2714" t="s">
        <v>69</v>
      </c>
      <c r="K2714" t="s">
        <v>94</v>
      </c>
      <c r="L2714" t="s">
        <v>95</v>
      </c>
      <c r="M2714" t="s">
        <v>628</v>
      </c>
      <c r="N2714" t="s">
        <v>993</v>
      </c>
      <c r="O2714" t="s">
        <v>994</v>
      </c>
      <c r="P2714" t="s">
        <v>1396</v>
      </c>
      <c r="Q2714" t="s">
        <v>996</v>
      </c>
      <c r="R2714" t="s">
        <v>72</v>
      </c>
      <c r="S2714" s="83">
        <v>128.91999999999999</v>
      </c>
      <c r="T2714" s="83">
        <v>0</v>
      </c>
      <c r="U2714" s="83">
        <v>128.91999999999999</v>
      </c>
      <c r="V2714" s="83">
        <v>0</v>
      </c>
      <c r="W2714" s="83">
        <v>0</v>
      </c>
      <c r="X2714" s="83">
        <v>0</v>
      </c>
      <c r="Y2714">
        <v>0</v>
      </c>
      <c r="Z2714" s="83">
        <v>12.891999999999999</v>
      </c>
      <c r="AA2714" s="83">
        <v>12.891999999999999</v>
      </c>
    </row>
    <row r="2715" spans="1:27" x14ac:dyDescent="0.25">
      <c r="A2715" t="s">
        <v>1529</v>
      </c>
      <c r="B2715" t="s">
        <v>1529</v>
      </c>
      <c r="C2715" t="s">
        <v>3227</v>
      </c>
      <c r="D2715" t="s">
        <v>3228</v>
      </c>
      <c r="E2715" t="s">
        <v>3229</v>
      </c>
      <c r="F2715" t="s">
        <v>2745</v>
      </c>
      <c r="G2715" t="s">
        <v>2310</v>
      </c>
      <c r="H2715" t="s">
        <v>3065</v>
      </c>
      <c r="I2715" t="s">
        <v>68</v>
      </c>
      <c r="J2715" t="s">
        <v>69</v>
      </c>
      <c r="K2715" t="s">
        <v>94</v>
      </c>
      <c r="L2715" t="s">
        <v>95</v>
      </c>
      <c r="M2715" t="s">
        <v>628</v>
      </c>
      <c r="N2715" t="s">
        <v>993</v>
      </c>
      <c r="O2715" t="s">
        <v>994</v>
      </c>
      <c r="P2715" t="s">
        <v>1397</v>
      </c>
      <c r="Q2715" t="s">
        <v>996</v>
      </c>
      <c r="R2715" t="s">
        <v>72</v>
      </c>
      <c r="S2715" s="83">
        <v>257.83999999999997</v>
      </c>
      <c r="T2715" s="83">
        <v>128.91999999999999</v>
      </c>
      <c r="U2715" s="83">
        <v>128.91999999999999</v>
      </c>
      <c r="V2715" s="83">
        <v>0</v>
      </c>
      <c r="W2715" s="83">
        <v>0</v>
      </c>
      <c r="X2715" s="83">
        <v>0.99304355398384925</v>
      </c>
      <c r="Y2715">
        <v>0</v>
      </c>
      <c r="Z2715" s="83">
        <v>12.891999999999999</v>
      </c>
      <c r="AA2715" s="83">
        <v>13.885043553983849</v>
      </c>
    </row>
    <row r="2716" spans="1:27" x14ac:dyDescent="0.25">
      <c r="A2716" t="s">
        <v>1529</v>
      </c>
      <c r="B2716" t="s">
        <v>1529</v>
      </c>
      <c r="C2716" t="s">
        <v>3227</v>
      </c>
      <c r="D2716" t="s">
        <v>3228</v>
      </c>
      <c r="E2716" t="s">
        <v>3229</v>
      </c>
      <c r="F2716" t="s">
        <v>2745</v>
      </c>
      <c r="G2716" t="s">
        <v>2310</v>
      </c>
      <c r="H2716" t="s">
        <v>3065</v>
      </c>
      <c r="I2716" t="s">
        <v>68</v>
      </c>
      <c r="J2716" t="s">
        <v>69</v>
      </c>
      <c r="K2716" t="s">
        <v>94</v>
      </c>
      <c r="L2716" t="s">
        <v>95</v>
      </c>
      <c r="M2716" t="s">
        <v>628</v>
      </c>
      <c r="N2716" t="s">
        <v>993</v>
      </c>
      <c r="O2716" t="s">
        <v>994</v>
      </c>
      <c r="P2716" t="s">
        <v>1393</v>
      </c>
      <c r="Q2716" t="s">
        <v>996</v>
      </c>
      <c r="R2716" t="s">
        <v>72</v>
      </c>
      <c r="S2716" s="83">
        <v>128.91999999999999</v>
      </c>
      <c r="T2716" s="83">
        <v>0</v>
      </c>
      <c r="U2716" s="83">
        <v>128.91999999999999</v>
      </c>
      <c r="V2716" s="83">
        <v>0</v>
      </c>
      <c r="W2716" s="83">
        <v>0</v>
      </c>
      <c r="X2716" s="83">
        <v>0</v>
      </c>
      <c r="Y2716">
        <v>0</v>
      </c>
      <c r="Z2716" s="83">
        <v>12.891999999999999</v>
      </c>
      <c r="AA2716" s="83">
        <v>12.891999999999999</v>
      </c>
    </row>
    <row r="2717" spans="1:27" x14ac:dyDescent="0.25">
      <c r="A2717" t="s">
        <v>1529</v>
      </c>
      <c r="B2717" t="s">
        <v>1529</v>
      </c>
      <c r="C2717" t="s">
        <v>3227</v>
      </c>
      <c r="D2717" t="s">
        <v>3228</v>
      </c>
      <c r="E2717" t="s">
        <v>3229</v>
      </c>
      <c r="F2717" t="s">
        <v>2745</v>
      </c>
      <c r="G2717" t="s">
        <v>2310</v>
      </c>
      <c r="H2717" t="s">
        <v>3065</v>
      </c>
      <c r="I2717" t="s">
        <v>68</v>
      </c>
      <c r="J2717" t="s">
        <v>69</v>
      </c>
      <c r="K2717" t="s">
        <v>94</v>
      </c>
      <c r="L2717" t="s">
        <v>95</v>
      </c>
      <c r="M2717" t="s">
        <v>628</v>
      </c>
      <c r="N2717" t="s">
        <v>993</v>
      </c>
      <c r="O2717" t="s">
        <v>994</v>
      </c>
      <c r="P2717" t="s">
        <v>1394</v>
      </c>
      <c r="Q2717" t="s">
        <v>996</v>
      </c>
      <c r="R2717" t="s">
        <v>72</v>
      </c>
      <c r="S2717" s="83">
        <v>128.91999999999999</v>
      </c>
      <c r="T2717" s="83">
        <v>0</v>
      </c>
      <c r="U2717" s="83">
        <v>128.91999999999999</v>
      </c>
      <c r="V2717" s="83">
        <v>0</v>
      </c>
      <c r="W2717" s="83">
        <v>0</v>
      </c>
      <c r="X2717" s="83">
        <v>0</v>
      </c>
      <c r="Y2717">
        <v>0</v>
      </c>
      <c r="Z2717" s="83">
        <v>12.891999999999999</v>
      </c>
      <c r="AA2717" s="83">
        <v>12.891999999999999</v>
      </c>
    </row>
    <row r="2718" spans="1:27" x14ac:dyDescent="0.25">
      <c r="A2718" t="s">
        <v>1529</v>
      </c>
      <c r="B2718" t="s">
        <v>1529</v>
      </c>
      <c r="C2718" t="s">
        <v>3227</v>
      </c>
      <c r="D2718" t="s">
        <v>3228</v>
      </c>
      <c r="E2718" t="s">
        <v>3229</v>
      </c>
      <c r="F2718" t="s">
        <v>2745</v>
      </c>
      <c r="G2718" t="s">
        <v>2310</v>
      </c>
      <c r="H2718" t="s">
        <v>3065</v>
      </c>
      <c r="I2718" t="s">
        <v>68</v>
      </c>
      <c r="J2718" t="s">
        <v>69</v>
      </c>
      <c r="K2718" t="s">
        <v>94</v>
      </c>
      <c r="L2718" t="s">
        <v>95</v>
      </c>
      <c r="M2718" t="s">
        <v>628</v>
      </c>
      <c r="N2718" t="s">
        <v>993</v>
      </c>
      <c r="O2718" t="s">
        <v>994</v>
      </c>
      <c r="P2718" t="s">
        <v>997</v>
      </c>
      <c r="Q2718" t="s">
        <v>996</v>
      </c>
      <c r="R2718" t="s">
        <v>72</v>
      </c>
      <c r="S2718" s="83">
        <v>322.29999999999995</v>
      </c>
      <c r="T2718" s="83">
        <v>0</v>
      </c>
      <c r="U2718" s="83">
        <v>322.29999999999995</v>
      </c>
      <c r="V2718" s="83">
        <v>0</v>
      </c>
      <c r="W2718" s="83">
        <v>0</v>
      </c>
      <c r="X2718" s="83">
        <v>0</v>
      </c>
      <c r="Y2718">
        <v>0</v>
      </c>
      <c r="Z2718" s="83">
        <v>32.229999999999997</v>
      </c>
      <c r="AA2718" s="83">
        <v>32.229999999999997</v>
      </c>
    </row>
    <row r="2719" spans="1:27" x14ac:dyDescent="0.25">
      <c r="A2719" t="s">
        <v>1529</v>
      </c>
      <c r="B2719" t="s">
        <v>1529</v>
      </c>
      <c r="C2719" t="s">
        <v>3227</v>
      </c>
      <c r="D2719" t="s">
        <v>3228</v>
      </c>
      <c r="E2719" t="s">
        <v>3229</v>
      </c>
      <c r="F2719" t="s">
        <v>2745</v>
      </c>
      <c r="G2719" t="s">
        <v>2310</v>
      </c>
      <c r="H2719" t="s">
        <v>3065</v>
      </c>
      <c r="I2719" t="s">
        <v>68</v>
      </c>
      <c r="J2719" t="s">
        <v>69</v>
      </c>
      <c r="K2719" t="s">
        <v>94</v>
      </c>
      <c r="L2719" t="s">
        <v>95</v>
      </c>
      <c r="M2719" t="s">
        <v>628</v>
      </c>
      <c r="N2719" t="s">
        <v>2050</v>
      </c>
      <c r="O2719" t="s">
        <v>3722</v>
      </c>
      <c r="P2719" t="s">
        <v>2628</v>
      </c>
      <c r="Q2719" t="s">
        <v>2051</v>
      </c>
      <c r="R2719" t="s">
        <v>72</v>
      </c>
      <c r="S2719" s="83">
        <v>0</v>
      </c>
      <c r="T2719" s="83">
        <v>220</v>
      </c>
      <c r="U2719" s="83">
        <v>-220</v>
      </c>
      <c r="V2719" s="83">
        <v>0</v>
      </c>
      <c r="W2719" s="83">
        <v>0</v>
      </c>
      <c r="X2719" s="83">
        <v>1.6946135733512788</v>
      </c>
      <c r="Y2719">
        <v>0</v>
      </c>
      <c r="Z2719" s="83">
        <v>-22</v>
      </c>
      <c r="AA2719" s="83">
        <v>-20.30538642664872</v>
      </c>
    </row>
    <row r="2720" spans="1:27" x14ac:dyDescent="0.25">
      <c r="A2720" t="s">
        <v>1529</v>
      </c>
      <c r="B2720" t="s">
        <v>1529</v>
      </c>
      <c r="C2720" t="s">
        <v>3227</v>
      </c>
      <c r="D2720" t="s">
        <v>3228</v>
      </c>
      <c r="E2720" t="s">
        <v>3229</v>
      </c>
      <c r="F2720" t="s">
        <v>2745</v>
      </c>
      <c r="G2720" t="s">
        <v>2310</v>
      </c>
      <c r="H2720" t="s">
        <v>3065</v>
      </c>
      <c r="I2720" t="s">
        <v>68</v>
      </c>
      <c r="J2720" t="s">
        <v>69</v>
      </c>
      <c r="K2720" t="s">
        <v>94</v>
      </c>
      <c r="L2720" t="s">
        <v>95</v>
      </c>
      <c r="M2720" t="s">
        <v>628</v>
      </c>
      <c r="N2720" t="s">
        <v>2050</v>
      </c>
      <c r="O2720" t="s">
        <v>3722</v>
      </c>
      <c r="P2720" t="s">
        <v>2629</v>
      </c>
      <c r="Q2720" t="s">
        <v>2051</v>
      </c>
      <c r="R2720" t="s">
        <v>72</v>
      </c>
      <c r="S2720" s="83">
        <v>6460</v>
      </c>
      <c r="T2720" s="83">
        <v>6600</v>
      </c>
      <c r="U2720" s="83">
        <v>-140</v>
      </c>
      <c r="V2720" s="83">
        <v>0</v>
      </c>
      <c r="W2720" s="83">
        <v>0</v>
      </c>
      <c r="X2720" s="83">
        <v>50.838407200538363</v>
      </c>
      <c r="Y2720">
        <v>0</v>
      </c>
      <c r="Z2720" s="83">
        <v>-14</v>
      </c>
      <c r="AA2720" s="83">
        <v>36.838407200538313</v>
      </c>
    </row>
    <row r="2721" spans="1:27" x14ac:dyDescent="0.25">
      <c r="A2721" t="s">
        <v>1529</v>
      </c>
      <c r="B2721" t="s">
        <v>1529</v>
      </c>
      <c r="C2721" t="s">
        <v>3227</v>
      </c>
      <c r="D2721" t="s">
        <v>3228</v>
      </c>
      <c r="E2721" t="s">
        <v>3229</v>
      </c>
      <c r="F2721" t="s">
        <v>2745</v>
      </c>
      <c r="G2721" t="s">
        <v>2310</v>
      </c>
      <c r="H2721" t="s">
        <v>3065</v>
      </c>
      <c r="I2721" t="s">
        <v>68</v>
      </c>
      <c r="J2721" t="s">
        <v>69</v>
      </c>
      <c r="K2721" t="s">
        <v>94</v>
      </c>
      <c r="L2721" t="s">
        <v>95</v>
      </c>
      <c r="M2721" t="s">
        <v>628</v>
      </c>
      <c r="N2721" t="s">
        <v>2050</v>
      </c>
      <c r="O2721" t="s">
        <v>3722</v>
      </c>
      <c r="P2721" t="s">
        <v>2630</v>
      </c>
      <c r="Q2721" t="s">
        <v>2051</v>
      </c>
      <c r="R2721" t="s">
        <v>72</v>
      </c>
      <c r="S2721" s="83">
        <v>10750</v>
      </c>
      <c r="T2721" s="83">
        <v>8030</v>
      </c>
      <c r="U2721" s="83">
        <v>2720</v>
      </c>
      <c r="V2721" s="83">
        <v>0</v>
      </c>
      <c r="W2721" s="83">
        <v>0</v>
      </c>
      <c r="X2721" s="83">
        <v>61.853395427321672</v>
      </c>
      <c r="Y2721">
        <v>0</v>
      </c>
      <c r="Z2721" s="83">
        <v>272</v>
      </c>
      <c r="AA2721" s="83">
        <v>333.85339542732163</v>
      </c>
    </row>
    <row r="2722" spans="1:27" x14ac:dyDescent="0.25">
      <c r="A2722" t="s">
        <v>1529</v>
      </c>
      <c r="B2722" t="s">
        <v>1529</v>
      </c>
      <c r="C2722" t="s">
        <v>3227</v>
      </c>
      <c r="D2722" t="s">
        <v>3228</v>
      </c>
      <c r="E2722" t="s">
        <v>3229</v>
      </c>
      <c r="F2722" t="s">
        <v>2745</v>
      </c>
      <c r="G2722" t="s">
        <v>2310</v>
      </c>
      <c r="H2722" t="s">
        <v>3065</v>
      </c>
      <c r="I2722" t="s">
        <v>68</v>
      </c>
      <c r="J2722" t="s">
        <v>69</v>
      </c>
      <c r="K2722" t="s">
        <v>94</v>
      </c>
      <c r="L2722" t="s">
        <v>95</v>
      </c>
      <c r="M2722" t="s">
        <v>628</v>
      </c>
      <c r="N2722" t="s">
        <v>2050</v>
      </c>
      <c r="O2722" t="s">
        <v>3722</v>
      </c>
      <c r="P2722" t="s">
        <v>2703</v>
      </c>
      <c r="Q2722" t="s">
        <v>2051</v>
      </c>
      <c r="R2722" t="s">
        <v>72</v>
      </c>
      <c r="S2722" s="83">
        <v>3940</v>
      </c>
      <c r="T2722" s="83">
        <v>2420</v>
      </c>
      <c r="U2722" s="83">
        <v>1520</v>
      </c>
      <c r="V2722" s="83">
        <v>0</v>
      </c>
      <c r="W2722" s="83">
        <v>0</v>
      </c>
      <c r="X2722" s="83">
        <v>18.640749306864066</v>
      </c>
      <c r="Y2722">
        <v>0</v>
      </c>
      <c r="Z2722" s="83">
        <v>152</v>
      </c>
      <c r="AA2722" s="83">
        <v>170.64074930686405</v>
      </c>
    </row>
    <row r="2723" spans="1:27" x14ac:dyDescent="0.25">
      <c r="A2723" t="s">
        <v>1529</v>
      </c>
      <c r="B2723" t="s">
        <v>1529</v>
      </c>
      <c r="C2723" t="s">
        <v>3227</v>
      </c>
      <c r="D2723" t="s">
        <v>3228</v>
      </c>
      <c r="E2723" t="s">
        <v>3229</v>
      </c>
      <c r="F2723" t="s">
        <v>2745</v>
      </c>
      <c r="G2723" t="s">
        <v>2310</v>
      </c>
      <c r="H2723" t="s">
        <v>3065</v>
      </c>
      <c r="I2723" t="s">
        <v>68</v>
      </c>
      <c r="J2723" t="s">
        <v>69</v>
      </c>
      <c r="K2723" t="s">
        <v>94</v>
      </c>
      <c r="L2723" t="s">
        <v>95</v>
      </c>
      <c r="M2723" t="s">
        <v>628</v>
      </c>
      <c r="N2723" t="s">
        <v>2050</v>
      </c>
      <c r="O2723" t="s">
        <v>3722</v>
      </c>
      <c r="P2723" t="s">
        <v>2704</v>
      </c>
      <c r="Q2723" t="s">
        <v>2051</v>
      </c>
      <c r="R2723" t="s">
        <v>72</v>
      </c>
      <c r="S2723" s="83">
        <v>4710</v>
      </c>
      <c r="T2723" s="83">
        <v>3520</v>
      </c>
      <c r="U2723" s="83">
        <v>1190</v>
      </c>
      <c r="V2723" s="83">
        <v>0</v>
      </c>
      <c r="W2723" s="83">
        <v>0</v>
      </c>
      <c r="X2723" s="83">
        <v>27.113817173620461</v>
      </c>
      <c r="Y2723">
        <v>0</v>
      </c>
      <c r="Z2723" s="83">
        <v>119</v>
      </c>
      <c r="AA2723" s="83">
        <v>146.11381717362048</v>
      </c>
    </row>
    <row r="2724" spans="1:27" x14ac:dyDescent="0.25">
      <c r="A2724" t="s">
        <v>1529</v>
      </c>
      <c r="B2724" t="s">
        <v>1529</v>
      </c>
      <c r="C2724" t="s">
        <v>3227</v>
      </c>
      <c r="D2724" t="s">
        <v>3228</v>
      </c>
      <c r="E2724" t="s">
        <v>3229</v>
      </c>
      <c r="F2724" t="s">
        <v>2745</v>
      </c>
      <c r="G2724" t="s">
        <v>2310</v>
      </c>
      <c r="H2724" t="s">
        <v>3065</v>
      </c>
      <c r="I2724" t="s">
        <v>68</v>
      </c>
      <c r="J2724" t="s">
        <v>69</v>
      </c>
      <c r="K2724" t="s">
        <v>94</v>
      </c>
      <c r="L2724" t="s">
        <v>95</v>
      </c>
      <c r="M2724" t="s">
        <v>628</v>
      </c>
      <c r="N2724" t="s">
        <v>2050</v>
      </c>
      <c r="O2724" t="s">
        <v>3722</v>
      </c>
      <c r="P2724" t="s">
        <v>3247</v>
      </c>
      <c r="Q2724" t="s">
        <v>2051</v>
      </c>
      <c r="R2724" t="s">
        <v>72</v>
      </c>
      <c r="S2724" s="83">
        <v>0</v>
      </c>
      <c r="T2724" s="83">
        <v>220</v>
      </c>
      <c r="U2724" s="83">
        <v>-220</v>
      </c>
      <c r="V2724" s="83">
        <v>0</v>
      </c>
      <c r="W2724" s="83">
        <v>0</v>
      </c>
      <c r="X2724" s="83">
        <v>1.6946135733512788</v>
      </c>
      <c r="Y2724">
        <v>0</v>
      </c>
      <c r="Z2724" s="83">
        <v>-22</v>
      </c>
      <c r="AA2724" s="83">
        <v>-20.30538642664872</v>
      </c>
    </row>
    <row r="2725" spans="1:27" x14ac:dyDescent="0.25">
      <c r="A2725" t="s">
        <v>1529</v>
      </c>
      <c r="B2725" t="s">
        <v>1529</v>
      </c>
      <c r="C2725" t="s">
        <v>3227</v>
      </c>
      <c r="D2725" t="s">
        <v>3228</v>
      </c>
      <c r="E2725" t="s">
        <v>3229</v>
      </c>
      <c r="F2725" t="s">
        <v>2745</v>
      </c>
      <c r="G2725" t="s">
        <v>2310</v>
      </c>
      <c r="H2725" t="s">
        <v>3065</v>
      </c>
      <c r="I2725" t="s">
        <v>68</v>
      </c>
      <c r="J2725" t="s">
        <v>69</v>
      </c>
      <c r="K2725" t="s">
        <v>94</v>
      </c>
      <c r="L2725" t="s">
        <v>95</v>
      </c>
      <c r="M2725" t="s">
        <v>628</v>
      </c>
      <c r="N2725" t="s">
        <v>2050</v>
      </c>
      <c r="O2725" t="s">
        <v>3722</v>
      </c>
      <c r="P2725" t="s">
        <v>3248</v>
      </c>
      <c r="Q2725" t="s">
        <v>2051</v>
      </c>
      <c r="R2725" t="s">
        <v>72</v>
      </c>
      <c r="S2725" s="83">
        <v>1100</v>
      </c>
      <c r="T2725" s="83">
        <v>0</v>
      </c>
      <c r="U2725" s="83">
        <v>1100</v>
      </c>
      <c r="V2725" s="83">
        <v>0</v>
      </c>
      <c r="W2725" s="83">
        <v>0</v>
      </c>
      <c r="X2725" s="83">
        <v>0</v>
      </c>
      <c r="Y2725">
        <v>0</v>
      </c>
      <c r="Z2725" s="83">
        <v>110</v>
      </c>
      <c r="AA2725" s="83">
        <v>110</v>
      </c>
    </row>
    <row r="2726" spans="1:27" x14ac:dyDescent="0.25">
      <c r="A2726" t="s">
        <v>1529</v>
      </c>
      <c r="B2726" t="s">
        <v>1529</v>
      </c>
      <c r="C2726" t="s">
        <v>3227</v>
      </c>
      <c r="D2726" t="s">
        <v>3228</v>
      </c>
      <c r="E2726" t="s">
        <v>3229</v>
      </c>
      <c r="F2726" t="s">
        <v>2745</v>
      </c>
      <c r="G2726" t="s">
        <v>2310</v>
      </c>
      <c r="H2726" t="s">
        <v>3065</v>
      </c>
      <c r="I2726" t="s">
        <v>68</v>
      </c>
      <c r="J2726" t="s">
        <v>69</v>
      </c>
      <c r="K2726" t="s">
        <v>94</v>
      </c>
      <c r="L2726" t="s">
        <v>95</v>
      </c>
      <c r="M2726" t="s">
        <v>628</v>
      </c>
      <c r="N2726" t="s">
        <v>2047</v>
      </c>
      <c r="O2726" t="s">
        <v>1463</v>
      </c>
      <c r="P2726" t="s">
        <v>2274</v>
      </c>
      <c r="Q2726" t="s">
        <v>2049</v>
      </c>
      <c r="R2726" t="s">
        <v>72</v>
      </c>
      <c r="S2726" s="83">
        <v>6177.1200000000008</v>
      </c>
      <c r="T2726" s="83">
        <v>2573.8000000000002</v>
      </c>
      <c r="U2726" s="83">
        <v>3603.3200000000006</v>
      </c>
      <c r="V2726" s="83">
        <v>0</v>
      </c>
      <c r="W2726" s="83">
        <v>0</v>
      </c>
      <c r="X2726" s="83">
        <v>19.825438250416006</v>
      </c>
      <c r="Y2726">
        <v>0</v>
      </c>
      <c r="Z2726" s="83">
        <v>360.33200000000011</v>
      </c>
      <c r="AA2726" s="83">
        <v>380.15743825041608</v>
      </c>
    </row>
    <row r="2727" spans="1:27" x14ac:dyDescent="0.25">
      <c r="A2727" t="s">
        <v>1529</v>
      </c>
      <c r="B2727" t="s">
        <v>1529</v>
      </c>
      <c r="C2727" t="s">
        <v>3227</v>
      </c>
      <c r="D2727" t="s">
        <v>3228</v>
      </c>
      <c r="E2727" t="s">
        <v>3229</v>
      </c>
      <c r="F2727" t="s">
        <v>2745</v>
      </c>
      <c r="G2727" t="s">
        <v>2310</v>
      </c>
      <c r="H2727" t="s">
        <v>3065</v>
      </c>
      <c r="I2727" t="s">
        <v>68</v>
      </c>
      <c r="J2727" t="s">
        <v>69</v>
      </c>
      <c r="K2727" t="s">
        <v>94</v>
      </c>
      <c r="L2727" t="s">
        <v>95</v>
      </c>
      <c r="M2727" t="s">
        <v>628</v>
      </c>
      <c r="N2727" t="s">
        <v>2047</v>
      </c>
      <c r="O2727" t="s">
        <v>1463</v>
      </c>
      <c r="P2727" t="s">
        <v>3242</v>
      </c>
      <c r="Q2727" t="s">
        <v>3243</v>
      </c>
      <c r="R2727" t="s">
        <v>72</v>
      </c>
      <c r="S2727" s="83">
        <v>14387.72</v>
      </c>
      <c r="T2727" s="83">
        <v>9746.52</v>
      </c>
      <c r="U2727" s="83">
        <v>4641.2</v>
      </c>
      <c r="V2727" s="83">
        <v>0</v>
      </c>
      <c r="W2727" s="83">
        <v>0</v>
      </c>
      <c r="X2727" s="83">
        <v>75.075386749725936</v>
      </c>
      <c r="Y2727">
        <v>0</v>
      </c>
      <c r="Z2727" s="83">
        <v>464.11999999999995</v>
      </c>
      <c r="AA2727" s="83">
        <v>539.19538674972591</v>
      </c>
    </row>
    <row r="2728" spans="1:27" x14ac:dyDescent="0.25">
      <c r="A2728" t="s">
        <v>1529</v>
      </c>
      <c r="B2728" t="s">
        <v>1529</v>
      </c>
      <c r="C2728" t="s">
        <v>3227</v>
      </c>
      <c r="D2728" t="s">
        <v>3228</v>
      </c>
      <c r="E2728" t="s">
        <v>3229</v>
      </c>
      <c r="F2728" t="s">
        <v>2745</v>
      </c>
      <c r="G2728" t="s">
        <v>2310</v>
      </c>
      <c r="H2728" t="s">
        <v>3065</v>
      </c>
      <c r="I2728" t="s">
        <v>68</v>
      </c>
      <c r="J2728" t="s">
        <v>69</v>
      </c>
      <c r="K2728" t="s">
        <v>94</v>
      </c>
      <c r="L2728" t="s">
        <v>95</v>
      </c>
      <c r="M2728" t="s">
        <v>628</v>
      </c>
      <c r="N2728" t="s">
        <v>2047</v>
      </c>
      <c r="O2728" t="s">
        <v>1463</v>
      </c>
      <c r="P2728" t="s">
        <v>2048</v>
      </c>
      <c r="Q2728" t="s">
        <v>2049</v>
      </c>
      <c r="R2728" t="s">
        <v>72</v>
      </c>
      <c r="S2728" s="83">
        <v>0</v>
      </c>
      <c r="T2728" s="83">
        <v>3088.56</v>
      </c>
      <c r="U2728" s="83">
        <v>-3088.56</v>
      </c>
      <c r="V2728" s="83">
        <v>0</v>
      </c>
      <c r="W2728" s="83">
        <v>0</v>
      </c>
      <c r="X2728" s="83">
        <v>23.790525900499205</v>
      </c>
      <c r="Y2728">
        <v>0</v>
      </c>
      <c r="Z2728" s="83">
        <v>-308.85599999999999</v>
      </c>
      <c r="AA2728" s="83">
        <v>-285.06547409950076</v>
      </c>
    </row>
    <row r="2729" spans="1:27" x14ac:dyDescent="0.25">
      <c r="A2729" t="s">
        <v>1529</v>
      </c>
      <c r="B2729" t="s">
        <v>1529</v>
      </c>
      <c r="C2729" t="s">
        <v>3227</v>
      </c>
      <c r="D2729" t="s">
        <v>3228</v>
      </c>
      <c r="E2729" t="s">
        <v>3229</v>
      </c>
      <c r="F2729" t="s">
        <v>2745</v>
      </c>
      <c r="G2729" t="s">
        <v>2310</v>
      </c>
      <c r="H2729" t="s">
        <v>3065</v>
      </c>
      <c r="I2729" t="s">
        <v>68</v>
      </c>
      <c r="J2729" t="s">
        <v>69</v>
      </c>
      <c r="K2729" t="s">
        <v>94</v>
      </c>
      <c r="L2729" t="s">
        <v>95</v>
      </c>
      <c r="M2729" t="s">
        <v>628</v>
      </c>
      <c r="N2729" t="s">
        <v>2047</v>
      </c>
      <c r="O2729" t="s">
        <v>3244</v>
      </c>
      <c r="P2729" t="s">
        <v>3245</v>
      </c>
      <c r="Q2729" t="s">
        <v>3246</v>
      </c>
      <c r="R2729" t="s">
        <v>72</v>
      </c>
      <c r="S2729" s="83">
        <v>2008.3200000000002</v>
      </c>
      <c r="T2729" s="83">
        <v>1004.16</v>
      </c>
      <c r="U2729" s="83">
        <v>1004.1600000000001</v>
      </c>
      <c r="V2729" s="83">
        <v>0</v>
      </c>
      <c r="W2729" s="83">
        <v>0</v>
      </c>
      <c r="X2729" s="83">
        <v>7.7348325718928184</v>
      </c>
      <c r="Y2729">
        <v>0</v>
      </c>
      <c r="Z2729" s="83">
        <v>100.41600000000001</v>
      </c>
      <c r="AA2729" s="83">
        <v>108.15083257189283</v>
      </c>
    </row>
    <row r="2730" spans="1:27" x14ac:dyDescent="0.25">
      <c r="A2730" t="s">
        <v>1529</v>
      </c>
      <c r="B2730" t="s">
        <v>1529</v>
      </c>
      <c r="C2730" t="s">
        <v>3227</v>
      </c>
      <c r="D2730" t="s">
        <v>3228</v>
      </c>
      <c r="E2730" t="s">
        <v>3229</v>
      </c>
      <c r="F2730" t="s">
        <v>2745</v>
      </c>
      <c r="G2730" t="s">
        <v>2310</v>
      </c>
      <c r="H2730" t="s">
        <v>3065</v>
      </c>
      <c r="I2730" t="s">
        <v>68</v>
      </c>
      <c r="J2730" t="s">
        <v>69</v>
      </c>
      <c r="K2730" t="s">
        <v>96</v>
      </c>
      <c r="L2730" t="s">
        <v>97</v>
      </c>
      <c r="M2730" t="s">
        <v>3724</v>
      </c>
      <c r="N2730" t="s">
        <v>1473</v>
      </c>
      <c r="O2730" t="s">
        <v>1473</v>
      </c>
      <c r="P2730" t="s">
        <v>4055</v>
      </c>
      <c r="Q2730" t="s">
        <v>4056</v>
      </c>
      <c r="R2730" t="s">
        <v>72</v>
      </c>
      <c r="S2730" s="83">
        <v>0</v>
      </c>
      <c r="T2730" s="83">
        <v>274.3</v>
      </c>
      <c r="U2730" s="83">
        <v>-274.3</v>
      </c>
      <c r="V2730" s="83">
        <v>0</v>
      </c>
      <c r="W2730" s="83">
        <v>0</v>
      </c>
      <c r="X2730" s="83">
        <v>2.1128750144102533</v>
      </c>
      <c r="Y2730">
        <v>0</v>
      </c>
      <c r="Z2730" s="83">
        <v>-27.430000000000003</v>
      </c>
      <c r="AA2730" s="83">
        <v>-25.31712498558975</v>
      </c>
    </row>
    <row r="2731" spans="1:27" x14ac:dyDescent="0.25">
      <c r="A2731" t="s">
        <v>1529</v>
      </c>
      <c r="B2731" t="s">
        <v>1529</v>
      </c>
      <c r="C2731" t="s">
        <v>3227</v>
      </c>
      <c r="D2731" t="s">
        <v>3228</v>
      </c>
      <c r="E2731" t="s">
        <v>3229</v>
      </c>
      <c r="F2731" t="s">
        <v>2745</v>
      </c>
      <c r="G2731" t="s">
        <v>2310</v>
      </c>
      <c r="H2731" t="s">
        <v>3065</v>
      </c>
      <c r="I2731" t="s">
        <v>59</v>
      </c>
      <c r="J2731" t="s">
        <v>127</v>
      </c>
      <c r="K2731" t="s">
        <v>75</v>
      </c>
      <c r="L2731" t="s">
        <v>76</v>
      </c>
      <c r="M2731" t="s">
        <v>133</v>
      </c>
      <c r="N2731" t="s">
        <v>337</v>
      </c>
      <c r="O2731" t="s">
        <v>338</v>
      </c>
      <c r="P2731" t="s">
        <v>1013</v>
      </c>
      <c r="Q2731" t="s">
        <v>1014</v>
      </c>
      <c r="R2731" t="s">
        <v>131</v>
      </c>
      <c r="S2731" s="83">
        <v>57.36</v>
      </c>
      <c r="T2731" s="83">
        <v>0</v>
      </c>
      <c r="U2731" s="83">
        <v>57.36</v>
      </c>
      <c r="V2731" s="83">
        <v>0</v>
      </c>
      <c r="W2731" s="83">
        <v>0</v>
      </c>
      <c r="X2731" s="83">
        <v>0</v>
      </c>
      <c r="Y2731">
        <v>0</v>
      </c>
      <c r="Z2731" s="83">
        <v>5.7360000000000007</v>
      </c>
      <c r="AA2731" s="83">
        <v>5.7360000000000007</v>
      </c>
    </row>
    <row r="2732" spans="1:27" x14ac:dyDescent="0.25">
      <c r="A2732" t="s">
        <v>1529</v>
      </c>
      <c r="B2732" t="s">
        <v>1529</v>
      </c>
      <c r="C2732" t="s">
        <v>3227</v>
      </c>
      <c r="D2732" t="s">
        <v>3228</v>
      </c>
      <c r="E2732" t="s">
        <v>3229</v>
      </c>
      <c r="F2732" t="s">
        <v>2745</v>
      </c>
      <c r="G2732" t="s">
        <v>2310</v>
      </c>
      <c r="H2732" t="s">
        <v>3065</v>
      </c>
      <c r="I2732" t="s">
        <v>59</v>
      </c>
      <c r="J2732" t="s">
        <v>127</v>
      </c>
      <c r="K2732" t="s">
        <v>75</v>
      </c>
      <c r="L2732" t="s">
        <v>76</v>
      </c>
      <c r="M2732" t="s">
        <v>133</v>
      </c>
      <c r="N2732" t="s">
        <v>337</v>
      </c>
      <c r="O2732" t="s">
        <v>338</v>
      </c>
      <c r="P2732" t="s">
        <v>1607</v>
      </c>
      <c r="Q2732" t="s">
        <v>1608</v>
      </c>
      <c r="R2732" t="s">
        <v>131</v>
      </c>
      <c r="S2732" s="83">
        <v>69.48</v>
      </c>
      <c r="T2732" s="83">
        <v>0</v>
      </c>
      <c r="U2732" s="83">
        <v>69.48</v>
      </c>
      <c r="V2732" s="83">
        <v>0</v>
      </c>
      <c r="W2732" s="83">
        <v>0</v>
      </c>
      <c r="X2732" s="83">
        <v>0</v>
      </c>
      <c r="Y2732">
        <v>0</v>
      </c>
      <c r="Z2732" s="83">
        <v>6.9480000000000004</v>
      </c>
      <c r="AA2732" s="83">
        <v>6.9480000000000004</v>
      </c>
    </row>
    <row r="2733" spans="1:27" x14ac:dyDescent="0.25">
      <c r="A2733" t="s">
        <v>1529</v>
      </c>
      <c r="B2733" t="s">
        <v>1529</v>
      </c>
      <c r="C2733" t="s">
        <v>3227</v>
      </c>
      <c r="D2733" t="s">
        <v>3228</v>
      </c>
      <c r="E2733" t="s">
        <v>3229</v>
      </c>
      <c r="F2733" t="s">
        <v>2745</v>
      </c>
      <c r="G2733" t="s">
        <v>2310</v>
      </c>
      <c r="H2733" t="s">
        <v>3065</v>
      </c>
      <c r="I2733" t="s">
        <v>59</v>
      </c>
      <c r="J2733" t="s">
        <v>127</v>
      </c>
      <c r="K2733" t="s">
        <v>75</v>
      </c>
      <c r="L2733" t="s">
        <v>76</v>
      </c>
      <c r="M2733" t="s">
        <v>133</v>
      </c>
      <c r="N2733" t="s">
        <v>337</v>
      </c>
      <c r="O2733" t="s">
        <v>338</v>
      </c>
      <c r="P2733" t="s">
        <v>339</v>
      </c>
      <c r="Q2733" t="s">
        <v>340</v>
      </c>
      <c r="R2733" t="s">
        <v>131</v>
      </c>
      <c r="S2733" s="83">
        <v>41.6</v>
      </c>
      <c r="T2733" s="83">
        <v>0</v>
      </c>
      <c r="U2733" s="83">
        <v>41.6</v>
      </c>
      <c r="V2733" s="83">
        <v>0</v>
      </c>
      <c r="W2733" s="83">
        <v>0</v>
      </c>
      <c r="X2733" s="83">
        <v>0</v>
      </c>
      <c r="Y2733">
        <v>0</v>
      </c>
      <c r="Z2733" s="83">
        <v>4.16</v>
      </c>
      <c r="AA2733" s="83">
        <v>4.16</v>
      </c>
    </row>
    <row r="2734" spans="1:27" x14ac:dyDescent="0.25">
      <c r="A2734" t="s">
        <v>1529</v>
      </c>
      <c r="B2734" t="s">
        <v>1529</v>
      </c>
      <c r="C2734" t="s">
        <v>3227</v>
      </c>
      <c r="D2734" t="s">
        <v>3228</v>
      </c>
      <c r="E2734" t="s">
        <v>3229</v>
      </c>
      <c r="F2734" t="s">
        <v>2745</v>
      </c>
      <c r="G2734" t="s">
        <v>2310</v>
      </c>
      <c r="H2734" t="s">
        <v>3065</v>
      </c>
      <c r="I2734" t="s">
        <v>59</v>
      </c>
      <c r="J2734" t="s">
        <v>127</v>
      </c>
      <c r="K2734" t="s">
        <v>75</v>
      </c>
      <c r="L2734" t="s">
        <v>76</v>
      </c>
      <c r="M2734" t="s">
        <v>133</v>
      </c>
      <c r="N2734" t="s">
        <v>337</v>
      </c>
      <c r="O2734" t="s">
        <v>338</v>
      </c>
      <c r="P2734" t="s">
        <v>341</v>
      </c>
      <c r="Q2734" t="s">
        <v>342</v>
      </c>
      <c r="R2734" t="s">
        <v>131</v>
      </c>
      <c r="S2734" s="83">
        <v>48.32</v>
      </c>
      <c r="T2734" s="83">
        <v>0</v>
      </c>
      <c r="U2734" s="83">
        <v>48.32</v>
      </c>
      <c r="V2734" s="83">
        <v>0</v>
      </c>
      <c r="W2734" s="83">
        <v>0</v>
      </c>
      <c r="X2734" s="83">
        <v>0</v>
      </c>
      <c r="Y2734">
        <v>0</v>
      </c>
      <c r="Z2734" s="83">
        <v>4.8320000000000007</v>
      </c>
      <c r="AA2734" s="83">
        <v>4.8320000000000007</v>
      </c>
    </row>
    <row r="2735" spans="1:27" x14ac:dyDescent="0.25">
      <c r="A2735" t="s">
        <v>1529</v>
      </c>
      <c r="B2735" t="s">
        <v>1529</v>
      </c>
      <c r="C2735" t="s">
        <v>3227</v>
      </c>
      <c r="D2735" t="s">
        <v>3228</v>
      </c>
      <c r="E2735" t="s">
        <v>3229</v>
      </c>
      <c r="F2735" t="s">
        <v>2745</v>
      </c>
      <c r="G2735" t="s">
        <v>2310</v>
      </c>
      <c r="H2735" t="s">
        <v>3065</v>
      </c>
      <c r="I2735" t="s">
        <v>59</v>
      </c>
      <c r="J2735" t="s">
        <v>127</v>
      </c>
      <c r="K2735" t="s">
        <v>75</v>
      </c>
      <c r="L2735" t="s">
        <v>76</v>
      </c>
      <c r="M2735" t="s">
        <v>133</v>
      </c>
      <c r="N2735" t="s">
        <v>149</v>
      </c>
      <c r="O2735" t="s">
        <v>150</v>
      </c>
      <c r="P2735" t="s">
        <v>151</v>
      </c>
      <c r="Q2735" t="s">
        <v>152</v>
      </c>
      <c r="R2735" t="s">
        <v>131</v>
      </c>
      <c r="S2735" s="83">
        <v>60.25</v>
      </c>
      <c r="T2735" s="83">
        <v>0</v>
      </c>
      <c r="U2735" s="83">
        <v>60.25</v>
      </c>
      <c r="V2735" s="83">
        <v>0</v>
      </c>
      <c r="W2735" s="83">
        <v>0</v>
      </c>
      <c r="X2735" s="83">
        <v>0</v>
      </c>
      <c r="Y2735">
        <v>0</v>
      </c>
      <c r="Z2735" s="83">
        <v>6.0250000000000004</v>
      </c>
      <c r="AA2735" s="83">
        <v>6.0250000000000004</v>
      </c>
    </row>
    <row r="2736" spans="1:27" x14ac:dyDescent="0.25">
      <c r="A2736" t="s">
        <v>1529</v>
      </c>
      <c r="B2736" t="s">
        <v>1529</v>
      </c>
      <c r="C2736" t="s">
        <v>3227</v>
      </c>
      <c r="D2736" t="s">
        <v>3228</v>
      </c>
      <c r="E2736" t="s">
        <v>3229</v>
      </c>
      <c r="F2736" t="s">
        <v>2745</v>
      </c>
      <c r="G2736" t="s">
        <v>2310</v>
      </c>
      <c r="H2736" t="s">
        <v>3065</v>
      </c>
      <c r="I2736" t="s">
        <v>59</v>
      </c>
      <c r="J2736" t="s">
        <v>127</v>
      </c>
      <c r="K2736" t="s">
        <v>75</v>
      </c>
      <c r="L2736" t="s">
        <v>76</v>
      </c>
      <c r="M2736" t="s">
        <v>133</v>
      </c>
      <c r="N2736" t="s">
        <v>149</v>
      </c>
      <c r="O2736" t="s">
        <v>150</v>
      </c>
      <c r="P2736" t="s">
        <v>376</v>
      </c>
      <c r="Q2736" t="s">
        <v>377</v>
      </c>
      <c r="R2736" t="s">
        <v>131</v>
      </c>
      <c r="S2736" s="83">
        <v>18152.099999999999</v>
      </c>
      <c r="T2736" s="83">
        <v>13144.800000000001</v>
      </c>
      <c r="U2736" s="83">
        <v>5007.2999999999975</v>
      </c>
      <c r="V2736" s="83">
        <v>0</v>
      </c>
      <c r="W2736" s="83">
        <v>0</v>
      </c>
      <c r="X2736" s="83">
        <v>101.25162044994495</v>
      </c>
      <c r="Y2736">
        <v>0</v>
      </c>
      <c r="Z2736" s="83">
        <v>500.72999999999979</v>
      </c>
      <c r="AA2736" s="83">
        <v>601.98162044994478</v>
      </c>
    </row>
    <row r="2737" spans="1:27" x14ac:dyDescent="0.25">
      <c r="A2737" t="s">
        <v>1529</v>
      </c>
      <c r="B2737" t="s">
        <v>1529</v>
      </c>
      <c r="C2737" t="s">
        <v>3227</v>
      </c>
      <c r="D2737" t="s">
        <v>3228</v>
      </c>
      <c r="E2737" t="s">
        <v>3229</v>
      </c>
      <c r="F2737" t="s">
        <v>2745</v>
      </c>
      <c r="G2737" t="s">
        <v>2310</v>
      </c>
      <c r="H2737" t="s">
        <v>3065</v>
      </c>
      <c r="I2737" t="s">
        <v>59</v>
      </c>
      <c r="J2737" t="s">
        <v>127</v>
      </c>
      <c r="K2737" t="s">
        <v>75</v>
      </c>
      <c r="L2737" t="s">
        <v>76</v>
      </c>
      <c r="M2737" t="s">
        <v>133</v>
      </c>
      <c r="N2737" t="s">
        <v>149</v>
      </c>
      <c r="O2737" t="s">
        <v>150</v>
      </c>
      <c r="P2737" t="s">
        <v>740</v>
      </c>
      <c r="Q2737" t="s">
        <v>741</v>
      </c>
      <c r="R2737" t="s">
        <v>131</v>
      </c>
      <c r="S2737" s="83">
        <v>80.03</v>
      </c>
      <c r="T2737" s="83">
        <v>0</v>
      </c>
      <c r="U2737" s="83">
        <v>80.03</v>
      </c>
      <c r="V2737" s="83">
        <v>0</v>
      </c>
      <c r="W2737" s="83">
        <v>0</v>
      </c>
      <c r="X2737" s="83">
        <v>0</v>
      </c>
      <c r="Y2737">
        <v>0</v>
      </c>
      <c r="Z2737" s="83">
        <v>8.0030000000000001</v>
      </c>
      <c r="AA2737" s="83">
        <v>8.0030000000000001</v>
      </c>
    </row>
    <row r="2738" spans="1:27" x14ac:dyDescent="0.25">
      <c r="A2738" t="s">
        <v>1529</v>
      </c>
      <c r="B2738" t="s">
        <v>1529</v>
      </c>
      <c r="C2738" t="s">
        <v>3227</v>
      </c>
      <c r="D2738" t="s">
        <v>3228</v>
      </c>
      <c r="E2738" t="s">
        <v>3229</v>
      </c>
      <c r="F2738" t="s">
        <v>2745</v>
      </c>
      <c r="G2738" t="s">
        <v>2310</v>
      </c>
      <c r="H2738" t="s">
        <v>3065</v>
      </c>
      <c r="I2738" t="s">
        <v>59</v>
      </c>
      <c r="J2738" t="s">
        <v>127</v>
      </c>
      <c r="K2738" t="s">
        <v>75</v>
      </c>
      <c r="L2738" t="s">
        <v>76</v>
      </c>
      <c r="M2738" t="s">
        <v>133</v>
      </c>
      <c r="N2738" t="s">
        <v>149</v>
      </c>
      <c r="O2738" t="s">
        <v>150</v>
      </c>
      <c r="P2738" t="s">
        <v>307</v>
      </c>
      <c r="Q2738" t="s">
        <v>308</v>
      </c>
      <c r="R2738" t="s">
        <v>131</v>
      </c>
      <c r="S2738" s="83">
        <v>273</v>
      </c>
      <c r="T2738" s="83">
        <v>1718.08</v>
      </c>
      <c r="U2738" s="83">
        <v>-1445.08</v>
      </c>
      <c r="V2738" s="83">
        <v>0</v>
      </c>
      <c r="W2738" s="83">
        <v>0</v>
      </c>
      <c r="X2738" s="83">
        <v>13.234007673197116</v>
      </c>
      <c r="Y2738">
        <v>0</v>
      </c>
      <c r="Z2738" s="83">
        <v>-144.50800000000001</v>
      </c>
      <c r="AA2738" s="83">
        <v>-131.2739923268029</v>
      </c>
    </row>
    <row r="2739" spans="1:27" x14ac:dyDescent="0.25">
      <c r="A2739" t="s">
        <v>1529</v>
      </c>
      <c r="B2739" t="s">
        <v>1529</v>
      </c>
      <c r="C2739" t="s">
        <v>3227</v>
      </c>
      <c r="D2739" t="s">
        <v>3228</v>
      </c>
      <c r="E2739" t="s">
        <v>3229</v>
      </c>
      <c r="F2739" t="s">
        <v>2745</v>
      </c>
      <c r="G2739" t="s">
        <v>2310</v>
      </c>
      <c r="H2739" t="s">
        <v>3065</v>
      </c>
      <c r="I2739" t="s">
        <v>59</v>
      </c>
      <c r="J2739" t="s">
        <v>127</v>
      </c>
      <c r="K2739" t="s">
        <v>75</v>
      </c>
      <c r="L2739" t="s">
        <v>76</v>
      </c>
      <c r="M2739" t="s">
        <v>648</v>
      </c>
      <c r="N2739" t="s">
        <v>649</v>
      </c>
      <c r="O2739" t="s">
        <v>1147</v>
      </c>
      <c r="P2739" t="s">
        <v>1148</v>
      </c>
      <c r="Q2739" t="s">
        <v>1149</v>
      </c>
      <c r="R2739" t="s">
        <v>131</v>
      </c>
      <c r="S2739" s="83">
        <v>138.62</v>
      </c>
      <c r="T2739" s="83">
        <v>0</v>
      </c>
      <c r="U2739" s="83">
        <v>138.62</v>
      </c>
      <c r="V2739" s="83">
        <v>0</v>
      </c>
      <c r="W2739" s="83">
        <v>0</v>
      </c>
      <c r="X2739" s="83">
        <v>0</v>
      </c>
      <c r="Y2739">
        <v>0</v>
      </c>
      <c r="Z2739" s="83">
        <v>13.862000000000002</v>
      </c>
      <c r="AA2739" s="83">
        <v>13.862000000000002</v>
      </c>
    </row>
    <row r="2740" spans="1:27" x14ac:dyDescent="0.25">
      <c r="A2740" t="s">
        <v>1529</v>
      </c>
      <c r="B2740" t="s">
        <v>1529</v>
      </c>
      <c r="C2740" t="s">
        <v>3227</v>
      </c>
      <c r="D2740" t="s">
        <v>3228</v>
      </c>
      <c r="E2740" t="s">
        <v>3229</v>
      </c>
      <c r="F2740" t="s">
        <v>2745</v>
      </c>
      <c r="G2740" t="s">
        <v>2310</v>
      </c>
      <c r="H2740" t="s">
        <v>3065</v>
      </c>
      <c r="I2740" t="s">
        <v>59</v>
      </c>
      <c r="J2740" t="s">
        <v>127</v>
      </c>
      <c r="K2740" t="s">
        <v>75</v>
      </c>
      <c r="L2740" t="s">
        <v>76</v>
      </c>
      <c r="M2740" t="s">
        <v>648</v>
      </c>
      <c r="N2740" t="s">
        <v>649</v>
      </c>
      <c r="O2740" t="s">
        <v>653</v>
      </c>
      <c r="P2740" t="s">
        <v>2199</v>
      </c>
      <c r="Q2740" t="s">
        <v>2200</v>
      </c>
      <c r="R2740" t="s">
        <v>131</v>
      </c>
      <c r="S2740" s="83">
        <v>383.45</v>
      </c>
      <c r="T2740" s="83">
        <v>0</v>
      </c>
      <c r="U2740" s="83">
        <v>383.45</v>
      </c>
      <c r="V2740" s="83">
        <v>0</v>
      </c>
      <c r="W2740" s="83">
        <v>0</v>
      </c>
      <c r="X2740" s="83">
        <v>0</v>
      </c>
      <c r="Y2740">
        <v>0</v>
      </c>
      <c r="Z2740" s="83">
        <v>38.344999999999999</v>
      </c>
      <c r="AA2740" s="83">
        <v>38.344999999999999</v>
      </c>
    </row>
    <row r="2741" spans="1:27" x14ac:dyDescent="0.25">
      <c r="A2741" t="s">
        <v>1529</v>
      </c>
      <c r="B2741" t="s">
        <v>1529</v>
      </c>
      <c r="C2741" t="s">
        <v>3227</v>
      </c>
      <c r="D2741" t="s">
        <v>3228</v>
      </c>
      <c r="E2741" t="s">
        <v>3229</v>
      </c>
      <c r="F2741" t="s">
        <v>2745</v>
      </c>
      <c r="G2741" t="s">
        <v>2310</v>
      </c>
      <c r="H2741" t="s">
        <v>3065</v>
      </c>
      <c r="I2741" t="s">
        <v>44</v>
      </c>
      <c r="J2741" t="s">
        <v>45</v>
      </c>
      <c r="K2741" t="s">
        <v>98</v>
      </c>
      <c r="L2741" t="s">
        <v>99</v>
      </c>
      <c r="M2741" t="s">
        <v>1231</v>
      </c>
      <c r="N2741" t="s">
        <v>1232</v>
      </c>
      <c r="O2741" t="s">
        <v>1232</v>
      </c>
      <c r="P2741" t="s">
        <v>1233</v>
      </c>
      <c r="Q2741" t="s">
        <v>1234</v>
      </c>
      <c r="R2741" t="s">
        <v>131</v>
      </c>
      <c r="S2741" s="83">
        <v>59656.800000000003</v>
      </c>
      <c r="T2741" s="83">
        <v>51643.199999999997</v>
      </c>
      <c r="U2741" s="83">
        <v>8013.6000000000058</v>
      </c>
      <c r="V2741" s="83">
        <v>0</v>
      </c>
      <c r="W2741" s="83">
        <v>0</v>
      </c>
      <c r="X2741" s="83">
        <v>397.79667132406706</v>
      </c>
      <c r="Y2741">
        <v>0</v>
      </c>
      <c r="Z2741" s="83">
        <v>801.36000000000058</v>
      </c>
      <c r="AA2741" s="83">
        <v>1199.1566713240672</v>
      </c>
    </row>
    <row r="2742" spans="1:27" x14ac:dyDescent="0.25">
      <c r="A2742" t="s">
        <v>1529</v>
      </c>
      <c r="B2742" t="s">
        <v>1529</v>
      </c>
      <c r="C2742" t="s">
        <v>3227</v>
      </c>
      <c r="D2742" t="s">
        <v>3228</v>
      </c>
      <c r="E2742" t="s">
        <v>3229</v>
      </c>
      <c r="F2742" t="s">
        <v>2745</v>
      </c>
      <c r="G2742" t="s">
        <v>2310</v>
      </c>
      <c r="H2742" t="s">
        <v>3065</v>
      </c>
      <c r="I2742" t="s">
        <v>44</v>
      </c>
      <c r="J2742" t="s">
        <v>45</v>
      </c>
      <c r="K2742" t="s">
        <v>104</v>
      </c>
      <c r="L2742" t="s">
        <v>105</v>
      </c>
      <c r="M2742" t="s">
        <v>2055</v>
      </c>
      <c r="N2742" t="s">
        <v>2407</v>
      </c>
      <c r="O2742" t="s">
        <v>1504</v>
      </c>
      <c r="P2742" t="s">
        <v>2408</v>
      </c>
      <c r="Q2742" t="s">
        <v>2409</v>
      </c>
      <c r="R2742" t="s">
        <v>131</v>
      </c>
      <c r="S2742" s="83">
        <v>188</v>
      </c>
      <c r="T2742" s="83">
        <v>0</v>
      </c>
      <c r="U2742" s="83">
        <v>188</v>
      </c>
      <c r="V2742" s="83">
        <v>0</v>
      </c>
      <c r="W2742" s="83">
        <v>0</v>
      </c>
      <c r="X2742" s="83">
        <v>0</v>
      </c>
      <c r="Y2742">
        <v>0</v>
      </c>
      <c r="Z2742" s="83">
        <v>18.8</v>
      </c>
      <c r="AA2742" s="83">
        <v>18.8</v>
      </c>
    </row>
    <row r="2743" spans="1:27" x14ac:dyDescent="0.25">
      <c r="A2743" t="s">
        <v>1529</v>
      </c>
      <c r="B2743" t="s">
        <v>1529</v>
      </c>
      <c r="C2743" t="s">
        <v>3227</v>
      </c>
      <c r="D2743" t="s">
        <v>3228</v>
      </c>
      <c r="E2743" t="s">
        <v>3229</v>
      </c>
      <c r="F2743" t="s">
        <v>2745</v>
      </c>
      <c r="G2743" t="s">
        <v>2310</v>
      </c>
      <c r="H2743" t="s">
        <v>3065</v>
      </c>
      <c r="I2743" t="s">
        <v>44</v>
      </c>
      <c r="J2743" t="s">
        <v>45</v>
      </c>
      <c r="K2743" t="s">
        <v>109</v>
      </c>
      <c r="L2743" t="s">
        <v>110</v>
      </c>
      <c r="M2743" t="s">
        <v>404</v>
      </c>
      <c r="N2743" t="s">
        <v>405</v>
      </c>
      <c r="O2743" t="s">
        <v>406</v>
      </c>
      <c r="P2743" t="s">
        <v>1808</v>
      </c>
      <c r="Q2743" t="s">
        <v>1809</v>
      </c>
      <c r="R2743" t="s">
        <v>131</v>
      </c>
      <c r="S2743" s="83">
        <v>1010</v>
      </c>
      <c r="T2743" s="83">
        <v>0</v>
      </c>
      <c r="U2743" s="83">
        <v>1010</v>
      </c>
      <c r="V2743" s="83">
        <v>0</v>
      </c>
      <c r="W2743" s="83">
        <v>0</v>
      </c>
      <c r="X2743" s="83">
        <v>0</v>
      </c>
      <c r="Y2743">
        <v>0</v>
      </c>
      <c r="Z2743" s="83">
        <v>101</v>
      </c>
      <c r="AA2743" s="83">
        <v>101</v>
      </c>
    </row>
    <row r="2744" spans="1:27" x14ac:dyDescent="0.25">
      <c r="A2744" t="s">
        <v>1529</v>
      </c>
      <c r="B2744" t="s">
        <v>1529</v>
      </c>
      <c r="C2744" t="s">
        <v>3227</v>
      </c>
      <c r="D2744" t="s">
        <v>3228</v>
      </c>
      <c r="E2744" t="s">
        <v>3229</v>
      </c>
      <c r="F2744" t="s">
        <v>2745</v>
      </c>
      <c r="G2744" t="s">
        <v>2310</v>
      </c>
      <c r="H2744" t="s">
        <v>3065</v>
      </c>
      <c r="I2744" t="s">
        <v>44</v>
      </c>
      <c r="J2744" t="s">
        <v>45</v>
      </c>
      <c r="K2744" t="s">
        <v>109</v>
      </c>
      <c r="L2744" t="s">
        <v>110</v>
      </c>
      <c r="M2744" t="s">
        <v>404</v>
      </c>
      <c r="N2744" t="s">
        <v>405</v>
      </c>
      <c r="O2744" t="s">
        <v>406</v>
      </c>
      <c r="P2744" t="s">
        <v>1779</v>
      </c>
      <c r="Q2744" t="s">
        <v>1780</v>
      </c>
      <c r="R2744" t="s">
        <v>131</v>
      </c>
      <c r="S2744" s="83">
        <v>0</v>
      </c>
      <c r="T2744" s="83">
        <v>2954.25</v>
      </c>
      <c r="U2744" s="83">
        <v>-2954.25</v>
      </c>
      <c r="V2744" s="83">
        <v>0</v>
      </c>
      <c r="W2744" s="83">
        <v>0</v>
      </c>
      <c r="X2744" s="83">
        <v>22.755964313968253</v>
      </c>
      <c r="Y2744">
        <v>0</v>
      </c>
      <c r="Z2744" s="83">
        <v>-295.42500000000001</v>
      </c>
      <c r="AA2744" s="83">
        <v>-272.66903568603175</v>
      </c>
    </row>
    <row r="2745" spans="1:27" x14ac:dyDescent="0.25">
      <c r="A2745" t="s">
        <v>1529</v>
      </c>
      <c r="B2745" t="s">
        <v>1529</v>
      </c>
      <c r="C2745" t="s">
        <v>3227</v>
      </c>
      <c r="D2745" t="s">
        <v>3228</v>
      </c>
      <c r="E2745" t="s">
        <v>3229</v>
      </c>
      <c r="F2745" t="s">
        <v>2745</v>
      </c>
      <c r="G2745" t="s">
        <v>2310</v>
      </c>
      <c r="H2745" t="s">
        <v>3065</v>
      </c>
      <c r="I2745" t="s">
        <v>44</v>
      </c>
      <c r="J2745" t="s">
        <v>45</v>
      </c>
      <c r="K2745" t="s">
        <v>109</v>
      </c>
      <c r="L2745" t="s">
        <v>110</v>
      </c>
      <c r="M2745" t="s">
        <v>404</v>
      </c>
      <c r="N2745" t="s">
        <v>405</v>
      </c>
      <c r="O2745" t="s">
        <v>406</v>
      </c>
      <c r="P2745" t="s">
        <v>1812</v>
      </c>
      <c r="Q2745" t="s">
        <v>1813</v>
      </c>
      <c r="R2745" t="s">
        <v>131</v>
      </c>
      <c r="S2745" s="83">
        <v>2878.5</v>
      </c>
      <c r="T2745" s="83">
        <v>21109</v>
      </c>
      <c r="U2745" s="83">
        <v>-18230.5</v>
      </c>
      <c r="V2745" s="83">
        <v>0</v>
      </c>
      <c r="W2745" s="83">
        <v>0</v>
      </c>
      <c r="X2745" s="83">
        <v>162.5981723630552</v>
      </c>
      <c r="Y2745">
        <v>0</v>
      </c>
      <c r="Z2745" s="83">
        <v>-1823.0500000000002</v>
      </c>
      <c r="AA2745" s="83">
        <v>-1660.4518276369449</v>
      </c>
    </row>
    <row r="2746" spans="1:27" x14ac:dyDescent="0.25">
      <c r="A2746" t="s">
        <v>1529</v>
      </c>
      <c r="B2746" t="s">
        <v>1529</v>
      </c>
      <c r="C2746" t="s">
        <v>3227</v>
      </c>
      <c r="D2746" t="s">
        <v>3228</v>
      </c>
      <c r="E2746" t="s">
        <v>3229</v>
      </c>
      <c r="F2746" t="s">
        <v>2745</v>
      </c>
      <c r="G2746" t="s">
        <v>2310</v>
      </c>
      <c r="H2746" t="s">
        <v>3065</v>
      </c>
      <c r="I2746" t="s">
        <v>44</v>
      </c>
      <c r="J2746" t="s">
        <v>45</v>
      </c>
      <c r="K2746" t="s">
        <v>109</v>
      </c>
      <c r="L2746" t="s">
        <v>110</v>
      </c>
      <c r="M2746" t="s">
        <v>404</v>
      </c>
      <c r="N2746" t="s">
        <v>405</v>
      </c>
      <c r="O2746" t="s">
        <v>406</v>
      </c>
      <c r="P2746" t="s">
        <v>1806</v>
      </c>
      <c r="Q2746" t="s">
        <v>1807</v>
      </c>
      <c r="R2746" t="s">
        <v>131</v>
      </c>
      <c r="S2746" s="83">
        <v>1428</v>
      </c>
      <c r="T2746" s="83">
        <v>0</v>
      </c>
      <c r="U2746" s="83">
        <v>1428</v>
      </c>
      <c r="V2746" s="83">
        <v>0</v>
      </c>
      <c r="W2746" s="83">
        <v>0</v>
      </c>
      <c r="X2746" s="83">
        <v>0</v>
      </c>
      <c r="Y2746">
        <v>0</v>
      </c>
      <c r="Z2746" s="83">
        <v>142.80000000000001</v>
      </c>
      <c r="AA2746" s="83">
        <v>142.80000000000001</v>
      </c>
    </row>
    <row r="2747" spans="1:27" x14ac:dyDescent="0.25">
      <c r="A2747" t="s">
        <v>1529</v>
      </c>
      <c r="B2747" t="s">
        <v>1529</v>
      </c>
      <c r="C2747" t="s">
        <v>3227</v>
      </c>
      <c r="D2747" t="s">
        <v>3228</v>
      </c>
      <c r="E2747" t="s">
        <v>3229</v>
      </c>
      <c r="F2747" t="s">
        <v>2745</v>
      </c>
      <c r="G2747" t="s">
        <v>2310</v>
      </c>
      <c r="H2747" t="s">
        <v>3065</v>
      </c>
      <c r="I2747" t="s">
        <v>44</v>
      </c>
      <c r="J2747" t="s">
        <v>45</v>
      </c>
      <c r="K2747" t="s">
        <v>109</v>
      </c>
      <c r="L2747" t="s">
        <v>110</v>
      </c>
      <c r="M2747" t="s">
        <v>404</v>
      </c>
      <c r="N2747" t="s">
        <v>405</v>
      </c>
      <c r="O2747" t="s">
        <v>406</v>
      </c>
      <c r="P2747" t="s">
        <v>717</v>
      </c>
      <c r="Q2747" t="s">
        <v>718</v>
      </c>
      <c r="R2747" t="s">
        <v>131</v>
      </c>
      <c r="S2747" s="83">
        <v>4284</v>
      </c>
      <c r="T2747" s="83">
        <v>16422</v>
      </c>
      <c r="U2747" s="83">
        <v>-12138</v>
      </c>
      <c r="V2747" s="83">
        <v>0</v>
      </c>
      <c r="W2747" s="83">
        <v>0</v>
      </c>
      <c r="X2747" s="83">
        <v>126.49520046170318</v>
      </c>
      <c r="Y2747">
        <v>0</v>
      </c>
      <c r="Z2747" s="83">
        <v>-1213.8</v>
      </c>
      <c r="AA2747" s="83">
        <v>-1087.3047995382967</v>
      </c>
    </row>
    <row r="2748" spans="1:27" x14ac:dyDescent="0.25">
      <c r="A2748" t="s">
        <v>1529</v>
      </c>
      <c r="B2748" t="s">
        <v>1529</v>
      </c>
      <c r="C2748" t="s">
        <v>3227</v>
      </c>
      <c r="D2748" t="s">
        <v>3228</v>
      </c>
      <c r="E2748" t="s">
        <v>3229</v>
      </c>
      <c r="F2748" t="s">
        <v>2745</v>
      </c>
      <c r="G2748" t="s">
        <v>2310</v>
      </c>
      <c r="H2748" t="s">
        <v>3065</v>
      </c>
      <c r="I2748" t="s">
        <v>44</v>
      </c>
      <c r="J2748" t="s">
        <v>45</v>
      </c>
      <c r="K2748" t="s">
        <v>109</v>
      </c>
      <c r="L2748" t="s">
        <v>110</v>
      </c>
      <c r="M2748" t="s">
        <v>404</v>
      </c>
      <c r="N2748" t="s">
        <v>405</v>
      </c>
      <c r="O2748" t="s">
        <v>406</v>
      </c>
      <c r="P2748" t="s">
        <v>719</v>
      </c>
      <c r="Q2748" t="s">
        <v>720</v>
      </c>
      <c r="R2748" t="s">
        <v>131</v>
      </c>
      <c r="S2748" s="83">
        <v>10710</v>
      </c>
      <c r="T2748" s="83">
        <v>9915</v>
      </c>
      <c r="U2748" s="83">
        <v>795</v>
      </c>
      <c r="V2748" s="83">
        <v>0</v>
      </c>
      <c r="W2748" s="83">
        <v>0</v>
      </c>
      <c r="X2748" s="83">
        <v>76.373152635354216</v>
      </c>
      <c r="Y2748">
        <v>0</v>
      </c>
      <c r="Z2748" s="83">
        <v>79.5</v>
      </c>
      <c r="AA2748" s="83">
        <v>155.87315263535424</v>
      </c>
    </row>
    <row r="2749" spans="1:27" x14ac:dyDescent="0.25">
      <c r="A2749" t="s">
        <v>1529</v>
      </c>
      <c r="B2749" t="s">
        <v>1529</v>
      </c>
      <c r="C2749" t="s">
        <v>3227</v>
      </c>
      <c r="D2749" t="s">
        <v>3228</v>
      </c>
      <c r="E2749" t="s">
        <v>3229</v>
      </c>
      <c r="F2749" t="s">
        <v>2745</v>
      </c>
      <c r="G2749" t="s">
        <v>2310</v>
      </c>
      <c r="H2749" t="s">
        <v>3065</v>
      </c>
      <c r="I2749" t="s">
        <v>44</v>
      </c>
      <c r="J2749" t="s">
        <v>45</v>
      </c>
      <c r="K2749" t="s">
        <v>109</v>
      </c>
      <c r="L2749" t="s">
        <v>110</v>
      </c>
      <c r="M2749" t="s">
        <v>404</v>
      </c>
      <c r="N2749" t="s">
        <v>405</v>
      </c>
      <c r="O2749" t="s">
        <v>406</v>
      </c>
      <c r="P2749" t="s">
        <v>2069</v>
      </c>
      <c r="Q2749" t="s">
        <v>2070</v>
      </c>
      <c r="R2749" t="s">
        <v>131</v>
      </c>
      <c r="S2749" s="83">
        <v>3570</v>
      </c>
      <c r="T2749" s="83">
        <v>714</v>
      </c>
      <c r="U2749" s="83">
        <v>2856</v>
      </c>
      <c r="V2749" s="83">
        <v>0</v>
      </c>
      <c r="W2749" s="83">
        <v>0</v>
      </c>
      <c r="X2749" s="83">
        <v>5.499791324421877</v>
      </c>
      <c r="Y2749">
        <v>0</v>
      </c>
      <c r="Z2749" s="83">
        <v>285.60000000000002</v>
      </c>
      <c r="AA2749" s="83">
        <v>291.09979132442186</v>
      </c>
    </row>
    <row r="2750" spans="1:27" x14ac:dyDescent="0.25">
      <c r="A2750" t="s">
        <v>1529</v>
      </c>
      <c r="B2750" t="s">
        <v>1529</v>
      </c>
      <c r="C2750" t="s">
        <v>3227</v>
      </c>
      <c r="D2750" t="s">
        <v>3228</v>
      </c>
      <c r="E2750" t="s">
        <v>3229</v>
      </c>
      <c r="F2750" t="s">
        <v>2745</v>
      </c>
      <c r="G2750" t="s">
        <v>2310</v>
      </c>
      <c r="H2750" t="s">
        <v>3065</v>
      </c>
      <c r="I2750" t="s">
        <v>44</v>
      </c>
      <c r="J2750" t="s">
        <v>45</v>
      </c>
      <c r="K2750" t="s">
        <v>109</v>
      </c>
      <c r="L2750" t="s">
        <v>110</v>
      </c>
      <c r="M2750" t="s">
        <v>404</v>
      </c>
      <c r="N2750" t="s">
        <v>405</v>
      </c>
      <c r="O2750" t="s">
        <v>406</v>
      </c>
      <c r="P2750" t="s">
        <v>3230</v>
      </c>
      <c r="Q2750" t="s">
        <v>3231</v>
      </c>
      <c r="R2750" t="s">
        <v>131</v>
      </c>
      <c r="S2750" s="83">
        <v>3333</v>
      </c>
      <c r="T2750" s="83">
        <v>4444</v>
      </c>
      <c r="U2750" s="83">
        <v>-1111</v>
      </c>
      <c r="V2750" s="83">
        <v>0</v>
      </c>
      <c r="W2750" s="83">
        <v>0</v>
      </c>
      <c r="X2750" s="83">
        <v>34.231194181695834</v>
      </c>
      <c r="Y2750">
        <v>0</v>
      </c>
      <c r="Z2750" s="83">
        <v>-111.10000000000002</v>
      </c>
      <c r="AA2750" s="83">
        <v>-76.868805818304168</v>
      </c>
    </row>
    <row r="2751" spans="1:27" x14ac:dyDescent="0.25">
      <c r="A2751" t="s">
        <v>1529</v>
      </c>
      <c r="B2751" t="s">
        <v>1529</v>
      </c>
      <c r="C2751" t="s">
        <v>3227</v>
      </c>
      <c r="D2751" t="s">
        <v>3228</v>
      </c>
      <c r="E2751" t="s">
        <v>3229</v>
      </c>
      <c r="F2751" t="s">
        <v>2745</v>
      </c>
      <c r="G2751" t="s">
        <v>2310</v>
      </c>
      <c r="H2751" t="s">
        <v>3065</v>
      </c>
      <c r="I2751" t="s">
        <v>44</v>
      </c>
      <c r="J2751" t="s">
        <v>45</v>
      </c>
      <c r="K2751" t="s">
        <v>109</v>
      </c>
      <c r="L2751" t="s">
        <v>110</v>
      </c>
      <c r="M2751" t="s">
        <v>529</v>
      </c>
      <c r="N2751" t="s">
        <v>530</v>
      </c>
      <c r="O2751" t="s">
        <v>531</v>
      </c>
      <c r="P2751" t="s">
        <v>532</v>
      </c>
      <c r="Q2751" t="s">
        <v>533</v>
      </c>
      <c r="R2751" t="s">
        <v>131</v>
      </c>
      <c r="S2751" s="83">
        <v>0</v>
      </c>
      <c r="T2751" s="83">
        <v>1256.8499999999999</v>
      </c>
      <c r="U2751" s="83">
        <v>-1256.8499999999999</v>
      </c>
      <c r="V2751" s="83">
        <v>0</v>
      </c>
      <c r="W2751" s="83">
        <v>0</v>
      </c>
      <c r="X2751" s="83">
        <v>9.6812503166661568</v>
      </c>
      <c r="Y2751">
        <v>0</v>
      </c>
      <c r="Z2751" s="83">
        <v>-125.685</v>
      </c>
      <c r="AA2751" s="83">
        <v>-116.00374968333385</v>
      </c>
    </row>
    <row r="2752" spans="1:27" x14ac:dyDescent="0.25">
      <c r="A2752" t="s">
        <v>1529</v>
      </c>
      <c r="B2752" t="s">
        <v>1529</v>
      </c>
      <c r="C2752" t="s">
        <v>3227</v>
      </c>
      <c r="D2752" t="s">
        <v>3228</v>
      </c>
      <c r="E2752" t="s">
        <v>3229</v>
      </c>
      <c r="F2752" t="s">
        <v>2745</v>
      </c>
      <c r="G2752" t="s">
        <v>2310</v>
      </c>
      <c r="H2752" t="s">
        <v>3065</v>
      </c>
      <c r="I2752" t="s">
        <v>44</v>
      </c>
      <c r="J2752" t="s">
        <v>45</v>
      </c>
      <c r="K2752" t="s">
        <v>109</v>
      </c>
      <c r="L2752" t="s">
        <v>110</v>
      </c>
      <c r="M2752" t="s">
        <v>529</v>
      </c>
      <c r="N2752" t="s">
        <v>530</v>
      </c>
      <c r="O2752" t="s">
        <v>531</v>
      </c>
      <c r="P2752" t="s">
        <v>2241</v>
      </c>
      <c r="Q2752" t="s">
        <v>2242</v>
      </c>
      <c r="R2752" t="s">
        <v>131</v>
      </c>
      <c r="S2752" s="83">
        <v>0</v>
      </c>
      <c r="T2752" s="83">
        <v>8505</v>
      </c>
      <c r="U2752" s="83">
        <v>-8505</v>
      </c>
      <c r="V2752" s="83">
        <v>0</v>
      </c>
      <c r="W2752" s="83">
        <v>0</v>
      </c>
      <c r="X2752" s="83">
        <v>65.512220187966477</v>
      </c>
      <c r="Y2752">
        <v>0</v>
      </c>
      <c r="Z2752" s="83">
        <v>-850.5</v>
      </c>
      <c r="AA2752" s="83">
        <v>-784.98777981203352</v>
      </c>
    </row>
    <row r="2753" spans="1:27" x14ac:dyDescent="0.25">
      <c r="A2753" t="s">
        <v>1529</v>
      </c>
      <c r="B2753" t="s">
        <v>1529</v>
      </c>
      <c r="C2753" t="s">
        <v>3227</v>
      </c>
      <c r="D2753" t="s">
        <v>3228</v>
      </c>
      <c r="E2753" t="s">
        <v>3229</v>
      </c>
      <c r="F2753" t="s">
        <v>2745</v>
      </c>
      <c r="G2753" t="s">
        <v>2310</v>
      </c>
      <c r="H2753" t="s">
        <v>3065</v>
      </c>
      <c r="I2753" t="s">
        <v>44</v>
      </c>
      <c r="J2753" t="s">
        <v>45</v>
      </c>
      <c r="K2753" t="s">
        <v>109</v>
      </c>
      <c r="L2753" t="s">
        <v>110</v>
      </c>
      <c r="M2753" t="s">
        <v>529</v>
      </c>
      <c r="N2753" t="s">
        <v>530</v>
      </c>
      <c r="O2753" t="s">
        <v>531</v>
      </c>
      <c r="P2753" t="s">
        <v>3232</v>
      </c>
      <c r="Q2753" t="s">
        <v>3233</v>
      </c>
      <c r="R2753" t="s">
        <v>131</v>
      </c>
      <c r="S2753" s="83">
        <v>510.3</v>
      </c>
      <c r="T2753" s="83">
        <v>10205.999999999998</v>
      </c>
      <c r="U2753" s="83">
        <v>-9695.6999999999989</v>
      </c>
      <c r="V2753" s="83">
        <v>0</v>
      </c>
      <c r="W2753" s="83">
        <v>0</v>
      </c>
      <c r="X2753" s="83">
        <v>78.614664225559764</v>
      </c>
      <c r="Y2753">
        <v>0</v>
      </c>
      <c r="Z2753" s="83">
        <v>-969.56999999999994</v>
      </c>
      <c r="AA2753" s="83">
        <v>-890.95533577444019</v>
      </c>
    </row>
    <row r="2754" spans="1:27" x14ac:dyDescent="0.25">
      <c r="A2754" t="s">
        <v>1529</v>
      </c>
      <c r="B2754" t="s">
        <v>1529</v>
      </c>
      <c r="C2754" t="s">
        <v>3227</v>
      </c>
      <c r="D2754" t="s">
        <v>3228</v>
      </c>
      <c r="E2754" t="s">
        <v>3229</v>
      </c>
      <c r="F2754" t="s">
        <v>2745</v>
      </c>
      <c r="G2754" t="s">
        <v>2310</v>
      </c>
      <c r="H2754" t="s">
        <v>3065</v>
      </c>
      <c r="I2754" t="s">
        <v>44</v>
      </c>
      <c r="J2754" t="s">
        <v>45</v>
      </c>
      <c r="K2754" t="s">
        <v>109</v>
      </c>
      <c r="L2754" t="s">
        <v>110</v>
      </c>
      <c r="M2754" t="s">
        <v>529</v>
      </c>
      <c r="N2754" t="s">
        <v>530</v>
      </c>
      <c r="O2754" t="s">
        <v>531</v>
      </c>
      <c r="P2754" t="s">
        <v>2030</v>
      </c>
      <c r="Q2754" t="s">
        <v>2031</v>
      </c>
      <c r="R2754" t="s">
        <v>131</v>
      </c>
      <c r="S2754" s="83">
        <v>15624</v>
      </c>
      <c r="T2754" s="83">
        <v>30744</v>
      </c>
      <c r="U2754" s="83">
        <v>-15120</v>
      </c>
      <c r="V2754" s="83">
        <v>0</v>
      </c>
      <c r="W2754" s="83">
        <v>0</v>
      </c>
      <c r="X2754" s="83">
        <v>236.81454408687142</v>
      </c>
      <c r="Y2754">
        <v>0</v>
      </c>
      <c r="Z2754" s="83">
        <v>-1512</v>
      </c>
      <c r="AA2754" s="83">
        <v>-1275.1854559131284</v>
      </c>
    </row>
    <row r="2755" spans="1:27" x14ac:dyDescent="0.25">
      <c r="A2755" t="s">
        <v>1529</v>
      </c>
      <c r="B2755" t="s">
        <v>1529</v>
      </c>
      <c r="C2755" t="s">
        <v>3227</v>
      </c>
      <c r="D2755" t="s">
        <v>3228</v>
      </c>
      <c r="E2755" t="s">
        <v>3229</v>
      </c>
      <c r="F2755" t="s">
        <v>2745</v>
      </c>
      <c r="G2755" t="s">
        <v>2310</v>
      </c>
      <c r="H2755" t="s">
        <v>3065</v>
      </c>
      <c r="I2755" t="s">
        <v>44</v>
      </c>
      <c r="J2755" t="s">
        <v>45</v>
      </c>
      <c r="K2755" t="s">
        <v>109</v>
      </c>
      <c r="L2755" t="s">
        <v>110</v>
      </c>
      <c r="M2755" t="s">
        <v>529</v>
      </c>
      <c r="N2755" t="s">
        <v>530</v>
      </c>
      <c r="O2755" t="s">
        <v>531</v>
      </c>
      <c r="P2755" t="s">
        <v>3897</v>
      </c>
      <c r="Q2755" t="s">
        <v>3898</v>
      </c>
      <c r="R2755" t="s">
        <v>131</v>
      </c>
      <c r="S2755" s="83">
        <v>0</v>
      </c>
      <c r="T2755" s="83">
        <v>1801.8</v>
      </c>
      <c r="U2755" s="83">
        <v>-1801.8</v>
      </c>
      <c r="V2755" s="83">
        <v>0</v>
      </c>
      <c r="W2755" s="83">
        <v>0</v>
      </c>
      <c r="X2755" s="83">
        <v>13.878885165746972</v>
      </c>
      <c r="Y2755">
        <v>0</v>
      </c>
      <c r="Z2755" s="83">
        <v>-180.18</v>
      </c>
      <c r="AA2755" s="83">
        <v>-166.30111483425304</v>
      </c>
    </row>
    <row r="2756" spans="1:27" x14ac:dyDescent="0.25">
      <c r="A2756" t="s">
        <v>1529</v>
      </c>
      <c r="B2756" t="s">
        <v>1529</v>
      </c>
      <c r="C2756" t="s">
        <v>3227</v>
      </c>
      <c r="D2756" t="s">
        <v>3228</v>
      </c>
      <c r="E2756" t="s">
        <v>3229</v>
      </c>
      <c r="F2756" t="s">
        <v>2745</v>
      </c>
      <c r="G2756" t="s">
        <v>2310</v>
      </c>
      <c r="H2756" t="s">
        <v>3065</v>
      </c>
      <c r="I2756" t="s">
        <v>44</v>
      </c>
      <c r="J2756" t="s">
        <v>45</v>
      </c>
      <c r="K2756" t="s">
        <v>109</v>
      </c>
      <c r="L2756" t="s">
        <v>110</v>
      </c>
      <c r="M2756" t="s">
        <v>529</v>
      </c>
      <c r="N2756" t="s">
        <v>530</v>
      </c>
      <c r="O2756" t="s">
        <v>531</v>
      </c>
      <c r="P2756" t="s">
        <v>4038</v>
      </c>
      <c r="Q2756" t="s">
        <v>4039</v>
      </c>
      <c r="R2756" t="s">
        <v>131</v>
      </c>
      <c r="S2756" s="83">
        <v>0</v>
      </c>
      <c r="T2756" s="83">
        <v>1480.5</v>
      </c>
      <c r="U2756" s="83">
        <v>-1480.5</v>
      </c>
      <c r="V2756" s="83">
        <v>0</v>
      </c>
      <c r="W2756" s="83">
        <v>0</v>
      </c>
      <c r="X2756" s="83">
        <v>11.403979069757128</v>
      </c>
      <c r="Y2756">
        <v>0</v>
      </c>
      <c r="Z2756" s="83">
        <v>-148.05000000000001</v>
      </c>
      <c r="AA2756" s="83">
        <v>-136.64602093024288</v>
      </c>
    </row>
    <row r="2757" spans="1:27" x14ac:dyDescent="0.25">
      <c r="A2757" t="s">
        <v>1529</v>
      </c>
      <c r="B2757" t="s">
        <v>1529</v>
      </c>
      <c r="C2757" t="s">
        <v>3227</v>
      </c>
      <c r="D2757" t="s">
        <v>3228</v>
      </c>
      <c r="E2757" t="s">
        <v>3229</v>
      </c>
      <c r="F2757" t="s">
        <v>2745</v>
      </c>
      <c r="G2757" t="s">
        <v>2310</v>
      </c>
      <c r="H2757" t="s">
        <v>3065</v>
      </c>
      <c r="I2757" t="s">
        <v>44</v>
      </c>
      <c r="J2757" t="s">
        <v>45</v>
      </c>
      <c r="K2757" t="s">
        <v>109</v>
      </c>
      <c r="L2757" t="s">
        <v>110</v>
      </c>
      <c r="M2757" t="s">
        <v>529</v>
      </c>
      <c r="N2757" t="s">
        <v>530</v>
      </c>
      <c r="O2757" t="s">
        <v>531</v>
      </c>
      <c r="P2757" t="s">
        <v>4040</v>
      </c>
      <c r="Q2757" t="s">
        <v>4041</v>
      </c>
      <c r="R2757" t="s">
        <v>131</v>
      </c>
      <c r="S2757" s="83">
        <v>0</v>
      </c>
      <c r="T2757" s="83">
        <v>750.75</v>
      </c>
      <c r="U2757" s="83">
        <v>-750.75</v>
      </c>
      <c r="V2757" s="83">
        <v>0</v>
      </c>
      <c r="W2757" s="83">
        <v>0</v>
      </c>
      <c r="X2757" s="83">
        <v>5.782868819061239</v>
      </c>
      <c r="Y2757">
        <v>0</v>
      </c>
      <c r="Z2757" s="83">
        <v>-75.075000000000003</v>
      </c>
      <c r="AA2757" s="83">
        <v>-69.292131180938767</v>
      </c>
    </row>
    <row r="2758" spans="1:27" x14ac:dyDescent="0.25">
      <c r="A2758" t="s">
        <v>1529</v>
      </c>
      <c r="B2758" t="s">
        <v>1529</v>
      </c>
      <c r="C2758" t="s">
        <v>3227</v>
      </c>
      <c r="D2758" t="s">
        <v>3228</v>
      </c>
      <c r="E2758" t="s">
        <v>3229</v>
      </c>
      <c r="F2758" t="s">
        <v>2745</v>
      </c>
      <c r="G2758" t="s">
        <v>2310</v>
      </c>
      <c r="H2758" t="s">
        <v>3065</v>
      </c>
      <c r="I2758" t="s">
        <v>44</v>
      </c>
      <c r="J2758" t="s">
        <v>45</v>
      </c>
      <c r="K2758" t="s">
        <v>109</v>
      </c>
      <c r="L2758" t="s">
        <v>110</v>
      </c>
      <c r="M2758" t="s">
        <v>529</v>
      </c>
      <c r="N2758" t="s">
        <v>530</v>
      </c>
      <c r="O2758" t="s">
        <v>531</v>
      </c>
      <c r="P2758" t="s">
        <v>4042</v>
      </c>
      <c r="Q2758" t="s">
        <v>4043</v>
      </c>
      <c r="R2758" t="s">
        <v>131</v>
      </c>
      <c r="S2758" s="83">
        <v>0</v>
      </c>
      <c r="T2758" s="83">
        <v>14798.7</v>
      </c>
      <c r="U2758" s="83">
        <v>-14798.7</v>
      </c>
      <c r="V2758" s="83">
        <v>0</v>
      </c>
      <c r="W2758" s="83">
        <v>0</v>
      </c>
      <c r="X2758" s="83">
        <v>113.99126312706169</v>
      </c>
      <c r="Y2758">
        <v>0</v>
      </c>
      <c r="Z2758" s="83">
        <v>-1479.8700000000001</v>
      </c>
      <c r="AA2758" s="83">
        <v>-1365.8787368729384</v>
      </c>
    </row>
    <row r="2759" spans="1:27" x14ac:dyDescent="0.25">
      <c r="A2759" t="s">
        <v>1529</v>
      </c>
      <c r="B2759" t="s">
        <v>1529</v>
      </c>
      <c r="C2759" t="s">
        <v>3227</v>
      </c>
      <c r="D2759" t="s">
        <v>3228</v>
      </c>
      <c r="E2759" t="s">
        <v>3229</v>
      </c>
      <c r="F2759" t="s">
        <v>2745</v>
      </c>
      <c r="G2759" t="s">
        <v>2310</v>
      </c>
      <c r="H2759" t="s">
        <v>3065</v>
      </c>
      <c r="I2759" t="s">
        <v>44</v>
      </c>
      <c r="J2759" t="s">
        <v>45</v>
      </c>
      <c r="K2759" t="s">
        <v>109</v>
      </c>
      <c r="L2759" t="s">
        <v>110</v>
      </c>
      <c r="M2759" t="s">
        <v>529</v>
      </c>
      <c r="N2759" t="s">
        <v>530</v>
      </c>
      <c r="O2759" t="s">
        <v>1262</v>
      </c>
      <c r="P2759" t="s">
        <v>1822</v>
      </c>
      <c r="Q2759" t="s">
        <v>1823</v>
      </c>
      <c r="R2759" t="s">
        <v>131</v>
      </c>
      <c r="S2759" s="83">
        <v>5207.7</v>
      </c>
      <c r="T2759" s="83">
        <v>0</v>
      </c>
      <c r="U2759" s="83">
        <v>5207.7</v>
      </c>
      <c r="V2759" s="83">
        <v>0</v>
      </c>
      <c r="W2759" s="83">
        <v>0</v>
      </c>
      <c r="X2759" s="83">
        <v>0</v>
      </c>
      <c r="Y2759">
        <v>0</v>
      </c>
      <c r="Z2759" s="83">
        <v>520.77</v>
      </c>
      <c r="AA2759" s="83">
        <v>520.77</v>
      </c>
    </row>
    <row r="2760" spans="1:27" x14ac:dyDescent="0.25">
      <c r="A2760" t="s">
        <v>1529</v>
      </c>
      <c r="B2760" t="s">
        <v>1529</v>
      </c>
      <c r="C2760" t="s">
        <v>3227</v>
      </c>
      <c r="D2760" t="s">
        <v>3228</v>
      </c>
      <c r="E2760" t="s">
        <v>3229</v>
      </c>
      <c r="F2760" t="s">
        <v>2745</v>
      </c>
      <c r="G2760" t="s">
        <v>2310</v>
      </c>
      <c r="H2760" t="s">
        <v>3065</v>
      </c>
      <c r="I2760" t="s">
        <v>44</v>
      </c>
      <c r="J2760" t="s">
        <v>45</v>
      </c>
      <c r="K2760" t="s">
        <v>109</v>
      </c>
      <c r="L2760" t="s">
        <v>110</v>
      </c>
      <c r="M2760" t="s">
        <v>529</v>
      </c>
      <c r="N2760" t="s">
        <v>530</v>
      </c>
      <c r="O2760" t="s">
        <v>1262</v>
      </c>
      <c r="P2760" t="s">
        <v>2071</v>
      </c>
      <c r="Q2760" t="s">
        <v>2072</v>
      </c>
      <c r="R2760" t="s">
        <v>131</v>
      </c>
      <c r="S2760" s="83">
        <v>62492.399999999987</v>
      </c>
      <c r="T2760" s="83">
        <v>93738.599999999991</v>
      </c>
      <c r="U2760" s="83">
        <v>-31246.200000000004</v>
      </c>
      <c r="V2760" s="83">
        <v>0</v>
      </c>
      <c r="W2760" s="83">
        <v>0</v>
      </c>
      <c r="X2760" s="83">
        <v>722.0486541224825</v>
      </c>
      <c r="Y2760">
        <v>0</v>
      </c>
      <c r="Z2760" s="83">
        <v>-3124.62</v>
      </c>
      <c r="AA2760" s="83">
        <v>-2402.5713458775181</v>
      </c>
    </row>
    <row r="2761" spans="1:27" x14ac:dyDescent="0.25">
      <c r="A2761" t="s">
        <v>1529</v>
      </c>
      <c r="B2761" t="s">
        <v>1529</v>
      </c>
      <c r="C2761" t="s">
        <v>3227</v>
      </c>
      <c r="D2761" t="s">
        <v>3228</v>
      </c>
      <c r="E2761" t="s">
        <v>3229</v>
      </c>
      <c r="F2761" t="s">
        <v>2745</v>
      </c>
      <c r="G2761" t="s">
        <v>2310</v>
      </c>
      <c r="H2761" t="s">
        <v>3065</v>
      </c>
      <c r="I2761" t="s">
        <v>44</v>
      </c>
      <c r="J2761" t="s">
        <v>45</v>
      </c>
      <c r="K2761" t="s">
        <v>109</v>
      </c>
      <c r="L2761" t="s">
        <v>110</v>
      </c>
      <c r="M2761" t="s">
        <v>529</v>
      </c>
      <c r="N2761" t="s">
        <v>1263</v>
      </c>
      <c r="O2761" t="s">
        <v>1264</v>
      </c>
      <c r="P2761" t="s">
        <v>1265</v>
      </c>
      <c r="Q2761" t="s">
        <v>1266</v>
      </c>
      <c r="R2761" t="s">
        <v>131</v>
      </c>
      <c r="S2761" s="83">
        <v>3625.2000000000003</v>
      </c>
      <c r="T2761" s="83">
        <v>2416.8000000000002</v>
      </c>
      <c r="U2761" s="83">
        <v>1208.4000000000001</v>
      </c>
      <c r="V2761" s="83">
        <v>0</v>
      </c>
      <c r="W2761" s="83">
        <v>0</v>
      </c>
      <c r="X2761" s="83">
        <v>18.616100382160777</v>
      </c>
      <c r="Y2761">
        <v>0</v>
      </c>
      <c r="Z2761" s="83">
        <v>120.84</v>
      </c>
      <c r="AA2761" s="83">
        <v>139.45610038216077</v>
      </c>
    </row>
    <row r="2762" spans="1:27" x14ac:dyDescent="0.25">
      <c r="A2762" t="s">
        <v>1529</v>
      </c>
      <c r="B2762" t="s">
        <v>1529</v>
      </c>
      <c r="C2762" t="s">
        <v>3227</v>
      </c>
      <c r="D2762" t="s">
        <v>3228</v>
      </c>
      <c r="E2762" t="s">
        <v>3229</v>
      </c>
      <c r="F2762" t="s">
        <v>2745</v>
      </c>
      <c r="G2762" t="s">
        <v>2310</v>
      </c>
      <c r="H2762" t="s">
        <v>3065</v>
      </c>
      <c r="I2762" t="s">
        <v>44</v>
      </c>
      <c r="J2762" t="s">
        <v>45</v>
      </c>
      <c r="K2762" t="s">
        <v>109</v>
      </c>
      <c r="L2762" t="s">
        <v>110</v>
      </c>
      <c r="M2762" t="s">
        <v>529</v>
      </c>
      <c r="N2762" t="s">
        <v>1263</v>
      </c>
      <c r="O2762" t="s">
        <v>1264</v>
      </c>
      <c r="P2762" t="s">
        <v>2904</v>
      </c>
      <c r="Q2762" t="s">
        <v>2905</v>
      </c>
      <c r="R2762" t="s">
        <v>131</v>
      </c>
      <c r="S2762" s="83">
        <v>3625.2000000000003</v>
      </c>
      <c r="T2762" s="83">
        <v>2416.8000000000002</v>
      </c>
      <c r="U2762" s="83">
        <v>1208.4000000000001</v>
      </c>
      <c r="V2762" s="83">
        <v>0</v>
      </c>
      <c r="W2762" s="83">
        <v>0</v>
      </c>
      <c r="X2762" s="83">
        <v>18.616100382160777</v>
      </c>
      <c r="Y2762">
        <v>0</v>
      </c>
      <c r="Z2762" s="83">
        <v>120.84</v>
      </c>
      <c r="AA2762" s="83">
        <v>139.45610038216077</v>
      </c>
    </row>
    <row r="2763" spans="1:27" x14ac:dyDescent="0.25">
      <c r="A2763" t="s">
        <v>1529</v>
      </c>
      <c r="B2763" t="s">
        <v>1529</v>
      </c>
      <c r="C2763" t="s">
        <v>3227</v>
      </c>
      <c r="D2763" t="s">
        <v>3228</v>
      </c>
      <c r="E2763" t="s">
        <v>3229</v>
      </c>
      <c r="F2763" t="s">
        <v>2745</v>
      </c>
      <c r="G2763" t="s">
        <v>2310</v>
      </c>
      <c r="H2763" t="s">
        <v>3065</v>
      </c>
      <c r="I2763" t="s">
        <v>44</v>
      </c>
      <c r="J2763" t="s">
        <v>45</v>
      </c>
      <c r="K2763" t="s">
        <v>109</v>
      </c>
      <c r="L2763" t="s">
        <v>110</v>
      </c>
      <c r="M2763" t="s">
        <v>529</v>
      </c>
      <c r="N2763" t="s">
        <v>1263</v>
      </c>
      <c r="O2763" t="s">
        <v>1264</v>
      </c>
      <c r="P2763" t="s">
        <v>1525</v>
      </c>
      <c r="Q2763" t="s">
        <v>1971</v>
      </c>
      <c r="R2763" t="s">
        <v>131</v>
      </c>
      <c r="S2763" s="83">
        <v>1420.4</v>
      </c>
      <c r="T2763" s="83">
        <v>2840.8</v>
      </c>
      <c r="U2763" s="83">
        <v>-1420.4</v>
      </c>
      <c r="V2763" s="83">
        <v>0</v>
      </c>
      <c r="W2763" s="83">
        <v>0</v>
      </c>
      <c r="X2763" s="83">
        <v>21.882082905346877</v>
      </c>
      <c r="Y2763">
        <v>0</v>
      </c>
      <c r="Z2763" s="83">
        <v>-142.04000000000002</v>
      </c>
      <c r="AA2763" s="83">
        <v>-120.15791709465316</v>
      </c>
    </row>
    <row r="2764" spans="1:27" x14ac:dyDescent="0.25">
      <c r="A2764" t="s">
        <v>1529</v>
      </c>
      <c r="B2764" t="s">
        <v>1529</v>
      </c>
      <c r="C2764" t="s">
        <v>3227</v>
      </c>
      <c r="D2764" t="s">
        <v>3228</v>
      </c>
      <c r="E2764" t="s">
        <v>3229</v>
      </c>
      <c r="F2764" t="s">
        <v>2745</v>
      </c>
      <c r="G2764" t="s">
        <v>2310</v>
      </c>
      <c r="H2764" t="s">
        <v>3065</v>
      </c>
      <c r="I2764" t="s">
        <v>44</v>
      </c>
      <c r="J2764" t="s">
        <v>45</v>
      </c>
      <c r="K2764" t="s">
        <v>109</v>
      </c>
      <c r="L2764" t="s">
        <v>110</v>
      </c>
      <c r="M2764" t="s">
        <v>529</v>
      </c>
      <c r="N2764" t="s">
        <v>1263</v>
      </c>
      <c r="O2764" t="s">
        <v>1264</v>
      </c>
      <c r="P2764" t="s">
        <v>1967</v>
      </c>
      <c r="Q2764" t="s">
        <v>1968</v>
      </c>
      <c r="R2764" t="s">
        <v>131</v>
      </c>
      <c r="S2764" s="83">
        <v>1420.4</v>
      </c>
      <c r="T2764" s="83">
        <v>2840.8</v>
      </c>
      <c r="U2764" s="83">
        <v>-1420.4</v>
      </c>
      <c r="V2764" s="83">
        <v>0</v>
      </c>
      <c r="W2764" s="83">
        <v>0</v>
      </c>
      <c r="X2764" s="83">
        <v>21.882082905346877</v>
      </c>
      <c r="Y2764">
        <v>0</v>
      </c>
      <c r="Z2764" s="83">
        <v>-142.04000000000002</v>
      </c>
      <c r="AA2764" s="83">
        <v>-120.15791709465316</v>
      </c>
    </row>
    <row r="2765" spans="1:27" x14ac:dyDescent="0.25">
      <c r="A2765" t="s">
        <v>1529</v>
      </c>
      <c r="B2765" t="s">
        <v>1529</v>
      </c>
      <c r="C2765" t="s">
        <v>3227</v>
      </c>
      <c r="D2765" t="s">
        <v>3228</v>
      </c>
      <c r="E2765" t="s">
        <v>3229</v>
      </c>
      <c r="F2765" t="s">
        <v>2745</v>
      </c>
      <c r="G2765" t="s">
        <v>2310</v>
      </c>
      <c r="H2765" t="s">
        <v>3065</v>
      </c>
      <c r="I2765" t="s">
        <v>44</v>
      </c>
      <c r="J2765" t="s">
        <v>45</v>
      </c>
      <c r="K2765" t="s">
        <v>109</v>
      </c>
      <c r="L2765" t="s">
        <v>110</v>
      </c>
      <c r="M2765" t="s">
        <v>529</v>
      </c>
      <c r="N2765" t="s">
        <v>1263</v>
      </c>
      <c r="O2765" t="s">
        <v>1264</v>
      </c>
      <c r="P2765" t="s">
        <v>1969</v>
      </c>
      <c r="Q2765" t="s">
        <v>1970</v>
      </c>
      <c r="R2765" t="s">
        <v>131</v>
      </c>
      <c r="S2765" s="83">
        <v>1420.4</v>
      </c>
      <c r="T2765" s="83">
        <v>2840.8</v>
      </c>
      <c r="U2765" s="83">
        <v>-1420.4</v>
      </c>
      <c r="V2765" s="83">
        <v>0</v>
      </c>
      <c r="W2765" s="83">
        <v>0</v>
      </c>
      <c r="X2765" s="83">
        <v>21.882082905346877</v>
      </c>
      <c r="Y2765">
        <v>0</v>
      </c>
      <c r="Z2765" s="83">
        <v>-142.04000000000002</v>
      </c>
      <c r="AA2765" s="83">
        <v>-120.15791709465316</v>
      </c>
    </row>
    <row r="2766" spans="1:27" x14ac:dyDescent="0.25">
      <c r="A2766" t="s">
        <v>1529</v>
      </c>
      <c r="B2766" t="s">
        <v>1529</v>
      </c>
      <c r="C2766" t="s">
        <v>3227</v>
      </c>
      <c r="D2766" t="s">
        <v>3228</v>
      </c>
      <c r="E2766" t="s">
        <v>3229</v>
      </c>
      <c r="F2766" t="s">
        <v>2745</v>
      </c>
      <c r="G2766" t="s">
        <v>2310</v>
      </c>
      <c r="H2766" t="s">
        <v>3065</v>
      </c>
      <c r="I2766" t="s">
        <v>44</v>
      </c>
      <c r="J2766" t="s">
        <v>45</v>
      </c>
      <c r="K2766" t="s">
        <v>109</v>
      </c>
      <c r="L2766" t="s">
        <v>110</v>
      </c>
      <c r="M2766" t="s">
        <v>529</v>
      </c>
      <c r="N2766" t="s">
        <v>1263</v>
      </c>
      <c r="O2766" t="s">
        <v>1264</v>
      </c>
      <c r="P2766" t="s">
        <v>4044</v>
      </c>
      <c r="Q2766" t="s">
        <v>4045</v>
      </c>
      <c r="R2766" t="s">
        <v>131</v>
      </c>
      <c r="S2766" s="83">
        <v>3674.7000000000003</v>
      </c>
      <c r="T2766" s="83">
        <v>0</v>
      </c>
      <c r="U2766" s="83">
        <v>3674.7000000000003</v>
      </c>
      <c r="V2766" s="83">
        <v>0</v>
      </c>
      <c r="W2766" s="83">
        <v>0</v>
      </c>
      <c r="X2766" s="83">
        <v>0</v>
      </c>
      <c r="Y2766">
        <v>0</v>
      </c>
      <c r="Z2766" s="83">
        <v>367.47</v>
      </c>
      <c r="AA2766" s="83">
        <v>367.47</v>
      </c>
    </row>
    <row r="2767" spans="1:27" x14ac:dyDescent="0.25">
      <c r="A2767" t="s">
        <v>1529</v>
      </c>
      <c r="B2767" t="s">
        <v>1529</v>
      </c>
      <c r="C2767" t="s">
        <v>3227</v>
      </c>
      <c r="D2767" t="s">
        <v>3228</v>
      </c>
      <c r="E2767" t="s">
        <v>3229</v>
      </c>
      <c r="F2767" t="s">
        <v>2745</v>
      </c>
      <c r="G2767" t="s">
        <v>2310</v>
      </c>
      <c r="H2767" t="s">
        <v>3065</v>
      </c>
      <c r="I2767" t="s">
        <v>44</v>
      </c>
      <c r="J2767" t="s">
        <v>45</v>
      </c>
      <c r="K2767" t="s">
        <v>109</v>
      </c>
      <c r="L2767" t="s">
        <v>110</v>
      </c>
      <c r="M2767" t="s">
        <v>901</v>
      </c>
      <c r="N2767" t="s">
        <v>902</v>
      </c>
      <c r="O2767" t="s">
        <v>1267</v>
      </c>
      <c r="P2767" t="s">
        <v>1268</v>
      </c>
      <c r="Q2767" t="s">
        <v>1269</v>
      </c>
      <c r="R2767" t="s">
        <v>131</v>
      </c>
      <c r="S2767" s="83">
        <v>0</v>
      </c>
      <c r="T2767" s="83">
        <v>134</v>
      </c>
      <c r="U2767" s="83">
        <v>-134</v>
      </c>
      <c r="V2767" s="83">
        <v>0</v>
      </c>
      <c r="W2767" s="83">
        <v>0</v>
      </c>
      <c r="X2767" s="83">
        <v>1.0321737219503242</v>
      </c>
      <c r="Y2767">
        <v>0</v>
      </c>
      <c r="Z2767" s="83">
        <v>-13.4</v>
      </c>
      <c r="AA2767" s="83">
        <v>-12.367826278049677</v>
      </c>
    </row>
    <row r="2768" spans="1:27" x14ac:dyDescent="0.25">
      <c r="A2768" t="s">
        <v>1529</v>
      </c>
      <c r="B2768" t="s">
        <v>1529</v>
      </c>
      <c r="C2768" t="s">
        <v>3227</v>
      </c>
      <c r="D2768" t="s">
        <v>3228</v>
      </c>
      <c r="E2768" t="s">
        <v>3229</v>
      </c>
      <c r="F2768" t="s">
        <v>2745</v>
      </c>
      <c r="G2768" t="s">
        <v>2310</v>
      </c>
      <c r="H2768" t="s">
        <v>3065</v>
      </c>
      <c r="I2768" t="s">
        <v>44</v>
      </c>
      <c r="J2768" t="s">
        <v>45</v>
      </c>
      <c r="K2768" t="s">
        <v>111</v>
      </c>
      <c r="L2768" t="s">
        <v>112</v>
      </c>
      <c r="M2768" t="s">
        <v>1118</v>
      </c>
      <c r="N2768" t="s">
        <v>1119</v>
      </c>
      <c r="O2768" t="s">
        <v>1118</v>
      </c>
      <c r="P2768" t="s">
        <v>4046</v>
      </c>
      <c r="Q2768" t="s">
        <v>4047</v>
      </c>
      <c r="R2768" t="s">
        <v>131</v>
      </c>
      <c r="S2768" s="83">
        <v>0</v>
      </c>
      <c r="T2768" s="83">
        <v>174</v>
      </c>
      <c r="U2768" s="83">
        <v>-174</v>
      </c>
      <c r="V2768" s="83">
        <v>0</v>
      </c>
      <c r="W2768" s="83">
        <v>0</v>
      </c>
      <c r="X2768" s="83">
        <v>1.340285280741466</v>
      </c>
      <c r="Y2768">
        <v>0</v>
      </c>
      <c r="Z2768" s="83">
        <v>-17.400000000000002</v>
      </c>
      <c r="AA2768" s="83">
        <v>-16.059714719258537</v>
      </c>
    </row>
    <row r="2769" spans="1:27" x14ac:dyDescent="0.25">
      <c r="A2769" t="s">
        <v>1529</v>
      </c>
      <c r="B2769" t="s">
        <v>1529</v>
      </c>
      <c r="C2769" t="s">
        <v>3227</v>
      </c>
      <c r="D2769" t="s">
        <v>3228</v>
      </c>
      <c r="E2769" t="s">
        <v>3229</v>
      </c>
      <c r="F2769" t="s">
        <v>2745</v>
      </c>
      <c r="G2769" t="s">
        <v>2310</v>
      </c>
      <c r="H2769" t="s">
        <v>3065</v>
      </c>
      <c r="I2769" t="s">
        <v>44</v>
      </c>
      <c r="J2769" t="s">
        <v>45</v>
      </c>
      <c r="K2769" t="s">
        <v>66</v>
      </c>
      <c r="L2769" t="s">
        <v>67</v>
      </c>
      <c r="M2769" t="s">
        <v>1121</v>
      </c>
      <c r="N2769" t="s">
        <v>1516</v>
      </c>
      <c r="O2769" t="s">
        <v>2800</v>
      </c>
      <c r="P2769" t="s">
        <v>4048</v>
      </c>
      <c r="Q2769" t="s">
        <v>4049</v>
      </c>
      <c r="R2769" t="s">
        <v>131</v>
      </c>
      <c r="S2769" s="83">
        <v>0</v>
      </c>
      <c r="T2769" s="83">
        <v>497</v>
      </c>
      <c r="U2769" s="83">
        <v>-497</v>
      </c>
      <c r="V2769" s="83">
        <v>0</v>
      </c>
      <c r="W2769" s="83">
        <v>0</v>
      </c>
      <c r="X2769" s="83">
        <v>3.8282861179799346</v>
      </c>
      <c r="Y2769">
        <v>0</v>
      </c>
      <c r="Z2769" s="83">
        <v>-49.7</v>
      </c>
      <c r="AA2769" s="83">
        <v>-45.871713882020067</v>
      </c>
    </row>
    <row r="2770" spans="1:27" x14ac:dyDescent="0.25">
      <c r="A2770" t="s">
        <v>1529</v>
      </c>
      <c r="B2770" t="s">
        <v>1529</v>
      </c>
      <c r="C2770" t="s">
        <v>3249</v>
      </c>
      <c r="D2770" t="s">
        <v>3250</v>
      </c>
      <c r="E2770" t="s">
        <v>3251</v>
      </c>
      <c r="F2770" t="s">
        <v>2745</v>
      </c>
      <c r="G2770" t="s">
        <v>2310</v>
      </c>
      <c r="H2770" t="s">
        <v>2746</v>
      </c>
      <c r="I2770" t="s">
        <v>59</v>
      </c>
      <c r="J2770" t="s">
        <v>193</v>
      </c>
      <c r="K2770" t="s">
        <v>60</v>
      </c>
      <c r="L2770" t="s">
        <v>61</v>
      </c>
      <c r="M2770" t="s">
        <v>194</v>
      </c>
      <c r="N2770" t="s">
        <v>656</v>
      </c>
      <c r="O2770" t="s">
        <v>657</v>
      </c>
      <c r="P2770" t="s">
        <v>1150</v>
      </c>
      <c r="Q2770" t="s">
        <v>1151</v>
      </c>
      <c r="R2770" t="s">
        <v>131</v>
      </c>
      <c r="S2770" s="83">
        <v>12.39</v>
      </c>
      <c r="T2770" s="83">
        <v>0</v>
      </c>
      <c r="U2770" s="83">
        <v>12.39</v>
      </c>
      <c r="V2770" s="83">
        <v>0</v>
      </c>
      <c r="W2770" s="83">
        <v>0</v>
      </c>
      <c r="X2770" s="83">
        <v>0</v>
      </c>
      <c r="Y2770">
        <v>0</v>
      </c>
      <c r="Z2770" s="83">
        <v>1.2390000000000001</v>
      </c>
      <c r="AA2770" s="83">
        <v>1.2390000000000001</v>
      </c>
    </row>
    <row r="2771" spans="1:27" x14ac:dyDescent="0.25">
      <c r="A2771" t="s">
        <v>1529</v>
      </c>
      <c r="B2771" t="s">
        <v>1529</v>
      </c>
      <c r="C2771" t="s">
        <v>3249</v>
      </c>
      <c r="D2771" t="s">
        <v>3250</v>
      </c>
      <c r="E2771" t="s">
        <v>3251</v>
      </c>
      <c r="F2771" t="s">
        <v>2745</v>
      </c>
      <c r="G2771" t="s">
        <v>2310</v>
      </c>
      <c r="H2771" t="s">
        <v>2746</v>
      </c>
      <c r="I2771" t="s">
        <v>59</v>
      </c>
      <c r="J2771" t="s">
        <v>193</v>
      </c>
      <c r="K2771" t="s">
        <v>60</v>
      </c>
      <c r="L2771" t="s">
        <v>61</v>
      </c>
      <c r="M2771" t="s">
        <v>194</v>
      </c>
      <c r="N2771" t="s">
        <v>656</v>
      </c>
      <c r="O2771" t="s">
        <v>657</v>
      </c>
      <c r="P2771" t="s">
        <v>1019</v>
      </c>
      <c r="Q2771" t="s">
        <v>1020</v>
      </c>
      <c r="R2771" t="s">
        <v>131</v>
      </c>
      <c r="S2771" s="83">
        <v>46.92</v>
      </c>
      <c r="T2771" s="83">
        <v>35.519999999999996</v>
      </c>
      <c r="U2771" s="83">
        <v>11.400000000000006</v>
      </c>
      <c r="V2771" s="83">
        <v>0</v>
      </c>
      <c r="W2771" s="83">
        <v>0</v>
      </c>
      <c r="X2771" s="83">
        <v>0.27360306420653374</v>
      </c>
      <c r="Y2771">
        <v>0</v>
      </c>
      <c r="Z2771" s="83">
        <v>1.1400000000000006</v>
      </c>
      <c r="AA2771" s="83">
        <v>1.4136030642065345</v>
      </c>
    </row>
    <row r="2772" spans="1:27" x14ac:dyDescent="0.25">
      <c r="A2772" t="s">
        <v>1529</v>
      </c>
      <c r="B2772" t="s">
        <v>1529</v>
      </c>
      <c r="C2772" t="s">
        <v>3249</v>
      </c>
      <c r="D2772" t="s">
        <v>3250</v>
      </c>
      <c r="E2772" t="s">
        <v>3251</v>
      </c>
      <c r="F2772" t="s">
        <v>2745</v>
      </c>
      <c r="G2772" t="s">
        <v>2310</v>
      </c>
      <c r="H2772" t="s">
        <v>2746</v>
      </c>
      <c r="I2772" t="s">
        <v>59</v>
      </c>
      <c r="J2772" t="s">
        <v>193</v>
      </c>
      <c r="K2772" t="s">
        <v>60</v>
      </c>
      <c r="L2772" t="s">
        <v>61</v>
      </c>
      <c r="M2772" t="s">
        <v>194</v>
      </c>
      <c r="N2772" t="s">
        <v>750</v>
      </c>
      <c r="O2772" t="s">
        <v>751</v>
      </c>
      <c r="P2772" t="s">
        <v>1152</v>
      </c>
      <c r="Q2772" t="s">
        <v>1153</v>
      </c>
      <c r="R2772" t="s">
        <v>131</v>
      </c>
      <c r="S2772" s="83">
        <v>214.80000000000004</v>
      </c>
      <c r="T2772" s="83">
        <v>159.06</v>
      </c>
      <c r="U2772" s="83">
        <v>55.740000000000038</v>
      </c>
      <c r="V2772" s="83">
        <v>0</v>
      </c>
      <c r="W2772" s="83">
        <v>0</v>
      </c>
      <c r="X2772" s="83">
        <v>1.2252056135329745</v>
      </c>
      <c r="Y2772">
        <v>0</v>
      </c>
      <c r="Z2772" s="83">
        <v>5.5740000000000034</v>
      </c>
      <c r="AA2772" s="83">
        <v>6.7992056135329779</v>
      </c>
    </row>
    <row r="2773" spans="1:27" x14ac:dyDescent="0.25">
      <c r="A2773" t="s">
        <v>1529</v>
      </c>
      <c r="B2773" t="s">
        <v>1529</v>
      </c>
      <c r="C2773" t="s">
        <v>3249</v>
      </c>
      <c r="D2773" t="s">
        <v>3250</v>
      </c>
      <c r="E2773" t="s">
        <v>3251</v>
      </c>
      <c r="F2773" t="s">
        <v>2745</v>
      </c>
      <c r="G2773" t="s">
        <v>2310</v>
      </c>
      <c r="H2773" t="s">
        <v>2746</v>
      </c>
      <c r="I2773" t="s">
        <v>59</v>
      </c>
      <c r="J2773" t="s">
        <v>193</v>
      </c>
      <c r="K2773" t="s">
        <v>60</v>
      </c>
      <c r="L2773" t="s">
        <v>61</v>
      </c>
      <c r="M2773" t="s">
        <v>194</v>
      </c>
      <c r="N2773" t="s">
        <v>750</v>
      </c>
      <c r="O2773" t="s">
        <v>751</v>
      </c>
      <c r="P2773" t="s">
        <v>1154</v>
      </c>
      <c r="Q2773" t="s">
        <v>1155</v>
      </c>
      <c r="R2773" t="s">
        <v>131</v>
      </c>
      <c r="S2773" s="83">
        <v>16.22</v>
      </c>
      <c r="T2773" s="83">
        <v>8.1999999999999993</v>
      </c>
      <c r="U2773" s="83">
        <v>8.02</v>
      </c>
      <c r="V2773" s="83">
        <v>0</v>
      </c>
      <c r="W2773" s="83">
        <v>0</v>
      </c>
      <c r="X2773" s="83">
        <v>6.3162869552184017E-2</v>
      </c>
      <c r="Y2773">
        <v>0</v>
      </c>
      <c r="Z2773" s="83">
        <v>0.80199999999999994</v>
      </c>
      <c r="AA2773" s="83">
        <v>0.86516286955218391</v>
      </c>
    </row>
    <row r="2774" spans="1:27" x14ac:dyDescent="0.25">
      <c r="A2774" t="s">
        <v>1529</v>
      </c>
      <c r="B2774" t="s">
        <v>1529</v>
      </c>
      <c r="C2774" t="s">
        <v>3249</v>
      </c>
      <c r="D2774" t="s">
        <v>3250</v>
      </c>
      <c r="E2774" t="s">
        <v>3251</v>
      </c>
      <c r="F2774" t="s">
        <v>2745</v>
      </c>
      <c r="G2774" t="s">
        <v>2310</v>
      </c>
      <c r="H2774" t="s">
        <v>2746</v>
      </c>
      <c r="I2774" t="s">
        <v>59</v>
      </c>
      <c r="J2774" t="s">
        <v>193</v>
      </c>
      <c r="K2774" t="s">
        <v>60</v>
      </c>
      <c r="L2774" t="s">
        <v>61</v>
      </c>
      <c r="M2774" t="s">
        <v>194</v>
      </c>
      <c r="N2774" t="s">
        <v>199</v>
      </c>
      <c r="O2774" t="s">
        <v>200</v>
      </c>
      <c r="P2774" t="s">
        <v>201</v>
      </c>
      <c r="Q2774" t="s">
        <v>202</v>
      </c>
      <c r="R2774" t="s">
        <v>131</v>
      </c>
      <c r="S2774" s="83">
        <v>14.31</v>
      </c>
      <c r="T2774" s="83">
        <v>15.9</v>
      </c>
      <c r="U2774" s="83">
        <v>-1.5899999999999999</v>
      </c>
      <c r="V2774" s="83">
        <v>0</v>
      </c>
      <c r="W2774" s="83">
        <v>0</v>
      </c>
      <c r="X2774" s="83">
        <v>0.12247434461947879</v>
      </c>
      <c r="Y2774">
        <v>0</v>
      </c>
      <c r="Z2774" s="83">
        <v>-0.15900000000000003</v>
      </c>
      <c r="AA2774" s="83">
        <v>-3.6525655380521327E-2</v>
      </c>
    </row>
    <row r="2775" spans="1:27" x14ac:dyDescent="0.25">
      <c r="A2775" t="s">
        <v>1529</v>
      </c>
      <c r="B2775" t="s">
        <v>1529</v>
      </c>
      <c r="C2775" t="s">
        <v>3249</v>
      </c>
      <c r="D2775" t="s">
        <v>3250</v>
      </c>
      <c r="E2775" t="s">
        <v>3251</v>
      </c>
      <c r="F2775" t="s">
        <v>2745</v>
      </c>
      <c r="G2775" t="s">
        <v>2310</v>
      </c>
      <c r="H2775" t="s">
        <v>2746</v>
      </c>
      <c r="I2775" t="s">
        <v>59</v>
      </c>
      <c r="J2775" t="s">
        <v>193</v>
      </c>
      <c r="K2775" t="s">
        <v>60</v>
      </c>
      <c r="L2775" t="s">
        <v>61</v>
      </c>
      <c r="M2775" t="s">
        <v>194</v>
      </c>
      <c r="N2775" t="s">
        <v>347</v>
      </c>
      <c r="O2775" t="s">
        <v>348</v>
      </c>
      <c r="P2775" t="s">
        <v>1158</v>
      </c>
      <c r="Q2775" t="s">
        <v>1159</v>
      </c>
      <c r="R2775" t="s">
        <v>131</v>
      </c>
      <c r="S2775" s="83">
        <v>8.84</v>
      </c>
      <c r="T2775" s="83">
        <v>9.66</v>
      </c>
      <c r="U2775" s="83">
        <v>-0.82000000000000028</v>
      </c>
      <c r="V2775" s="83">
        <v>0</v>
      </c>
      <c r="W2775" s="83">
        <v>0</v>
      </c>
      <c r="X2775" s="83">
        <v>7.4408941448060692E-2</v>
      </c>
      <c r="Y2775">
        <v>0</v>
      </c>
      <c r="Z2775" s="83">
        <v>-8.2000000000000073E-2</v>
      </c>
      <c r="AA2775" s="83">
        <v>-7.5910585519394225E-3</v>
      </c>
    </row>
    <row r="2776" spans="1:27" x14ac:dyDescent="0.25">
      <c r="A2776" t="s">
        <v>1529</v>
      </c>
      <c r="B2776" t="s">
        <v>1529</v>
      </c>
      <c r="C2776" t="s">
        <v>3249</v>
      </c>
      <c r="D2776" t="s">
        <v>3250</v>
      </c>
      <c r="E2776" t="s">
        <v>3251</v>
      </c>
      <c r="F2776" t="s">
        <v>2745</v>
      </c>
      <c r="G2776" t="s">
        <v>2310</v>
      </c>
      <c r="H2776" t="s">
        <v>2746</v>
      </c>
      <c r="I2776" t="s">
        <v>59</v>
      </c>
      <c r="J2776" t="s">
        <v>193</v>
      </c>
      <c r="K2776" t="s">
        <v>60</v>
      </c>
      <c r="L2776" t="s">
        <v>61</v>
      </c>
      <c r="M2776" t="s">
        <v>194</v>
      </c>
      <c r="N2776" t="s">
        <v>311</v>
      </c>
      <c r="O2776" t="s">
        <v>894</v>
      </c>
      <c r="P2776" t="s">
        <v>895</v>
      </c>
      <c r="Q2776" t="s">
        <v>896</v>
      </c>
      <c r="R2776" t="s">
        <v>131</v>
      </c>
      <c r="S2776" s="83">
        <v>537.59999999999991</v>
      </c>
      <c r="T2776" s="83">
        <v>407.28</v>
      </c>
      <c r="U2776" s="83">
        <v>130.31999999999994</v>
      </c>
      <c r="V2776" s="83">
        <v>0</v>
      </c>
      <c r="W2776" s="83">
        <v>0</v>
      </c>
      <c r="X2776" s="83">
        <v>3.1371918916114034</v>
      </c>
      <c r="Y2776">
        <v>0</v>
      </c>
      <c r="Z2776" s="83">
        <v>13.031999999999989</v>
      </c>
      <c r="AA2776" s="83">
        <v>16.169191891611391</v>
      </c>
    </row>
    <row r="2777" spans="1:27" x14ac:dyDescent="0.25">
      <c r="A2777" t="s">
        <v>1529</v>
      </c>
      <c r="B2777" t="s">
        <v>1529</v>
      </c>
      <c r="C2777" t="s">
        <v>3249</v>
      </c>
      <c r="D2777" t="s">
        <v>3250</v>
      </c>
      <c r="E2777" t="s">
        <v>3251</v>
      </c>
      <c r="F2777" t="s">
        <v>2745</v>
      </c>
      <c r="G2777" t="s">
        <v>2310</v>
      </c>
      <c r="H2777" t="s">
        <v>2746</v>
      </c>
      <c r="I2777" t="s">
        <v>59</v>
      </c>
      <c r="J2777" t="s">
        <v>193</v>
      </c>
      <c r="K2777" t="s">
        <v>60</v>
      </c>
      <c r="L2777" t="s">
        <v>61</v>
      </c>
      <c r="M2777" t="s">
        <v>194</v>
      </c>
      <c r="N2777" t="s">
        <v>1916</v>
      </c>
      <c r="O2777" t="s">
        <v>1495</v>
      </c>
      <c r="P2777" t="s">
        <v>1923</v>
      </c>
      <c r="Q2777" t="s">
        <v>1924</v>
      </c>
      <c r="R2777" t="s">
        <v>131</v>
      </c>
      <c r="S2777" s="83">
        <v>31.2</v>
      </c>
      <c r="T2777" s="83">
        <v>0</v>
      </c>
      <c r="U2777" s="83">
        <v>31.2</v>
      </c>
      <c r="V2777" s="83">
        <v>0</v>
      </c>
      <c r="W2777" s="83">
        <v>0</v>
      </c>
      <c r="X2777" s="83">
        <v>0</v>
      </c>
      <c r="Y2777">
        <v>0</v>
      </c>
      <c r="Z2777" s="83">
        <v>3.12</v>
      </c>
      <c r="AA2777" s="83">
        <v>3.12</v>
      </c>
    </row>
    <row r="2778" spans="1:27" x14ac:dyDescent="0.25">
      <c r="A2778" t="s">
        <v>1529</v>
      </c>
      <c r="B2778" t="s">
        <v>1529</v>
      </c>
      <c r="C2778" t="s">
        <v>3249</v>
      </c>
      <c r="D2778" t="s">
        <v>3250</v>
      </c>
      <c r="E2778" t="s">
        <v>3251</v>
      </c>
      <c r="F2778" t="s">
        <v>2745</v>
      </c>
      <c r="G2778" t="s">
        <v>2310</v>
      </c>
      <c r="H2778" t="s">
        <v>2746</v>
      </c>
      <c r="I2778" t="s">
        <v>59</v>
      </c>
      <c r="J2778" t="s">
        <v>193</v>
      </c>
      <c r="K2778" t="s">
        <v>62</v>
      </c>
      <c r="L2778" t="s">
        <v>63</v>
      </c>
      <c r="M2778" t="s">
        <v>1168</v>
      </c>
      <c r="N2778" t="s">
        <v>1169</v>
      </c>
      <c r="O2778" t="s">
        <v>1170</v>
      </c>
      <c r="P2778" t="s">
        <v>1171</v>
      </c>
      <c r="Q2778" t="s">
        <v>1172</v>
      </c>
      <c r="R2778" t="s">
        <v>131</v>
      </c>
      <c r="S2778" s="83">
        <v>85.2</v>
      </c>
      <c r="T2778" s="83">
        <v>79.449999999999989</v>
      </c>
      <c r="U2778" s="83">
        <v>5.7500000000000142</v>
      </c>
      <c r="V2778" s="83">
        <v>0</v>
      </c>
      <c r="W2778" s="83">
        <v>0</v>
      </c>
      <c r="X2778" s="83">
        <v>0.6119865836489049</v>
      </c>
      <c r="Y2778">
        <v>0</v>
      </c>
      <c r="Z2778" s="83">
        <v>0.57500000000000195</v>
      </c>
      <c r="AA2778" s="83">
        <v>1.1869865836489071</v>
      </c>
    </row>
    <row r="2779" spans="1:27" x14ac:dyDescent="0.25">
      <c r="A2779" t="s">
        <v>1529</v>
      </c>
      <c r="B2779" t="s">
        <v>1529</v>
      </c>
      <c r="C2779" t="s">
        <v>3249</v>
      </c>
      <c r="D2779" t="s">
        <v>3250</v>
      </c>
      <c r="E2779" t="s">
        <v>3251</v>
      </c>
      <c r="F2779" t="s">
        <v>2745</v>
      </c>
      <c r="G2779" t="s">
        <v>2310</v>
      </c>
      <c r="H2779" t="s">
        <v>2746</v>
      </c>
      <c r="I2779" t="s">
        <v>59</v>
      </c>
      <c r="J2779" t="s">
        <v>193</v>
      </c>
      <c r="K2779" t="s">
        <v>62</v>
      </c>
      <c r="L2779" t="s">
        <v>63</v>
      </c>
      <c r="M2779" t="s">
        <v>660</v>
      </c>
      <c r="N2779" t="s">
        <v>661</v>
      </c>
      <c r="O2779" t="s">
        <v>662</v>
      </c>
      <c r="P2779" t="s">
        <v>663</v>
      </c>
      <c r="Q2779" t="s">
        <v>664</v>
      </c>
      <c r="R2779" t="s">
        <v>131</v>
      </c>
      <c r="S2779" s="83">
        <v>3718.91</v>
      </c>
      <c r="T2779" s="83">
        <v>3343.95</v>
      </c>
      <c r="U2779" s="83">
        <v>374.96000000000004</v>
      </c>
      <c r="V2779" s="83">
        <v>0</v>
      </c>
      <c r="W2779" s="83">
        <v>0</v>
      </c>
      <c r="X2779" s="83">
        <v>25.757741175490946</v>
      </c>
      <c r="Y2779">
        <v>0</v>
      </c>
      <c r="Z2779" s="83">
        <v>37.495999999999981</v>
      </c>
      <c r="AA2779" s="83">
        <v>63.253741175490973</v>
      </c>
    </row>
    <row r="2780" spans="1:27" x14ac:dyDescent="0.25">
      <c r="A2780" t="s">
        <v>1529</v>
      </c>
      <c r="B2780" t="s">
        <v>1529</v>
      </c>
      <c r="C2780" t="s">
        <v>3249</v>
      </c>
      <c r="D2780" t="s">
        <v>3250</v>
      </c>
      <c r="E2780" t="s">
        <v>3251</v>
      </c>
      <c r="F2780" t="s">
        <v>2745</v>
      </c>
      <c r="G2780" t="s">
        <v>2310</v>
      </c>
      <c r="H2780" t="s">
        <v>2746</v>
      </c>
      <c r="I2780" t="s">
        <v>59</v>
      </c>
      <c r="J2780" t="s">
        <v>193</v>
      </c>
      <c r="K2780" t="s">
        <v>62</v>
      </c>
      <c r="L2780" t="s">
        <v>63</v>
      </c>
      <c r="M2780" t="s">
        <v>660</v>
      </c>
      <c r="N2780" t="s">
        <v>661</v>
      </c>
      <c r="O2780" t="s">
        <v>662</v>
      </c>
      <c r="P2780" t="s">
        <v>2174</v>
      </c>
      <c r="Q2780" t="s">
        <v>2175</v>
      </c>
      <c r="R2780" t="s">
        <v>131</v>
      </c>
      <c r="S2780" s="83">
        <v>0</v>
      </c>
      <c r="T2780" s="83">
        <v>158.60000000000002</v>
      </c>
      <c r="U2780" s="83">
        <v>-158.60000000000002</v>
      </c>
      <c r="V2780" s="83">
        <v>0</v>
      </c>
      <c r="W2780" s="83">
        <v>0</v>
      </c>
      <c r="X2780" s="83">
        <v>1.2216623306068768</v>
      </c>
      <c r="Y2780">
        <v>0</v>
      </c>
      <c r="Z2780" s="83">
        <v>-15.860000000000003</v>
      </c>
      <c r="AA2780" s="83">
        <v>-14.638337669393126</v>
      </c>
    </row>
    <row r="2781" spans="1:27" x14ac:dyDescent="0.25">
      <c r="A2781" t="s">
        <v>1529</v>
      </c>
      <c r="B2781" t="s">
        <v>1529</v>
      </c>
      <c r="C2781" t="s">
        <v>3249</v>
      </c>
      <c r="D2781" t="s">
        <v>3250</v>
      </c>
      <c r="E2781" t="s">
        <v>3251</v>
      </c>
      <c r="F2781" t="s">
        <v>2745</v>
      </c>
      <c r="G2781" t="s">
        <v>2310</v>
      </c>
      <c r="H2781" t="s">
        <v>2746</v>
      </c>
      <c r="I2781" t="s">
        <v>59</v>
      </c>
      <c r="J2781" t="s">
        <v>193</v>
      </c>
      <c r="K2781" t="s">
        <v>64</v>
      </c>
      <c r="L2781" t="s">
        <v>65</v>
      </c>
      <c r="M2781" t="s">
        <v>499</v>
      </c>
      <c r="N2781" t="s">
        <v>500</v>
      </c>
      <c r="O2781" t="s">
        <v>501</v>
      </c>
      <c r="P2781" t="s">
        <v>2650</v>
      </c>
      <c r="Q2781" t="s">
        <v>2651</v>
      </c>
      <c r="R2781" t="s">
        <v>131</v>
      </c>
      <c r="S2781" s="83">
        <v>29.5</v>
      </c>
      <c r="T2781" s="83">
        <v>29.8</v>
      </c>
      <c r="U2781" s="83">
        <v>-0.30000000000000071</v>
      </c>
      <c r="V2781" s="83">
        <v>0</v>
      </c>
      <c r="W2781" s="83">
        <v>0</v>
      </c>
      <c r="X2781" s="83">
        <v>0.2295431112994005</v>
      </c>
      <c r="Y2781">
        <v>0</v>
      </c>
      <c r="Z2781" s="83">
        <v>-3.0000000000000249E-2</v>
      </c>
      <c r="AA2781" s="83">
        <v>0.19954311129940017</v>
      </c>
    </row>
    <row r="2782" spans="1:27" x14ac:dyDescent="0.25">
      <c r="A2782" t="s">
        <v>1529</v>
      </c>
      <c r="B2782" t="s">
        <v>1529</v>
      </c>
      <c r="C2782" t="s">
        <v>3249</v>
      </c>
      <c r="D2782" t="s">
        <v>3250</v>
      </c>
      <c r="E2782" t="s">
        <v>3251</v>
      </c>
      <c r="F2782" t="s">
        <v>2745</v>
      </c>
      <c r="G2782" t="s">
        <v>2310</v>
      </c>
      <c r="H2782" t="s">
        <v>2746</v>
      </c>
      <c r="I2782" t="s">
        <v>59</v>
      </c>
      <c r="J2782" t="s">
        <v>193</v>
      </c>
      <c r="K2782" t="s">
        <v>64</v>
      </c>
      <c r="L2782" t="s">
        <v>65</v>
      </c>
      <c r="M2782" t="s">
        <v>499</v>
      </c>
      <c r="N2782" t="s">
        <v>500</v>
      </c>
      <c r="O2782" t="s">
        <v>501</v>
      </c>
      <c r="P2782" t="s">
        <v>2765</v>
      </c>
      <c r="Q2782" t="s">
        <v>2766</v>
      </c>
      <c r="R2782" t="s">
        <v>131</v>
      </c>
      <c r="S2782" s="83">
        <v>32.200000000000003</v>
      </c>
      <c r="T2782" s="83">
        <v>32.200000000000003</v>
      </c>
      <c r="U2782" s="83">
        <v>0</v>
      </c>
      <c r="V2782" s="83">
        <v>0</v>
      </c>
      <c r="W2782" s="83">
        <v>0</v>
      </c>
      <c r="X2782" s="83">
        <v>0.24802980482686901</v>
      </c>
      <c r="Y2782">
        <v>0</v>
      </c>
      <c r="Z2782" s="83">
        <v>0</v>
      </c>
      <c r="AA2782" s="83">
        <v>0.24802980482686898</v>
      </c>
    </row>
    <row r="2783" spans="1:27" x14ac:dyDescent="0.25">
      <c r="A2783" t="s">
        <v>1529</v>
      </c>
      <c r="B2783" t="s">
        <v>1529</v>
      </c>
      <c r="C2783" t="s">
        <v>3249</v>
      </c>
      <c r="D2783" t="s">
        <v>3250</v>
      </c>
      <c r="E2783" t="s">
        <v>3251</v>
      </c>
      <c r="F2783" t="s">
        <v>2745</v>
      </c>
      <c r="G2783" t="s">
        <v>2310</v>
      </c>
      <c r="H2783" t="s">
        <v>2746</v>
      </c>
      <c r="I2783" t="s">
        <v>59</v>
      </c>
      <c r="J2783" t="s">
        <v>193</v>
      </c>
      <c r="K2783" t="s">
        <v>64</v>
      </c>
      <c r="L2783" t="s">
        <v>65</v>
      </c>
      <c r="M2783" t="s">
        <v>499</v>
      </c>
      <c r="N2783" t="s">
        <v>500</v>
      </c>
      <c r="O2783" t="s">
        <v>501</v>
      </c>
      <c r="P2783" t="s">
        <v>1524</v>
      </c>
      <c r="Q2783" t="s">
        <v>3686</v>
      </c>
      <c r="R2783" t="s">
        <v>131</v>
      </c>
      <c r="S2783" s="83">
        <v>10.039999999999999</v>
      </c>
      <c r="T2783" s="83">
        <v>20.28</v>
      </c>
      <c r="U2783" s="83">
        <v>-10.240000000000002</v>
      </c>
      <c r="V2783" s="83">
        <v>0</v>
      </c>
      <c r="W2783" s="83">
        <v>0</v>
      </c>
      <c r="X2783" s="83">
        <v>0.15621256030710881</v>
      </c>
      <c r="Y2783">
        <v>0</v>
      </c>
      <c r="Z2783" s="83">
        <v>-1.024</v>
      </c>
      <c r="AA2783" s="83">
        <v>-0.86778743969289129</v>
      </c>
    </row>
    <row r="2784" spans="1:27" x14ac:dyDescent="0.25">
      <c r="A2784" t="s">
        <v>1529</v>
      </c>
      <c r="B2784" t="s">
        <v>1529</v>
      </c>
      <c r="C2784" t="s">
        <v>3249</v>
      </c>
      <c r="D2784" t="s">
        <v>3250</v>
      </c>
      <c r="E2784" t="s">
        <v>3251</v>
      </c>
      <c r="F2784" t="s">
        <v>2745</v>
      </c>
      <c r="G2784" t="s">
        <v>2310</v>
      </c>
      <c r="H2784" t="s">
        <v>2746</v>
      </c>
      <c r="I2784" t="s">
        <v>59</v>
      </c>
      <c r="J2784" t="s">
        <v>193</v>
      </c>
      <c r="K2784" t="s">
        <v>64</v>
      </c>
      <c r="L2784" t="s">
        <v>65</v>
      </c>
      <c r="M2784" t="s">
        <v>499</v>
      </c>
      <c r="N2784" t="s">
        <v>1047</v>
      </c>
      <c r="O2784" t="s">
        <v>1048</v>
      </c>
      <c r="P2784" t="s">
        <v>1198</v>
      </c>
      <c r="Q2784" t="s">
        <v>1199</v>
      </c>
      <c r="R2784" t="s">
        <v>131</v>
      </c>
      <c r="S2784" s="83">
        <v>46.46</v>
      </c>
      <c r="T2784" s="83">
        <v>0</v>
      </c>
      <c r="U2784" s="83">
        <v>46.46</v>
      </c>
      <c r="V2784" s="83">
        <v>0</v>
      </c>
      <c r="W2784" s="83">
        <v>0</v>
      </c>
      <c r="X2784" s="83">
        <v>0</v>
      </c>
      <c r="Y2784">
        <v>0</v>
      </c>
      <c r="Z2784" s="83">
        <v>4.6459999999999999</v>
      </c>
      <c r="AA2784" s="83">
        <v>4.6459999999999999</v>
      </c>
    </row>
    <row r="2785" spans="1:27" x14ac:dyDescent="0.25">
      <c r="A2785" t="s">
        <v>1529</v>
      </c>
      <c r="B2785" t="s">
        <v>1529</v>
      </c>
      <c r="C2785" t="s">
        <v>3249</v>
      </c>
      <c r="D2785" t="s">
        <v>3250</v>
      </c>
      <c r="E2785" t="s">
        <v>3251</v>
      </c>
      <c r="F2785" t="s">
        <v>2745</v>
      </c>
      <c r="G2785" t="s">
        <v>2310</v>
      </c>
      <c r="H2785" t="s">
        <v>2746</v>
      </c>
      <c r="I2785" t="s">
        <v>44</v>
      </c>
      <c r="J2785" t="s">
        <v>45</v>
      </c>
      <c r="K2785" t="s">
        <v>46</v>
      </c>
      <c r="L2785" t="s">
        <v>47</v>
      </c>
      <c r="M2785" t="s">
        <v>320</v>
      </c>
      <c r="N2785" t="s">
        <v>1074</v>
      </c>
      <c r="O2785" t="s">
        <v>1075</v>
      </c>
      <c r="P2785" t="s">
        <v>1209</v>
      </c>
      <c r="Q2785" t="s">
        <v>1210</v>
      </c>
      <c r="R2785" t="s">
        <v>131</v>
      </c>
      <c r="S2785" s="83">
        <v>70</v>
      </c>
      <c r="T2785" s="83">
        <v>50</v>
      </c>
      <c r="U2785" s="83">
        <v>20</v>
      </c>
      <c r="V2785" s="83">
        <v>0</v>
      </c>
      <c r="W2785" s="83">
        <v>0</v>
      </c>
      <c r="X2785" s="83">
        <v>0.38513944848892701</v>
      </c>
      <c r="Y2785">
        <v>0</v>
      </c>
      <c r="Z2785" s="83">
        <v>2</v>
      </c>
      <c r="AA2785" s="83">
        <v>2.3851394484889266</v>
      </c>
    </row>
    <row r="2786" spans="1:27" x14ac:dyDescent="0.25">
      <c r="A2786" t="s">
        <v>1529</v>
      </c>
      <c r="B2786" t="s">
        <v>1529</v>
      </c>
      <c r="C2786" t="s">
        <v>3249</v>
      </c>
      <c r="D2786" t="s">
        <v>3250</v>
      </c>
      <c r="E2786" t="s">
        <v>3251</v>
      </c>
      <c r="F2786" t="s">
        <v>2745</v>
      </c>
      <c r="G2786" t="s">
        <v>2310</v>
      </c>
      <c r="H2786" t="s">
        <v>2746</v>
      </c>
      <c r="I2786" t="s">
        <v>44</v>
      </c>
      <c r="J2786" t="s">
        <v>45</v>
      </c>
      <c r="K2786" t="s">
        <v>98</v>
      </c>
      <c r="L2786" t="s">
        <v>99</v>
      </c>
      <c r="M2786" t="s">
        <v>396</v>
      </c>
      <c r="N2786" t="s">
        <v>947</v>
      </c>
      <c r="O2786" t="s">
        <v>948</v>
      </c>
      <c r="P2786" t="s">
        <v>2153</v>
      </c>
      <c r="Q2786" t="s">
        <v>2154</v>
      </c>
      <c r="R2786" t="s">
        <v>131</v>
      </c>
      <c r="S2786" s="83">
        <v>0</v>
      </c>
      <c r="T2786" s="83">
        <v>87.8</v>
      </c>
      <c r="U2786" s="83">
        <v>-87.8</v>
      </c>
      <c r="V2786" s="83">
        <v>0</v>
      </c>
      <c r="W2786" s="83">
        <v>0</v>
      </c>
      <c r="X2786" s="83">
        <v>0.67630487154655583</v>
      </c>
      <c r="Y2786">
        <v>0</v>
      </c>
      <c r="Z2786" s="83">
        <v>-8.7799999999999994</v>
      </c>
      <c r="AA2786" s="83">
        <v>-8.1036951284534435</v>
      </c>
    </row>
    <row r="2787" spans="1:27" x14ac:dyDescent="0.25">
      <c r="A2787" t="s">
        <v>1529</v>
      </c>
      <c r="B2787" t="s">
        <v>1529</v>
      </c>
      <c r="C2787" t="s">
        <v>3249</v>
      </c>
      <c r="D2787" t="s">
        <v>3250</v>
      </c>
      <c r="E2787" t="s">
        <v>3251</v>
      </c>
      <c r="F2787" t="s">
        <v>2745</v>
      </c>
      <c r="G2787" t="s">
        <v>2310</v>
      </c>
      <c r="H2787" t="s">
        <v>2746</v>
      </c>
      <c r="I2787" t="s">
        <v>44</v>
      </c>
      <c r="J2787" t="s">
        <v>45</v>
      </c>
      <c r="K2787" t="s">
        <v>100</v>
      </c>
      <c r="L2787" t="s">
        <v>101</v>
      </c>
      <c r="M2787" t="s">
        <v>401</v>
      </c>
      <c r="N2787" t="s">
        <v>866</v>
      </c>
      <c r="O2787" t="s">
        <v>403</v>
      </c>
      <c r="P2787" t="s">
        <v>1736</v>
      </c>
      <c r="Q2787" t="s">
        <v>1737</v>
      </c>
      <c r="R2787" t="s">
        <v>131</v>
      </c>
      <c r="S2787" s="83">
        <v>90.75</v>
      </c>
      <c r="T2787" s="83">
        <v>91.6</v>
      </c>
      <c r="U2787" s="83">
        <v>-0.84999999999999432</v>
      </c>
      <c r="V2787" s="83">
        <v>0</v>
      </c>
      <c r="W2787" s="83">
        <v>0</v>
      </c>
      <c r="X2787" s="83">
        <v>0.70557546963171425</v>
      </c>
      <c r="Y2787">
        <v>0</v>
      </c>
      <c r="Z2787" s="83">
        <v>-8.4999999999999076E-2</v>
      </c>
      <c r="AA2787" s="83">
        <v>0.62057546963171539</v>
      </c>
    </row>
    <row r="2788" spans="1:27" x14ac:dyDescent="0.25">
      <c r="A2788" t="s">
        <v>1529</v>
      </c>
      <c r="B2788" t="s">
        <v>1529</v>
      </c>
      <c r="C2788" t="s">
        <v>3249</v>
      </c>
      <c r="D2788" t="s">
        <v>3250</v>
      </c>
      <c r="E2788" t="s">
        <v>3251</v>
      </c>
      <c r="F2788" t="s">
        <v>2745</v>
      </c>
      <c r="G2788" t="s">
        <v>2310</v>
      </c>
      <c r="H2788" t="s">
        <v>2746</v>
      </c>
      <c r="I2788" t="s">
        <v>44</v>
      </c>
      <c r="J2788" t="s">
        <v>45</v>
      </c>
      <c r="K2788" t="s">
        <v>100</v>
      </c>
      <c r="L2788" t="s">
        <v>101</v>
      </c>
      <c r="M2788" t="s">
        <v>401</v>
      </c>
      <c r="N2788" t="s">
        <v>1239</v>
      </c>
      <c r="O2788" t="s">
        <v>836</v>
      </c>
      <c r="P2788" t="s">
        <v>2110</v>
      </c>
      <c r="Q2788" t="s">
        <v>2111</v>
      </c>
      <c r="R2788" t="s">
        <v>131</v>
      </c>
      <c r="S2788" s="83">
        <v>188.39999999999998</v>
      </c>
      <c r="T2788" s="83">
        <v>0</v>
      </c>
      <c r="U2788" s="83">
        <v>188.39999999999998</v>
      </c>
      <c r="V2788" s="83">
        <v>0</v>
      </c>
      <c r="W2788" s="83">
        <v>0</v>
      </c>
      <c r="X2788" s="83">
        <v>0</v>
      </c>
      <c r="Y2788">
        <v>0</v>
      </c>
      <c r="Z2788" s="83">
        <v>18.84</v>
      </c>
      <c r="AA2788" s="83">
        <v>18.84</v>
      </c>
    </row>
    <row r="2789" spans="1:27" x14ac:dyDescent="0.25">
      <c r="A2789" t="s">
        <v>1529</v>
      </c>
      <c r="B2789" t="s">
        <v>1529</v>
      </c>
      <c r="C2789" t="s">
        <v>3249</v>
      </c>
      <c r="D2789" t="s">
        <v>3250</v>
      </c>
      <c r="E2789" t="s">
        <v>3251</v>
      </c>
      <c r="F2789" t="s">
        <v>2745</v>
      </c>
      <c r="G2789" t="s">
        <v>2310</v>
      </c>
      <c r="H2789" t="s">
        <v>2746</v>
      </c>
      <c r="I2789" t="s">
        <v>44</v>
      </c>
      <c r="J2789" t="s">
        <v>45</v>
      </c>
      <c r="K2789" t="s">
        <v>102</v>
      </c>
      <c r="L2789" t="s">
        <v>103</v>
      </c>
      <c r="M2789" t="s">
        <v>516</v>
      </c>
      <c r="N2789" t="s">
        <v>517</v>
      </c>
      <c r="O2789" t="s">
        <v>518</v>
      </c>
      <c r="P2789" t="s">
        <v>519</v>
      </c>
      <c r="Q2789" t="s">
        <v>520</v>
      </c>
      <c r="R2789" t="s">
        <v>131</v>
      </c>
      <c r="S2789" s="83">
        <v>0</v>
      </c>
      <c r="T2789" s="83">
        <v>24</v>
      </c>
      <c r="U2789" s="83">
        <v>-24</v>
      </c>
      <c r="V2789" s="83">
        <v>0</v>
      </c>
      <c r="W2789" s="83">
        <v>0</v>
      </c>
      <c r="X2789" s="83">
        <v>0.18486693527468495</v>
      </c>
      <c r="Y2789">
        <v>0</v>
      </c>
      <c r="Z2789" s="83">
        <v>-2.4000000000000004</v>
      </c>
      <c r="AA2789" s="83">
        <v>-2.2151330647253156</v>
      </c>
    </row>
    <row r="2790" spans="1:27" x14ac:dyDescent="0.25">
      <c r="A2790" t="s">
        <v>1529</v>
      </c>
      <c r="B2790" t="s">
        <v>1529</v>
      </c>
      <c r="C2790" t="s">
        <v>3249</v>
      </c>
      <c r="D2790" t="s">
        <v>3250</v>
      </c>
      <c r="E2790" t="s">
        <v>3251</v>
      </c>
      <c r="F2790" t="s">
        <v>2745</v>
      </c>
      <c r="G2790" t="s">
        <v>2310</v>
      </c>
      <c r="H2790" t="s">
        <v>2746</v>
      </c>
      <c r="I2790" t="s">
        <v>44</v>
      </c>
      <c r="J2790" t="s">
        <v>45</v>
      </c>
      <c r="K2790" t="s">
        <v>109</v>
      </c>
      <c r="L2790" t="s">
        <v>110</v>
      </c>
      <c r="M2790" t="s">
        <v>901</v>
      </c>
      <c r="N2790" t="s">
        <v>902</v>
      </c>
      <c r="O2790" t="s">
        <v>903</v>
      </c>
      <c r="P2790" t="s">
        <v>2503</v>
      </c>
      <c r="Q2790" t="s">
        <v>2504</v>
      </c>
      <c r="R2790" t="s">
        <v>131</v>
      </c>
      <c r="S2790" s="83">
        <v>227.6</v>
      </c>
      <c r="T2790" s="83">
        <v>228.8</v>
      </c>
      <c r="U2790" s="83">
        <v>-1.2000000000000171</v>
      </c>
      <c r="V2790" s="83">
        <v>0</v>
      </c>
      <c r="W2790" s="83">
        <v>0</v>
      </c>
      <c r="X2790" s="83">
        <v>1.7623981162853299</v>
      </c>
      <c r="Y2790">
        <v>0</v>
      </c>
      <c r="Z2790" s="83">
        <v>-0.12000000000000099</v>
      </c>
      <c r="AA2790" s="83">
        <v>1.6423981162853281</v>
      </c>
    </row>
    <row r="2791" spans="1:27" x14ac:dyDescent="0.25">
      <c r="A2791" t="s">
        <v>1529</v>
      </c>
      <c r="B2791" t="s">
        <v>1529</v>
      </c>
      <c r="C2791" t="s">
        <v>3249</v>
      </c>
      <c r="D2791" t="s">
        <v>3250</v>
      </c>
      <c r="E2791" t="s">
        <v>3251</v>
      </c>
      <c r="F2791" t="s">
        <v>2745</v>
      </c>
      <c r="G2791" t="s">
        <v>2310</v>
      </c>
      <c r="H2791" t="s">
        <v>2746</v>
      </c>
      <c r="I2791" t="s">
        <v>44</v>
      </c>
      <c r="J2791" t="s">
        <v>106</v>
      </c>
      <c r="K2791" t="s">
        <v>107</v>
      </c>
      <c r="L2791" t="s">
        <v>108</v>
      </c>
      <c r="M2791" t="s">
        <v>1277</v>
      </c>
      <c r="N2791" t="s">
        <v>1278</v>
      </c>
      <c r="O2791" t="s">
        <v>580</v>
      </c>
      <c r="P2791" t="s">
        <v>3875</v>
      </c>
      <c r="Q2791" t="s">
        <v>3876</v>
      </c>
      <c r="R2791" t="s">
        <v>131</v>
      </c>
      <c r="S2791" s="83">
        <v>0</v>
      </c>
      <c r="T2791" s="83">
        <v>28.2</v>
      </c>
      <c r="U2791" s="83">
        <v>-28.2</v>
      </c>
      <c r="V2791" s="83">
        <v>0</v>
      </c>
      <c r="W2791" s="83">
        <v>0</v>
      </c>
      <c r="X2791" s="83">
        <v>0.21721864894775483</v>
      </c>
      <c r="Y2791">
        <v>0</v>
      </c>
      <c r="Z2791" s="83">
        <v>-2.8200000000000003</v>
      </c>
      <c r="AA2791" s="83">
        <v>-2.6027813510522453</v>
      </c>
    </row>
    <row r="2792" spans="1:27" x14ac:dyDescent="0.25">
      <c r="A2792" t="s">
        <v>1529</v>
      </c>
      <c r="B2792" t="s">
        <v>1529</v>
      </c>
      <c r="C2792" t="s">
        <v>3249</v>
      </c>
      <c r="D2792" t="s">
        <v>3250</v>
      </c>
      <c r="E2792" t="s">
        <v>3251</v>
      </c>
      <c r="F2792" t="s">
        <v>2745</v>
      </c>
      <c r="G2792" t="s">
        <v>2310</v>
      </c>
      <c r="H2792" t="s">
        <v>2746</v>
      </c>
      <c r="I2792" t="s">
        <v>44</v>
      </c>
      <c r="J2792" t="s">
        <v>106</v>
      </c>
      <c r="K2792" t="s">
        <v>107</v>
      </c>
      <c r="L2792" t="s">
        <v>108</v>
      </c>
      <c r="M2792" t="s">
        <v>1277</v>
      </c>
      <c r="N2792" t="s">
        <v>1278</v>
      </c>
      <c r="O2792" t="s">
        <v>1282</v>
      </c>
      <c r="P2792" t="s">
        <v>2489</v>
      </c>
      <c r="Q2792" t="s">
        <v>2490</v>
      </c>
      <c r="R2792" t="s">
        <v>131</v>
      </c>
      <c r="S2792" s="83">
        <v>23.45</v>
      </c>
      <c r="T2792" s="83">
        <v>0</v>
      </c>
      <c r="U2792" s="83">
        <v>23.45</v>
      </c>
      <c r="V2792" s="83">
        <v>0</v>
      </c>
      <c r="W2792" s="83">
        <v>0</v>
      </c>
      <c r="X2792" s="83">
        <v>0</v>
      </c>
      <c r="Y2792">
        <v>0</v>
      </c>
      <c r="Z2792" s="83">
        <v>2.3450000000000002</v>
      </c>
      <c r="AA2792" s="83">
        <v>2.3450000000000002</v>
      </c>
    </row>
    <row r="2793" spans="1:27" x14ac:dyDescent="0.25">
      <c r="A2793" t="s">
        <v>1529</v>
      </c>
      <c r="B2793" t="s">
        <v>1529</v>
      </c>
      <c r="C2793" t="s">
        <v>3252</v>
      </c>
      <c r="D2793" t="s">
        <v>3253</v>
      </c>
      <c r="E2793" t="s">
        <v>3254</v>
      </c>
      <c r="F2793" t="s">
        <v>2745</v>
      </c>
      <c r="G2793" t="s">
        <v>2310</v>
      </c>
      <c r="H2793" t="s">
        <v>3065</v>
      </c>
      <c r="I2793" t="s">
        <v>59</v>
      </c>
      <c r="J2793" t="s">
        <v>127</v>
      </c>
      <c r="K2793" t="s">
        <v>75</v>
      </c>
      <c r="L2793" t="s">
        <v>76</v>
      </c>
      <c r="M2793" t="s">
        <v>133</v>
      </c>
      <c r="N2793" t="s">
        <v>149</v>
      </c>
      <c r="O2793" t="s">
        <v>150</v>
      </c>
      <c r="P2793" t="s">
        <v>376</v>
      </c>
      <c r="Q2793" t="s">
        <v>377</v>
      </c>
      <c r="R2793" t="s">
        <v>131</v>
      </c>
      <c r="S2793" s="83">
        <v>8590.5</v>
      </c>
      <c r="T2793" s="83">
        <v>3361.5</v>
      </c>
      <c r="U2793" s="83">
        <v>5229</v>
      </c>
      <c r="V2793" s="83">
        <v>0</v>
      </c>
      <c r="W2793" s="83">
        <v>0</v>
      </c>
      <c r="X2793" s="83">
        <v>25.892925121910562</v>
      </c>
      <c r="Y2793">
        <v>0</v>
      </c>
      <c r="Z2793" s="83">
        <v>522.90000000000009</v>
      </c>
      <c r="AA2793" s="83">
        <v>548.79292512191057</v>
      </c>
    </row>
    <row r="2794" spans="1:27" x14ac:dyDescent="0.25">
      <c r="A2794" t="s">
        <v>1529</v>
      </c>
      <c r="B2794" t="s">
        <v>1529</v>
      </c>
      <c r="C2794" t="s">
        <v>3252</v>
      </c>
      <c r="D2794" t="s">
        <v>3253</v>
      </c>
      <c r="E2794" t="s">
        <v>3254</v>
      </c>
      <c r="F2794" t="s">
        <v>2745</v>
      </c>
      <c r="G2794" t="s">
        <v>2310</v>
      </c>
      <c r="H2794" t="s">
        <v>3065</v>
      </c>
      <c r="I2794" t="s">
        <v>44</v>
      </c>
      <c r="J2794" t="s">
        <v>45</v>
      </c>
      <c r="K2794" t="s">
        <v>46</v>
      </c>
      <c r="L2794" t="s">
        <v>47</v>
      </c>
      <c r="M2794" t="s">
        <v>506</v>
      </c>
      <c r="N2794" t="s">
        <v>507</v>
      </c>
      <c r="O2794" t="s">
        <v>508</v>
      </c>
      <c r="P2794" t="s">
        <v>774</v>
      </c>
      <c r="Q2794" t="s">
        <v>775</v>
      </c>
      <c r="R2794" t="s">
        <v>131</v>
      </c>
      <c r="S2794" s="83">
        <v>0</v>
      </c>
      <c r="T2794" s="83">
        <v>32</v>
      </c>
      <c r="U2794" s="83">
        <v>-32</v>
      </c>
      <c r="V2794" s="83">
        <v>0</v>
      </c>
      <c r="W2794" s="83">
        <v>0</v>
      </c>
      <c r="X2794" s="83">
        <v>0.24648924703291328</v>
      </c>
      <c r="Y2794">
        <v>0</v>
      </c>
      <c r="Z2794" s="83">
        <v>-3.2</v>
      </c>
      <c r="AA2794" s="83">
        <v>-2.953510752967087</v>
      </c>
    </row>
    <row r="2795" spans="1:27" x14ac:dyDescent="0.25">
      <c r="A2795" t="s">
        <v>1529</v>
      </c>
      <c r="B2795" t="s">
        <v>1529</v>
      </c>
      <c r="C2795" t="s">
        <v>3252</v>
      </c>
      <c r="D2795" t="s">
        <v>3253</v>
      </c>
      <c r="E2795" t="s">
        <v>3254</v>
      </c>
      <c r="F2795" t="s">
        <v>2745</v>
      </c>
      <c r="G2795" t="s">
        <v>2310</v>
      </c>
      <c r="H2795" t="s">
        <v>3065</v>
      </c>
      <c r="I2795" t="s">
        <v>44</v>
      </c>
      <c r="J2795" t="s">
        <v>45</v>
      </c>
      <c r="K2795" t="s">
        <v>46</v>
      </c>
      <c r="L2795" t="s">
        <v>47</v>
      </c>
      <c r="M2795" t="s">
        <v>506</v>
      </c>
      <c r="N2795" t="s">
        <v>762</v>
      </c>
      <c r="O2795" t="s">
        <v>797</v>
      </c>
      <c r="P2795" t="s">
        <v>876</v>
      </c>
      <c r="Q2795" t="s">
        <v>877</v>
      </c>
      <c r="R2795" t="s">
        <v>131</v>
      </c>
      <c r="S2795" s="83">
        <v>0</v>
      </c>
      <c r="T2795" s="83">
        <v>110</v>
      </c>
      <c r="U2795" s="83">
        <v>-110</v>
      </c>
      <c r="V2795" s="83">
        <v>0</v>
      </c>
      <c r="W2795" s="83">
        <v>0</v>
      </c>
      <c r="X2795" s="83">
        <v>0.84730678667563941</v>
      </c>
      <c r="Y2795">
        <v>0</v>
      </c>
      <c r="Z2795" s="83">
        <v>-11</v>
      </c>
      <c r="AA2795" s="83">
        <v>-10.15269321332436</v>
      </c>
    </row>
    <row r="2796" spans="1:27" x14ac:dyDescent="0.25">
      <c r="A2796" t="s">
        <v>1529</v>
      </c>
      <c r="B2796" t="s">
        <v>1529</v>
      </c>
      <c r="C2796" t="s">
        <v>3252</v>
      </c>
      <c r="D2796" t="s">
        <v>3253</v>
      </c>
      <c r="E2796" t="s">
        <v>3254</v>
      </c>
      <c r="F2796" t="s">
        <v>2745</v>
      </c>
      <c r="G2796" t="s">
        <v>2310</v>
      </c>
      <c r="H2796" t="s">
        <v>3065</v>
      </c>
      <c r="I2796" t="s">
        <v>44</v>
      </c>
      <c r="J2796" t="s">
        <v>45</v>
      </c>
      <c r="K2796" t="s">
        <v>46</v>
      </c>
      <c r="L2796" t="s">
        <v>47</v>
      </c>
      <c r="M2796" t="s">
        <v>506</v>
      </c>
      <c r="N2796" t="s">
        <v>513</v>
      </c>
      <c r="O2796" t="s">
        <v>1937</v>
      </c>
      <c r="P2796" t="s">
        <v>1940</v>
      </c>
      <c r="Q2796" t="s">
        <v>1941</v>
      </c>
      <c r="R2796" t="s">
        <v>131</v>
      </c>
      <c r="S2796" s="83">
        <v>150</v>
      </c>
      <c r="T2796" s="83">
        <v>0</v>
      </c>
      <c r="U2796" s="83">
        <v>150</v>
      </c>
      <c r="V2796" s="83">
        <v>0</v>
      </c>
      <c r="W2796" s="83">
        <v>0</v>
      </c>
      <c r="X2796" s="83">
        <v>0</v>
      </c>
      <c r="Y2796">
        <v>0</v>
      </c>
      <c r="Z2796" s="83">
        <v>15</v>
      </c>
      <c r="AA2796" s="83">
        <v>15</v>
      </c>
    </row>
    <row r="2797" spans="1:27" x14ac:dyDescent="0.25">
      <c r="A2797" t="s">
        <v>1529</v>
      </c>
      <c r="B2797" t="s">
        <v>1529</v>
      </c>
      <c r="C2797" t="s">
        <v>3252</v>
      </c>
      <c r="D2797" t="s">
        <v>3253</v>
      </c>
      <c r="E2797" t="s">
        <v>3254</v>
      </c>
      <c r="F2797" t="s">
        <v>2745</v>
      </c>
      <c r="G2797" t="s">
        <v>2310</v>
      </c>
      <c r="H2797" t="s">
        <v>3065</v>
      </c>
      <c r="I2797" t="s">
        <v>44</v>
      </c>
      <c r="J2797" t="s">
        <v>45</v>
      </c>
      <c r="K2797" t="s">
        <v>102</v>
      </c>
      <c r="L2797" t="s">
        <v>103</v>
      </c>
      <c r="M2797" t="s">
        <v>516</v>
      </c>
      <c r="N2797" t="s">
        <v>674</v>
      </c>
      <c r="O2797" t="s">
        <v>880</v>
      </c>
      <c r="P2797" t="s">
        <v>881</v>
      </c>
      <c r="Q2797" t="s">
        <v>882</v>
      </c>
      <c r="R2797" t="s">
        <v>131</v>
      </c>
      <c r="S2797" s="83">
        <v>148.5</v>
      </c>
      <c r="T2797" s="83">
        <v>27</v>
      </c>
      <c r="U2797" s="83">
        <v>121.5</v>
      </c>
      <c r="V2797" s="83">
        <v>0</v>
      </c>
      <c r="W2797" s="83">
        <v>0</v>
      </c>
      <c r="X2797" s="83">
        <v>0.20797530218402058</v>
      </c>
      <c r="Y2797">
        <v>0</v>
      </c>
      <c r="Z2797" s="83">
        <v>12.150000000000002</v>
      </c>
      <c r="AA2797" s="83">
        <v>12.357975302184022</v>
      </c>
    </row>
    <row r="2798" spans="1:27" x14ac:dyDescent="0.25">
      <c r="A2798" t="s">
        <v>1529</v>
      </c>
      <c r="B2798" t="s">
        <v>1529</v>
      </c>
      <c r="C2798" t="s">
        <v>3252</v>
      </c>
      <c r="D2798" t="s">
        <v>3253</v>
      </c>
      <c r="E2798" t="s">
        <v>3254</v>
      </c>
      <c r="F2798" t="s">
        <v>2745</v>
      </c>
      <c r="G2798" t="s">
        <v>2310</v>
      </c>
      <c r="H2798" t="s">
        <v>3065</v>
      </c>
      <c r="I2798" t="s">
        <v>44</v>
      </c>
      <c r="J2798" t="s">
        <v>45</v>
      </c>
      <c r="K2798" t="s">
        <v>102</v>
      </c>
      <c r="L2798" t="s">
        <v>103</v>
      </c>
      <c r="M2798" t="s">
        <v>516</v>
      </c>
      <c r="N2798" t="s">
        <v>867</v>
      </c>
      <c r="O2798" t="s">
        <v>868</v>
      </c>
      <c r="P2798" t="s">
        <v>869</v>
      </c>
      <c r="Q2798" t="s">
        <v>870</v>
      </c>
      <c r="R2798" t="s">
        <v>131</v>
      </c>
      <c r="S2798" s="83">
        <v>34.200000000000003</v>
      </c>
      <c r="T2798" s="83">
        <v>25.650000000000002</v>
      </c>
      <c r="U2798" s="83">
        <v>8.5500000000000007</v>
      </c>
      <c r="V2798" s="83">
        <v>0</v>
      </c>
      <c r="W2798" s="83">
        <v>0</v>
      </c>
      <c r="X2798" s="83">
        <v>0.19757653707481956</v>
      </c>
      <c r="Y2798">
        <v>0</v>
      </c>
      <c r="Z2798" s="83">
        <v>0.85499999999999998</v>
      </c>
      <c r="AA2798" s="83">
        <v>1.0525765370748195</v>
      </c>
    </row>
    <row r="2799" spans="1:27" x14ac:dyDescent="0.25">
      <c r="A2799" t="s">
        <v>1529</v>
      </c>
      <c r="B2799" t="s">
        <v>1529</v>
      </c>
      <c r="C2799" t="s">
        <v>3252</v>
      </c>
      <c r="D2799" t="s">
        <v>3253</v>
      </c>
      <c r="E2799" t="s">
        <v>3254</v>
      </c>
      <c r="F2799" t="s">
        <v>2745</v>
      </c>
      <c r="G2799" t="s">
        <v>2310</v>
      </c>
      <c r="H2799" t="s">
        <v>3065</v>
      </c>
      <c r="I2799" t="s">
        <v>44</v>
      </c>
      <c r="J2799" t="s">
        <v>45</v>
      </c>
      <c r="K2799" t="s">
        <v>102</v>
      </c>
      <c r="L2799" t="s">
        <v>103</v>
      </c>
      <c r="M2799" t="s">
        <v>516</v>
      </c>
      <c r="N2799" t="s">
        <v>517</v>
      </c>
      <c r="O2799" t="s">
        <v>518</v>
      </c>
      <c r="P2799" t="s">
        <v>519</v>
      </c>
      <c r="Q2799" t="s">
        <v>520</v>
      </c>
      <c r="R2799" t="s">
        <v>131</v>
      </c>
      <c r="S2799" s="83">
        <v>96</v>
      </c>
      <c r="T2799" s="83">
        <v>96</v>
      </c>
      <c r="U2799" s="83">
        <v>0</v>
      </c>
      <c r="V2799" s="83">
        <v>0</v>
      </c>
      <c r="W2799" s="83">
        <v>0</v>
      </c>
      <c r="X2799" s="83">
        <v>0.73946774109873981</v>
      </c>
      <c r="Y2799">
        <v>0</v>
      </c>
      <c r="Z2799" s="83">
        <v>0</v>
      </c>
      <c r="AA2799" s="83">
        <v>0.73946774109873914</v>
      </c>
    </row>
    <row r="2800" spans="1:27" x14ac:dyDescent="0.25">
      <c r="A2800" t="s">
        <v>1529</v>
      </c>
      <c r="B2800" t="s">
        <v>1529</v>
      </c>
      <c r="C2800" t="s">
        <v>3255</v>
      </c>
      <c r="D2800" t="s">
        <v>3256</v>
      </c>
      <c r="E2800" t="s">
        <v>3257</v>
      </c>
      <c r="F2800" t="s">
        <v>2745</v>
      </c>
      <c r="G2800" t="s">
        <v>2310</v>
      </c>
      <c r="H2800" t="s">
        <v>3258</v>
      </c>
      <c r="I2800" t="s">
        <v>59</v>
      </c>
      <c r="J2800" t="s">
        <v>127</v>
      </c>
      <c r="K2800" t="s">
        <v>75</v>
      </c>
      <c r="L2800" t="s">
        <v>76</v>
      </c>
      <c r="M2800" t="s">
        <v>133</v>
      </c>
      <c r="N2800" t="s">
        <v>149</v>
      </c>
      <c r="O2800" t="s">
        <v>150</v>
      </c>
      <c r="P2800" t="s">
        <v>376</v>
      </c>
      <c r="Q2800" t="s">
        <v>377</v>
      </c>
      <c r="R2800" t="s">
        <v>131</v>
      </c>
      <c r="S2800" s="83">
        <v>1445.5500000000002</v>
      </c>
      <c r="T2800" s="83">
        <v>513.29999999999995</v>
      </c>
      <c r="U2800" s="83">
        <v>932.25000000000011</v>
      </c>
      <c r="V2800" s="83">
        <v>0</v>
      </c>
      <c r="W2800" s="83">
        <v>0</v>
      </c>
      <c r="X2800" s="83">
        <v>3.953841578187324</v>
      </c>
      <c r="Y2800">
        <v>0</v>
      </c>
      <c r="Z2800" s="83">
        <v>93.225000000000023</v>
      </c>
      <c r="AA2800" s="83">
        <v>97.178841578187331</v>
      </c>
    </row>
    <row r="2801" spans="1:27" x14ac:dyDescent="0.25">
      <c r="A2801" t="s">
        <v>1529</v>
      </c>
      <c r="B2801" t="s">
        <v>1529</v>
      </c>
      <c r="C2801" t="s">
        <v>3255</v>
      </c>
      <c r="D2801" t="s">
        <v>3256</v>
      </c>
      <c r="E2801" t="s">
        <v>3257</v>
      </c>
      <c r="F2801" t="s">
        <v>2745</v>
      </c>
      <c r="G2801" t="s">
        <v>2310</v>
      </c>
      <c r="H2801" t="s">
        <v>3258</v>
      </c>
      <c r="I2801" t="s">
        <v>59</v>
      </c>
      <c r="J2801" t="s">
        <v>127</v>
      </c>
      <c r="K2801" t="s">
        <v>75</v>
      </c>
      <c r="L2801" t="s">
        <v>76</v>
      </c>
      <c r="M2801" t="s">
        <v>133</v>
      </c>
      <c r="N2801" t="s">
        <v>149</v>
      </c>
      <c r="O2801" t="s">
        <v>150</v>
      </c>
      <c r="P2801" t="s">
        <v>1004</v>
      </c>
      <c r="Q2801" t="s">
        <v>1005</v>
      </c>
      <c r="R2801" t="s">
        <v>131</v>
      </c>
      <c r="S2801" s="83">
        <v>247.2</v>
      </c>
      <c r="T2801" s="83">
        <v>243.92</v>
      </c>
      <c r="U2801" s="83">
        <v>3.2800000000000011</v>
      </c>
      <c r="V2801" s="83">
        <v>0</v>
      </c>
      <c r="W2801" s="83">
        <v>0</v>
      </c>
      <c r="X2801" s="83">
        <v>1.8788642855083815</v>
      </c>
      <c r="Y2801">
        <v>0</v>
      </c>
      <c r="Z2801" s="83">
        <v>0.3279999999999994</v>
      </c>
      <c r="AA2801" s="83">
        <v>2.2068642855083809</v>
      </c>
    </row>
    <row r="2802" spans="1:27" x14ac:dyDescent="0.25">
      <c r="A2802" t="s">
        <v>1529</v>
      </c>
      <c r="B2802" t="s">
        <v>1529</v>
      </c>
      <c r="C2802" t="s">
        <v>3255</v>
      </c>
      <c r="D2802" t="s">
        <v>3256</v>
      </c>
      <c r="E2802" t="s">
        <v>3257</v>
      </c>
      <c r="F2802" t="s">
        <v>2745</v>
      </c>
      <c r="G2802" t="s">
        <v>2310</v>
      </c>
      <c r="H2802" t="s">
        <v>3258</v>
      </c>
      <c r="I2802" t="s">
        <v>59</v>
      </c>
      <c r="J2802" t="s">
        <v>127</v>
      </c>
      <c r="K2802" t="s">
        <v>75</v>
      </c>
      <c r="L2802" t="s">
        <v>76</v>
      </c>
      <c r="M2802" t="s">
        <v>133</v>
      </c>
      <c r="N2802" t="s">
        <v>149</v>
      </c>
      <c r="O2802" t="s">
        <v>150</v>
      </c>
      <c r="P2802" t="s">
        <v>307</v>
      </c>
      <c r="Q2802" t="s">
        <v>308</v>
      </c>
      <c r="R2802" t="s">
        <v>131</v>
      </c>
      <c r="S2802" s="83">
        <v>830.48</v>
      </c>
      <c r="T2802" s="83">
        <v>324.24</v>
      </c>
      <c r="U2802" s="83">
        <v>506.24</v>
      </c>
      <c r="V2802" s="83">
        <v>0</v>
      </c>
      <c r="W2802" s="83">
        <v>0</v>
      </c>
      <c r="X2802" s="83">
        <v>2.4975522955609937</v>
      </c>
      <c r="Y2802">
        <v>0</v>
      </c>
      <c r="Z2802" s="83">
        <v>50.624000000000009</v>
      </c>
      <c r="AA2802" s="83">
        <v>53.121552295561003</v>
      </c>
    </row>
    <row r="2803" spans="1:27" x14ac:dyDescent="0.25">
      <c r="A2803" t="s">
        <v>1529</v>
      </c>
      <c r="B2803" t="s">
        <v>1529</v>
      </c>
      <c r="C2803" t="s">
        <v>3255</v>
      </c>
      <c r="D2803" t="s">
        <v>3256</v>
      </c>
      <c r="E2803" t="s">
        <v>3257</v>
      </c>
      <c r="F2803" t="s">
        <v>2745</v>
      </c>
      <c r="G2803" t="s">
        <v>2310</v>
      </c>
      <c r="H2803" t="s">
        <v>3258</v>
      </c>
      <c r="I2803" t="s">
        <v>59</v>
      </c>
      <c r="J2803" t="s">
        <v>193</v>
      </c>
      <c r="K2803" t="s">
        <v>60</v>
      </c>
      <c r="L2803" t="s">
        <v>61</v>
      </c>
      <c r="M2803" t="s">
        <v>194</v>
      </c>
      <c r="N2803" t="s">
        <v>656</v>
      </c>
      <c r="O2803" t="s">
        <v>657</v>
      </c>
      <c r="P2803" t="s">
        <v>1150</v>
      </c>
      <c r="Q2803" t="s">
        <v>1151</v>
      </c>
      <c r="R2803" t="s">
        <v>131</v>
      </c>
      <c r="S2803" s="83">
        <v>123.9</v>
      </c>
      <c r="T2803" s="83">
        <v>0</v>
      </c>
      <c r="U2803" s="83">
        <v>123.9</v>
      </c>
      <c r="V2803" s="83">
        <v>0</v>
      </c>
      <c r="W2803" s="83">
        <v>0</v>
      </c>
      <c r="X2803" s="83">
        <v>0</v>
      </c>
      <c r="Y2803">
        <v>0</v>
      </c>
      <c r="Z2803" s="83">
        <v>12.39</v>
      </c>
      <c r="AA2803" s="83">
        <v>12.39</v>
      </c>
    </row>
    <row r="2804" spans="1:27" x14ac:dyDescent="0.25">
      <c r="A2804" t="s">
        <v>1529</v>
      </c>
      <c r="B2804" t="s">
        <v>1529</v>
      </c>
      <c r="C2804" t="s">
        <v>3255</v>
      </c>
      <c r="D2804" t="s">
        <v>3256</v>
      </c>
      <c r="E2804" t="s">
        <v>3257</v>
      </c>
      <c r="F2804" t="s">
        <v>2745</v>
      </c>
      <c r="G2804" t="s">
        <v>2310</v>
      </c>
      <c r="H2804" t="s">
        <v>3258</v>
      </c>
      <c r="I2804" t="s">
        <v>59</v>
      </c>
      <c r="J2804" t="s">
        <v>193</v>
      </c>
      <c r="K2804" t="s">
        <v>60</v>
      </c>
      <c r="L2804" t="s">
        <v>61</v>
      </c>
      <c r="M2804" t="s">
        <v>194</v>
      </c>
      <c r="N2804" t="s">
        <v>656</v>
      </c>
      <c r="O2804" t="s">
        <v>657</v>
      </c>
      <c r="P2804" t="s">
        <v>1019</v>
      </c>
      <c r="Q2804" t="s">
        <v>1020</v>
      </c>
      <c r="R2804" t="s">
        <v>131</v>
      </c>
      <c r="S2804" s="83">
        <v>234.6</v>
      </c>
      <c r="T2804" s="83">
        <v>71.039999999999992</v>
      </c>
      <c r="U2804" s="83">
        <v>163.56</v>
      </c>
      <c r="V2804" s="83">
        <v>0</v>
      </c>
      <c r="W2804" s="83">
        <v>0</v>
      </c>
      <c r="X2804" s="83">
        <v>0.54720612841306748</v>
      </c>
      <c r="Y2804">
        <v>0</v>
      </c>
      <c r="Z2804" s="83">
        <v>16.356000000000002</v>
      </c>
      <c r="AA2804" s="83">
        <v>16.903206128413068</v>
      </c>
    </row>
    <row r="2805" spans="1:27" x14ac:dyDescent="0.25">
      <c r="A2805" t="s">
        <v>1529</v>
      </c>
      <c r="B2805" t="s">
        <v>1529</v>
      </c>
      <c r="C2805" t="s">
        <v>3255</v>
      </c>
      <c r="D2805" t="s">
        <v>3256</v>
      </c>
      <c r="E2805" t="s">
        <v>3257</v>
      </c>
      <c r="F2805" t="s">
        <v>2745</v>
      </c>
      <c r="G2805" t="s">
        <v>2310</v>
      </c>
      <c r="H2805" t="s">
        <v>3258</v>
      </c>
      <c r="I2805" t="s">
        <v>59</v>
      </c>
      <c r="J2805" t="s">
        <v>193</v>
      </c>
      <c r="K2805" t="s">
        <v>60</v>
      </c>
      <c r="L2805" t="s">
        <v>61</v>
      </c>
      <c r="M2805" t="s">
        <v>194</v>
      </c>
      <c r="N2805" t="s">
        <v>750</v>
      </c>
      <c r="O2805" t="s">
        <v>751</v>
      </c>
      <c r="P2805" t="s">
        <v>1152</v>
      </c>
      <c r="Q2805" t="s">
        <v>1153</v>
      </c>
      <c r="R2805" t="s">
        <v>131</v>
      </c>
      <c r="S2805" s="83">
        <v>1052.52</v>
      </c>
      <c r="T2805" s="83">
        <v>1229.0999999999999</v>
      </c>
      <c r="U2805" s="83">
        <v>-176.57999999999993</v>
      </c>
      <c r="V2805" s="83">
        <v>0</v>
      </c>
      <c r="W2805" s="83">
        <v>0</v>
      </c>
      <c r="X2805" s="83">
        <v>9.4674979227548022</v>
      </c>
      <c r="Y2805">
        <v>0</v>
      </c>
      <c r="Z2805" s="83">
        <v>-17.657999999999987</v>
      </c>
      <c r="AA2805" s="83">
        <v>-8.1905020772451849</v>
      </c>
    </row>
    <row r="2806" spans="1:27" x14ac:dyDescent="0.25">
      <c r="A2806" t="s">
        <v>1529</v>
      </c>
      <c r="B2806" t="s">
        <v>1529</v>
      </c>
      <c r="C2806" t="s">
        <v>3255</v>
      </c>
      <c r="D2806" t="s">
        <v>3256</v>
      </c>
      <c r="E2806" t="s">
        <v>3257</v>
      </c>
      <c r="F2806" t="s">
        <v>2745</v>
      </c>
      <c r="G2806" t="s">
        <v>2310</v>
      </c>
      <c r="H2806" t="s">
        <v>3258</v>
      </c>
      <c r="I2806" t="s">
        <v>59</v>
      </c>
      <c r="J2806" t="s">
        <v>193</v>
      </c>
      <c r="K2806" t="s">
        <v>60</v>
      </c>
      <c r="L2806" t="s">
        <v>61</v>
      </c>
      <c r="M2806" t="s">
        <v>194</v>
      </c>
      <c r="N2806" t="s">
        <v>750</v>
      </c>
      <c r="O2806" t="s">
        <v>751</v>
      </c>
      <c r="P2806" t="s">
        <v>1154</v>
      </c>
      <c r="Q2806" t="s">
        <v>1155</v>
      </c>
      <c r="R2806" t="s">
        <v>131</v>
      </c>
      <c r="S2806" s="83">
        <v>32.44</v>
      </c>
      <c r="T2806" s="83">
        <v>0</v>
      </c>
      <c r="U2806" s="83">
        <v>32.44</v>
      </c>
      <c r="V2806" s="83">
        <v>0</v>
      </c>
      <c r="W2806" s="83">
        <v>0</v>
      </c>
      <c r="X2806" s="83">
        <v>0</v>
      </c>
      <c r="Y2806">
        <v>0</v>
      </c>
      <c r="Z2806" s="83">
        <v>3.2439999999999998</v>
      </c>
      <c r="AA2806" s="83">
        <v>3.2439999999999998</v>
      </c>
    </row>
    <row r="2807" spans="1:27" x14ac:dyDescent="0.25">
      <c r="A2807" t="s">
        <v>1529</v>
      </c>
      <c r="B2807" t="s">
        <v>1529</v>
      </c>
      <c r="C2807" t="s">
        <v>3255</v>
      </c>
      <c r="D2807" t="s">
        <v>3256</v>
      </c>
      <c r="E2807" t="s">
        <v>3257</v>
      </c>
      <c r="F2807" t="s">
        <v>2745</v>
      </c>
      <c r="G2807" t="s">
        <v>2310</v>
      </c>
      <c r="H2807" t="s">
        <v>3258</v>
      </c>
      <c r="I2807" t="s">
        <v>59</v>
      </c>
      <c r="J2807" t="s">
        <v>193</v>
      </c>
      <c r="K2807" t="s">
        <v>60</v>
      </c>
      <c r="L2807" t="s">
        <v>61</v>
      </c>
      <c r="M2807" t="s">
        <v>194</v>
      </c>
      <c r="N2807" t="s">
        <v>347</v>
      </c>
      <c r="O2807" t="s">
        <v>348</v>
      </c>
      <c r="P2807" t="s">
        <v>1158</v>
      </c>
      <c r="Q2807" t="s">
        <v>1159</v>
      </c>
      <c r="R2807" t="s">
        <v>131</v>
      </c>
      <c r="S2807" s="83">
        <v>0</v>
      </c>
      <c r="T2807" s="83">
        <v>38.64</v>
      </c>
      <c r="U2807" s="83">
        <v>-38.64</v>
      </c>
      <c r="V2807" s="83">
        <v>0</v>
      </c>
      <c r="W2807" s="83">
        <v>0</v>
      </c>
      <c r="X2807" s="83">
        <v>0.29763576579224277</v>
      </c>
      <c r="Y2807">
        <v>0</v>
      </c>
      <c r="Z2807" s="83">
        <v>-3.8640000000000003</v>
      </c>
      <c r="AA2807" s="83">
        <v>-3.5663642342077577</v>
      </c>
    </row>
    <row r="2808" spans="1:27" x14ac:dyDescent="0.25">
      <c r="A2808" t="s">
        <v>1529</v>
      </c>
      <c r="B2808" t="s">
        <v>1529</v>
      </c>
      <c r="C2808" t="s">
        <v>3255</v>
      </c>
      <c r="D2808" t="s">
        <v>3256</v>
      </c>
      <c r="E2808" t="s">
        <v>3257</v>
      </c>
      <c r="F2808" t="s">
        <v>2745</v>
      </c>
      <c r="G2808" t="s">
        <v>2310</v>
      </c>
      <c r="H2808" t="s">
        <v>3258</v>
      </c>
      <c r="I2808" t="s">
        <v>59</v>
      </c>
      <c r="J2808" t="s">
        <v>193</v>
      </c>
      <c r="K2808" t="s">
        <v>60</v>
      </c>
      <c r="L2808" t="s">
        <v>61</v>
      </c>
      <c r="M2808" t="s">
        <v>194</v>
      </c>
      <c r="N2808" t="s">
        <v>311</v>
      </c>
      <c r="O2808" t="s">
        <v>894</v>
      </c>
      <c r="P2808" t="s">
        <v>895</v>
      </c>
      <c r="Q2808" t="s">
        <v>896</v>
      </c>
      <c r="R2808" t="s">
        <v>131</v>
      </c>
      <c r="S2808" s="83">
        <v>2116.8000000000002</v>
      </c>
      <c r="T2808" s="83">
        <v>2545.4999999999995</v>
      </c>
      <c r="U2808" s="83">
        <v>-428.69999999999936</v>
      </c>
      <c r="V2808" s="83">
        <v>0</v>
      </c>
      <c r="W2808" s="83">
        <v>0</v>
      </c>
      <c r="X2808" s="83">
        <v>19.60744932257127</v>
      </c>
      <c r="Y2808">
        <v>0</v>
      </c>
      <c r="Z2808" s="83">
        <v>-42.869999999999919</v>
      </c>
      <c r="AA2808" s="83">
        <v>-23.262550677428663</v>
      </c>
    </row>
    <row r="2809" spans="1:27" x14ac:dyDescent="0.25">
      <c r="A2809" t="s">
        <v>1529</v>
      </c>
      <c r="B2809" t="s">
        <v>1529</v>
      </c>
      <c r="C2809" t="s">
        <v>3255</v>
      </c>
      <c r="D2809" t="s">
        <v>3256</v>
      </c>
      <c r="E2809" t="s">
        <v>3257</v>
      </c>
      <c r="F2809" t="s">
        <v>2745</v>
      </c>
      <c r="G2809" t="s">
        <v>2310</v>
      </c>
      <c r="H2809" t="s">
        <v>3258</v>
      </c>
      <c r="I2809" t="s">
        <v>59</v>
      </c>
      <c r="J2809" t="s">
        <v>193</v>
      </c>
      <c r="K2809" t="s">
        <v>60</v>
      </c>
      <c r="L2809" t="s">
        <v>61</v>
      </c>
      <c r="M2809" t="s">
        <v>194</v>
      </c>
      <c r="N2809" t="s">
        <v>1916</v>
      </c>
      <c r="O2809" t="s">
        <v>1495</v>
      </c>
      <c r="P2809" t="s">
        <v>1923</v>
      </c>
      <c r="Q2809" t="s">
        <v>1924</v>
      </c>
      <c r="R2809" t="s">
        <v>131</v>
      </c>
      <c r="S2809" s="83">
        <v>748.8</v>
      </c>
      <c r="T2809" s="83">
        <v>0</v>
      </c>
      <c r="U2809" s="83">
        <v>748.8</v>
      </c>
      <c r="V2809" s="83">
        <v>0</v>
      </c>
      <c r="W2809" s="83">
        <v>0</v>
      </c>
      <c r="X2809" s="83">
        <v>0</v>
      </c>
      <c r="Y2809">
        <v>0</v>
      </c>
      <c r="Z2809" s="83">
        <v>74.88</v>
      </c>
      <c r="AA2809" s="83">
        <v>74.88</v>
      </c>
    </row>
    <row r="2810" spans="1:27" x14ac:dyDescent="0.25">
      <c r="A2810" t="s">
        <v>1529</v>
      </c>
      <c r="B2810" t="s">
        <v>1529</v>
      </c>
      <c r="C2810" t="s">
        <v>3255</v>
      </c>
      <c r="D2810" t="s">
        <v>3256</v>
      </c>
      <c r="E2810" t="s">
        <v>3257</v>
      </c>
      <c r="F2810" t="s">
        <v>2745</v>
      </c>
      <c r="G2810" t="s">
        <v>2310</v>
      </c>
      <c r="H2810" t="s">
        <v>3258</v>
      </c>
      <c r="I2810" t="s">
        <v>59</v>
      </c>
      <c r="J2810" t="s">
        <v>193</v>
      </c>
      <c r="K2810" t="s">
        <v>60</v>
      </c>
      <c r="L2810" t="s">
        <v>61</v>
      </c>
      <c r="M2810" t="s">
        <v>194</v>
      </c>
      <c r="N2810" t="s">
        <v>1916</v>
      </c>
      <c r="O2810" t="s">
        <v>1495</v>
      </c>
      <c r="P2810" t="s">
        <v>1919</v>
      </c>
      <c r="Q2810" t="s">
        <v>1920</v>
      </c>
      <c r="R2810" t="s">
        <v>131</v>
      </c>
      <c r="S2810" s="83">
        <v>0</v>
      </c>
      <c r="T2810" s="83">
        <v>325.5</v>
      </c>
      <c r="U2810" s="83">
        <v>-325.5</v>
      </c>
      <c r="V2810" s="83">
        <v>0</v>
      </c>
      <c r="W2810" s="83">
        <v>0</v>
      </c>
      <c r="X2810" s="83">
        <v>2.5072578096629146</v>
      </c>
      <c r="Y2810">
        <v>0</v>
      </c>
      <c r="Z2810" s="83">
        <v>-32.550000000000004</v>
      </c>
      <c r="AA2810" s="83">
        <v>-30.042742190337091</v>
      </c>
    </row>
    <row r="2811" spans="1:27" x14ac:dyDescent="0.25">
      <c r="A2811" t="s">
        <v>1529</v>
      </c>
      <c r="B2811" t="s">
        <v>1529</v>
      </c>
      <c r="C2811" t="s">
        <v>3255</v>
      </c>
      <c r="D2811" t="s">
        <v>3256</v>
      </c>
      <c r="E2811" t="s">
        <v>3257</v>
      </c>
      <c r="F2811" t="s">
        <v>2745</v>
      </c>
      <c r="G2811" t="s">
        <v>2310</v>
      </c>
      <c r="H2811" t="s">
        <v>3258</v>
      </c>
      <c r="I2811" t="s">
        <v>59</v>
      </c>
      <c r="J2811" t="s">
        <v>193</v>
      </c>
      <c r="K2811" t="s">
        <v>62</v>
      </c>
      <c r="L2811" t="s">
        <v>63</v>
      </c>
      <c r="M2811" t="s">
        <v>1168</v>
      </c>
      <c r="N2811" t="s">
        <v>1169</v>
      </c>
      <c r="O2811" t="s">
        <v>1170</v>
      </c>
      <c r="P2811" t="s">
        <v>1171</v>
      </c>
      <c r="Q2811" t="s">
        <v>1172</v>
      </c>
      <c r="R2811" t="s">
        <v>131</v>
      </c>
      <c r="S2811" s="83">
        <v>255.6</v>
      </c>
      <c r="T2811" s="83">
        <v>451.20000000000005</v>
      </c>
      <c r="U2811" s="83">
        <v>-195.60000000000005</v>
      </c>
      <c r="V2811" s="83">
        <v>0</v>
      </c>
      <c r="W2811" s="83">
        <v>0</v>
      </c>
      <c r="X2811" s="83">
        <v>3.4754983831640778</v>
      </c>
      <c r="Y2811">
        <v>0</v>
      </c>
      <c r="Z2811" s="83">
        <v>-19.560000000000002</v>
      </c>
      <c r="AA2811" s="83">
        <v>-16.084501616835929</v>
      </c>
    </row>
    <row r="2812" spans="1:27" x14ac:dyDescent="0.25">
      <c r="A2812" t="s">
        <v>1529</v>
      </c>
      <c r="B2812" t="s">
        <v>1529</v>
      </c>
      <c r="C2812" t="s">
        <v>3255</v>
      </c>
      <c r="D2812" t="s">
        <v>3256</v>
      </c>
      <c r="E2812" t="s">
        <v>3257</v>
      </c>
      <c r="F2812" t="s">
        <v>2745</v>
      </c>
      <c r="G2812" t="s">
        <v>2310</v>
      </c>
      <c r="H2812" t="s">
        <v>3258</v>
      </c>
      <c r="I2812" t="s">
        <v>59</v>
      </c>
      <c r="J2812" t="s">
        <v>193</v>
      </c>
      <c r="K2812" t="s">
        <v>62</v>
      </c>
      <c r="L2812" t="s">
        <v>63</v>
      </c>
      <c r="M2812" t="s">
        <v>660</v>
      </c>
      <c r="N2812" t="s">
        <v>661</v>
      </c>
      <c r="O2812" t="s">
        <v>662</v>
      </c>
      <c r="P2812" t="s">
        <v>1037</v>
      </c>
      <c r="Q2812" t="s">
        <v>1038</v>
      </c>
      <c r="R2812" t="s">
        <v>131</v>
      </c>
      <c r="S2812" s="83">
        <v>199.23</v>
      </c>
      <c r="T2812" s="83">
        <v>1506.51</v>
      </c>
      <c r="U2812" s="83">
        <v>-1307.28</v>
      </c>
      <c r="V2812" s="83">
        <v>0</v>
      </c>
      <c r="W2812" s="83">
        <v>0</v>
      </c>
      <c r="X2812" s="83">
        <v>11.604328610861067</v>
      </c>
      <c r="Y2812">
        <v>0</v>
      </c>
      <c r="Z2812" s="83">
        <v>-130.72800000000001</v>
      </c>
      <c r="AA2812" s="83">
        <v>-119.12367138913893</v>
      </c>
    </row>
    <row r="2813" spans="1:27" x14ac:dyDescent="0.25">
      <c r="A2813" t="s">
        <v>1529</v>
      </c>
      <c r="B2813" t="s">
        <v>1529</v>
      </c>
      <c r="C2813" t="s">
        <v>3255</v>
      </c>
      <c r="D2813" t="s">
        <v>3256</v>
      </c>
      <c r="E2813" t="s">
        <v>3257</v>
      </c>
      <c r="F2813" t="s">
        <v>2745</v>
      </c>
      <c r="G2813" t="s">
        <v>2310</v>
      </c>
      <c r="H2813" t="s">
        <v>3258</v>
      </c>
      <c r="I2813" t="s">
        <v>59</v>
      </c>
      <c r="J2813" t="s">
        <v>193</v>
      </c>
      <c r="K2813" t="s">
        <v>62</v>
      </c>
      <c r="L2813" t="s">
        <v>63</v>
      </c>
      <c r="M2813" t="s">
        <v>660</v>
      </c>
      <c r="N2813" t="s">
        <v>661</v>
      </c>
      <c r="O2813" t="s">
        <v>662</v>
      </c>
      <c r="P2813" t="s">
        <v>663</v>
      </c>
      <c r="Q2813" t="s">
        <v>664</v>
      </c>
      <c r="R2813" t="s">
        <v>131</v>
      </c>
      <c r="S2813" s="83">
        <v>9691.74</v>
      </c>
      <c r="T2813" s="83">
        <v>7283.86</v>
      </c>
      <c r="U2813" s="83">
        <v>2407.88</v>
      </c>
      <c r="V2813" s="83">
        <v>0</v>
      </c>
      <c r="W2813" s="83">
        <v>0</v>
      </c>
      <c r="X2813" s="83">
        <v>56.106036465411115</v>
      </c>
      <c r="Y2813">
        <v>0</v>
      </c>
      <c r="Z2813" s="83">
        <v>240.78800000000001</v>
      </c>
      <c r="AA2813" s="83">
        <v>296.89403646541109</v>
      </c>
    </row>
    <row r="2814" spans="1:27" x14ac:dyDescent="0.25">
      <c r="A2814" t="s">
        <v>1529</v>
      </c>
      <c r="B2814" t="s">
        <v>1529</v>
      </c>
      <c r="C2814" t="s">
        <v>3255</v>
      </c>
      <c r="D2814" t="s">
        <v>3256</v>
      </c>
      <c r="E2814" t="s">
        <v>3257</v>
      </c>
      <c r="F2814" t="s">
        <v>2745</v>
      </c>
      <c r="G2814" t="s">
        <v>2310</v>
      </c>
      <c r="H2814" t="s">
        <v>3258</v>
      </c>
      <c r="I2814" t="s">
        <v>59</v>
      </c>
      <c r="J2814" t="s">
        <v>193</v>
      </c>
      <c r="K2814" t="s">
        <v>62</v>
      </c>
      <c r="L2814" t="s">
        <v>63</v>
      </c>
      <c r="M2814" t="s">
        <v>660</v>
      </c>
      <c r="N2814" t="s">
        <v>661</v>
      </c>
      <c r="O2814" t="s">
        <v>662</v>
      </c>
      <c r="P2814" t="s">
        <v>1166</v>
      </c>
      <c r="Q2814" t="s">
        <v>1167</v>
      </c>
      <c r="R2814" t="s">
        <v>131</v>
      </c>
      <c r="S2814" s="83">
        <v>6160.08</v>
      </c>
      <c r="T2814" s="83">
        <v>3782.59</v>
      </c>
      <c r="U2814" s="83">
        <v>2377.4899999999998</v>
      </c>
      <c r="V2814" s="83">
        <v>0</v>
      </c>
      <c r="W2814" s="83">
        <v>0</v>
      </c>
      <c r="X2814" s="83">
        <v>29.136492529194605</v>
      </c>
      <c r="Y2814">
        <v>0</v>
      </c>
      <c r="Z2814" s="83">
        <v>237.74900000000002</v>
      </c>
      <c r="AA2814" s="83">
        <v>266.88549252919461</v>
      </c>
    </row>
    <row r="2815" spans="1:27" x14ac:dyDescent="0.25">
      <c r="A2815" t="s">
        <v>1529</v>
      </c>
      <c r="B2815" t="s">
        <v>1529</v>
      </c>
      <c r="C2815" t="s">
        <v>3255</v>
      </c>
      <c r="D2815" t="s">
        <v>3256</v>
      </c>
      <c r="E2815" t="s">
        <v>3257</v>
      </c>
      <c r="F2815" t="s">
        <v>2745</v>
      </c>
      <c r="G2815" t="s">
        <v>2310</v>
      </c>
      <c r="H2815" t="s">
        <v>3258</v>
      </c>
      <c r="I2815" t="s">
        <v>59</v>
      </c>
      <c r="J2815" t="s">
        <v>193</v>
      </c>
      <c r="K2815" t="s">
        <v>62</v>
      </c>
      <c r="L2815" t="s">
        <v>63</v>
      </c>
      <c r="M2815" t="s">
        <v>660</v>
      </c>
      <c r="N2815" t="s">
        <v>1927</v>
      </c>
      <c r="O2815" t="s">
        <v>1497</v>
      </c>
      <c r="P2815" t="s">
        <v>1928</v>
      </c>
      <c r="Q2815" t="s">
        <v>1929</v>
      </c>
      <c r="R2815" t="s">
        <v>131</v>
      </c>
      <c r="S2815" s="83">
        <v>704.1</v>
      </c>
      <c r="T2815" s="83">
        <v>0</v>
      </c>
      <c r="U2815" s="83">
        <v>704.1</v>
      </c>
      <c r="V2815" s="83">
        <v>0</v>
      </c>
      <c r="W2815" s="83">
        <v>0</v>
      </c>
      <c r="X2815" s="83">
        <v>0</v>
      </c>
      <c r="Y2815">
        <v>0</v>
      </c>
      <c r="Z2815" s="83">
        <v>70.410000000000011</v>
      </c>
      <c r="AA2815" s="83">
        <v>70.410000000000011</v>
      </c>
    </row>
    <row r="2816" spans="1:27" x14ac:dyDescent="0.25">
      <c r="A2816" t="s">
        <v>1529</v>
      </c>
      <c r="B2816" t="s">
        <v>1529</v>
      </c>
      <c r="C2816" t="s">
        <v>3255</v>
      </c>
      <c r="D2816" t="s">
        <v>3256</v>
      </c>
      <c r="E2816" t="s">
        <v>3257</v>
      </c>
      <c r="F2816" t="s">
        <v>2745</v>
      </c>
      <c r="G2816" t="s">
        <v>2310</v>
      </c>
      <c r="H2816" t="s">
        <v>3258</v>
      </c>
      <c r="I2816" t="s">
        <v>59</v>
      </c>
      <c r="J2816" t="s">
        <v>193</v>
      </c>
      <c r="K2816" t="s">
        <v>64</v>
      </c>
      <c r="L2816" t="s">
        <v>65</v>
      </c>
      <c r="M2816" t="s">
        <v>315</v>
      </c>
      <c r="N2816" t="s">
        <v>316</v>
      </c>
      <c r="O2816" t="s">
        <v>317</v>
      </c>
      <c r="P2816" t="s">
        <v>318</v>
      </c>
      <c r="Q2816" t="s">
        <v>319</v>
      </c>
      <c r="R2816" t="s">
        <v>131</v>
      </c>
      <c r="S2816" s="83">
        <v>0</v>
      </c>
      <c r="T2816" s="83">
        <v>78</v>
      </c>
      <c r="U2816" s="83">
        <v>-78</v>
      </c>
      <c r="V2816" s="83">
        <v>0</v>
      </c>
      <c r="W2816" s="83">
        <v>0</v>
      </c>
      <c r="X2816" s="83">
        <v>0.60081753964272611</v>
      </c>
      <c r="Y2816">
        <v>0</v>
      </c>
      <c r="Z2816" s="83">
        <v>-7.8000000000000007</v>
      </c>
      <c r="AA2816" s="83">
        <v>-7.1991824603572745</v>
      </c>
    </row>
    <row r="2817" spans="1:27" x14ac:dyDescent="0.25">
      <c r="A2817" t="s">
        <v>1529</v>
      </c>
      <c r="B2817" t="s">
        <v>1529</v>
      </c>
      <c r="C2817" t="s">
        <v>3255</v>
      </c>
      <c r="D2817" t="s">
        <v>3256</v>
      </c>
      <c r="E2817" t="s">
        <v>3257</v>
      </c>
      <c r="F2817" t="s">
        <v>2745</v>
      </c>
      <c r="G2817" t="s">
        <v>2310</v>
      </c>
      <c r="H2817" t="s">
        <v>3258</v>
      </c>
      <c r="I2817" t="s">
        <v>59</v>
      </c>
      <c r="J2817" t="s">
        <v>193</v>
      </c>
      <c r="K2817" t="s">
        <v>64</v>
      </c>
      <c r="L2817" t="s">
        <v>65</v>
      </c>
      <c r="M2817" t="s">
        <v>315</v>
      </c>
      <c r="N2817" t="s">
        <v>316</v>
      </c>
      <c r="O2817" t="s">
        <v>317</v>
      </c>
      <c r="P2817" t="s">
        <v>1184</v>
      </c>
      <c r="Q2817" t="s">
        <v>1185</v>
      </c>
      <c r="R2817" t="s">
        <v>131</v>
      </c>
      <c r="S2817" s="83">
        <v>329.4</v>
      </c>
      <c r="T2817" s="83">
        <v>27.72</v>
      </c>
      <c r="U2817" s="83">
        <v>301.67999999999995</v>
      </c>
      <c r="V2817" s="83">
        <v>0</v>
      </c>
      <c r="W2817" s="83">
        <v>0</v>
      </c>
      <c r="X2817" s="83">
        <v>0.21352131024226109</v>
      </c>
      <c r="Y2817">
        <v>0</v>
      </c>
      <c r="Z2817" s="83">
        <v>30.167999999999999</v>
      </c>
      <c r="AA2817" s="83">
        <v>30.38152131024226</v>
      </c>
    </row>
    <row r="2818" spans="1:27" x14ac:dyDescent="0.25">
      <c r="A2818" t="s">
        <v>1529</v>
      </c>
      <c r="B2818" t="s">
        <v>1529</v>
      </c>
      <c r="C2818" t="s">
        <v>3255</v>
      </c>
      <c r="D2818" t="s">
        <v>3256</v>
      </c>
      <c r="E2818" t="s">
        <v>3257</v>
      </c>
      <c r="F2818" t="s">
        <v>2745</v>
      </c>
      <c r="G2818" t="s">
        <v>2310</v>
      </c>
      <c r="H2818" t="s">
        <v>3258</v>
      </c>
      <c r="I2818" t="s">
        <v>59</v>
      </c>
      <c r="J2818" t="s">
        <v>193</v>
      </c>
      <c r="K2818" t="s">
        <v>64</v>
      </c>
      <c r="L2818" t="s">
        <v>65</v>
      </c>
      <c r="M2818" t="s">
        <v>315</v>
      </c>
      <c r="N2818" t="s">
        <v>316</v>
      </c>
      <c r="O2818" t="s">
        <v>317</v>
      </c>
      <c r="P2818" t="s">
        <v>1186</v>
      </c>
      <c r="Q2818" t="s">
        <v>1187</v>
      </c>
      <c r="R2818" t="s">
        <v>131</v>
      </c>
      <c r="S2818" s="83">
        <v>0</v>
      </c>
      <c r="T2818" s="83">
        <v>106.2</v>
      </c>
      <c r="U2818" s="83">
        <v>-106.2</v>
      </c>
      <c r="V2818" s="83">
        <v>0</v>
      </c>
      <c r="W2818" s="83">
        <v>0</v>
      </c>
      <c r="X2818" s="83">
        <v>0.81803618859048099</v>
      </c>
      <c r="Y2818">
        <v>0</v>
      </c>
      <c r="Z2818" s="83">
        <v>-10.620000000000001</v>
      </c>
      <c r="AA2818" s="83">
        <v>-9.8019638114095198</v>
      </c>
    </row>
    <row r="2819" spans="1:27" x14ac:dyDescent="0.25">
      <c r="A2819" t="s">
        <v>1529</v>
      </c>
      <c r="B2819" t="s">
        <v>1529</v>
      </c>
      <c r="C2819" t="s">
        <v>3255</v>
      </c>
      <c r="D2819" t="s">
        <v>3256</v>
      </c>
      <c r="E2819" t="s">
        <v>3257</v>
      </c>
      <c r="F2819" t="s">
        <v>2745</v>
      </c>
      <c r="G2819" t="s">
        <v>2310</v>
      </c>
      <c r="H2819" t="s">
        <v>3258</v>
      </c>
      <c r="I2819" t="s">
        <v>59</v>
      </c>
      <c r="J2819" t="s">
        <v>193</v>
      </c>
      <c r="K2819" t="s">
        <v>64</v>
      </c>
      <c r="L2819" t="s">
        <v>65</v>
      </c>
      <c r="M2819" t="s">
        <v>315</v>
      </c>
      <c r="N2819" t="s">
        <v>1194</v>
      </c>
      <c r="O2819" t="s">
        <v>1195</v>
      </c>
      <c r="P2819" t="s">
        <v>1196</v>
      </c>
      <c r="Q2819" t="s">
        <v>1197</v>
      </c>
      <c r="R2819" t="s">
        <v>131</v>
      </c>
      <c r="S2819" s="83">
        <v>281.60000000000002</v>
      </c>
      <c r="T2819" s="83">
        <v>0</v>
      </c>
      <c r="U2819" s="83">
        <v>281.60000000000002</v>
      </c>
      <c r="V2819" s="83">
        <v>0</v>
      </c>
      <c r="W2819" s="83">
        <v>0</v>
      </c>
      <c r="X2819" s="83">
        <v>0</v>
      </c>
      <c r="Y2819">
        <v>0</v>
      </c>
      <c r="Z2819" s="83">
        <v>28.160000000000004</v>
      </c>
      <c r="AA2819" s="83">
        <v>28.160000000000004</v>
      </c>
    </row>
    <row r="2820" spans="1:27" x14ac:dyDescent="0.25">
      <c r="A2820" t="s">
        <v>1529</v>
      </c>
      <c r="B2820" t="s">
        <v>1529</v>
      </c>
      <c r="C2820" t="s">
        <v>3255</v>
      </c>
      <c r="D2820" t="s">
        <v>3256</v>
      </c>
      <c r="E2820" t="s">
        <v>3257</v>
      </c>
      <c r="F2820" t="s">
        <v>2745</v>
      </c>
      <c r="G2820" t="s">
        <v>2310</v>
      </c>
      <c r="H2820" t="s">
        <v>3258</v>
      </c>
      <c r="I2820" t="s">
        <v>59</v>
      </c>
      <c r="J2820" t="s">
        <v>193</v>
      </c>
      <c r="K2820" t="s">
        <v>64</v>
      </c>
      <c r="L2820" t="s">
        <v>65</v>
      </c>
      <c r="M2820" t="s">
        <v>742</v>
      </c>
      <c r="N2820" t="s">
        <v>743</v>
      </c>
      <c r="O2820" t="s">
        <v>744</v>
      </c>
      <c r="P2820" t="s">
        <v>745</v>
      </c>
      <c r="Q2820" t="s">
        <v>746</v>
      </c>
      <c r="R2820" t="s">
        <v>131</v>
      </c>
      <c r="S2820" s="83">
        <v>0</v>
      </c>
      <c r="T2820" s="83">
        <v>512</v>
      </c>
      <c r="U2820" s="83">
        <v>-512</v>
      </c>
      <c r="V2820" s="83">
        <v>0</v>
      </c>
      <c r="W2820" s="83">
        <v>0</v>
      </c>
      <c r="X2820" s="83">
        <v>3.9438279525266124</v>
      </c>
      <c r="Y2820">
        <v>0</v>
      </c>
      <c r="Z2820" s="83">
        <v>-51.2</v>
      </c>
      <c r="AA2820" s="83">
        <v>-47.256172047473392</v>
      </c>
    </row>
    <row r="2821" spans="1:27" x14ac:dyDescent="0.25">
      <c r="A2821" t="s">
        <v>1529</v>
      </c>
      <c r="B2821" t="s">
        <v>1529</v>
      </c>
      <c r="C2821" t="s">
        <v>3255</v>
      </c>
      <c r="D2821" t="s">
        <v>3256</v>
      </c>
      <c r="E2821" t="s">
        <v>3257</v>
      </c>
      <c r="F2821" t="s">
        <v>2745</v>
      </c>
      <c r="G2821" t="s">
        <v>2310</v>
      </c>
      <c r="H2821" t="s">
        <v>3258</v>
      </c>
      <c r="I2821" t="s">
        <v>59</v>
      </c>
      <c r="J2821" t="s">
        <v>193</v>
      </c>
      <c r="K2821" t="s">
        <v>64</v>
      </c>
      <c r="L2821" t="s">
        <v>65</v>
      </c>
      <c r="M2821" t="s">
        <v>499</v>
      </c>
      <c r="N2821" t="s">
        <v>500</v>
      </c>
      <c r="O2821" t="s">
        <v>501</v>
      </c>
      <c r="P2821" t="s">
        <v>502</v>
      </c>
      <c r="Q2821" t="s">
        <v>503</v>
      </c>
      <c r="R2821" t="s">
        <v>131</v>
      </c>
      <c r="S2821" s="83">
        <v>307.5</v>
      </c>
      <c r="T2821" s="83">
        <v>0</v>
      </c>
      <c r="U2821" s="83">
        <v>307.5</v>
      </c>
      <c r="V2821" s="83">
        <v>0</v>
      </c>
      <c r="W2821" s="83">
        <v>0</v>
      </c>
      <c r="X2821" s="83">
        <v>0</v>
      </c>
      <c r="Y2821">
        <v>0</v>
      </c>
      <c r="Z2821" s="83">
        <v>30.75</v>
      </c>
      <c r="AA2821" s="83">
        <v>30.75</v>
      </c>
    </row>
    <row r="2822" spans="1:27" x14ac:dyDescent="0.25">
      <c r="A2822" t="s">
        <v>1529</v>
      </c>
      <c r="B2822" t="s">
        <v>1529</v>
      </c>
      <c r="C2822" t="s">
        <v>3255</v>
      </c>
      <c r="D2822" t="s">
        <v>3256</v>
      </c>
      <c r="E2822" t="s">
        <v>3257</v>
      </c>
      <c r="F2822" t="s">
        <v>2745</v>
      </c>
      <c r="G2822" t="s">
        <v>2310</v>
      </c>
      <c r="H2822" t="s">
        <v>3258</v>
      </c>
      <c r="I2822" t="s">
        <v>59</v>
      </c>
      <c r="J2822" t="s">
        <v>193</v>
      </c>
      <c r="K2822" t="s">
        <v>64</v>
      </c>
      <c r="L2822" t="s">
        <v>65</v>
      </c>
      <c r="M2822" t="s">
        <v>499</v>
      </c>
      <c r="N2822" t="s">
        <v>500</v>
      </c>
      <c r="O2822" t="s">
        <v>501</v>
      </c>
      <c r="P2822" t="s">
        <v>672</v>
      </c>
      <c r="Q2822" t="s">
        <v>673</v>
      </c>
      <c r="R2822" t="s">
        <v>131</v>
      </c>
      <c r="S2822" s="83">
        <v>0</v>
      </c>
      <c r="T2822" s="83">
        <v>446.4</v>
      </c>
      <c r="U2822" s="83">
        <v>-446.4</v>
      </c>
      <c r="V2822" s="83">
        <v>0</v>
      </c>
      <c r="W2822" s="83">
        <v>0</v>
      </c>
      <c r="X2822" s="83">
        <v>3.4385249961091402</v>
      </c>
      <c r="Y2822">
        <v>0</v>
      </c>
      <c r="Z2822" s="83">
        <v>-44.64</v>
      </c>
      <c r="AA2822" s="83">
        <v>-41.201475003890863</v>
      </c>
    </row>
    <row r="2823" spans="1:27" x14ac:dyDescent="0.25">
      <c r="A2823" t="s">
        <v>1529</v>
      </c>
      <c r="B2823" t="s">
        <v>1529</v>
      </c>
      <c r="C2823" t="s">
        <v>3255</v>
      </c>
      <c r="D2823" t="s">
        <v>3256</v>
      </c>
      <c r="E2823" t="s">
        <v>3257</v>
      </c>
      <c r="F2823" t="s">
        <v>2745</v>
      </c>
      <c r="G2823" t="s">
        <v>2310</v>
      </c>
      <c r="H2823" t="s">
        <v>3258</v>
      </c>
      <c r="I2823" t="s">
        <v>59</v>
      </c>
      <c r="J2823" t="s">
        <v>193</v>
      </c>
      <c r="K2823" t="s">
        <v>64</v>
      </c>
      <c r="L2823" t="s">
        <v>65</v>
      </c>
      <c r="M2823" t="s">
        <v>499</v>
      </c>
      <c r="N2823" t="s">
        <v>500</v>
      </c>
      <c r="O2823" t="s">
        <v>501</v>
      </c>
      <c r="P2823" t="s">
        <v>2650</v>
      </c>
      <c r="Q2823" t="s">
        <v>2651</v>
      </c>
      <c r="R2823" t="s">
        <v>131</v>
      </c>
      <c r="S2823" s="83">
        <v>0</v>
      </c>
      <c r="T2823" s="83">
        <v>475</v>
      </c>
      <c r="U2823" s="83">
        <v>-475</v>
      </c>
      <c r="V2823" s="83">
        <v>0</v>
      </c>
      <c r="W2823" s="83">
        <v>0</v>
      </c>
      <c r="X2823" s="83">
        <v>3.6588247606448068</v>
      </c>
      <c r="Y2823">
        <v>0</v>
      </c>
      <c r="Z2823" s="83">
        <v>-47.5</v>
      </c>
      <c r="AA2823" s="83">
        <v>-43.841175239355195</v>
      </c>
    </row>
    <row r="2824" spans="1:27" x14ac:dyDescent="0.25">
      <c r="A2824" t="s">
        <v>1529</v>
      </c>
      <c r="B2824" t="s">
        <v>1529</v>
      </c>
      <c r="C2824" t="s">
        <v>3255</v>
      </c>
      <c r="D2824" t="s">
        <v>3256</v>
      </c>
      <c r="E2824" t="s">
        <v>3257</v>
      </c>
      <c r="F2824" t="s">
        <v>2745</v>
      </c>
      <c r="G2824" t="s">
        <v>2310</v>
      </c>
      <c r="H2824" t="s">
        <v>3258</v>
      </c>
      <c r="I2824" t="s">
        <v>59</v>
      </c>
      <c r="J2824" t="s">
        <v>193</v>
      </c>
      <c r="K2824" t="s">
        <v>64</v>
      </c>
      <c r="L2824" t="s">
        <v>65</v>
      </c>
      <c r="M2824" t="s">
        <v>499</v>
      </c>
      <c r="N2824" t="s">
        <v>500</v>
      </c>
      <c r="O2824" t="s">
        <v>501</v>
      </c>
      <c r="P2824" t="s">
        <v>2765</v>
      </c>
      <c r="Q2824" t="s">
        <v>2766</v>
      </c>
      <c r="R2824" t="s">
        <v>131</v>
      </c>
      <c r="S2824" s="83">
        <v>128.80000000000001</v>
      </c>
      <c r="T2824" s="83">
        <v>644</v>
      </c>
      <c r="U2824" s="83">
        <v>-515.20000000000005</v>
      </c>
      <c r="V2824" s="83">
        <v>0</v>
      </c>
      <c r="W2824" s="83">
        <v>0</v>
      </c>
      <c r="X2824" s="83">
        <v>4.9605960965373797</v>
      </c>
      <c r="Y2824">
        <v>0</v>
      </c>
      <c r="Z2824" s="83">
        <v>-51.52</v>
      </c>
      <c r="AA2824" s="83">
        <v>-46.559403903462623</v>
      </c>
    </row>
    <row r="2825" spans="1:27" x14ac:dyDescent="0.25">
      <c r="A2825" t="s">
        <v>1529</v>
      </c>
      <c r="B2825" t="s">
        <v>1529</v>
      </c>
      <c r="C2825" t="s">
        <v>3255</v>
      </c>
      <c r="D2825" t="s">
        <v>3256</v>
      </c>
      <c r="E2825" t="s">
        <v>3257</v>
      </c>
      <c r="F2825" t="s">
        <v>2745</v>
      </c>
      <c r="G2825" t="s">
        <v>2310</v>
      </c>
      <c r="H2825" t="s">
        <v>3258</v>
      </c>
      <c r="I2825" t="s">
        <v>59</v>
      </c>
      <c r="J2825" t="s">
        <v>193</v>
      </c>
      <c r="K2825" t="s">
        <v>64</v>
      </c>
      <c r="L2825" t="s">
        <v>65</v>
      </c>
      <c r="M2825" t="s">
        <v>499</v>
      </c>
      <c r="N2825" t="s">
        <v>500</v>
      </c>
      <c r="O2825" t="s">
        <v>501</v>
      </c>
      <c r="P2825" t="s">
        <v>1524</v>
      </c>
      <c r="Q2825" t="s">
        <v>3686</v>
      </c>
      <c r="R2825" t="s">
        <v>131</v>
      </c>
      <c r="S2825" s="83">
        <v>100.4</v>
      </c>
      <c r="T2825" s="83">
        <v>304.20000000000005</v>
      </c>
      <c r="U2825" s="83">
        <v>-203.80000000000004</v>
      </c>
      <c r="V2825" s="83">
        <v>0</v>
      </c>
      <c r="W2825" s="83">
        <v>0</v>
      </c>
      <c r="X2825" s="83">
        <v>2.3431884046066322</v>
      </c>
      <c r="Y2825">
        <v>0</v>
      </c>
      <c r="Z2825" s="83">
        <v>-20.380000000000003</v>
      </c>
      <c r="AA2825" s="83">
        <v>-18.036811595393374</v>
      </c>
    </row>
    <row r="2826" spans="1:27" x14ac:dyDescent="0.25">
      <c r="A2826" t="s">
        <v>1529</v>
      </c>
      <c r="B2826" t="s">
        <v>1529</v>
      </c>
      <c r="C2826" t="s">
        <v>3255</v>
      </c>
      <c r="D2826" t="s">
        <v>3256</v>
      </c>
      <c r="E2826" t="s">
        <v>3257</v>
      </c>
      <c r="F2826" t="s">
        <v>2745</v>
      </c>
      <c r="G2826" t="s">
        <v>2310</v>
      </c>
      <c r="H2826" t="s">
        <v>3258</v>
      </c>
      <c r="I2826" t="s">
        <v>59</v>
      </c>
      <c r="J2826" t="s">
        <v>193</v>
      </c>
      <c r="K2826" t="s">
        <v>64</v>
      </c>
      <c r="L2826" t="s">
        <v>65</v>
      </c>
      <c r="M2826" t="s">
        <v>499</v>
      </c>
      <c r="N2826" t="s">
        <v>1047</v>
      </c>
      <c r="O2826" t="s">
        <v>1048</v>
      </c>
      <c r="P2826" t="s">
        <v>1198</v>
      </c>
      <c r="Q2826" t="s">
        <v>1199</v>
      </c>
      <c r="R2826" t="s">
        <v>131</v>
      </c>
      <c r="S2826" s="83">
        <v>348.45000000000005</v>
      </c>
      <c r="T2826" s="83">
        <v>563.04</v>
      </c>
      <c r="U2826" s="83">
        <v>-214.58999999999992</v>
      </c>
      <c r="V2826" s="83">
        <v>0</v>
      </c>
      <c r="W2826" s="83">
        <v>0</v>
      </c>
      <c r="X2826" s="83">
        <v>4.336978301544109</v>
      </c>
      <c r="Y2826">
        <v>0</v>
      </c>
      <c r="Z2826" s="83">
        <v>-21.458999999999996</v>
      </c>
      <c r="AA2826" s="83">
        <v>-17.122021698455889</v>
      </c>
    </row>
    <row r="2827" spans="1:27" x14ac:dyDescent="0.25">
      <c r="A2827" t="s">
        <v>1529</v>
      </c>
      <c r="B2827" t="s">
        <v>1529</v>
      </c>
      <c r="C2827" t="s">
        <v>3255</v>
      </c>
      <c r="D2827" t="s">
        <v>3256</v>
      </c>
      <c r="E2827" t="s">
        <v>3257</v>
      </c>
      <c r="F2827" t="s">
        <v>2745</v>
      </c>
      <c r="G2827" t="s">
        <v>2310</v>
      </c>
      <c r="H2827" t="s">
        <v>3258</v>
      </c>
      <c r="I2827" t="s">
        <v>44</v>
      </c>
      <c r="J2827" t="s">
        <v>45</v>
      </c>
      <c r="K2827" t="s">
        <v>46</v>
      </c>
      <c r="L2827" t="s">
        <v>47</v>
      </c>
      <c r="M2827" t="s">
        <v>506</v>
      </c>
      <c r="N2827" t="s">
        <v>507</v>
      </c>
      <c r="O2827" t="s">
        <v>508</v>
      </c>
      <c r="P2827" t="s">
        <v>758</v>
      </c>
      <c r="Q2827" t="s">
        <v>759</v>
      </c>
      <c r="R2827" t="s">
        <v>131</v>
      </c>
      <c r="S2827" s="83">
        <v>67.3</v>
      </c>
      <c r="T2827" s="83">
        <v>0</v>
      </c>
      <c r="U2827" s="83">
        <v>67.3</v>
      </c>
      <c r="V2827" s="83">
        <v>0</v>
      </c>
      <c r="W2827" s="83">
        <v>0</v>
      </c>
      <c r="X2827" s="83">
        <v>0</v>
      </c>
      <c r="Y2827">
        <v>0</v>
      </c>
      <c r="Z2827" s="83">
        <v>6.73</v>
      </c>
      <c r="AA2827" s="83">
        <v>6.73</v>
      </c>
    </row>
    <row r="2828" spans="1:27" x14ac:dyDescent="0.25">
      <c r="A2828" t="s">
        <v>1529</v>
      </c>
      <c r="B2828" t="s">
        <v>1529</v>
      </c>
      <c r="C2828" t="s">
        <v>3255</v>
      </c>
      <c r="D2828" t="s">
        <v>3256</v>
      </c>
      <c r="E2828" t="s">
        <v>3257</v>
      </c>
      <c r="F2828" t="s">
        <v>2745</v>
      </c>
      <c r="G2828" t="s">
        <v>2310</v>
      </c>
      <c r="H2828" t="s">
        <v>3258</v>
      </c>
      <c r="I2828" t="s">
        <v>44</v>
      </c>
      <c r="J2828" t="s">
        <v>45</v>
      </c>
      <c r="K2828" t="s">
        <v>46</v>
      </c>
      <c r="L2828" t="s">
        <v>47</v>
      </c>
      <c r="M2828" t="s">
        <v>320</v>
      </c>
      <c r="N2828" t="s">
        <v>800</v>
      </c>
      <c r="O2828" t="s">
        <v>801</v>
      </c>
      <c r="P2828" t="s">
        <v>1080</v>
      </c>
      <c r="Q2828" t="s">
        <v>1081</v>
      </c>
      <c r="R2828" t="s">
        <v>131</v>
      </c>
      <c r="S2828" s="83">
        <v>720</v>
      </c>
      <c r="T2828" s="83">
        <v>180</v>
      </c>
      <c r="U2828" s="83">
        <v>540</v>
      </c>
      <c r="V2828" s="83">
        <v>0</v>
      </c>
      <c r="W2828" s="83">
        <v>0</v>
      </c>
      <c r="X2828" s="83">
        <v>1.386502014560137</v>
      </c>
      <c r="Y2828">
        <v>0</v>
      </c>
      <c r="Z2828" s="83">
        <v>54</v>
      </c>
      <c r="AA2828" s="83">
        <v>55.386502014560136</v>
      </c>
    </row>
    <row r="2829" spans="1:27" x14ac:dyDescent="0.25">
      <c r="A2829" t="s">
        <v>1529</v>
      </c>
      <c r="B2829" t="s">
        <v>1529</v>
      </c>
      <c r="C2829" t="s">
        <v>3255</v>
      </c>
      <c r="D2829" t="s">
        <v>3256</v>
      </c>
      <c r="E2829" t="s">
        <v>3257</v>
      </c>
      <c r="F2829" t="s">
        <v>2745</v>
      </c>
      <c r="G2829" t="s">
        <v>2310</v>
      </c>
      <c r="H2829" t="s">
        <v>3258</v>
      </c>
      <c r="I2829" t="s">
        <v>44</v>
      </c>
      <c r="J2829" t="s">
        <v>45</v>
      </c>
      <c r="K2829" t="s">
        <v>46</v>
      </c>
      <c r="L2829" t="s">
        <v>47</v>
      </c>
      <c r="M2829" t="s">
        <v>320</v>
      </c>
      <c r="N2829" t="s">
        <v>800</v>
      </c>
      <c r="O2829" t="s">
        <v>801</v>
      </c>
      <c r="P2829" t="s">
        <v>1082</v>
      </c>
      <c r="Q2829" t="s">
        <v>1083</v>
      </c>
      <c r="R2829" t="s">
        <v>131</v>
      </c>
      <c r="S2829" s="83">
        <v>180</v>
      </c>
      <c r="T2829" s="83">
        <v>0</v>
      </c>
      <c r="U2829" s="83">
        <v>180</v>
      </c>
      <c r="V2829" s="83">
        <v>0</v>
      </c>
      <c r="W2829" s="83">
        <v>0</v>
      </c>
      <c r="X2829" s="83">
        <v>0</v>
      </c>
      <c r="Y2829">
        <v>0</v>
      </c>
      <c r="Z2829" s="83">
        <v>18</v>
      </c>
      <c r="AA2829" s="83">
        <v>18</v>
      </c>
    </row>
    <row r="2830" spans="1:27" x14ac:dyDescent="0.25">
      <c r="A2830" t="s">
        <v>1529</v>
      </c>
      <c r="B2830" t="s">
        <v>1529</v>
      </c>
      <c r="C2830" t="s">
        <v>3255</v>
      </c>
      <c r="D2830" t="s">
        <v>3256</v>
      </c>
      <c r="E2830" t="s">
        <v>3257</v>
      </c>
      <c r="F2830" t="s">
        <v>2745</v>
      </c>
      <c r="G2830" t="s">
        <v>2310</v>
      </c>
      <c r="H2830" t="s">
        <v>3258</v>
      </c>
      <c r="I2830" t="s">
        <v>44</v>
      </c>
      <c r="J2830" t="s">
        <v>45</v>
      </c>
      <c r="K2830" t="s">
        <v>46</v>
      </c>
      <c r="L2830" t="s">
        <v>47</v>
      </c>
      <c r="M2830" t="s">
        <v>320</v>
      </c>
      <c r="N2830" t="s">
        <v>800</v>
      </c>
      <c r="O2830" t="s">
        <v>801</v>
      </c>
      <c r="P2830" t="s">
        <v>1211</v>
      </c>
      <c r="Q2830" t="s">
        <v>1085</v>
      </c>
      <c r="R2830" t="s">
        <v>131</v>
      </c>
      <c r="S2830" s="83">
        <v>0</v>
      </c>
      <c r="T2830" s="83">
        <v>1260</v>
      </c>
      <c r="U2830" s="83">
        <v>-1260</v>
      </c>
      <c r="V2830" s="83">
        <v>0</v>
      </c>
      <c r="W2830" s="83">
        <v>0</v>
      </c>
      <c r="X2830" s="83">
        <v>9.7055141019209596</v>
      </c>
      <c r="Y2830">
        <v>0</v>
      </c>
      <c r="Z2830" s="83">
        <v>-126</v>
      </c>
      <c r="AA2830" s="83">
        <v>-116.29448589807905</v>
      </c>
    </row>
    <row r="2831" spans="1:27" x14ac:dyDescent="0.25">
      <c r="A2831" t="s">
        <v>1529</v>
      </c>
      <c r="B2831" t="s">
        <v>1529</v>
      </c>
      <c r="C2831" t="s">
        <v>3255</v>
      </c>
      <c r="D2831" t="s">
        <v>3256</v>
      </c>
      <c r="E2831" t="s">
        <v>3257</v>
      </c>
      <c r="F2831" t="s">
        <v>2745</v>
      </c>
      <c r="G2831" t="s">
        <v>2310</v>
      </c>
      <c r="H2831" t="s">
        <v>3258</v>
      </c>
      <c r="I2831" t="s">
        <v>44</v>
      </c>
      <c r="J2831" t="s">
        <v>45</v>
      </c>
      <c r="K2831" t="s">
        <v>46</v>
      </c>
      <c r="L2831" t="s">
        <v>47</v>
      </c>
      <c r="M2831" t="s">
        <v>320</v>
      </c>
      <c r="N2831" t="s">
        <v>800</v>
      </c>
      <c r="O2831" t="s">
        <v>801</v>
      </c>
      <c r="P2831" t="s">
        <v>1212</v>
      </c>
      <c r="Q2831" t="s">
        <v>1081</v>
      </c>
      <c r="R2831" t="s">
        <v>131</v>
      </c>
      <c r="S2831" s="83">
        <v>0</v>
      </c>
      <c r="T2831" s="83">
        <v>1950</v>
      </c>
      <c r="U2831" s="83">
        <v>-1950</v>
      </c>
      <c r="V2831" s="83">
        <v>0</v>
      </c>
      <c r="W2831" s="83">
        <v>0</v>
      </c>
      <c r="X2831" s="83">
        <v>15.020438491068154</v>
      </c>
      <c r="Y2831">
        <v>0</v>
      </c>
      <c r="Z2831" s="83">
        <v>-195</v>
      </c>
      <c r="AA2831" s="83">
        <v>-179.97956150893185</v>
      </c>
    </row>
    <row r="2832" spans="1:27" x14ac:dyDescent="0.25">
      <c r="A2832" t="s">
        <v>1529</v>
      </c>
      <c r="B2832" t="s">
        <v>1529</v>
      </c>
      <c r="C2832" t="s">
        <v>3255</v>
      </c>
      <c r="D2832" t="s">
        <v>3256</v>
      </c>
      <c r="E2832" t="s">
        <v>3257</v>
      </c>
      <c r="F2832" t="s">
        <v>2745</v>
      </c>
      <c r="G2832" t="s">
        <v>2310</v>
      </c>
      <c r="H2832" t="s">
        <v>3258</v>
      </c>
      <c r="I2832" t="s">
        <v>44</v>
      </c>
      <c r="J2832" t="s">
        <v>45</v>
      </c>
      <c r="K2832" t="s">
        <v>46</v>
      </c>
      <c r="L2832" t="s">
        <v>47</v>
      </c>
      <c r="M2832" t="s">
        <v>320</v>
      </c>
      <c r="N2832" t="s">
        <v>941</v>
      </c>
      <c r="O2832" t="s">
        <v>1071</v>
      </c>
      <c r="P2832" t="s">
        <v>1072</v>
      </c>
      <c r="Q2832" t="s">
        <v>1073</v>
      </c>
      <c r="R2832" t="s">
        <v>131</v>
      </c>
      <c r="S2832" s="83">
        <v>0</v>
      </c>
      <c r="T2832" s="83">
        <v>522.08000000000004</v>
      </c>
      <c r="U2832" s="83">
        <v>-522.08000000000004</v>
      </c>
      <c r="V2832" s="83">
        <v>0</v>
      </c>
      <c r="W2832" s="83">
        <v>0</v>
      </c>
      <c r="X2832" s="83">
        <v>4.02147206534198</v>
      </c>
      <c r="Y2832">
        <v>0</v>
      </c>
      <c r="Z2832" s="83">
        <v>-52.208000000000006</v>
      </c>
      <c r="AA2832" s="83">
        <v>-48.186527934658024</v>
      </c>
    </row>
    <row r="2833" spans="1:27" x14ac:dyDescent="0.25">
      <c r="A2833" t="s">
        <v>1529</v>
      </c>
      <c r="B2833" t="s">
        <v>1529</v>
      </c>
      <c r="C2833" t="s">
        <v>3255</v>
      </c>
      <c r="D2833" t="s">
        <v>3256</v>
      </c>
      <c r="E2833" t="s">
        <v>3257</v>
      </c>
      <c r="F2833" t="s">
        <v>2745</v>
      </c>
      <c r="G2833" t="s">
        <v>2310</v>
      </c>
      <c r="H2833" t="s">
        <v>3258</v>
      </c>
      <c r="I2833" t="s">
        <v>44</v>
      </c>
      <c r="J2833" t="s">
        <v>45</v>
      </c>
      <c r="K2833" t="s">
        <v>46</v>
      </c>
      <c r="L2833" t="s">
        <v>47</v>
      </c>
      <c r="M2833" t="s">
        <v>320</v>
      </c>
      <c r="N2833" t="s">
        <v>2324</v>
      </c>
      <c r="O2833" t="s">
        <v>1501</v>
      </c>
      <c r="P2833" t="s">
        <v>2448</v>
      </c>
      <c r="Q2833" t="s">
        <v>2449</v>
      </c>
      <c r="R2833" t="s">
        <v>131</v>
      </c>
      <c r="S2833" s="83">
        <v>303.04000000000002</v>
      </c>
      <c r="T2833" s="83">
        <v>0</v>
      </c>
      <c r="U2833" s="83">
        <v>303.04000000000002</v>
      </c>
      <c r="V2833" s="83">
        <v>0</v>
      </c>
      <c r="W2833" s="83">
        <v>0</v>
      </c>
      <c r="X2833" s="83">
        <v>0</v>
      </c>
      <c r="Y2833">
        <v>0</v>
      </c>
      <c r="Z2833" s="83">
        <v>30.304000000000002</v>
      </c>
      <c r="AA2833" s="83">
        <v>30.304000000000002</v>
      </c>
    </row>
    <row r="2834" spans="1:27" x14ac:dyDescent="0.25">
      <c r="A2834" t="s">
        <v>1529</v>
      </c>
      <c r="B2834" t="s">
        <v>1529</v>
      </c>
      <c r="C2834" t="s">
        <v>3255</v>
      </c>
      <c r="D2834" t="s">
        <v>3256</v>
      </c>
      <c r="E2834" t="s">
        <v>3257</v>
      </c>
      <c r="F2834" t="s">
        <v>2745</v>
      </c>
      <c r="G2834" t="s">
        <v>2310</v>
      </c>
      <c r="H2834" t="s">
        <v>3258</v>
      </c>
      <c r="I2834" t="s">
        <v>44</v>
      </c>
      <c r="J2834" t="s">
        <v>45</v>
      </c>
      <c r="K2834" t="s">
        <v>100</v>
      </c>
      <c r="L2834" t="s">
        <v>101</v>
      </c>
      <c r="M2834" t="s">
        <v>401</v>
      </c>
      <c r="N2834" t="s">
        <v>866</v>
      </c>
      <c r="O2834" t="s">
        <v>403</v>
      </c>
      <c r="P2834" t="s">
        <v>1736</v>
      </c>
      <c r="Q2834" t="s">
        <v>1737</v>
      </c>
      <c r="R2834" t="s">
        <v>131</v>
      </c>
      <c r="S2834" s="83">
        <v>636.1</v>
      </c>
      <c r="T2834" s="83">
        <v>916</v>
      </c>
      <c r="U2834" s="83">
        <v>-279.89999999999998</v>
      </c>
      <c r="V2834" s="83">
        <v>0</v>
      </c>
      <c r="W2834" s="83">
        <v>0</v>
      </c>
      <c r="X2834" s="83">
        <v>7.0557546963171429</v>
      </c>
      <c r="Y2834">
        <v>0</v>
      </c>
      <c r="Z2834" s="83">
        <v>-27.990000000000006</v>
      </c>
      <c r="AA2834" s="83">
        <v>-20.934245303682868</v>
      </c>
    </row>
    <row r="2835" spans="1:27" x14ac:dyDescent="0.25">
      <c r="A2835" t="s">
        <v>1529</v>
      </c>
      <c r="B2835" t="s">
        <v>1529</v>
      </c>
      <c r="C2835" t="s">
        <v>3259</v>
      </c>
      <c r="D2835" t="s">
        <v>3260</v>
      </c>
      <c r="E2835" t="s">
        <v>3261</v>
      </c>
      <c r="F2835" t="s">
        <v>2745</v>
      </c>
      <c r="G2835" t="s">
        <v>2310</v>
      </c>
      <c r="H2835" t="s">
        <v>3262</v>
      </c>
      <c r="I2835" t="s">
        <v>59</v>
      </c>
      <c r="J2835" t="s">
        <v>127</v>
      </c>
      <c r="K2835" t="s">
        <v>75</v>
      </c>
      <c r="L2835" t="s">
        <v>76</v>
      </c>
      <c r="M2835" t="s">
        <v>133</v>
      </c>
      <c r="N2835" t="s">
        <v>149</v>
      </c>
      <c r="O2835" t="s">
        <v>150</v>
      </c>
      <c r="P2835" t="s">
        <v>151</v>
      </c>
      <c r="Q2835" t="s">
        <v>152</v>
      </c>
      <c r="R2835" t="s">
        <v>131</v>
      </c>
      <c r="S2835" s="83">
        <v>367.5</v>
      </c>
      <c r="T2835" s="83">
        <v>0</v>
      </c>
      <c r="U2835" s="83">
        <v>367.5</v>
      </c>
      <c r="V2835" s="83">
        <v>0</v>
      </c>
      <c r="W2835" s="83">
        <v>0</v>
      </c>
      <c r="X2835" s="83">
        <v>0</v>
      </c>
      <c r="Y2835">
        <v>0</v>
      </c>
      <c r="Z2835" s="83">
        <v>36.75</v>
      </c>
      <c r="AA2835" s="83">
        <v>36.75</v>
      </c>
    </row>
    <row r="2836" spans="1:27" x14ac:dyDescent="0.25">
      <c r="A2836" t="s">
        <v>1529</v>
      </c>
      <c r="B2836" t="s">
        <v>1529</v>
      </c>
      <c r="C2836" t="s">
        <v>3259</v>
      </c>
      <c r="D2836" t="s">
        <v>3260</v>
      </c>
      <c r="E2836" t="s">
        <v>3261</v>
      </c>
      <c r="F2836" t="s">
        <v>2745</v>
      </c>
      <c r="G2836" t="s">
        <v>2310</v>
      </c>
      <c r="H2836" t="s">
        <v>3262</v>
      </c>
      <c r="I2836" t="s">
        <v>59</v>
      </c>
      <c r="J2836" t="s">
        <v>127</v>
      </c>
      <c r="K2836" t="s">
        <v>75</v>
      </c>
      <c r="L2836" t="s">
        <v>76</v>
      </c>
      <c r="M2836" t="s">
        <v>133</v>
      </c>
      <c r="N2836" t="s">
        <v>149</v>
      </c>
      <c r="O2836" t="s">
        <v>150</v>
      </c>
      <c r="P2836" t="s">
        <v>376</v>
      </c>
      <c r="Q2836" t="s">
        <v>377</v>
      </c>
      <c r="R2836" t="s">
        <v>131</v>
      </c>
      <c r="S2836" s="83">
        <v>1281.1499999999999</v>
      </c>
      <c r="T2836" s="83">
        <v>1992.8999999999999</v>
      </c>
      <c r="U2836" s="83">
        <v>-711.74999999999989</v>
      </c>
      <c r="V2836" s="83">
        <v>0</v>
      </c>
      <c r="W2836" s="83">
        <v>0</v>
      </c>
      <c r="X2836" s="83">
        <v>15.350888137871653</v>
      </c>
      <c r="Y2836">
        <v>0</v>
      </c>
      <c r="Z2836" s="83">
        <v>-71.174999999999997</v>
      </c>
      <c r="AA2836" s="83">
        <v>-55.824111862128362</v>
      </c>
    </row>
    <row r="2837" spans="1:27" x14ac:dyDescent="0.25">
      <c r="A2837" t="s">
        <v>1529</v>
      </c>
      <c r="B2837" t="s">
        <v>1529</v>
      </c>
      <c r="C2837" t="s">
        <v>3259</v>
      </c>
      <c r="D2837" t="s">
        <v>3260</v>
      </c>
      <c r="E2837" t="s">
        <v>3261</v>
      </c>
      <c r="F2837" t="s">
        <v>2745</v>
      </c>
      <c r="G2837" t="s">
        <v>2310</v>
      </c>
      <c r="H2837" t="s">
        <v>3262</v>
      </c>
      <c r="I2837" t="s">
        <v>59</v>
      </c>
      <c r="J2837" t="s">
        <v>127</v>
      </c>
      <c r="K2837" t="s">
        <v>75</v>
      </c>
      <c r="L2837" t="s">
        <v>76</v>
      </c>
      <c r="M2837" t="s">
        <v>133</v>
      </c>
      <c r="N2837" t="s">
        <v>149</v>
      </c>
      <c r="O2837" t="s">
        <v>150</v>
      </c>
      <c r="P2837" t="s">
        <v>1004</v>
      </c>
      <c r="Q2837" t="s">
        <v>1005</v>
      </c>
      <c r="R2837" t="s">
        <v>131</v>
      </c>
      <c r="S2837" s="83">
        <v>192.76</v>
      </c>
      <c r="T2837" s="83">
        <v>216.74</v>
      </c>
      <c r="U2837" s="83">
        <v>-23.980000000000018</v>
      </c>
      <c r="V2837" s="83">
        <v>0</v>
      </c>
      <c r="W2837" s="83">
        <v>0</v>
      </c>
      <c r="X2837" s="83">
        <v>1.6695024813098009</v>
      </c>
      <c r="Y2837">
        <v>0</v>
      </c>
      <c r="Z2837" s="83">
        <v>-2.3980000000000032</v>
      </c>
      <c r="AA2837" s="83">
        <v>-0.72849751869020096</v>
      </c>
    </row>
    <row r="2838" spans="1:27" x14ac:dyDescent="0.25">
      <c r="A2838" t="s">
        <v>1529</v>
      </c>
      <c r="B2838" t="s">
        <v>1529</v>
      </c>
      <c r="C2838" t="s">
        <v>3259</v>
      </c>
      <c r="D2838" t="s">
        <v>3260</v>
      </c>
      <c r="E2838" t="s">
        <v>3261</v>
      </c>
      <c r="F2838" t="s">
        <v>2745</v>
      </c>
      <c r="G2838" t="s">
        <v>2310</v>
      </c>
      <c r="H2838" t="s">
        <v>3262</v>
      </c>
      <c r="I2838" t="s">
        <v>59</v>
      </c>
      <c r="J2838" t="s">
        <v>127</v>
      </c>
      <c r="K2838" t="s">
        <v>75</v>
      </c>
      <c r="L2838" t="s">
        <v>76</v>
      </c>
      <c r="M2838" t="s">
        <v>133</v>
      </c>
      <c r="N2838" t="s">
        <v>149</v>
      </c>
      <c r="O2838" t="s">
        <v>150</v>
      </c>
      <c r="P2838" t="s">
        <v>740</v>
      </c>
      <c r="Q2838" t="s">
        <v>741</v>
      </c>
      <c r="R2838" t="s">
        <v>131</v>
      </c>
      <c r="S2838" s="83">
        <v>240.09</v>
      </c>
      <c r="T2838" s="83">
        <v>0</v>
      </c>
      <c r="U2838" s="83">
        <v>240.09</v>
      </c>
      <c r="V2838" s="83">
        <v>0</v>
      </c>
      <c r="W2838" s="83">
        <v>0</v>
      </c>
      <c r="X2838" s="83">
        <v>0</v>
      </c>
      <c r="Y2838">
        <v>0</v>
      </c>
      <c r="Z2838" s="83">
        <v>24.009</v>
      </c>
      <c r="AA2838" s="83">
        <v>24.009</v>
      </c>
    </row>
    <row r="2839" spans="1:27" x14ac:dyDescent="0.25">
      <c r="A2839" t="s">
        <v>1529</v>
      </c>
      <c r="B2839" t="s">
        <v>1529</v>
      </c>
      <c r="C2839" t="s">
        <v>3259</v>
      </c>
      <c r="D2839" t="s">
        <v>3260</v>
      </c>
      <c r="E2839" t="s">
        <v>3261</v>
      </c>
      <c r="F2839" t="s">
        <v>2745</v>
      </c>
      <c r="G2839" t="s">
        <v>2310</v>
      </c>
      <c r="H2839" t="s">
        <v>3262</v>
      </c>
      <c r="I2839" t="s">
        <v>59</v>
      </c>
      <c r="J2839" t="s">
        <v>127</v>
      </c>
      <c r="K2839" t="s">
        <v>75</v>
      </c>
      <c r="L2839" t="s">
        <v>76</v>
      </c>
      <c r="M2839" t="s">
        <v>133</v>
      </c>
      <c r="N2839" t="s">
        <v>149</v>
      </c>
      <c r="O2839" t="s">
        <v>150</v>
      </c>
      <c r="P2839" t="s">
        <v>307</v>
      </c>
      <c r="Q2839" t="s">
        <v>308</v>
      </c>
      <c r="R2839" t="s">
        <v>131</v>
      </c>
      <c r="S2839" s="83">
        <v>580.68000000000006</v>
      </c>
      <c r="T2839" s="83">
        <v>244.86</v>
      </c>
      <c r="U2839" s="83">
        <v>335.82</v>
      </c>
      <c r="V2839" s="83">
        <v>0</v>
      </c>
      <c r="W2839" s="83">
        <v>0</v>
      </c>
      <c r="X2839" s="83">
        <v>1.8861049071399731</v>
      </c>
      <c r="Y2839">
        <v>0</v>
      </c>
      <c r="Z2839" s="83">
        <v>33.582000000000001</v>
      </c>
      <c r="AA2839" s="83">
        <v>35.468104907139974</v>
      </c>
    </row>
    <row r="2840" spans="1:27" x14ac:dyDescent="0.25">
      <c r="A2840" t="s">
        <v>1529</v>
      </c>
      <c r="B2840" t="s">
        <v>1529</v>
      </c>
      <c r="C2840" t="s">
        <v>3259</v>
      </c>
      <c r="D2840" t="s">
        <v>3260</v>
      </c>
      <c r="E2840" t="s">
        <v>3261</v>
      </c>
      <c r="F2840" t="s">
        <v>2745</v>
      </c>
      <c r="G2840" t="s">
        <v>2310</v>
      </c>
      <c r="H2840" t="s">
        <v>3262</v>
      </c>
      <c r="I2840" t="s">
        <v>59</v>
      </c>
      <c r="J2840" t="s">
        <v>127</v>
      </c>
      <c r="K2840" t="s">
        <v>75</v>
      </c>
      <c r="L2840" t="s">
        <v>76</v>
      </c>
      <c r="M2840" t="s">
        <v>648</v>
      </c>
      <c r="N2840" t="s">
        <v>649</v>
      </c>
      <c r="O2840" t="s">
        <v>1144</v>
      </c>
      <c r="P2840" t="s">
        <v>1145</v>
      </c>
      <c r="Q2840" t="s">
        <v>1146</v>
      </c>
      <c r="R2840" t="s">
        <v>131</v>
      </c>
      <c r="S2840" s="83">
        <v>197.82</v>
      </c>
      <c r="T2840" s="83">
        <v>174.56</v>
      </c>
      <c r="U2840" s="83">
        <v>23.259999999999991</v>
      </c>
      <c r="V2840" s="83">
        <v>0</v>
      </c>
      <c r="W2840" s="83">
        <v>0</v>
      </c>
      <c r="X2840" s="83">
        <v>1.3445988425645419</v>
      </c>
      <c r="Y2840">
        <v>0</v>
      </c>
      <c r="Z2840" s="83">
        <v>2.3260000000000005</v>
      </c>
      <c r="AA2840" s="83">
        <v>3.6705988425645408</v>
      </c>
    </row>
    <row r="2841" spans="1:27" x14ac:dyDescent="0.25">
      <c r="A2841" t="s">
        <v>1529</v>
      </c>
      <c r="B2841" t="s">
        <v>1529</v>
      </c>
      <c r="C2841" t="s">
        <v>3259</v>
      </c>
      <c r="D2841" t="s">
        <v>3260</v>
      </c>
      <c r="E2841" t="s">
        <v>3261</v>
      </c>
      <c r="F2841" t="s">
        <v>2745</v>
      </c>
      <c r="G2841" t="s">
        <v>2310</v>
      </c>
      <c r="H2841" t="s">
        <v>3262</v>
      </c>
      <c r="I2841" t="s">
        <v>59</v>
      </c>
      <c r="J2841" t="s">
        <v>127</v>
      </c>
      <c r="K2841" t="s">
        <v>75</v>
      </c>
      <c r="L2841" t="s">
        <v>76</v>
      </c>
      <c r="M2841" t="s">
        <v>648</v>
      </c>
      <c r="N2841" t="s">
        <v>649</v>
      </c>
      <c r="O2841" t="s">
        <v>1147</v>
      </c>
      <c r="P2841" t="s">
        <v>1148</v>
      </c>
      <c r="Q2841" t="s">
        <v>1149</v>
      </c>
      <c r="R2841" t="s">
        <v>131</v>
      </c>
      <c r="S2841" s="83">
        <v>401.01</v>
      </c>
      <c r="T2841" s="83">
        <v>121.43</v>
      </c>
      <c r="U2841" s="83">
        <v>279.58000000000004</v>
      </c>
      <c r="V2841" s="83">
        <v>0</v>
      </c>
      <c r="W2841" s="83">
        <v>0</v>
      </c>
      <c r="X2841" s="83">
        <v>0.93534966460020819</v>
      </c>
      <c r="Y2841">
        <v>0</v>
      </c>
      <c r="Z2841" s="83">
        <v>27.958000000000002</v>
      </c>
      <c r="AA2841" s="83">
        <v>28.893349664600212</v>
      </c>
    </row>
    <row r="2842" spans="1:27" x14ac:dyDescent="0.25">
      <c r="A2842" t="s">
        <v>1529</v>
      </c>
      <c r="B2842" t="s">
        <v>1529</v>
      </c>
      <c r="C2842" t="s">
        <v>3259</v>
      </c>
      <c r="D2842" t="s">
        <v>3260</v>
      </c>
      <c r="E2842" t="s">
        <v>3261</v>
      </c>
      <c r="F2842" t="s">
        <v>2745</v>
      </c>
      <c r="G2842" t="s">
        <v>2310</v>
      </c>
      <c r="H2842" t="s">
        <v>3262</v>
      </c>
      <c r="I2842" t="s">
        <v>59</v>
      </c>
      <c r="J2842" t="s">
        <v>193</v>
      </c>
      <c r="K2842" t="s">
        <v>60</v>
      </c>
      <c r="L2842" t="s">
        <v>61</v>
      </c>
      <c r="M2842" t="s">
        <v>194</v>
      </c>
      <c r="N2842" t="s">
        <v>656</v>
      </c>
      <c r="O2842" t="s">
        <v>657</v>
      </c>
      <c r="P2842" t="s">
        <v>1019</v>
      </c>
      <c r="Q2842" t="s">
        <v>1020</v>
      </c>
      <c r="R2842" t="s">
        <v>131</v>
      </c>
      <c r="S2842" s="83">
        <v>117.3</v>
      </c>
      <c r="T2842" s="83">
        <v>142.08000000000001</v>
      </c>
      <c r="U2842" s="83">
        <v>-24.780000000000015</v>
      </c>
      <c r="V2842" s="83">
        <v>0</v>
      </c>
      <c r="W2842" s="83">
        <v>0</v>
      </c>
      <c r="X2842" s="83">
        <v>1.0944122568261352</v>
      </c>
      <c r="Y2842">
        <v>0</v>
      </c>
      <c r="Z2842" s="83">
        <v>-2.4780000000000015</v>
      </c>
      <c r="AA2842" s="83">
        <v>-1.3835877431738659</v>
      </c>
    </row>
    <row r="2843" spans="1:27" x14ac:dyDescent="0.25">
      <c r="A2843" t="s">
        <v>1529</v>
      </c>
      <c r="B2843" t="s">
        <v>1529</v>
      </c>
      <c r="C2843" t="s">
        <v>3259</v>
      </c>
      <c r="D2843" t="s">
        <v>3260</v>
      </c>
      <c r="E2843" t="s">
        <v>3261</v>
      </c>
      <c r="F2843" t="s">
        <v>2745</v>
      </c>
      <c r="G2843" t="s">
        <v>2310</v>
      </c>
      <c r="H2843" t="s">
        <v>3262</v>
      </c>
      <c r="I2843" t="s">
        <v>59</v>
      </c>
      <c r="J2843" t="s">
        <v>193</v>
      </c>
      <c r="K2843" t="s">
        <v>60</v>
      </c>
      <c r="L2843" t="s">
        <v>61</v>
      </c>
      <c r="M2843" t="s">
        <v>194</v>
      </c>
      <c r="N2843" t="s">
        <v>750</v>
      </c>
      <c r="O2843" t="s">
        <v>751</v>
      </c>
      <c r="P2843" t="s">
        <v>1152</v>
      </c>
      <c r="Q2843" t="s">
        <v>1153</v>
      </c>
      <c r="R2843" t="s">
        <v>131</v>
      </c>
      <c r="S2843" s="83">
        <v>959.43999999999994</v>
      </c>
      <c r="T2843" s="83">
        <v>816.99</v>
      </c>
      <c r="U2843" s="83">
        <v>142.44999999999993</v>
      </c>
      <c r="V2843" s="83">
        <v>0</v>
      </c>
      <c r="W2843" s="83">
        <v>0</v>
      </c>
      <c r="X2843" s="83">
        <v>6.2931015604193687</v>
      </c>
      <c r="Y2843">
        <v>0</v>
      </c>
      <c r="Z2843" s="83">
        <v>14.24499999999999</v>
      </c>
      <c r="AA2843" s="83">
        <v>20.538101560419364</v>
      </c>
    </row>
    <row r="2844" spans="1:27" x14ac:dyDescent="0.25">
      <c r="A2844" t="s">
        <v>1529</v>
      </c>
      <c r="B2844" t="s">
        <v>1529</v>
      </c>
      <c r="C2844" t="s">
        <v>3259</v>
      </c>
      <c r="D2844" t="s">
        <v>3260</v>
      </c>
      <c r="E2844" t="s">
        <v>3261</v>
      </c>
      <c r="F2844" t="s">
        <v>2745</v>
      </c>
      <c r="G2844" t="s">
        <v>2310</v>
      </c>
      <c r="H2844" t="s">
        <v>3262</v>
      </c>
      <c r="I2844" t="s">
        <v>59</v>
      </c>
      <c r="J2844" t="s">
        <v>193</v>
      </c>
      <c r="K2844" t="s">
        <v>60</v>
      </c>
      <c r="L2844" t="s">
        <v>61</v>
      </c>
      <c r="M2844" t="s">
        <v>194</v>
      </c>
      <c r="N2844" t="s">
        <v>750</v>
      </c>
      <c r="O2844" t="s">
        <v>751</v>
      </c>
      <c r="P2844" t="s">
        <v>1154</v>
      </c>
      <c r="Q2844" t="s">
        <v>1155</v>
      </c>
      <c r="R2844" t="s">
        <v>131</v>
      </c>
      <c r="S2844" s="83">
        <v>40.549999999999997</v>
      </c>
      <c r="T2844" s="83">
        <v>90.199999999999989</v>
      </c>
      <c r="U2844" s="83">
        <v>-49.649999999999991</v>
      </c>
      <c r="V2844" s="83">
        <v>0</v>
      </c>
      <c r="W2844" s="83">
        <v>0</v>
      </c>
      <c r="X2844" s="83">
        <v>0.69479156507402418</v>
      </c>
      <c r="Y2844">
        <v>0</v>
      </c>
      <c r="Z2844" s="83">
        <v>-4.9649999999999999</v>
      </c>
      <c r="AA2844" s="83">
        <v>-4.2702084349259763</v>
      </c>
    </row>
    <row r="2845" spans="1:27" x14ac:dyDescent="0.25">
      <c r="A2845" t="s">
        <v>1529</v>
      </c>
      <c r="B2845" t="s">
        <v>1529</v>
      </c>
      <c r="C2845" t="s">
        <v>3259</v>
      </c>
      <c r="D2845" t="s">
        <v>3260</v>
      </c>
      <c r="E2845" t="s">
        <v>3261</v>
      </c>
      <c r="F2845" t="s">
        <v>2745</v>
      </c>
      <c r="G2845" t="s">
        <v>2310</v>
      </c>
      <c r="H2845" t="s">
        <v>3262</v>
      </c>
      <c r="I2845" t="s">
        <v>59</v>
      </c>
      <c r="J2845" t="s">
        <v>193</v>
      </c>
      <c r="K2845" t="s">
        <v>60</v>
      </c>
      <c r="L2845" t="s">
        <v>61</v>
      </c>
      <c r="M2845" t="s">
        <v>194</v>
      </c>
      <c r="N2845" t="s">
        <v>195</v>
      </c>
      <c r="O2845" t="s">
        <v>196</v>
      </c>
      <c r="P2845" t="s">
        <v>1156</v>
      </c>
      <c r="Q2845" t="s">
        <v>1157</v>
      </c>
      <c r="R2845" t="s">
        <v>131</v>
      </c>
      <c r="S2845" s="83">
        <v>114</v>
      </c>
      <c r="T2845" s="83">
        <v>23.02</v>
      </c>
      <c r="U2845" s="83">
        <v>90.98</v>
      </c>
      <c r="V2845" s="83">
        <v>0</v>
      </c>
      <c r="W2845" s="83">
        <v>0</v>
      </c>
      <c r="X2845" s="83">
        <v>0.17731820208430199</v>
      </c>
      <c r="Y2845">
        <v>0</v>
      </c>
      <c r="Z2845" s="83">
        <v>9.0980000000000008</v>
      </c>
      <c r="AA2845" s="83">
        <v>9.2753182020843017</v>
      </c>
    </row>
    <row r="2846" spans="1:27" x14ac:dyDescent="0.25">
      <c r="A2846" t="s">
        <v>1529</v>
      </c>
      <c r="B2846" t="s">
        <v>1529</v>
      </c>
      <c r="C2846" t="s">
        <v>3259</v>
      </c>
      <c r="D2846" t="s">
        <v>3260</v>
      </c>
      <c r="E2846" t="s">
        <v>3261</v>
      </c>
      <c r="F2846" t="s">
        <v>2745</v>
      </c>
      <c r="G2846" t="s">
        <v>2310</v>
      </c>
      <c r="H2846" t="s">
        <v>3262</v>
      </c>
      <c r="I2846" t="s">
        <v>59</v>
      </c>
      <c r="J2846" t="s">
        <v>193</v>
      </c>
      <c r="K2846" t="s">
        <v>60</v>
      </c>
      <c r="L2846" t="s">
        <v>61</v>
      </c>
      <c r="M2846" t="s">
        <v>194</v>
      </c>
      <c r="N2846" t="s">
        <v>199</v>
      </c>
      <c r="O2846" t="s">
        <v>200</v>
      </c>
      <c r="P2846" t="s">
        <v>201</v>
      </c>
      <c r="Q2846" t="s">
        <v>202</v>
      </c>
      <c r="R2846" t="s">
        <v>131</v>
      </c>
      <c r="S2846" s="83">
        <v>143.1</v>
      </c>
      <c r="T2846" s="83">
        <v>206.70000000000002</v>
      </c>
      <c r="U2846" s="83">
        <v>-63.600000000000023</v>
      </c>
      <c r="V2846" s="83">
        <v>0</v>
      </c>
      <c r="W2846" s="83">
        <v>0</v>
      </c>
      <c r="X2846" s="83">
        <v>1.5921664800532245</v>
      </c>
      <c r="Y2846">
        <v>0</v>
      </c>
      <c r="Z2846" s="83">
        <v>-6.3600000000000012</v>
      </c>
      <c r="AA2846" s="83">
        <v>-4.7678335199467785</v>
      </c>
    </row>
    <row r="2847" spans="1:27" x14ac:dyDescent="0.25">
      <c r="A2847" t="s">
        <v>1529</v>
      </c>
      <c r="B2847" t="s">
        <v>1529</v>
      </c>
      <c r="C2847" t="s">
        <v>3259</v>
      </c>
      <c r="D2847" t="s">
        <v>3260</v>
      </c>
      <c r="E2847" t="s">
        <v>3261</v>
      </c>
      <c r="F2847" t="s">
        <v>2745</v>
      </c>
      <c r="G2847" t="s">
        <v>2310</v>
      </c>
      <c r="H2847" t="s">
        <v>3262</v>
      </c>
      <c r="I2847" t="s">
        <v>59</v>
      </c>
      <c r="J2847" t="s">
        <v>193</v>
      </c>
      <c r="K2847" t="s">
        <v>60</v>
      </c>
      <c r="L2847" t="s">
        <v>61</v>
      </c>
      <c r="M2847" t="s">
        <v>194</v>
      </c>
      <c r="N2847" t="s">
        <v>199</v>
      </c>
      <c r="O2847" t="s">
        <v>200</v>
      </c>
      <c r="P2847" t="s">
        <v>309</v>
      </c>
      <c r="Q2847" t="s">
        <v>310</v>
      </c>
      <c r="R2847" t="s">
        <v>131</v>
      </c>
      <c r="S2847" s="83">
        <v>62.96</v>
      </c>
      <c r="T2847" s="83">
        <v>31.8</v>
      </c>
      <c r="U2847" s="83">
        <v>31.16</v>
      </c>
      <c r="V2847" s="83">
        <v>0</v>
      </c>
      <c r="W2847" s="83">
        <v>0</v>
      </c>
      <c r="X2847" s="83">
        <v>0.24494868923895757</v>
      </c>
      <c r="Y2847">
        <v>0</v>
      </c>
      <c r="Z2847" s="83">
        <v>3.1160000000000001</v>
      </c>
      <c r="AA2847" s="83">
        <v>3.3609486892389575</v>
      </c>
    </row>
    <row r="2848" spans="1:27" x14ac:dyDescent="0.25">
      <c r="A2848" t="s">
        <v>1529</v>
      </c>
      <c r="B2848" t="s">
        <v>1529</v>
      </c>
      <c r="C2848" t="s">
        <v>3259</v>
      </c>
      <c r="D2848" t="s">
        <v>3260</v>
      </c>
      <c r="E2848" t="s">
        <v>3261</v>
      </c>
      <c r="F2848" t="s">
        <v>2745</v>
      </c>
      <c r="G2848" t="s">
        <v>2310</v>
      </c>
      <c r="H2848" t="s">
        <v>3262</v>
      </c>
      <c r="I2848" t="s">
        <v>59</v>
      </c>
      <c r="J2848" t="s">
        <v>193</v>
      </c>
      <c r="K2848" t="s">
        <v>60</v>
      </c>
      <c r="L2848" t="s">
        <v>61</v>
      </c>
      <c r="M2848" t="s">
        <v>194</v>
      </c>
      <c r="N2848" t="s">
        <v>347</v>
      </c>
      <c r="O2848" t="s">
        <v>348</v>
      </c>
      <c r="P2848" t="s">
        <v>1158</v>
      </c>
      <c r="Q2848" t="s">
        <v>1159</v>
      </c>
      <c r="R2848" t="s">
        <v>131</v>
      </c>
      <c r="S2848" s="83">
        <v>0</v>
      </c>
      <c r="T2848" s="83">
        <v>57.96</v>
      </c>
      <c r="U2848" s="83">
        <v>-57.96</v>
      </c>
      <c r="V2848" s="83">
        <v>0</v>
      </c>
      <c r="W2848" s="83">
        <v>0</v>
      </c>
      <c r="X2848" s="83">
        <v>0.44645364868836418</v>
      </c>
      <c r="Y2848">
        <v>0</v>
      </c>
      <c r="Z2848" s="83">
        <v>-5.7960000000000003</v>
      </c>
      <c r="AA2848" s="83">
        <v>-5.3495463513116359</v>
      </c>
    </row>
    <row r="2849" spans="1:27" x14ac:dyDescent="0.25">
      <c r="A2849" t="s">
        <v>1529</v>
      </c>
      <c r="B2849" t="s">
        <v>1529</v>
      </c>
      <c r="C2849" t="s">
        <v>3259</v>
      </c>
      <c r="D2849" t="s">
        <v>3260</v>
      </c>
      <c r="E2849" t="s">
        <v>3261</v>
      </c>
      <c r="F2849" t="s">
        <v>2745</v>
      </c>
      <c r="G2849" t="s">
        <v>2310</v>
      </c>
      <c r="H2849" t="s">
        <v>3262</v>
      </c>
      <c r="I2849" t="s">
        <v>59</v>
      </c>
      <c r="J2849" t="s">
        <v>193</v>
      </c>
      <c r="K2849" t="s">
        <v>60</v>
      </c>
      <c r="L2849" t="s">
        <v>61</v>
      </c>
      <c r="M2849" t="s">
        <v>194</v>
      </c>
      <c r="N2849" t="s">
        <v>311</v>
      </c>
      <c r="O2849" t="s">
        <v>894</v>
      </c>
      <c r="P2849" t="s">
        <v>1021</v>
      </c>
      <c r="Q2849" t="s">
        <v>1022</v>
      </c>
      <c r="R2849" t="s">
        <v>131</v>
      </c>
      <c r="S2849" s="83">
        <v>0</v>
      </c>
      <c r="T2849" s="83">
        <v>69.48</v>
      </c>
      <c r="U2849" s="83">
        <v>-69.48</v>
      </c>
      <c r="V2849" s="83">
        <v>0</v>
      </c>
      <c r="W2849" s="83">
        <v>0</v>
      </c>
      <c r="X2849" s="83">
        <v>0.53518977762021303</v>
      </c>
      <c r="Y2849">
        <v>0</v>
      </c>
      <c r="Z2849" s="83">
        <v>-6.9480000000000004</v>
      </c>
      <c r="AA2849" s="83">
        <v>-6.4128102223797878</v>
      </c>
    </row>
    <row r="2850" spans="1:27" x14ac:dyDescent="0.25">
      <c r="A2850" t="s">
        <v>1529</v>
      </c>
      <c r="B2850" t="s">
        <v>1529</v>
      </c>
      <c r="C2850" t="s">
        <v>3259</v>
      </c>
      <c r="D2850" t="s">
        <v>3260</v>
      </c>
      <c r="E2850" t="s">
        <v>3261</v>
      </c>
      <c r="F2850" t="s">
        <v>2745</v>
      </c>
      <c r="G2850" t="s">
        <v>2310</v>
      </c>
      <c r="H2850" t="s">
        <v>3262</v>
      </c>
      <c r="I2850" t="s">
        <v>59</v>
      </c>
      <c r="J2850" t="s">
        <v>193</v>
      </c>
      <c r="K2850" t="s">
        <v>60</v>
      </c>
      <c r="L2850" t="s">
        <v>61</v>
      </c>
      <c r="M2850" t="s">
        <v>194</v>
      </c>
      <c r="N2850" t="s">
        <v>311</v>
      </c>
      <c r="O2850" t="s">
        <v>894</v>
      </c>
      <c r="P2850" t="s">
        <v>895</v>
      </c>
      <c r="Q2850" t="s">
        <v>896</v>
      </c>
      <c r="R2850" t="s">
        <v>131</v>
      </c>
      <c r="S2850" s="83">
        <v>1932</v>
      </c>
      <c r="T2850" s="83">
        <v>2341.86</v>
      </c>
      <c r="U2850" s="83">
        <v>-409.86000000000013</v>
      </c>
      <c r="V2850" s="83">
        <v>0</v>
      </c>
      <c r="W2850" s="83">
        <v>0</v>
      </c>
      <c r="X2850" s="83">
        <v>18.038853376765573</v>
      </c>
      <c r="Y2850">
        <v>0</v>
      </c>
      <c r="Z2850" s="83">
        <v>-40.986000000000018</v>
      </c>
      <c r="AA2850" s="83">
        <v>-22.947146623234431</v>
      </c>
    </row>
    <row r="2851" spans="1:27" x14ac:dyDescent="0.25">
      <c r="A2851" t="s">
        <v>1529</v>
      </c>
      <c r="B2851" t="s">
        <v>1529</v>
      </c>
      <c r="C2851" t="s">
        <v>3259</v>
      </c>
      <c r="D2851" t="s">
        <v>3260</v>
      </c>
      <c r="E2851" t="s">
        <v>3261</v>
      </c>
      <c r="F2851" t="s">
        <v>2745</v>
      </c>
      <c r="G2851" t="s">
        <v>2310</v>
      </c>
      <c r="H2851" t="s">
        <v>3262</v>
      </c>
      <c r="I2851" t="s">
        <v>59</v>
      </c>
      <c r="J2851" t="s">
        <v>193</v>
      </c>
      <c r="K2851" t="s">
        <v>60</v>
      </c>
      <c r="L2851" t="s">
        <v>61</v>
      </c>
      <c r="M2851" t="s">
        <v>194</v>
      </c>
      <c r="N2851" t="s">
        <v>311</v>
      </c>
      <c r="O2851" t="s">
        <v>894</v>
      </c>
      <c r="P2851" t="s">
        <v>1160</v>
      </c>
      <c r="Q2851" t="s">
        <v>1161</v>
      </c>
      <c r="R2851" t="s">
        <v>131</v>
      </c>
      <c r="S2851" s="83">
        <v>664.31999999999994</v>
      </c>
      <c r="T2851" s="83">
        <v>0</v>
      </c>
      <c r="U2851" s="83">
        <v>664.31999999999994</v>
      </c>
      <c r="V2851" s="83">
        <v>0</v>
      </c>
      <c r="W2851" s="83">
        <v>0</v>
      </c>
      <c r="X2851" s="83">
        <v>0</v>
      </c>
      <c r="Y2851">
        <v>0</v>
      </c>
      <c r="Z2851" s="83">
        <v>66.432000000000002</v>
      </c>
      <c r="AA2851" s="83">
        <v>66.432000000000002</v>
      </c>
    </row>
    <row r="2852" spans="1:27" x14ac:dyDescent="0.25">
      <c r="A2852" t="s">
        <v>1529</v>
      </c>
      <c r="B2852" t="s">
        <v>1529</v>
      </c>
      <c r="C2852" t="s">
        <v>3259</v>
      </c>
      <c r="D2852" t="s">
        <v>3260</v>
      </c>
      <c r="E2852" t="s">
        <v>3261</v>
      </c>
      <c r="F2852" t="s">
        <v>2745</v>
      </c>
      <c r="G2852" t="s">
        <v>2310</v>
      </c>
      <c r="H2852" t="s">
        <v>3262</v>
      </c>
      <c r="I2852" t="s">
        <v>59</v>
      </c>
      <c r="J2852" t="s">
        <v>193</v>
      </c>
      <c r="K2852" t="s">
        <v>60</v>
      </c>
      <c r="L2852" t="s">
        <v>61</v>
      </c>
      <c r="M2852" t="s">
        <v>194</v>
      </c>
      <c r="N2852" t="s">
        <v>1916</v>
      </c>
      <c r="O2852" t="s">
        <v>1495</v>
      </c>
      <c r="P2852" t="s">
        <v>1923</v>
      </c>
      <c r="Q2852" t="s">
        <v>1924</v>
      </c>
      <c r="R2852" t="s">
        <v>131</v>
      </c>
      <c r="S2852" s="83">
        <v>436.8</v>
      </c>
      <c r="T2852" s="83">
        <v>0</v>
      </c>
      <c r="U2852" s="83">
        <v>436.8</v>
      </c>
      <c r="V2852" s="83">
        <v>0</v>
      </c>
      <c r="W2852" s="83">
        <v>0</v>
      </c>
      <c r="X2852" s="83">
        <v>0</v>
      </c>
      <c r="Y2852">
        <v>0</v>
      </c>
      <c r="Z2852" s="83">
        <v>43.680000000000007</v>
      </c>
      <c r="AA2852" s="83">
        <v>43.680000000000007</v>
      </c>
    </row>
    <row r="2853" spans="1:27" x14ac:dyDescent="0.25">
      <c r="A2853" t="s">
        <v>1529</v>
      </c>
      <c r="B2853" t="s">
        <v>1529</v>
      </c>
      <c r="C2853" t="s">
        <v>3259</v>
      </c>
      <c r="D2853" t="s">
        <v>3260</v>
      </c>
      <c r="E2853" t="s">
        <v>3261</v>
      </c>
      <c r="F2853" t="s">
        <v>2745</v>
      </c>
      <c r="G2853" t="s">
        <v>2310</v>
      </c>
      <c r="H2853" t="s">
        <v>3262</v>
      </c>
      <c r="I2853" t="s">
        <v>59</v>
      </c>
      <c r="J2853" t="s">
        <v>193</v>
      </c>
      <c r="K2853" t="s">
        <v>60</v>
      </c>
      <c r="L2853" t="s">
        <v>61</v>
      </c>
      <c r="M2853" t="s">
        <v>194</v>
      </c>
      <c r="N2853" t="s">
        <v>1916</v>
      </c>
      <c r="O2853" t="s">
        <v>1495</v>
      </c>
      <c r="P2853" t="s">
        <v>1921</v>
      </c>
      <c r="Q2853" t="s">
        <v>1922</v>
      </c>
      <c r="R2853" t="s">
        <v>131</v>
      </c>
      <c r="S2853" s="83">
        <v>211.28</v>
      </c>
      <c r="T2853" s="83">
        <v>200.48000000000002</v>
      </c>
      <c r="U2853" s="83">
        <v>10.799999999999983</v>
      </c>
      <c r="V2853" s="83">
        <v>0</v>
      </c>
      <c r="W2853" s="83">
        <v>0</v>
      </c>
      <c r="X2853" s="83">
        <v>1.5442551326612017</v>
      </c>
      <c r="Y2853">
        <v>0</v>
      </c>
      <c r="Z2853" s="83">
        <v>1.0799999999999983</v>
      </c>
      <c r="AA2853" s="83">
        <v>2.6242551326612009</v>
      </c>
    </row>
    <row r="2854" spans="1:27" x14ac:dyDescent="0.25">
      <c r="A2854" t="s">
        <v>1529</v>
      </c>
      <c r="B2854" t="s">
        <v>1529</v>
      </c>
      <c r="C2854" t="s">
        <v>3259</v>
      </c>
      <c r="D2854" t="s">
        <v>3260</v>
      </c>
      <c r="E2854" t="s">
        <v>3261</v>
      </c>
      <c r="F2854" t="s">
        <v>2745</v>
      </c>
      <c r="G2854" t="s">
        <v>2310</v>
      </c>
      <c r="H2854" t="s">
        <v>3262</v>
      </c>
      <c r="I2854" t="s">
        <v>59</v>
      </c>
      <c r="J2854" t="s">
        <v>193</v>
      </c>
      <c r="K2854" t="s">
        <v>60</v>
      </c>
      <c r="L2854" t="s">
        <v>61</v>
      </c>
      <c r="M2854" t="s">
        <v>194</v>
      </c>
      <c r="N2854" t="s">
        <v>1916</v>
      </c>
      <c r="O2854" t="s">
        <v>1495</v>
      </c>
      <c r="P2854" t="s">
        <v>1919</v>
      </c>
      <c r="Q2854" t="s">
        <v>1920</v>
      </c>
      <c r="R2854" t="s">
        <v>131</v>
      </c>
      <c r="S2854" s="83">
        <v>0</v>
      </c>
      <c r="T2854" s="83">
        <v>781.2</v>
      </c>
      <c r="U2854" s="83">
        <v>-781.2</v>
      </c>
      <c r="V2854" s="83">
        <v>0</v>
      </c>
      <c r="W2854" s="83">
        <v>0</v>
      </c>
      <c r="X2854" s="83">
        <v>6.0174187431909951</v>
      </c>
      <c r="Y2854">
        <v>0</v>
      </c>
      <c r="Z2854" s="83">
        <v>-78.12</v>
      </c>
      <c r="AA2854" s="83">
        <v>-72.102581256809003</v>
      </c>
    </row>
    <row r="2855" spans="1:27" x14ac:dyDescent="0.25">
      <c r="A2855" t="s">
        <v>1529</v>
      </c>
      <c r="B2855" t="s">
        <v>1529</v>
      </c>
      <c r="C2855" t="s">
        <v>3259</v>
      </c>
      <c r="D2855" t="s">
        <v>3260</v>
      </c>
      <c r="E2855" t="s">
        <v>3261</v>
      </c>
      <c r="F2855" t="s">
        <v>2745</v>
      </c>
      <c r="G2855" t="s">
        <v>2310</v>
      </c>
      <c r="H2855" t="s">
        <v>3262</v>
      </c>
      <c r="I2855" t="s">
        <v>59</v>
      </c>
      <c r="J2855" t="s">
        <v>193</v>
      </c>
      <c r="K2855" t="s">
        <v>62</v>
      </c>
      <c r="L2855" t="s">
        <v>63</v>
      </c>
      <c r="M2855" t="s">
        <v>1168</v>
      </c>
      <c r="N2855" t="s">
        <v>1169</v>
      </c>
      <c r="O2855" t="s">
        <v>1170</v>
      </c>
      <c r="P2855" t="s">
        <v>1171</v>
      </c>
      <c r="Q2855" t="s">
        <v>1172</v>
      </c>
      <c r="R2855" t="s">
        <v>131</v>
      </c>
      <c r="S2855" s="83">
        <v>468.6</v>
      </c>
      <c r="T2855" s="83">
        <v>610.1</v>
      </c>
      <c r="U2855" s="83">
        <v>-141.5</v>
      </c>
      <c r="V2855" s="83">
        <v>0</v>
      </c>
      <c r="W2855" s="83">
        <v>0</v>
      </c>
      <c r="X2855" s="83">
        <v>4.6994715504618867</v>
      </c>
      <c r="Y2855">
        <v>0</v>
      </c>
      <c r="Z2855" s="83">
        <v>-14.149999999999991</v>
      </c>
      <c r="AA2855" s="83">
        <v>-9.4505284495381048</v>
      </c>
    </row>
    <row r="2856" spans="1:27" x14ac:dyDescent="0.25">
      <c r="A2856" t="s">
        <v>1529</v>
      </c>
      <c r="B2856" t="s">
        <v>1529</v>
      </c>
      <c r="C2856" t="s">
        <v>3259</v>
      </c>
      <c r="D2856" t="s">
        <v>3260</v>
      </c>
      <c r="E2856" t="s">
        <v>3261</v>
      </c>
      <c r="F2856" t="s">
        <v>2745</v>
      </c>
      <c r="G2856" t="s">
        <v>2310</v>
      </c>
      <c r="H2856" t="s">
        <v>3262</v>
      </c>
      <c r="I2856" t="s">
        <v>59</v>
      </c>
      <c r="J2856" t="s">
        <v>193</v>
      </c>
      <c r="K2856" t="s">
        <v>62</v>
      </c>
      <c r="L2856" t="s">
        <v>63</v>
      </c>
      <c r="M2856" t="s">
        <v>660</v>
      </c>
      <c r="N2856" t="s">
        <v>661</v>
      </c>
      <c r="O2856" t="s">
        <v>662</v>
      </c>
      <c r="P2856" t="s">
        <v>1037</v>
      </c>
      <c r="Q2856" t="s">
        <v>1038</v>
      </c>
      <c r="R2856" t="s">
        <v>131</v>
      </c>
      <c r="S2856" s="83">
        <v>199.23</v>
      </c>
      <c r="T2856" s="83">
        <v>136.07</v>
      </c>
      <c r="U2856" s="83">
        <v>63.16</v>
      </c>
      <c r="V2856" s="83">
        <v>0</v>
      </c>
      <c r="W2856" s="83">
        <v>0</v>
      </c>
      <c r="X2856" s="83">
        <v>1.048118495117766</v>
      </c>
      <c r="Y2856">
        <v>0</v>
      </c>
      <c r="Z2856" s="83">
        <v>6.3160000000000025</v>
      </c>
      <c r="AA2856" s="83">
        <v>7.3641184951177685</v>
      </c>
    </row>
    <row r="2857" spans="1:27" x14ac:dyDescent="0.25">
      <c r="A2857" t="s">
        <v>1529</v>
      </c>
      <c r="B2857" t="s">
        <v>1529</v>
      </c>
      <c r="C2857" t="s">
        <v>3259</v>
      </c>
      <c r="D2857" t="s">
        <v>3260</v>
      </c>
      <c r="E2857" t="s">
        <v>3261</v>
      </c>
      <c r="F2857" t="s">
        <v>2745</v>
      </c>
      <c r="G2857" t="s">
        <v>2310</v>
      </c>
      <c r="H2857" t="s">
        <v>3262</v>
      </c>
      <c r="I2857" t="s">
        <v>59</v>
      </c>
      <c r="J2857" t="s">
        <v>193</v>
      </c>
      <c r="K2857" t="s">
        <v>62</v>
      </c>
      <c r="L2857" t="s">
        <v>63</v>
      </c>
      <c r="M2857" t="s">
        <v>660</v>
      </c>
      <c r="N2857" t="s">
        <v>661</v>
      </c>
      <c r="O2857" t="s">
        <v>662</v>
      </c>
      <c r="P2857" t="s">
        <v>663</v>
      </c>
      <c r="Q2857" t="s">
        <v>664</v>
      </c>
      <c r="R2857" t="s">
        <v>131</v>
      </c>
      <c r="S2857" s="83">
        <v>2851.6000000000004</v>
      </c>
      <c r="T2857" s="83">
        <v>8235</v>
      </c>
      <c r="U2857" s="83">
        <v>-5383.4</v>
      </c>
      <c r="V2857" s="83">
        <v>0</v>
      </c>
      <c r="W2857" s="83">
        <v>0</v>
      </c>
      <c r="X2857" s="83">
        <v>63.432467166126273</v>
      </c>
      <c r="Y2857">
        <v>0</v>
      </c>
      <c r="Z2857" s="83">
        <v>-538.33999999999992</v>
      </c>
      <c r="AA2857" s="83">
        <v>-474.90753283387374</v>
      </c>
    </row>
    <row r="2858" spans="1:27" x14ac:dyDescent="0.25">
      <c r="A2858" t="s">
        <v>1529</v>
      </c>
      <c r="B2858" t="s">
        <v>1529</v>
      </c>
      <c r="C2858" t="s">
        <v>3259</v>
      </c>
      <c r="D2858" t="s">
        <v>3260</v>
      </c>
      <c r="E2858" t="s">
        <v>3261</v>
      </c>
      <c r="F2858" t="s">
        <v>2745</v>
      </c>
      <c r="G2858" t="s">
        <v>2310</v>
      </c>
      <c r="H2858" t="s">
        <v>3262</v>
      </c>
      <c r="I2858" t="s">
        <v>59</v>
      </c>
      <c r="J2858" t="s">
        <v>193</v>
      </c>
      <c r="K2858" t="s">
        <v>62</v>
      </c>
      <c r="L2858" t="s">
        <v>63</v>
      </c>
      <c r="M2858" t="s">
        <v>660</v>
      </c>
      <c r="N2858" t="s">
        <v>661</v>
      </c>
      <c r="O2858" t="s">
        <v>662</v>
      </c>
      <c r="P2858" t="s">
        <v>1166</v>
      </c>
      <c r="Q2858" t="s">
        <v>1167</v>
      </c>
      <c r="R2858" t="s">
        <v>131</v>
      </c>
      <c r="S2858" s="83">
        <v>2740.04</v>
      </c>
      <c r="T2858" s="83">
        <v>5805</v>
      </c>
      <c r="U2858" s="83">
        <v>-3064.96</v>
      </c>
      <c r="V2858" s="83">
        <v>0</v>
      </c>
      <c r="W2858" s="83">
        <v>0</v>
      </c>
      <c r="X2858" s="83">
        <v>44.714689969564425</v>
      </c>
      <c r="Y2858">
        <v>0</v>
      </c>
      <c r="Z2858" s="83">
        <v>-306.49599999999998</v>
      </c>
      <c r="AA2858" s="83">
        <v>-261.78131003043552</v>
      </c>
    </row>
    <row r="2859" spans="1:27" x14ac:dyDescent="0.25">
      <c r="A2859" t="s">
        <v>1529</v>
      </c>
      <c r="B2859" t="s">
        <v>1529</v>
      </c>
      <c r="C2859" t="s">
        <v>3259</v>
      </c>
      <c r="D2859" t="s">
        <v>3260</v>
      </c>
      <c r="E2859" t="s">
        <v>3261</v>
      </c>
      <c r="F2859" t="s">
        <v>2745</v>
      </c>
      <c r="G2859" t="s">
        <v>2310</v>
      </c>
      <c r="H2859" t="s">
        <v>3262</v>
      </c>
      <c r="I2859" t="s">
        <v>59</v>
      </c>
      <c r="J2859" t="s">
        <v>193</v>
      </c>
      <c r="K2859" t="s">
        <v>62</v>
      </c>
      <c r="L2859" t="s">
        <v>63</v>
      </c>
      <c r="M2859" t="s">
        <v>660</v>
      </c>
      <c r="N2859" t="s">
        <v>661</v>
      </c>
      <c r="O2859" t="s">
        <v>662</v>
      </c>
      <c r="P2859" t="s">
        <v>2174</v>
      </c>
      <c r="Q2859" t="s">
        <v>2175</v>
      </c>
      <c r="R2859" t="s">
        <v>131</v>
      </c>
      <c r="S2859" s="83">
        <v>1903.2</v>
      </c>
      <c r="T2859" s="83">
        <v>634.4</v>
      </c>
      <c r="U2859" s="83">
        <v>1268.8000000000002</v>
      </c>
      <c r="V2859" s="83">
        <v>0</v>
      </c>
      <c r="W2859" s="83">
        <v>0</v>
      </c>
      <c r="X2859" s="83">
        <v>4.8866493224275063</v>
      </c>
      <c r="Y2859">
        <v>0</v>
      </c>
      <c r="Z2859" s="83">
        <v>126.88000000000002</v>
      </c>
      <c r="AA2859" s="83">
        <v>131.76664932242753</v>
      </c>
    </row>
    <row r="2860" spans="1:27" x14ac:dyDescent="0.25">
      <c r="A2860" t="s">
        <v>1529</v>
      </c>
      <c r="B2860" t="s">
        <v>1529</v>
      </c>
      <c r="C2860" t="s">
        <v>3259</v>
      </c>
      <c r="D2860" t="s">
        <v>3260</v>
      </c>
      <c r="E2860" t="s">
        <v>3261</v>
      </c>
      <c r="F2860" t="s">
        <v>2745</v>
      </c>
      <c r="G2860" t="s">
        <v>2310</v>
      </c>
      <c r="H2860" t="s">
        <v>3262</v>
      </c>
      <c r="I2860" t="s">
        <v>59</v>
      </c>
      <c r="J2860" t="s">
        <v>193</v>
      </c>
      <c r="K2860" t="s">
        <v>62</v>
      </c>
      <c r="L2860" t="s">
        <v>63</v>
      </c>
      <c r="M2860" t="s">
        <v>660</v>
      </c>
      <c r="N2860" t="s">
        <v>661</v>
      </c>
      <c r="O2860" t="s">
        <v>662</v>
      </c>
      <c r="P2860" t="s">
        <v>4057</v>
      </c>
      <c r="Q2860" t="s">
        <v>4058</v>
      </c>
      <c r="R2860" t="s">
        <v>131</v>
      </c>
      <c r="S2860" s="83">
        <v>0</v>
      </c>
      <c r="T2860" s="83">
        <v>951.6</v>
      </c>
      <c r="U2860" s="83">
        <v>-951.6</v>
      </c>
      <c r="V2860" s="83">
        <v>0</v>
      </c>
      <c r="W2860" s="83">
        <v>0</v>
      </c>
      <c r="X2860" s="83">
        <v>7.3299739836412581</v>
      </c>
      <c r="Y2860">
        <v>0</v>
      </c>
      <c r="Z2860" s="83">
        <v>-95.160000000000011</v>
      </c>
      <c r="AA2860" s="83">
        <v>-87.830026016358758</v>
      </c>
    </row>
    <row r="2861" spans="1:27" x14ac:dyDescent="0.25">
      <c r="A2861" t="s">
        <v>1529</v>
      </c>
      <c r="B2861" t="s">
        <v>1529</v>
      </c>
      <c r="C2861" t="s">
        <v>3259</v>
      </c>
      <c r="D2861" t="s">
        <v>3260</v>
      </c>
      <c r="E2861" t="s">
        <v>3261</v>
      </c>
      <c r="F2861" t="s">
        <v>2745</v>
      </c>
      <c r="G2861" t="s">
        <v>2310</v>
      </c>
      <c r="H2861" t="s">
        <v>3262</v>
      </c>
      <c r="I2861" t="s">
        <v>59</v>
      </c>
      <c r="J2861" t="s">
        <v>193</v>
      </c>
      <c r="K2861" t="s">
        <v>62</v>
      </c>
      <c r="L2861" t="s">
        <v>63</v>
      </c>
      <c r="M2861" t="s">
        <v>660</v>
      </c>
      <c r="N2861" t="s">
        <v>1023</v>
      </c>
      <c r="O2861" t="s">
        <v>1024</v>
      </c>
      <c r="P2861" t="s">
        <v>1025</v>
      </c>
      <c r="Q2861" t="s">
        <v>1026</v>
      </c>
      <c r="R2861" t="s">
        <v>131</v>
      </c>
      <c r="S2861" s="83">
        <v>164.16</v>
      </c>
      <c r="T2861" s="83">
        <v>0</v>
      </c>
      <c r="U2861" s="83">
        <v>164.16</v>
      </c>
      <c r="V2861" s="83">
        <v>0</v>
      </c>
      <c r="W2861" s="83">
        <v>0</v>
      </c>
      <c r="X2861" s="83">
        <v>0</v>
      </c>
      <c r="Y2861">
        <v>0</v>
      </c>
      <c r="Z2861" s="83">
        <v>16.416</v>
      </c>
      <c r="AA2861" s="83">
        <v>16.416</v>
      </c>
    </row>
    <row r="2862" spans="1:27" x14ac:dyDescent="0.25">
      <c r="A2862" t="s">
        <v>1529</v>
      </c>
      <c r="B2862" t="s">
        <v>1529</v>
      </c>
      <c r="C2862" t="s">
        <v>3259</v>
      </c>
      <c r="D2862" t="s">
        <v>3260</v>
      </c>
      <c r="E2862" t="s">
        <v>3261</v>
      </c>
      <c r="F2862" t="s">
        <v>2745</v>
      </c>
      <c r="G2862" t="s">
        <v>2310</v>
      </c>
      <c r="H2862" t="s">
        <v>3262</v>
      </c>
      <c r="I2862" t="s">
        <v>59</v>
      </c>
      <c r="J2862" t="s">
        <v>193</v>
      </c>
      <c r="K2862" t="s">
        <v>62</v>
      </c>
      <c r="L2862" t="s">
        <v>63</v>
      </c>
      <c r="M2862" t="s">
        <v>660</v>
      </c>
      <c r="N2862" t="s">
        <v>1023</v>
      </c>
      <c r="O2862" t="s">
        <v>1024</v>
      </c>
      <c r="P2862" t="s">
        <v>1164</v>
      </c>
      <c r="Q2862" t="s">
        <v>1165</v>
      </c>
      <c r="R2862" t="s">
        <v>131</v>
      </c>
      <c r="S2862" s="83">
        <v>164.16</v>
      </c>
      <c r="T2862" s="83">
        <v>164.16</v>
      </c>
      <c r="U2862" s="83">
        <v>0</v>
      </c>
      <c r="V2862" s="83">
        <v>0</v>
      </c>
      <c r="W2862" s="83">
        <v>0</v>
      </c>
      <c r="X2862" s="83">
        <v>1.2644898372788449</v>
      </c>
      <c r="Y2862">
        <v>0</v>
      </c>
      <c r="Z2862" s="83">
        <v>0</v>
      </c>
      <c r="AA2862" s="83">
        <v>1.2644898372788447</v>
      </c>
    </row>
    <row r="2863" spans="1:27" x14ac:dyDescent="0.25">
      <c r="A2863" t="s">
        <v>1529</v>
      </c>
      <c r="B2863" t="s">
        <v>1529</v>
      </c>
      <c r="C2863" t="s">
        <v>3259</v>
      </c>
      <c r="D2863" t="s">
        <v>3260</v>
      </c>
      <c r="E2863" t="s">
        <v>3261</v>
      </c>
      <c r="F2863" t="s">
        <v>2745</v>
      </c>
      <c r="G2863" t="s">
        <v>2310</v>
      </c>
      <c r="H2863" t="s">
        <v>3262</v>
      </c>
      <c r="I2863" t="s">
        <v>59</v>
      </c>
      <c r="J2863" t="s">
        <v>193</v>
      </c>
      <c r="K2863" t="s">
        <v>62</v>
      </c>
      <c r="L2863" t="s">
        <v>63</v>
      </c>
      <c r="M2863" t="s">
        <v>660</v>
      </c>
      <c r="N2863" t="s">
        <v>1023</v>
      </c>
      <c r="O2863" t="s">
        <v>1024</v>
      </c>
      <c r="P2863" t="s">
        <v>1027</v>
      </c>
      <c r="Q2863" t="s">
        <v>1028</v>
      </c>
      <c r="R2863" t="s">
        <v>131</v>
      </c>
      <c r="S2863" s="83">
        <v>168.48</v>
      </c>
      <c r="T2863" s="83">
        <v>0</v>
      </c>
      <c r="U2863" s="83">
        <v>168.48</v>
      </c>
      <c r="V2863" s="83">
        <v>0</v>
      </c>
      <c r="W2863" s="83">
        <v>0</v>
      </c>
      <c r="X2863" s="83">
        <v>0</v>
      </c>
      <c r="Y2863">
        <v>0</v>
      </c>
      <c r="Z2863" s="83">
        <v>16.847999999999999</v>
      </c>
      <c r="AA2863" s="83">
        <v>16.847999999999999</v>
      </c>
    </row>
    <row r="2864" spans="1:27" x14ac:dyDescent="0.25">
      <c r="A2864" t="s">
        <v>1529</v>
      </c>
      <c r="B2864" t="s">
        <v>1529</v>
      </c>
      <c r="C2864" t="s">
        <v>3259</v>
      </c>
      <c r="D2864" t="s">
        <v>3260</v>
      </c>
      <c r="E2864" t="s">
        <v>3261</v>
      </c>
      <c r="F2864" t="s">
        <v>2745</v>
      </c>
      <c r="G2864" t="s">
        <v>2310</v>
      </c>
      <c r="H2864" t="s">
        <v>3262</v>
      </c>
      <c r="I2864" t="s">
        <v>59</v>
      </c>
      <c r="J2864" t="s">
        <v>193</v>
      </c>
      <c r="K2864" t="s">
        <v>62</v>
      </c>
      <c r="L2864" t="s">
        <v>63</v>
      </c>
      <c r="M2864" t="s">
        <v>660</v>
      </c>
      <c r="N2864" t="s">
        <v>1927</v>
      </c>
      <c r="O2864" t="s">
        <v>1497</v>
      </c>
      <c r="P2864" t="s">
        <v>1928</v>
      </c>
      <c r="Q2864" t="s">
        <v>1929</v>
      </c>
      <c r="R2864" t="s">
        <v>131</v>
      </c>
      <c r="S2864" s="83">
        <v>1408.1999999999998</v>
      </c>
      <c r="T2864" s="83">
        <v>0</v>
      </c>
      <c r="U2864" s="83">
        <v>1408.1999999999998</v>
      </c>
      <c r="V2864" s="83">
        <v>0</v>
      </c>
      <c r="W2864" s="83">
        <v>0</v>
      </c>
      <c r="X2864" s="83">
        <v>0</v>
      </c>
      <c r="Y2864">
        <v>0</v>
      </c>
      <c r="Z2864" s="83">
        <v>140.82</v>
      </c>
      <c r="AA2864" s="83">
        <v>140.82</v>
      </c>
    </row>
    <row r="2865" spans="1:27" x14ac:dyDescent="0.25">
      <c r="A2865" t="s">
        <v>1529</v>
      </c>
      <c r="B2865" t="s">
        <v>1529</v>
      </c>
      <c r="C2865" t="s">
        <v>3259</v>
      </c>
      <c r="D2865" t="s">
        <v>3260</v>
      </c>
      <c r="E2865" t="s">
        <v>3261</v>
      </c>
      <c r="F2865" t="s">
        <v>2745</v>
      </c>
      <c r="G2865" t="s">
        <v>2310</v>
      </c>
      <c r="H2865" t="s">
        <v>3262</v>
      </c>
      <c r="I2865" t="s">
        <v>59</v>
      </c>
      <c r="J2865" t="s">
        <v>193</v>
      </c>
      <c r="K2865" t="s">
        <v>62</v>
      </c>
      <c r="L2865" t="s">
        <v>63</v>
      </c>
      <c r="M2865" t="s">
        <v>660</v>
      </c>
      <c r="N2865" t="s">
        <v>1927</v>
      </c>
      <c r="O2865" t="s">
        <v>1497</v>
      </c>
      <c r="P2865" t="s">
        <v>2342</v>
      </c>
      <c r="Q2865" t="s">
        <v>2343</v>
      </c>
      <c r="R2865" t="s">
        <v>131</v>
      </c>
      <c r="S2865" s="83">
        <v>2253.12</v>
      </c>
      <c r="T2865" s="83">
        <v>0</v>
      </c>
      <c r="U2865" s="83">
        <v>2253.12</v>
      </c>
      <c r="V2865" s="83">
        <v>0</v>
      </c>
      <c r="W2865" s="83">
        <v>0</v>
      </c>
      <c r="X2865" s="83">
        <v>0</v>
      </c>
      <c r="Y2865">
        <v>0</v>
      </c>
      <c r="Z2865" s="83">
        <v>225.31200000000001</v>
      </c>
      <c r="AA2865" s="83">
        <v>225.31200000000001</v>
      </c>
    </row>
    <row r="2866" spans="1:27" x14ac:dyDescent="0.25">
      <c r="A2866" t="s">
        <v>1529</v>
      </c>
      <c r="B2866" t="s">
        <v>1529</v>
      </c>
      <c r="C2866" t="s">
        <v>3259</v>
      </c>
      <c r="D2866" t="s">
        <v>3260</v>
      </c>
      <c r="E2866" t="s">
        <v>3261</v>
      </c>
      <c r="F2866" t="s">
        <v>2745</v>
      </c>
      <c r="G2866" t="s">
        <v>2310</v>
      </c>
      <c r="H2866" t="s">
        <v>3262</v>
      </c>
      <c r="I2866" t="s">
        <v>59</v>
      </c>
      <c r="J2866" t="s">
        <v>193</v>
      </c>
      <c r="K2866" t="s">
        <v>62</v>
      </c>
      <c r="L2866" t="s">
        <v>63</v>
      </c>
      <c r="M2866" t="s">
        <v>660</v>
      </c>
      <c r="N2866" t="s">
        <v>1927</v>
      </c>
      <c r="O2866" t="s">
        <v>1497</v>
      </c>
      <c r="P2866" t="s">
        <v>2026</v>
      </c>
      <c r="Q2866" t="s">
        <v>2027</v>
      </c>
      <c r="R2866" t="s">
        <v>131</v>
      </c>
      <c r="S2866" s="83">
        <v>1689.8399999999997</v>
      </c>
      <c r="T2866" s="83">
        <v>0</v>
      </c>
      <c r="U2866" s="83">
        <v>1689.8399999999997</v>
      </c>
      <c r="V2866" s="83">
        <v>0</v>
      </c>
      <c r="W2866" s="83">
        <v>0</v>
      </c>
      <c r="X2866" s="83">
        <v>0</v>
      </c>
      <c r="Y2866">
        <v>0</v>
      </c>
      <c r="Z2866" s="83">
        <v>168.98399999999998</v>
      </c>
      <c r="AA2866" s="83">
        <v>168.98399999999998</v>
      </c>
    </row>
    <row r="2867" spans="1:27" x14ac:dyDescent="0.25">
      <c r="A2867" t="s">
        <v>1529</v>
      </c>
      <c r="B2867" t="s">
        <v>1529</v>
      </c>
      <c r="C2867" t="s">
        <v>3259</v>
      </c>
      <c r="D2867" t="s">
        <v>3260</v>
      </c>
      <c r="E2867" t="s">
        <v>3261</v>
      </c>
      <c r="F2867" t="s">
        <v>2745</v>
      </c>
      <c r="G2867" t="s">
        <v>2310</v>
      </c>
      <c r="H2867" t="s">
        <v>3262</v>
      </c>
      <c r="I2867" t="s">
        <v>59</v>
      </c>
      <c r="J2867" t="s">
        <v>193</v>
      </c>
      <c r="K2867" t="s">
        <v>62</v>
      </c>
      <c r="L2867" t="s">
        <v>63</v>
      </c>
      <c r="M2867" t="s">
        <v>660</v>
      </c>
      <c r="N2867" t="s">
        <v>966</v>
      </c>
      <c r="O2867" t="s">
        <v>967</v>
      </c>
      <c r="P2867" t="s">
        <v>1035</v>
      </c>
      <c r="Q2867" t="s">
        <v>1036</v>
      </c>
      <c r="R2867" t="s">
        <v>131</v>
      </c>
      <c r="S2867" s="83">
        <v>194.4</v>
      </c>
      <c r="T2867" s="83">
        <v>0</v>
      </c>
      <c r="U2867" s="83">
        <v>194.4</v>
      </c>
      <c r="V2867" s="83">
        <v>0</v>
      </c>
      <c r="W2867" s="83">
        <v>0</v>
      </c>
      <c r="X2867" s="83">
        <v>0</v>
      </c>
      <c r="Y2867">
        <v>0</v>
      </c>
      <c r="Z2867" s="83">
        <v>19.440000000000001</v>
      </c>
      <c r="AA2867" s="83">
        <v>19.440000000000001</v>
      </c>
    </row>
    <row r="2868" spans="1:27" x14ac:dyDescent="0.25">
      <c r="A2868" t="s">
        <v>1529</v>
      </c>
      <c r="B2868" t="s">
        <v>1529</v>
      </c>
      <c r="C2868" t="s">
        <v>3259</v>
      </c>
      <c r="D2868" t="s">
        <v>3260</v>
      </c>
      <c r="E2868" t="s">
        <v>3261</v>
      </c>
      <c r="F2868" t="s">
        <v>2745</v>
      </c>
      <c r="G2868" t="s">
        <v>2310</v>
      </c>
      <c r="H2868" t="s">
        <v>3262</v>
      </c>
      <c r="I2868" t="s">
        <v>59</v>
      </c>
      <c r="J2868" t="s">
        <v>193</v>
      </c>
      <c r="K2868" t="s">
        <v>64</v>
      </c>
      <c r="L2868" t="s">
        <v>65</v>
      </c>
      <c r="M2868" t="s">
        <v>315</v>
      </c>
      <c r="N2868" t="s">
        <v>316</v>
      </c>
      <c r="O2868" t="s">
        <v>317</v>
      </c>
      <c r="P2868" t="s">
        <v>1184</v>
      </c>
      <c r="Q2868" t="s">
        <v>1185</v>
      </c>
      <c r="R2868" t="s">
        <v>131</v>
      </c>
      <c r="S2868" s="83">
        <v>54.9</v>
      </c>
      <c r="T2868" s="83">
        <v>221.76</v>
      </c>
      <c r="U2868" s="83">
        <v>-166.85999999999999</v>
      </c>
      <c r="V2868" s="83">
        <v>0</v>
      </c>
      <c r="W2868" s="83">
        <v>0</v>
      </c>
      <c r="X2868" s="83">
        <v>1.7081704819380887</v>
      </c>
      <c r="Y2868">
        <v>0</v>
      </c>
      <c r="Z2868" s="83">
        <v>-16.686</v>
      </c>
      <c r="AA2868" s="83">
        <v>-14.977829518061911</v>
      </c>
    </row>
    <row r="2869" spans="1:27" x14ac:dyDescent="0.25">
      <c r="A2869" t="s">
        <v>1529</v>
      </c>
      <c r="B2869" t="s">
        <v>1529</v>
      </c>
      <c r="C2869" t="s">
        <v>3259</v>
      </c>
      <c r="D2869" t="s">
        <v>3260</v>
      </c>
      <c r="E2869" t="s">
        <v>3261</v>
      </c>
      <c r="F2869" t="s">
        <v>2745</v>
      </c>
      <c r="G2869" t="s">
        <v>2310</v>
      </c>
      <c r="H2869" t="s">
        <v>3262</v>
      </c>
      <c r="I2869" t="s">
        <v>59</v>
      </c>
      <c r="J2869" t="s">
        <v>193</v>
      </c>
      <c r="K2869" t="s">
        <v>64</v>
      </c>
      <c r="L2869" t="s">
        <v>65</v>
      </c>
      <c r="M2869" t="s">
        <v>315</v>
      </c>
      <c r="N2869" t="s">
        <v>316</v>
      </c>
      <c r="O2869" t="s">
        <v>317</v>
      </c>
      <c r="P2869" t="s">
        <v>1186</v>
      </c>
      <c r="Q2869" t="s">
        <v>1187</v>
      </c>
      <c r="R2869" t="s">
        <v>131</v>
      </c>
      <c r="S2869" s="83">
        <v>78.900000000000006</v>
      </c>
      <c r="T2869" s="83">
        <v>52.6</v>
      </c>
      <c r="U2869" s="83">
        <v>26.300000000000004</v>
      </c>
      <c r="V2869" s="83">
        <v>0</v>
      </c>
      <c r="W2869" s="83">
        <v>0</v>
      </c>
      <c r="X2869" s="83">
        <v>0.40516669981035125</v>
      </c>
      <c r="Y2869">
        <v>0</v>
      </c>
      <c r="Z2869" s="83">
        <v>2.63</v>
      </c>
      <c r="AA2869" s="83">
        <v>3.0351666998103513</v>
      </c>
    </row>
    <row r="2870" spans="1:27" x14ac:dyDescent="0.25">
      <c r="A2870" t="s">
        <v>1529</v>
      </c>
      <c r="B2870" t="s">
        <v>1529</v>
      </c>
      <c r="C2870" t="s">
        <v>3259</v>
      </c>
      <c r="D2870" t="s">
        <v>3260</v>
      </c>
      <c r="E2870" t="s">
        <v>3261</v>
      </c>
      <c r="F2870" t="s">
        <v>2745</v>
      </c>
      <c r="G2870" t="s">
        <v>2310</v>
      </c>
      <c r="H2870" t="s">
        <v>3262</v>
      </c>
      <c r="I2870" t="s">
        <v>59</v>
      </c>
      <c r="J2870" t="s">
        <v>193</v>
      </c>
      <c r="K2870" t="s">
        <v>64</v>
      </c>
      <c r="L2870" t="s">
        <v>65</v>
      </c>
      <c r="M2870" t="s">
        <v>499</v>
      </c>
      <c r="N2870" t="s">
        <v>500</v>
      </c>
      <c r="O2870" t="s">
        <v>501</v>
      </c>
      <c r="P2870" t="s">
        <v>2650</v>
      </c>
      <c r="Q2870" t="s">
        <v>2651</v>
      </c>
      <c r="R2870" t="s">
        <v>131</v>
      </c>
      <c r="S2870" s="83">
        <v>826</v>
      </c>
      <c r="T2870" s="83">
        <v>357.6</v>
      </c>
      <c r="U2870" s="83">
        <v>468.4</v>
      </c>
      <c r="V2870" s="83">
        <v>0</v>
      </c>
      <c r="W2870" s="83">
        <v>0</v>
      </c>
      <c r="X2870" s="83">
        <v>2.7545173355928059</v>
      </c>
      <c r="Y2870">
        <v>0</v>
      </c>
      <c r="Z2870" s="83">
        <v>46.84</v>
      </c>
      <c r="AA2870" s="83">
        <v>49.594517335592812</v>
      </c>
    </row>
    <row r="2871" spans="1:27" x14ac:dyDescent="0.25">
      <c r="A2871" t="s">
        <v>1529</v>
      </c>
      <c r="B2871" t="s">
        <v>1529</v>
      </c>
      <c r="C2871" t="s">
        <v>3259</v>
      </c>
      <c r="D2871" t="s">
        <v>3260</v>
      </c>
      <c r="E2871" t="s">
        <v>3261</v>
      </c>
      <c r="F2871" t="s">
        <v>2745</v>
      </c>
      <c r="G2871" t="s">
        <v>2310</v>
      </c>
      <c r="H2871" t="s">
        <v>3262</v>
      </c>
      <c r="I2871" t="s">
        <v>59</v>
      </c>
      <c r="J2871" t="s">
        <v>193</v>
      </c>
      <c r="K2871" t="s">
        <v>64</v>
      </c>
      <c r="L2871" t="s">
        <v>65</v>
      </c>
      <c r="M2871" t="s">
        <v>499</v>
      </c>
      <c r="N2871" t="s">
        <v>500</v>
      </c>
      <c r="O2871" t="s">
        <v>501</v>
      </c>
      <c r="P2871" t="s">
        <v>2765</v>
      </c>
      <c r="Q2871" t="s">
        <v>2766</v>
      </c>
      <c r="R2871" t="s">
        <v>131</v>
      </c>
      <c r="S2871" s="83">
        <v>450.79999999999995</v>
      </c>
      <c r="T2871" s="83">
        <v>289.79999999999995</v>
      </c>
      <c r="U2871" s="83">
        <v>161</v>
      </c>
      <c r="V2871" s="83">
        <v>0</v>
      </c>
      <c r="W2871" s="83">
        <v>0</v>
      </c>
      <c r="X2871" s="83">
        <v>2.2322682434418208</v>
      </c>
      <c r="Y2871">
        <v>0</v>
      </c>
      <c r="Z2871" s="83">
        <v>16.100000000000001</v>
      </c>
      <c r="AA2871" s="83">
        <v>18.332268243441824</v>
      </c>
    </row>
    <row r="2872" spans="1:27" x14ac:dyDescent="0.25">
      <c r="A2872" t="s">
        <v>1529</v>
      </c>
      <c r="B2872" t="s">
        <v>1529</v>
      </c>
      <c r="C2872" t="s">
        <v>3259</v>
      </c>
      <c r="D2872" t="s">
        <v>3260</v>
      </c>
      <c r="E2872" t="s">
        <v>3261</v>
      </c>
      <c r="F2872" t="s">
        <v>2745</v>
      </c>
      <c r="G2872" t="s">
        <v>2310</v>
      </c>
      <c r="H2872" t="s">
        <v>3262</v>
      </c>
      <c r="I2872" t="s">
        <v>59</v>
      </c>
      <c r="J2872" t="s">
        <v>193</v>
      </c>
      <c r="K2872" t="s">
        <v>64</v>
      </c>
      <c r="L2872" t="s">
        <v>65</v>
      </c>
      <c r="M2872" t="s">
        <v>499</v>
      </c>
      <c r="N2872" t="s">
        <v>500</v>
      </c>
      <c r="O2872" t="s">
        <v>501</v>
      </c>
      <c r="P2872" t="s">
        <v>1524</v>
      </c>
      <c r="Q2872" t="s">
        <v>3686</v>
      </c>
      <c r="R2872" t="s">
        <v>131</v>
      </c>
      <c r="S2872" s="83">
        <v>391.56000000000006</v>
      </c>
      <c r="T2872" s="83">
        <v>152.10000000000002</v>
      </c>
      <c r="U2872" s="83">
        <v>239.46000000000004</v>
      </c>
      <c r="V2872" s="83">
        <v>0</v>
      </c>
      <c r="W2872" s="83">
        <v>0</v>
      </c>
      <c r="X2872" s="83">
        <v>1.1715942023033161</v>
      </c>
      <c r="Y2872">
        <v>0</v>
      </c>
      <c r="Z2872" s="83">
        <v>23.946000000000005</v>
      </c>
      <c r="AA2872" s="83">
        <v>25.117594202303319</v>
      </c>
    </row>
    <row r="2873" spans="1:27" x14ac:dyDescent="0.25">
      <c r="A2873" t="s">
        <v>1529</v>
      </c>
      <c r="B2873" t="s">
        <v>1529</v>
      </c>
      <c r="C2873" t="s">
        <v>3259</v>
      </c>
      <c r="D2873" t="s">
        <v>3260</v>
      </c>
      <c r="E2873" t="s">
        <v>3261</v>
      </c>
      <c r="F2873" t="s">
        <v>2745</v>
      </c>
      <c r="G2873" t="s">
        <v>2310</v>
      </c>
      <c r="H2873" t="s">
        <v>3262</v>
      </c>
      <c r="I2873" t="s">
        <v>59</v>
      </c>
      <c r="J2873" t="s">
        <v>193</v>
      </c>
      <c r="K2873" t="s">
        <v>64</v>
      </c>
      <c r="L2873" t="s">
        <v>65</v>
      </c>
      <c r="M2873" t="s">
        <v>499</v>
      </c>
      <c r="N2873" t="s">
        <v>1047</v>
      </c>
      <c r="O2873" t="s">
        <v>1048</v>
      </c>
      <c r="P2873" t="s">
        <v>1198</v>
      </c>
      <c r="Q2873" t="s">
        <v>1199</v>
      </c>
      <c r="R2873" t="s">
        <v>131</v>
      </c>
      <c r="S2873" s="83">
        <v>789.82</v>
      </c>
      <c r="T2873" s="83">
        <v>468.04999999999995</v>
      </c>
      <c r="U2873" s="83">
        <v>321.7700000000001</v>
      </c>
      <c r="V2873" s="83">
        <v>0</v>
      </c>
      <c r="W2873" s="83">
        <v>0</v>
      </c>
      <c r="X2873" s="83">
        <v>3.6052903773048453</v>
      </c>
      <c r="Y2873">
        <v>0</v>
      </c>
      <c r="Z2873" s="83">
        <v>32.177000000000014</v>
      </c>
      <c r="AA2873" s="83">
        <v>35.782290377304861</v>
      </c>
    </row>
    <row r="2874" spans="1:27" x14ac:dyDescent="0.25">
      <c r="A2874" t="s">
        <v>1529</v>
      </c>
      <c r="B2874" t="s">
        <v>1529</v>
      </c>
      <c r="C2874" t="s">
        <v>3259</v>
      </c>
      <c r="D2874" t="s">
        <v>3260</v>
      </c>
      <c r="E2874" t="s">
        <v>3261</v>
      </c>
      <c r="F2874" t="s">
        <v>2745</v>
      </c>
      <c r="G2874" t="s">
        <v>2310</v>
      </c>
      <c r="H2874" t="s">
        <v>3262</v>
      </c>
      <c r="I2874" t="s">
        <v>44</v>
      </c>
      <c r="J2874" t="s">
        <v>45</v>
      </c>
      <c r="K2874" t="s">
        <v>46</v>
      </c>
      <c r="L2874" t="s">
        <v>47</v>
      </c>
      <c r="M2874" t="s">
        <v>506</v>
      </c>
      <c r="N2874" t="s">
        <v>926</v>
      </c>
      <c r="O2874" t="s">
        <v>818</v>
      </c>
      <c r="P2874" t="s">
        <v>2656</v>
      </c>
      <c r="Q2874" t="s">
        <v>2657</v>
      </c>
      <c r="R2874" t="s">
        <v>131</v>
      </c>
      <c r="S2874" s="83">
        <v>0</v>
      </c>
      <c r="T2874" s="83">
        <v>48.06</v>
      </c>
      <c r="U2874" s="83">
        <v>-48.06</v>
      </c>
      <c r="V2874" s="83">
        <v>0</v>
      </c>
      <c r="W2874" s="83">
        <v>0</v>
      </c>
      <c r="X2874" s="83">
        <v>0.37019603788755662</v>
      </c>
      <c r="Y2874">
        <v>0</v>
      </c>
      <c r="Z2874" s="83">
        <v>-4.8060000000000009</v>
      </c>
      <c r="AA2874" s="83">
        <v>-4.4358039621124448</v>
      </c>
    </row>
    <row r="2875" spans="1:27" x14ac:dyDescent="0.25">
      <c r="A2875" t="s">
        <v>1529</v>
      </c>
      <c r="B2875" t="s">
        <v>1529</v>
      </c>
      <c r="C2875" t="s">
        <v>3259</v>
      </c>
      <c r="D2875" t="s">
        <v>3260</v>
      </c>
      <c r="E2875" t="s">
        <v>3261</v>
      </c>
      <c r="F2875" t="s">
        <v>2745</v>
      </c>
      <c r="G2875" t="s">
        <v>2310</v>
      </c>
      <c r="H2875" t="s">
        <v>3262</v>
      </c>
      <c r="I2875" t="s">
        <v>44</v>
      </c>
      <c r="J2875" t="s">
        <v>45</v>
      </c>
      <c r="K2875" t="s">
        <v>46</v>
      </c>
      <c r="L2875" t="s">
        <v>47</v>
      </c>
      <c r="M2875" t="s">
        <v>506</v>
      </c>
      <c r="N2875" t="s">
        <v>507</v>
      </c>
      <c r="O2875" t="s">
        <v>508</v>
      </c>
      <c r="P2875" t="s">
        <v>758</v>
      </c>
      <c r="Q2875" t="s">
        <v>759</v>
      </c>
      <c r="R2875" t="s">
        <v>131</v>
      </c>
      <c r="S2875" s="83">
        <v>145.76</v>
      </c>
      <c r="T2875" s="83">
        <v>0</v>
      </c>
      <c r="U2875" s="83">
        <v>145.76</v>
      </c>
      <c r="V2875" s="83">
        <v>0</v>
      </c>
      <c r="W2875" s="83">
        <v>0</v>
      </c>
      <c r="X2875" s="83">
        <v>0</v>
      </c>
      <c r="Y2875">
        <v>0</v>
      </c>
      <c r="Z2875" s="83">
        <v>14.576000000000001</v>
      </c>
      <c r="AA2875" s="83">
        <v>14.576000000000001</v>
      </c>
    </row>
    <row r="2876" spans="1:27" x14ac:dyDescent="0.25">
      <c r="A2876" t="s">
        <v>1529</v>
      </c>
      <c r="B2876" t="s">
        <v>1529</v>
      </c>
      <c r="C2876" t="s">
        <v>3259</v>
      </c>
      <c r="D2876" t="s">
        <v>3260</v>
      </c>
      <c r="E2876" t="s">
        <v>3261</v>
      </c>
      <c r="F2876" t="s">
        <v>2745</v>
      </c>
      <c r="G2876" t="s">
        <v>2310</v>
      </c>
      <c r="H2876" t="s">
        <v>3262</v>
      </c>
      <c r="I2876" t="s">
        <v>44</v>
      </c>
      <c r="J2876" t="s">
        <v>45</v>
      </c>
      <c r="K2876" t="s">
        <v>46</v>
      </c>
      <c r="L2876" t="s">
        <v>47</v>
      </c>
      <c r="M2876" t="s">
        <v>320</v>
      </c>
      <c r="N2876" t="s">
        <v>1074</v>
      </c>
      <c r="O2876" t="s">
        <v>1075</v>
      </c>
      <c r="P2876" t="s">
        <v>1209</v>
      </c>
      <c r="Q2876" t="s">
        <v>1210</v>
      </c>
      <c r="R2876" t="s">
        <v>131</v>
      </c>
      <c r="S2876" s="83">
        <v>0</v>
      </c>
      <c r="T2876" s="83">
        <v>100</v>
      </c>
      <c r="U2876" s="83">
        <v>-100</v>
      </c>
      <c r="V2876" s="83">
        <v>0</v>
      </c>
      <c r="W2876" s="83">
        <v>0</v>
      </c>
      <c r="X2876" s="83">
        <v>0.77027889697785401</v>
      </c>
      <c r="Y2876">
        <v>0</v>
      </c>
      <c r="Z2876" s="83">
        <v>-10</v>
      </c>
      <c r="AA2876" s="83">
        <v>-9.2297211030221469</v>
      </c>
    </row>
    <row r="2877" spans="1:27" x14ac:dyDescent="0.25">
      <c r="A2877" t="s">
        <v>1529</v>
      </c>
      <c r="B2877" t="s">
        <v>1529</v>
      </c>
      <c r="C2877" t="s">
        <v>3259</v>
      </c>
      <c r="D2877" t="s">
        <v>3260</v>
      </c>
      <c r="E2877" t="s">
        <v>3261</v>
      </c>
      <c r="F2877" t="s">
        <v>2745</v>
      </c>
      <c r="G2877" t="s">
        <v>2310</v>
      </c>
      <c r="H2877" t="s">
        <v>3262</v>
      </c>
      <c r="I2877" t="s">
        <v>44</v>
      </c>
      <c r="J2877" t="s">
        <v>45</v>
      </c>
      <c r="K2877" t="s">
        <v>46</v>
      </c>
      <c r="L2877" t="s">
        <v>47</v>
      </c>
      <c r="M2877" t="s">
        <v>320</v>
      </c>
      <c r="N2877" t="s">
        <v>800</v>
      </c>
      <c r="O2877" t="s">
        <v>801</v>
      </c>
      <c r="P2877" t="s">
        <v>1080</v>
      </c>
      <c r="Q2877" t="s">
        <v>1081</v>
      </c>
      <c r="R2877" t="s">
        <v>131</v>
      </c>
      <c r="S2877" s="83">
        <v>1140</v>
      </c>
      <c r="T2877" s="83">
        <v>540</v>
      </c>
      <c r="U2877" s="83">
        <v>600</v>
      </c>
      <c r="V2877" s="83">
        <v>0</v>
      </c>
      <c r="W2877" s="83">
        <v>0</v>
      </c>
      <c r="X2877" s="83">
        <v>4.1595060436804117</v>
      </c>
      <c r="Y2877">
        <v>0</v>
      </c>
      <c r="Z2877" s="83">
        <v>60</v>
      </c>
      <c r="AA2877" s="83">
        <v>64.159506043680409</v>
      </c>
    </row>
    <row r="2878" spans="1:27" x14ac:dyDescent="0.25">
      <c r="A2878" t="s">
        <v>1529</v>
      </c>
      <c r="B2878" t="s">
        <v>1529</v>
      </c>
      <c r="C2878" t="s">
        <v>3259</v>
      </c>
      <c r="D2878" t="s">
        <v>3260</v>
      </c>
      <c r="E2878" t="s">
        <v>3261</v>
      </c>
      <c r="F2878" t="s">
        <v>2745</v>
      </c>
      <c r="G2878" t="s">
        <v>2310</v>
      </c>
      <c r="H2878" t="s">
        <v>3262</v>
      </c>
      <c r="I2878" t="s">
        <v>44</v>
      </c>
      <c r="J2878" t="s">
        <v>45</v>
      </c>
      <c r="K2878" t="s">
        <v>46</v>
      </c>
      <c r="L2878" t="s">
        <v>47</v>
      </c>
      <c r="M2878" t="s">
        <v>320</v>
      </c>
      <c r="N2878" t="s">
        <v>800</v>
      </c>
      <c r="O2878" t="s">
        <v>801</v>
      </c>
      <c r="P2878" t="s">
        <v>1211</v>
      </c>
      <c r="Q2878" t="s">
        <v>1085</v>
      </c>
      <c r="R2878" t="s">
        <v>131</v>
      </c>
      <c r="S2878" s="83">
        <v>1260</v>
      </c>
      <c r="T2878" s="83">
        <v>1275</v>
      </c>
      <c r="U2878" s="83">
        <v>-15</v>
      </c>
      <c r="V2878" s="83">
        <v>0</v>
      </c>
      <c r="W2878" s="83">
        <v>0</v>
      </c>
      <c r="X2878" s="83">
        <v>9.8210559364676389</v>
      </c>
      <c r="Y2878">
        <v>0</v>
      </c>
      <c r="Z2878" s="83">
        <v>-1.5</v>
      </c>
      <c r="AA2878" s="83">
        <v>8.3210559364676442</v>
      </c>
    </row>
    <row r="2879" spans="1:27" x14ac:dyDescent="0.25">
      <c r="A2879" t="s">
        <v>1529</v>
      </c>
      <c r="B2879" t="s">
        <v>1529</v>
      </c>
      <c r="C2879" t="s">
        <v>3259</v>
      </c>
      <c r="D2879" t="s">
        <v>3260</v>
      </c>
      <c r="E2879" t="s">
        <v>3261</v>
      </c>
      <c r="F2879" t="s">
        <v>2745</v>
      </c>
      <c r="G2879" t="s">
        <v>2310</v>
      </c>
      <c r="H2879" t="s">
        <v>3262</v>
      </c>
      <c r="I2879" t="s">
        <v>44</v>
      </c>
      <c r="J2879" t="s">
        <v>45</v>
      </c>
      <c r="K2879" t="s">
        <v>46</v>
      </c>
      <c r="L2879" t="s">
        <v>47</v>
      </c>
      <c r="M2879" t="s">
        <v>320</v>
      </c>
      <c r="N2879" t="s">
        <v>800</v>
      </c>
      <c r="O2879" t="s">
        <v>801</v>
      </c>
      <c r="P2879" t="s">
        <v>1212</v>
      </c>
      <c r="Q2879" t="s">
        <v>1081</v>
      </c>
      <c r="R2879" t="s">
        <v>131</v>
      </c>
      <c r="S2879" s="83">
        <v>0</v>
      </c>
      <c r="T2879" s="83">
        <v>1260</v>
      </c>
      <c r="U2879" s="83">
        <v>-1260</v>
      </c>
      <c r="V2879" s="83">
        <v>0</v>
      </c>
      <c r="W2879" s="83">
        <v>0</v>
      </c>
      <c r="X2879" s="83">
        <v>9.7055141019209596</v>
      </c>
      <c r="Y2879">
        <v>0</v>
      </c>
      <c r="Z2879" s="83">
        <v>-126</v>
      </c>
      <c r="AA2879" s="83">
        <v>-116.29448589807905</v>
      </c>
    </row>
    <row r="2880" spans="1:27" x14ac:dyDescent="0.25">
      <c r="A2880" t="s">
        <v>1529</v>
      </c>
      <c r="B2880" t="s">
        <v>1529</v>
      </c>
      <c r="C2880" t="s">
        <v>3259</v>
      </c>
      <c r="D2880" t="s">
        <v>3260</v>
      </c>
      <c r="E2880" t="s">
        <v>3261</v>
      </c>
      <c r="F2880" t="s">
        <v>2745</v>
      </c>
      <c r="G2880" t="s">
        <v>2310</v>
      </c>
      <c r="H2880" t="s">
        <v>3262</v>
      </c>
      <c r="I2880" t="s">
        <v>44</v>
      </c>
      <c r="J2880" t="s">
        <v>45</v>
      </c>
      <c r="K2880" t="s">
        <v>46</v>
      </c>
      <c r="L2880" t="s">
        <v>47</v>
      </c>
      <c r="M2880" t="s">
        <v>320</v>
      </c>
      <c r="N2880" t="s">
        <v>941</v>
      </c>
      <c r="O2880" t="s">
        <v>1071</v>
      </c>
      <c r="P2880" t="s">
        <v>1072</v>
      </c>
      <c r="Q2880" t="s">
        <v>1073</v>
      </c>
      <c r="R2880" t="s">
        <v>131</v>
      </c>
      <c r="S2880" s="83">
        <v>130.52000000000001</v>
      </c>
      <c r="T2880" s="83">
        <v>0</v>
      </c>
      <c r="U2880" s="83">
        <v>130.52000000000001</v>
      </c>
      <c r="V2880" s="83">
        <v>0</v>
      </c>
      <c r="W2880" s="83">
        <v>0</v>
      </c>
      <c r="X2880" s="83">
        <v>0</v>
      </c>
      <c r="Y2880">
        <v>0</v>
      </c>
      <c r="Z2880" s="83">
        <v>13.052000000000001</v>
      </c>
      <c r="AA2880" s="83">
        <v>13.052000000000001</v>
      </c>
    </row>
    <row r="2881" spans="1:27" x14ac:dyDescent="0.25">
      <c r="A2881" t="s">
        <v>1529</v>
      </c>
      <c r="B2881" t="s">
        <v>1529</v>
      </c>
      <c r="C2881" t="s">
        <v>3259</v>
      </c>
      <c r="D2881" t="s">
        <v>3260</v>
      </c>
      <c r="E2881" t="s">
        <v>3261</v>
      </c>
      <c r="F2881" t="s">
        <v>2745</v>
      </c>
      <c r="G2881" t="s">
        <v>2310</v>
      </c>
      <c r="H2881" t="s">
        <v>3262</v>
      </c>
      <c r="I2881" t="s">
        <v>44</v>
      </c>
      <c r="J2881" t="s">
        <v>45</v>
      </c>
      <c r="K2881" t="s">
        <v>98</v>
      </c>
      <c r="L2881" t="s">
        <v>99</v>
      </c>
      <c r="M2881" t="s">
        <v>396</v>
      </c>
      <c r="N2881" t="s">
        <v>947</v>
      </c>
      <c r="O2881" t="s">
        <v>948</v>
      </c>
      <c r="P2881" t="s">
        <v>2155</v>
      </c>
      <c r="Q2881" t="s">
        <v>2156</v>
      </c>
      <c r="R2881" t="s">
        <v>131</v>
      </c>
      <c r="S2881" s="83">
        <v>87.8</v>
      </c>
      <c r="T2881" s="83">
        <v>0</v>
      </c>
      <c r="U2881" s="83">
        <v>87.8</v>
      </c>
      <c r="V2881" s="83">
        <v>0</v>
      </c>
      <c r="W2881" s="83">
        <v>0</v>
      </c>
      <c r="X2881" s="83">
        <v>0</v>
      </c>
      <c r="Y2881">
        <v>0</v>
      </c>
      <c r="Z2881" s="83">
        <v>8.7799999999999994</v>
      </c>
      <c r="AA2881" s="83">
        <v>8.7799999999999994</v>
      </c>
    </row>
    <row r="2882" spans="1:27" x14ac:dyDescent="0.25">
      <c r="A2882" t="s">
        <v>1529</v>
      </c>
      <c r="B2882" t="s">
        <v>1529</v>
      </c>
      <c r="C2882" t="s">
        <v>3259</v>
      </c>
      <c r="D2882" t="s">
        <v>3260</v>
      </c>
      <c r="E2882" t="s">
        <v>3261</v>
      </c>
      <c r="F2882" t="s">
        <v>2745</v>
      </c>
      <c r="G2882" t="s">
        <v>2310</v>
      </c>
      <c r="H2882" t="s">
        <v>3262</v>
      </c>
      <c r="I2882" t="s">
        <v>44</v>
      </c>
      <c r="J2882" t="s">
        <v>45</v>
      </c>
      <c r="K2882" t="s">
        <v>57</v>
      </c>
      <c r="L2882" t="s">
        <v>58</v>
      </c>
      <c r="M2882" t="s">
        <v>712</v>
      </c>
      <c r="N2882" t="s">
        <v>713</v>
      </c>
      <c r="O2882" t="s">
        <v>714</v>
      </c>
      <c r="P2882" t="s">
        <v>931</v>
      </c>
      <c r="Q2882" t="s">
        <v>932</v>
      </c>
      <c r="R2882" t="s">
        <v>131</v>
      </c>
      <c r="S2882" s="83">
        <v>0</v>
      </c>
      <c r="T2882" s="83">
        <v>672</v>
      </c>
      <c r="U2882" s="83">
        <v>-672</v>
      </c>
      <c r="V2882" s="83">
        <v>0</v>
      </c>
      <c r="W2882" s="83">
        <v>0</v>
      </c>
      <c r="X2882" s="83">
        <v>5.1762741876911793</v>
      </c>
      <c r="Y2882">
        <v>0</v>
      </c>
      <c r="Z2882" s="83">
        <v>-67.2</v>
      </c>
      <c r="AA2882" s="83">
        <v>-62.023725812308825</v>
      </c>
    </row>
    <row r="2883" spans="1:27" x14ac:dyDescent="0.25">
      <c r="A2883" t="s">
        <v>1529</v>
      </c>
      <c r="B2883" t="s">
        <v>1529</v>
      </c>
      <c r="C2883" t="s">
        <v>3259</v>
      </c>
      <c r="D2883" t="s">
        <v>3260</v>
      </c>
      <c r="E2883" t="s">
        <v>3261</v>
      </c>
      <c r="F2883" t="s">
        <v>2745</v>
      </c>
      <c r="G2883" t="s">
        <v>2310</v>
      </c>
      <c r="H2883" t="s">
        <v>3262</v>
      </c>
      <c r="I2883" t="s">
        <v>44</v>
      </c>
      <c r="J2883" t="s">
        <v>45</v>
      </c>
      <c r="K2883" t="s">
        <v>100</v>
      </c>
      <c r="L2883" t="s">
        <v>101</v>
      </c>
      <c r="M2883" t="s">
        <v>401</v>
      </c>
      <c r="N2883" t="s">
        <v>866</v>
      </c>
      <c r="O2883" t="s">
        <v>403</v>
      </c>
      <c r="P2883" t="s">
        <v>1736</v>
      </c>
      <c r="Q2883" t="s">
        <v>1737</v>
      </c>
      <c r="R2883" t="s">
        <v>131</v>
      </c>
      <c r="S2883" s="83">
        <v>1411.3</v>
      </c>
      <c r="T2883" s="83">
        <v>1190.8000000000002</v>
      </c>
      <c r="U2883" s="83">
        <v>220.49999999999983</v>
      </c>
      <c r="V2883" s="83">
        <v>0</v>
      </c>
      <c r="W2883" s="83">
        <v>0</v>
      </c>
      <c r="X2883" s="83">
        <v>9.1724811052122863</v>
      </c>
      <c r="Y2883">
        <v>0</v>
      </c>
      <c r="Z2883" s="83">
        <v>22.049999999999976</v>
      </c>
      <c r="AA2883" s="83">
        <v>31.22248110521226</v>
      </c>
    </row>
    <row r="2884" spans="1:27" x14ac:dyDescent="0.25">
      <c r="A2884" t="s">
        <v>1529</v>
      </c>
      <c r="B2884" t="s">
        <v>1529</v>
      </c>
      <c r="C2884" t="s">
        <v>3263</v>
      </c>
      <c r="D2884" t="s">
        <v>3264</v>
      </c>
      <c r="E2884" t="s">
        <v>3265</v>
      </c>
      <c r="F2884" t="s">
        <v>2926</v>
      </c>
      <c r="G2884" t="s">
        <v>2310</v>
      </c>
      <c r="H2884" t="s">
        <v>3266</v>
      </c>
      <c r="I2884" t="s">
        <v>68</v>
      </c>
      <c r="J2884" t="s">
        <v>80</v>
      </c>
      <c r="K2884" t="s">
        <v>81</v>
      </c>
      <c r="L2884" t="s">
        <v>82</v>
      </c>
      <c r="M2884" t="s">
        <v>984</v>
      </c>
      <c r="N2884" t="s">
        <v>998</v>
      </c>
      <c r="O2884" t="s">
        <v>999</v>
      </c>
      <c r="P2884" t="s">
        <v>1136</v>
      </c>
      <c r="Q2884" t="s">
        <v>1137</v>
      </c>
      <c r="R2884" t="s">
        <v>131</v>
      </c>
      <c r="S2884" s="83">
        <v>0</v>
      </c>
      <c r="T2884" s="83">
        <v>1560</v>
      </c>
      <c r="U2884" s="83">
        <v>-1560</v>
      </c>
      <c r="V2884" s="83">
        <v>0</v>
      </c>
      <c r="W2884" s="83">
        <v>0</v>
      </c>
      <c r="X2884" s="83">
        <v>12.016350792854523</v>
      </c>
      <c r="Y2884">
        <v>0</v>
      </c>
      <c r="Z2884" s="83">
        <v>-156</v>
      </c>
      <c r="AA2884" s="83">
        <v>-143.98364920714548</v>
      </c>
    </row>
    <row r="2885" spans="1:27" x14ac:dyDescent="0.25">
      <c r="A2885" t="s">
        <v>1529</v>
      </c>
      <c r="B2885" t="s">
        <v>1529</v>
      </c>
      <c r="C2885" t="s">
        <v>3263</v>
      </c>
      <c r="D2885" t="s">
        <v>3264</v>
      </c>
      <c r="E2885" t="s">
        <v>3265</v>
      </c>
      <c r="F2885" t="s">
        <v>2926</v>
      </c>
      <c r="G2885" t="s">
        <v>2310</v>
      </c>
      <c r="H2885" t="s">
        <v>3266</v>
      </c>
      <c r="I2885" t="s">
        <v>68</v>
      </c>
      <c r="J2885" t="s">
        <v>69</v>
      </c>
      <c r="K2885" t="s">
        <v>70</v>
      </c>
      <c r="L2885" t="s">
        <v>71</v>
      </c>
      <c r="M2885" t="s">
        <v>124</v>
      </c>
      <c r="N2885" t="s">
        <v>1714</v>
      </c>
      <c r="O2885" t="s">
        <v>1299</v>
      </c>
      <c r="P2885" t="s">
        <v>1300</v>
      </c>
      <c r="Q2885" t="s">
        <v>1301</v>
      </c>
      <c r="R2885" t="s">
        <v>72</v>
      </c>
      <c r="S2885" s="83">
        <v>682.19999999999993</v>
      </c>
      <c r="T2885" s="83">
        <v>511.39999999999981</v>
      </c>
      <c r="U2885" s="83">
        <v>170.80000000000013</v>
      </c>
      <c r="V2885" s="83">
        <v>0</v>
      </c>
      <c r="W2885" s="83">
        <v>0</v>
      </c>
      <c r="X2885" s="83">
        <v>3.9392062791447437</v>
      </c>
      <c r="Y2885">
        <v>0</v>
      </c>
      <c r="Z2885" s="83">
        <v>17.080000000000016</v>
      </c>
      <c r="AA2885" s="83">
        <v>21.019206279144758</v>
      </c>
    </row>
    <row r="2886" spans="1:27" x14ac:dyDescent="0.25">
      <c r="A2886" t="s">
        <v>1529</v>
      </c>
      <c r="B2886" t="s">
        <v>1529</v>
      </c>
      <c r="C2886" t="s">
        <v>3263</v>
      </c>
      <c r="D2886" t="s">
        <v>3264</v>
      </c>
      <c r="E2886" t="s">
        <v>3265</v>
      </c>
      <c r="F2886" t="s">
        <v>2926</v>
      </c>
      <c r="G2886" t="s">
        <v>2310</v>
      </c>
      <c r="H2886" t="s">
        <v>3266</v>
      </c>
      <c r="I2886" t="s">
        <v>68</v>
      </c>
      <c r="J2886" t="s">
        <v>69</v>
      </c>
      <c r="K2886" t="s">
        <v>70</v>
      </c>
      <c r="L2886" t="s">
        <v>71</v>
      </c>
      <c r="M2886" t="s">
        <v>124</v>
      </c>
      <c r="N2886" t="s">
        <v>1527</v>
      </c>
      <c r="O2886" t="s">
        <v>1453</v>
      </c>
      <c r="P2886" t="s">
        <v>2266</v>
      </c>
      <c r="Q2886" t="s">
        <v>2265</v>
      </c>
      <c r="R2886" t="s">
        <v>72</v>
      </c>
      <c r="S2886" s="83">
        <v>2210</v>
      </c>
      <c r="T2886" s="83">
        <v>1227.4000000000001</v>
      </c>
      <c r="U2886" s="83">
        <v>982.6</v>
      </c>
      <c r="V2886" s="83">
        <v>0</v>
      </c>
      <c r="W2886" s="83">
        <v>0</v>
      </c>
      <c r="X2886" s="83">
        <v>9.4544031815061764</v>
      </c>
      <c r="Y2886">
        <v>0</v>
      </c>
      <c r="Z2886" s="83">
        <v>98.260000000000019</v>
      </c>
      <c r="AA2886" s="83">
        <v>107.71440318150619</v>
      </c>
    </row>
    <row r="2887" spans="1:27" x14ac:dyDescent="0.25">
      <c r="A2887" t="s">
        <v>1529</v>
      </c>
      <c r="B2887" t="s">
        <v>1529</v>
      </c>
      <c r="C2887" t="s">
        <v>3263</v>
      </c>
      <c r="D2887" t="s">
        <v>3264</v>
      </c>
      <c r="E2887" t="s">
        <v>3265</v>
      </c>
      <c r="F2887" t="s">
        <v>2926</v>
      </c>
      <c r="G2887" t="s">
        <v>2310</v>
      </c>
      <c r="H2887" t="s">
        <v>3266</v>
      </c>
      <c r="I2887" t="s">
        <v>68</v>
      </c>
      <c r="J2887" t="s">
        <v>69</v>
      </c>
      <c r="K2887" t="s">
        <v>70</v>
      </c>
      <c r="L2887" t="s">
        <v>71</v>
      </c>
      <c r="M2887" t="s">
        <v>124</v>
      </c>
      <c r="N2887" t="s">
        <v>1527</v>
      </c>
      <c r="O2887" t="s">
        <v>1453</v>
      </c>
      <c r="P2887" t="s">
        <v>2264</v>
      </c>
      <c r="Q2887" t="s">
        <v>2265</v>
      </c>
      <c r="R2887" t="s">
        <v>72</v>
      </c>
      <c r="S2887" s="83">
        <v>1385.6</v>
      </c>
      <c r="T2887" s="83">
        <v>2446.6000000000004</v>
      </c>
      <c r="U2887" s="83">
        <v>-1061</v>
      </c>
      <c r="V2887" s="83">
        <v>0</v>
      </c>
      <c r="W2887" s="83">
        <v>0</v>
      </c>
      <c r="X2887" s="83">
        <v>18.845643493460173</v>
      </c>
      <c r="Y2887">
        <v>0</v>
      </c>
      <c r="Z2887" s="83">
        <v>-106.1</v>
      </c>
      <c r="AA2887" s="83">
        <v>-87.254356506539793</v>
      </c>
    </row>
    <row r="2888" spans="1:27" x14ac:dyDescent="0.25">
      <c r="A2888" t="s">
        <v>1529</v>
      </c>
      <c r="B2888" t="s">
        <v>1529</v>
      </c>
      <c r="C2888" t="s">
        <v>3263</v>
      </c>
      <c r="D2888" t="s">
        <v>3264</v>
      </c>
      <c r="E2888" t="s">
        <v>3265</v>
      </c>
      <c r="F2888" t="s">
        <v>2926</v>
      </c>
      <c r="G2888" t="s">
        <v>2310</v>
      </c>
      <c r="H2888" t="s">
        <v>3266</v>
      </c>
      <c r="I2888" t="s">
        <v>68</v>
      </c>
      <c r="J2888" t="s">
        <v>69</v>
      </c>
      <c r="K2888" t="s">
        <v>70</v>
      </c>
      <c r="L2888" t="s">
        <v>71</v>
      </c>
      <c r="M2888" t="s">
        <v>124</v>
      </c>
      <c r="N2888" t="s">
        <v>1527</v>
      </c>
      <c r="O2888" t="s">
        <v>1453</v>
      </c>
      <c r="P2888" t="s">
        <v>3269</v>
      </c>
      <c r="Q2888" t="s">
        <v>2265</v>
      </c>
      <c r="R2888" t="s">
        <v>72</v>
      </c>
      <c r="S2888" s="83">
        <v>325.09999999999997</v>
      </c>
      <c r="T2888" s="83">
        <v>0</v>
      </c>
      <c r="U2888" s="83">
        <v>325.09999999999997</v>
      </c>
      <c r="V2888" s="83">
        <v>0</v>
      </c>
      <c r="W2888" s="83">
        <v>0</v>
      </c>
      <c r="X2888" s="83">
        <v>0</v>
      </c>
      <c r="Y2888">
        <v>0</v>
      </c>
      <c r="Z2888" s="83">
        <v>32.510000000000005</v>
      </c>
      <c r="AA2888" s="83">
        <v>32.510000000000005</v>
      </c>
    </row>
    <row r="2889" spans="1:27" x14ac:dyDescent="0.25">
      <c r="A2889" t="s">
        <v>1529</v>
      </c>
      <c r="B2889" t="s">
        <v>1529</v>
      </c>
      <c r="C2889" t="s">
        <v>3263</v>
      </c>
      <c r="D2889" t="s">
        <v>3264</v>
      </c>
      <c r="E2889" t="s">
        <v>3265</v>
      </c>
      <c r="F2889" t="s">
        <v>2926</v>
      </c>
      <c r="G2889" t="s">
        <v>2310</v>
      </c>
      <c r="H2889" t="s">
        <v>3266</v>
      </c>
      <c r="I2889" t="s">
        <v>68</v>
      </c>
      <c r="J2889" t="s">
        <v>69</v>
      </c>
      <c r="K2889" t="s">
        <v>70</v>
      </c>
      <c r="L2889" t="s">
        <v>71</v>
      </c>
      <c r="M2889" t="s">
        <v>124</v>
      </c>
      <c r="N2889" t="s">
        <v>3718</v>
      </c>
      <c r="O2889" t="s">
        <v>3718</v>
      </c>
      <c r="P2889" t="s">
        <v>125</v>
      </c>
      <c r="Q2889" t="s">
        <v>126</v>
      </c>
      <c r="R2889" t="s">
        <v>72</v>
      </c>
      <c r="S2889" s="83">
        <v>676.25</v>
      </c>
      <c r="T2889" s="83">
        <v>380</v>
      </c>
      <c r="U2889" s="83">
        <v>296.25</v>
      </c>
      <c r="V2889" s="83">
        <v>0</v>
      </c>
      <c r="W2889" s="83">
        <v>0</v>
      </c>
      <c r="X2889" s="83">
        <v>2.9270598085158457</v>
      </c>
      <c r="Y2889">
        <v>0</v>
      </c>
      <c r="Z2889" s="83">
        <v>29.625</v>
      </c>
      <c r="AA2889" s="83">
        <v>32.55205980851585</v>
      </c>
    </row>
    <row r="2890" spans="1:27" x14ac:dyDescent="0.25">
      <c r="A2890" t="s">
        <v>1529</v>
      </c>
      <c r="B2890" t="s">
        <v>1529</v>
      </c>
      <c r="C2890" t="s">
        <v>3263</v>
      </c>
      <c r="D2890" t="s">
        <v>3264</v>
      </c>
      <c r="E2890" t="s">
        <v>3265</v>
      </c>
      <c r="F2890" t="s">
        <v>2926</v>
      </c>
      <c r="G2890" t="s">
        <v>2310</v>
      </c>
      <c r="H2890" t="s">
        <v>3266</v>
      </c>
      <c r="I2890" t="s">
        <v>68</v>
      </c>
      <c r="J2890" t="s">
        <v>69</v>
      </c>
      <c r="K2890" t="s">
        <v>73</v>
      </c>
      <c r="L2890" t="s">
        <v>74</v>
      </c>
      <c r="M2890" t="s">
        <v>629</v>
      </c>
      <c r="N2890" t="s">
        <v>1399</v>
      </c>
      <c r="O2890" t="s">
        <v>1399</v>
      </c>
      <c r="P2890" t="s">
        <v>4064</v>
      </c>
      <c r="Q2890" t="s">
        <v>4065</v>
      </c>
      <c r="R2890" t="s">
        <v>72</v>
      </c>
      <c r="S2890" s="83">
        <v>182.5</v>
      </c>
      <c r="T2890" s="83">
        <v>318</v>
      </c>
      <c r="U2890" s="83">
        <v>-135.5</v>
      </c>
      <c r="V2890" s="83">
        <v>0</v>
      </c>
      <c r="W2890" s="83">
        <v>0</v>
      </c>
      <c r="X2890" s="83">
        <v>2.4494868923895754</v>
      </c>
      <c r="Y2890">
        <v>0</v>
      </c>
      <c r="Z2890" s="83">
        <v>-13.550000000000002</v>
      </c>
      <c r="AA2890" s="83">
        <v>-11.10051310761043</v>
      </c>
    </row>
    <row r="2891" spans="1:27" x14ac:dyDescent="0.25">
      <c r="A2891" t="s">
        <v>1529</v>
      </c>
      <c r="B2891" t="s">
        <v>1529</v>
      </c>
      <c r="C2891" t="s">
        <v>3263</v>
      </c>
      <c r="D2891" t="s">
        <v>3264</v>
      </c>
      <c r="E2891" t="s">
        <v>3265</v>
      </c>
      <c r="F2891" t="s">
        <v>2926</v>
      </c>
      <c r="G2891" t="s">
        <v>2310</v>
      </c>
      <c r="H2891" t="s">
        <v>3266</v>
      </c>
      <c r="I2891" t="s">
        <v>59</v>
      </c>
      <c r="J2891" t="s">
        <v>127</v>
      </c>
      <c r="K2891" t="s">
        <v>75</v>
      </c>
      <c r="L2891" t="s">
        <v>76</v>
      </c>
      <c r="M2891" t="s">
        <v>133</v>
      </c>
      <c r="N2891" t="s">
        <v>149</v>
      </c>
      <c r="O2891" t="s">
        <v>150</v>
      </c>
      <c r="P2891" t="s">
        <v>2610</v>
      </c>
      <c r="Q2891" t="s">
        <v>2611</v>
      </c>
      <c r="R2891" t="s">
        <v>131</v>
      </c>
      <c r="S2891" s="83">
        <v>0</v>
      </c>
      <c r="T2891" s="83">
        <v>19.2</v>
      </c>
      <c r="U2891" s="83">
        <v>-19.2</v>
      </c>
      <c r="V2891" s="83">
        <v>0</v>
      </c>
      <c r="W2891" s="83">
        <v>0</v>
      </c>
      <c r="X2891" s="83">
        <v>0.14789354821974796</v>
      </c>
      <c r="Y2891">
        <v>0</v>
      </c>
      <c r="Z2891" s="83">
        <v>-1.92</v>
      </c>
      <c r="AA2891" s="83">
        <v>-1.7721064517802521</v>
      </c>
    </row>
    <row r="2892" spans="1:27" x14ac:dyDescent="0.25">
      <c r="A2892" t="s">
        <v>1529</v>
      </c>
      <c r="B2892" t="s">
        <v>1529</v>
      </c>
      <c r="C2892" t="s">
        <v>3263</v>
      </c>
      <c r="D2892" t="s">
        <v>3264</v>
      </c>
      <c r="E2892" t="s">
        <v>3265</v>
      </c>
      <c r="F2892" t="s">
        <v>2926</v>
      </c>
      <c r="G2892" t="s">
        <v>2310</v>
      </c>
      <c r="H2892" t="s">
        <v>3266</v>
      </c>
      <c r="I2892" t="s">
        <v>59</v>
      </c>
      <c r="J2892" t="s">
        <v>127</v>
      </c>
      <c r="K2892" t="s">
        <v>75</v>
      </c>
      <c r="L2892" t="s">
        <v>76</v>
      </c>
      <c r="M2892" t="s">
        <v>133</v>
      </c>
      <c r="N2892" t="s">
        <v>149</v>
      </c>
      <c r="O2892" t="s">
        <v>737</v>
      </c>
      <c r="P2892" t="s">
        <v>738</v>
      </c>
      <c r="Q2892" t="s">
        <v>739</v>
      </c>
      <c r="R2892" t="s">
        <v>131</v>
      </c>
      <c r="S2892" s="83">
        <v>0</v>
      </c>
      <c r="T2892" s="83">
        <v>38</v>
      </c>
      <c r="U2892" s="83">
        <v>-38</v>
      </c>
      <c r="V2892" s="83">
        <v>0</v>
      </c>
      <c r="W2892" s="83">
        <v>0</v>
      </c>
      <c r="X2892" s="83">
        <v>0.2927059808515845</v>
      </c>
      <c r="Y2892">
        <v>0</v>
      </c>
      <c r="Z2892" s="83">
        <v>-3.8000000000000003</v>
      </c>
      <c r="AA2892" s="83">
        <v>-3.5072940191484157</v>
      </c>
    </row>
    <row r="2893" spans="1:27" x14ac:dyDescent="0.25">
      <c r="A2893" t="s">
        <v>1529</v>
      </c>
      <c r="B2893" t="s">
        <v>1529</v>
      </c>
      <c r="C2893" t="s">
        <v>3263</v>
      </c>
      <c r="D2893" t="s">
        <v>3264</v>
      </c>
      <c r="E2893" t="s">
        <v>3265</v>
      </c>
      <c r="F2893" t="s">
        <v>2926</v>
      </c>
      <c r="G2893" t="s">
        <v>2310</v>
      </c>
      <c r="H2893" t="s">
        <v>3266</v>
      </c>
      <c r="I2893" t="s">
        <v>59</v>
      </c>
      <c r="J2893" t="s">
        <v>193</v>
      </c>
      <c r="K2893" t="s">
        <v>60</v>
      </c>
      <c r="L2893" t="s">
        <v>61</v>
      </c>
      <c r="M2893" t="s">
        <v>194</v>
      </c>
      <c r="N2893" t="s">
        <v>750</v>
      </c>
      <c r="O2893" t="s">
        <v>751</v>
      </c>
      <c r="P2893" t="s">
        <v>883</v>
      </c>
      <c r="Q2893" t="s">
        <v>884</v>
      </c>
      <c r="R2893" t="s">
        <v>131</v>
      </c>
      <c r="S2893" s="83">
        <v>5.3900000000000006</v>
      </c>
      <c r="T2893" s="83">
        <v>0</v>
      </c>
      <c r="U2893" s="83">
        <v>5.3900000000000006</v>
      </c>
      <c r="V2893" s="83">
        <v>0</v>
      </c>
      <c r="W2893" s="83">
        <v>0</v>
      </c>
      <c r="X2893" s="83">
        <v>0</v>
      </c>
      <c r="Y2893">
        <v>0</v>
      </c>
      <c r="Z2893" s="83">
        <v>0.53900000000000003</v>
      </c>
      <c r="AA2893" s="83">
        <v>0.53900000000000003</v>
      </c>
    </row>
    <row r="2894" spans="1:27" x14ac:dyDescent="0.25">
      <c r="A2894" t="s">
        <v>1529</v>
      </c>
      <c r="B2894" t="s">
        <v>1529</v>
      </c>
      <c r="C2894" t="s">
        <v>3263</v>
      </c>
      <c r="D2894" t="s">
        <v>3264</v>
      </c>
      <c r="E2894" t="s">
        <v>3265</v>
      </c>
      <c r="F2894" t="s">
        <v>2926</v>
      </c>
      <c r="G2894" t="s">
        <v>2310</v>
      </c>
      <c r="H2894" t="s">
        <v>3266</v>
      </c>
      <c r="I2894" t="s">
        <v>59</v>
      </c>
      <c r="J2894" t="s">
        <v>193</v>
      </c>
      <c r="K2894" t="s">
        <v>60</v>
      </c>
      <c r="L2894" t="s">
        <v>61</v>
      </c>
      <c r="M2894" t="s">
        <v>194</v>
      </c>
      <c r="N2894" t="s">
        <v>750</v>
      </c>
      <c r="O2894" t="s">
        <v>751</v>
      </c>
      <c r="P2894" t="s">
        <v>1152</v>
      </c>
      <c r="Q2894" t="s">
        <v>1153</v>
      </c>
      <c r="R2894" t="s">
        <v>131</v>
      </c>
      <c r="S2894" s="83">
        <v>0</v>
      </c>
      <c r="T2894" s="83">
        <v>14.46</v>
      </c>
      <c r="U2894" s="83">
        <v>-14.46</v>
      </c>
      <c r="V2894" s="83">
        <v>0</v>
      </c>
      <c r="W2894" s="83">
        <v>0</v>
      </c>
      <c r="X2894" s="83">
        <v>0.1113823285029977</v>
      </c>
      <c r="Y2894">
        <v>0</v>
      </c>
      <c r="Z2894" s="83">
        <v>-1.4460000000000002</v>
      </c>
      <c r="AA2894" s="83">
        <v>-1.3346176714970024</v>
      </c>
    </row>
    <row r="2895" spans="1:27" x14ac:dyDescent="0.25">
      <c r="A2895" t="s">
        <v>1529</v>
      </c>
      <c r="B2895" t="s">
        <v>1529</v>
      </c>
      <c r="C2895" t="s">
        <v>3263</v>
      </c>
      <c r="D2895" t="s">
        <v>3264</v>
      </c>
      <c r="E2895" t="s">
        <v>3265</v>
      </c>
      <c r="F2895" t="s">
        <v>2926</v>
      </c>
      <c r="G2895" t="s">
        <v>2310</v>
      </c>
      <c r="H2895" t="s">
        <v>3266</v>
      </c>
      <c r="I2895" t="s">
        <v>59</v>
      </c>
      <c r="J2895" t="s">
        <v>193</v>
      </c>
      <c r="K2895" t="s">
        <v>60</v>
      </c>
      <c r="L2895" t="s">
        <v>61</v>
      </c>
      <c r="M2895" t="s">
        <v>194</v>
      </c>
      <c r="N2895" t="s">
        <v>347</v>
      </c>
      <c r="O2895" t="s">
        <v>887</v>
      </c>
      <c r="P2895" t="s">
        <v>888</v>
      </c>
      <c r="Q2895" t="s">
        <v>889</v>
      </c>
      <c r="R2895" t="s">
        <v>131</v>
      </c>
      <c r="S2895" s="83">
        <v>1.04</v>
      </c>
      <c r="T2895" s="83">
        <v>0</v>
      </c>
      <c r="U2895" s="83">
        <v>1.04</v>
      </c>
      <c r="V2895" s="83">
        <v>0</v>
      </c>
      <c r="W2895" s="83">
        <v>0</v>
      </c>
      <c r="X2895" s="83">
        <v>0</v>
      </c>
      <c r="Y2895">
        <v>0</v>
      </c>
      <c r="Z2895" s="83">
        <v>0.10400000000000001</v>
      </c>
      <c r="AA2895" s="83">
        <v>0.10400000000000001</v>
      </c>
    </row>
    <row r="2896" spans="1:27" x14ac:dyDescent="0.25">
      <c r="A2896" t="s">
        <v>1529</v>
      </c>
      <c r="B2896" t="s">
        <v>1529</v>
      </c>
      <c r="C2896" t="s">
        <v>3263</v>
      </c>
      <c r="D2896" t="s">
        <v>3264</v>
      </c>
      <c r="E2896" t="s">
        <v>3265</v>
      </c>
      <c r="F2896" t="s">
        <v>2926</v>
      </c>
      <c r="G2896" t="s">
        <v>2310</v>
      </c>
      <c r="H2896" t="s">
        <v>3266</v>
      </c>
      <c r="I2896" t="s">
        <v>59</v>
      </c>
      <c r="J2896" t="s">
        <v>193</v>
      </c>
      <c r="K2896" t="s">
        <v>60</v>
      </c>
      <c r="L2896" t="s">
        <v>61</v>
      </c>
      <c r="M2896" t="s">
        <v>194</v>
      </c>
      <c r="N2896" t="s">
        <v>347</v>
      </c>
      <c r="O2896" t="s">
        <v>348</v>
      </c>
      <c r="P2896" t="s">
        <v>1158</v>
      </c>
      <c r="Q2896" t="s">
        <v>1159</v>
      </c>
      <c r="R2896" t="s">
        <v>131</v>
      </c>
      <c r="S2896" s="83">
        <v>0</v>
      </c>
      <c r="T2896" s="83">
        <v>19.32</v>
      </c>
      <c r="U2896" s="83">
        <v>-19.32</v>
      </c>
      <c r="V2896" s="83">
        <v>0</v>
      </c>
      <c r="W2896" s="83">
        <v>0</v>
      </c>
      <c r="X2896" s="83">
        <v>0.14881788289612138</v>
      </c>
      <c r="Y2896">
        <v>0</v>
      </c>
      <c r="Z2896" s="83">
        <v>-1.9320000000000002</v>
      </c>
      <c r="AA2896" s="83">
        <v>-1.7831821171038789</v>
      </c>
    </row>
    <row r="2897" spans="1:27" x14ac:dyDescent="0.25">
      <c r="A2897" t="s">
        <v>1529</v>
      </c>
      <c r="B2897" t="s">
        <v>1529</v>
      </c>
      <c r="C2897" t="s">
        <v>3263</v>
      </c>
      <c r="D2897" t="s">
        <v>3264</v>
      </c>
      <c r="E2897" t="s">
        <v>3265</v>
      </c>
      <c r="F2897" t="s">
        <v>2926</v>
      </c>
      <c r="G2897" t="s">
        <v>2310</v>
      </c>
      <c r="H2897" t="s">
        <v>3266</v>
      </c>
      <c r="I2897" t="s">
        <v>59</v>
      </c>
      <c r="J2897" t="s">
        <v>193</v>
      </c>
      <c r="K2897" t="s">
        <v>62</v>
      </c>
      <c r="L2897" t="s">
        <v>63</v>
      </c>
      <c r="M2897" t="s">
        <v>351</v>
      </c>
      <c r="N2897" t="s">
        <v>352</v>
      </c>
      <c r="O2897" t="s">
        <v>353</v>
      </c>
      <c r="P2897" t="s">
        <v>354</v>
      </c>
      <c r="Q2897" t="s">
        <v>355</v>
      </c>
      <c r="R2897" t="s">
        <v>131</v>
      </c>
      <c r="S2897" s="83">
        <v>182.16</v>
      </c>
      <c r="T2897" s="83">
        <v>93.06</v>
      </c>
      <c r="U2897" s="83">
        <v>89.1</v>
      </c>
      <c r="V2897" s="83">
        <v>0</v>
      </c>
      <c r="W2897" s="83">
        <v>0</v>
      </c>
      <c r="X2897" s="83">
        <v>0.71682154152759092</v>
      </c>
      <c r="Y2897">
        <v>0</v>
      </c>
      <c r="Z2897" s="83">
        <v>8.91</v>
      </c>
      <c r="AA2897" s="83">
        <v>9.6268215415275904</v>
      </c>
    </row>
    <row r="2898" spans="1:27" x14ac:dyDescent="0.25">
      <c r="A2898" t="s">
        <v>1529</v>
      </c>
      <c r="B2898" t="s">
        <v>1529</v>
      </c>
      <c r="C2898" t="s">
        <v>3263</v>
      </c>
      <c r="D2898" t="s">
        <v>3264</v>
      </c>
      <c r="E2898" t="s">
        <v>3265</v>
      </c>
      <c r="F2898" t="s">
        <v>2926</v>
      </c>
      <c r="G2898" t="s">
        <v>2310</v>
      </c>
      <c r="H2898" t="s">
        <v>3266</v>
      </c>
      <c r="I2898" t="s">
        <v>59</v>
      </c>
      <c r="J2898" t="s">
        <v>193</v>
      </c>
      <c r="K2898" t="s">
        <v>62</v>
      </c>
      <c r="L2898" t="s">
        <v>63</v>
      </c>
      <c r="M2898" t="s">
        <v>660</v>
      </c>
      <c r="N2898" t="s">
        <v>661</v>
      </c>
      <c r="O2898" t="s">
        <v>662</v>
      </c>
      <c r="P2898" t="s">
        <v>663</v>
      </c>
      <c r="Q2898" t="s">
        <v>664</v>
      </c>
      <c r="R2898" t="s">
        <v>131</v>
      </c>
      <c r="S2898" s="83">
        <v>5843.98</v>
      </c>
      <c r="T2898" s="83">
        <v>5940</v>
      </c>
      <c r="U2898" s="83">
        <v>-96.020000000000437</v>
      </c>
      <c r="V2898" s="83">
        <v>0</v>
      </c>
      <c r="W2898" s="83">
        <v>0</v>
      </c>
      <c r="X2898" s="83">
        <v>45.754566480484527</v>
      </c>
      <c r="Y2898">
        <v>0</v>
      </c>
      <c r="Z2898" s="83">
        <v>-9.6019999999999754</v>
      </c>
      <c r="AA2898" s="83">
        <v>36.152566480484552</v>
      </c>
    </row>
    <row r="2899" spans="1:27" x14ac:dyDescent="0.25">
      <c r="A2899" t="s">
        <v>1529</v>
      </c>
      <c r="B2899" t="s">
        <v>1529</v>
      </c>
      <c r="C2899" t="s">
        <v>3263</v>
      </c>
      <c r="D2899" t="s">
        <v>3264</v>
      </c>
      <c r="E2899" t="s">
        <v>3265</v>
      </c>
      <c r="F2899" t="s">
        <v>2926</v>
      </c>
      <c r="G2899" t="s">
        <v>2310</v>
      </c>
      <c r="H2899" t="s">
        <v>3266</v>
      </c>
      <c r="I2899" t="s">
        <v>59</v>
      </c>
      <c r="J2899" t="s">
        <v>193</v>
      </c>
      <c r="K2899" t="s">
        <v>62</v>
      </c>
      <c r="L2899" t="s">
        <v>63</v>
      </c>
      <c r="M2899" t="s">
        <v>391</v>
      </c>
      <c r="N2899" t="s">
        <v>392</v>
      </c>
      <c r="O2899" t="s">
        <v>393</v>
      </c>
      <c r="P2899" t="s">
        <v>394</v>
      </c>
      <c r="Q2899" t="s">
        <v>395</v>
      </c>
      <c r="R2899" t="s">
        <v>131</v>
      </c>
      <c r="S2899" s="83">
        <v>0</v>
      </c>
      <c r="T2899" s="83">
        <v>121</v>
      </c>
      <c r="U2899" s="83">
        <v>-121</v>
      </c>
      <c r="V2899" s="83">
        <v>0</v>
      </c>
      <c r="W2899" s="83">
        <v>0</v>
      </c>
      <c r="X2899" s="83">
        <v>0.93203746534320331</v>
      </c>
      <c r="Y2899">
        <v>0</v>
      </c>
      <c r="Z2899" s="83">
        <v>-12.100000000000001</v>
      </c>
      <c r="AA2899" s="83">
        <v>-11.167962534656798</v>
      </c>
    </row>
    <row r="2900" spans="1:27" x14ac:dyDescent="0.25">
      <c r="A2900" t="s">
        <v>1529</v>
      </c>
      <c r="B2900" t="s">
        <v>1529</v>
      </c>
      <c r="C2900" t="s">
        <v>3263</v>
      </c>
      <c r="D2900" t="s">
        <v>3264</v>
      </c>
      <c r="E2900" t="s">
        <v>3265</v>
      </c>
      <c r="F2900" t="s">
        <v>2926</v>
      </c>
      <c r="G2900" t="s">
        <v>2310</v>
      </c>
      <c r="H2900" t="s">
        <v>3266</v>
      </c>
      <c r="I2900" t="s">
        <v>59</v>
      </c>
      <c r="J2900" t="s">
        <v>193</v>
      </c>
      <c r="K2900" t="s">
        <v>64</v>
      </c>
      <c r="L2900" t="s">
        <v>65</v>
      </c>
      <c r="M2900" t="s">
        <v>742</v>
      </c>
      <c r="N2900" t="s">
        <v>1039</v>
      </c>
      <c r="O2900" t="s">
        <v>1040</v>
      </c>
      <c r="P2900" t="s">
        <v>1180</v>
      </c>
      <c r="Q2900" t="s">
        <v>1181</v>
      </c>
      <c r="R2900" t="s">
        <v>131</v>
      </c>
      <c r="S2900" s="83">
        <v>0</v>
      </c>
      <c r="T2900" s="83">
        <v>2001.6</v>
      </c>
      <c r="U2900" s="83">
        <v>-2001.6</v>
      </c>
      <c r="V2900" s="83">
        <v>0</v>
      </c>
      <c r="W2900" s="83">
        <v>0</v>
      </c>
      <c r="X2900" s="83">
        <v>15.417902401908727</v>
      </c>
      <c r="Y2900">
        <v>0</v>
      </c>
      <c r="Z2900" s="83">
        <v>-200.16000000000003</v>
      </c>
      <c r="AA2900" s="83">
        <v>-184.74209759809131</v>
      </c>
    </row>
    <row r="2901" spans="1:27" x14ac:dyDescent="0.25">
      <c r="A2901" t="s">
        <v>1529</v>
      </c>
      <c r="B2901" t="s">
        <v>1529</v>
      </c>
      <c r="C2901" t="s">
        <v>3263</v>
      </c>
      <c r="D2901" t="s">
        <v>3264</v>
      </c>
      <c r="E2901" t="s">
        <v>3265</v>
      </c>
      <c r="F2901" t="s">
        <v>2926</v>
      </c>
      <c r="G2901" t="s">
        <v>2310</v>
      </c>
      <c r="H2901" t="s">
        <v>3266</v>
      </c>
      <c r="I2901" t="s">
        <v>44</v>
      </c>
      <c r="J2901" t="s">
        <v>45</v>
      </c>
      <c r="K2901" t="s">
        <v>46</v>
      </c>
      <c r="L2901" t="s">
        <v>47</v>
      </c>
      <c r="M2901" t="s">
        <v>506</v>
      </c>
      <c r="N2901" t="s">
        <v>507</v>
      </c>
      <c r="O2901" t="s">
        <v>508</v>
      </c>
      <c r="P2901" t="s">
        <v>795</v>
      </c>
      <c r="Q2901" t="s">
        <v>796</v>
      </c>
      <c r="R2901" t="s">
        <v>131</v>
      </c>
      <c r="S2901" s="83">
        <v>23.04</v>
      </c>
      <c r="T2901" s="83">
        <v>10.8</v>
      </c>
      <c r="U2901" s="83">
        <v>12.239999999999998</v>
      </c>
      <c r="V2901" s="83">
        <v>0</v>
      </c>
      <c r="W2901" s="83">
        <v>0</v>
      </c>
      <c r="X2901" s="83">
        <v>8.3190120873608234E-2</v>
      </c>
      <c r="Y2901">
        <v>0</v>
      </c>
      <c r="Z2901" s="83">
        <v>1.2239999999999998</v>
      </c>
      <c r="AA2901" s="83">
        <v>1.3071901208736079</v>
      </c>
    </row>
    <row r="2902" spans="1:27" x14ac:dyDescent="0.25">
      <c r="A2902" t="s">
        <v>1529</v>
      </c>
      <c r="B2902" t="s">
        <v>1529</v>
      </c>
      <c r="C2902" t="s">
        <v>3263</v>
      </c>
      <c r="D2902" t="s">
        <v>3264</v>
      </c>
      <c r="E2902" t="s">
        <v>3265</v>
      </c>
      <c r="F2902" t="s">
        <v>2926</v>
      </c>
      <c r="G2902" t="s">
        <v>2310</v>
      </c>
      <c r="H2902" t="s">
        <v>3266</v>
      </c>
      <c r="I2902" t="s">
        <v>44</v>
      </c>
      <c r="J2902" t="s">
        <v>45</v>
      </c>
      <c r="K2902" t="s">
        <v>46</v>
      </c>
      <c r="L2902" t="s">
        <v>47</v>
      </c>
      <c r="M2902" t="s">
        <v>506</v>
      </c>
      <c r="N2902" t="s">
        <v>507</v>
      </c>
      <c r="O2902" t="s">
        <v>508</v>
      </c>
      <c r="P2902" t="s">
        <v>853</v>
      </c>
      <c r="Q2902" t="s">
        <v>854</v>
      </c>
      <c r="R2902" t="s">
        <v>131</v>
      </c>
      <c r="S2902" s="83">
        <v>47.6</v>
      </c>
      <c r="T2902" s="83">
        <v>15.4</v>
      </c>
      <c r="U2902" s="83">
        <v>32.200000000000003</v>
      </c>
      <c r="V2902" s="83">
        <v>0</v>
      </c>
      <c r="W2902" s="83">
        <v>0</v>
      </c>
      <c r="X2902" s="83">
        <v>0.11862295013458951</v>
      </c>
      <c r="Y2902">
        <v>0</v>
      </c>
      <c r="Z2902" s="83">
        <v>3.22</v>
      </c>
      <c r="AA2902" s="83">
        <v>3.3386229501345897</v>
      </c>
    </row>
    <row r="2903" spans="1:27" x14ac:dyDescent="0.25">
      <c r="A2903" t="s">
        <v>1529</v>
      </c>
      <c r="B2903" t="s">
        <v>1529</v>
      </c>
      <c r="C2903" t="s">
        <v>3263</v>
      </c>
      <c r="D2903" t="s">
        <v>3264</v>
      </c>
      <c r="E2903" t="s">
        <v>3265</v>
      </c>
      <c r="F2903" t="s">
        <v>2926</v>
      </c>
      <c r="G2903" t="s">
        <v>2310</v>
      </c>
      <c r="H2903" t="s">
        <v>3266</v>
      </c>
      <c r="I2903" t="s">
        <v>44</v>
      </c>
      <c r="J2903" t="s">
        <v>45</v>
      </c>
      <c r="K2903" t="s">
        <v>46</v>
      </c>
      <c r="L2903" t="s">
        <v>47</v>
      </c>
      <c r="M2903" t="s">
        <v>506</v>
      </c>
      <c r="N2903" t="s">
        <v>507</v>
      </c>
      <c r="O2903" t="s">
        <v>508</v>
      </c>
      <c r="P2903" t="s">
        <v>768</v>
      </c>
      <c r="Q2903" t="s">
        <v>769</v>
      </c>
      <c r="R2903" t="s">
        <v>131</v>
      </c>
      <c r="S2903" s="83">
        <v>736.48</v>
      </c>
      <c r="T2903" s="83">
        <v>63</v>
      </c>
      <c r="U2903" s="83">
        <v>673.48</v>
      </c>
      <c r="V2903" s="83">
        <v>0</v>
      </c>
      <c r="W2903" s="83">
        <v>0</v>
      </c>
      <c r="X2903" s="83">
        <v>0.48527570509604806</v>
      </c>
      <c r="Y2903">
        <v>0</v>
      </c>
      <c r="Z2903" s="83">
        <v>67.348000000000013</v>
      </c>
      <c r="AA2903" s="83">
        <v>67.833275705096057</v>
      </c>
    </row>
    <row r="2904" spans="1:27" x14ac:dyDescent="0.25">
      <c r="A2904" t="s">
        <v>1529</v>
      </c>
      <c r="B2904" t="s">
        <v>1529</v>
      </c>
      <c r="C2904" t="s">
        <v>3263</v>
      </c>
      <c r="D2904" t="s">
        <v>3264</v>
      </c>
      <c r="E2904" t="s">
        <v>3265</v>
      </c>
      <c r="F2904" t="s">
        <v>2926</v>
      </c>
      <c r="G2904" t="s">
        <v>2310</v>
      </c>
      <c r="H2904" t="s">
        <v>3266</v>
      </c>
      <c r="I2904" t="s">
        <v>44</v>
      </c>
      <c r="J2904" t="s">
        <v>45</v>
      </c>
      <c r="K2904" t="s">
        <v>46</v>
      </c>
      <c r="L2904" t="s">
        <v>47</v>
      </c>
      <c r="M2904" t="s">
        <v>506</v>
      </c>
      <c r="N2904" t="s">
        <v>507</v>
      </c>
      <c r="O2904" t="s">
        <v>508</v>
      </c>
      <c r="P2904" t="s">
        <v>772</v>
      </c>
      <c r="Q2904" t="s">
        <v>773</v>
      </c>
      <c r="R2904" t="s">
        <v>131</v>
      </c>
      <c r="S2904" s="83">
        <v>22.5</v>
      </c>
      <c r="T2904" s="83">
        <v>56.25</v>
      </c>
      <c r="U2904" s="83">
        <v>-33.75</v>
      </c>
      <c r="V2904" s="83">
        <v>0</v>
      </c>
      <c r="W2904" s="83">
        <v>0</v>
      </c>
      <c r="X2904" s="83">
        <v>0.43328187955004283</v>
      </c>
      <c r="Y2904">
        <v>0</v>
      </c>
      <c r="Z2904" s="83">
        <v>-3.375</v>
      </c>
      <c r="AA2904" s="83">
        <v>-2.9417181204499574</v>
      </c>
    </row>
    <row r="2905" spans="1:27" x14ac:dyDescent="0.25">
      <c r="A2905" t="s">
        <v>1529</v>
      </c>
      <c r="B2905" t="s">
        <v>1529</v>
      </c>
      <c r="C2905" t="s">
        <v>3263</v>
      </c>
      <c r="D2905" t="s">
        <v>3264</v>
      </c>
      <c r="E2905" t="s">
        <v>3265</v>
      </c>
      <c r="F2905" t="s">
        <v>2926</v>
      </c>
      <c r="G2905" t="s">
        <v>2310</v>
      </c>
      <c r="H2905" t="s">
        <v>3266</v>
      </c>
      <c r="I2905" t="s">
        <v>44</v>
      </c>
      <c r="J2905" t="s">
        <v>45</v>
      </c>
      <c r="K2905" t="s">
        <v>46</v>
      </c>
      <c r="L2905" t="s">
        <v>47</v>
      </c>
      <c r="M2905" t="s">
        <v>506</v>
      </c>
      <c r="N2905" t="s">
        <v>507</v>
      </c>
      <c r="O2905" t="s">
        <v>508</v>
      </c>
      <c r="P2905" t="s">
        <v>754</v>
      </c>
      <c r="Q2905" t="s">
        <v>755</v>
      </c>
      <c r="R2905" t="s">
        <v>131</v>
      </c>
      <c r="S2905" s="83">
        <v>1863.4</v>
      </c>
      <c r="T2905" s="83">
        <v>256</v>
      </c>
      <c r="U2905" s="83">
        <v>1607.4</v>
      </c>
      <c r="V2905" s="83">
        <v>0</v>
      </c>
      <c r="W2905" s="83">
        <v>0</v>
      </c>
      <c r="X2905" s="83">
        <v>1.9719139762633062</v>
      </c>
      <c r="Y2905">
        <v>0</v>
      </c>
      <c r="Z2905" s="83">
        <v>160.74</v>
      </c>
      <c r="AA2905" s="83">
        <v>162.7119139762633</v>
      </c>
    </row>
    <row r="2906" spans="1:27" x14ac:dyDescent="0.25">
      <c r="A2906" t="s">
        <v>1529</v>
      </c>
      <c r="B2906" t="s">
        <v>1529</v>
      </c>
      <c r="C2906" t="s">
        <v>3263</v>
      </c>
      <c r="D2906" t="s">
        <v>3264</v>
      </c>
      <c r="E2906" t="s">
        <v>3265</v>
      </c>
      <c r="F2906" t="s">
        <v>2926</v>
      </c>
      <c r="G2906" t="s">
        <v>2310</v>
      </c>
      <c r="H2906" t="s">
        <v>3266</v>
      </c>
      <c r="I2906" t="s">
        <v>44</v>
      </c>
      <c r="J2906" t="s">
        <v>45</v>
      </c>
      <c r="K2906" t="s">
        <v>46</v>
      </c>
      <c r="L2906" t="s">
        <v>47</v>
      </c>
      <c r="M2906" t="s">
        <v>506</v>
      </c>
      <c r="N2906" t="s">
        <v>507</v>
      </c>
      <c r="O2906" t="s">
        <v>508</v>
      </c>
      <c r="P2906" t="s">
        <v>760</v>
      </c>
      <c r="Q2906" t="s">
        <v>761</v>
      </c>
      <c r="R2906" t="s">
        <v>131</v>
      </c>
      <c r="S2906" s="83">
        <v>191.25</v>
      </c>
      <c r="T2906" s="83">
        <v>76.5</v>
      </c>
      <c r="U2906" s="83">
        <v>114.75</v>
      </c>
      <c r="V2906" s="83">
        <v>0</v>
      </c>
      <c r="W2906" s="83">
        <v>0</v>
      </c>
      <c r="X2906" s="83">
        <v>0.58926335618805825</v>
      </c>
      <c r="Y2906">
        <v>0</v>
      </c>
      <c r="Z2906" s="83">
        <v>11.475</v>
      </c>
      <c r="AA2906" s="83">
        <v>12.064263356188057</v>
      </c>
    </row>
    <row r="2907" spans="1:27" x14ac:dyDescent="0.25">
      <c r="A2907" t="s">
        <v>1529</v>
      </c>
      <c r="B2907" t="s">
        <v>1529</v>
      </c>
      <c r="C2907" t="s">
        <v>3263</v>
      </c>
      <c r="D2907" t="s">
        <v>3264</v>
      </c>
      <c r="E2907" t="s">
        <v>3265</v>
      </c>
      <c r="F2907" t="s">
        <v>2926</v>
      </c>
      <c r="G2907" t="s">
        <v>2310</v>
      </c>
      <c r="H2907" t="s">
        <v>3266</v>
      </c>
      <c r="I2907" t="s">
        <v>44</v>
      </c>
      <c r="J2907" t="s">
        <v>45</v>
      </c>
      <c r="K2907" t="s">
        <v>46</v>
      </c>
      <c r="L2907" t="s">
        <v>47</v>
      </c>
      <c r="M2907" t="s">
        <v>506</v>
      </c>
      <c r="N2907" t="s">
        <v>507</v>
      </c>
      <c r="O2907" t="s">
        <v>508</v>
      </c>
      <c r="P2907" t="s">
        <v>774</v>
      </c>
      <c r="Q2907" t="s">
        <v>775</v>
      </c>
      <c r="R2907" t="s">
        <v>131</v>
      </c>
      <c r="S2907" s="83">
        <v>0</v>
      </c>
      <c r="T2907" s="83">
        <v>32</v>
      </c>
      <c r="U2907" s="83">
        <v>-32</v>
      </c>
      <c r="V2907" s="83">
        <v>0</v>
      </c>
      <c r="W2907" s="83">
        <v>0</v>
      </c>
      <c r="X2907" s="83">
        <v>0.24648924703291328</v>
      </c>
      <c r="Y2907">
        <v>0</v>
      </c>
      <c r="Z2907" s="83">
        <v>-3.2</v>
      </c>
      <c r="AA2907" s="83">
        <v>-2.953510752967087</v>
      </c>
    </row>
    <row r="2908" spans="1:27" x14ac:dyDescent="0.25">
      <c r="A2908" t="s">
        <v>1529</v>
      </c>
      <c r="B2908" t="s">
        <v>1529</v>
      </c>
      <c r="C2908" t="s">
        <v>3263</v>
      </c>
      <c r="D2908" t="s">
        <v>3264</v>
      </c>
      <c r="E2908" t="s">
        <v>3265</v>
      </c>
      <c r="F2908" t="s">
        <v>2926</v>
      </c>
      <c r="G2908" t="s">
        <v>2310</v>
      </c>
      <c r="H2908" t="s">
        <v>3266</v>
      </c>
      <c r="I2908" t="s">
        <v>44</v>
      </c>
      <c r="J2908" t="s">
        <v>45</v>
      </c>
      <c r="K2908" t="s">
        <v>46</v>
      </c>
      <c r="L2908" t="s">
        <v>47</v>
      </c>
      <c r="M2908" t="s">
        <v>506</v>
      </c>
      <c r="N2908" t="s">
        <v>507</v>
      </c>
      <c r="O2908" t="s">
        <v>508</v>
      </c>
      <c r="P2908" t="s">
        <v>758</v>
      </c>
      <c r="Q2908" t="s">
        <v>759</v>
      </c>
      <c r="R2908" t="s">
        <v>131</v>
      </c>
      <c r="S2908" s="83">
        <v>221</v>
      </c>
      <c r="T2908" s="83">
        <v>26</v>
      </c>
      <c r="U2908" s="83">
        <v>195</v>
      </c>
      <c r="V2908" s="83">
        <v>0</v>
      </c>
      <c r="W2908" s="83">
        <v>0</v>
      </c>
      <c r="X2908" s="83">
        <v>0.20027251321424205</v>
      </c>
      <c r="Y2908">
        <v>0</v>
      </c>
      <c r="Z2908" s="83">
        <v>19.5</v>
      </c>
      <c r="AA2908" s="83">
        <v>19.700272513214244</v>
      </c>
    </row>
    <row r="2909" spans="1:27" x14ac:dyDescent="0.25">
      <c r="A2909" t="s">
        <v>1529</v>
      </c>
      <c r="B2909" t="s">
        <v>1529</v>
      </c>
      <c r="C2909" t="s">
        <v>3263</v>
      </c>
      <c r="D2909" t="s">
        <v>3264</v>
      </c>
      <c r="E2909" t="s">
        <v>3265</v>
      </c>
      <c r="F2909" t="s">
        <v>2926</v>
      </c>
      <c r="G2909" t="s">
        <v>2310</v>
      </c>
      <c r="H2909" t="s">
        <v>3266</v>
      </c>
      <c r="I2909" t="s">
        <v>44</v>
      </c>
      <c r="J2909" t="s">
        <v>45</v>
      </c>
      <c r="K2909" t="s">
        <v>46</v>
      </c>
      <c r="L2909" t="s">
        <v>47</v>
      </c>
      <c r="M2909" t="s">
        <v>506</v>
      </c>
      <c r="N2909" t="s">
        <v>507</v>
      </c>
      <c r="O2909" t="s">
        <v>508</v>
      </c>
      <c r="P2909" t="s">
        <v>756</v>
      </c>
      <c r="Q2909" t="s">
        <v>757</v>
      </c>
      <c r="R2909" t="s">
        <v>131</v>
      </c>
      <c r="S2909" s="83">
        <v>0</v>
      </c>
      <c r="T2909" s="83">
        <v>211.52</v>
      </c>
      <c r="U2909" s="83">
        <v>-211.52</v>
      </c>
      <c r="V2909" s="83">
        <v>0</v>
      </c>
      <c r="W2909" s="83">
        <v>0</v>
      </c>
      <c r="X2909" s="83">
        <v>1.6292939228875569</v>
      </c>
      <c r="Y2909">
        <v>0</v>
      </c>
      <c r="Z2909" s="83">
        <v>-21.152000000000001</v>
      </c>
      <c r="AA2909" s="83">
        <v>-19.522706077112446</v>
      </c>
    </row>
    <row r="2910" spans="1:27" x14ac:dyDescent="0.25">
      <c r="A2910" t="s">
        <v>1529</v>
      </c>
      <c r="B2910" t="s">
        <v>1529</v>
      </c>
      <c r="C2910" t="s">
        <v>3263</v>
      </c>
      <c r="D2910" t="s">
        <v>3264</v>
      </c>
      <c r="E2910" t="s">
        <v>3265</v>
      </c>
      <c r="F2910" t="s">
        <v>2926</v>
      </c>
      <c r="G2910" t="s">
        <v>2310</v>
      </c>
      <c r="H2910" t="s">
        <v>3266</v>
      </c>
      <c r="I2910" t="s">
        <v>44</v>
      </c>
      <c r="J2910" t="s">
        <v>45</v>
      </c>
      <c r="K2910" t="s">
        <v>46</v>
      </c>
      <c r="L2910" t="s">
        <v>47</v>
      </c>
      <c r="M2910" t="s">
        <v>506</v>
      </c>
      <c r="N2910" t="s">
        <v>762</v>
      </c>
      <c r="O2910" t="s">
        <v>797</v>
      </c>
      <c r="P2910" t="s">
        <v>798</v>
      </c>
      <c r="Q2910" t="s">
        <v>799</v>
      </c>
      <c r="R2910" t="s">
        <v>131</v>
      </c>
      <c r="S2910" s="83">
        <v>140.54</v>
      </c>
      <c r="T2910" s="83">
        <v>30</v>
      </c>
      <c r="U2910" s="83">
        <v>110.53999999999999</v>
      </c>
      <c r="V2910" s="83">
        <v>0</v>
      </c>
      <c r="W2910" s="83">
        <v>0</v>
      </c>
      <c r="X2910" s="83">
        <v>0.23108366909335618</v>
      </c>
      <c r="Y2910">
        <v>0</v>
      </c>
      <c r="Z2910" s="83">
        <v>11.054</v>
      </c>
      <c r="AA2910" s="83">
        <v>11.285083669093357</v>
      </c>
    </row>
    <row r="2911" spans="1:27" x14ac:dyDescent="0.25">
      <c r="A2911" t="s">
        <v>1529</v>
      </c>
      <c r="B2911" t="s">
        <v>1529</v>
      </c>
      <c r="C2911" t="s">
        <v>3263</v>
      </c>
      <c r="D2911" t="s">
        <v>3264</v>
      </c>
      <c r="E2911" t="s">
        <v>3265</v>
      </c>
      <c r="F2911" t="s">
        <v>2926</v>
      </c>
      <c r="G2911" t="s">
        <v>2310</v>
      </c>
      <c r="H2911" t="s">
        <v>3266</v>
      </c>
      <c r="I2911" t="s">
        <v>44</v>
      </c>
      <c r="J2911" t="s">
        <v>45</v>
      </c>
      <c r="K2911" t="s">
        <v>46</v>
      </c>
      <c r="L2911" t="s">
        <v>47</v>
      </c>
      <c r="M2911" t="s">
        <v>506</v>
      </c>
      <c r="N2911" t="s">
        <v>762</v>
      </c>
      <c r="O2911" t="s">
        <v>763</v>
      </c>
      <c r="P2911" t="s">
        <v>778</v>
      </c>
      <c r="Q2911" t="s">
        <v>779</v>
      </c>
      <c r="R2911" t="s">
        <v>131</v>
      </c>
      <c r="S2911" s="83">
        <v>202</v>
      </c>
      <c r="T2911" s="83">
        <v>0</v>
      </c>
      <c r="U2911" s="83">
        <v>202</v>
      </c>
      <c r="V2911" s="83">
        <v>0</v>
      </c>
      <c r="W2911" s="83">
        <v>0</v>
      </c>
      <c r="X2911" s="83">
        <v>0</v>
      </c>
      <c r="Y2911">
        <v>0</v>
      </c>
      <c r="Z2911" s="83">
        <v>20.200000000000003</v>
      </c>
      <c r="AA2911" s="83">
        <v>20.200000000000003</v>
      </c>
    </row>
    <row r="2912" spans="1:27" x14ac:dyDescent="0.25">
      <c r="A2912" t="s">
        <v>1529</v>
      </c>
      <c r="B2912" t="s">
        <v>1529</v>
      </c>
      <c r="C2912" t="s">
        <v>3263</v>
      </c>
      <c r="D2912" t="s">
        <v>3264</v>
      </c>
      <c r="E2912" t="s">
        <v>3265</v>
      </c>
      <c r="F2912" t="s">
        <v>2926</v>
      </c>
      <c r="G2912" t="s">
        <v>2310</v>
      </c>
      <c r="H2912" t="s">
        <v>3266</v>
      </c>
      <c r="I2912" t="s">
        <v>44</v>
      </c>
      <c r="J2912" t="s">
        <v>45</v>
      </c>
      <c r="K2912" t="s">
        <v>46</v>
      </c>
      <c r="L2912" t="s">
        <v>47</v>
      </c>
      <c r="M2912" t="s">
        <v>506</v>
      </c>
      <c r="N2912" t="s">
        <v>762</v>
      </c>
      <c r="O2912" t="s">
        <v>763</v>
      </c>
      <c r="P2912" t="s">
        <v>780</v>
      </c>
      <c r="Q2912" t="s">
        <v>781</v>
      </c>
      <c r="R2912" t="s">
        <v>131</v>
      </c>
      <c r="S2912" s="83">
        <v>42</v>
      </c>
      <c r="T2912" s="83">
        <v>0</v>
      </c>
      <c r="U2912" s="83">
        <v>42</v>
      </c>
      <c r="V2912" s="83">
        <v>0</v>
      </c>
      <c r="W2912" s="83">
        <v>0</v>
      </c>
      <c r="X2912" s="83">
        <v>0</v>
      </c>
      <c r="Y2912">
        <v>0</v>
      </c>
      <c r="Z2912" s="83">
        <v>4.2</v>
      </c>
      <c r="AA2912" s="83">
        <v>4.2</v>
      </c>
    </row>
    <row r="2913" spans="1:27" x14ac:dyDescent="0.25">
      <c r="A2913" t="s">
        <v>1529</v>
      </c>
      <c r="B2913" t="s">
        <v>1529</v>
      </c>
      <c r="C2913" t="s">
        <v>3263</v>
      </c>
      <c r="D2913" t="s">
        <v>3264</v>
      </c>
      <c r="E2913" t="s">
        <v>3265</v>
      </c>
      <c r="F2913" t="s">
        <v>2926</v>
      </c>
      <c r="G2913" t="s">
        <v>2310</v>
      </c>
      <c r="H2913" t="s">
        <v>3266</v>
      </c>
      <c r="I2913" t="s">
        <v>44</v>
      </c>
      <c r="J2913" t="s">
        <v>45</v>
      </c>
      <c r="K2913" t="s">
        <v>46</v>
      </c>
      <c r="L2913" t="s">
        <v>47</v>
      </c>
      <c r="M2913" t="s">
        <v>506</v>
      </c>
      <c r="N2913" t="s">
        <v>762</v>
      </c>
      <c r="O2913" t="s">
        <v>763</v>
      </c>
      <c r="P2913" t="s">
        <v>1065</v>
      </c>
      <c r="Q2913" t="s">
        <v>1066</v>
      </c>
      <c r="R2913" t="s">
        <v>131</v>
      </c>
      <c r="S2913" s="83">
        <v>1014</v>
      </c>
      <c r="T2913" s="83">
        <v>200</v>
      </c>
      <c r="U2913" s="83">
        <v>814</v>
      </c>
      <c r="V2913" s="83">
        <v>0</v>
      </c>
      <c r="W2913" s="83">
        <v>0</v>
      </c>
      <c r="X2913" s="83">
        <v>1.540557793955708</v>
      </c>
      <c r="Y2913">
        <v>0</v>
      </c>
      <c r="Z2913" s="83">
        <v>81.400000000000006</v>
      </c>
      <c r="AA2913" s="83">
        <v>82.940557793955719</v>
      </c>
    </row>
    <row r="2914" spans="1:27" x14ac:dyDescent="0.25">
      <c r="A2914" t="s">
        <v>1529</v>
      </c>
      <c r="B2914" t="s">
        <v>1529</v>
      </c>
      <c r="C2914" t="s">
        <v>3263</v>
      </c>
      <c r="D2914" t="s">
        <v>3264</v>
      </c>
      <c r="E2914" t="s">
        <v>3265</v>
      </c>
      <c r="F2914" t="s">
        <v>2926</v>
      </c>
      <c r="G2914" t="s">
        <v>2310</v>
      </c>
      <c r="H2914" t="s">
        <v>3266</v>
      </c>
      <c r="I2914" t="s">
        <v>44</v>
      </c>
      <c r="J2914" t="s">
        <v>45</v>
      </c>
      <c r="K2914" t="s">
        <v>46</v>
      </c>
      <c r="L2914" t="s">
        <v>47</v>
      </c>
      <c r="M2914" t="s">
        <v>320</v>
      </c>
      <c r="N2914" t="s">
        <v>321</v>
      </c>
      <c r="O2914" t="s">
        <v>322</v>
      </c>
      <c r="P2914" t="s">
        <v>323</v>
      </c>
      <c r="Q2914" t="s">
        <v>324</v>
      </c>
      <c r="R2914" t="s">
        <v>131</v>
      </c>
      <c r="S2914" s="83">
        <v>0</v>
      </c>
      <c r="T2914" s="83">
        <v>14</v>
      </c>
      <c r="U2914" s="83">
        <v>-14</v>
      </c>
      <c r="V2914" s="83">
        <v>0</v>
      </c>
      <c r="W2914" s="83">
        <v>0</v>
      </c>
      <c r="X2914" s="83">
        <v>0.10783904557689956</v>
      </c>
      <c r="Y2914">
        <v>0</v>
      </c>
      <c r="Z2914" s="83">
        <v>-1.4000000000000001</v>
      </c>
      <c r="AA2914" s="83">
        <v>-1.2921609544231005</v>
      </c>
    </row>
    <row r="2915" spans="1:27" x14ac:dyDescent="0.25">
      <c r="A2915" t="s">
        <v>1529</v>
      </c>
      <c r="B2915" t="s">
        <v>1529</v>
      </c>
      <c r="C2915" t="s">
        <v>3263</v>
      </c>
      <c r="D2915" t="s">
        <v>3264</v>
      </c>
      <c r="E2915" t="s">
        <v>3265</v>
      </c>
      <c r="F2915" t="s">
        <v>2926</v>
      </c>
      <c r="G2915" t="s">
        <v>2310</v>
      </c>
      <c r="H2915" t="s">
        <v>3266</v>
      </c>
      <c r="I2915" t="s">
        <v>44</v>
      </c>
      <c r="J2915" t="s">
        <v>45</v>
      </c>
      <c r="K2915" t="s">
        <v>46</v>
      </c>
      <c r="L2915" t="s">
        <v>47</v>
      </c>
      <c r="M2915" t="s">
        <v>320</v>
      </c>
      <c r="N2915" t="s">
        <v>800</v>
      </c>
      <c r="O2915" t="s">
        <v>801</v>
      </c>
      <c r="P2915" t="s">
        <v>1211</v>
      </c>
      <c r="Q2915" t="s">
        <v>1085</v>
      </c>
      <c r="R2915" t="s">
        <v>131</v>
      </c>
      <c r="S2915" s="83">
        <v>540</v>
      </c>
      <c r="T2915" s="83">
        <v>900</v>
      </c>
      <c r="U2915" s="83">
        <v>-360</v>
      </c>
      <c r="V2915" s="83">
        <v>0</v>
      </c>
      <c r="W2915" s="83">
        <v>0</v>
      </c>
      <c r="X2915" s="83">
        <v>6.9325100728006861</v>
      </c>
      <c r="Y2915">
        <v>0</v>
      </c>
      <c r="Z2915" s="83">
        <v>-36</v>
      </c>
      <c r="AA2915" s="83">
        <v>-29.067489927199318</v>
      </c>
    </row>
    <row r="2916" spans="1:27" x14ac:dyDescent="0.25">
      <c r="A2916" t="s">
        <v>1529</v>
      </c>
      <c r="B2916" t="s">
        <v>1529</v>
      </c>
      <c r="C2916" t="s">
        <v>3263</v>
      </c>
      <c r="D2916" t="s">
        <v>3264</v>
      </c>
      <c r="E2916" t="s">
        <v>3265</v>
      </c>
      <c r="F2916" t="s">
        <v>2926</v>
      </c>
      <c r="G2916" t="s">
        <v>2310</v>
      </c>
      <c r="H2916" t="s">
        <v>3266</v>
      </c>
      <c r="I2916" t="s">
        <v>44</v>
      </c>
      <c r="J2916" t="s">
        <v>45</v>
      </c>
      <c r="K2916" t="s">
        <v>46</v>
      </c>
      <c r="L2916" t="s">
        <v>47</v>
      </c>
      <c r="M2916" t="s">
        <v>320</v>
      </c>
      <c r="N2916" t="s">
        <v>800</v>
      </c>
      <c r="O2916" t="s">
        <v>801</v>
      </c>
      <c r="P2916" t="s">
        <v>802</v>
      </c>
      <c r="Q2916" t="s">
        <v>803</v>
      </c>
      <c r="R2916" t="s">
        <v>131</v>
      </c>
      <c r="S2916" s="83">
        <v>0</v>
      </c>
      <c r="T2916" s="83">
        <v>15</v>
      </c>
      <c r="U2916" s="83">
        <v>-15</v>
      </c>
      <c r="V2916" s="83">
        <v>0</v>
      </c>
      <c r="W2916" s="83">
        <v>0</v>
      </c>
      <c r="X2916" s="83">
        <v>0.11554183454667809</v>
      </c>
      <c r="Y2916">
        <v>0</v>
      </c>
      <c r="Z2916" s="83">
        <v>-1.5</v>
      </c>
      <c r="AA2916" s="83">
        <v>-1.3844581654533219</v>
      </c>
    </row>
    <row r="2917" spans="1:27" x14ac:dyDescent="0.25">
      <c r="A2917" t="s">
        <v>1529</v>
      </c>
      <c r="B2917" t="s">
        <v>1529</v>
      </c>
      <c r="C2917" t="s">
        <v>3263</v>
      </c>
      <c r="D2917" t="s">
        <v>3264</v>
      </c>
      <c r="E2917" t="s">
        <v>3265</v>
      </c>
      <c r="F2917" t="s">
        <v>2926</v>
      </c>
      <c r="G2917" t="s">
        <v>2310</v>
      </c>
      <c r="H2917" t="s">
        <v>3266</v>
      </c>
      <c r="I2917" t="s">
        <v>44</v>
      </c>
      <c r="J2917" t="s">
        <v>45</v>
      </c>
      <c r="K2917" t="s">
        <v>46</v>
      </c>
      <c r="L2917" t="s">
        <v>47</v>
      </c>
      <c r="M2917" t="s">
        <v>320</v>
      </c>
      <c r="N2917" t="s">
        <v>329</v>
      </c>
      <c r="O2917" t="s">
        <v>330</v>
      </c>
      <c r="P2917" t="s">
        <v>1942</v>
      </c>
      <c r="Q2917" t="s">
        <v>1943</v>
      </c>
      <c r="R2917" t="s">
        <v>131</v>
      </c>
      <c r="S2917" s="83">
        <v>0</v>
      </c>
      <c r="T2917" s="83">
        <v>112.5</v>
      </c>
      <c r="U2917" s="83">
        <v>-112.5</v>
      </c>
      <c r="V2917" s="83">
        <v>0</v>
      </c>
      <c r="W2917" s="83">
        <v>0</v>
      </c>
      <c r="X2917" s="83">
        <v>0.86656375910008576</v>
      </c>
      <c r="Y2917">
        <v>0</v>
      </c>
      <c r="Z2917" s="83">
        <v>-11.25</v>
      </c>
      <c r="AA2917" s="83">
        <v>-10.383436240899915</v>
      </c>
    </row>
    <row r="2918" spans="1:27" x14ac:dyDescent="0.25">
      <c r="A2918" t="s">
        <v>1529</v>
      </c>
      <c r="B2918" t="s">
        <v>1529</v>
      </c>
      <c r="C2918" t="s">
        <v>3263</v>
      </c>
      <c r="D2918" t="s">
        <v>3264</v>
      </c>
      <c r="E2918" t="s">
        <v>3265</v>
      </c>
      <c r="F2918" t="s">
        <v>2926</v>
      </c>
      <c r="G2918" t="s">
        <v>2310</v>
      </c>
      <c r="H2918" t="s">
        <v>3266</v>
      </c>
      <c r="I2918" t="s">
        <v>44</v>
      </c>
      <c r="J2918" t="s">
        <v>45</v>
      </c>
      <c r="K2918" t="s">
        <v>98</v>
      </c>
      <c r="L2918" t="s">
        <v>99</v>
      </c>
      <c r="M2918" t="s">
        <v>396</v>
      </c>
      <c r="N2918" t="s">
        <v>804</v>
      </c>
      <c r="O2918" t="s">
        <v>805</v>
      </c>
      <c r="P2918" t="s">
        <v>806</v>
      </c>
      <c r="Q2918" t="s">
        <v>807</v>
      </c>
      <c r="R2918" t="s">
        <v>131</v>
      </c>
      <c r="S2918" s="83">
        <v>2834.2000000000003</v>
      </c>
      <c r="T2918" s="83">
        <v>0</v>
      </c>
      <c r="U2918" s="83">
        <v>2834.2000000000003</v>
      </c>
      <c r="V2918" s="83">
        <v>0</v>
      </c>
      <c r="W2918" s="83">
        <v>0</v>
      </c>
      <c r="X2918" s="83">
        <v>0</v>
      </c>
      <c r="Y2918">
        <v>0</v>
      </c>
      <c r="Z2918" s="83">
        <v>283.42</v>
      </c>
      <c r="AA2918" s="83">
        <v>283.42</v>
      </c>
    </row>
    <row r="2919" spans="1:27" x14ac:dyDescent="0.25">
      <c r="A2919" t="s">
        <v>1529</v>
      </c>
      <c r="B2919" t="s">
        <v>1529</v>
      </c>
      <c r="C2919" t="s">
        <v>3263</v>
      </c>
      <c r="D2919" t="s">
        <v>3264</v>
      </c>
      <c r="E2919" t="s">
        <v>3265</v>
      </c>
      <c r="F2919" t="s">
        <v>2926</v>
      </c>
      <c r="G2919" t="s">
        <v>2310</v>
      </c>
      <c r="H2919" t="s">
        <v>3266</v>
      </c>
      <c r="I2919" t="s">
        <v>44</v>
      </c>
      <c r="J2919" t="s">
        <v>45</v>
      </c>
      <c r="K2919" t="s">
        <v>98</v>
      </c>
      <c r="L2919" t="s">
        <v>99</v>
      </c>
      <c r="M2919" t="s">
        <v>396</v>
      </c>
      <c r="N2919" t="s">
        <v>804</v>
      </c>
      <c r="O2919" t="s">
        <v>805</v>
      </c>
      <c r="P2919" t="s">
        <v>830</v>
      </c>
      <c r="Q2919" t="s">
        <v>831</v>
      </c>
      <c r="R2919" t="s">
        <v>131</v>
      </c>
      <c r="S2919" s="83">
        <v>662.16000000000008</v>
      </c>
      <c r="T2919" s="83">
        <v>0</v>
      </c>
      <c r="U2919" s="83">
        <v>662.16000000000008</v>
      </c>
      <c r="V2919" s="83">
        <v>0</v>
      </c>
      <c r="W2919" s="83">
        <v>0</v>
      </c>
      <c r="X2919" s="83">
        <v>0</v>
      </c>
      <c r="Y2919">
        <v>0</v>
      </c>
      <c r="Z2919" s="83">
        <v>66.216000000000008</v>
      </c>
      <c r="AA2919" s="83">
        <v>66.216000000000008</v>
      </c>
    </row>
    <row r="2920" spans="1:27" x14ac:dyDescent="0.25">
      <c r="A2920" t="s">
        <v>1529</v>
      </c>
      <c r="B2920" t="s">
        <v>1529</v>
      </c>
      <c r="C2920" t="s">
        <v>3263</v>
      </c>
      <c r="D2920" t="s">
        <v>3264</v>
      </c>
      <c r="E2920" t="s">
        <v>3265</v>
      </c>
      <c r="F2920" t="s">
        <v>2926</v>
      </c>
      <c r="G2920" t="s">
        <v>2310</v>
      </c>
      <c r="H2920" t="s">
        <v>3266</v>
      </c>
      <c r="I2920" t="s">
        <v>44</v>
      </c>
      <c r="J2920" t="s">
        <v>45</v>
      </c>
      <c r="K2920" t="s">
        <v>98</v>
      </c>
      <c r="L2920" t="s">
        <v>99</v>
      </c>
      <c r="M2920" t="s">
        <v>396</v>
      </c>
      <c r="N2920" t="s">
        <v>804</v>
      </c>
      <c r="O2920" t="s">
        <v>805</v>
      </c>
      <c r="P2920" t="s">
        <v>1796</v>
      </c>
      <c r="Q2920" t="s">
        <v>1797</v>
      </c>
      <c r="R2920" t="s">
        <v>131</v>
      </c>
      <c r="S2920" s="83">
        <v>334.16</v>
      </c>
      <c r="T2920" s="83">
        <v>0</v>
      </c>
      <c r="U2920" s="83">
        <v>334.16</v>
      </c>
      <c r="V2920" s="83">
        <v>0</v>
      </c>
      <c r="W2920" s="83">
        <v>0</v>
      </c>
      <c r="X2920" s="83">
        <v>0</v>
      </c>
      <c r="Y2920">
        <v>0</v>
      </c>
      <c r="Z2920" s="83">
        <v>33.416000000000004</v>
      </c>
      <c r="AA2920" s="83">
        <v>33.416000000000004</v>
      </c>
    </row>
    <row r="2921" spans="1:27" x14ac:dyDescent="0.25">
      <c r="A2921" t="s">
        <v>1529</v>
      </c>
      <c r="B2921" t="s">
        <v>1529</v>
      </c>
      <c r="C2921" t="s">
        <v>3263</v>
      </c>
      <c r="D2921" t="s">
        <v>3264</v>
      </c>
      <c r="E2921" t="s">
        <v>3265</v>
      </c>
      <c r="F2921" t="s">
        <v>2926</v>
      </c>
      <c r="G2921" t="s">
        <v>2310</v>
      </c>
      <c r="H2921" t="s">
        <v>3266</v>
      </c>
      <c r="I2921" t="s">
        <v>44</v>
      </c>
      <c r="J2921" t="s">
        <v>45</v>
      </c>
      <c r="K2921" t="s">
        <v>98</v>
      </c>
      <c r="L2921" t="s">
        <v>99</v>
      </c>
      <c r="M2921" t="s">
        <v>396</v>
      </c>
      <c r="N2921" t="s">
        <v>397</v>
      </c>
      <c r="O2921" t="s">
        <v>397</v>
      </c>
      <c r="P2921" t="s">
        <v>1213</v>
      </c>
      <c r="Q2921" t="s">
        <v>1214</v>
      </c>
      <c r="R2921" t="s">
        <v>131</v>
      </c>
      <c r="S2921" s="83">
        <v>1002.48</v>
      </c>
      <c r="T2921" s="83">
        <v>5012.4000000000005</v>
      </c>
      <c r="U2921" s="83">
        <v>-4009.9200000000005</v>
      </c>
      <c r="V2921" s="83">
        <v>0</v>
      </c>
      <c r="W2921" s="83">
        <v>0</v>
      </c>
      <c r="X2921" s="83">
        <v>38.609459432117958</v>
      </c>
      <c r="Y2921">
        <v>0</v>
      </c>
      <c r="Z2921" s="83">
        <v>-400.99200000000008</v>
      </c>
      <c r="AA2921" s="83">
        <v>-362.38254056788213</v>
      </c>
    </row>
    <row r="2922" spans="1:27" x14ac:dyDescent="0.25">
      <c r="A2922" t="s">
        <v>1529</v>
      </c>
      <c r="B2922" t="s">
        <v>1529</v>
      </c>
      <c r="C2922" t="s">
        <v>3263</v>
      </c>
      <c r="D2922" t="s">
        <v>3264</v>
      </c>
      <c r="E2922" t="s">
        <v>3265</v>
      </c>
      <c r="F2922" t="s">
        <v>2926</v>
      </c>
      <c r="G2922" t="s">
        <v>2310</v>
      </c>
      <c r="H2922" t="s">
        <v>3266</v>
      </c>
      <c r="I2922" t="s">
        <v>44</v>
      </c>
      <c r="J2922" t="s">
        <v>45</v>
      </c>
      <c r="K2922" t="s">
        <v>98</v>
      </c>
      <c r="L2922" t="s">
        <v>99</v>
      </c>
      <c r="M2922" t="s">
        <v>396</v>
      </c>
      <c r="N2922" t="s">
        <v>397</v>
      </c>
      <c r="O2922" t="s">
        <v>397</v>
      </c>
      <c r="P2922" t="s">
        <v>945</v>
      </c>
      <c r="Q2922" t="s">
        <v>946</v>
      </c>
      <c r="R2922" t="s">
        <v>131</v>
      </c>
      <c r="S2922" s="83">
        <v>83.54</v>
      </c>
      <c r="T2922" s="83">
        <v>0</v>
      </c>
      <c r="U2922" s="83">
        <v>83.54</v>
      </c>
      <c r="V2922" s="83">
        <v>0</v>
      </c>
      <c r="W2922" s="83">
        <v>0</v>
      </c>
      <c r="X2922" s="83">
        <v>0</v>
      </c>
      <c r="Y2922">
        <v>0</v>
      </c>
      <c r="Z2922" s="83">
        <v>8.354000000000001</v>
      </c>
      <c r="AA2922" s="83">
        <v>8.354000000000001</v>
      </c>
    </row>
    <row r="2923" spans="1:27" x14ac:dyDescent="0.25">
      <c r="A2923" t="s">
        <v>1529</v>
      </c>
      <c r="B2923" t="s">
        <v>1529</v>
      </c>
      <c r="C2923" t="s">
        <v>3263</v>
      </c>
      <c r="D2923" t="s">
        <v>3264</v>
      </c>
      <c r="E2923" t="s">
        <v>3265</v>
      </c>
      <c r="F2923" t="s">
        <v>2926</v>
      </c>
      <c r="G2923" t="s">
        <v>2310</v>
      </c>
      <c r="H2923" t="s">
        <v>3266</v>
      </c>
      <c r="I2923" t="s">
        <v>44</v>
      </c>
      <c r="J2923" t="s">
        <v>45</v>
      </c>
      <c r="K2923" t="s">
        <v>98</v>
      </c>
      <c r="L2923" t="s">
        <v>99</v>
      </c>
      <c r="M2923" t="s">
        <v>396</v>
      </c>
      <c r="N2923" t="s">
        <v>397</v>
      </c>
      <c r="O2923" t="s">
        <v>397</v>
      </c>
      <c r="P2923" t="s">
        <v>1086</v>
      </c>
      <c r="Q2923" t="s">
        <v>1087</v>
      </c>
      <c r="R2923" t="s">
        <v>131</v>
      </c>
      <c r="S2923" s="83">
        <v>0</v>
      </c>
      <c r="T2923" s="83">
        <v>334.16</v>
      </c>
      <c r="U2923" s="83">
        <v>-334.16</v>
      </c>
      <c r="V2923" s="83">
        <v>0</v>
      </c>
      <c r="W2923" s="83">
        <v>0</v>
      </c>
      <c r="X2923" s="83">
        <v>2.5739639621411974</v>
      </c>
      <c r="Y2923">
        <v>0</v>
      </c>
      <c r="Z2923" s="83">
        <v>-33.416000000000004</v>
      </c>
      <c r="AA2923" s="83">
        <v>-30.842036037858808</v>
      </c>
    </row>
    <row r="2924" spans="1:27" x14ac:dyDescent="0.25">
      <c r="A2924" t="s">
        <v>1529</v>
      </c>
      <c r="B2924" t="s">
        <v>1529</v>
      </c>
      <c r="C2924" t="s">
        <v>3263</v>
      </c>
      <c r="D2924" t="s">
        <v>3264</v>
      </c>
      <c r="E2924" t="s">
        <v>3265</v>
      </c>
      <c r="F2924" t="s">
        <v>2926</v>
      </c>
      <c r="G2924" t="s">
        <v>2310</v>
      </c>
      <c r="H2924" t="s">
        <v>3266</v>
      </c>
      <c r="I2924" t="s">
        <v>44</v>
      </c>
      <c r="J2924" t="s">
        <v>45</v>
      </c>
      <c r="K2924" t="s">
        <v>98</v>
      </c>
      <c r="L2924" t="s">
        <v>99</v>
      </c>
      <c r="M2924" t="s">
        <v>396</v>
      </c>
      <c r="N2924" t="s">
        <v>397</v>
      </c>
      <c r="O2924" t="s">
        <v>397</v>
      </c>
      <c r="P2924" t="s">
        <v>2482</v>
      </c>
      <c r="Q2924" t="s">
        <v>2483</v>
      </c>
      <c r="R2924" t="s">
        <v>131</v>
      </c>
      <c r="S2924" s="83">
        <v>334.16</v>
      </c>
      <c r="T2924" s="83">
        <v>1002.48</v>
      </c>
      <c r="U2924" s="83">
        <v>-668.31999999999994</v>
      </c>
      <c r="V2924" s="83">
        <v>0</v>
      </c>
      <c r="W2924" s="83">
        <v>0</v>
      </c>
      <c r="X2924" s="83">
        <v>7.7218918864235908</v>
      </c>
      <c r="Y2924">
        <v>0</v>
      </c>
      <c r="Z2924" s="83">
        <v>-66.831999999999994</v>
      </c>
      <c r="AA2924" s="83">
        <v>-59.110108113576409</v>
      </c>
    </row>
    <row r="2925" spans="1:27" x14ac:dyDescent="0.25">
      <c r="A2925" t="s">
        <v>1529</v>
      </c>
      <c r="B2925" t="s">
        <v>1529</v>
      </c>
      <c r="C2925" t="s">
        <v>3263</v>
      </c>
      <c r="D2925" t="s">
        <v>3264</v>
      </c>
      <c r="E2925" t="s">
        <v>3265</v>
      </c>
      <c r="F2925" t="s">
        <v>2926</v>
      </c>
      <c r="G2925" t="s">
        <v>2310</v>
      </c>
      <c r="H2925" t="s">
        <v>3266</v>
      </c>
      <c r="I2925" t="s">
        <v>44</v>
      </c>
      <c r="J2925" t="s">
        <v>45</v>
      </c>
      <c r="K2925" t="s">
        <v>98</v>
      </c>
      <c r="L2925" t="s">
        <v>99</v>
      </c>
      <c r="M2925" t="s">
        <v>396</v>
      </c>
      <c r="N2925" t="s">
        <v>947</v>
      </c>
      <c r="O2925" t="s">
        <v>1502</v>
      </c>
      <c r="P2925" t="s">
        <v>2729</v>
      </c>
      <c r="Q2925" t="s">
        <v>2730</v>
      </c>
      <c r="R2925" t="s">
        <v>131</v>
      </c>
      <c r="S2925" s="83">
        <v>3072</v>
      </c>
      <c r="T2925" s="83">
        <v>0</v>
      </c>
      <c r="U2925" s="83">
        <v>3072</v>
      </c>
      <c r="V2925" s="83">
        <v>0</v>
      </c>
      <c r="W2925" s="83">
        <v>0</v>
      </c>
      <c r="X2925" s="83">
        <v>0</v>
      </c>
      <c r="Y2925">
        <v>0</v>
      </c>
      <c r="Z2925" s="83">
        <v>307.20000000000005</v>
      </c>
      <c r="AA2925" s="83">
        <v>307.20000000000005</v>
      </c>
    </row>
    <row r="2926" spans="1:27" x14ac:dyDescent="0.25">
      <c r="A2926" t="s">
        <v>1529</v>
      </c>
      <c r="B2926" t="s">
        <v>1529</v>
      </c>
      <c r="C2926" t="s">
        <v>3263</v>
      </c>
      <c r="D2926" t="s">
        <v>3264</v>
      </c>
      <c r="E2926" t="s">
        <v>3265</v>
      </c>
      <c r="F2926" t="s">
        <v>2926</v>
      </c>
      <c r="G2926" t="s">
        <v>2310</v>
      </c>
      <c r="H2926" t="s">
        <v>3266</v>
      </c>
      <c r="I2926" t="s">
        <v>44</v>
      </c>
      <c r="J2926" t="s">
        <v>45</v>
      </c>
      <c r="K2926" t="s">
        <v>98</v>
      </c>
      <c r="L2926" t="s">
        <v>99</v>
      </c>
      <c r="M2926" t="s">
        <v>396</v>
      </c>
      <c r="N2926" t="s">
        <v>947</v>
      </c>
      <c r="O2926" t="s">
        <v>1502</v>
      </c>
      <c r="P2926" t="s">
        <v>2869</v>
      </c>
      <c r="Q2926" t="s">
        <v>2870</v>
      </c>
      <c r="R2926" t="s">
        <v>131</v>
      </c>
      <c r="S2926" s="83">
        <v>768</v>
      </c>
      <c r="T2926" s="83">
        <v>0</v>
      </c>
      <c r="U2926" s="83">
        <v>768</v>
      </c>
      <c r="V2926" s="83">
        <v>0</v>
      </c>
      <c r="W2926" s="83">
        <v>0</v>
      </c>
      <c r="X2926" s="83">
        <v>0</v>
      </c>
      <c r="Y2926">
        <v>0</v>
      </c>
      <c r="Z2926" s="83">
        <v>76.800000000000011</v>
      </c>
      <c r="AA2926" s="83">
        <v>76.800000000000011</v>
      </c>
    </row>
    <row r="2927" spans="1:27" x14ac:dyDescent="0.25">
      <c r="A2927" t="s">
        <v>1529</v>
      </c>
      <c r="B2927" t="s">
        <v>1529</v>
      </c>
      <c r="C2927" t="s">
        <v>3263</v>
      </c>
      <c r="D2927" t="s">
        <v>3264</v>
      </c>
      <c r="E2927" t="s">
        <v>3265</v>
      </c>
      <c r="F2927" t="s">
        <v>2926</v>
      </c>
      <c r="G2927" t="s">
        <v>2310</v>
      </c>
      <c r="H2927" t="s">
        <v>3266</v>
      </c>
      <c r="I2927" t="s">
        <v>44</v>
      </c>
      <c r="J2927" t="s">
        <v>45</v>
      </c>
      <c r="K2927" t="s">
        <v>98</v>
      </c>
      <c r="L2927" t="s">
        <v>99</v>
      </c>
      <c r="M2927" t="s">
        <v>396</v>
      </c>
      <c r="N2927" t="s">
        <v>947</v>
      </c>
      <c r="O2927" t="s">
        <v>1502</v>
      </c>
      <c r="P2927" t="s">
        <v>3025</v>
      </c>
      <c r="Q2927" t="s">
        <v>3026</v>
      </c>
      <c r="R2927" t="s">
        <v>131</v>
      </c>
      <c r="S2927" s="83">
        <v>1536</v>
      </c>
      <c r="T2927" s="83">
        <v>0</v>
      </c>
      <c r="U2927" s="83">
        <v>1536</v>
      </c>
      <c r="V2927" s="83">
        <v>0</v>
      </c>
      <c r="W2927" s="83">
        <v>0</v>
      </c>
      <c r="X2927" s="83">
        <v>0</v>
      </c>
      <c r="Y2927">
        <v>0</v>
      </c>
      <c r="Z2927" s="83">
        <v>153.60000000000002</v>
      </c>
      <c r="AA2927" s="83">
        <v>153.60000000000002</v>
      </c>
    </row>
    <row r="2928" spans="1:27" x14ac:dyDescent="0.25">
      <c r="A2928" t="s">
        <v>1529</v>
      </c>
      <c r="B2928" t="s">
        <v>1529</v>
      </c>
      <c r="C2928" t="s">
        <v>3263</v>
      </c>
      <c r="D2928" t="s">
        <v>3264</v>
      </c>
      <c r="E2928" t="s">
        <v>3265</v>
      </c>
      <c r="F2928" t="s">
        <v>2926</v>
      </c>
      <c r="G2928" t="s">
        <v>2310</v>
      </c>
      <c r="H2928" t="s">
        <v>3266</v>
      </c>
      <c r="I2928" t="s">
        <v>44</v>
      </c>
      <c r="J2928" t="s">
        <v>45</v>
      </c>
      <c r="K2928" t="s">
        <v>98</v>
      </c>
      <c r="L2928" t="s">
        <v>99</v>
      </c>
      <c r="M2928" t="s">
        <v>396</v>
      </c>
      <c r="N2928" t="s">
        <v>947</v>
      </c>
      <c r="O2928" t="s">
        <v>1502</v>
      </c>
      <c r="P2928" t="s">
        <v>3468</v>
      </c>
      <c r="Q2928" t="s">
        <v>3469</v>
      </c>
      <c r="R2928" t="s">
        <v>131</v>
      </c>
      <c r="S2928" s="83">
        <v>226</v>
      </c>
      <c r="T2928" s="83">
        <v>0</v>
      </c>
      <c r="U2928" s="83">
        <v>226</v>
      </c>
      <c r="V2928" s="83">
        <v>0</v>
      </c>
      <c r="W2928" s="83">
        <v>0</v>
      </c>
      <c r="X2928" s="83">
        <v>0</v>
      </c>
      <c r="Y2928">
        <v>0</v>
      </c>
      <c r="Z2928" s="83">
        <v>22.6</v>
      </c>
      <c r="AA2928" s="83">
        <v>22.6</v>
      </c>
    </row>
    <row r="2929" spans="1:27" x14ac:dyDescent="0.25">
      <c r="A2929" t="s">
        <v>1529</v>
      </c>
      <c r="B2929" t="s">
        <v>1529</v>
      </c>
      <c r="C2929" t="s">
        <v>3263</v>
      </c>
      <c r="D2929" t="s">
        <v>3264</v>
      </c>
      <c r="E2929" t="s">
        <v>3265</v>
      </c>
      <c r="F2929" t="s">
        <v>2926</v>
      </c>
      <c r="G2929" t="s">
        <v>2310</v>
      </c>
      <c r="H2929" t="s">
        <v>3266</v>
      </c>
      <c r="I2929" t="s">
        <v>44</v>
      </c>
      <c r="J2929" t="s">
        <v>45</v>
      </c>
      <c r="K2929" t="s">
        <v>57</v>
      </c>
      <c r="L2929" t="s">
        <v>58</v>
      </c>
      <c r="M2929" t="s">
        <v>712</v>
      </c>
      <c r="N2929" t="s">
        <v>713</v>
      </c>
      <c r="O2929" t="s">
        <v>714</v>
      </c>
      <c r="P2929" t="s">
        <v>808</v>
      </c>
      <c r="Q2929" t="s">
        <v>809</v>
      </c>
      <c r="R2929" t="s">
        <v>131</v>
      </c>
      <c r="S2929" s="83">
        <v>0</v>
      </c>
      <c r="T2929" s="83">
        <v>158.25</v>
      </c>
      <c r="U2929" s="83">
        <v>-158.25</v>
      </c>
      <c r="V2929" s="83">
        <v>0</v>
      </c>
      <c r="W2929" s="83">
        <v>0</v>
      </c>
      <c r="X2929" s="83">
        <v>1.2189663544674538</v>
      </c>
      <c r="Y2929">
        <v>0</v>
      </c>
      <c r="Z2929" s="83">
        <v>-15.825000000000001</v>
      </c>
      <c r="AA2929" s="83">
        <v>-14.606033645532547</v>
      </c>
    </row>
    <row r="2930" spans="1:27" x14ac:dyDescent="0.25">
      <c r="A2930" t="s">
        <v>1529</v>
      </c>
      <c r="B2930" t="s">
        <v>1529</v>
      </c>
      <c r="C2930" t="s">
        <v>3263</v>
      </c>
      <c r="D2930" t="s">
        <v>3264</v>
      </c>
      <c r="E2930" t="s">
        <v>3265</v>
      </c>
      <c r="F2930" t="s">
        <v>2926</v>
      </c>
      <c r="G2930" t="s">
        <v>2310</v>
      </c>
      <c r="H2930" t="s">
        <v>3266</v>
      </c>
      <c r="I2930" t="s">
        <v>44</v>
      </c>
      <c r="J2930" t="s">
        <v>45</v>
      </c>
      <c r="K2930" t="s">
        <v>57</v>
      </c>
      <c r="L2930" t="s">
        <v>58</v>
      </c>
      <c r="M2930" t="s">
        <v>712</v>
      </c>
      <c r="N2930" t="s">
        <v>713</v>
      </c>
      <c r="O2930" t="s">
        <v>714</v>
      </c>
      <c r="P2930" t="s">
        <v>715</v>
      </c>
      <c r="Q2930" t="s">
        <v>716</v>
      </c>
      <c r="R2930" t="s">
        <v>131</v>
      </c>
      <c r="S2930" s="83">
        <v>0</v>
      </c>
      <c r="T2930" s="83">
        <v>229</v>
      </c>
      <c r="U2930" s="83">
        <v>-229</v>
      </c>
      <c r="V2930" s="83">
        <v>0</v>
      </c>
      <c r="W2930" s="83">
        <v>0</v>
      </c>
      <c r="X2930" s="83">
        <v>1.7639386740792857</v>
      </c>
      <c r="Y2930">
        <v>0</v>
      </c>
      <c r="Z2930" s="83">
        <v>-22.900000000000002</v>
      </c>
      <c r="AA2930" s="83">
        <v>-21.136061325920718</v>
      </c>
    </row>
    <row r="2931" spans="1:27" x14ac:dyDescent="0.25">
      <c r="A2931" t="s">
        <v>1529</v>
      </c>
      <c r="B2931" t="s">
        <v>1529</v>
      </c>
      <c r="C2931" t="s">
        <v>3263</v>
      </c>
      <c r="D2931" t="s">
        <v>3264</v>
      </c>
      <c r="E2931" t="s">
        <v>3265</v>
      </c>
      <c r="F2931" t="s">
        <v>2926</v>
      </c>
      <c r="G2931" t="s">
        <v>2310</v>
      </c>
      <c r="H2931" t="s">
        <v>3266</v>
      </c>
      <c r="I2931" t="s">
        <v>44</v>
      </c>
      <c r="J2931" t="s">
        <v>45</v>
      </c>
      <c r="K2931" t="s">
        <v>100</v>
      </c>
      <c r="L2931" t="s">
        <v>101</v>
      </c>
      <c r="M2931" t="s">
        <v>401</v>
      </c>
      <c r="N2931" t="s">
        <v>866</v>
      </c>
      <c r="O2931" t="s">
        <v>403</v>
      </c>
      <c r="P2931" t="s">
        <v>1736</v>
      </c>
      <c r="Q2931" t="s">
        <v>1737</v>
      </c>
      <c r="R2931" t="s">
        <v>131</v>
      </c>
      <c r="S2931" s="83">
        <v>60.5</v>
      </c>
      <c r="T2931" s="83">
        <v>45.8</v>
      </c>
      <c r="U2931" s="83">
        <v>14.700000000000003</v>
      </c>
      <c r="V2931" s="83">
        <v>0</v>
      </c>
      <c r="W2931" s="83">
        <v>0</v>
      </c>
      <c r="X2931" s="83">
        <v>0.35278773481585712</v>
      </c>
      <c r="Y2931">
        <v>0</v>
      </c>
      <c r="Z2931" s="83">
        <v>1.4700000000000006</v>
      </c>
      <c r="AA2931" s="83">
        <v>1.8227877348158579</v>
      </c>
    </row>
    <row r="2932" spans="1:27" x14ac:dyDescent="0.25">
      <c r="A2932" t="s">
        <v>1529</v>
      </c>
      <c r="B2932" t="s">
        <v>1529</v>
      </c>
      <c r="C2932" t="s">
        <v>3263</v>
      </c>
      <c r="D2932" t="s">
        <v>3264</v>
      </c>
      <c r="E2932" t="s">
        <v>3265</v>
      </c>
      <c r="F2932" t="s">
        <v>2926</v>
      </c>
      <c r="G2932" t="s">
        <v>2310</v>
      </c>
      <c r="H2932" t="s">
        <v>3266</v>
      </c>
      <c r="I2932" t="s">
        <v>44</v>
      </c>
      <c r="J2932" t="s">
        <v>45</v>
      </c>
      <c r="K2932" t="s">
        <v>100</v>
      </c>
      <c r="L2932" t="s">
        <v>101</v>
      </c>
      <c r="M2932" t="s">
        <v>401</v>
      </c>
      <c r="N2932" t="s">
        <v>402</v>
      </c>
      <c r="O2932" t="s">
        <v>403</v>
      </c>
      <c r="P2932" t="s">
        <v>1418</v>
      </c>
      <c r="Q2932" t="s">
        <v>1419</v>
      </c>
      <c r="R2932" t="s">
        <v>131</v>
      </c>
      <c r="S2932" s="83">
        <v>41.64</v>
      </c>
      <c r="T2932" s="83">
        <v>0</v>
      </c>
      <c r="U2932" s="83">
        <v>41.64</v>
      </c>
      <c r="V2932" s="83">
        <v>0</v>
      </c>
      <c r="W2932" s="83">
        <v>0</v>
      </c>
      <c r="X2932" s="83">
        <v>0</v>
      </c>
      <c r="Y2932">
        <v>0</v>
      </c>
      <c r="Z2932" s="83">
        <v>4.1640000000000006</v>
      </c>
      <c r="AA2932" s="83">
        <v>4.1640000000000006</v>
      </c>
    </row>
    <row r="2933" spans="1:27" x14ac:dyDescent="0.25">
      <c r="A2933" t="s">
        <v>1529</v>
      </c>
      <c r="B2933" t="s">
        <v>1529</v>
      </c>
      <c r="C2933" t="s">
        <v>3263</v>
      </c>
      <c r="D2933" t="s">
        <v>3264</v>
      </c>
      <c r="E2933" t="s">
        <v>3265</v>
      </c>
      <c r="F2933" t="s">
        <v>2926</v>
      </c>
      <c r="G2933" t="s">
        <v>2310</v>
      </c>
      <c r="H2933" t="s">
        <v>3266</v>
      </c>
      <c r="I2933" t="s">
        <v>44</v>
      </c>
      <c r="J2933" t="s">
        <v>45</v>
      </c>
      <c r="K2933" t="s">
        <v>100</v>
      </c>
      <c r="L2933" t="s">
        <v>101</v>
      </c>
      <c r="M2933" t="s">
        <v>401</v>
      </c>
      <c r="N2933" t="s">
        <v>402</v>
      </c>
      <c r="O2933" t="s">
        <v>403</v>
      </c>
      <c r="P2933" t="s">
        <v>2606</v>
      </c>
      <c r="Q2933" t="s">
        <v>2607</v>
      </c>
      <c r="R2933" t="s">
        <v>131</v>
      </c>
      <c r="S2933" s="83">
        <v>293.60000000000002</v>
      </c>
      <c r="T2933" s="83">
        <v>0</v>
      </c>
      <c r="U2933" s="83">
        <v>293.60000000000002</v>
      </c>
      <c r="V2933" s="83">
        <v>0</v>
      </c>
      <c r="W2933" s="83">
        <v>0</v>
      </c>
      <c r="X2933" s="83">
        <v>0</v>
      </c>
      <c r="Y2933">
        <v>0</v>
      </c>
      <c r="Z2933" s="83">
        <v>29.360000000000003</v>
      </c>
      <c r="AA2933" s="83">
        <v>29.360000000000003</v>
      </c>
    </row>
    <row r="2934" spans="1:27" x14ac:dyDescent="0.25">
      <c r="A2934" t="s">
        <v>1529</v>
      </c>
      <c r="B2934" t="s">
        <v>1529</v>
      </c>
      <c r="C2934" t="s">
        <v>3263</v>
      </c>
      <c r="D2934" t="s">
        <v>3264</v>
      </c>
      <c r="E2934" t="s">
        <v>3265</v>
      </c>
      <c r="F2934" t="s">
        <v>2926</v>
      </c>
      <c r="G2934" t="s">
        <v>2310</v>
      </c>
      <c r="H2934" t="s">
        <v>3266</v>
      </c>
      <c r="I2934" t="s">
        <v>44</v>
      </c>
      <c r="J2934" t="s">
        <v>45</v>
      </c>
      <c r="K2934" t="s">
        <v>100</v>
      </c>
      <c r="L2934" t="s">
        <v>101</v>
      </c>
      <c r="M2934" t="s">
        <v>401</v>
      </c>
      <c r="N2934" t="s">
        <v>402</v>
      </c>
      <c r="O2934" t="s">
        <v>403</v>
      </c>
      <c r="P2934" t="s">
        <v>3267</v>
      </c>
      <c r="Q2934" t="s">
        <v>3268</v>
      </c>
      <c r="R2934" t="s">
        <v>131</v>
      </c>
      <c r="S2934" s="83">
        <v>0</v>
      </c>
      <c r="T2934" s="83">
        <v>-490.5</v>
      </c>
      <c r="U2934" s="83">
        <v>490.5</v>
      </c>
      <c r="V2934" s="83">
        <v>0</v>
      </c>
      <c r="W2934" s="83">
        <v>0</v>
      </c>
      <c r="X2934" s="83">
        <v>-3.7782179896763739</v>
      </c>
      <c r="Y2934">
        <v>0</v>
      </c>
      <c r="Z2934" s="83">
        <v>49.050000000000004</v>
      </c>
      <c r="AA2934" s="83">
        <v>45.271782010323633</v>
      </c>
    </row>
    <row r="2935" spans="1:27" x14ac:dyDescent="0.25">
      <c r="A2935" t="s">
        <v>1529</v>
      </c>
      <c r="B2935" t="s">
        <v>1529</v>
      </c>
      <c r="C2935" t="s">
        <v>3263</v>
      </c>
      <c r="D2935" t="s">
        <v>3264</v>
      </c>
      <c r="E2935" t="s">
        <v>3265</v>
      </c>
      <c r="F2935" t="s">
        <v>2926</v>
      </c>
      <c r="G2935" t="s">
        <v>2310</v>
      </c>
      <c r="H2935" t="s">
        <v>3266</v>
      </c>
      <c r="I2935" t="s">
        <v>44</v>
      </c>
      <c r="J2935" t="s">
        <v>45</v>
      </c>
      <c r="K2935" t="s">
        <v>100</v>
      </c>
      <c r="L2935" t="s">
        <v>101</v>
      </c>
      <c r="M2935" t="s">
        <v>401</v>
      </c>
      <c r="N2935" t="s">
        <v>839</v>
      </c>
      <c r="O2935" t="s">
        <v>403</v>
      </c>
      <c r="P2935" t="s">
        <v>936</v>
      </c>
      <c r="Q2935" t="s">
        <v>937</v>
      </c>
      <c r="R2935" t="s">
        <v>131</v>
      </c>
      <c r="S2935" s="83">
        <v>40.049999999999997</v>
      </c>
      <c r="T2935" s="83">
        <v>0</v>
      </c>
      <c r="U2935" s="83">
        <v>40.049999999999997</v>
      </c>
      <c r="V2935" s="83">
        <v>0</v>
      </c>
      <c r="W2935" s="83">
        <v>0</v>
      </c>
      <c r="X2935" s="83">
        <v>0</v>
      </c>
      <c r="Y2935">
        <v>0</v>
      </c>
      <c r="Z2935" s="83">
        <v>4.0049999999999999</v>
      </c>
      <c r="AA2935" s="83">
        <v>4.0049999999999999</v>
      </c>
    </row>
    <row r="2936" spans="1:27" x14ac:dyDescent="0.25">
      <c r="A2936" t="s">
        <v>1529</v>
      </c>
      <c r="B2936" t="s">
        <v>1529</v>
      </c>
      <c r="C2936" t="s">
        <v>3263</v>
      </c>
      <c r="D2936" t="s">
        <v>3264</v>
      </c>
      <c r="E2936" t="s">
        <v>3265</v>
      </c>
      <c r="F2936" t="s">
        <v>2926</v>
      </c>
      <c r="G2936" t="s">
        <v>2310</v>
      </c>
      <c r="H2936" t="s">
        <v>3266</v>
      </c>
      <c r="I2936" t="s">
        <v>44</v>
      </c>
      <c r="J2936" t="s">
        <v>45</v>
      </c>
      <c r="K2936" t="s">
        <v>100</v>
      </c>
      <c r="L2936" t="s">
        <v>101</v>
      </c>
      <c r="M2936" t="s">
        <v>401</v>
      </c>
      <c r="N2936" t="s">
        <v>839</v>
      </c>
      <c r="O2936" t="s">
        <v>403</v>
      </c>
      <c r="P2936" t="s">
        <v>2307</v>
      </c>
      <c r="Q2936" t="s">
        <v>2308</v>
      </c>
      <c r="R2936" t="s">
        <v>131</v>
      </c>
      <c r="S2936" s="83">
        <v>91.539999999999992</v>
      </c>
      <c r="T2936" s="83">
        <v>121.44</v>
      </c>
      <c r="U2936" s="83">
        <v>-29.900000000000006</v>
      </c>
      <c r="V2936" s="83">
        <v>0</v>
      </c>
      <c r="W2936" s="83">
        <v>0</v>
      </c>
      <c r="X2936" s="83">
        <v>0.93542669248990584</v>
      </c>
      <c r="Y2936">
        <v>0</v>
      </c>
      <c r="Z2936" s="83">
        <v>-2.9899999999999984</v>
      </c>
      <c r="AA2936" s="83">
        <v>-2.0545733075100943</v>
      </c>
    </row>
    <row r="2937" spans="1:27" x14ac:dyDescent="0.25">
      <c r="A2937" t="s">
        <v>1529</v>
      </c>
      <c r="B2937" t="s">
        <v>1529</v>
      </c>
      <c r="C2937" t="s">
        <v>3263</v>
      </c>
      <c r="D2937" t="s">
        <v>3264</v>
      </c>
      <c r="E2937" t="s">
        <v>3265</v>
      </c>
      <c r="F2937" t="s">
        <v>2926</v>
      </c>
      <c r="G2937" t="s">
        <v>2310</v>
      </c>
      <c r="H2937" t="s">
        <v>3266</v>
      </c>
      <c r="I2937" t="s">
        <v>44</v>
      </c>
      <c r="J2937" t="s">
        <v>45</v>
      </c>
      <c r="K2937" t="s">
        <v>102</v>
      </c>
      <c r="L2937" t="s">
        <v>103</v>
      </c>
      <c r="M2937" t="s">
        <v>516</v>
      </c>
      <c r="N2937" t="s">
        <v>674</v>
      </c>
      <c r="O2937" t="s">
        <v>675</v>
      </c>
      <c r="P2937" t="s">
        <v>676</v>
      </c>
      <c r="Q2937" t="s">
        <v>677</v>
      </c>
      <c r="R2937" t="s">
        <v>131</v>
      </c>
      <c r="S2937" s="83">
        <v>142.56</v>
      </c>
      <c r="T2937" s="83">
        <v>25.92</v>
      </c>
      <c r="U2937" s="83">
        <v>116.64</v>
      </c>
      <c r="V2937" s="83">
        <v>0</v>
      </c>
      <c r="W2937" s="83">
        <v>0</v>
      </c>
      <c r="X2937" s="83">
        <v>0.19965629009665978</v>
      </c>
      <c r="Y2937">
        <v>0</v>
      </c>
      <c r="Z2937" s="83">
        <v>11.664</v>
      </c>
      <c r="AA2937" s="83">
        <v>11.86365629009666</v>
      </c>
    </row>
    <row r="2938" spans="1:27" x14ac:dyDescent="0.25">
      <c r="A2938" t="s">
        <v>1529</v>
      </c>
      <c r="B2938" t="s">
        <v>1529</v>
      </c>
      <c r="C2938" t="s">
        <v>3263</v>
      </c>
      <c r="D2938" t="s">
        <v>3264</v>
      </c>
      <c r="E2938" t="s">
        <v>3265</v>
      </c>
      <c r="F2938" t="s">
        <v>2926</v>
      </c>
      <c r="G2938" t="s">
        <v>2310</v>
      </c>
      <c r="H2938" t="s">
        <v>3266</v>
      </c>
      <c r="I2938" t="s">
        <v>44</v>
      </c>
      <c r="J2938" t="s">
        <v>45</v>
      </c>
      <c r="K2938" t="s">
        <v>102</v>
      </c>
      <c r="L2938" t="s">
        <v>103</v>
      </c>
      <c r="M2938" t="s">
        <v>516</v>
      </c>
      <c r="N2938" t="s">
        <v>867</v>
      </c>
      <c r="O2938" t="s">
        <v>868</v>
      </c>
      <c r="P2938" t="s">
        <v>869</v>
      </c>
      <c r="Q2938" t="s">
        <v>870</v>
      </c>
      <c r="R2938" t="s">
        <v>131</v>
      </c>
      <c r="S2938" s="83">
        <v>7000.35</v>
      </c>
      <c r="T2938" s="83">
        <v>6574.95</v>
      </c>
      <c r="U2938" s="83">
        <v>425.40000000000009</v>
      </c>
      <c r="V2938" s="83">
        <v>0</v>
      </c>
      <c r="W2938" s="83">
        <v>0</v>
      </c>
      <c r="X2938" s="83">
        <v>50.645452336845409</v>
      </c>
      <c r="Y2938">
        <v>0</v>
      </c>
      <c r="Z2938" s="83">
        <v>42.539999999999992</v>
      </c>
      <c r="AA2938" s="83">
        <v>93.185452336845429</v>
      </c>
    </row>
    <row r="2939" spans="1:27" x14ac:dyDescent="0.25">
      <c r="A2939" t="s">
        <v>1529</v>
      </c>
      <c r="B2939" t="s">
        <v>1529</v>
      </c>
      <c r="C2939" t="s">
        <v>3263</v>
      </c>
      <c r="D2939" t="s">
        <v>3264</v>
      </c>
      <c r="E2939" t="s">
        <v>3265</v>
      </c>
      <c r="F2939" t="s">
        <v>2926</v>
      </c>
      <c r="G2939" t="s">
        <v>2310</v>
      </c>
      <c r="H2939" t="s">
        <v>3266</v>
      </c>
      <c r="I2939" t="s">
        <v>44</v>
      </c>
      <c r="J2939" t="s">
        <v>45</v>
      </c>
      <c r="K2939" t="s">
        <v>104</v>
      </c>
      <c r="L2939" t="s">
        <v>105</v>
      </c>
      <c r="M2939" t="s">
        <v>1956</v>
      </c>
      <c r="N2939" t="s">
        <v>4061</v>
      </c>
      <c r="O2939" t="s">
        <v>1113</v>
      </c>
      <c r="P2939" t="s">
        <v>4062</v>
      </c>
      <c r="Q2939" t="s">
        <v>4063</v>
      </c>
      <c r="R2939" t="s">
        <v>131</v>
      </c>
      <c r="S2939" s="83">
        <v>0</v>
      </c>
      <c r="T2939" s="83">
        <v>140</v>
      </c>
      <c r="U2939" s="83">
        <v>-140</v>
      </c>
      <c r="V2939" s="83">
        <v>0</v>
      </c>
      <c r="W2939" s="83">
        <v>0</v>
      </c>
      <c r="X2939" s="83">
        <v>1.0783904557689956</v>
      </c>
      <c r="Y2939">
        <v>0</v>
      </c>
      <c r="Z2939" s="83">
        <v>-14</v>
      </c>
      <c r="AA2939" s="83">
        <v>-12.921609544231003</v>
      </c>
    </row>
    <row r="2940" spans="1:27" x14ac:dyDescent="0.25">
      <c r="A2940" t="s">
        <v>1529</v>
      </c>
      <c r="B2940" t="s">
        <v>1529</v>
      </c>
      <c r="C2940" t="s">
        <v>3263</v>
      </c>
      <c r="D2940" t="s">
        <v>3264</v>
      </c>
      <c r="E2940" t="s">
        <v>3265</v>
      </c>
      <c r="F2940" t="s">
        <v>2926</v>
      </c>
      <c r="G2940" t="s">
        <v>2310</v>
      </c>
      <c r="H2940" t="s">
        <v>3266</v>
      </c>
      <c r="I2940" t="s">
        <v>44</v>
      </c>
      <c r="J2940" t="s">
        <v>45</v>
      </c>
      <c r="K2940" t="s">
        <v>104</v>
      </c>
      <c r="L2940" t="s">
        <v>105</v>
      </c>
      <c r="M2940" t="s">
        <v>2392</v>
      </c>
      <c r="N2940" t="s">
        <v>2393</v>
      </c>
      <c r="O2940" t="s">
        <v>1504</v>
      </c>
      <c r="P2940" t="s">
        <v>4059</v>
      </c>
      <c r="Q2940" t="s">
        <v>4060</v>
      </c>
      <c r="R2940" t="s">
        <v>131</v>
      </c>
      <c r="S2940" s="83">
        <v>144</v>
      </c>
      <c r="T2940" s="83">
        <v>0</v>
      </c>
      <c r="U2940" s="83">
        <v>144</v>
      </c>
      <c r="V2940" s="83">
        <v>0</v>
      </c>
      <c r="W2940" s="83">
        <v>0</v>
      </c>
      <c r="X2940" s="83">
        <v>0</v>
      </c>
      <c r="Y2940">
        <v>0</v>
      </c>
      <c r="Z2940" s="83">
        <v>14.4</v>
      </c>
      <c r="AA2940" s="83">
        <v>14.4</v>
      </c>
    </row>
    <row r="2941" spans="1:27" x14ac:dyDescent="0.25">
      <c r="A2941" t="s">
        <v>1529</v>
      </c>
      <c r="B2941" t="s">
        <v>1529</v>
      </c>
      <c r="C2941" t="s">
        <v>3263</v>
      </c>
      <c r="D2941" t="s">
        <v>3264</v>
      </c>
      <c r="E2941" t="s">
        <v>3265</v>
      </c>
      <c r="F2941" t="s">
        <v>2926</v>
      </c>
      <c r="G2941" t="s">
        <v>2310</v>
      </c>
      <c r="H2941" t="s">
        <v>3266</v>
      </c>
      <c r="I2941" t="s">
        <v>44</v>
      </c>
      <c r="J2941" t="s">
        <v>45</v>
      </c>
      <c r="K2941" t="s">
        <v>104</v>
      </c>
      <c r="L2941" t="s">
        <v>105</v>
      </c>
      <c r="M2941" t="s">
        <v>2662</v>
      </c>
      <c r="N2941" t="s">
        <v>2663</v>
      </c>
      <c r="O2941" t="s">
        <v>1504</v>
      </c>
      <c r="P2941" t="s">
        <v>2946</v>
      </c>
      <c r="Q2941" t="s">
        <v>2947</v>
      </c>
      <c r="R2941" t="s">
        <v>131</v>
      </c>
      <c r="S2941" s="83">
        <v>162</v>
      </c>
      <c r="T2941" s="83">
        <v>0</v>
      </c>
      <c r="U2941" s="83">
        <v>162</v>
      </c>
      <c r="V2941" s="83">
        <v>0</v>
      </c>
      <c r="W2941" s="83">
        <v>0</v>
      </c>
      <c r="X2941" s="83">
        <v>0</v>
      </c>
      <c r="Y2941">
        <v>0</v>
      </c>
      <c r="Z2941" s="83">
        <v>16.2</v>
      </c>
      <c r="AA2941" s="83">
        <v>16.2</v>
      </c>
    </row>
    <row r="2942" spans="1:27" x14ac:dyDescent="0.25">
      <c r="A2942" t="s">
        <v>1529</v>
      </c>
      <c r="B2942" t="s">
        <v>1529</v>
      </c>
      <c r="C2942" t="s">
        <v>3263</v>
      </c>
      <c r="D2942" t="s">
        <v>3264</v>
      </c>
      <c r="E2942" t="s">
        <v>3265</v>
      </c>
      <c r="F2942" t="s">
        <v>2926</v>
      </c>
      <c r="G2942" t="s">
        <v>2310</v>
      </c>
      <c r="H2942" t="s">
        <v>3266</v>
      </c>
      <c r="I2942" t="s">
        <v>44</v>
      </c>
      <c r="J2942" t="s">
        <v>106</v>
      </c>
      <c r="K2942" t="s">
        <v>107</v>
      </c>
      <c r="L2942" t="s">
        <v>108</v>
      </c>
      <c r="M2942" t="s">
        <v>1277</v>
      </c>
      <c r="N2942" t="s">
        <v>1278</v>
      </c>
      <c r="O2942" t="s">
        <v>580</v>
      </c>
      <c r="P2942" t="s">
        <v>1824</v>
      </c>
      <c r="Q2942" t="s">
        <v>1825</v>
      </c>
      <c r="R2942" t="s">
        <v>131</v>
      </c>
      <c r="S2942" s="83">
        <v>161.6</v>
      </c>
      <c r="T2942" s="83">
        <v>0</v>
      </c>
      <c r="U2942" s="83">
        <v>161.6</v>
      </c>
      <c r="V2942" s="83">
        <v>0</v>
      </c>
      <c r="W2942" s="83">
        <v>0</v>
      </c>
      <c r="X2942" s="83">
        <v>0</v>
      </c>
      <c r="Y2942">
        <v>0</v>
      </c>
      <c r="Z2942" s="83">
        <v>16.16</v>
      </c>
      <c r="AA2942" s="83">
        <v>16.16</v>
      </c>
    </row>
    <row r="2943" spans="1:27" x14ac:dyDescent="0.25">
      <c r="A2943" t="s">
        <v>1529</v>
      </c>
      <c r="B2943" t="s">
        <v>1529</v>
      </c>
      <c r="C2943" t="s">
        <v>3263</v>
      </c>
      <c r="D2943" t="s">
        <v>3264</v>
      </c>
      <c r="E2943" t="s">
        <v>3265</v>
      </c>
      <c r="F2943" t="s">
        <v>2926</v>
      </c>
      <c r="G2943" t="s">
        <v>2310</v>
      </c>
      <c r="H2943" t="s">
        <v>3266</v>
      </c>
      <c r="I2943" t="s">
        <v>44</v>
      </c>
      <c r="J2943" t="s">
        <v>106</v>
      </c>
      <c r="K2943" t="s">
        <v>107</v>
      </c>
      <c r="L2943" t="s">
        <v>108</v>
      </c>
      <c r="M2943" t="s">
        <v>1277</v>
      </c>
      <c r="N2943" t="s">
        <v>1278</v>
      </c>
      <c r="O2943" t="s">
        <v>1282</v>
      </c>
      <c r="P2943" t="s">
        <v>2581</v>
      </c>
      <c r="Q2943" t="s">
        <v>2582</v>
      </c>
      <c r="R2943" t="s">
        <v>131</v>
      </c>
      <c r="S2943" s="83">
        <v>1883.8000000000002</v>
      </c>
      <c r="T2943" s="83">
        <v>0</v>
      </c>
      <c r="U2943" s="83">
        <v>1883.8000000000002</v>
      </c>
      <c r="V2943" s="83">
        <v>0</v>
      </c>
      <c r="W2943" s="83">
        <v>0</v>
      </c>
      <c r="X2943" s="83">
        <v>0</v>
      </c>
      <c r="Y2943">
        <v>0</v>
      </c>
      <c r="Z2943" s="83">
        <v>188.38000000000002</v>
      </c>
      <c r="AA2943" s="83">
        <v>188.38000000000002</v>
      </c>
    </row>
    <row r="2944" spans="1:27" x14ac:dyDescent="0.25">
      <c r="A2944" t="s">
        <v>1529</v>
      </c>
      <c r="B2944" t="s">
        <v>1529</v>
      </c>
      <c r="C2944" t="s">
        <v>3270</v>
      </c>
      <c r="D2944" t="s">
        <v>3256</v>
      </c>
      <c r="E2944" t="s">
        <v>3271</v>
      </c>
      <c r="F2944" t="s">
        <v>2745</v>
      </c>
      <c r="G2944" t="s">
        <v>2310</v>
      </c>
      <c r="H2944" t="s">
        <v>3065</v>
      </c>
      <c r="I2944" t="s">
        <v>68</v>
      </c>
      <c r="J2944" t="s">
        <v>80</v>
      </c>
      <c r="K2944" t="s">
        <v>81</v>
      </c>
      <c r="L2944" t="s">
        <v>82</v>
      </c>
      <c r="M2944" t="s">
        <v>848</v>
      </c>
      <c r="N2944" t="s">
        <v>3684</v>
      </c>
      <c r="O2944" t="s">
        <v>1131</v>
      </c>
      <c r="P2944" t="s">
        <v>2524</v>
      </c>
      <c r="Q2944" t="s">
        <v>2525</v>
      </c>
      <c r="R2944" t="s">
        <v>131</v>
      </c>
      <c r="S2944" s="83">
        <v>0</v>
      </c>
      <c r="T2944" s="83">
        <v>610.96</v>
      </c>
      <c r="U2944" s="83">
        <v>-610.96</v>
      </c>
      <c r="V2944" s="83">
        <v>0</v>
      </c>
      <c r="W2944" s="83">
        <v>0</v>
      </c>
      <c r="X2944" s="83">
        <v>4.7060959489758973</v>
      </c>
      <c r="Y2944">
        <v>0</v>
      </c>
      <c r="Z2944" s="83">
        <v>-61.096000000000004</v>
      </c>
      <c r="AA2944" s="83">
        <v>-56.389904051024104</v>
      </c>
    </row>
    <row r="2945" spans="1:27" x14ac:dyDescent="0.25">
      <c r="A2945" t="s">
        <v>1529</v>
      </c>
      <c r="B2945" t="s">
        <v>1529</v>
      </c>
      <c r="C2945" t="s">
        <v>3270</v>
      </c>
      <c r="D2945" t="s">
        <v>3256</v>
      </c>
      <c r="E2945" t="s">
        <v>3271</v>
      </c>
      <c r="F2945" t="s">
        <v>2745</v>
      </c>
      <c r="G2945" t="s">
        <v>2310</v>
      </c>
      <c r="H2945" t="s">
        <v>3065</v>
      </c>
      <c r="I2945" t="s">
        <v>59</v>
      </c>
      <c r="J2945" t="s">
        <v>127</v>
      </c>
      <c r="K2945" t="s">
        <v>75</v>
      </c>
      <c r="L2945" t="s">
        <v>76</v>
      </c>
      <c r="M2945" t="s">
        <v>133</v>
      </c>
      <c r="N2945" t="s">
        <v>149</v>
      </c>
      <c r="O2945" t="s">
        <v>150</v>
      </c>
      <c r="P2945" t="s">
        <v>307</v>
      </c>
      <c r="Q2945" t="s">
        <v>308</v>
      </c>
      <c r="R2945" t="s">
        <v>131</v>
      </c>
      <c r="S2945" s="83">
        <v>0</v>
      </c>
      <c r="T2945" s="83">
        <v>26.46</v>
      </c>
      <c r="U2945" s="83">
        <v>-26.46</v>
      </c>
      <c r="V2945" s="83">
        <v>0</v>
      </c>
      <c r="W2945" s="83">
        <v>0</v>
      </c>
      <c r="X2945" s="83">
        <v>0.20381579614034015</v>
      </c>
      <c r="Y2945">
        <v>0</v>
      </c>
      <c r="Z2945" s="83">
        <v>-2.6460000000000004</v>
      </c>
      <c r="AA2945" s="83">
        <v>-2.4421842038596604</v>
      </c>
    </row>
    <row r="2946" spans="1:27" x14ac:dyDescent="0.25">
      <c r="A2946" t="s">
        <v>1529</v>
      </c>
      <c r="B2946" t="s">
        <v>1529</v>
      </c>
      <c r="C2946" t="s">
        <v>3270</v>
      </c>
      <c r="D2946" t="s">
        <v>3256</v>
      </c>
      <c r="E2946" t="s">
        <v>3271</v>
      </c>
      <c r="F2946" t="s">
        <v>2745</v>
      </c>
      <c r="G2946" t="s">
        <v>2310</v>
      </c>
      <c r="H2946" t="s">
        <v>3065</v>
      </c>
      <c r="I2946" t="s">
        <v>59</v>
      </c>
      <c r="J2946" t="s">
        <v>193</v>
      </c>
      <c r="K2946" t="s">
        <v>60</v>
      </c>
      <c r="L2946" t="s">
        <v>61</v>
      </c>
      <c r="M2946" t="s">
        <v>194</v>
      </c>
      <c r="N2946" t="s">
        <v>656</v>
      </c>
      <c r="O2946" t="s">
        <v>657</v>
      </c>
      <c r="P2946" t="s">
        <v>1150</v>
      </c>
      <c r="Q2946" t="s">
        <v>1151</v>
      </c>
      <c r="R2946" t="s">
        <v>131</v>
      </c>
      <c r="S2946" s="83">
        <v>26.020000000000003</v>
      </c>
      <c r="T2946" s="83">
        <v>2.5</v>
      </c>
      <c r="U2946" s="83">
        <v>23.520000000000003</v>
      </c>
      <c r="V2946" s="83">
        <v>0</v>
      </c>
      <c r="W2946" s="83">
        <v>0</v>
      </c>
      <c r="X2946" s="83">
        <v>1.925697242444635E-2</v>
      </c>
      <c r="Y2946">
        <v>0</v>
      </c>
      <c r="Z2946" s="83">
        <v>2.3520000000000003</v>
      </c>
      <c r="AA2946" s="83">
        <v>2.3712569724244466</v>
      </c>
    </row>
    <row r="2947" spans="1:27" x14ac:dyDescent="0.25">
      <c r="A2947" t="s">
        <v>1529</v>
      </c>
      <c r="B2947" t="s">
        <v>1529</v>
      </c>
      <c r="C2947" t="s">
        <v>3270</v>
      </c>
      <c r="D2947" t="s">
        <v>3256</v>
      </c>
      <c r="E2947" t="s">
        <v>3271</v>
      </c>
      <c r="F2947" t="s">
        <v>2745</v>
      </c>
      <c r="G2947" t="s">
        <v>2310</v>
      </c>
      <c r="H2947" t="s">
        <v>3065</v>
      </c>
      <c r="I2947" t="s">
        <v>59</v>
      </c>
      <c r="J2947" t="s">
        <v>193</v>
      </c>
      <c r="K2947" t="s">
        <v>60</v>
      </c>
      <c r="L2947" t="s">
        <v>61</v>
      </c>
      <c r="M2947" t="s">
        <v>194</v>
      </c>
      <c r="N2947" t="s">
        <v>750</v>
      </c>
      <c r="O2947" t="s">
        <v>751</v>
      </c>
      <c r="P2947" t="s">
        <v>1152</v>
      </c>
      <c r="Q2947" t="s">
        <v>1153</v>
      </c>
      <c r="R2947" t="s">
        <v>131</v>
      </c>
      <c r="S2947" s="83">
        <v>72.319999999999993</v>
      </c>
      <c r="T2947" s="83">
        <v>7.23</v>
      </c>
      <c r="U2947" s="83">
        <v>65.089999999999989</v>
      </c>
      <c r="V2947" s="83">
        <v>0</v>
      </c>
      <c r="W2947" s="83">
        <v>0</v>
      </c>
      <c r="X2947" s="83">
        <v>5.5691164251498851E-2</v>
      </c>
      <c r="Y2947">
        <v>0</v>
      </c>
      <c r="Z2947" s="83">
        <v>6.5089999999999995</v>
      </c>
      <c r="AA2947" s="83">
        <v>6.5646911642514985</v>
      </c>
    </row>
    <row r="2948" spans="1:27" x14ac:dyDescent="0.25">
      <c r="A2948" t="s">
        <v>1529</v>
      </c>
      <c r="B2948" t="s">
        <v>1529</v>
      </c>
      <c r="C2948" t="s">
        <v>3270</v>
      </c>
      <c r="D2948" t="s">
        <v>3256</v>
      </c>
      <c r="E2948" t="s">
        <v>3271</v>
      </c>
      <c r="F2948" t="s">
        <v>2745</v>
      </c>
      <c r="G2948" t="s">
        <v>2310</v>
      </c>
      <c r="H2948" t="s">
        <v>3065</v>
      </c>
      <c r="I2948" t="s">
        <v>59</v>
      </c>
      <c r="J2948" t="s">
        <v>193</v>
      </c>
      <c r="K2948" t="s">
        <v>60</v>
      </c>
      <c r="L2948" t="s">
        <v>61</v>
      </c>
      <c r="M2948" t="s">
        <v>194</v>
      </c>
      <c r="N2948" t="s">
        <v>750</v>
      </c>
      <c r="O2948" t="s">
        <v>751</v>
      </c>
      <c r="P2948" t="s">
        <v>1154</v>
      </c>
      <c r="Q2948" t="s">
        <v>1155</v>
      </c>
      <c r="R2948" t="s">
        <v>131</v>
      </c>
      <c r="S2948" s="83">
        <v>90.02</v>
      </c>
      <c r="T2948" s="83">
        <v>0</v>
      </c>
      <c r="U2948" s="83">
        <v>90.02</v>
      </c>
      <c r="V2948" s="83">
        <v>0</v>
      </c>
      <c r="W2948" s="83">
        <v>0</v>
      </c>
      <c r="X2948" s="83">
        <v>0</v>
      </c>
      <c r="Y2948">
        <v>0</v>
      </c>
      <c r="Z2948" s="83">
        <v>9.0020000000000007</v>
      </c>
      <c r="AA2948" s="83">
        <v>9.0020000000000007</v>
      </c>
    </row>
    <row r="2949" spans="1:27" x14ac:dyDescent="0.25">
      <c r="A2949" t="s">
        <v>1529</v>
      </c>
      <c r="B2949" t="s">
        <v>1529</v>
      </c>
      <c r="C2949" t="s">
        <v>3270</v>
      </c>
      <c r="D2949" t="s">
        <v>3256</v>
      </c>
      <c r="E2949" t="s">
        <v>3271</v>
      </c>
      <c r="F2949" t="s">
        <v>2745</v>
      </c>
      <c r="G2949" t="s">
        <v>2310</v>
      </c>
      <c r="H2949" t="s">
        <v>3065</v>
      </c>
      <c r="I2949" t="s">
        <v>59</v>
      </c>
      <c r="J2949" t="s">
        <v>193</v>
      </c>
      <c r="K2949" t="s">
        <v>60</v>
      </c>
      <c r="L2949" t="s">
        <v>61</v>
      </c>
      <c r="M2949" t="s">
        <v>194</v>
      </c>
      <c r="N2949" t="s">
        <v>347</v>
      </c>
      <c r="O2949" t="s">
        <v>887</v>
      </c>
      <c r="P2949" t="s">
        <v>888</v>
      </c>
      <c r="Q2949" t="s">
        <v>889</v>
      </c>
      <c r="R2949" t="s">
        <v>131</v>
      </c>
      <c r="S2949" s="83">
        <v>0</v>
      </c>
      <c r="T2949" s="83">
        <v>11.38</v>
      </c>
      <c r="U2949" s="83">
        <v>-11.38</v>
      </c>
      <c r="V2949" s="83">
        <v>0</v>
      </c>
      <c r="W2949" s="83">
        <v>0</v>
      </c>
      <c r="X2949" s="83">
        <v>8.76577384760798E-2</v>
      </c>
      <c r="Y2949">
        <v>0</v>
      </c>
      <c r="Z2949" s="83">
        <v>-1.1380000000000001</v>
      </c>
      <c r="AA2949" s="83">
        <v>-1.0503422615239204</v>
      </c>
    </row>
    <row r="2950" spans="1:27" x14ac:dyDescent="0.25">
      <c r="A2950" t="s">
        <v>1529</v>
      </c>
      <c r="B2950" t="s">
        <v>1529</v>
      </c>
      <c r="C2950" t="s">
        <v>3270</v>
      </c>
      <c r="D2950" t="s">
        <v>3256</v>
      </c>
      <c r="E2950" t="s">
        <v>3271</v>
      </c>
      <c r="F2950" t="s">
        <v>2745</v>
      </c>
      <c r="G2950" t="s">
        <v>2310</v>
      </c>
      <c r="H2950" t="s">
        <v>3065</v>
      </c>
      <c r="I2950" t="s">
        <v>59</v>
      </c>
      <c r="J2950" t="s">
        <v>193</v>
      </c>
      <c r="K2950" t="s">
        <v>60</v>
      </c>
      <c r="L2950" t="s">
        <v>61</v>
      </c>
      <c r="M2950" t="s">
        <v>194</v>
      </c>
      <c r="N2950" t="s">
        <v>347</v>
      </c>
      <c r="O2950" t="s">
        <v>348</v>
      </c>
      <c r="P2950" t="s">
        <v>1158</v>
      </c>
      <c r="Q2950" t="s">
        <v>1159</v>
      </c>
      <c r="R2950" t="s">
        <v>131</v>
      </c>
      <c r="S2950" s="83">
        <v>0.88</v>
      </c>
      <c r="T2950" s="83">
        <v>9.66</v>
      </c>
      <c r="U2950" s="83">
        <v>-8.7799999999999994</v>
      </c>
      <c r="V2950" s="83">
        <v>0</v>
      </c>
      <c r="W2950" s="83">
        <v>0</v>
      </c>
      <c r="X2950" s="83">
        <v>7.4408941448060692E-2</v>
      </c>
      <c r="Y2950">
        <v>0</v>
      </c>
      <c r="Z2950" s="83">
        <v>-0.87800000000000011</v>
      </c>
      <c r="AA2950" s="83">
        <v>-0.80359105855193946</v>
      </c>
    </row>
    <row r="2951" spans="1:27" x14ac:dyDescent="0.25">
      <c r="A2951" t="s">
        <v>1529</v>
      </c>
      <c r="B2951" t="s">
        <v>1529</v>
      </c>
      <c r="C2951" t="s">
        <v>3270</v>
      </c>
      <c r="D2951" t="s">
        <v>3256</v>
      </c>
      <c r="E2951" t="s">
        <v>3271</v>
      </c>
      <c r="F2951" t="s">
        <v>2745</v>
      </c>
      <c r="G2951" t="s">
        <v>2310</v>
      </c>
      <c r="H2951" t="s">
        <v>3065</v>
      </c>
      <c r="I2951" t="s">
        <v>59</v>
      </c>
      <c r="J2951" t="s">
        <v>193</v>
      </c>
      <c r="K2951" t="s">
        <v>60</v>
      </c>
      <c r="L2951" t="s">
        <v>61</v>
      </c>
      <c r="M2951" t="s">
        <v>194</v>
      </c>
      <c r="N2951" t="s">
        <v>311</v>
      </c>
      <c r="O2951" t="s">
        <v>894</v>
      </c>
      <c r="P2951" t="s">
        <v>895</v>
      </c>
      <c r="Q2951" t="s">
        <v>896</v>
      </c>
      <c r="R2951" t="s">
        <v>131</v>
      </c>
      <c r="S2951" s="83">
        <v>184.8</v>
      </c>
      <c r="T2951" s="83">
        <v>20.36</v>
      </c>
      <c r="U2951" s="83">
        <v>164.44</v>
      </c>
      <c r="V2951" s="83">
        <v>0</v>
      </c>
      <c r="W2951" s="83">
        <v>0</v>
      </c>
      <c r="X2951" s="83">
        <v>0.15682878342469109</v>
      </c>
      <c r="Y2951">
        <v>0</v>
      </c>
      <c r="Z2951" s="83">
        <v>16.443999999999999</v>
      </c>
      <c r="AA2951" s="83">
        <v>16.600828783424692</v>
      </c>
    </row>
    <row r="2952" spans="1:27" x14ac:dyDescent="0.25">
      <c r="A2952" t="s">
        <v>1529</v>
      </c>
      <c r="B2952" t="s">
        <v>1529</v>
      </c>
      <c r="C2952" t="s">
        <v>3270</v>
      </c>
      <c r="D2952" t="s">
        <v>3256</v>
      </c>
      <c r="E2952" t="s">
        <v>3271</v>
      </c>
      <c r="F2952" t="s">
        <v>2745</v>
      </c>
      <c r="G2952" t="s">
        <v>2310</v>
      </c>
      <c r="H2952" t="s">
        <v>3065</v>
      </c>
      <c r="I2952" t="s">
        <v>59</v>
      </c>
      <c r="J2952" t="s">
        <v>193</v>
      </c>
      <c r="K2952" t="s">
        <v>62</v>
      </c>
      <c r="L2952" t="s">
        <v>63</v>
      </c>
      <c r="M2952" t="s">
        <v>351</v>
      </c>
      <c r="N2952" t="s">
        <v>352</v>
      </c>
      <c r="O2952" t="s">
        <v>353</v>
      </c>
      <c r="P2952" t="s">
        <v>354</v>
      </c>
      <c r="Q2952" t="s">
        <v>355</v>
      </c>
      <c r="R2952" t="s">
        <v>131</v>
      </c>
      <c r="S2952" s="83">
        <v>455.4</v>
      </c>
      <c r="T2952" s="83">
        <v>0</v>
      </c>
      <c r="U2952" s="83">
        <v>455.4</v>
      </c>
      <c r="V2952" s="83">
        <v>0</v>
      </c>
      <c r="W2952" s="83">
        <v>0</v>
      </c>
      <c r="X2952" s="83">
        <v>0</v>
      </c>
      <c r="Y2952">
        <v>0</v>
      </c>
      <c r="Z2952" s="83">
        <v>45.54</v>
      </c>
      <c r="AA2952" s="83">
        <v>45.54</v>
      </c>
    </row>
    <row r="2953" spans="1:27" x14ac:dyDescent="0.25">
      <c r="A2953" t="s">
        <v>1529</v>
      </c>
      <c r="B2953" t="s">
        <v>1529</v>
      </c>
      <c r="C2953" t="s">
        <v>3270</v>
      </c>
      <c r="D2953" t="s">
        <v>3256</v>
      </c>
      <c r="E2953" t="s">
        <v>3271</v>
      </c>
      <c r="F2953" t="s">
        <v>2745</v>
      </c>
      <c r="G2953" t="s">
        <v>2310</v>
      </c>
      <c r="H2953" t="s">
        <v>3065</v>
      </c>
      <c r="I2953" t="s">
        <v>59</v>
      </c>
      <c r="J2953" t="s">
        <v>193</v>
      </c>
      <c r="K2953" t="s">
        <v>62</v>
      </c>
      <c r="L2953" t="s">
        <v>63</v>
      </c>
      <c r="M2953" t="s">
        <v>660</v>
      </c>
      <c r="N2953" t="s">
        <v>661</v>
      </c>
      <c r="O2953" t="s">
        <v>662</v>
      </c>
      <c r="P2953" t="s">
        <v>663</v>
      </c>
      <c r="Q2953" t="s">
        <v>664</v>
      </c>
      <c r="R2953" t="s">
        <v>131</v>
      </c>
      <c r="S2953" s="83">
        <v>0</v>
      </c>
      <c r="T2953" s="83">
        <v>67.5</v>
      </c>
      <c r="U2953" s="83">
        <v>-67.5</v>
      </c>
      <c r="V2953" s="83">
        <v>0</v>
      </c>
      <c r="W2953" s="83">
        <v>0</v>
      </c>
      <c r="X2953" s="83">
        <v>0.51993825546005146</v>
      </c>
      <c r="Y2953">
        <v>0</v>
      </c>
      <c r="Z2953" s="83">
        <v>-6.75</v>
      </c>
      <c r="AA2953" s="83">
        <v>-6.2300617445399489</v>
      </c>
    </row>
    <row r="2954" spans="1:27" x14ac:dyDescent="0.25">
      <c r="A2954" t="s">
        <v>1529</v>
      </c>
      <c r="B2954" t="s">
        <v>1529</v>
      </c>
      <c r="C2954" t="s">
        <v>3270</v>
      </c>
      <c r="D2954" t="s">
        <v>3256</v>
      </c>
      <c r="E2954" t="s">
        <v>3271</v>
      </c>
      <c r="F2954" t="s">
        <v>2745</v>
      </c>
      <c r="G2954" t="s">
        <v>2310</v>
      </c>
      <c r="H2954" t="s">
        <v>3065</v>
      </c>
      <c r="I2954" t="s">
        <v>59</v>
      </c>
      <c r="J2954" t="s">
        <v>193</v>
      </c>
      <c r="K2954" t="s">
        <v>62</v>
      </c>
      <c r="L2954" t="s">
        <v>63</v>
      </c>
      <c r="M2954" t="s">
        <v>660</v>
      </c>
      <c r="N2954" t="s">
        <v>661</v>
      </c>
      <c r="O2954" t="s">
        <v>662</v>
      </c>
      <c r="P2954" t="s">
        <v>1166</v>
      </c>
      <c r="Q2954" t="s">
        <v>1167</v>
      </c>
      <c r="R2954" t="s">
        <v>131</v>
      </c>
      <c r="S2954" s="83">
        <v>66.41</v>
      </c>
      <c r="T2954" s="83">
        <v>0</v>
      </c>
      <c r="U2954" s="83">
        <v>66.41</v>
      </c>
      <c r="V2954" s="83">
        <v>0</v>
      </c>
      <c r="W2954" s="83">
        <v>0</v>
      </c>
      <c r="X2954" s="83">
        <v>0</v>
      </c>
      <c r="Y2954">
        <v>0</v>
      </c>
      <c r="Z2954" s="83">
        <v>6.641</v>
      </c>
      <c r="AA2954" s="83">
        <v>6.641</v>
      </c>
    </row>
    <row r="2955" spans="1:27" x14ac:dyDescent="0.25">
      <c r="A2955" t="s">
        <v>1529</v>
      </c>
      <c r="B2955" t="s">
        <v>1529</v>
      </c>
      <c r="C2955" t="s">
        <v>3270</v>
      </c>
      <c r="D2955" t="s">
        <v>3256</v>
      </c>
      <c r="E2955" t="s">
        <v>3271</v>
      </c>
      <c r="F2955" t="s">
        <v>2745</v>
      </c>
      <c r="G2955" t="s">
        <v>2310</v>
      </c>
      <c r="H2955" t="s">
        <v>3065</v>
      </c>
      <c r="I2955" t="s">
        <v>44</v>
      </c>
      <c r="J2955" t="s">
        <v>45</v>
      </c>
      <c r="K2955" t="s">
        <v>46</v>
      </c>
      <c r="L2955" t="s">
        <v>47</v>
      </c>
      <c r="M2955" t="s">
        <v>506</v>
      </c>
      <c r="N2955" t="s">
        <v>507</v>
      </c>
      <c r="O2955" t="s">
        <v>508</v>
      </c>
      <c r="P2955" t="s">
        <v>768</v>
      </c>
      <c r="Q2955" t="s">
        <v>769</v>
      </c>
      <c r="R2955" t="s">
        <v>131</v>
      </c>
      <c r="S2955" s="83">
        <v>42</v>
      </c>
      <c r="T2955" s="83">
        <v>42</v>
      </c>
      <c r="U2955" s="83">
        <v>0</v>
      </c>
      <c r="V2955" s="83">
        <v>0</v>
      </c>
      <c r="W2955" s="83">
        <v>0</v>
      </c>
      <c r="X2955" s="83">
        <v>0.32351713673069871</v>
      </c>
      <c r="Y2955">
        <v>0</v>
      </c>
      <c r="Z2955" s="83">
        <v>0</v>
      </c>
      <c r="AA2955" s="83">
        <v>0.3235171367306986</v>
      </c>
    </row>
    <row r="2956" spans="1:27" x14ac:dyDescent="0.25">
      <c r="A2956" t="s">
        <v>1529</v>
      </c>
      <c r="B2956" t="s">
        <v>1529</v>
      </c>
      <c r="C2956" t="s">
        <v>3270</v>
      </c>
      <c r="D2956" t="s">
        <v>3256</v>
      </c>
      <c r="E2956" t="s">
        <v>3271</v>
      </c>
      <c r="F2956" t="s">
        <v>2745</v>
      </c>
      <c r="G2956" t="s">
        <v>2310</v>
      </c>
      <c r="H2956" t="s">
        <v>3065</v>
      </c>
      <c r="I2956" t="s">
        <v>44</v>
      </c>
      <c r="J2956" t="s">
        <v>45</v>
      </c>
      <c r="K2956" t="s">
        <v>46</v>
      </c>
      <c r="L2956" t="s">
        <v>47</v>
      </c>
      <c r="M2956" t="s">
        <v>506</v>
      </c>
      <c r="N2956" t="s">
        <v>507</v>
      </c>
      <c r="O2956" t="s">
        <v>508</v>
      </c>
      <c r="P2956" t="s">
        <v>772</v>
      </c>
      <c r="Q2956" t="s">
        <v>773</v>
      </c>
      <c r="R2956" t="s">
        <v>131</v>
      </c>
      <c r="S2956" s="83">
        <v>727.45</v>
      </c>
      <c r="T2956" s="83">
        <v>585</v>
      </c>
      <c r="U2956" s="83">
        <v>142.44999999999999</v>
      </c>
      <c r="V2956" s="83">
        <v>0</v>
      </c>
      <c r="W2956" s="83">
        <v>0</v>
      </c>
      <c r="X2956" s="83">
        <v>4.5061315473204457</v>
      </c>
      <c r="Y2956">
        <v>0</v>
      </c>
      <c r="Z2956" s="83">
        <v>14.245000000000001</v>
      </c>
      <c r="AA2956" s="83">
        <v>18.751131547320444</v>
      </c>
    </row>
    <row r="2957" spans="1:27" x14ac:dyDescent="0.25">
      <c r="A2957" t="s">
        <v>1529</v>
      </c>
      <c r="B2957" t="s">
        <v>1529</v>
      </c>
      <c r="C2957" t="s">
        <v>3270</v>
      </c>
      <c r="D2957" t="s">
        <v>3256</v>
      </c>
      <c r="E2957" t="s">
        <v>3271</v>
      </c>
      <c r="F2957" t="s">
        <v>2745</v>
      </c>
      <c r="G2957" t="s">
        <v>2310</v>
      </c>
      <c r="H2957" t="s">
        <v>3065</v>
      </c>
      <c r="I2957" t="s">
        <v>44</v>
      </c>
      <c r="J2957" t="s">
        <v>45</v>
      </c>
      <c r="K2957" t="s">
        <v>46</v>
      </c>
      <c r="L2957" t="s">
        <v>47</v>
      </c>
      <c r="M2957" t="s">
        <v>506</v>
      </c>
      <c r="N2957" t="s">
        <v>507</v>
      </c>
      <c r="O2957" t="s">
        <v>508</v>
      </c>
      <c r="P2957" t="s">
        <v>774</v>
      </c>
      <c r="Q2957" t="s">
        <v>775</v>
      </c>
      <c r="R2957" t="s">
        <v>131</v>
      </c>
      <c r="S2957" s="83">
        <v>68.8</v>
      </c>
      <c r="T2957" s="83">
        <v>0</v>
      </c>
      <c r="U2957" s="83">
        <v>68.8</v>
      </c>
      <c r="V2957" s="83">
        <v>0</v>
      </c>
      <c r="W2957" s="83">
        <v>0</v>
      </c>
      <c r="X2957" s="83">
        <v>0</v>
      </c>
      <c r="Y2957">
        <v>0</v>
      </c>
      <c r="Z2957" s="83">
        <v>6.88</v>
      </c>
      <c r="AA2957" s="83">
        <v>6.88</v>
      </c>
    </row>
    <row r="2958" spans="1:27" x14ac:dyDescent="0.25">
      <c r="A2958" t="s">
        <v>1529</v>
      </c>
      <c r="B2958" t="s">
        <v>1529</v>
      </c>
      <c r="C2958" t="s">
        <v>3270</v>
      </c>
      <c r="D2958" t="s">
        <v>3256</v>
      </c>
      <c r="E2958" t="s">
        <v>3271</v>
      </c>
      <c r="F2958" t="s">
        <v>2745</v>
      </c>
      <c r="G2958" t="s">
        <v>2310</v>
      </c>
      <c r="H2958" t="s">
        <v>3065</v>
      </c>
      <c r="I2958" t="s">
        <v>44</v>
      </c>
      <c r="J2958" t="s">
        <v>45</v>
      </c>
      <c r="K2958" t="s">
        <v>46</v>
      </c>
      <c r="L2958" t="s">
        <v>47</v>
      </c>
      <c r="M2958" t="s">
        <v>506</v>
      </c>
      <c r="N2958" t="s">
        <v>507</v>
      </c>
      <c r="O2958" t="s">
        <v>508</v>
      </c>
      <c r="P2958" t="s">
        <v>758</v>
      </c>
      <c r="Q2958" t="s">
        <v>759</v>
      </c>
      <c r="R2958" t="s">
        <v>131</v>
      </c>
      <c r="S2958" s="83">
        <v>131.38</v>
      </c>
      <c r="T2958" s="83">
        <v>91</v>
      </c>
      <c r="U2958" s="83">
        <v>40.380000000000003</v>
      </c>
      <c r="V2958" s="83">
        <v>0</v>
      </c>
      <c r="W2958" s="83">
        <v>0</v>
      </c>
      <c r="X2958" s="83">
        <v>0.70095379624984711</v>
      </c>
      <c r="Y2958">
        <v>0</v>
      </c>
      <c r="Z2958" s="83">
        <v>4.0380000000000003</v>
      </c>
      <c r="AA2958" s="83">
        <v>4.7389537962498469</v>
      </c>
    </row>
    <row r="2959" spans="1:27" x14ac:dyDescent="0.25">
      <c r="A2959" t="s">
        <v>1529</v>
      </c>
      <c r="B2959" t="s">
        <v>1529</v>
      </c>
      <c r="C2959" t="s">
        <v>3270</v>
      </c>
      <c r="D2959" t="s">
        <v>3256</v>
      </c>
      <c r="E2959" t="s">
        <v>3271</v>
      </c>
      <c r="F2959" t="s">
        <v>2745</v>
      </c>
      <c r="G2959" t="s">
        <v>2310</v>
      </c>
      <c r="H2959" t="s">
        <v>3065</v>
      </c>
      <c r="I2959" t="s">
        <v>44</v>
      </c>
      <c r="J2959" t="s">
        <v>45</v>
      </c>
      <c r="K2959" t="s">
        <v>46</v>
      </c>
      <c r="L2959" t="s">
        <v>47</v>
      </c>
      <c r="M2959" t="s">
        <v>320</v>
      </c>
      <c r="N2959" t="s">
        <v>1074</v>
      </c>
      <c r="O2959" t="s">
        <v>1208</v>
      </c>
      <c r="P2959" t="s">
        <v>2572</v>
      </c>
      <c r="Q2959" t="s">
        <v>2573</v>
      </c>
      <c r="R2959" t="s">
        <v>131</v>
      </c>
      <c r="S2959" s="83">
        <v>47.05</v>
      </c>
      <c r="T2959" s="83">
        <v>46.5</v>
      </c>
      <c r="U2959" s="83">
        <v>0.55000000000000071</v>
      </c>
      <c r="V2959" s="83">
        <v>0</v>
      </c>
      <c r="W2959" s="83">
        <v>0</v>
      </c>
      <c r="X2959" s="83">
        <v>0.3581796870947021</v>
      </c>
      <c r="Y2959">
        <v>0</v>
      </c>
      <c r="Z2959" s="83">
        <v>5.4999999999999938E-2</v>
      </c>
      <c r="AA2959" s="83">
        <v>0.41317968709470176</v>
      </c>
    </row>
    <row r="2960" spans="1:27" x14ac:dyDescent="0.25">
      <c r="A2960" t="s">
        <v>1529</v>
      </c>
      <c r="B2960" t="s">
        <v>1529</v>
      </c>
      <c r="C2960" t="s">
        <v>3270</v>
      </c>
      <c r="D2960" t="s">
        <v>3256</v>
      </c>
      <c r="E2960" t="s">
        <v>3271</v>
      </c>
      <c r="F2960" t="s">
        <v>2745</v>
      </c>
      <c r="G2960" t="s">
        <v>2310</v>
      </c>
      <c r="H2960" t="s">
        <v>3065</v>
      </c>
      <c r="I2960" t="s">
        <v>44</v>
      </c>
      <c r="J2960" t="s">
        <v>45</v>
      </c>
      <c r="K2960" t="s">
        <v>46</v>
      </c>
      <c r="L2960" t="s">
        <v>47</v>
      </c>
      <c r="M2960" t="s">
        <v>320</v>
      </c>
      <c r="N2960" t="s">
        <v>800</v>
      </c>
      <c r="O2960" t="s">
        <v>1538</v>
      </c>
      <c r="P2960" t="s">
        <v>978</v>
      </c>
      <c r="Q2960" t="s">
        <v>979</v>
      </c>
      <c r="R2960" t="s">
        <v>131</v>
      </c>
      <c r="S2960" s="83">
        <v>60</v>
      </c>
      <c r="T2960" s="83">
        <v>30</v>
      </c>
      <c r="U2960" s="83">
        <v>30</v>
      </c>
      <c r="V2960" s="83">
        <v>0</v>
      </c>
      <c r="W2960" s="83">
        <v>0</v>
      </c>
      <c r="X2960" s="83">
        <v>0.23108366909335618</v>
      </c>
      <c r="Y2960">
        <v>0</v>
      </c>
      <c r="Z2960" s="83">
        <v>3</v>
      </c>
      <c r="AA2960" s="83">
        <v>3.2310836690933562</v>
      </c>
    </row>
    <row r="2961" spans="1:27" x14ac:dyDescent="0.25">
      <c r="A2961" t="s">
        <v>1529</v>
      </c>
      <c r="B2961" t="s">
        <v>1529</v>
      </c>
      <c r="C2961" t="s">
        <v>3270</v>
      </c>
      <c r="D2961" t="s">
        <v>3256</v>
      </c>
      <c r="E2961" t="s">
        <v>3271</v>
      </c>
      <c r="F2961" t="s">
        <v>2745</v>
      </c>
      <c r="G2961" t="s">
        <v>2310</v>
      </c>
      <c r="H2961" t="s">
        <v>3065</v>
      </c>
      <c r="I2961" t="s">
        <v>44</v>
      </c>
      <c r="J2961" t="s">
        <v>45</v>
      </c>
      <c r="K2961" t="s">
        <v>46</v>
      </c>
      <c r="L2961" t="s">
        <v>47</v>
      </c>
      <c r="M2961" t="s">
        <v>320</v>
      </c>
      <c r="N2961" t="s">
        <v>800</v>
      </c>
      <c r="O2961" t="s">
        <v>801</v>
      </c>
      <c r="P2961" t="s">
        <v>1078</v>
      </c>
      <c r="Q2961" t="s">
        <v>1079</v>
      </c>
      <c r="R2961" t="s">
        <v>131</v>
      </c>
      <c r="S2961" s="83">
        <v>0</v>
      </c>
      <c r="T2961" s="83">
        <v>0</v>
      </c>
      <c r="U2961" s="83">
        <v>0</v>
      </c>
      <c r="V2961" s="83">
        <v>0</v>
      </c>
      <c r="W2961" s="83">
        <v>0</v>
      </c>
      <c r="X2961" s="83">
        <v>0</v>
      </c>
      <c r="Y2961">
        <v>0</v>
      </c>
      <c r="Z2961" s="83">
        <v>0</v>
      </c>
      <c r="AA2961" s="83">
        <v>0</v>
      </c>
    </row>
    <row r="2962" spans="1:27" x14ac:dyDescent="0.25">
      <c r="A2962" t="s">
        <v>1529</v>
      </c>
      <c r="B2962" t="s">
        <v>1529</v>
      </c>
      <c r="C2962" t="s">
        <v>3270</v>
      </c>
      <c r="D2962" t="s">
        <v>3256</v>
      </c>
      <c r="E2962" t="s">
        <v>3271</v>
      </c>
      <c r="F2962" t="s">
        <v>2745</v>
      </c>
      <c r="G2962" t="s">
        <v>2310</v>
      </c>
      <c r="H2962" t="s">
        <v>3065</v>
      </c>
      <c r="I2962" t="s">
        <v>44</v>
      </c>
      <c r="J2962" t="s">
        <v>45</v>
      </c>
      <c r="K2962" t="s">
        <v>98</v>
      </c>
      <c r="L2962" t="s">
        <v>99</v>
      </c>
      <c r="M2962" t="s">
        <v>396</v>
      </c>
      <c r="N2962" t="s">
        <v>947</v>
      </c>
      <c r="O2962" t="s">
        <v>948</v>
      </c>
      <c r="P2962" t="s">
        <v>949</v>
      </c>
      <c r="Q2962" t="s">
        <v>950</v>
      </c>
      <c r="R2962" t="s">
        <v>131</v>
      </c>
      <c r="S2962" s="83">
        <v>18701.400000000001</v>
      </c>
      <c r="T2962" s="83">
        <v>5970.4</v>
      </c>
      <c r="U2962" s="83">
        <v>12731.000000000002</v>
      </c>
      <c r="V2962" s="83">
        <v>0</v>
      </c>
      <c r="W2962" s="83">
        <v>0</v>
      </c>
      <c r="X2962" s="83">
        <v>45.988731265165796</v>
      </c>
      <c r="Y2962">
        <v>0</v>
      </c>
      <c r="Z2962" s="83">
        <v>1273.1000000000004</v>
      </c>
      <c r="AA2962" s="83">
        <v>1319.0887312651662</v>
      </c>
    </row>
    <row r="2963" spans="1:27" x14ac:dyDescent="0.25">
      <c r="A2963" t="s">
        <v>1529</v>
      </c>
      <c r="B2963" t="s">
        <v>1529</v>
      </c>
      <c r="C2963" t="s">
        <v>3270</v>
      </c>
      <c r="D2963" t="s">
        <v>3256</v>
      </c>
      <c r="E2963" t="s">
        <v>3271</v>
      </c>
      <c r="F2963" t="s">
        <v>2745</v>
      </c>
      <c r="G2963" t="s">
        <v>2310</v>
      </c>
      <c r="H2963" t="s">
        <v>3065</v>
      </c>
      <c r="I2963" t="s">
        <v>44</v>
      </c>
      <c r="J2963" t="s">
        <v>45</v>
      </c>
      <c r="K2963" t="s">
        <v>98</v>
      </c>
      <c r="L2963" t="s">
        <v>99</v>
      </c>
      <c r="M2963" t="s">
        <v>396</v>
      </c>
      <c r="N2963" t="s">
        <v>947</v>
      </c>
      <c r="O2963" t="s">
        <v>948</v>
      </c>
      <c r="P2963" t="s">
        <v>2153</v>
      </c>
      <c r="Q2963" t="s">
        <v>2154</v>
      </c>
      <c r="R2963" t="s">
        <v>131</v>
      </c>
      <c r="S2963" s="83">
        <v>6672.8</v>
      </c>
      <c r="T2963" s="83">
        <v>351.2</v>
      </c>
      <c r="U2963" s="83">
        <v>6321.6</v>
      </c>
      <c r="V2963" s="83">
        <v>0</v>
      </c>
      <c r="W2963" s="83">
        <v>0</v>
      </c>
      <c r="X2963" s="83">
        <v>2.7052194861862233</v>
      </c>
      <c r="Y2963">
        <v>0</v>
      </c>
      <c r="Z2963" s="83">
        <v>632.16000000000008</v>
      </c>
      <c r="AA2963" s="83">
        <v>634.86521948618633</v>
      </c>
    </row>
    <row r="2964" spans="1:27" x14ac:dyDescent="0.25">
      <c r="A2964" t="s">
        <v>1529</v>
      </c>
      <c r="B2964" t="s">
        <v>1529</v>
      </c>
      <c r="C2964" t="s">
        <v>3270</v>
      </c>
      <c r="D2964" t="s">
        <v>3256</v>
      </c>
      <c r="E2964" t="s">
        <v>3271</v>
      </c>
      <c r="F2964" t="s">
        <v>2745</v>
      </c>
      <c r="G2964" t="s">
        <v>2310</v>
      </c>
      <c r="H2964" t="s">
        <v>3065</v>
      </c>
      <c r="I2964" t="s">
        <v>44</v>
      </c>
      <c r="J2964" t="s">
        <v>45</v>
      </c>
      <c r="K2964" t="s">
        <v>98</v>
      </c>
      <c r="L2964" t="s">
        <v>99</v>
      </c>
      <c r="M2964" t="s">
        <v>396</v>
      </c>
      <c r="N2964" t="s">
        <v>947</v>
      </c>
      <c r="O2964" t="s">
        <v>948</v>
      </c>
      <c r="P2964" t="s">
        <v>2658</v>
      </c>
      <c r="Q2964" t="s">
        <v>2659</v>
      </c>
      <c r="R2964" t="s">
        <v>131</v>
      </c>
      <c r="S2964" s="83">
        <v>3863.2</v>
      </c>
      <c r="T2964" s="83">
        <v>0</v>
      </c>
      <c r="U2964" s="83">
        <v>3863.2</v>
      </c>
      <c r="V2964" s="83">
        <v>0</v>
      </c>
      <c r="W2964" s="83">
        <v>0</v>
      </c>
      <c r="X2964" s="83">
        <v>0</v>
      </c>
      <c r="Y2964">
        <v>0</v>
      </c>
      <c r="Z2964" s="83">
        <v>386.32</v>
      </c>
      <c r="AA2964" s="83">
        <v>386.32</v>
      </c>
    </row>
    <row r="2965" spans="1:27" x14ac:dyDescent="0.25">
      <c r="A2965" t="s">
        <v>1529</v>
      </c>
      <c r="B2965" t="s">
        <v>1529</v>
      </c>
      <c r="C2965" t="s">
        <v>3270</v>
      </c>
      <c r="D2965" t="s">
        <v>3256</v>
      </c>
      <c r="E2965" t="s">
        <v>3271</v>
      </c>
      <c r="F2965" t="s">
        <v>2745</v>
      </c>
      <c r="G2965" t="s">
        <v>2310</v>
      </c>
      <c r="H2965" t="s">
        <v>3065</v>
      </c>
      <c r="I2965" t="s">
        <v>44</v>
      </c>
      <c r="J2965" t="s">
        <v>45</v>
      </c>
      <c r="K2965" t="s">
        <v>98</v>
      </c>
      <c r="L2965" t="s">
        <v>99</v>
      </c>
      <c r="M2965" t="s">
        <v>396</v>
      </c>
      <c r="N2965" t="s">
        <v>947</v>
      </c>
      <c r="O2965" t="s">
        <v>948</v>
      </c>
      <c r="P2965" t="s">
        <v>2155</v>
      </c>
      <c r="Q2965" t="s">
        <v>2156</v>
      </c>
      <c r="R2965" t="s">
        <v>131</v>
      </c>
      <c r="S2965" s="83">
        <v>351.2</v>
      </c>
      <c r="T2965" s="83">
        <v>526.79999999999995</v>
      </c>
      <c r="U2965" s="83">
        <v>-175.59999999999997</v>
      </c>
      <c r="V2965" s="83">
        <v>0</v>
      </c>
      <c r="W2965" s="83">
        <v>0</v>
      </c>
      <c r="X2965" s="83">
        <v>4.057829229279335</v>
      </c>
      <c r="Y2965">
        <v>0</v>
      </c>
      <c r="Z2965" s="83">
        <v>-17.560000000000002</v>
      </c>
      <c r="AA2965" s="83">
        <v>-13.502170770720667</v>
      </c>
    </row>
    <row r="2966" spans="1:27" x14ac:dyDescent="0.25">
      <c r="A2966" t="s">
        <v>1529</v>
      </c>
      <c r="B2966" t="s">
        <v>1529</v>
      </c>
      <c r="C2966" t="s">
        <v>3270</v>
      </c>
      <c r="D2966" t="s">
        <v>3256</v>
      </c>
      <c r="E2966" t="s">
        <v>3271</v>
      </c>
      <c r="F2966" t="s">
        <v>2745</v>
      </c>
      <c r="G2966" t="s">
        <v>2310</v>
      </c>
      <c r="H2966" t="s">
        <v>3065</v>
      </c>
      <c r="I2966" t="s">
        <v>44</v>
      </c>
      <c r="J2966" t="s">
        <v>45</v>
      </c>
      <c r="K2966" t="s">
        <v>100</v>
      </c>
      <c r="L2966" t="s">
        <v>101</v>
      </c>
      <c r="M2966" t="s">
        <v>401</v>
      </c>
      <c r="N2966" t="s">
        <v>866</v>
      </c>
      <c r="O2966" t="s">
        <v>403</v>
      </c>
      <c r="P2966" t="s">
        <v>1736</v>
      </c>
      <c r="Q2966" t="s">
        <v>1737</v>
      </c>
      <c r="R2966" t="s">
        <v>131</v>
      </c>
      <c r="S2966" s="83">
        <v>0</v>
      </c>
      <c r="T2966" s="83">
        <v>109.92</v>
      </c>
      <c r="U2966" s="83">
        <v>-109.92</v>
      </c>
      <c r="V2966" s="83">
        <v>0</v>
      </c>
      <c r="W2966" s="83">
        <v>0</v>
      </c>
      <c r="X2966" s="83">
        <v>0.84669056355805716</v>
      </c>
      <c r="Y2966">
        <v>0</v>
      </c>
      <c r="Z2966" s="83">
        <v>-10.992000000000001</v>
      </c>
      <c r="AA2966" s="83">
        <v>-10.145309436441943</v>
      </c>
    </row>
    <row r="2967" spans="1:27" x14ac:dyDescent="0.25">
      <c r="A2967" t="s">
        <v>1529</v>
      </c>
      <c r="B2967" t="s">
        <v>1529</v>
      </c>
      <c r="C2967" t="s">
        <v>3270</v>
      </c>
      <c r="D2967" t="s">
        <v>3256</v>
      </c>
      <c r="E2967" t="s">
        <v>3271</v>
      </c>
      <c r="F2967" t="s">
        <v>2745</v>
      </c>
      <c r="G2967" t="s">
        <v>2310</v>
      </c>
      <c r="H2967" t="s">
        <v>3065</v>
      </c>
      <c r="I2967" t="s">
        <v>44</v>
      </c>
      <c r="J2967" t="s">
        <v>45</v>
      </c>
      <c r="K2967" t="s">
        <v>100</v>
      </c>
      <c r="L2967" t="s">
        <v>101</v>
      </c>
      <c r="M2967" t="s">
        <v>401</v>
      </c>
      <c r="N2967" t="s">
        <v>402</v>
      </c>
      <c r="O2967" t="s">
        <v>403</v>
      </c>
      <c r="P2967" t="s">
        <v>3272</v>
      </c>
      <c r="Q2967" t="s">
        <v>3273</v>
      </c>
      <c r="R2967" t="s">
        <v>131</v>
      </c>
      <c r="S2967" s="83">
        <v>83.02</v>
      </c>
      <c r="T2967" s="83">
        <v>0</v>
      </c>
      <c r="U2967" s="83">
        <v>83.02</v>
      </c>
      <c r="V2967" s="83">
        <v>0</v>
      </c>
      <c r="W2967" s="83">
        <v>0</v>
      </c>
      <c r="X2967" s="83">
        <v>0</v>
      </c>
      <c r="Y2967">
        <v>0</v>
      </c>
      <c r="Z2967" s="83">
        <v>8.3019999999999996</v>
      </c>
      <c r="AA2967" s="83">
        <v>8.3019999999999996</v>
      </c>
    </row>
    <row r="2968" spans="1:27" x14ac:dyDescent="0.25">
      <c r="A2968" t="s">
        <v>1529</v>
      </c>
      <c r="B2968" t="s">
        <v>1529</v>
      </c>
      <c r="C2968" t="s">
        <v>3270</v>
      </c>
      <c r="D2968" t="s">
        <v>3256</v>
      </c>
      <c r="E2968" t="s">
        <v>3271</v>
      </c>
      <c r="F2968" t="s">
        <v>2745</v>
      </c>
      <c r="G2968" t="s">
        <v>2310</v>
      </c>
      <c r="H2968" t="s">
        <v>3065</v>
      </c>
      <c r="I2968" t="s">
        <v>44</v>
      </c>
      <c r="J2968" t="s">
        <v>45</v>
      </c>
      <c r="K2968" t="s">
        <v>100</v>
      </c>
      <c r="L2968" t="s">
        <v>101</v>
      </c>
      <c r="M2968" t="s">
        <v>401</v>
      </c>
      <c r="N2968" t="s">
        <v>402</v>
      </c>
      <c r="O2968" t="s">
        <v>836</v>
      </c>
      <c r="P2968" t="s">
        <v>837</v>
      </c>
      <c r="Q2968" t="s">
        <v>838</v>
      </c>
      <c r="R2968" t="s">
        <v>131</v>
      </c>
      <c r="S2968" s="83">
        <v>576.16000000000008</v>
      </c>
      <c r="T2968" s="83">
        <v>99.1</v>
      </c>
      <c r="U2968" s="83">
        <v>477.06</v>
      </c>
      <c r="V2968" s="83">
        <v>0</v>
      </c>
      <c r="W2968" s="83">
        <v>0</v>
      </c>
      <c r="X2968" s="83">
        <v>0.7633463869050533</v>
      </c>
      <c r="Y2968">
        <v>0</v>
      </c>
      <c r="Z2968" s="83">
        <v>47.706000000000003</v>
      </c>
      <c r="AA2968" s="83">
        <v>48.469346386905059</v>
      </c>
    </row>
    <row r="2969" spans="1:27" x14ac:dyDescent="0.25">
      <c r="A2969" t="s">
        <v>1529</v>
      </c>
      <c r="B2969" t="s">
        <v>1529</v>
      </c>
      <c r="C2969" t="s">
        <v>3270</v>
      </c>
      <c r="D2969" t="s">
        <v>3256</v>
      </c>
      <c r="E2969" t="s">
        <v>3271</v>
      </c>
      <c r="F2969" t="s">
        <v>2745</v>
      </c>
      <c r="G2969" t="s">
        <v>2310</v>
      </c>
      <c r="H2969" t="s">
        <v>3065</v>
      </c>
      <c r="I2969" t="s">
        <v>44</v>
      </c>
      <c r="J2969" t="s">
        <v>45</v>
      </c>
      <c r="K2969" t="s">
        <v>100</v>
      </c>
      <c r="L2969" t="s">
        <v>101</v>
      </c>
      <c r="M2969" t="s">
        <v>401</v>
      </c>
      <c r="N2969" t="s">
        <v>839</v>
      </c>
      <c r="O2969" t="s">
        <v>836</v>
      </c>
      <c r="P2969" t="s">
        <v>840</v>
      </c>
      <c r="Q2969" t="s">
        <v>841</v>
      </c>
      <c r="R2969" t="s">
        <v>131</v>
      </c>
      <c r="S2969" s="83">
        <v>290.86</v>
      </c>
      <c r="T2969" s="83">
        <v>321.3</v>
      </c>
      <c r="U2969" s="83">
        <v>-30.440000000000026</v>
      </c>
      <c r="V2969" s="83">
        <v>0</v>
      </c>
      <c r="W2969" s="83">
        <v>0</v>
      </c>
      <c r="X2969" s="83">
        <v>2.4749060959898448</v>
      </c>
      <c r="Y2969">
        <v>0</v>
      </c>
      <c r="Z2969" s="83">
        <v>-3.0440000000000005</v>
      </c>
      <c r="AA2969" s="83">
        <v>-0.56909390401015614</v>
      </c>
    </row>
    <row r="2970" spans="1:27" x14ac:dyDescent="0.25">
      <c r="A2970" t="s">
        <v>1529</v>
      </c>
      <c r="B2970" t="s">
        <v>1529</v>
      </c>
      <c r="C2970" t="s">
        <v>3270</v>
      </c>
      <c r="D2970" t="s">
        <v>3256</v>
      </c>
      <c r="E2970" t="s">
        <v>3271</v>
      </c>
      <c r="F2970" t="s">
        <v>2745</v>
      </c>
      <c r="G2970" t="s">
        <v>2310</v>
      </c>
      <c r="H2970" t="s">
        <v>3065</v>
      </c>
      <c r="I2970" t="s">
        <v>44</v>
      </c>
      <c r="J2970" t="s">
        <v>45</v>
      </c>
      <c r="K2970" t="s">
        <v>102</v>
      </c>
      <c r="L2970" t="s">
        <v>103</v>
      </c>
      <c r="M2970" t="s">
        <v>516</v>
      </c>
      <c r="N2970" t="s">
        <v>867</v>
      </c>
      <c r="O2970" t="s">
        <v>868</v>
      </c>
      <c r="P2970" t="s">
        <v>869</v>
      </c>
      <c r="Q2970" t="s">
        <v>870</v>
      </c>
      <c r="R2970" t="s">
        <v>131</v>
      </c>
      <c r="S2970" s="83">
        <v>0</v>
      </c>
      <c r="T2970" s="83">
        <v>145.35000000000002</v>
      </c>
      <c r="U2970" s="83">
        <v>-145.35000000000002</v>
      </c>
      <c r="V2970" s="83">
        <v>0</v>
      </c>
      <c r="W2970" s="83">
        <v>0</v>
      </c>
      <c r="X2970" s="83">
        <v>1.1196003767573111</v>
      </c>
      <c r="Y2970">
        <v>0</v>
      </c>
      <c r="Z2970" s="83">
        <v>-14.535000000000004</v>
      </c>
      <c r="AA2970" s="83">
        <v>-13.415399623242692</v>
      </c>
    </row>
    <row r="2971" spans="1:27" x14ac:dyDescent="0.25">
      <c r="A2971" t="s">
        <v>1529</v>
      </c>
      <c r="B2971" t="s">
        <v>1529</v>
      </c>
      <c r="C2971" t="s">
        <v>3270</v>
      </c>
      <c r="D2971" t="s">
        <v>3256</v>
      </c>
      <c r="E2971" t="s">
        <v>3271</v>
      </c>
      <c r="F2971" t="s">
        <v>2745</v>
      </c>
      <c r="G2971" t="s">
        <v>2310</v>
      </c>
      <c r="H2971" t="s">
        <v>3065</v>
      </c>
      <c r="I2971" t="s">
        <v>44</v>
      </c>
      <c r="J2971" t="s">
        <v>45</v>
      </c>
      <c r="K2971" t="s">
        <v>102</v>
      </c>
      <c r="L2971" t="s">
        <v>103</v>
      </c>
      <c r="M2971" t="s">
        <v>516</v>
      </c>
      <c r="N2971" t="s">
        <v>867</v>
      </c>
      <c r="O2971" t="s">
        <v>868</v>
      </c>
      <c r="P2971" t="s">
        <v>871</v>
      </c>
      <c r="Q2971" t="s">
        <v>872</v>
      </c>
      <c r="R2971" t="s">
        <v>131</v>
      </c>
      <c r="S2971" s="83">
        <v>0</v>
      </c>
      <c r="T2971" s="83">
        <v>136.80000000000001</v>
      </c>
      <c r="U2971" s="83">
        <v>-136.80000000000001</v>
      </c>
      <c r="V2971" s="83">
        <v>0</v>
      </c>
      <c r="W2971" s="83">
        <v>0</v>
      </c>
      <c r="X2971" s="83">
        <v>1.0537415310657043</v>
      </c>
      <c r="Y2971">
        <v>0</v>
      </c>
      <c r="Z2971" s="83">
        <v>-13.680000000000001</v>
      </c>
      <c r="AA2971" s="83">
        <v>-12.626258468934298</v>
      </c>
    </row>
    <row r="2972" spans="1:27" x14ac:dyDescent="0.25">
      <c r="A2972" t="s">
        <v>1529</v>
      </c>
      <c r="B2972" t="s">
        <v>1529</v>
      </c>
      <c r="C2972" t="s">
        <v>3270</v>
      </c>
      <c r="D2972" t="s">
        <v>3256</v>
      </c>
      <c r="E2972" t="s">
        <v>3271</v>
      </c>
      <c r="F2972" t="s">
        <v>2745</v>
      </c>
      <c r="G2972" t="s">
        <v>2310</v>
      </c>
      <c r="H2972" t="s">
        <v>3065</v>
      </c>
      <c r="I2972" t="s">
        <v>44</v>
      </c>
      <c r="J2972" t="s">
        <v>45</v>
      </c>
      <c r="K2972" t="s">
        <v>102</v>
      </c>
      <c r="L2972" t="s">
        <v>103</v>
      </c>
      <c r="M2972" t="s">
        <v>516</v>
      </c>
      <c r="N2972" t="s">
        <v>517</v>
      </c>
      <c r="O2972" t="s">
        <v>518</v>
      </c>
      <c r="P2972" t="s">
        <v>519</v>
      </c>
      <c r="Q2972" t="s">
        <v>520</v>
      </c>
      <c r="R2972" t="s">
        <v>131</v>
      </c>
      <c r="S2972" s="83">
        <v>5472.72</v>
      </c>
      <c r="T2972" s="83">
        <v>0</v>
      </c>
      <c r="U2972" s="83">
        <v>5472.72</v>
      </c>
      <c r="V2972" s="83">
        <v>0</v>
      </c>
      <c r="W2972" s="83">
        <v>0</v>
      </c>
      <c r="X2972" s="83">
        <v>0</v>
      </c>
      <c r="Y2972">
        <v>0</v>
      </c>
      <c r="Z2972" s="83">
        <v>547.27200000000005</v>
      </c>
      <c r="AA2972" s="83">
        <v>547.27200000000005</v>
      </c>
    </row>
    <row r="2973" spans="1:27" x14ac:dyDescent="0.25">
      <c r="A2973" t="s">
        <v>1529</v>
      </c>
      <c r="B2973" t="s">
        <v>1529</v>
      </c>
      <c r="C2973" t="s">
        <v>3270</v>
      </c>
      <c r="D2973" t="s">
        <v>3256</v>
      </c>
      <c r="E2973" t="s">
        <v>3271</v>
      </c>
      <c r="F2973" t="s">
        <v>2745</v>
      </c>
      <c r="G2973" t="s">
        <v>2310</v>
      </c>
      <c r="H2973" t="s">
        <v>3065</v>
      </c>
      <c r="I2973" t="s">
        <v>44</v>
      </c>
      <c r="J2973" t="s">
        <v>45</v>
      </c>
      <c r="K2973" t="s">
        <v>104</v>
      </c>
      <c r="L2973" t="s">
        <v>105</v>
      </c>
      <c r="M2973" t="s">
        <v>938</v>
      </c>
      <c r="N2973" t="s">
        <v>939</v>
      </c>
      <c r="O2973" t="s">
        <v>940</v>
      </c>
      <c r="P2973" t="s">
        <v>980</v>
      </c>
      <c r="Q2973" t="s">
        <v>981</v>
      </c>
      <c r="R2973" t="s">
        <v>131</v>
      </c>
      <c r="S2973" s="83">
        <v>661.96</v>
      </c>
      <c r="T2973" s="83">
        <v>526.08000000000004</v>
      </c>
      <c r="U2973" s="83">
        <v>135.87999999999994</v>
      </c>
      <c r="V2973" s="83">
        <v>0</v>
      </c>
      <c r="W2973" s="83">
        <v>0</v>
      </c>
      <c r="X2973" s="83">
        <v>4.0522832212210949</v>
      </c>
      <c r="Y2973">
        <v>0</v>
      </c>
      <c r="Z2973" s="83">
        <v>13.588000000000001</v>
      </c>
      <c r="AA2973" s="83">
        <v>17.640283221221097</v>
      </c>
    </row>
    <row r="2974" spans="1:27" x14ac:dyDescent="0.25">
      <c r="A2974" t="s">
        <v>1529</v>
      </c>
      <c r="B2974" t="s">
        <v>1529</v>
      </c>
      <c r="C2974" t="s">
        <v>3270</v>
      </c>
      <c r="D2974" t="s">
        <v>3256</v>
      </c>
      <c r="E2974" t="s">
        <v>3271</v>
      </c>
      <c r="F2974" t="s">
        <v>2745</v>
      </c>
      <c r="G2974" t="s">
        <v>2310</v>
      </c>
      <c r="H2974" t="s">
        <v>3065</v>
      </c>
      <c r="I2974" t="s">
        <v>44</v>
      </c>
      <c r="J2974" t="s">
        <v>45</v>
      </c>
      <c r="K2974" t="s">
        <v>104</v>
      </c>
      <c r="L2974" t="s">
        <v>105</v>
      </c>
      <c r="M2974" t="s">
        <v>2662</v>
      </c>
      <c r="N2974" t="s">
        <v>2663</v>
      </c>
      <c r="O2974" t="s">
        <v>1504</v>
      </c>
      <c r="P2974" t="s">
        <v>2664</v>
      </c>
      <c r="Q2974" t="s">
        <v>2665</v>
      </c>
      <c r="R2974" t="s">
        <v>131</v>
      </c>
      <c r="S2974" s="83">
        <v>700</v>
      </c>
      <c r="T2974" s="83">
        <v>0</v>
      </c>
      <c r="U2974" s="83">
        <v>700</v>
      </c>
      <c r="V2974" s="83">
        <v>0</v>
      </c>
      <c r="W2974" s="83">
        <v>0</v>
      </c>
      <c r="X2974" s="83">
        <v>0</v>
      </c>
      <c r="Y2974">
        <v>0</v>
      </c>
      <c r="Z2974" s="83">
        <v>70</v>
      </c>
      <c r="AA2974" s="83">
        <v>70</v>
      </c>
    </row>
    <row r="2975" spans="1:27" x14ac:dyDescent="0.25">
      <c r="A2975" t="s">
        <v>1529</v>
      </c>
      <c r="B2975" t="s">
        <v>1529</v>
      </c>
      <c r="C2975" t="s">
        <v>3270</v>
      </c>
      <c r="D2975" t="s">
        <v>3256</v>
      </c>
      <c r="E2975" t="s">
        <v>3271</v>
      </c>
      <c r="F2975" t="s">
        <v>2745</v>
      </c>
      <c r="G2975" t="s">
        <v>2310</v>
      </c>
      <c r="H2975" t="s">
        <v>3065</v>
      </c>
      <c r="I2975" t="s">
        <v>44</v>
      </c>
      <c r="J2975" t="s">
        <v>45</v>
      </c>
      <c r="K2975" t="s">
        <v>104</v>
      </c>
      <c r="L2975" t="s">
        <v>105</v>
      </c>
      <c r="M2975" t="s">
        <v>2662</v>
      </c>
      <c r="N2975" t="s">
        <v>2663</v>
      </c>
      <c r="O2975" t="s">
        <v>1504</v>
      </c>
      <c r="P2975" t="s">
        <v>2690</v>
      </c>
      <c r="Q2975" t="s">
        <v>2691</v>
      </c>
      <c r="R2975" t="s">
        <v>131</v>
      </c>
      <c r="S2975" s="83">
        <v>0</v>
      </c>
      <c r="T2975" s="83">
        <v>616</v>
      </c>
      <c r="U2975" s="83">
        <v>-616</v>
      </c>
      <c r="V2975" s="83">
        <v>0</v>
      </c>
      <c r="W2975" s="83">
        <v>0</v>
      </c>
      <c r="X2975" s="83">
        <v>4.7449180053835809</v>
      </c>
      <c r="Y2975">
        <v>0</v>
      </c>
      <c r="Z2975" s="83">
        <v>-61.6</v>
      </c>
      <c r="AA2975" s="83">
        <v>-56.85508199461642</v>
      </c>
    </row>
    <row r="2976" spans="1:27" x14ac:dyDescent="0.25">
      <c r="A2976" t="s">
        <v>1529</v>
      </c>
      <c r="B2976" t="s">
        <v>1529</v>
      </c>
      <c r="C2976" t="s">
        <v>3270</v>
      </c>
      <c r="D2976" t="s">
        <v>3256</v>
      </c>
      <c r="E2976" t="s">
        <v>3271</v>
      </c>
      <c r="F2976" t="s">
        <v>2745</v>
      </c>
      <c r="G2976" t="s">
        <v>2310</v>
      </c>
      <c r="H2976" t="s">
        <v>3065</v>
      </c>
      <c r="I2976" t="s">
        <v>44</v>
      </c>
      <c r="J2976" t="s">
        <v>106</v>
      </c>
      <c r="K2976" t="s">
        <v>107</v>
      </c>
      <c r="L2976" t="s">
        <v>108</v>
      </c>
      <c r="M2976" t="s">
        <v>1277</v>
      </c>
      <c r="N2976" t="s">
        <v>1278</v>
      </c>
      <c r="O2976" t="s">
        <v>580</v>
      </c>
      <c r="P2976" t="s">
        <v>1826</v>
      </c>
      <c r="Q2976" t="s">
        <v>1827</v>
      </c>
      <c r="R2976" t="s">
        <v>131</v>
      </c>
      <c r="S2976" s="83">
        <v>0</v>
      </c>
      <c r="T2976" s="83">
        <v>157.19999999999999</v>
      </c>
      <c r="U2976" s="83">
        <v>-157.19999999999999</v>
      </c>
      <c r="V2976" s="83">
        <v>0</v>
      </c>
      <c r="W2976" s="83">
        <v>0</v>
      </c>
      <c r="X2976" s="83">
        <v>1.2108784260491863</v>
      </c>
      <c r="Y2976">
        <v>0</v>
      </c>
      <c r="Z2976" s="83">
        <v>-15.719999999999999</v>
      </c>
      <c r="AA2976" s="83">
        <v>-14.509121573950813</v>
      </c>
    </row>
    <row r="2977" spans="1:27" x14ac:dyDescent="0.25">
      <c r="A2977" t="s">
        <v>1529</v>
      </c>
      <c r="B2977" t="s">
        <v>1529</v>
      </c>
      <c r="C2977" t="s">
        <v>3270</v>
      </c>
      <c r="D2977" t="s">
        <v>3256</v>
      </c>
      <c r="E2977" t="s">
        <v>3271</v>
      </c>
      <c r="F2977" t="s">
        <v>2745</v>
      </c>
      <c r="G2977" t="s">
        <v>2310</v>
      </c>
      <c r="H2977" t="s">
        <v>3065</v>
      </c>
      <c r="I2977" t="s">
        <v>44</v>
      </c>
      <c r="J2977" t="s">
        <v>106</v>
      </c>
      <c r="K2977" t="s">
        <v>107</v>
      </c>
      <c r="L2977" t="s">
        <v>108</v>
      </c>
      <c r="M2977" t="s">
        <v>1277</v>
      </c>
      <c r="N2977" t="s">
        <v>1278</v>
      </c>
      <c r="O2977" t="s">
        <v>1282</v>
      </c>
      <c r="P2977" t="s">
        <v>2489</v>
      </c>
      <c r="Q2977" t="s">
        <v>2490</v>
      </c>
      <c r="R2977" t="s">
        <v>131</v>
      </c>
      <c r="S2977" s="83">
        <v>12822.46</v>
      </c>
      <c r="T2977" s="83">
        <v>3100.8</v>
      </c>
      <c r="U2977" s="83">
        <v>9721.66</v>
      </c>
      <c r="V2977" s="83">
        <v>0</v>
      </c>
      <c r="W2977" s="83">
        <v>0</v>
      </c>
      <c r="X2977" s="83">
        <v>23.884808037489297</v>
      </c>
      <c r="Y2977">
        <v>0</v>
      </c>
      <c r="Z2977" s="83">
        <v>972.16599999999994</v>
      </c>
      <c r="AA2977" s="83">
        <v>996.05080803748922</v>
      </c>
    </row>
    <row r="2978" spans="1:27" x14ac:dyDescent="0.25">
      <c r="A2978" t="s">
        <v>1529</v>
      </c>
      <c r="B2978" t="s">
        <v>1529</v>
      </c>
      <c r="C2978" t="s">
        <v>3270</v>
      </c>
      <c r="D2978" t="s">
        <v>3256</v>
      </c>
      <c r="E2978" t="s">
        <v>3271</v>
      </c>
      <c r="F2978" t="s">
        <v>2745</v>
      </c>
      <c r="G2978" t="s">
        <v>2310</v>
      </c>
      <c r="H2978" t="s">
        <v>3065</v>
      </c>
      <c r="I2978" t="s">
        <v>44</v>
      </c>
      <c r="J2978" t="s">
        <v>106</v>
      </c>
      <c r="K2978" t="s">
        <v>107</v>
      </c>
      <c r="L2978" t="s">
        <v>108</v>
      </c>
      <c r="M2978" t="s">
        <v>1277</v>
      </c>
      <c r="N2978" t="s">
        <v>1278</v>
      </c>
      <c r="O2978" t="s">
        <v>1279</v>
      </c>
      <c r="P2978" t="s">
        <v>1280</v>
      </c>
      <c r="Q2978" t="s">
        <v>1281</v>
      </c>
      <c r="R2978" t="s">
        <v>131</v>
      </c>
      <c r="S2978" s="83">
        <v>5375.5</v>
      </c>
      <c r="T2978" s="83">
        <v>1547.7</v>
      </c>
      <c r="U2978" s="83">
        <v>3827.8</v>
      </c>
      <c r="V2978" s="83">
        <v>0</v>
      </c>
      <c r="W2978" s="83">
        <v>0</v>
      </c>
      <c r="X2978" s="83">
        <v>11.921606488526246</v>
      </c>
      <c r="Y2978">
        <v>0</v>
      </c>
      <c r="Z2978" s="83">
        <v>382.78000000000003</v>
      </c>
      <c r="AA2978" s="83">
        <v>394.70160648852629</v>
      </c>
    </row>
    <row r="2979" spans="1:27" x14ac:dyDescent="0.25">
      <c r="A2979" t="s">
        <v>1529</v>
      </c>
      <c r="B2979" t="s">
        <v>1529</v>
      </c>
      <c r="C2979" t="s">
        <v>3274</v>
      </c>
      <c r="D2979" t="s">
        <v>3275</v>
      </c>
      <c r="E2979" t="s">
        <v>3276</v>
      </c>
      <c r="F2979" t="s">
        <v>2745</v>
      </c>
      <c r="G2979" t="s">
        <v>2310</v>
      </c>
      <c r="H2979" t="s">
        <v>3277</v>
      </c>
      <c r="I2979" t="s">
        <v>59</v>
      </c>
      <c r="J2979" t="s">
        <v>127</v>
      </c>
      <c r="K2979" t="s">
        <v>75</v>
      </c>
      <c r="L2979" t="s">
        <v>76</v>
      </c>
      <c r="M2979" t="s">
        <v>133</v>
      </c>
      <c r="N2979" t="s">
        <v>149</v>
      </c>
      <c r="O2979" t="s">
        <v>150</v>
      </c>
      <c r="P2979" t="s">
        <v>151</v>
      </c>
      <c r="Q2979" t="s">
        <v>152</v>
      </c>
      <c r="R2979" t="s">
        <v>131</v>
      </c>
      <c r="S2979" s="83">
        <v>629.5</v>
      </c>
      <c r="T2979" s="83">
        <v>0</v>
      </c>
      <c r="U2979" s="83">
        <v>629.5</v>
      </c>
      <c r="V2979" s="83">
        <v>0</v>
      </c>
      <c r="W2979" s="83">
        <v>0</v>
      </c>
      <c r="X2979" s="83">
        <v>0</v>
      </c>
      <c r="Y2979">
        <v>0</v>
      </c>
      <c r="Z2979" s="83">
        <v>62.95</v>
      </c>
      <c r="AA2979" s="83">
        <v>62.95</v>
      </c>
    </row>
    <row r="2980" spans="1:27" x14ac:dyDescent="0.25">
      <c r="A2980" t="s">
        <v>1529</v>
      </c>
      <c r="B2980" t="s">
        <v>1529</v>
      </c>
      <c r="C2980" t="s">
        <v>3274</v>
      </c>
      <c r="D2980" t="s">
        <v>3275</v>
      </c>
      <c r="E2980" t="s">
        <v>3276</v>
      </c>
      <c r="F2980" t="s">
        <v>2745</v>
      </c>
      <c r="G2980" t="s">
        <v>2310</v>
      </c>
      <c r="H2980" t="s">
        <v>3277</v>
      </c>
      <c r="I2980" t="s">
        <v>59</v>
      </c>
      <c r="J2980" t="s">
        <v>127</v>
      </c>
      <c r="K2980" t="s">
        <v>75</v>
      </c>
      <c r="L2980" t="s">
        <v>76</v>
      </c>
      <c r="M2980" t="s">
        <v>133</v>
      </c>
      <c r="N2980" t="s">
        <v>149</v>
      </c>
      <c r="O2980" t="s">
        <v>150</v>
      </c>
      <c r="P2980" t="s">
        <v>376</v>
      </c>
      <c r="Q2980" t="s">
        <v>377</v>
      </c>
      <c r="R2980" t="s">
        <v>131</v>
      </c>
      <c r="S2980" s="83">
        <v>11411.25</v>
      </c>
      <c r="T2980" s="83">
        <v>13212.899999999998</v>
      </c>
      <c r="U2980" s="83">
        <v>-1801.6499999999996</v>
      </c>
      <c r="V2980" s="83">
        <v>0</v>
      </c>
      <c r="W2980" s="83">
        <v>0</v>
      </c>
      <c r="X2980" s="83">
        <v>101.77618037878685</v>
      </c>
      <c r="Y2980">
        <v>0</v>
      </c>
      <c r="Z2980" s="83">
        <v>-180.16499999999988</v>
      </c>
      <c r="AA2980" s="83">
        <v>-78.388819621213059</v>
      </c>
    </row>
    <row r="2981" spans="1:27" x14ac:dyDescent="0.25">
      <c r="A2981" t="s">
        <v>1529</v>
      </c>
      <c r="B2981" t="s">
        <v>1529</v>
      </c>
      <c r="C2981" t="s">
        <v>3274</v>
      </c>
      <c r="D2981" t="s">
        <v>3275</v>
      </c>
      <c r="E2981" t="s">
        <v>3276</v>
      </c>
      <c r="F2981" t="s">
        <v>2745</v>
      </c>
      <c r="G2981" t="s">
        <v>2310</v>
      </c>
      <c r="H2981" t="s">
        <v>3277</v>
      </c>
      <c r="I2981" t="s">
        <v>59</v>
      </c>
      <c r="J2981" t="s">
        <v>127</v>
      </c>
      <c r="K2981" t="s">
        <v>75</v>
      </c>
      <c r="L2981" t="s">
        <v>76</v>
      </c>
      <c r="M2981" t="s">
        <v>133</v>
      </c>
      <c r="N2981" t="s">
        <v>149</v>
      </c>
      <c r="O2981" t="s">
        <v>150</v>
      </c>
      <c r="P2981" t="s">
        <v>1004</v>
      </c>
      <c r="Q2981" t="s">
        <v>1005</v>
      </c>
      <c r="R2981" t="s">
        <v>131</v>
      </c>
      <c r="S2981" s="83">
        <v>296.5</v>
      </c>
      <c r="T2981" s="83">
        <v>1538.5</v>
      </c>
      <c r="U2981" s="83">
        <v>-1242</v>
      </c>
      <c r="V2981" s="83">
        <v>0</v>
      </c>
      <c r="W2981" s="83">
        <v>0</v>
      </c>
      <c r="X2981" s="83">
        <v>11.850740830004284</v>
      </c>
      <c r="Y2981">
        <v>0</v>
      </c>
      <c r="Z2981" s="83">
        <v>-124.19999999999999</v>
      </c>
      <c r="AA2981" s="83">
        <v>-112.34925916999572</v>
      </c>
    </row>
    <row r="2982" spans="1:27" x14ac:dyDescent="0.25">
      <c r="A2982" t="s">
        <v>1529</v>
      </c>
      <c r="B2982" t="s">
        <v>1529</v>
      </c>
      <c r="C2982" t="s">
        <v>3274</v>
      </c>
      <c r="D2982" t="s">
        <v>3275</v>
      </c>
      <c r="E2982" t="s">
        <v>3276</v>
      </c>
      <c r="F2982" t="s">
        <v>2745</v>
      </c>
      <c r="G2982" t="s">
        <v>2310</v>
      </c>
      <c r="H2982" t="s">
        <v>3277</v>
      </c>
      <c r="I2982" t="s">
        <v>59</v>
      </c>
      <c r="J2982" t="s">
        <v>127</v>
      </c>
      <c r="K2982" t="s">
        <v>75</v>
      </c>
      <c r="L2982" t="s">
        <v>76</v>
      </c>
      <c r="M2982" t="s">
        <v>133</v>
      </c>
      <c r="N2982" t="s">
        <v>149</v>
      </c>
      <c r="O2982" t="s">
        <v>150</v>
      </c>
      <c r="P2982" t="s">
        <v>740</v>
      </c>
      <c r="Q2982" t="s">
        <v>741</v>
      </c>
      <c r="R2982" t="s">
        <v>131</v>
      </c>
      <c r="S2982" s="83">
        <v>240.09</v>
      </c>
      <c r="T2982" s="83">
        <v>73.97</v>
      </c>
      <c r="U2982" s="83">
        <v>166.12</v>
      </c>
      <c r="V2982" s="83">
        <v>0</v>
      </c>
      <c r="W2982" s="83">
        <v>0</v>
      </c>
      <c r="X2982" s="83">
        <v>0.5697753000945186</v>
      </c>
      <c r="Y2982">
        <v>0</v>
      </c>
      <c r="Z2982" s="83">
        <v>16.612000000000002</v>
      </c>
      <c r="AA2982" s="83">
        <v>17.181775300094518</v>
      </c>
    </row>
    <row r="2983" spans="1:27" x14ac:dyDescent="0.25">
      <c r="A2983" t="s">
        <v>1529</v>
      </c>
      <c r="B2983" t="s">
        <v>1529</v>
      </c>
      <c r="C2983" t="s">
        <v>3274</v>
      </c>
      <c r="D2983" t="s">
        <v>3275</v>
      </c>
      <c r="E2983" t="s">
        <v>3276</v>
      </c>
      <c r="F2983" t="s">
        <v>2745</v>
      </c>
      <c r="G2983" t="s">
        <v>2310</v>
      </c>
      <c r="H2983" t="s">
        <v>3277</v>
      </c>
      <c r="I2983" t="s">
        <v>59</v>
      </c>
      <c r="J2983" t="s">
        <v>127</v>
      </c>
      <c r="K2983" t="s">
        <v>75</v>
      </c>
      <c r="L2983" t="s">
        <v>76</v>
      </c>
      <c r="M2983" t="s">
        <v>133</v>
      </c>
      <c r="N2983" t="s">
        <v>149</v>
      </c>
      <c r="O2983" t="s">
        <v>150</v>
      </c>
      <c r="P2983" t="s">
        <v>307</v>
      </c>
      <c r="Q2983" t="s">
        <v>308</v>
      </c>
      <c r="R2983" t="s">
        <v>131</v>
      </c>
      <c r="S2983" s="83">
        <v>3883.74</v>
      </c>
      <c r="T2983" s="83">
        <v>3809.82</v>
      </c>
      <c r="U2983" s="83">
        <v>73.919999999999902</v>
      </c>
      <c r="V2983" s="83">
        <v>0</v>
      </c>
      <c r="W2983" s="83">
        <v>0</v>
      </c>
      <c r="X2983" s="83">
        <v>29.346239472841674</v>
      </c>
      <c r="Y2983">
        <v>0</v>
      </c>
      <c r="Z2983" s="83">
        <v>7.392000000000003</v>
      </c>
      <c r="AA2983" s="83">
        <v>36.738239472841705</v>
      </c>
    </row>
    <row r="2984" spans="1:27" x14ac:dyDescent="0.25">
      <c r="A2984" t="s">
        <v>1529</v>
      </c>
      <c r="B2984" t="s">
        <v>1529</v>
      </c>
      <c r="C2984" t="s">
        <v>3274</v>
      </c>
      <c r="D2984" t="s">
        <v>3275</v>
      </c>
      <c r="E2984" t="s">
        <v>3276</v>
      </c>
      <c r="F2984" t="s">
        <v>2745</v>
      </c>
      <c r="G2984" t="s">
        <v>2310</v>
      </c>
      <c r="H2984" t="s">
        <v>3277</v>
      </c>
      <c r="I2984" t="s">
        <v>59</v>
      </c>
      <c r="J2984" t="s">
        <v>127</v>
      </c>
      <c r="K2984" t="s">
        <v>75</v>
      </c>
      <c r="L2984" t="s">
        <v>76</v>
      </c>
      <c r="M2984" t="s">
        <v>133</v>
      </c>
      <c r="N2984" t="s">
        <v>149</v>
      </c>
      <c r="O2984" t="s">
        <v>150</v>
      </c>
      <c r="P2984" t="s">
        <v>2334</v>
      </c>
      <c r="Q2984" t="s">
        <v>2335</v>
      </c>
      <c r="R2984" t="s">
        <v>131</v>
      </c>
      <c r="S2984" s="83">
        <v>0</v>
      </c>
      <c r="T2984" s="83">
        <v>51.4</v>
      </c>
      <c r="U2984" s="83">
        <v>-51.4</v>
      </c>
      <c r="V2984" s="83">
        <v>0</v>
      </c>
      <c r="W2984" s="83">
        <v>0</v>
      </c>
      <c r="X2984" s="83">
        <v>0.39592335304661691</v>
      </c>
      <c r="Y2984">
        <v>0</v>
      </c>
      <c r="Z2984" s="83">
        <v>-5.1400000000000006</v>
      </c>
      <c r="AA2984" s="83">
        <v>-4.7440766469533839</v>
      </c>
    </row>
    <row r="2985" spans="1:27" x14ac:dyDescent="0.25">
      <c r="A2985" t="s">
        <v>1529</v>
      </c>
      <c r="B2985" t="s">
        <v>1529</v>
      </c>
      <c r="C2985" t="s">
        <v>3274</v>
      </c>
      <c r="D2985" t="s">
        <v>3275</v>
      </c>
      <c r="E2985" t="s">
        <v>3276</v>
      </c>
      <c r="F2985" t="s">
        <v>2745</v>
      </c>
      <c r="G2985" t="s">
        <v>2310</v>
      </c>
      <c r="H2985" t="s">
        <v>3277</v>
      </c>
      <c r="I2985" t="s">
        <v>59</v>
      </c>
      <c r="J2985" t="s">
        <v>127</v>
      </c>
      <c r="K2985" t="s">
        <v>75</v>
      </c>
      <c r="L2985" t="s">
        <v>76</v>
      </c>
      <c r="M2985" t="s">
        <v>648</v>
      </c>
      <c r="N2985" t="s">
        <v>649</v>
      </c>
      <c r="O2985" t="s">
        <v>1144</v>
      </c>
      <c r="P2985" t="s">
        <v>1145</v>
      </c>
      <c r="Q2985" t="s">
        <v>1146</v>
      </c>
      <c r="R2985" t="s">
        <v>131</v>
      </c>
      <c r="S2985" s="83">
        <v>60.86</v>
      </c>
      <c r="T2985" s="83">
        <v>30.03</v>
      </c>
      <c r="U2985" s="83">
        <v>30.83</v>
      </c>
      <c r="V2985" s="83">
        <v>0</v>
      </c>
      <c r="W2985" s="83">
        <v>0</v>
      </c>
      <c r="X2985" s="83">
        <v>0.23131475276244956</v>
      </c>
      <c r="Y2985">
        <v>0</v>
      </c>
      <c r="Z2985" s="83">
        <v>3.0830000000000002</v>
      </c>
      <c r="AA2985" s="83">
        <v>3.3143147527624497</v>
      </c>
    </row>
    <row r="2986" spans="1:27" x14ac:dyDescent="0.25">
      <c r="A2986" t="s">
        <v>1529</v>
      </c>
      <c r="B2986" t="s">
        <v>1529</v>
      </c>
      <c r="C2986" t="s">
        <v>3274</v>
      </c>
      <c r="D2986" t="s">
        <v>3275</v>
      </c>
      <c r="E2986" t="s">
        <v>3276</v>
      </c>
      <c r="F2986" t="s">
        <v>2745</v>
      </c>
      <c r="G2986" t="s">
        <v>2310</v>
      </c>
      <c r="H2986" t="s">
        <v>3277</v>
      </c>
      <c r="I2986" t="s">
        <v>59</v>
      </c>
      <c r="J2986" t="s">
        <v>127</v>
      </c>
      <c r="K2986" t="s">
        <v>75</v>
      </c>
      <c r="L2986" t="s">
        <v>76</v>
      </c>
      <c r="M2986" t="s">
        <v>648</v>
      </c>
      <c r="N2986" t="s">
        <v>649</v>
      </c>
      <c r="O2986" t="s">
        <v>650</v>
      </c>
      <c r="P2986" t="s">
        <v>651</v>
      </c>
      <c r="Q2986" t="s">
        <v>652</v>
      </c>
      <c r="R2986" t="s">
        <v>131</v>
      </c>
      <c r="S2986" s="83">
        <v>0</v>
      </c>
      <c r="T2986" s="83">
        <v>12.24</v>
      </c>
      <c r="U2986" s="83">
        <v>-12.24</v>
      </c>
      <c r="V2986" s="83">
        <v>0</v>
      </c>
      <c r="W2986" s="83">
        <v>0</v>
      </c>
      <c r="X2986" s="83">
        <v>9.4282136990089319E-2</v>
      </c>
      <c r="Y2986">
        <v>0</v>
      </c>
      <c r="Z2986" s="83">
        <v>-1.2240000000000002</v>
      </c>
      <c r="AA2986" s="83">
        <v>-1.1297178630099109</v>
      </c>
    </row>
    <row r="2987" spans="1:27" x14ac:dyDescent="0.25">
      <c r="A2987" t="s">
        <v>1529</v>
      </c>
      <c r="B2987" t="s">
        <v>1529</v>
      </c>
      <c r="C2987" t="s">
        <v>3274</v>
      </c>
      <c r="D2987" t="s">
        <v>3275</v>
      </c>
      <c r="E2987" t="s">
        <v>3276</v>
      </c>
      <c r="F2987" t="s">
        <v>2745</v>
      </c>
      <c r="G2987" t="s">
        <v>2310</v>
      </c>
      <c r="H2987" t="s">
        <v>3277</v>
      </c>
      <c r="I2987" t="s">
        <v>59</v>
      </c>
      <c r="J2987" t="s">
        <v>127</v>
      </c>
      <c r="K2987" t="s">
        <v>75</v>
      </c>
      <c r="L2987" t="s">
        <v>76</v>
      </c>
      <c r="M2987" t="s">
        <v>648</v>
      </c>
      <c r="N2987" t="s">
        <v>649</v>
      </c>
      <c r="O2987" t="s">
        <v>1147</v>
      </c>
      <c r="P2987" t="s">
        <v>1148</v>
      </c>
      <c r="Q2987" t="s">
        <v>1149</v>
      </c>
      <c r="R2987" t="s">
        <v>131</v>
      </c>
      <c r="S2987" s="83">
        <v>51.56</v>
      </c>
      <c r="T2987" s="83">
        <v>24.28</v>
      </c>
      <c r="U2987" s="83">
        <v>27.28</v>
      </c>
      <c r="V2987" s="83">
        <v>0</v>
      </c>
      <c r="W2987" s="83">
        <v>0</v>
      </c>
      <c r="X2987" s="83">
        <v>0.18702371618622296</v>
      </c>
      <c r="Y2987">
        <v>0</v>
      </c>
      <c r="Z2987" s="83">
        <v>2.7280000000000002</v>
      </c>
      <c r="AA2987" s="83">
        <v>2.9150237161862234</v>
      </c>
    </row>
    <row r="2988" spans="1:27" x14ac:dyDescent="0.25">
      <c r="A2988" t="s">
        <v>1529</v>
      </c>
      <c r="B2988" t="s">
        <v>1529</v>
      </c>
      <c r="C2988" t="s">
        <v>3274</v>
      </c>
      <c r="D2988" t="s">
        <v>3275</v>
      </c>
      <c r="E2988" t="s">
        <v>3276</v>
      </c>
      <c r="F2988" t="s">
        <v>2745</v>
      </c>
      <c r="G2988" t="s">
        <v>2310</v>
      </c>
      <c r="H2988" t="s">
        <v>3277</v>
      </c>
      <c r="I2988" t="s">
        <v>59</v>
      </c>
      <c r="J2988" t="s">
        <v>193</v>
      </c>
      <c r="K2988" t="s">
        <v>60</v>
      </c>
      <c r="L2988" t="s">
        <v>61</v>
      </c>
      <c r="M2988" t="s">
        <v>194</v>
      </c>
      <c r="N2988" t="s">
        <v>656</v>
      </c>
      <c r="O2988" t="s">
        <v>657</v>
      </c>
      <c r="P2988" t="s">
        <v>1019</v>
      </c>
      <c r="Q2988" t="s">
        <v>1020</v>
      </c>
      <c r="R2988" t="s">
        <v>131</v>
      </c>
      <c r="S2988" s="83">
        <v>187.68</v>
      </c>
      <c r="T2988" s="83">
        <v>212.01999999999998</v>
      </c>
      <c r="U2988" s="83">
        <v>-24.339999999999975</v>
      </c>
      <c r="V2988" s="83">
        <v>0</v>
      </c>
      <c r="W2988" s="83">
        <v>0</v>
      </c>
      <c r="X2988" s="83">
        <v>1.6331453173724459</v>
      </c>
      <c r="Y2988">
        <v>0</v>
      </c>
      <c r="Z2988" s="83">
        <v>-2.4339999999999975</v>
      </c>
      <c r="AA2988" s="83">
        <v>-0.80085468262755199</v>
      </c>
    </row>
    <row r="2989" spans="1:27" x14ac:dyDescent="0.25">
      <c r="A2989" t="s">
        <v>1529</v>
      </c>
      <c r="B2989" t="s">
        <v>1529</v>
      </c>
      <c r="C2989" t="s">
        <v>3274</v>
      </c>
      <c r="D2989" t="s">
        <v>3275</v>
      </c>
      <c r="E2989" t="s">
        <v>3276</v>
      </c>
      <c r="F2989" t="s">
        <v>2745</v>
      </c>
      <c r="G2989" t="s">
        <v>2310</v>
      </c>
      <c r="H2989" t="s">
        <v>3277</v>
      </c>
      <c r="I2989" t="s">
        <v>59</v>
      </c>
      <c r="J2989" t="s">
        <v>193</v>
      </c>
      <c r="K2989" t="s">
        <v>60</v>
      </c>
      <c r="L2989" t="s">
        <v>61</v>
      </c>
      <c r="M2989" t="s">
        <v>194</v>
      </c>
      <c r="N2989" t="s">
        <v>750</v>
      </c>
      <c r="O2989" t="s">
        <v>751</v>
      </c>
      <c r="P2989" t="s">
        <v>1152</v>
      </c>
      <c r="Q2989" t="s">
        <v>1153</v>
      </c>
      <c r="R2989" t="s">
        <v>131</v>
      </c>
      <c r="S2989" s="83">
        <v>3988.1199999999994</v>
      </c>
      <c r="T2989" s="83">
        <v>2892</v>
      </c>
      <c r="U2989" s="83">
        <v>1096.1199999999994</v>
      </c>
      <c r="V2989" s="83">
        <v>0</v>
      </c>
      <c r="W2989" s="83">
        <v>0</v>
      </c>
      <c r="X2989" s="83">
        <v>22.276465700599534</v>
      </c>
      <c r="Y2989">
        <v>0</v>
      </c>
      <c r="Z2989" s="83">
        <v>109.61199999999997</v>
      </c>
      <c r="AA2989" s="83">
        <v>131.88846570059951</v>
      </c>
    </row>
    <row r="2990" spans="1:27" x14ac:dyDescent="0.25">
      <c r="A2990" t="s">
        <v>1529</v>
      </c>
      <c r="B2990" t="s">
        <v>1529</v>
      </c>
      <c r="C2990" t="s">
        <v>3274</v>
      </c>
      <c r="D2990" t="s">
        <v>3275</v>
      </c>
      <c r="E2990" t="s">
        <v>3276</v>
      </c>
      <c r="F2990" t="s">
        <v>2745</v>
      </c>
      <c r="G2990" t="s">
        <v>2310</v>
      </c>
      <c r="H2990" t="s">
        <v>3277</v>
      </c>
      <c r="I2990" t="s">
        <v>59</v>
      </c>
      <c r="J2990" t="s">
        <v>193</v>
      </c>
      <c r="K2990" t="s">
        <v>60</v>
      </c>
      <c r="L2990" t="s">
        <v>61</v>
      </c>
      <c r="M2990" t="s">
        <v>194</v>
      </c>
      <c r="N2990" t="s">
        <v>750</v>
      </c>
      <c r="O2990" t="s">
        <v>751</v>
      </c>
      <c r="P2990" t="s">
        <v>1154</v>
      </c>
      <c r="Q2990" t="s">
        <v>1155</v>
      </c>
      <c r="R2990" t="s">
        <v>131</v>
      </c>
      <c r="S2990" s="83">
        <v>72.989999999999995</v>
      </c>
      <c r="T2990" s="83">
        <v>123</v>
      </c>
      <c r="U2990" s="83">
        <v>-50.010000000000005</v>
      </c>
      <c r="V2990" s="83">
        <v>0</v>
      </c>
      <c r="W2990" s="83">
        <v>0</v>
      </c>
      <c r="X2990" s="83">
        <v>0.94744304328276041</v>
      </c>
      <c r="Y2990">
        <v>0</v>
      </c>
      <c r="Z2990" s="83">
        <v>-5.0010000000000012</v>
      </c>
      <c r="AA2990" s="83">
        <v>-4.0535569567172409</v>
      </c>
    </row>
    <row r="2991" spans="1:27" x14ac:dyDescent="0.25">
      <c r="A2991" t="s">
        <v>1529</v>
      </c>
      <c r="B2991" t="s">
        <v>1529</v>
      </c>
      <c r="C2991" t="s">
        <v>3274</v>
      </c>
      <c r="D2991" t="s">
        <v>3275</v>
      </c>
      <c r="E2991" t="s">
        <v>3276</v>
      </c>
      <c r="F2991" t="s">
        <v>2745</v>
      </c>
      <c r="G2991" t="s">
        <v>2310</v>
      </c>
      <c r="H2991" t="s">
        <v>3277</v>
      </c>
      <c r="I2991" t="s">
        <v>59</v>
      </c>
      <c r="J2991" t="s">
        <v>193</v>
      </c>
      <c r="K2991" t="s">
        <v>60</v>
      </c>
      <c r="L2991" t="s">
        <v>61</v>
      </c>
      <c r="M2991" t="s">
        <v>194</v>
      </c>
      <c r="N2991" t="s">
        <v>195</v>
      </c>
      <c r="O2991" t="s">
        <v>196</v>
      </c>
      <c r="P2991" t="s">
        <v>1156</v>
      </c>
      <c r="Q2991" t="s">
        <v>1157</v>
      </c>
      <c r="R2991" t="s">
        <v>131</v>
      </c>
      <c r="S2991" s="83">
        <v>228</v>
      </c>
      <c r="T2991" s="83">
        <v>0</v>
      </c>
      <c r="U2991" s="83">
        <v>228</v>
      </c>
      <c r="V2991" s="83">
        <v>0</v>
      </c>
      <c r="W2991" s="83">
        <v>0</v>
      </c>
      <c r="X2991" s="83">
        <v>0</v>
      </c>
      <c r="Y2991">
        <v>0</v>
      </c>
      <c r="Z2991" s="83">
        <v>22.8</v>
      </c>
      <c r="AA2991" s="83">
        <v>22.8</v>
      </c>
    </row>
    <row r="2992" spans="1:27" x14ac:dyDescent="0.25">
      <c r="A2992" t="s">
        <v>1529</v>
      </c>
      <c r="B2992" t="s">
        <v>1529</v>
      </c>
      <c r="C2992" t="s">
        <v>3274</v>
      </c>
      <c r="D2992" t="s">
        <v>3275</v>
      </c>
      <c r="E2992" t="s">
        <v>3276</v>
      </c>
      <c r="F2992" t="s">
        <v>2745</v>
      </c>
      <c r="G2992" t="s">
        <v>2310</v>
      </c>
      <c r="H2992" t="s">
        <v>3277</v>
      </c>
      <c r="I2992" t="s">
        <v>59</v>
      </c>
      <c r="J2992" t="s">
        <v>193</v>
      </c>
      <c r="K2992" t="s">
        <v>60</v>
      </c>
      <c r="L2992" t="s">
        <v>61</v>
      </c>
      <c r="M2992" t="s">
        <v>194</v>
      </c>
      <c r="N2992" t="s">
        <v>199</v>
      </c>
      <c r="O2992" t="s">
        <v>200</v>
      </c>
      <c r="P2992" t="s">
        <v>201</v>
      </c>
      <c r="Q2992" t="s">
        <v>202</v>
      </c>
      <c r="R2992" t="s">
        <v>131</v>
      </c>
      <c r="S2992" s="83">
        <v>71.55</v>
      </c>
      <c r="T2992" s="83">
        <v>174.9</v>
      </c>
      <c r="U2992" s="83">
        <v>-103.35000000000001</v>
      </c>
      <c r="V2992" s="83">
        <v>0</v>
      </c>
      <c r="W2992" s="83">
        <v>0</v>
      </c>
      <c r="X2992" s="83">
        <v>1.3472177908142666</v>
      </c>
      <c r="Y2992">
        <v>0</v>
      </c>
      <c r="Z2992" s="83">
        <v>-10.335000000000001</v>
      </c>
      <c r="AA2992" s="83">
        <v>-8.9877822091857347</v>
      </c>
    </row>
    <row r="2993" spans="1:27" x14ac:dyDescent="0.25">
      <c r="A2993" t="s">
        <v>1529</v>
      </c>
      <c r="B2993" t="s">
        <v>1529</v>
      </c>
      <c r="C2993" t="s">
        <v>3274</v>
      </c>
      <c r="D2993" t="s">
        <v>3275</v>
      </c>
      <c r="E2993" t="s">
        <v>3276</v>
      </c>
      <c r="F2993" t="s">
        <v>2745</v>
      </c>
      <c r="G2993" t="s">
        <v>2310</v>
      </c>
      <c r="H2993" t="s">
        <v>3277</v>
      </c>
      <c r="I2993" t="s">
        <v>59</v>
      </c>
      <c r="J2993" t="s">
        <v>193</v>
      </c>
      <c r="K2993" t="s">
        <v>60</v>
      </c>
      <c r="L2993" t="s">
        <v>61</v>
      </c>
      <c r="M2993" t="s">
        <v>194</v>
      </c>
      <c r="N2993" t="s">
        <v>347</v>
      </c>
      <c r="O2993" t="s">
        <v>348</v>
      </c>
      <c r="P2993" t="s">
        <v>1158</v>
      </c>
      <c r="Q2993" t="s">
        <v>1159</v>
      </c>
      <c r="R2993" t="s">
        <v>131</v>
      </c>
      <c r="S2993" s="83">
        <v>132.6</v>
      </c>
      <c r="T2993" s="83">
        <v>193.2</v>
      </c>
      <c r="U2993" s="83">
        <v>-60.600000000000009</v>
      </c>
      <c r="V2993" s="83">
        <v>0</v>
      </c>
      <c r="W2993" s="83">
        <v>0</v>
      </c>
      <c r="X2993" s="83">
        <v>1.4881788289612137</v>
      </c>
      <c r="Y2993">
        <v>0</v>
      </c>
      <c r="Z2993" s="83">
        <v>-6.0600000000000023</v>
      </c>
      <c r="AA2993" s="83">
        <v>-4.5718211710387884</v>
      </c>
    </row>
    <row r="2994" spans="1:27" x14ac:dyDescent="0.25">
      <c r="A2994" t="s">
        <v>1529</v>
      </c>
      <c r="B2994" t="s">
        <v>1529</v>
      </c>
      <c r="C2994" t="s">
        <v>3274</v>
      </c>
      <c r="D2994" t="s">
        <v>3275</v>
      </c>
      <c r="E2994" t="s">
        <v>3276</v>
      </c>
      <c r="F2994" t="s">
        <v>2745</v>
      </c>
      <c r="G2994" t="s">
        <v>2310</v>
      </c>
      <c r="H2994" t="s">
        <v>3277</v>
      </c>
      <c r="I2994" t="s">
        <v>59</v>
      </c>
      <c r="J2994" t="s">
        <v>193</v>
      </c>
      <c r="K2994" t="s">
        <v>60</v>
      </c>
      <c r="L2994" t="s">
        <v>61</v>
      </c>
      <c r="M2994" t="s">
        <v>194</v>
      </c>
      <c r="N2994" t="s">
        <v>311</v>
      </c>
      <c r="O2994" t="s">
        <v>894</v>
      </c>
      <c r="P2994" t="s">
        <v>895</v>
      </c>
      <c r="Q2994" t="s">
        <v>896</v>
      </c>
      <c r="R2994" t="s">
        <v>131</v>
      </c>
      <c r="S2994" s="83">
        <v>7089.6</v>
      </c>
      <c r="T2994" s="83">
        <v>6006.5300000000016</v>
      </c>
      <c r="U2994" s="83">
        <v>1083.0699999999988</v>
      </c>
      <c r="V2994" s="83">
        <v>0</v>
      </c>
      <c r="W2994" s="83">
        <v>0</v>
      </c>
      <c r="X2994" s="83">
        <v>46.267033030643901</v>
      </c>
      <c r="Y2994">
        <v>0</v>
      </c>
      <c r="Z2994" s="83">
        <v>108.3069999999999</v>
      </c>
      <c r="AA2994" s="83">
        <v>154.57403303064382</v>
      </c>
    </row>
    <row r="2995" spans="1:27" x14ac:dyDescent="0.25">
      <c r="A2995" t="s">
        <v>1529</v>
      </c>
      <c r="B2995" t="s">
        <v>1529</v>
      </c>
      <c r="C2995" t="s">
        <v>3274</v>
      </c>
      <c r="D2995" t="s">
        <v>3275</v>
      </c>
      <c r="E2995" t="s">
        <v>3276</v>
      </c>
      <c r="F2995" t="s">
        <v>2745</v>
      </c>
      <c r="G2995" t="s">
        <v>2310</v>
      </c>
      <c r="H2995" t="s">
        <v>3277</v>
      </c>
      <c r="I2995" t="s">
        <v>59</v>
      </c>
      <c r="J2995" t="s">
        <v>193</v>
      </c>
      <c r="K2995" t="s">
        <v>60</v>
      </c>
      <c r="L2995" t="s">
        <v>61</v>
      </c>
      <c r="M2995" t="s">
        <v>194</v>
      </c>
      <c r="N2995" t="s">
        <v>1916</v>
      </c>
      <c r="O2995" t="s">
        <v>1495</v>
      </c>
      <c r="P2995" t="s">
        <v>1923</v>
      </c>
      <c r="Q2995" t="s">
        <v>1924</v>
      </c>
      <c r="R2995" t="s">
        <v>131</v>
      </c>
      <c r="S2995" s="83">
        <v>686.4</v>
      </c>
      <c r="T2995" s="83">
        <v>236.95</v>
      </c>
      <c r="U2995" s="83">
        <v>449.45</v>
      </c>
      <c r="V2995" s="83">
        <v>0</v>
      </c>
      <c r="W2995" s="83">
        <v>0</v>
      </c>
      <c r="X2995" s="83">
        <v>1.8251758463890249</v>
      </c>
      <c r="Y2995">
        <v>0</v>
      </c>
      <c r="Z2995" s="83">
        <v>44.945</v>
      </c>
      <c r="AA2995" s="83">
        <v>46.770175846389023</v>
      </c>
    </row>
    <row r="2996" spans="1:27" x14ac:dyDescent="0.25">
      <c r="A2996" t="s">
        <v>1529</v>
      </c>
      <c r="B2996" t="s">
        <v>1529</v>
      </c>
      <c r="C2996" t="s">
        <v>3274</v>
      </c>
      <c r="D2996" t="s">
        <v>3275</v>
      </c>
      <c r="E2996" t="s">
        <v>3276</v>
      </c>
      <c r="F2996" t="s">
        <v>2745</v>
      </c>
      <c r="G2996" t="s">
        <v>2310</v>
      </c>
      <c r="H2996" t="s">
        <v>3277</v>
      </c>
      <c r="I2996" t="s">
        <v>59</v>
      </c>
      <c r="J2996" t="s">
        <v>193</v>
      </c>
      <c r="K2996" t="s">
        <v>60</v>
      </c>
      <c r="L2996" t="s">
        <v>61</v>
      </c>
      <c r="M2996" t="s">
        <v>194</v>
      </c>
      <c r="N2996" t="s">
        <v>1916</v>
      </c>
      <c r="O2996" t="s">
        <v>1495</v>
      </c>
      <c r="P2996" t="s">
        <v>1919</v>
      </c>
      <c r="Q2996" t="s">
        <v>1920</v>
      </c>
      <c r="R2996" t="s">
        <v>131</v>
      </c>
      <c r="S2996" s="83">
        <v>0</v>
      </c>
      <c r="T2996" s="83">
        <v>813.75</v>
      </c>
      <c r="U2996" s="83">
        <v>-813.75</v>
      </c>
      <c r="V2996" s="83">
        <v>0</v>
      </c>
      <c r="W2996" s="83">
        <v>0</v>
      </c>
      <c r="X2996" s="83">
        <v>6.2681445241572868</v>
      </c>
      <c r="Y2996">
        <v>0</v>
      </c>
      <c r="Z2996" s="83">
        <v>-81.375</v>
      </c>
      <c r="AA2996" s="83">
        <v>-75.106855475842707</v>
      </c>
    </row>
    <row r="2997" spans="1:27" x14ac:dyDescent="0.25">
      <c r="A2997" t="s">
        <v>1529</v>
      </c>
      <c r="B2997" t="s">
        <v>1529</v>
      </c>
      <c r="C2997" t="s">
        <v>3274</v>
      </c>
      <c r="D2997" t="s">
        <v>3275</v>
      </c>
      <c r="E2997" t="s">
        <v>3276</v>
      </c>
      <c r="F2997" t="s">
        <v>2745</v>
      </c>
      <c r="G2997" t="s">
        <v>2310</v>
      </c>
      <c r="H2997" t="s">
        <v>3277</v>
      </c>
      <c r="I2997" t="s">
        <v>59</v>
      </c>
      <c r="J2997" t="s">
        <v>193</v>
      </c>
      <c r="K2997" t="s">
        <v>62</v>
      </c>
      <c r="L2997" t="s">
        <v>63</v>
      </c>
      <c r="M2997" t="s">
        <v>1168</v>
      </c>
      <c r="N2997" t="s">
        <v>1169</v>
      </c>
      <c r="O2997" t="s">
        <v>1170</v>
      </c>
      <c r="P2997" t="s">
        <v>1171</v>
      </c>
      <c r="Q2997" t="s">
        <v>1172</v>
      </c>
      <c r="R2997" t="s">
        <v>131</v>
      </c>
      <c r="S2997" s="83">
        <v>1699.74</v>
      </c>
      <c r="T2997" s="83">
        <v>1089.5999999999999</v>
      </c>
      <c r="U2997" s="83">
        <v>610.1400000000001</v>
      </c>
      <c r="V2997" s="83">
        <v>0</v>
      </c>
      <c r="W2997" s="83">
        <v>0</v>
      </c>
      <c r="X2997" s="83">
        <v>8.3929588614706958</v>
      </c>
      <c r="Y2997">
        <v>0</v>
      </c>
      <c r="Z2997" s="83">
        <v>61.014000000000038</v>
      </c>
      <c r="AA2997" s="83">
        <v>69.406958861470727</v>
      </c>
    </row>
    <row r="2998" spans="1:27" x14ac:dyDescent="0.25">
      <c r="A2998" t="s">
        <v>1529</v>
      </c>
      <c r="B2998" t="s">
        <v>1529</v>
      </c>
      <c r="C2998" t="s">
        <v>3274</v>
      </c>
      <c r="D2998" t="s">
        <v>3275</v>
      </c>
      <c r="E2998" t="s">
        <v>3276</v>
      </c>
      <c r="F2998" t="s">
        <v>2745</v>
      </c>
      <c r="G2998" t="s">
        <v>2310</v>
      </c>
      <c r="H2998" t="s">
        <v>3277</v>
      </c>
      <c r="I2998" t="s">
        <v>59</v>
      </c>
      <c r="J2998" t="s">
        <v>193</v>
      </c>
      <c r="K2998" t="s">
        <v>62</v>
      </c>
      <c r="L2998" t="s">
        <v>63</v>
      </c>
      <c r="M2998" t="s">
        <v>665</v>
      </c>
      <c r="N2998" t="s">
        <v>666</v>
      </c>
      <c r="O2998" t="s">
        <v>667</v>
      </c>
      <c r="P2998" t="s">
        <v>668</v>
      </c>
      <c r="Q2998" t="s">
        <v>669</v>
      </c>
      <c r="R2998" t="s">
        <v>131</v>
      </c>
      <c r="S2998" s="83">
        <v>460.8</v>
      </c>
      <c r="T2998" s="83">
        <v>240</v>
      </c>
      <c r="U2998" s="83">
        <v>220.8</v>
      </c>
      <c r="V2998" s="83">
        <v>0</v>
      </c>
      <c r="W2998" s="83">
        <v>0</v>
      </c>
      <c r="X2998" s="83">
        <v>1.8486693527468494</v>
      </c>
      <c r="Y2998">
        <v>0</v>
      </c>
      <c r="Z2998" s="83">
        <v>22.080000000000005</v>
      </c>
      <c r="AA2998" s="83">
        <v>23.928669352746855</v>
      </c>
    </row>
    <row r="2999" spans="1:27" x14ac:dyDescent="0.25">
      <c r="A2999" t="s">
        <v>1529</v>
      </c>
      <c r="B2999" t="s">
        <v>1529</v>
      </c>
      <c r="C2999" t="s">
        <v>3274</v>
      </c>
      <c r="D2999" t="s">
        <v>3275</v>
      </c>
      <c r="E2999" t="s">
        <v>3276</v>
      </c>
      <c r="F2999" t="s">
        <v>2745</v>
      </c>
      <c r="G2999" t="s">
        <v>2310</v>
      </c>
      <c r="H2999" t="s">
        <v>3277</v>
      </c>
      <c r="I2999" t="s">
        <v>59</v>
      </c>
      <c r="J2999" t="s">
        <v>193</v>
      </c>
      <c r="K2999" t="s">
        <v>62</v>
      </c>
      <c r="L2999" t="s">
        <v>63</v>
      </c>
      <c r="M2999" t="s">
        <v>660</v>
      </c>
      <c r="N2999" t="s">
        <v>661</v>
      </c>
      <c r="O2999" t="s">
        <v>662</v>
      </c>
      <c r="P2999" t="s">
        <v>1037</v>
      </c>
      <c r="Q2999" t="s">
        <v>1038</v>
      </c>
      <c r="R2999" t="s">
        <v>131</v>
      </c>
      <c r="S2999" s="83">
        <v>1726.64</v>
      </c>
      <c r="T2999" s="83">
        <v>3622.3199999999997</v>
      </c>
      <c r="U2999" s="83">
        <v>-1895.6799999999998</v>
      </c>
      <c r="V2999" s="83">
        <v>0</v>
      </c>
      <c r="W2999" s="83">
        <v>0</v>
      </c>
      <c r="X2999" s="83">
        <v>27.9019665410082</v>
      </c>
      <c r="Y2999">
        <v>0</v>
      </c>
      <c r="Z2999" s="83">
        <v>-189.56800000000001</v>
      </c>
      <c r="AA2999" s="83">
        <v>-161.66603345899173</v>
      </c>
    </row>
    <row r="3000" spans="1:27" x14ac:dyDescent="0.25">
      <c r="A3000" t="s">
        <v>1529</v>
      </c>
      <c r="B3000" t="s">
        <v>1529</v>
      </c>
      <c r="C3000" t="s">
        <v>3274</v>
      </c>
      <c r="D3000" t="s">
        <v>3275</v>
      </c>
      <c r="E3000" t="s">
        <v>3276</v>
      </c>
      <c r="F3000" t="s">
        <v>2745</v>
      </c>
      <c r="G3000" t="s">
        <v>2310</v>
      </c>
      <c r="H3000" t="s">
        <v>3277</v>
      </c>
      <c r="I3000" t="s">
        <v>59</v>
      </c>
      <c r="J3000" t="s">
        <v>193</v>
      </c>
      <c r="K3000" t="s">
        <v>62</v>
      </c>
      <c r="L3000" t="s">
        <v>63</v>
      </c>
      <c r="M3000" t="s">
        <v>660</v>
      </c>
      <c r="N3000" t="s">
        <v>661</v>
      </c>
      <c r="O3000" t="s">
        <v>662</v>
      </c>
      <c r="P3000" t="s">
        <v>663</v>
      </c>
      <c r="Q3000" t="s">
        <v>664</v>
      </c>
      <c r="R3000" t="s">
        <v>131</v>
      </c>
      <c r="S3000" s="83">
        <v>17625.600000000002</v>
      </c>
      <c r="T3000" s="83">
        <v>16860.02</v>
      </c>
      <c r="U3000" s="83">
        <v>765.58000000000538</v>
      </c>
      <c r="V3000" s="83">
        <v>0</v>
      </c>
      <c r="W3000" s="83">
        <v>0</v>
      </c>
      <c r="X3000" s="83">
        <v>129.86917608624557</v>
      </c>
      <c r="Y3000">
        <v>0</v>
      </c>
      <c r="Z3000" s="83">
        <v>76.558000000000447</v>
      </c>
      <c r="AA3000" s="83">
        <v>206.42717608624594</v>
      </c>
    </row>
    <row r="3001" spans="1:27" x14ac:dyDescent="0.25">
      <c r="A3001" t="s">
        <v>1529</v>
      </c>
      <c r="B3001" t="s">
        <v>1529</v>
      </c>
      <c r="C3001" t="s">
        <v>3274</v>
      </c>
      <c r="D3001" t="s">
        <v>3275</v>
      </c>
      <c r="E3001" t="s">
        <v>3276</v>
      </c>
      <c r="F3001" t="s">
        <v>2745</v>
      </c>
      <c r="G3001" t="s">
        <v>2310</v>
      </c>
      <c r="H3001" t="s">
        <v>3277</v>
      </c>
      <c r="I3001" t="s">
        <v>59</v>
      </c>
      <c r="J3001" t="s">
        <v>193</v>
      </c>
      <c r="K3001" t="s">
        <v>62</v>
      </c>
      <c r="L3001" t="s">
        <v>63</v>
      </c>
      <c r="M3001" t="s">
        <v>660</v>
      </c>
      <c r="N3001" t="s">
        <v>661</v>
      </c>
      <c r="O3001" t="s">
        <v>662</v>
      </c>
      <c r="P3001" t="s">
        <v>1166</v>
      </c>
      <c r="Q3001" t="s">
        <v>1167</v>
      </c>
      <c r="R3001" t="s">
        <v>131</v>
      </c>
      <c r="S3001" s="83">
        <v>27479.350000000002</v>
      </c>
      <c r="T3001" s="83">
        <v>20099.36</v>
      </c>
      <c r="U3001" s="83">
        <v>7379.9900000000016</v>
      </c>
      <c r="V3001" s="83">
        <v>0</v>
      </c>
      <c r="W3001" s="83">
        <v>0</v>
      </c>
      <c r="X3001" s="83">
        <v>154.82112850760797</v>
      </c>
      <c r="Y3001">
        <v>0</v>
      </c>
      <c r="Z3001" s="83">
        <v>737.9989999999998</v>
      </c>
      <c r="AA3001" s="83">
        <v>892.82012850760793</v>
      </c>
    </row>
    <row r="3002" spans="1:27" x14ac:dyDescent="0.25">
      <c r="A3002" t="s">
        <v>1529</v>
      </c>
      <c r="B3002" t="s">
        <v>1529</v>
      </c>
      <c r="C3002" t="s">
        <v>3274</v>
      </c>
      <c r="D3002" t="s">
        <v>3275</v>
      </c>
      <c r="E3002" t="s">
        <v>3276</v>
      </c>
      <c r="F3002" t="s">
        <v>2745</v>
      </c>
      <c r="G3002" t="s">
        <v>2310</v>
      </c>
      <c r="H3002" t="s">
        <v>3277</v>
      </c>
      <c r="I3002" t="s">
        <v>59</v>
      </c>
      <c r="J3002" t="s">
        <v>193</v>
      </c>
      <c r="K3002" t="s">
        <v>62</v>
      </c>
      <c r="L3002" t="s">
        <v>63</v>
      </c>
      <c r="M3002" t="s">
        <v>660</v>
      </c>
      <c r="N3002" t="s">
        <v>1927</v>
      </c>
      <c r="O3002" t="s">
        <v>1497</v>
      </c>
      <c r="P3002" t="s">
        <v>1928</v>
      </c>
      <c r="Q3002" t="s">
        <v>1929</v>
      </c>
      <c r="R3002" t="s">
        <v>131</v>
      </c>
      <c r="S3002" s="83">
        <v>3168.45</v>
      </c>
      <c r="T3002" s="83">
        <v>0</v>
      </c>
      <c r="U3002" s="83">
        <v>3168.45</v>
      </c>
      <c r="V3002" s="83">
        <v>0</v>
      </c>
      <c r="W3002" s="83">
        <v>0</v>
      </c>
      <c r="X3002" s="83">
        <v>0</v>
      </c>
      <c r="Y3002">
        <v>0</v>
      </c>
      <c r="Z3002" s="83">
        <v>316.84500000000003</v>
      </c>
      <c r="AA3002" s="83">
        <v>316.84500000000003</v>
      </c>
    </row>
    <row r="3003" spans="1:27" x14ac:dyDescent="0.25">
      <c r="A3003" t="s">
        <v>1529</v>
      </c>
      <c r="B3003" t="s">
        <v>1529</v>
      </c>
      <c r="C3003" t="s">
        <v>3274</v>
      </c>
      <c r="D3003" t="s">
        <v>3275</v>
      </c>
      <c r="E3003" t="s">
        <v>3276</v>
      </c>
      <c r="F3003" t="s">
        <v>2745</v>
      </c>
      <c r="G3003" t="s">
        <v>2310</v>
      </c>
      <c r="H3003" t="s">
        <v>3277</v>
      </c>
      <c r="I3003" t="s">
        <v>59</v>
      </c>
      <c r="J3003" t="s">
        <v>193</v>
      </c>
      <c r="K3003" t="s">
        <v>64</v>
      </c>
      <c r="L3003" t="s">
        <v>65</v>
      </c>
      <c r="M3003" t="s">
        <v>315</v>
      </c>
      <c r="N3003" t="s">
        <v>316</v>
      </c>
      <c r="O3003" t="s">
        <v>317</v>
      </c>
      <c r="P3003" t="s">
        <v>1043</v>
      </c>
      <c r="Q3003" t="s">
        <v>1044</v>
      </c>
      <c r="R3003" t="s">
        <v>131</v>
      </c>
      <c r="S3003" s="83">
        <v>212.4</v>
      </c>
      <c r="T3003" s="83">
        <v>214.72</v>
      </c>
      <c r="U3003" s="83">
        <v>-2.3199999999999932</v>
      </c>
      <c r="V3003" s="83">
        <v>0</v>
      </c>
      <c r="W3003" s="83">
        <v>0</v>
      </c>
      <c r="X3003" s="83">
        <v>1.653942847590848</v>
      </c>
      <c r="Y3003">
        <v>0</v>
      </c>
      <c r="Z3003" s="83">
        <v>-0.23199999999999932</v>
      </c>
      <c r="AA3003" s="83">
        <v>1.4219428475908487</v>
      </c>
    </row>
    <row r="3004" spans="1:27" x14ac:dyDescent="0.25">
      <c r="A3004" t="s">
        <v>1529</v>
      </c>
      <c r="B3004" t="s">
        <v>1529</v>
      </c>
      <c r="C3004" t="s">
        <v>3274</v>
      </c>
      <c r="D3004" t="s">
        <v>3275</v>
      </c>
      <c r="E3004" t="s">
        <v>3276</v>
      </c>
      <c r="F3004" t="s">
        <v>2745</v>
      </c>
      <c r="G3004" t="s">
        <v>2310</v>
      </c>
      <c r="H3004" t="s">
        <v>3277</v>
      </c>
      <c r="I3004" t="s">
        <v>59</v>
      </c>
      <c r="J3004" t="s">
        <v>193</v>
      </c>
      <c r="K3004" t="s">
        <v>64</v>
      </c>
      <c r="L3004" t="s">
        <v>65</v>
      </c>
      <c r="M3004" t="s">
        <v>315</v>
      </c>
      <c r="N3004" t="s">
        <v>316</v>
      </c>
      <c r="O3004" t="s">
        <v>317</v>
      </c>
      <c r="P3004" t="s">
        <v>1184</v>
      </c>
      <c r="Q3004" t="s">
        <v>1185</v>
      </c>
      <c r="R3004" t="s">
        <v>131</v>
      </c>
      <c r="S3004" s="83">
        <v>219.6</v>
      </c>
      <c r="T3004" s="83">
        <v>277.2</v>
      </c>
      <c r="U3004" s="83">
        <v>-57.599999999999994</v>
      </c>
      <c r="V3004" s="83">
        <v>0</v>
      </c>
      <c r="W3004" s="83">
        <v>0</v>
      </c>
      <c r="X3004" s="83">
        <v>2.1352131024226111</v>
      </c>
      <c r="Y3004">
        <v>0</v>
      </c>
      <c r="Z3004" s="83">
        <v>-5.759999999999998</v>
      </c>
      <c r="AA3004" s="83">
        <v>-3.6247868975773869</v>
      </c>
    </row>
    <row r="3005" spans="1:27" x14ac:dyDescent="0.25">
      <c r="A3005" t="s">
        <v>1529</v>
      </c>
      <c r="B3005" t="s">
        <v>1529</v>
      </c>
      <c r="C3005" t="s">
        <v>3274</v>
      </c>
      <c r="D3005" t="s">
        <v>3275</v>
      </c>
      <c r="E3005" t="s">
        <v>3276</v>
      </c>
      <c r="F3005" t="s">
        <v>2745</v>
      </c>
      <c r="G3005" t="s">
        <v>2310</v>
      </c>
      <c r="H3005" t="s">
        <v>3277</v>
      </c>
      <c r="I3005" t="s">
        <v>59</v>
      </c>
      <c r="J3005" t="s">
        <v>193</v>
      </c>
      <c r="K3005" t="s">
        <v>64</v>
      </c>
      <c r="L3005" t="s">
        <v>65</v>
      </c>
      <c r="M3005" t="s">
        <v>315</v>
      </c>
      <c r="N3005" t="s">
        <v>316</v>
      </c>
      <c r="O3005" t="s">
        <v>317</v>
      </c>
      <c r="P3005" t="s">
        <v>1186</v>
      </c>
      <c r="Q3005" t="s">
        <v>1187</v>
      </c>
      <c r="R3005" t="s">
        <v>131</v>
      </c>
      <c r="S3005" s="83">
        <v>210.4</v>
      </c>
      <c r="T3005" s="83">
        <v>212.4</v>
      </c>
      <c r="U3005" s="83">
        <v>-2</v>
      </c>
      <c r="V3005" s="83">
        <v>0</v>
      </c>
      <c r="W3005" s="83">
        <v>0</v>
      </c>
      <c r="X3005" s="83">
        <v>1.636072377180962</v>
      </c>
      <c r="Y3005">
        <v>0</v>
      </c>
      <c r="Z3005" s="83">
        <v>-0.19999999999999929</v>
      </c>
      <c r="AA3005" s="83">
        <v>1.4360723771809631</v>
      </c>
    </row>
    <row r="3006" spans="1:27" x14ac:dyDescent="0.25">
      <c r="A3006" t="s">
        <v>1529</v>
      </c>
      <c r="B3006" t="s">
        <v>1529</v>
      </c>
      <c r="C3006" t="s">
        <v>3274</v>
      </c>
      <c r="D3006" t="s">
        <v>3275</v>
      </c>
      <c r="E3006" t="s">
        <v>3276</v>
      </c>
      <c r="F3006" t="s">
        <v>2745</v>
      </c>
      <c r="G3006" t="s">
        <v>2310</v>
      </c>
      <c r="H3006" t="s">
        <v>3277</v>
      </c>
      <c r="I3006" t="s">
        <v>59</v>
      </c>
      <c r="J3006" t="s">
        <v>193</v>
      </c>
      <c r="K3006" t="s">
        <v>64</v>
      </c>
      <c r="L3006" t="s">
        <v>65</v>
      </c>
      <c r="M3006" t="s">
        <v>742</v>
      </c>
      <c r="N3006" t="s">
        <v>743</v>
      </c>
      <c r="O3006" t="s">
        <v>744</v>
      </c>
      <c r="P3006" t="s">
        <v>745</v>
      </c>
      <c r="Q3006" t="s">
        <v>746</v>
      </c>
      <c r="R3006" t="s">
        <v>131</v>
      </c>
      <c r="S3006" s="83">
        <v>506.8</v>
      </c>
      <c r="T3006" s="83">
        <v>640</v>
      </c>
      <c r="U3006" s="83">
        <v>-133.19999999999999</v>
      </c>
      <c r="V3006" s="83">
        <v>0</v>
      </c>
      <c r="W3006" s="83">
        <v>0</v>
      </c>
      <c r="X3006" s="83">
        <v>4.9297849406582657</v>
      </c>
      <c r="Y3006">
        <v>0</v>
      </c>
      <c r="Z3006" s="83">
        <v>-13.319999999999993</v>
      </c>
      <c r="AA3006" s="83">
        <v>-8.3902150593417275</v>
      </c>
    </row>
    <row r="3007" spans="1:27" x14ac:dyDescent="0.25">
      <c r="A3007" t="s">
        <v>1529</v>
      </c>
      <c r="B3007" t="s">
        <v>1529</v>
      </c>
      <c r="C3007" t="s">
        <v>3274</v>
      </c>
      <c r="D3007" t="s">
        <v>3275</v>
      </c>
      <c r="E3007" t="s">
        <v>3276</v>
      </c>
      <c r="F3007" t="s">
        <v>2745</v>
      </c>
      <c r="G3007" t="s">
        <v>2310</v>
      </c>
      <c r="H3007" t="s">
        <v>3277</v>
      </c>
      <c r="I3007" t="s">
        <v>59</v>
      </c>
      <c r="J3007" t="s">
        <v>193</v>
      </c>
      <c r="K3007" t="s">
        <v>64</v>
      </c>
      <c r="L3007" t="s">
        <v>65</v>
      </c>
      <c r="M3007" t="s">
        <v>499</v>
      </c>
      <c r="N3007" t="s">
        <v>500</v>
      </c>
      <c r="O3007" t="s">
        <v>501</v>
      </c>
      <c r="P3007" t="s">
        <v>2650</v>
      </c>
      <c r="Q3007" t="s">
        <v>2651</v>
      </c>
      <c r="R3007" t="s">
        <v>131</v>
      </c>
      <c r="S3007" s="83">
        <v>3304</v>
      </c>
      <c r="T3007" s="83">
        <v>3838.76</v>
      </c>
      <c r="U3007" s="83">
        <v>-534.76000000000022</v>
      </c>
      <c r="V3007" s="83">
        <v>0</v>
      </c>
      <c r="W3007" s="83">
        <v>0</v>
      </c>
      <c r="X3007" s="83">
        <v>29.569158185627064</v>
      </c>
      <c r="Y3007">
        <v>0</v>
      </c>
      <c r="Z3007" s="83">
        <v>-53.475999999999942</v>
      </c>
      <c r="AA3007" s="83">
        <v>-23.90684181437291</v>
      </c>
    </row>
    <row r="3008" spans="1:27" x14ac:dyDescent="0.25">
      <c r="A3008" t="s">
        <v>1529</v>
      </c>
      <c r="B3008" t="s">
        <v>1529</v>
      </c>
      <c r="C3008" t="s">
        <v>3274</v>
      </c>
      <c r="D3008" t="s">
        <v>3275</v>
      </c>
      <c r="E3008" t="s">
        <v>3276</v>
      </c>
      <c r="F3008" t="s">
        <v>2745</v>
      </c>
      <c r="G3008" t="s">
        <v>2310</v>
      </c>
      <c r="H3008" t="s">
        <v>3277</v>
      </c>
      <c r="I3008" t="s">
        <v>59</v>
      </c>
      <c r="J3008" t="s">
        <v>193</v>
      </c>
      <c r="K3008" t="s">
        <v>64</v>
      </c>
      <c r="L3008" t="s">
        <v>65</v>
      </c>
      <c r="M3008" t="s">
        <v>499</v>
      </c>
      <c r="N3008" t="s">
        <v>500</v>
      </c>
      <c r="O3008" t="s">
        <v>501</v>
      </c>
      <c r="P3008" t="s">
        <v>2765</v>
      </c>
      <c r="Q3008" t="s">
        <v>2766</v>
      </c>
      <c r="R3008" t="s">
        <v>131</v>
      </c>
      <c r="S3008" s="83">
        <v>1223.5999999999999</v>
      </c>
      <c r="T3008" s="83">
        <v>1158.3600000000001</v>
      </c>
      <c r="U3008" s="83">
        <v>65.240000000000009</v>
      </c>
      <c r="V3008" s="83">
        <v>0</v>
      </c>
      <c r="W3008" s="83">
        <v>0</v>
      </c>
      <c r="X3008" s="83">
        <v>8.9226026310326709</v>
      </c>
      <c r="Y3008">
        <v>0</v>
      </c>
      <c r="Z3008" s="83">
        <v>6.5239999999999867</v>
      </c>
      <c r="AA3008" s="83">
        <v>15.446602631032647</v>
      </c>
    </row>
    <row r="3009" spans="1:27" x14ac:dyDescent="0.25">
      <c r="A3009" t="s">
        <v>1529</v>
      </c>
      <c r="B3009" t="s">
        <v>1529</v>
      </c>
      <c r="C3009" t="s">
        <v>3274</v>
      </c>
      <c r="D3009" t="s">
        <v>3275</v>
      </c>
      <c r="E3009" t="s">
        <v>3276</v>
      </c>
      <c r="F3009" t="s">
        <v>2745</v>
      </c>
      <c r="G3009" t="s">
        <v>2310</v>
      </c>
      <c r="H3009" t="s">
        <v>3277</v>
      </c>
      <c r="I3009" t="s">
        <v>59</v>
      </c>
      <c r="J3009" t="s">
        <v>193</v>
      </c>
      <c r="K3009" t="s">
        <v>64</v>
      </c>
      <c r="L3009" t="s">
        <v>65</v>
      </c>
      <c r="M3009" t="s">
        <v>499</v>
      </c>
      <c r="N3009" t="s">
        <v>500</v>
      </c>
      <c r="O3009" t="s">
        <v>501</v>
      </c>
      <c r="P3009" t="s">
        <v>1524</v>
      </c>
      <c r="Q3009" t="s">
        <v>3686</v>
      </c>
      <c r="R3009" t="s">
        <v>131</v>
      </c>
      <c r="S3009" s="83">
        <v>1224.8799999999999</v>
      </c>
      <c r="T3009" s="83">
        <v>567.84</v>
      </c>
      <c r="U3009" s="83">
        <v>657.03999999999985</v>
      </c>
      <c r="V3009" s="83">
        <v>0</v>
      </c>
      <c r="W3009" s="83">
        <v>0</v>
      </c>
      <c r="X3009" s="83">
        <v>4.3739516885990462</v>
      </c>
      <c r="Y3009">
        <v>0</v>
      </c>
      <c r="Z3009" s="83">
        <v>65.703999999999994</v>
      </c>
      <c r="AA3009" s="83">
        <v>70.077951688599043</v>
      </c>
    </row>
    <row r="3010" spans="1:27" x14ac:dyDescent="0.25">
      <c r="A3010" t="s">
        <v>1529</v>
      </c>
      <c r="B3010" t="s">
        <v>1529</v>
      </c>
      <c r="C3010" t="s">
        <v>3274</v>
      </c>
      <c r="D3010" t="s">
        <v>3275</v>
      </c>
      <c r="E3010" t="s">
        <v>3276</v>
      </c>
      <c r="F3010" t="s">
        <v>2745</v>
      </c>
      <c r="G3010" t="s">
        <v>2310</v>
      </c>
      <c r="H3010" t="s">
        <v>3277</v>
      </c>
      <c r="I3010" t="s">
        <v>59</v>
      </c>
      <c r="J3010" t="s">
        <v>193</v>
      </c>
      <c r="K3010" t="s">
        <v>64</v>
      </c>
      <c r="L3010" t="s">
        <v>65</v>
      </c>
      <c r="M3010" t="s">
        <v>499</v>
      </c>
      <c r="N3010" t="s">
        <v>1420</v>
      </c>
      <c r="O3010" t="s">
        <v>1421</v>
      </c>
      <c r="P3010" t="s">
        <v>1422</v>
      </c>
      <c r="Q3010" t="s">
        <v>1423</v>
      </c>
      <c r="R3010" t="s">
        <v>131</v>
      </c>
      <c r="S3010" s="83">
        <v>30.25</v>
      </c>
      <c r="T3010" s="83">
        <v>183.3</v>
      </c>
      <c r="U3010" s="83">
        <v>-153.05000000000001</v>
      </c>
      <c r="V3010" s="83">
        <v>0</v>
      </c>
      <c r="W3010" s="83">
        <v>0</v>
      </c>
      <c r="X3010" s="83">
        <v>1.4119212181604066</v>
      </c>
      <c r="Y3010">
        <v>0</v>
      </c>
      <c r="Z3010" s="83">
        <v>-15.305000000000001</v>
      </c>
      <c r="AA3010" s="83">
        <v>-13.893078781839597</v>
      </c>
    </row>
    <row r="3011" spans="1:27" x14ac:dyDescent="0.25">
      <c r="A3011" t="s">
        <v>1529</v>
      </c>
      <c r="B3011" t="s">
        <v>1529</v>
      </c>
      <c r="C3011" t="s">
        <v>3274</v>
      </c>
      <c r="D3011" t="s">
        <v>3275</v>
      </c>
      <c r="E3011" t="s">
        <v>3276</v>
      </c>
      <c r="F3011" t="s">
        <v>2745</v>
      </c>
      <c r="G3011" t="s">
        <v>2310</v>
      </c>
      <c r="H3011" t="s">
        <v>3277</v>
      </c>
      <c r="I3011" t="s">
        <v>59</v>
      </c>
      <c r="J3011" t="s">
        <v>193</v>
      </c>
      <c r="K3011" t="s">
        <v>64</v>
      </c>
      <c r="L3011" t="s">
        <v>65</v>
      </c>
      <c r="M3011" t="s">
        <v>499</v>
      </c>
      <c r="N3011" t="s">
        <v>1420</v>
      </c>
      <c r="O3011" t="s">
        <v>1421</v>
      </c>
      <c r="P3011" t="s">
        <v>1935</v>
      </c>
      <c r="Q3011" t="s">
        <v>1936</v>
      </c>
      <c r="R3011" t="s">
        <v>131</v>
      </c>
      <c r="S3011" s="83">
        <v>431.52</v>
      </c>
      <c r="T3011" s="83">
        <v>436</v>
      </c>
      <c r="U3011" s="83">
        <v>-4.4800000000000182</v>
      </c>
      <c r="V3011" s="83">
        <v>0</v>
      </c>
      <c r="W3011" s="83">
        <v>0</v>
      </c>
      <c r="X3011" s="83">
        <v>3.3584159908234437</v>
      </c>
      <c r="Y3011">
        <v>0</v>
      </c>
      <c r="Z3011" s="83">
        <v>-0.4480000000000004</v>
      </c>
      <c r="AA3011" s="83">
        <v>2.910415990823445</v>
      </c>
    </row>
    <row r="3012" spans="1:27" x14ac:dyDescent="0.25">
      <c r="A3012" t="s">
        <v>1529</v>
      </c>
      <c r="B3012" t="s">
        <v>1529</v>
      </c>
      <c r="C3012" t="s">
        <v>3274</v>
      </c>
      <c r="D3012" t="s">
        <v>3275</v>
      </c>
      <c r="E3012" t="s">
        <v>3276</v>
      </c>
      <c r="F3012" t="s">
        <v>2745</v>
      </c>
      <c r="G3012" t="s">
        <v>2310</v>
      </c>
      <c r="H3012" t="s">
        <v>3277</v>
      </c>
      <c r="I3012" t="s">
        <v>59</v>
      </c>
      <c r="J3012" t="s">
        <v>193</v>
      </c>
      <c r="K3012" t="s">
        <v>64</v>
      </c>
      <c r="L3012" t="s">
        <v>65</v>
      </c>
      <c r="M3012" t="s">
        <v>499</v>
      </c>
      <c r="N3012" t="s">
        <v>1047</v>
      </c>
      <c r="O3012" t="s">
        <v>1048</v>
      </c>
      <c r="P3012" t="s">
        <v>1198</v>
      </c>
      <c r="Q3012" t="s">
        <v>1199</v>
      </c>
      <c r="R3012" t="s">
        <v>131</v>
      </c>
      <c r="S3012" s="83">
        <v>3008.82</v>
      </c>
      <c r="T3012" s="83">
        <v>2330.4</v>
      </c>
      <c r="U3012" s="83">
        <v>678.42000000000007</v>
      </c>
      <c r="V3012" s="83">
        <v>0</v>
      </c>
      <c r="W3012" s="83">
        <v>0</v>
      </c>
      <c r="X3012" s="83">
        <v>17.950579415171909</v>
      </c>
      <c r="Y3012">
        <v>0</v>
      </c>
      <c r="Z3012" s="83">
        <v>67.842000000000041</v>
      </c>
      <c r="AA3012" s="83">
        <v>85.792579415171929</v>
      </c>
    </row>
    <row r="3013" spans="1:27" x14ac:dyDescent="0.25">
      <c r="A3013" t="s">
        <v>1529</v>
      </c>
      <c r="B3013" t="s">
        <v>1529</v>
      </c>
      <c r="C3013" t="s">
        <v>3274</v>
      </c>
      <c r="D3013" t="s">
        <v>3275</v>
      </c>
      <c r="E3013" t="s">
        <v>3276</v>
      </c>
      <c r="F3013" t="s">
        <v>2745</v>
      </c>
      <c r="G3013" t="s">
        <v>2310</v>
      </c>
      <c r="H3013" t="s">
        <v>3277</v>
      </c>
      <c r="I3013" t="s">
        <v>44</v>
      </c>
      <c r="J3013" t="s">
        <v>45</v>
      </c>
      <c r="K3013" t="s">
        <v>46</v>
      </c>
      <c r="L3013" t="s">
        <v>47</v>
      </c>
      <c r="M3013" t="s">
        <v>506</v>
      </c>
      <c r="N3013" t="s">
        <v>926</v>
      </c>
      <c r="O3013" t="s">
        <v>818</v>
      </c>
      <c r="P3013" t="s">
        <v>2654</v>
      </c>
      <c r="Q3013" t="s">
        <v>2655</v>
      </c>
      <c r="R3013" t="s">
        <v>131</v>
      </c>
      <c r="S3013" s="83">
        <v>172.48</v>
      </c>
      <c r="T3013" s="83">
        <v>0</v>
      </c>
      <c r="U3013" s="83">
        <v>172.48</v>
      </c>
      <c r="V3013" s="83">
        <v>0</v>
      </c>
      <c r="W3013" s="83">
        <v>0</v>
      </c>
      <c r="X3013" s="83">
        <v>0</v>
      </c>
      <c r="Y3013">
        <v>0</v>
      </c>
      <c r="Z3013" s="83">
        <v>17.248000000000001</v>
      </c>
      <c r="AA3013" s="83">
        <v>17.248000000000001</v>
      </c>
    </row>
    <row r="3014" spans="1:27" x14ac:dyDescent="0.25">
      <c r="A3014" t="s">
        <v>1529</v>
      </c>
      <c r="B3014" t="s">
        <v>1529</v>
      </c>
      <c r="C3014" t="s">
        <v>3274</v>
      </c>
      <c r="D3014" t="s">
        <v>3275</v>
      </c>
      <c r="E3014" t="s">
        <v>3276</v>
      </c>
      <c r="F3014" t="s">
        <v>2745</v>
      </c>
      <c r="G3014" t="s">
        <v>2310</v>
      </c>
      <c r="H3014" t="s">
        <v>3277</v>
      </c>
      <c r="I3014" t="s">
        <v>44</v>
      </c>
      <c r="J3014" t="s">
        <v>45</v>
      </c>
      <c r="K3014" t="s">
        <v>46</v>
      </c>
      <c r="L3014" t="s">
        <v>47</v>
      </c>
      <c r="M3014" t="s">
        <v>506</v>
      </c>
      <c r="N3014" t="s">
        <v>926</v>
      </c>
      <c r="O3014" t="s">
        <v>818</v>
      </c>
      <c r="P3014" t="s">
        <v>3743</v>
      </c>
      <c r="Q3014" t="s">
        <v>3744</v>
      </c>
      <c r="R3014" t="s">
        <v>131</v>
      </c>
      <c r="S3014" s="83">
        <v>0</v>
      </c>
      <c r="T3014" s="83">
        <v>193.76</v>
      </c>
      <c r="U3014" s="83">
        <v>-193.76</v>
      </c>
      <c r="V3014" s="83">
        <v>0</v>
      </c>
      <c r="W3014" s="83">
        <v>0</v>
      </c>
      <c r="X3014" s="83">
        <v>1.4924923907842897</v>
      </c>
      <c r="Y3014">
        <v>0</v>
      </c>
      <c r="Z3014" s="83">
        <v>-19.376000000000001</v>
      </c>
      <c r="AA3014" s="83">
        <v>-17.883507609215712</v>
      </c>
    </row>
    <row r="3015" spans="1:27" x14ac:dyDescent="0.25">
      <c r="A3015" t="s">
        <v>1529</v>
      </c>
      <c r="B3015" t="s">
        <v>1529</v>
      </c>
      <c r="C3015" t="s">
        <v>3274</v>
      </c>
      <c r="D3015" t="s">
        <v>3275</v>
      </c>
      <c r="E3015" t="s">
        <v>3276</v>
      </c>
      <c r="F3015" t="s">
        <v>2745</v>
      </c>
      <c r="G3015" t="s">
        <v>2310</v>
      </c>
      <c r="H3015" t="s">
        <v>3277</v>
      </c>
      <c r="I3015" t="s">
        <v>44</v>
      </c>
      <c r="J3015" t="s">
        <v>45</v>
      </c>
      <c r="K3015" t="s">
        <v>46</v>
      </c>
      <c r="L3015" t="s">
        <v>47</v>
      </c>
      <c r="M3015" t="s">
        <v>506</v>
      </c>
      <c r="N3015" t="s">
        <v>507</v>
      </c>
      <c r="O3015" t="s">
        <v>508</v>
      </c>
      <c r="P3015" t="s">
        <v>795</v>
      </c>
      <c r="Q3015" t="s">
        <v>796</v>
      </c>
      <c r="R3015" t="s">
        <v>131</v>
      </c>
      <c r="S3015" s="83">
        <v>0</v>
      </c>
      <c r="T3015" s="83">
        <v>10.8</v>
      </c>
      <c r="U3015" s="83">
        <v>-10.8</v>
      </c>
      <c r="V3015" s="83">
        <v>0</v>
      </c>
      <c r="W3015" s="83">
        <v>0</v>
      </c>
      <c r="X3015" s="83">
        <v>8.3190120873608234E-2</v>
      </c>
      <c r="Y3015">
        <v>0</v>
      </c>
      <c r="Z3015" s="83">
        <v>-1.08</v>
      </c>
      <c r="AA3015" s="83">
        <v>-0.99680987912639185</v>
      </c>
    </row>
    <row r="3016" spans="1:27" x14ac:dyDescent="0.25">
      <c r="A3016" t="s">
        <v>1529</v>
      </c>
      <c r="B3016" t="s">
        <v>1529</v>
      </c>
      <c r="C3016" t="s">
        <v>3274</v>
      </c>
      <c r="D3016" t="s">
        <v>3275</v>
      </c>
      <c r="E3016" t="s">
        <v>3276</v>
      </c>
      <c r="F3016" t="s">
        <v>2745</v>
      </c>
      <c r="G3016" t="s">
        <v>2310</v>
      </c>
      <c r="H3016" t="s">
        <v>3277</v>
      </c>
      <c r="I3016" t="s">
        <v>44</v>
      </c>
      <c r="J3016" t="s">
        <v>45</v>
      </c>
      <c r="K3016" t="s">
        <v>46</v>
      </c>
      <c r="L3016" t="s">
        <v>47</v>
      </c>
      <c r="M3016" t="s">
        <v>506</v>
      </c>
      <c r="N3016" t="s">
        <v>507</v>
      </c>
      <c r="O3016" t="s">
        <v>508</v>
      </c>
      <c r="P3016" t="s">
        <v>853</v>
      </c>
      <c r="Q3016" t="s">
        <v>854</v>
      </c>
      <c r="R3016" t="s">
        <v>131</v>
      </c>
      <c r="S3016" s="83">
        <v>15.4</v>
      </c>
      <c r="T3016" s="83">
        <v>0</v>
      </c>
      <c r="U3016" s="83">
        <v>15.4</v>
      </c>
      <c r="V3016" s="83">
        <v>0</v>
      </c>
      <c r="W3016" s="83">
        <v>0</v>
      </c>
      <c r="X3016" s="83">
        <v>0</v>
      </c>
      <c r="Y3016">
        <v>0</v>
      </c>
      <c r="Z3016" s="83">
        <v>1.54</v>
      </c>
      <c r="AA3016" s="83">
        <v>1.54</v>
      </c>
    </row>
    <row r="3017" spans="1:27" x14ac:dyDescent="0.25">
      <c r="A3017" t="s">
        <v>1529</v>
      </c>
      <c r="B3017" t="s">
        <v>1529</v>
      </c>
      <c r="C3017" t="s">
        <v>3274</v>
      </c>
      <c r="D3017" t="s">
        <v>3275</v>
      </c>
      <c r="E3017" t="s">
        <v>3276</v>
      </c>
      <c r="F3017" t="s">
        <v>2745</v>
      </c>
      <c r="G3017" t="s">
        <v>2310</v>
      </c>
      <c r="H3017" t="s">
        <v>3277</v>
      </c>
      <c r="I3017" t="s">
        <v>44</v>
      </c>
      <c r="J3017" t="s">
        <v>45</v>
      </c>
      <c r="K3017" t="s">
        <v>46</v>
      </c>
      <c r="L3017" t="s">
        <v>47</v>
      </c>
      <c r="M3017" t="s">
        <v>506</v>
      </c>
      <c r="N3017" t="s">
        <v>507</v>
      </c>
      <c r="O3017" t="s">
        <v>508</v>
      </c>
      <c r="P3017" t="s">
        <v>768</v>
      </c>
      <c r="Q3017" t="s">
        <v>769</v>
      </c>
      <c r="R3017" t="s">
        <v>131</v>
      </c>
      <c r="S3017" s="83">
        <v>214.73</v>
      </c>
      <c r="T3017" s="83">
        <v>66.150000000000006</v>
      </c>
      <c r="U3017" s="83">
        <v>148.57999999999998</v>
      </c>
      <c r="V3017" s="83">
        <v>0</v>
      </c>
      <c r="W3017" s="83">
        <v>0</v>
      </c>
      <c r="X3017" s="83">
        <v>0.50953949035085033</v>
      </c>
      <c r="Y3017">
        <v>0</v>
      </c>
      <c r="Z3017" s="83">
        <v>14.858000000000001</v>
      </c>
      <c r="AA3017" s="83">
        <v>15.36753949035085</v>
      </c>
    </row>
    <row r="3018" spans="1:27" x14ac:dyDescent="0.25">
      <c r="A3018" t="s">
        <v>1529</v>
      </c>
      <c r="B3018" t="s">
        <v>1529</v>
      </c>
      <c r="C3018" t="s">
        <v>3274</v>
      </c>
      <c r="D3018" t="s">
        <v>3275</v>
      </c>
      <c r="E3018" t="s">
        <v>3276</v>
      </c>
      <c r="F3018" t="s">
        <v>2745</v>
      </c>
      <c r="G3018" t="s">
        <v>2310</v>
      </c>
      <c r="H3018" t="s">
        <v>3277</v>
      </c>
      <c r="I3018" t="s">
        <v>44</v>
      </c>
      <c r="J3018" t="s">
        <v>45</v>
      </c>
      <c r="K3018" t="s">
        <v>46</v>
      </c>
      <c r="L3018" t="s">
        <v>47</v>
      </c>
      <c r="M3018" t="s">
        <v>506</v>
      </c>
      <c r="N3018" t="s">
        <v>507</v>
      </c>
      <c r="O3018" t="s">
        <v>508</v>
      </c>
      <c r="P3018" t="s">
        <v>929</v>
      </c>
      <c r="Q3018" t="s">
        <v>930</v>
      </c>
      <c r="R3018" t="s">
        <v>131</v>
      </c>
      <c r="S3018" s="83">
        <v>29.24</v>
      </c>
      <c r="T3018" s="83">
        <v>0</v>
      </c>
      <c r="U3018" s="83">
        <v>29.24</v>
      </c>
      <c r="V3018" s="83">
        <v>0</v>
      </c>
      <c r="W3018" s="83">
        <v>0</v>
      </c>
      <c r="X3018" s="83">
        <v>0</v>
      </c>
      <c r="Y3018">
        <v>0</v>
      </c>
      <c r="Z3018" s="83">
        <v>2.9239999999999999</v>
      </c>
      <c r="AA3018" s="83">
        <v>2.9239999999999999</v>
      </c>
    </row>
    <row r="3019" spans="1:27" x14ac:dyDescent="0.25">
      <c r="A3019" t="s">
        <v>1529</v>
      </c>
      <c r="B3019" t="s">
        <v>1529</v>
      </c>
      <c r="C3019" t="s">
        <v>3274</v>
      </c>
      <c r="D3019" t="s">
        <v>3275</v>
      </c>
      <c r="E3019" t="s">
        <v>3276</v>
      </c>
      <c r="F3019" t="s">
        <v>2745</v>
      </c>
      <c r="G3019" t="s">
        <v>2310</v>
      </c>
      <c r="H3019" t="s">
        <v>3277</v>
      </c>
      <c r="I3019" t="s">
        <v>44</v>
      </c>
      <c r="J3019" t="s">
        <v>45</v>
      </c>
      <c r="K3019" t="s">
        <v>46</v>
      </c>
      <c r="L3019" t="s">
        <v>47</v>
      </c>
      <c r="M3019" t="s">
        <v>506</v>
      </c>
      <c r="N3019" t="s">
        <v>507</v>
      </c>
      <c r="O3019" t="s">
        <v>508</v>
      </c>
      <c r="P3019" t="s">
        <v>754</v>
      </c>
      <c r="Q3019" t="s">
        <v>755</v>
      </c>
      <c r="R3019" t="s">
        <v>131</v>
      </c>
      <c r="S3019" s="83">
        <v>0</v>
      </c>
      <c r="T3019" s="83">
        <v>32</v>
      </c>
      <c r="U3019" s="83">
        <v>-32</v>
      </c>
      <c r="V3019" s="83">
        <v>0</v>
      </c>
      <c r="W3019" s="83">
        <v>0</v>
      </c>
      <c r="X3019" s="83">
        <v>0.24648924703291328</v>
      </c>
      <c r="Y3019">
        <v>0</v>
      </c>
      <c r="Z3019" s="83">
        <v>-3.2</v>
      </c>
      <c r="AA3019" s="83">
        <v>-2.953510752967087</v>
      </c>
    </row>
    <row r="3020" spans="1:27" x14ac:dyDescent="0.25">
      <c r="A3020" t="s">
        <v>1529</v>
      </c>
      <c r="B3020" t="s">
        <v>1529</v>
      </c>
      <c r="C3020" t="s">
        <v>3274</v>
      </c>
      <c r="D3020" t="s">
        <v>3275</v>
      </c>
      <c r="E3020" t="s">
        <v>3276</v>
      </c>
      <c r="F3020" t="s">
        <v>2745</v>
      </c>
      <c r="G3020" t="s">
        <v>2310</v>
      </c>
      <c r="H3020" t="s">
        <v>3277</v>
      </c>
      <c r="I3020" t="s">
        <v>44</v>
      </c>
      <c r="J3020" t="s">
        <v>45</v>
      </c>
      <c r="K3020" t="s">
        <v>46</v>
      </c>
      <c r="L3020" t="s">
        <v>47</v>
      </c>
      <c r="M3020" t="s">
        <v>506</v>
      </c>
      <c r="N3020" t="s">
        <v>507</v>
      </c>
      <c r="O3020" t="s">
        <v>508</v>
      </c>
      <c r="P3020" t="s">
        <v>760</v>
      </c>
      <c r="Q3020" t="s">
        <v>761</v>
      </c>
      <c r="R3020" t="s">
        <v>131</v>
      </c>
      <c r="S3020" s="83">
        <v>25.5</v>
      </c>
      <c r="T3020" s="83">
        <v>0</v>
      </c>
      <c r="U3020" s="83">
        <v>25.5</v>
      </c>
      <c r="V3020" s="83">
        <v>0</v>
      </c>
      <c r="W3020" s="83">
        <v>0</v>
      </c>
      <c r="X3020" s="83">
        <v>0</v>
      </c>
      <c r="Y3020">
        <v>0</v>
      </c>
      <c r="Z3020" s="83">
        <v>2.5500000000000003</v>
      </c>
      <c r="AA3020" s="83">
        <v>2.5500000000000003</v>
      </c>
    </row>
    <row r="3021" spans="1:27" x14ac:dyDescent="0.25">
      <c r="A3021" t="s">
        <v>1529</v>
      </c>
      <c r="B3021" t="s">
        <v>1529</v>
      </c>
      <c r="C3021" t="s">
        <v>3274</v>
      </c>
      <c r="D3021" t="s">
        <v>3275</v>
      </c>
      <c r="E3021" t="s">
        <v>3276</v>
      </c>
      <c r="F3021" t="s">
        <v>2745</v>
      </c>
      <c r="G3021" t="s">
        <v>2310</v>
      </c>
      <c r="H3021" t="s">
        <v>3277</v>
      </c>
      <c r="I3021" t="s">
        <v>44</v>
      </c>
      <c r="J3021" t="s">
        <v>45</v>
      </c>
      <c r="K3021" t="s">
        <v>46</v>
      </c>
      <c r="L3021" t="s">
        <v>47</v>
      </c>
      <c r="M3021" t="s">
        <v>506</v>
      </c>
      <c r="N3021" t="s">
        <v>507</v>
      </c>
      <c r="O3021" t="s">
        <v>508</v>
      </c>
      <c r="P3021" t="s">
        <v>758</v>
      </c>
      <c r="Q3021" t="s">
        <v>759</v>
      </c>
      <c r="R3021" t="s">
        <v>131</v>
      </c>
      <c r="S3021" s="83">
        <v>13</v>
      </c>
      <c r="T3021" s="83">
        <v>0</v>
      </c>
      <c r="U3021" s="83">
        <v>13</v>
      </c>
      <c r="V3021" s="83">
        <v>0</v>
      </c>
      <c r="W3021" s="83">
        <v>0</v>
      </c>
      <c r="X3021" s="83">
        <v>0</v>
      </c>
      <c r="Y3021">
        <v>0</v>
      </c>
      <c r="Z3021" s="83">
        <v>1.3</v>
      </c>
      <c r="AA3021" s="83">
        <v>1.3</v>
      </c>
    </row>
    <row r="3022" spans="1:27" x14ac:dyDescent="0.25">
      <c r="A3022" t="s">
        <v>1529</v>
      </c>
      <c r="B3022" t="s">
        <v>1529</v>
      </c>
      <c r="C3022" t="s">
        <v>3274</v>
      </c>
      <c r="D3022" t="s">
        <v>3275</v>
      </c>
      <c r="E3022" t="s">
        <v>3276</v>
      </c>
      <c r="F3022" t="s">
        <v>2745</v>
      </c>
      <c r="G3022" t="s">
        <v>2310</v>
      </c>
      <c r="H3022" t="s">
        <v>3277</v>
      </c>
      <c r="I3022" t="s">
        <v>44</v>
      </c>
      <c r="J3022" t="s">
        <v>45</v>
      </c>
      <c r="K3022" t="s">
        <v>46</v>
      </c>
      <c r="L3022" t="s">
        <v>47</v>
      </c>
      <c r="M3022" t="s">
        <v>506</v>
      </c>
      <c r="N3022" t="s">
        <v>762</v>
      </c>
      <c r="O3022" t="s">
        <v>797</v>
      </c>
      <c r="P3022" t="s">
        <v>798</v>
      </c>
      <c r="Q3022" t="s">
        <v>799</v>
      </c>
      <c r="R3022" t="s">
        <v>131</v>
      </c>
      <c r="S3022" s="83">
        <v>50</v>
      </c>
      <c r="T3022" s="83">
        <v>0</v>
      </c>
      <c r="U3022" s="83">
        <v>50</v>
      </c>
      <c r="V3022" s="83">
        <v>0</v>
      </c>
      <c r="W3022" s="83">
        <v>0</v>
      </c>
      <c r="X3022" s="83">
        <v>0</v>
      </c>
      <c r="Y3022">
        <v>0</v>
      </c>
      <c r="Z3022" s="83">
        <v>5</v>
      </c>
      <c r="AA3022" s="83">
        <v>5</v>
      </c>
    </row>
    <row r="3023" spans="1:27" x14ac:dyDescent="0.25">
      <c r="A3023" t="s">
        <v>1529</v>
      </c>
      <c r="B3023" t="s">
        <v>1529</v>
      </c>
      <c r="C3023" t="s">
        <v>3274</v>
      </c>
      <c r="D3023" t="s">
        <v>3275</v>
      </c>
      <c r="E3023" t="s">
        <v>3276</v>
      </c>
      <c r="F3023" t="s">
        <v>2745</v>
      </c>
      <c r="G3023" t="s">
        <v>2310</v>
      </c>
      <c r="H3023" t="s">
        <v>3277</v>
      </c>
      <c r="I3023" t="s">
        <v>44</v>
      </c>
      <c r="J3023" t="s">
        <v>45</v>
      </c>
      <c r="K3023" t="s">
        <v>46</v>
      </c>
      <c r="L3023" t="s">
        <v>47</v>
      </c>
      <c r="M3023" t="s">
        <v>506</v>
      </c>
      <c r="N3023" t="s">
        <v>762</v>
      </c>
      <c r="O3023" t="s">
        <v>797</v>
      </c>
      <c r="P3023" t="s">
        <v>876</v>
      </c>
      <c r="Q3023" t="s">
        <v>877</v>
      </c>
      <c r="R3023" t="s">
        <v>131</v>
      </c>
      <c r="S3023" s="83">
        <v>0</v>
      </c>
      <c r="T3023" s="83">
        <v>330</v>
      </c>
      <c r="U3023" s="83">
        <v>-330</v>
      </c>
      <c r="V3023" s="83">
        <v>0</v>
      </c>
      <c r="W3023" s="83">
        <v>0</v>
      </c>
      <c r="X3023" s="83">
        <v>2.5419203600269182</v>
      </c>
      <c r="Y3023">
        <v>0</v>
      </c>
      <c r="Z3023" s="83">
        <v>-33</v>
      </c>
      <c r="AA3023" s="83">
        <v>-30.458079639973082</v>
      </c>
    </row>
    <row r="3024" spans="1:27" x14ac:dyDescent="0.25">
      <c r="A3024" t="s">
        <v>1529</v>
      </c>
      <c r="B3024" t="s">
        <v>1529</v>
      </c>
      <c r="C3024" t="s">
        <v>3274</v>
      </c>
      <c r="D3024" t="s">
        <v>3275</v>
      </c>
      <c r="E3024" t="s">
        <v>3276</v>
      </c>
      <c r="F3024" t="s">
        <v>2745</v>
      </c>
      <c r="G3024" t="s">
        <v>2310</v>
      </c>
      <c r="H3024" t="s">
        <v>3277</v>
      </c>
      <c r="I3024" t="s">
        <v>44</v>
      </c>
      <c r="J3024" t="s">
        <v>45</v>
      </c>
      <c r="K3024" t="s">
        <v>46</v>
      </c>
      <c r="L3024" t="s">
        <v>47</v>
      </c>
      <c r="M3024" t="s">
        <v>506</v>
      </c>
      <c r="N3024" t="s">
        <v>762</v>
      </c>
      <c r="O3024" t="s">
        <v>763</v>
      </c>
      <c r="P3024" t="s">
        <v>778</v>
      </c>
      <c r="Q3024" t="s">
        <v>779</v>
      </c>
      <c r="R3024" t="s">
        <v>131</v>
      </c>
      <c r="S3024" s="83">
        <v>120</v>
      </c>
      <c r="T3024" s="83">
        <v>100</v>
      </c>
      <c r="U3024" s="83">
        <v>20</v>
      </c>
      <c r="V3024" s="83">
        <v>0</v>
      </c>
      <c r="W3024" s="83">
        <v>0</v>
      </c>
      <c r="X3024" s="83">
        <v>0.77027889697785401</v>
      </c>
      <c r="Y3024">
        <v>0</v>
      </c>
      <c r="Z3024" s="83">
        <v>2</v>
      </c>
      <c r="AA3024" s="83">
        <v>2.7702788969778531</v>
      </c>
    </row>
    <row r="3025" spans="1:27" x14ac:dyDescent="0.25">
      <c r="A3025" t="s">
        <v>1529</v>
      </c>
      <c r="B3025" t="s">
        <v>1529</v>
      </c>
      <c r="C3025" t="s">
        <v>3274</v>
      </c>
      <c r="D3025" t="s">
        <v>3275</v>
      </c>
      <c r="E3025" t="s">
        <v>3276</v>
      </c>
      <c r="F3025" t="s">
        <v>2745</v>
      </c>
      <c r="G3025" t="s">
        <v>2310</v>
      </c>
      <c r="H3025" t="s">
        <v>3277</v>
      </c>
      <c r="I3025" t="s">
        <v>44</v>
      </c>
      <c r="J3025" t="s">
        <v>45</v>
      </c>
      <c r="K3025" t="s">
        <v>46</v>
      </c>
      <c r="L3025" t="s">
        <v>47</v>
      </c>
      <c r="M3025" t="s">
        <v>320</v>
      </c>
      <c r="N3025" t="s">
        <v>321</v>
      </c>
      <c r="O3025" t="s">
        <v>322</v>
      </c>
      <c r="P3025" t="s">
        <v>323</v>
      </c>
      <c r="Q3025" t="s">
        <v>324</v>
      </c>
      <c r="R3025" t="s">
        <v>131</v>
      </c>
      <c r="S3025" s="83">
        <v>70</v>
      </c>
      <c r="T3025" s="83">
        <v>7</v>
      </c>
      <c r="U3025" s="83">
        <v>63</v>
      </c>
      <c r="V3025" s="83">
        <v>0</v>
      </c>
      <c r="W3025" s="83">
        <v>0</v>
      </c>
      <c r="X3025" s="83">
        <v>5.3919522788449782E-2</v>
      </c>
      <c r="Y3025">
        <v>0</v>
      </c>
      <c r="Z3025" s="83">
        <v>6.3</v>
      </c>
      <c r="AA3025" s="83">
        <v>6.3539195227884502</v>
      </c>
    </row>
    <row r="3026" spans="1:27" x14ac:dyDescent="0.25">
      <c r="A3026" t="s">
        <v>1529</v>
      </c>
      <c r="B3026" t="s">
        <v>1529</v>
      </c>
      <c r="C3026" t="s">
        <v>3274</v>
      </c>
      <c r="D3026" t="s">
        <v>3275</v>
      </c>
      <c r="E3026" t="s">
        <v>3276</v>
      </c>
      <c r="F3026" t="s">
        <v>2745</v>
      </c>
      <c r="G3026" t="s">
        <v>2310</v>
      </c>
      <c r="H3026" t="s">
        <v>3277</v>
      </c>
      <c r="I3026" t="s">
        <v>44</v>
      </c>
      <c r="J3026" t="s">
        <v>45</v>
      </c>
      <c r="K3026" t="s">
        <v>46</v>
      </c>
      <c r="L3026" t="s">
        <v>47</v>
      </c>
      <c r="M3026" t="s">
        <v>320</v>
      </c>
      <c r="N3026" t="s">
        <v>1074</v>
      </c>
      <c r="O3026" t="s">
        <v>1208</v>
      </c>
      <c r="P3026" t="s">
        <v>2572</v>
      </c>
      <c r="Q3026" t="s">
        <v>2573</v>
      </c>
      <c r="R3026" t="s">
        <v>131</v>
      </c>
      <c r="S3026" s="83">
        <v>62</v>
      </c>
      <c r="T3026" s="83">
        <v>139.5</v>
      </c>
      <c r="U3026" s="83">
        <v>-77.5</v>
      </c>
      <c r="V3026" s="83">
        <v>0</v>
      </c>
      <c r="W3026" s="83">
        <v>0</v>
      </c>
      <c r="X3026" s="83">
        <v>1.0745390612841061</v>
      </c>
      <c r="Y3026">
        <v>0</v>
      </c>
      <c r="Z3026" s="83">
        <v>-7.7500000000000009</v>
      </c>
      <c r="AA3026" s="83">
        <v>-6.6754609387158945</v>
      </c>
    </row>
    <row r="3027" spans="1:27" x14ac:dyDescent="0.25">
      <c r="A3027" t="s">
        <v>1529</v>
      </c>
      <c r="B3027" t="s">
        <v>1529</v>
      </c>
      <c r="C3027" t="s">
        <v>3274</v>
      </c>
      <c r="D3027" t="s">
        <v>3275</v>
      </c>
      <c r="E3027" t="s">
        <v>3276</v>
      </c>
      <c r="F3027" t="s">
        <v>2745</v>
      </c>
      <c r="G3027" t="s">
        <v>2310</v>
      </c>
      <c r="H3027" t="s">
        <v>3277</v>
      </c>
      <c r="I3027" t="s">
        <v>44</v>
      </c>
      <c r="J3027" t="s">
        <v>45</v>
      </c>
      <c r="K3027" t="s">
        <v>46</v>
      </c>
      <c r="L3027" t="s">
        <v>47</v>
      </c>
      <c r="M3027" t="s">
        <v>320</v>
      </c>
      <c r="N3027" t="s">
        <v>1074</v>
      </c>
      <c r="O3027" t="s">
        <v>1075</v>
      </c>
      <c r="P3027" t="s">
        <v>1209</v>
      </c>
      <c r="Q3027" t="s">
        <v>1210</v>
      </c>
      <c r="R3027" t="s">
        <v>131</v>
      </c>
      <c r="S3027" s="83">
        <v>667</v>
      </c>
      <c r="T3027" s="83">
        <v>1030</v>
      </c>
      <c r="U3027" s="83">
        <v>-363</v>
      </c>
      <c r="V3027" s="83">
        <v>0</v>
      </c>
      <c r="W3027" s="83">
        <v>0</v>
      </c>
      <c r="X3027" s="83">
        <v>7.9338726388718959</v>
      </c>
      <c r="Y3027">
        <v>0</v>
      </c>
      <c r="Z3027" s="83">
        <v>-36.299999999999997</v>
      </c>
      <c r="AA3027" s="83">
        <v>-28.366127361128108</v>
      </c>
    </row>
    <row r="3028" spans="1:27" x14ac:dyDescent="0.25">
      <c r="A3028" t="s">
        <v>1529</v>
      </c>
      <c r="B3028" t="s">
        <v>1529</v>
      </c>
      <c r="C3028" t="s">
        <v>3274</v>
      </c>
      <c r="D3028" t="s">
        <v>3275</v>
      </c>
      <c r="E3028" t="s">
        <v>3276</v>
      </c>
      <c r="F3028" t="s">
        <v>2745</v>
      </c>
      <c r="G3028" t="s">
        <v>2310</v>
      </c>
      <c r="H3028" t="s">
        <v>3277</v>
      </c>
      <c r="I3028" t="s">
        <v>44</v>
      </c>
      <c r="J3028" t="s">
        <v>45</v>
      </c>
      <c r="K3028" t="s">
        <v>46</v>
      </c>
      <c r="L3028" t="s">
        <v>47</v>
      </c>
      <c r="M3028" t="s">
        <v>320</v>
      </c>
      <c r="N3028" t="s">
        <v>800</v>
      </c>
      <c r="O3028" t="s">
        <v>1538</v>
      </c>
      <c r="P3028" t="s">
        <v>978</v>
      </c>
      <c r="Q3028" t="s">
        <v>979</v>
      </c>
      <c r="R3028" t="s">
        <v>131</v>
      </c>
      <c r="S3028" s="83">
        <v>60</v>
      </c>
      <c r="T3028" s="83">
        <v>30</v>
      </c>
      <c r="U3028" s="83">
        <v>30</v>
      </c>
      <c r="V3028" s="83">
        <v>0</v>
      </c>
      <c r="W3028" s="83">
        <v>0</v>
      </c>
      <c r="X3028" s="83">
        <v>0.23108366909335618</v>
      </c>
      <c r="Y3028">
        <v>0</v>
      </c>
      <c r="Z3028" s="83">
        <v>3</v>
      </c>
      <c r="AA3028" s="83">
        <v>3.2310836690933562</v>
      </c>
    </row>
    <row r="3029" spans="1:27" x14ac:dyDescent="0.25">
      <c r="A3029" t="s">
        <v>1529</v>
      </c>
      <c r="B3029" t="s">
        <v>1529</v>
      </c>
      <c r="C3029" t="s">
        <v>3274</v>
      </c>
      <c r="D3029" t="s">
        <v>3275</v>
      </c>
      <c r="E3029" t="s">
        <v>3276</v>
      </c>
      <c r="F3029" t="s">
        <v>2745</v>
      </c>
      <c r="G3029" t="s">
        <v>2310</v>
      </c>
      <c r="H3029" t="s">
        <v>3277</v>
      </c>
      <c r="I3029" t="s">
        <v>44</v>
      </c>
      <c r="J3029" t="s">
        <v>45</v>
      </c>
      <c r="K3029" t="s">
        <v>46</v>
      </c>
      <c r="L3029" t="s">
        <v>47</v>
      </c>
      <c r="M3029" t="s">
        <v>320</v>
      </c>
      <c r="N3029" t="s">
        <v>800</v>
      </c>
      <c r="O3029" t="s">
        <v>801</v>
      </c>
      <c r="P3029" t="s">
        <v>1076</v>
      </c>
      <c r="Q3029" t="s">
        <v>1077</v>
      </c>
      <c r="R3029" t="s">
        <v>131</v>
      </c>
      <c r="S3029" s="83">
        <v>0</v>
      </c>
      <c r="T3029" s="83">
        <v>15</v>
      </c>
      <c r="U3029" s="83">
        <v>-15</v>
      </c>
      <c r="V3029" s="83">
        <v>0</v>
      </c>
      <c r="W3029" s="83">
        <v>0</v>
      </c>
      <c r="X3029" s="83">
        <v>0.11554183454667809</v>
      </c>
      <c r="Y3029">
        <v>0</v>
      </c>
      <c r="Z3029" s="83">
        <v>-1.5</v>
      </c>
      <c r="AA3029" s="83">
        <v>-1.3844581654533219</v>
      </c>
    </row>
    <row r="3030" spans="1:27" x14ac:dyDescent="0.25">
      <c r="A3030" t="s">
        <v>1529</v>
      </c>
      <c r="B3030" t="s">
        <v>1529</v>
      </c>
      <c r="C3030" t="s">
        <v>3274</v>
      </c>
      <c r="D3030" t="s">
        <v>3275</v>
      </c>
      <c r="E3030" t="s">
        <v>3276</v>
      </c>
      <c r="F3030" t="s">
        <v>2745</v>
      </c>
      <c r="G3030" t="s">
        <v>2310</v>
      </c>
      <c r="H3030" t="s">
        <v>3277</v>
      </c>
      <c r="I3030" t="s">
        <v>44</v>
      </c>
      <c r="J3030" t="s">
        <v>45</v>
      </c>
      <c r="K3030" t="s">
        <v>46</v>
      </c>
      <c r="L3030" t="s">
        <v>47</v>
      </c>
      <c r="M3030" t="s">
        <v>320</v>
      </c>
      <c r="N3030" t="s">
        <v>800</v>
      </c>
      <c r="O3030" t="s">
        <v>801</v>
      </c>
      <c r="P3030" t="s">
        <v>1078</v>
      </c>
      <c r="Q3030" t="s">
        <v>1079</v>
      </c>
      <c r="R3030" t="s">
        <v>131</v>
      </c>
      <c r="S3030" s="83">
        <v>15</v>
      </c>
      <c r="T3030" s="83">
        <v>15</v>
      </c>
      <c r="U3030" s="83">
        <v>0</v>
      </c>
      <c r="V3030" s="83">
        <v>0</v>
      </c>
      <c r="W3030" s="83">
        <v>0</v>
      </c>
      <c r="X3030" s="83">
        <v>0.11554183454667809</v>
      </c>
      <c r="Y3030">
        <v>0</v>
      </c>
      <c r="Z3030" s="83">
        <v>0</v>
      </c>
      <c r="AA3030" s="83">
        <v>0.1155418345466781</v>
      </c>
    </row>
    <row r="3031" spans="1:27" x14ac:dyDescent="0.25">
      <c r="A3031" t="s">
        <v>1529</v>
      </c>
      <c r="B3031" t="s">
        <v>1529</v>
      </c>
      <c r="C3031" t="s">
        <v>3274</v>
      </c>
      <c r="D3031" t="s">
        <v>3275</v>
      </c>
      <c r="E3031" t="s">
        <v>3276</v>
      </c>
      <c r="F3031" t="s">
        <v>2745</v>
      </c>
      <c r="G3031" t="s">
        <v>2310</v>
      </c>
      <c r="H3031" t="s">
        <v>3277</v>
      </c>
      <c r="I3031" t="s">
        <v>44</v>
      </c>
      <c r="J3031" t="s">
        <v>45</v>
      </c>
      <c r="K3031" t="s">
        <v>46</v>
      </c>
      <c r="L3031" t="s">
        <v>47</v>
      </c>
      <c r="M3031" t="s">
        <v>320</v>
      </c>
      <c r="N3031" t="s">
        <v>800</v>
      </c>
      <c r="O3031" t="s">
        <v>801</v>
      </c>
      <c r="P3031" t="s">
        <v>1080</v>
      </c>
      <c r="Q3031" t="s">
        <v>1081</v>
      </c>
      <c r="R3031" t="s">
        <v>131</v>
      </c>
      <c r="S3031" s="83">
        <v>2175</v>
      </c>
      <c r="T3031" s="83">
        <v>2175</v>
      </c>
      <c r="U3031" s="83">
        <v>0</v>
      </c>
      <c r="V3031" s="83">
        <v>0</v>
      </c>
      <c r="W3031" s="83">
        <v>0</v>
      </c>
      <c r="X3031" s="83">
        <v>16.753566009268326</v>
      </c>
      <c r="Y3031">
        <v>0</v>
      </c>
      <c r="Z3031" s="83">
        <v>0</v>
      </c>
      <c r="AA3031" s="83">
        <v>16.753566009268326</v>
      </c>
    </row>
    <row r="3032" spans="1:27" x14ac:dyDescent="0.25">
      <c r="A3032" t="s">
        <v>1529</v>
      </c>
      <c r="B3032" t="s">
        <v>1529</v>
      </c>
      <c r="C3032" t="s">
        <v>3274</v>
      </c>
      <c r="D3032" t="s">
        <v>3275</v>
      </c>
      <c r="E3032" t="s">
        <v>3276</v>
      </c>
      <c r="F3032" t="s">
        <v>2745</v>
      </c>
      <c r="G3032" t="s">
        <v>2310</v>
      </c>
      <c r="H3032" t="s">
        <v>3277</v>
      </c>
      <c r="I3032" t="s">
        <v>44</v>
      </c>
      <c r="J3032" t="s">
        <v>45</v>
      </c>
      <c r="K3032" t="s">
        <v>46</v>
      </c>
      <c r="L3032" t="s">
        <v>47</v>
      </c>
      <c r="M3032" t="s">
        <v>320</v>
      </c>
      <c r="N3032" t="s">
        <v>800</v>
      </c>
      <c r="O3032" t="s">
        <v>801</v>
      </c>
      <c r="P3032" t="s">
        <v>1082</v>
      </c>
      <c r="Q3032" t="s">
        <v>1083</v>
      </c>
      <c r="R3032" t="s">
        <v>131</v>
      </c>
      <c r="S3032" s="83">
        <v>15</v>
      </c>
      <c r="T3032" s="83">
        <v>240</v>
      </c>
      <c r="U3032" s="83">
        <v>-225</v>
      </c>
      <c r="V3032" s="83">
        <v>0</v>
      </c>
      <c r="W3032" s="83">
        <v>0</v>
      </c>
      <c r="X3032" s="83">
        <v>1.8486693527468496</v>
      </c>
      <c r="Y3032">
        <v>0</v>
      </c>
      <c r="Z3032" s="83">
        <v>-22.5</v>
      </c>
      <c r="AA3032" s="83">
        <v>-20.65133064725315</v>
      </c>
    </row>
    <row r="3033" spans="1:27" x14ac:dyDescent="0.25">
      <c r="A3033" t="s">
        <v>1529</v>
      </c>
      <c r="B3033" t="s">
        <v>1529</v>
      </c>
      <c r="C3033" t="s">
        <v>3274</v>
      </c>
      <c r="D3033" t="s">
        <v>3275</v>
      </c>
      <c r="E3033" t="s">
        <v>3276</v>
      </c>
      <c r="F3033" t="s">
        <v>2745</v>
      </c>
      <c r="G3033" t="s">
        <v>2310</v>
      </c>
      <c r="H3033" t="s">
        <v>3277</v>
      </c>
      <c r="I3033" t="s">
        <v>44</v>
      </c>
      <c r="J3033" t="s">
        <v>45</v>
      </c>
      <c r="K3033" t="s">
        <v>46</v>
      </c>
      <c r="L3033" t="s">
        <v>47</v>
      </c>
      <c r="M3033" t="s">
        <v>320</v>
      </c>
      <c r="N3033" t="s">
        <v>800</v>
      </c>
      <c r="O3033" t="s">
        <v>801</v>
      </c>
      <c r="P3033" t="s">
        <v>1211</v>
      </c>
      <c r="Q3033" t="s">
        <v>1085</v>
      </c>
      <c r="R3033" t="s">
        <v>131</v>
      </c>
      <c r="S3033" s="83">
        <v>2175</v>
      </c>
      <c r="T3033" s="83">
        <v>2340</v>
      </c>
      <c r="U3033" s="83">
        <v>-165</v>
      </c>
      <c r="V3033" s="83">
        <v>0</v>
      </c>
      <c r="W3033" s="83">
        <v>0</v>
      </c>
      <c r="X3033" s="83">
        <v>18.024526189281783</v>
      </c>
      <c r="Y3033">
        <v>0</v>
      </c>
      <c r="Z3033" s="83">
        <v>-16.5</v>
      </c>
      <c r="AA3033" s="83">
        <v>1.5245261892817723</v>
      </c>
    </row>
    <row r="3034" spans="1:27" x14ac:dyDescent="0.25">
      <c r="A3034" t="s">
        <v>1529</v>
      </c>
      <c r="B3034" t="s">
        <v>1529</v>
      </c>
      <c r="C3034" t="s">
        <v>3274</v>
      </c>
      <c r="D3034" t="s">
        <v>3275</v>
      </c>
      <c r="E3034" t="s">
        <v>3276</v>
      </c>
      <c r="F3034" t="s">
        <v>2745</v>
      </c>
      <c r="G3034" t="s">
        <v>2310</v>
      </c>
      <c r="H3034" t="s">
        <v>3277</v>
      </c>
      <c r="I3034" t="s">
        <v>44</v>
      </c>
      <c r="J3034" t="s">
        <v>45</v>
      </c>
      <c r="K3034" t="s">
        <v>46</v>
      </c>
      <c r="L3034" t="s">
        <v>47</v>
      </c>
      <c r="M3034" t="s">
        <v>320</v>
      </c>
      <c r="N3034" t="s">
        <v>800</v>
      </c>
      <c r="O3034" t="s">
        <v>801</v>
      </c>
      <c r="P3034" t="s">
        <v>802</v>
      </c>
      <c r="Q3034" t="s">
        <v>803</v>
      </c>
      <c r="R3034" t="s">
        <v>131</v>
      </c>
      <c r="S3034" s="83">
        <v>0</v>
      </c>
      <c r="T3034" s="83">
        <v>30</v>
      </c>
      <c r="U3034" s="83">
        <v>-30</v>
      </c>
      <c r="V3034" s="83">
        <v>0</v>
      </c>
      <c r="W3034" s="83">
        <v>0</v>
      </c>
      <c r="X3034" s="83">
        <v>0.23108366909335618</v>
      </c>
      <c r="Y3034">
        <v>0</v>
      </c>
      <c r="Z3034" s="83">
        <v>-3</v>
      </c>
      <c r="AA3034" s="83">
        <v>-2.7689163309066438</v>
      </c>
    </row>
    <row r="3035" spans="1:27" x14ac:dyDescent="0.25">
      <c r="A3035" t="s">
        <v>1529</v>
      </c>
      <c r="B3035" t="s">
        <v>1529</v>
      </c>
      <c r="C3035" t="s">
        <v>3274</v>
      </c>
      <c r="D3035" t="s">
        <v>3275</v>
      </c>
      <c r="E3035" t="s">
        <v>3276</v>
      </c>
      <c r="F3035" t="s">
        <v>2745</v>
      </c>
      <c r="G3035" t="s">
        <v>2310</v>
      </c>
      <c r="H3035" t="s">
        <v>3277</v>
      </c>
      <c r="I3035" t="s">
        <v>44</v>
      </c>
      <c r="J3035" t="s">
        <v>45</v>
      </c>
      <c r="K3035" t="s">
        <v>46</v>
      </c>
      <c r="L3035" t="s">
        <v>47</v>
      </c>
      <c r="M3035" t="s">
        <v>320</v>
      </c>
      <c r="N3035" t="s">
        <v>800</v>
      </c>
      <c r="O3035" t="s">
        <v>801</v>
      </c>
      <c r="P3035" t="s">
        <v>1212</v>
      </c>
      <c r="Q3035" t="s">
        <v>1081</v>
      </c>
      <c r="R3035" t="s">
        <v>131</v>
      </c>
      <c r="S3035" s="83">
        <v>0</v>
      </c>
      <c r="T3035" s="83">
        <v>180</v>
      </c>
      <c r="U3035" s="83">
        <v>-180</v>
      </c>
      <c r="V3035" s="83">
        <v>0</v>
      </c>
      <c r="W3035" s="83">
        <v>0</v>
      </c>
      <c r="X3035" s="83">
        <v>1.386502014560137</v>
      </c>
      <c r="Y3035">
        <v>0</v>
      </c>
      <c r="Z3035" s="83">
        <v>-18</v>
      </c>
      <c r="AA3035" s="83">
        <v>-16.613497985439864</v>
      </c>
    </row>
    <row r="3036" spans="1:27" x14ac:dyDescent="0.25">
      <c r="A3036" t="s">
        <v>1529</v>
      </c>
      <c r="B3036" t="s">
        <v>1529</v>
      </c>
      <c r="C3036" t="s">
        <v>3274</v>
      </c>
      <c r="D3036" t="s">
        <v>3275</v>
      </c>
      <c r="E3036" t="s">
        <v>3276</v>
      </c>
      <c r="F3036" t="s">
        <v>2745</v>
      </c>
      <c r="G3036" t="s">
        <v>2310</v>
      </c>
      <c r="H3036" t="s">
        <v>3277</v>
      </c>
      <c r="I3036" t="s">
        <v>44</v>
      </c>
      <c r="J3036" t="s">
        <v>45</v>
      </c>
      <c r="K3036" t="s">
        <v>46</v>
      </c>
      <c r="L3036" t="s">
        <v>47</v>
      </c>
      <c r="M3036" t="s">
        <v>320</v>
      </c>
      <c r="N3036" t="s">
        <v>800</v>
      </c>
      <c r="O3036" t="s">
        <v>801</v>
      </c>
      <c r="P3036" t="s">
        <v>2102</v>
      </c>
      <c r="Q3036" t="s">
        <v>2103</v>
      </c>
      <c r="R3036" t="s">
        <v>131</v>
      </c>
      <c r="S3036" s="83">
        <v>45</v>
      </c>
      <c r="T3036" s="83">
        <v>60</v>
      </c>
      <c r="U3036" s="83">
        <v>-15</v>
      </c>
      <c r="V3036" s="83">
        <v>0</v>
      </c>
      <c r="W3036" s="83">
        <v>0</v>
      </c>
      <c r="X3036" s="83">
        <v>0.46216733818671235</v>
      </c>
      <c r="Y3036">
        <v>0</v>
      </c>
      <c r="Z3036" s="83">
        <v>-1.5</v>
      </c>
      <c r="AA3036" s="83">
        <v>-1.0378326618132876</v>
      </c>
    </row>
    <row r="3037" spans="1:27" x14ac:dyDescent="0.25">
      <c r="A3037" t="s">
        <v>1529</v>
      </c>
      <c r="B3037" t="s">
        <v>1529</v>
      </c>
      <c r="C3037" t="s">
        <v>3274</v>
      </c>
      <c r="D3037" t="s">
        <v>3275</v>
      </c>
      <c r="E3037" t="s">
        <v>3276</v>
      </c>
      <c r="F3037" t="s">
        <v>2745</v>
      </c>
      <c r="G3037" t="s">
        <v>2310</v>
      </c>
      <c r="H3037" t="s">
        <v>3277</v>
      </c>
      <c r="I3037" t="s">
        <v>44</v>
      </c>
      <c r="J3037" t="s">
        <v>45</v>
      </c>
      <c r="K3037" t="s">
        <v>46</v>
      </c>
      <c r="L3037" t="s">
        <v>47</v>
      </c>
      <c r="M3037" t="s">
        <v>320</v>
      </c>
      <c r="N3037" t="s">
        <v>800</v>
      </c>
      <c r="O3037" t="s">
        <v>801</v>
      </c>
      <c r="P3037" t="s">
        <v>1084</v>
      </c>
      <c r="Q3037" t="s">
        <v>1085</v>
      </c>
      <c r="R3037" t="s">
        <v>131</v>
      </c>
      <c r="S3037" s="83">
        <v>0</v>
      </c>
      <c r="T3037" s="83">
        <v>30</v>
      </c>
      <c r="U3037" s="83">
        <v>-30</v>
      </c>
      <c r="V3037" s="83">
        <v>0</v>
      </c>
      <c r="W3037" s="83">
        <v>0</v>
      </c>
      <c r="X3037" s="83">
        <v>0.23108366909335618</v>
      </c>
      <c r="Y3037">
        <v>0</v>
      </c>
      <c r="Z3037" s="83">
        <v>-3</v>
      </c>
      <c r="AA3037" s="83">
        <v>-2.7689163309066438</v>
      </c>
    </row>
    <row r="3038" spans="1:27" x14ac:dyDescent="0.25">
      <c r="A3038" t="s">
        <v>1529</v>
      </c>
      <c r="B3038" t="s">
        <v>1529</v>
      </c>
      <c r="C3038" t="s">
        <v>3274</v>
      </c>
      <c r="D3038" t="s">
        <v>3275</v>
      </c>
      <c r="E3038" t="s">
        <v>3276</v>
      </c>
      <c r="F3038" t="s">
        <v>2745</v>
      </c>
      <c r="G3038" t="s">
        <v>2310</v>
      </c>
      <c r="H3038" t="s">
        <v>3277</v>
      </c>
      <c r="I3038" t="s">
        <v>44</v>
      </c>
      <c r="J3038" t="s">
        <v>45</v>
      </c>
      <c r="K3038" t="s">
        <v>46</v>
      </c>
      <c r="L3038" t="s">
        <v>47</v>
      </c>
      <c r="M3038" t="s">
        <v>320</v>
      </c>
      <c r="N3038" t="s">
        <v>941</v>
      </c>
      <c r="O3038" t="s">
        <v>1071</v>
      </c>
      <c r="P3038" t="s">
        <v>1072</v>
      </c>
      <c r="Q3038" t="s">
        <v>1073</v>
      </c>
      <c r="R3038" t="s">
        <v>131</v>
      </c>
      <c r="S3038" s="83">
        <v>130.52000000000001</v>
      </c>
      <c r="T3038" s="83">
        <v>0</v>
      </c>
      <c r="U3038" s="83">
        <v>130.52000000000001</v>
      </c>
      <c r="V3038" s="83">
        <v>0</v>
      </c>
      <c r="W3038" s="83">
        <v>0</v>
      </c>
      <c r="X3038" s="83">
        <v>0</v>
      </c>
      <c r="Y3038">
        <v>0</v>
      </c>
      <c r="Z3038" s="83">
        <v>13.052000000000001</v>
      </c>
      <c r="AA3038" s="83">
        <v>13.052000000000001</v>
      </c>
    </row>
    <row r="3039" spans="1:27" x14ac:dyDescent="0.25">
      <c r="A3039" t="s">
        <v>1529</v>
      </c>
      <c r="B3039" t="s">
        <v>1529</v>
      </c>
      <c r="C3039" t="s">
        <v>3274</v>
      </c>
      <c r="D3039" t="s">
        <v>3275</v>
      </c>
      <c r="E3039" t="s">
        <v>3276</v>
      </c>
      <c r="F3039" t="s">
        <v>2745</v>
      </c>
      <c r="G3039" t="s">
        <v>2310</v>
      </c>
      <c r="H3039" t="s">
        <v>3277</v>
      </c>
      <c r="I3039" t="s">
        <v>44</v>
      </c>
      <c r="J3039" t="s">
        <v>45</v>
      </c>
      <c r="K3039" t="s">
        <v>98</v>
      </c>
      <c r="L3039" t="s">
        <v>99</v>
      </c>
      <c r="M3039" t="s">
        <v>396</v>
      </c>
      <c r="N3039" t="s">
        <v>947</v>
      </c>
      <c r="O3039" t="s">
        <v>948</v>
      </c>
      <c r="P3039" t="s">
        <v>949</v>
      </c>
      <c r="Q3039" t="s">
        <v>950</v>
      </c>
      <c r="R3039" t="s">
        <v>131</v>
      </c>
      <c r="S3039" s="83">
        <v>2546.1999999999998</v>
      </c>
      <c r="T3039" s="83">
        <v>0</v>
      </c>
      <c r="U3039" s="83">
        <v>2546.1999999999998</v>
      </c>
      <c r="V3039" s="83">
        <v>0</v>
      </c>
      <c r="W3039" s="83">
        <v>0</v>
      </c>
      <c r="X3039" s="83">
        <v>0</v>
      </c>
      <c r="Y3039">
        <v>0</v>
      </c>
      <c r="Z3039" s="83">
        <v>254.61999999999998</v>
      </c>
      <c r="AA3039" s="83">
        <v>254.61999999999998</v>
      </c>
    </row>
    <row r="3040" spans="1:27" x14ac:dyDescent="0.25">
      <c r="A3040" t="s">
        <v>1529</v>
      </c>
      <c r="B3040" t="s">
        <v>1529</v>
      </c>
      <c r="C3040" t="s">
        <v>3274</v>
      </c>
      <c r="D3040" t="s">
        <v>3275</v>
      </c>
      <c r="E3040" t="s">
        <v>3276</v>
      </c>
      <c r="F3040" t="s">
        <v>2745</v>
      </c>
      <c r="G3040" t="s">
        <v>2310</v>
      </c>
      <c r="H3040" t="s">
        <v>3277</v>
      </c>
      <c r="I3040" t="s">
        <v>44</v>
      </c>
      <c r="J3040" t="s">
        <v>45</v>
      </c>
      <c r="K3040" t="s">
        <v>98</v>
      </c>
      <c r="L3040" t="s">
        <v>99</v>
      </c>
      <c r="M3040" t="s">
        <v>396</v>
      </c>
      <c r="N3040" t="s">
        <v>947</v>
      </c>
      <c r="O3040" t="s">
        <v>948</v>
      </c>
      <c r="P3040" t="s">
        <v>2153</v>
      </c>
      <c r="Q3040" t="s">
        <v>2154</v>
      </c>
      <c r="R3040" t="s">
        <v>131</v>
      </c>
      <c r="S3040" s="83">
        <v>3512</v>
      </c>
      <c r="T3040" s="83">
        <v>1958</v>
      </c>
      <c r="U3040" s="83">
        <v>1554</v>
      </c>
      <c r="V3040" s="83">
        <v>0</v>
      </c>
      <c r="W3040" s="83">
        <v>0</v>
      </c>
      <c r="X3040" s="83">
        <v>15.082060802826382</v>
      </c>
      <c r="Y3040">
        <v>0</v>
      </c>
      <c r="Z3040" s="83">
        <v>155.40000000000003</v>
      </c>
      <c r="AA3040" s="83">
        <v>170.4820608028264</v>
      </c>
    </row>
    <row r="3041" spans="1:27" x14ac:dyDescent="0.25">
      <c r="A3041" t="s">
        <v>1529</v>
      </c>
      <c r="B3041" t="s">
        <v>1529</v>
      </c>
      <c r="C3041" t="s">
        <v>3274</v>
      </c>
      <c r="D3041" t="s">
        <v>3275</v>
      </c>
      <c r="E3041" t="s">
        <v>3276</v>
      </c>
      <c r="F3041" t="s">
        <v>2745</v>
      </c>
      <c r="G3041" t="s">
        <v>2310</v>
      </c>
      <c r="H3041" t="s">
        <v>3277</v>
      </c>
      <c r="I3041" t="s">
        <v>44</v>
      </c>
      <c r="J3041" t="s">
        <v>45</v>
      </c>
      <c r="K3041" t="s">
        <v>98</v>
      </c>
      <c r="L3041" t="s">
        <v>99</v>
      </c>
      <c r="M3041" t="s">
        <v>396</v>
      </c>
      <c r="N3041" t="s">
        <v>947</v>
      </c>
      <c r="O3041" t="s">
        <v>948</v>
      </c>
      <c r="P3041" t="s">
        <v>2157</v>
      </c>
      <c r="Q3041" t="s">
        <v>2158</v>
      </c>
      <c r="R3041" t="s">
        <v>131</v>
      </c>
      <c r="S3041" s="83">
        <v>0</v>
      </c>
      <c r="T3041" s="83">
        <v>202</v>
      </c>
      <c r="U3041" s="83">
        <v>-202</v>
      </c>
      <c r="V3041" s="83">
        <v>0</v>
      </c>
      <c r="W3041" s="83">
        <v>0</v>
      </c>
      <c r="X3041" s="83">
        <v>1.555963371895265</v>
      </c>
      <c r="Y3041">
        <v>0</v>
      </c>
      <c r="Z3041" s="83">
        <v>-20.200000000000003</v>
      </c>
      <c r="AA3041" s="83">
        <v>-18.644036628104736</v>
      </c>
    </row>
    <row r="3042" spans="1:27" x14ac:dyDescent="0.25">
      <c r="A3042" t="s">
        <v>1529</v>
      </c>
      <c r="B3042" t="s">
        <v>1529</v>
      </c>
      <c r="C3042" t="s">
        <v>3274</v>
      </c>
      <c r="D3042" t="s">
        <v>3275</v>
      </c>
      <c r="E3042" t="s">
        <v>3276</v>
      </c>
      <c r="F3042" t="s">
        <v>2745</v>
      </c>
      <c r="G3042" t="s">
        <v>2310</v>
      </c>
      <c r="H3042" t="s">
        <v>3277</v>
      </c>
      <c r="I3042" t="s">
        <v>44</v>
      </c>
      <c r="J3042" t="s">
        <v>45</v>
      </c>
      <c r="K3042" t="s">
        <v>98</v>
      </c>
      <c r="L3042" t="s">
        <v>99</v>
      </c>
      <c r="M3042" t="s">
        <v>396</v>
      </c>
      <c r="N3042" t="s">
        <v>947</v>
      </c>
      <c r="O3042" t="s">
        <v>948</v>
      </c>
      <c r="P3042" t="s">
        <v>2863</v>
      </c>
      <c r="Q3042" t="s">
        <v>2864</v>
      </c>
      <c r="R3042" t="s">
        <v>131</v>
      </c>
      <c r="S3042" s="83">
        <v>503.2</v>
      </c>
      <c r="T3042" s="83">
        <v>2516</v>
      </c>
      <c r="U3042" s="83">
        <v>-2012.8</v>
      </c>
      <c r="V3042" s="83">
        <v>0</v>
      </c>
      <c r="W3042" s="83">
        <v>0</v>
      </c>
      <c r="X3042" s="83">
        <v>19.380217047962809</v>
      </c>
      <c r="Y3042">
        <v>0</v>
      </c>
      <c r="Z3042" s="83">
        <v>-201.28000000000003</v>
      </c>
      <c r="AA3042" s="83">
        <v>-181.89978295203721</v>
      </c>
    </row>
    <row r="3043" spans="1:27" x14ac:dyDescent="0.25">
      <c r="A3043" t="s">
        <v>1529</v>
      </c>
      <c r="B3043" t="s">
        <v>1529</v>
      </c>
      <c r="C3043" t="s">
        <v>3274</v>
      </c>
      <c r="D3043" t="s">
        <v>3275</v>
      </c>
      <c r="E3043" t="s">
        <v>3276</v>
      </c>
      <c r="F3043" t="s">
        <v>2745</v>
      </c>
      <c r="G3043" t="s">
        <v>2310</v>
      </c>
      <c r="H3043" t="s">
        <v>3277</v>
      </c>
      <c r="I3043" t="s">
        <v>44</v>
      </c>
      <c r="J3043" t="s">
        <v>45</v>
      </c>
      <c r="K3043" t="s">
        <v>98</v>
      </c>
      <c r="L3043" t="s">
        <v>99</v>
      </c>
      <c r="M3043" t="s">
        <v>396</v>
      </c>
      <c r="N3043" t="s">
        <v>947</v>
      </c>
      <c r="O3043" t="s">
        <v>948</v>
      </c>
      <c r="P3043" t="s">
        <v>3278</v>
      </c>
      <c r="Q3043" t="s">
        <v>3279</v>
      </c>
      <c r="R3043" t="s">
        <v>131</v>
      </c>
      <c r="S3043" s="83">
        <v>0</v>
      </c>
      <c r="T3043" s="83">
        <v>1006.4</v>
      </c>
      <c r="U3043" s="83">
        <v>-1006.4</v>
      </c>
      <c r="V3043" s="83">
        <v>0</v>
      </c>
      <c r="W3043" s="83">
        <v>0</v>
      </c>
      <c r="X3043" s="83">
        <v>7.7520868191851218</v>
      </c>
      <c r="Y3043">
        <v>0</v>
      </c>
      <c r="Z3043" s="83">
        <v>-100.64</v>
      </c>
      <c r="AA3043" s="83">
        <v>-92.887913180814877</v>
      </c>
    </row>
    <row r="3044" spans="1:27" x14ac:dyDescent="0.25">
      <c r="A3044" t="s">
        <v>1529</v>
      </c>
      <c r="B3044" t="s">
        <v>1529</v>
      </c>
      <c r="C3044" t="s">
        <v>3274</v>
      </c>
      <c r="D3044" t="s">
        <v>3275</v>
      </c>
      <c r="E3044" t="s">
        <v>3276</v>
      </c>
      <c r="F3044" t="s">
        <v>2745</v>
      </c>
      <c r="G3044" t="s">
        <v>2310</v>
      </c>
      <c r="H3044" t="s">
        <v>3277</v>
      </c>
      <c r="I3044" t="s">
        <v>44</v>
      </c>
      <c r="J3044" t="s">
        <v>45</v>
      </c>
      <c r="K3044" t="s">
        <v>57</v>
      </c>
      <c r="L3044" t="s">
        <v>58</v>
      </c>
      <c r="M3044" t="s">
        <v>712</v>
      </c>
      <c r="N3044" t="s">
        <v>713</v>
      </c>
      <c r="O3044" t="s">
        <v>714</v>
      </c>
      <c r="P3044" t="s">
        <v>931</v>
      </c>
      <c r="Q3044" t="s">
        <v>932</v>
      </c>
      <c r="R3044" t="s">
        <v>131</v>
      </c>
      <c r="S3044" s="83">
        <v>0</v>
      </c>
      <c r="T3044" s="83">
        <v>56</v>
      </c>
      <c r="U3044" s="83">
        <v>-56</v>
      </c>
      <c r="V3044" s="83">
        <v>0</v>
      </c>
      <c r="W3044" s="83">
        <v>0</v>
      </c>
      <c r="X3044" s="83">
        <v>0.43135618230759826</v>
      </c>
      <c r="Y3044">
        <v>0</v>
      </c>
      <c r="Z3044" s="83">
        <v>-5.6000000000000005</v>
      </c>
      <c r="AA3044" s="83">
        <v>-5.1686438176924021</v>
      </c>
    </row>
    <row r="3045" spans="1:27" x14ac:dyDescent="0.25">
      <c r="A3045" t="s">
        <v>1529</v>
      </c>
      <c r="B3045" t="s">
        <v>1529</v>
      </c>
      <c r="C3045" t="s">
        <v>3274</v>
      </c>
      <c r="D3045" t="s">
        <v>3275</v>
      </c>
      <c r="E3045" t="s">
        <v>3276</v>
      </c>
      <c r="F3045" t="s">
        <v>2745</v>
      </c>
      <c r="G3045" t="s">
        <v>2310</v>
      </c>
      <c r="H3045" t="s">
        <v>3277</v>
      </c>
      <c r="I3045" t="s">
        <v>44</v>
      </c>
      <c r="J3045" t="s">
        <v>45</v>
      </c>
      <c r="K3045" t="s">
        <v>100</v>
      </c>
      <c r="L3045" t="s">
        <v>101</v>
      </c>
      <c r="M3045" t="s">
        <v>401</v>
      </c>
      <c r="N3045" t="s">
        <v>866</v>
      </c>
      <c r="O3045" t="s">
        <v>403</v>
      </c>
      <c r="P3045" t="s">
        <v>1736</v>
      </c>
      <c r="Q3045" t="s">
        <v>1737</v>
      </c>
      <c r="R3045" t="s">
        <v>131</v>
      </c>
      <c r="S3045" s="83">
        <v>3418.4399999999996</v>
      </c>
      <c r="T3045" s="83">
        <v>1749.56</v>
      </c>
      <c r="U3045" s="83">
        <v>1668.8799999999999</v>
      </c>
      <c r="V3045" s="83">
        <v>0</v>
      </c>
      <c r="W3045" s="83">
        <v>0</v>
      </c>
      <c r="X3045" s="83">
        <v>13.476491469965742</v>
      </c>
      <c r="Y3045">
        <v>0</v>
      </c>
      <c r="Z3045" s="83">
        <v>166.88799999999998</v>
      </c>
      <c r="AA3045" s="83">
        <v>180.36449146996571</v>
      </c>
    </row>
    <row r="3046" spans="1:27" x14ac:dyDescent="0.25">
      <c r="A3046" t="s">
        <v>1529</v>
      </c>
      <c r="B3046" t="s">
        <v>1529</v>
      </c>
      <c r="C3046" t="s">
        <v>3274</v>
      </c>
      <c r="D3046" t="s">
        <v>3275</v>
      </c>
      <c r="E3046" t="s">
        <v>3276</v>
      </c>
      <c r="F3046" t="s">
        <v>2745</v>
      </c>
      <c r="G3046" t="s">
        <v>2310</v>
      </c>
      <c r="H3046" t="s">
        <v>3277</v>
      </c>
      <c r="I3046" t="s">
        <v>44</v>
      </c>
      <c r="J3046" t="s">
        <v>45</v>
      </c>
      <c r="K3046" t="s">
        <v>100</v>
      </c>
      <c r="L3046" t="s">
        <v>101</v>
      </c>
      <c r="M3046" t="s">
        <v>401</v>
      </c>
      <c r="N3046" t="s">
        <v>402</v>
      </c>
      <c r="O3046" t="s">
        <v>1240</v>
      </c>
      <c r="P3046" t="s">
        <v>1954</v>
      </c>
      <c r="Q3046" t="s">
        <v>1955</v>
      </c>
      <c r="R3046" t="s">
        <v>131</v>
      </c>
      <c r="S3046" s="83">
        <v>147.6</v>
      </c>
      <c r="T3046" s="83">
        <v>173.88</v>
      </c>
      <c r="U3046" s="83">
        <v>-26.28</v>
      </c>
      <c r="V3046" s="83">
        <v>0</v>
      </c>
      <c r="W3046" s="83">
        <v>0</v>
      </c>
      <c r="X3046" s="83">
        <v>1.3393609460650924</v>
      </c>
      <c r="Y3046">
        <v>0</v>
      </c>
      <c r="Z3046" s="83">
        <v>-2.6280000000000019</v>
      </c>
      <c r="AA3046" s="83">
        <v>-1.2886390539349097</v>
      </c>
    </row>
    <row r="3047" spans="1:27" x14ac:dyDescent="0.25">
      <c r="A3047" t="s">
        <v>1529</v>
      </c>
      <c r="B3047" t="s">
        <v>1529</v>
      </c>
      <c r="C3047" t="s">
        <v>3274</v>
      </c>
      <c r="D3047" t="s">
        <v>3275</v>
      </c>
      <c r="E3047" t="s">
        <v>3276</v>
      </c>
      <c r="F3047" t="s">
        <v>2745</v>
      </c>
      <c r="G3047" t="s">
        <v>2310</v>
      </c>
      <c r="H3047" t="s">
        <v>3277</v>
      </c>
      <c r="I3047" t="s">
        <v>44</v>
      </c>
      <c r="J3047" t="s">
        <v>45</v>
      </c>
      <c r="K3047" t="s">
        <v>100</v>
      </c>
      <c r="L3047" t="s">
        <v>101</v>
      </c>
      <c r="M3047" t="s">
        <v>401</v>
      </c>
      <c r="N3047" t="s">
        <v>402</v>
      </c>
      <c r="O3047" t="s">
        <v>836</v>
      </c>
      <c r="P3047" t="s">
        <v>837</v>
      </c>
      <c r="Q3047" t="s">
        <v>838</v>
      </c>
      <c r="R3047" t="s">
        <v>131</v>
      </c>
      <c r="S3047" s="83">
        <v>0</v>
      </c>
      <c r="T3047" s="83">
        <v>9.91</v>
      </c>
      <c r="U3047" s="83">
        <v>-9.91</v>
      </c>
      <c r="V3047" s="83">
        <v>0</v>
      </c>
      <c r="W3047" s="83">
        <v>0</v>
      </c>
      <c r="X3047" s="83">
        <v>7.633463869050533E-2</v>
      </c>
      <c r="Y3047">
        <v>0</v>
      </c>
      <c r="Z3047" s="83">
        <v>-0.9910000000000001</v>
      </c>
      <c r="AA3047" s="83">
        <v>-0.91466536130949483</v>
      </c>
    </row>
    <row r="3048" spans="1:27" x14ac:dyDescent="0.25">
      <c r="A3048" t="s">
        <v>1529</v>
      </c>
      <c r="B3048" t="s">
        <v>1529</v>
      </c>
      <c r="C3048" t="s">
        <v>3274</v>
      </c>
      <c r="D3048" t="s">
        <v>3275</v>
      </c>
      <c r="E3048" t="s">
        <v>3276</v>
      </c>
      <c r="F3048" t="s">
        <v>2745</v>
      </c>
      <c r="G3048" t="s">
        <v>2310</v>
      </c>
      <c r="H3048" t="s">
        <v>3277</v>
      </c>
      <c r="I3048" t="s">
        <v>44</v>
      </c>
      <c r="J3048" t="s">
        <v>45</v>
      </c>
      <c r="K3048" t="s">
        <v>100</v>
      </c>
      <c r="L3048" t="s">
        <v>101</v>
      </c>
      <c r="M3048" t="s">
        <v>401</v>
      </c>
      <c r="N3048" t="s">
        <v>1239</v>
      </c>
      <c r="O3048" t="s">
        <v>1240</v>
      </c>
      <c r="P3048" t="s">
        <v>1802</v>
      </c>
      <c r="Q3048" t="s">
        <v>1803</v>
      </c>
      <c r="R3048" t="s">
        <v>131</v>
      </c>
      <c r="S3048" s="83">
        <v>0</v>
      </c>
      <c r="T3048" s="83">
        <v>45.7</v>
      </c>
      <c r="U3048" s="83">
        <v>-45.7</v>
      </c>
      <c r="V3048" s="83">
        <v>0</v>
      </c>
      <c r="W3048" s="83">
        <v>0</v>
      </c>
      <c r="X3048" s="83">
        <v>0.35201745591887929</v>
      </c>
      <c r="Y3048">
        <v>0</v>
      </c>
      <c r="Z3048" s="83">
        <v>-4.57</v>
      </c>
      <c r="AA3048" s="83">
        <v>-4.2179825440811207</v>
      </c>
    </row>
    <row r="3049" spans="1:27" x14ac:dyDescent="0.25">
      <c r="A3049" t="s">
        <v>1529</v>
      </c>
      <c r="B3049" t="s">
        <v>1529</v>
      </c>
      <c r="C3049" t="s">
        <v>3274</v>
      </c>
      <c r="D3049" t="s">
        <v>3275</v>
      </c>
      <c r="E3049" t="s">
        <v>3276</v>
      </c>
      <c r="F3049" t="s">
        <v>2745</v>
      </c>
      <c r="G3049" t="s">
        <v>2310</v>
      </c>
      <c r="H3049" t="s">
        <v>3277</v>
      </c>
      <c r="I3049" t="s">
        <v>44</v>
      </c>
      <c r="J3049" t="s">
        <v>45</v>
      </c>
      <c r="K3049" t="s">
        <v>102</v>
      </c>
      <c r="L3049" t="s">
        <v>103</v>
      </c>
      <c r="M3049" t="s">
        <v>516</v>
      </c>
      <c r="N3049" t="s">
        <v>867</v>
      </c>
      <c r="O3049" t="s">
        <v>868</v>
      </c>
      <c r="P3049" t="s">
        <v>869</v>
      </c>
      <c r="Q3049" t="s">
        <v>870</v>
      </c>
      <c r="R3049" t="s">
        <v>131</v>
      </c>
      <c r="S3049" s="83">
        <v>194.7</v>
      </c>
      <c r="T3049" s="83">
        <v>205.20000000000005</v>
      </c>
      <c r="U3049" s="83">
        <v>-10.500000000000057</v>
      </c>
      <c r="V3049" s="83">
        <v>0</v>
      </c>
      <c r="W3049" s="83">
        <v>0</v>
      </c>
      <c r="X3049" s="83">
        <v>1.5806122965985567</v>
      </c>
      <c r="Y3049">
        <v>0</v>
      </c>
      <c r="Z3049" s="83">
        <v>-1.0500000000000078</v>
      </c>
      <c r="AA3049" s="83">
        <v>0.53061229659854803</v>
      </c>
    </row>
    <row r="3050" spans="1:27" x14ac:dyDescent="0.25">
      <c r="A3050" t="s">
        <v>1529</v>
      </c>
      <c r="B3050" t="s">
        <v>1529</v>
      </c>
      <c r="C3050" t="s">
        <v>3274</v>
      </c>
      <c r="D3050" t="s">
        <v>3275</v>
      </c>
      <c r="E3050" t="s">
        <v>3276</v>
      </c>
      <c r="F3050" t="s">
        <v>2745</v>
      </c>
      <c r="G3050" t="s">
        <v>2310</v>
      </c>
      <c r="H3050" t="s">
        <v>3277</v>
      </c>
      <c r="I3050" t="s">
        <v>44</v>
      </c>
      <c r="J3050" t="s">
        <v>106</v>
      </c>
      <c r="K3050" t="s">
        <v>4066</v>
      </c>
      <c r="L3050" t="s">
        <v>4067</v>
      </c>
      <c r="M3050" t="s">
        <v>4067</v>
      </c>
      <c r="N3050" t="s">
        <v>4068</v>
      </c>
      <c r="O3050" t="s">
        <v>4069</v>
      </c>
      <c r="P3050" t="s">
        <v>4070</v>
      </c>
      <c r="Q3050" t="s">
        <v>4071</v>
      </c>
      <c r="R3050" t="s">
        <v>131</v>
      </c>
      <c r="S3050" s="83">
        <v>271.8</v>
      </c>
      <c r="T3050" s="83">
        <v>0</v>
      </c>
      <c r="U3050" s="83">
        <v>271.8</v>
      </c>
      <c r="V3050" s="83">
        <v>0</v>
      </c>
      <c r="W3050" s="83">
        <v>0</v>
      </c>
      <c r="X3050" s="83">
        <v>0</v>
      </c>
      <c r="Y3050">
        <v>0</v>
      </c>
      <c r="Z3050" s="83">
        <v>27.180000000000003</v>
      </c>
      <c r="AA3050" s="83">
        <v>27.180000000000003</v>
      </c>
    </row>
    <row r="3051" spans="1:27" x14ac:dyDescent="0.25">
      <c r="A3051" t="s">
        <v>1529</v>
      </c>
      <c r="B3051" t="s">
        <v>1529</v>
      </c>
      <c r="C3051" t="s">
        <v>3280</v>
      </c>
      <c r="D3051" t="s">
        <v>2990</v>
      </c>
      <c r="E3051" t="s">
        <v>3281</v>
      </c>
      <c r="F3051" t="s">
        <v>2992</v>
      </c>
      <c r="G3051" t="s">
        <v>2310</v>
      </c>
      <c r="H3051" t="s">
        <v>2993</v>
      </c>
      <c r="I3051" t="s">
        <v>68</v>
      </c>
      <c r="J3051" t="s">
        <v>77</v>
      </c>
      <c r="K3051" t="s">
        <v>88</v>
      </c>
      <c r="L3051" t="s">
        <v>89</v>
      </c>
      <c r="M3051" t="s">
        <v>3771</v>
      </c>
      <c r="N3051" t="s">
        <v>722</v>
      </c>
      <c r="O3051" t="s">
        <v>1446</v>
      </c>
      <c r="P3051" t="s">
        <v>2701</v>
      </c>
      <c r="Q3051" t="s">
        <v>2702</v>
      </c>
      <c r="R3051" t="s">
        <v>72</v>
      </c>
      <c r="S3051" s="83">
        <v>5400</v>
      </c>
      <c r="T3051" s="83">
        <v>2500</v>
      </c>
      <c r="U3051" s="83">
        <v>2900</v>
      </c>
      <c r="V3051" s="83">
        <v>0</v>
      </c>
      <c r="W3051" s="83">
        <v>0</v>
      </c>
      <c r="X3051" s="83">
        <v>19.256972424446349</v>
      </c>
      <c r="Y3051">
        <v>0</v>
      </c>
      <c r="Z3051" s="83">
        <v>290</v>
      </c>
      <c r="AA3051" s="83">
        <v>309.25697242444636</v>
      </c>
    </row>
    <row r="3052" spans="1:27" x14ac:dyDescent="0.25">
      <c r="A3052" t="s">
        <v>1529</v>
      </c>
      <c r="B3052" t="s">
        <v>1529</v>
      </c>
      <c r="C3052" t="s">
        <v>3280</v>
      </c>
      <c r="D3052" t="s">
        <v>2990</v>
      </c>
      <c r="E3052" t="s">
        <v>3281</v>
      </c>
      <c r="F3052" t="s">
        <v>2992</v>
      </c>
      <c r="G3052" t="s">
        <v>2310</v>
      </c>
      <c r="H3052" t="s">
        <v>2993</v>
      </c>
      <c r="I3052" t="s">
        <v>68</v>
      </c>
      <c r="J3052" t="s">
        <v>77</v>
      </c>
      <c r="K3052" t="s">
        <v>88</v>
      </c>
      <c r="L3052" t="s">
        <v>89</v>
      </c>
      <c r="M3052" t="s">
        <v>3771</v>
      </c>
      <c r="N3052" t="s">
        <v>722</v>
      </c>
      <c r="O3052" t="s">
        <v>1446</v>
      </c>
      <c r="P3052" t="s">
        <v>2505</v>
      </c>
      <c r="Q3052" t="s">
        <v>2506</v>
      </c>
      <c r="R3052" t="s">
        <v>72</v>
      </c>
      <c r="S3052" s="83">
        <v>8370</v>
      </c>
      <c r="T3052" s="83">
        <v>3875</v>
      </c>
      <c r="U3052" s="83">
        <v>4495</v>
      </c>
      <c r="V3052" s="83">
        <v>0</v>
      </c>
      <c r="W3052" s="83">
        <v>0</v>
      </c>
      <c r="X3052" s="83">
        <v>29.848307257891843</v>
      </c>
      <c r="Y3052">
        <v>0</v>
      </c>
      <c r="Z3052" s="83">
        <v>449.5</v>
      </c>
      <c r="AA3052" s="83">
        <v>479.34830725789186</v>
      </c>
    </row>
    <row r="3053" spans="1:27" x14ac:dyDescent="0.25">
      <c r="A3053" t="s">
        <v>1529</v>
      </c>
      <c r="B3053" t="s">
        <v>1529</v>
      </c>
      <c r="C3053" t="s">
        <v>3280</v>
      </c>
      <c r="D3053" t="s">
        <v>2990</v>
      </c>
      <c r="E3053" t="s">
        <v>3281</v>
      </c>
      <c r="F3053" t="s">
        <v>2992</v>
      </c>
      <c r="G3053" t="s">
        <v>2310</v>
      </c>
      <c r="H3053" t="s">
        <v>2993</v>
      </c>
      <c r="I3053" t="s">
        <v>68</v>
      </c>
      <c r="J3053" t="s">
        <v>77</v>
      </c>
      <c r="K3053" t="s">
        <v>88</v>
      </c>
      <c r="L3053" t="s">
        <v>89</v>
      </c>
      <c r="M3053" t="s">
        <v>3772</v>
      </c>
      <c r="N3053" t="s">
        <v>364</v>
      </c>
      <c r="O3053" t="s">
        <v>466</v>
      </c>
      <c r="P3053" t="s">
        <v>467</v>
      </c>
      <c r="Q3053" t="s">
        <v>249</v>
      </c>
      <c r="R3053" t="s">
        <v>72</v>
      </c>
      <c r="S3053" s="83">
        <v>1137</v>
      </c>
      <c r="T3053" s="83">
        <v>2842.5</v>
      </c>
      <c r="U3053" s="83">
        <v>-1705.5</v>
      </c>
      <c r="V3053" s="83">
        <v>0</v>
      </c>
      <c r="W3053" s="83">
        <v>0</v>
      </c>
      <c r="X3053" s="83">
        <v>21.895177646595499</v>
      </c>
      <c r="Y3053">
        <v>0</v>
      </c>
      <c r="Z3053" s="83">
        <v>-170.55</v>
      </c>
      <c r="AA3053" s="83">
        <v>-148.65482235340454</v>
      </c>
    </row>
    <row r="3054" spans="1:27" x14ac:dyDescent="0.25">
      <c r="A3054" t="s">
        <v>1529</v>
      </c>
      <c r="B3054" t="s">
        <v>1529</v>
      </c>
      <c r="C3054" t="s">
        <v>3280</v>
      </c>
      <c r="D3054" t="s">
        <v>2990</v>
      </c>
      <c r="E3054" t="s">
        <v>3281</v>
      </c>
      <c r="F3054" t="s">
        <v>2992</v>
      </c>
      <c r="G3054" t="s">
        <v>2310</v>
      </c>
      <c r="H3054" t="s">
        <v>2993</v>
      </c>
      <c r="I3054" t="s">
        <v>68</v>
      </c>
      <c r="J3054" t="s">
        <v>77</v>
      </c>
      <c r="K3054" t="s">
        <v>88</v>
      </c>
      <c r="L3054" t="s">
        <v>89</v>
      </c>
      <c r="M3054" t="s">
        <v>3772</v>
      </c>
      <c r="N3054" t="s">
        <v>296</v>
      </c>
      <c r="O3054" t="s">
        <v>3774</v>
      </c>
      <c r="P3054" t="s">
        <v>367</v>
      </c>
      <c r="Q3054" t="s">
        <v>303</v>
      </c>
      <c r="R3054" t="s">
        <v>72</v>
      </c>
      <c r="S3054" s="83">
        <v>5737.2</v>
      </c>
      <c r="T3054" s="83">
        <v>0</v>
      </c>
      <c r="U3054" s="83">
        <v>5737.2</v>
      </c>
      <c r="V3054" s="83">
        <v>0</v>
      </c>
      <c r="W3054" s="83">
        <v>0</v>
      </c>
      <c r="X3054" s="83">
        <v>0</v>
      </c>
      <c r="Y3054">
        <v>0</v>
      </c>
      <c r="Z3054" s="83">
        <v>573.72</v>
      </c>
      <c r="AA3054" s="83">
        <v>573.72</v>
      </c>
    </row>
    <row r="3055" spans="1:27" x14ac:dyDescent="0.25">
      <c r="A3055" t="s">
        <v>1529</v>
      </c>
      <c r="B3055" t="s">
        <v>1529</v>
      </c>
      <c r="C3055" t="s">
        <v>3280</v>
      </c>
      <c r="D3055" t="s">
        <v>2990</v>
      </c>
      <c r="E3055" t="s">
        <v>3281</v>
      </c>
      <c r="F3055" t="s">
        <v>2992</v>
      </c>
      <c r="G3055" t="s">
        <v>2310</v>
      </c>
      <c r="H3055" t="s">
        <v>2993</v>
      </c>
      <c r="I3055" t="s">
        <v>68</v>
      </c>
      <c r="J3055" t="s">
        <v>77</v>
      </c>
      <c r="K3055" t="s">
        <v>88</v>
      </c>
      <c r="L3055" t="s">
        <v>89</v>
      </c>
      <c r="M3055" t="s">
        <v>3772</v>
      </c>
      <c r="N3055" t="s">
        <v>296</v>
      </c>
      <c r="O3055" t="s">
        <v>3774</v>
      </c>
      <c r="P3055" t="s">
        <v>1828</v>
      </c>
      <c r="Q3055" t="s">
        <v>299</v>
      </c>
      <c r="R3055" t="s">
        <v>72</v>
      </c>
      <c r="S3055" s="83">
        <v>6800.4</v>
      </c>
      <c r="T3055" s="83">
        <v>0</v>
      </c>
      <c r="U3055" s="83">
        <v>6800.4</v>
      </c>
      <c r="V3055" s="83">
        <v>0</v>
      </c>
      <c r="W3055" s="83">
        <v>0</v>
      </c>
      <c r="X3055" s="83">
        <v>0</v>
      </c>
      <c r="Y3055">
        <v>0</v>
      </c>
      <c r="Z3055" s="83">
        <v>680.04</v>
      </c>
      <c r="AA3055" s="83">
        <v>680.04</v>
      </c>
    </row>
    <row r="3056" spans="1:27" x14ac:dyDescent="0.25">
      <c r="A3056" t="s">
        <v>1529</v>
      </c>
      <c r="B3056" t="s">
        <v>1529</v>
      </c>
      <c r="C3056" t="s">
        <v>3280</v>
      </c>
      <c r="D3056" t="s">
        <v>2990</v>
      </c>
      <c r="E3056" t="s">
        <v>3281</v>
      </c>
      <c r="F3056" t="s">
        <v>2992</v>
      </c>
      <c r="G3056" t="s">
        <v>2310</v>
      </c>
      <c r="H3056" t="s">
        <v>2993</v>
      </c>
      <c r="I3056" t="s">
        <v>68</v>
      </c>
      <c r="J3056" t="s">
        <v>77</v>
      </c>
      <c r="K3056" t="s">
        <v>88</v>
      </c>
      <c r="L3056" t="s">
        <v>89</v>
      </c>
      <c r="M3056" t="s">
        <v>3772</v>
      </c>
      <c r="N3056" t="s">
        <v>277</v>
      </c>
      <c r="O3056" t="s">
        <v>278</v>
      </c>
      <c r="P3056" t="s">
        <v>279</v>
      </c>
      <c r="Q3056" t="s">
        <v>280</v>
      </c>
      <c r="R3056" t="s">
        <v>72</v>
      </c>
      <c r="S3056" s="83">
        <v>0</v>
      </c>
      <c r="T3056" s="83">
        <v>470.4</v>
      </c>
      <c r="U3056" s="83">
        <v>-470.4</v>
      </c>
      <c r="V3056" s="83">
        <v>0</v>
      </c>
      <c r="W3056" s="83">
        <v>0</v>
      </c>
      <c r="X3056" s="83">
        <v>3.623391931383825</v>
      </c>
      <c r="Y3056">
        <v>0</v>
      </c>
      <c r="Z3056" s="83">
        <v>-47.04</v>
      </c>
      <c r="AA3056" s="83">
        <v>-43.416608068616171</v>
      </c>
    </row>
    <row r="3057" spans="1:27" x14ac:dyDescent="0.25">
      <c r="A3057" t="s">
        <v>1529</v>
      </c>
      <c r="B3057" t="s">
        <v>1529</v>
      </c>
      <c r="C3057" t="s">
        <v>3280</v>
      </c>
      <c r="D3057" t="s">
        <v>2990</v>
      </c>
      <c r="E3057" t="s">
        <v>3281</v>
      </c>
      <c r="F3057" t="s">
        <v>2992</v>
      </c>
      <c r="G3057" t="s">
        <v>2310</v>
      </c>
      <c r="H3057" t="s">
        <v>2993</v>
      </c>
      <c r="I3057" t="s">
        <v>68</v>
      </c>
      <c r="J3057" t="s">
        <v>77</v>
      </c>
      <c r="K3057" t="s">
        <v>88</v>
      </c>
      <c r="L3057" t="s">
        <v>89</v>
      </c>
      <c r="M3057" t="s">
        <v>3772</v>
      </c>
      <c r="N3057" t="s">
        <v>277</v>
      </c>
      <c r="O3057" t="s">
        <v>278</v>
      </c>
      <c r="P3057" t="s">
        <v>281</v>
      </c>
      <c r="Q3057" t="s">
        <v>282</v>
      </c>
      <c r="R3057" t="s">
        <v>72</v>
      </c>
      <c r="S3057" s="83">
        <v>343</v>
      </c>
      <c r="T3057" s="83">
        <v>1715</v>
      </c>
      <c r="U3057" s="83">
        <v>-1372</v>
      </c>
      <c r="V3057" s="83">
        <v>0</v>
      </c>
      <c r="W3057" s="83">
        <v>0</v>
      </c>
      <c r="X3057" s="83">
        <v>13.210283083170195</v>
      </c>
      <c r="Y3057">
        <v>0</v>
      </c>
      <c r="Z3057" s="83">
        <v>-137.19999999999999</v>
      </c>
      <c r="AA3057" s="83">
        <v>-123.98971691682979</v>
      </c>
    </row>
    <row r="3058" spans="1:27" x14ac:dyDescent="0.25">
      <c r="A3058" t="s">
        <v>1529</v>
      </c>
      <c r="B3058" t="s">
        <v>1529</v>
      </c>
      <c r="C3058" t="s">
        <v>3280</v>
      </c>
      <c r="D3058" t="s">
        <v>2990</v>
      </c>
      <c r="E3058" t="s">
        <v>3281</v>
      </c>
      <c r="F3058" t="s">
        <v>2992</v>
      </c>
      <c r="G3058" t="s">
        <v>2310</v>
      </c>
      <c r="H3058" t="s">
        <v>2993</v>
      </c>
      <c r="I3058" t="s">
        <v>68</v>
      </c>
      <c r="J3058" t="s">
        <v>77</v>
      </c>
      <c r="K3058" t="s">
        <v>88</v>
      </c>
      <c r="L3058" t="s">
        <v>89</v>
      </c>
      <c r="M3058" t="s">
        <v>3772</v>
      </c>
      <c r="N3058" t="s">
        <v>277</v>
      </c>
      <c r="O3058" t="s">
        <v>278</v>
      </c>
      <c r="P3058" t="s">
        <v>283</v>
      </c>
      <c r="Q3058" t="s">
        <v>284</v>
      </c>
      <c r="R3058" t="s">
        <v>72</v>
      </c>
      <c r="S3058" s="83">
        <v>0</v>
      </c>
      <c r="T3058" s="83">
        <v>627.20000000000005</v>
      </c>
      <c r="U3058" s="83">
        <v>-627.20000000000005</v>
      </c>
      <c r="V3058" s="83">
        <v>0</v>
      </c>
      <c r="W3058" s="83">
        <v>0</v>
      </c>
      <c r="X3058" s="83">
        <v>4.8311892418450997</v>
      </c>
      <c r="Y3058">
        <v>0</v>
      </c>
      <c r="Z3058" s="83">
        <v>-62.720000000000006</v>
      </c>
      <c r="AA3058" s="83">
        <v>-57.888810758154904</v>
      </c>
    </row>
    <row r="3059" spans="1:27" x14ac:dyDescent="0.25">
      <c r="A3059" t="s">
        <v>1529</v>
      </c>
      <c r="B3059" t="s">
        <v>1529</v>
      </c>
      <c r="C3059" t="s">
        <v>3280</v>
      </c>
      <c r="D3059" t="s">
        <v>2990</v>
      </c>
      <c r="E3059" t="s">
        <v>3281</v>
      </c>
      <c r="F3059" t="s">
        <v>2992</v>
      </c>
      <c r="G3059" t="s">
        <v>2310</v>
      </c>
      <c r="H3059" t="s">
        <v>2993</v>
      </c>
      <c r="I3059" t="s">
        <v>68</v>
      </c>
      <c r="J3059" t="s">
        <v>77</v>
      </c>
      <c r="K3059" t="s">
        <v>88</v>
      </c>
      <c r="L3059" t="s">
        <v>89</v>
      </c>
      <c r="M3059" t="s">
        <v>3772</v>
      </c>
      <c r="N3059" t="s">
        <v>277</v>
      </c>
      <c r="O3059" t="s">
        <v>278</v>
      </c>
      <c r="P3059" t="s">
        <v>285</v>
      </c>
      <c r="Q3059" t="s">
        <v>286</v>
      </c>
      <c r="R3059" t="s">
        <v>72</v>
      </c>
      <c r="S3059" s="83">
        <v>171.5</v>
      </c>
      <c r="T3059" s="83">
        <v>2229.5</v>
      </c>
      <c r="U3059" s="83">
        <v>-2058</v>
      </c>
      <c r="V3059" s="83">
        <v>0</v>
      </c>
      <c r="W3059" s="83">
        <v>0</v>
      </c>
      <c r="X3059" s="83">
        <v>17.173368008121251</v>
      </c>
      <c r="Y3059">
        <v>0</v>
      </c>
      <c r="Z3059" s="83">
        <v>-205.8</v>
      </c>
      <c r="AA3059" s="83">
        <v>-188.62663199187875</v>
      </c>
    </row>
    <row r="3060" spans="1:27" x14ac:dyDescent="0.25">
      <c r="A3060" t="s">
        <v>1529</v>
      </c>
      <c r="B3060" t="s">
        <v>1529</v>
      </c>
      <c r="C3060" t="s">
        <v>3280</v>
      </c>
      <c r="D3060" t="s">
        <v>2990</v>
      </c>
      <c r="E3060" t="s">
        <v>3281</v>
      </c>
      <c r="F3060" t="s">
        <v>2992</v>
      </c>
      <c r="G3060" t="s">
        <v>2310</v>
      </c>
      <c r="H3060" t="s">
        <v>2993</v>
      </c>
      <c r="I3060" t="s">
        <v>68</v>
      </c>
      <c r="J3060" t="s">
        <v>77</v>
      </c>
      <c r="K3060" t="s">
        <v>88</v>
      </c>
      <c r="L3060" t="s">
        <v>89</v>
      </c>
      <c r="M3060" t="s">
        <v>3772</v>
      </c>
      <c r="N3060" t="s">
        <v>277</v>
      </c>
      <c r="O3060" t="s">
        <v>278</v>
      </c>
      <c r="P3060" t="s">
        <v>1596</v>
      </c>
      <c r="Q3060" t="s">
        <v>1597</v>
      </c>
      <c r="R3060" t="s">
        <v>72</v>
      </c>
      <c r="S3060" s="83">
        <v>0</v>
      </c>
      <c r="T3060" s="83">
        <v>823.2</v>
      </c>
      <c r="U3060" s="83">
        <v>-823.2</v>
      </c>
      <c r="V3060" s="83">
        <v>0</v>
      </c>
      <c r="W3060" s="83">
        <v>0</v>
      </c>
      <c r="X3060" s="83">
        <v>6.3409358799216946</v>
      </c>
      <c r="Y3060">
        <v>0</v>
      </c>
      <c r="Z3060" s="83">
        <v>-82.320000000000007</v>
      </c>
      <c r="AA3060" s="83">
        <v>-75.979064120078306</v>
      </c>
    </row>
    <row r="3061" spans="1:27" x14ac:dyDescent="0.25">
      <c r="A3061" t="s">
        <v>1529</v>
      </c>
      <c r="B3061" t="s">
        <v>1529</v>
      </c>
      <c r="C3061" t="s">
        <v>3280</v>
      </c>
      <c r="D3061" t="s">
        <v>2990</v>
      </c>
      <c r="E3061" t="s">
        <v>3281</v>
      </c>
      <c r="F3061" t="s">
        <v>2992</v>
      </c>
      <c r="G3061" t="s">
        <v>2310</v>
      </c>
      <c r="H3061" t="s">
        <v>2993</v>
      </c>
      <c r="I3061" t="s">
        <v>68</v>
      </c>
      <c r="J3061" t="s">
        <v>77</v>
      </c>
      <c r="K3061" t="s">
        <v>88</v>
      </c>
      <c r="L3061" t="s">
        <v>89</v>
      </c>
      <c r="M3061" t="s">
        <v>3776</v>
      </c>
      <c r="N3061" t="s">
        <v>238</v>
      </c>
      <c r="O3061" t="s">
        <v>1447</v>
      </c>
      <c r="P3061" t="s">
        <v>358</v>
      </c>
      <c r="Q3061" t="s">
        <v>359</v>
      </c>
      <c r="R3061" t="s">
        <v>72</v>
      </c>
      <c r="S3061" s="83">
        <v>3432</v>
      </c>
      <c r="T3061" s="83">
        <v>5148</v>
      </c>
      <c r="U3061" s="83">
        <v>-1716</v>
      </c>
      <c r="V3061" s="83">
        <v>0</v>
      </c>
      <c r="W3061" s="83">
        <v>0</v>
      </c>
      <c r="X3061" s="83">
        <v>39.653957616419923</v>
      </c>
      <c r="Y3061">
        <v>0</v>
      </c>
      <c r="Z3061" s="83">
        <v>-171.60000000000002</v>
      </c>
      <c r="AA3061" s="83">
        <v>-131.94604238358011</v>
      </c>
    </row>
    <row r="3062" spans="1:27" x14ac:dyDescent="0.25">
      <c r="A3062" t="s">
        <v>1529</v>
      </c>
      <c r="B3062" t="s">
        <v>1529</v>
      </c>
      <c r="C3062" t="s">
        <v>3280</v>
      </c>
      <c r="D3062" t="s">
        <v>2990</v>
      </c>
      <c r="E3062" t="s">
        <v>3281</v>
      </c>
      <c r="F3062" t="s">
        <v>2992</v>
      </c>
      <c r="G3062" t="s">
        <v>2310</v>
      </c>
      <c r="H3062" t="s">
        <v>2993</v>
      </c>
      <c r="I3062" t="s">
        <v>68</v>
      </c>
      <c r="J3062" t="s">
        <v>77</v>
      </c>
      <c r="K3062" t="s">
        <v>88</v>
      </c>
      <c r="L3062" t="s">
        <v>89</v>
      </c>
      <c r="M3062" t="s">
        <v>3776</v>
      </c>
      <c r="N3062" t="s">
        <v>238</v>
      </c>
      <c r="O3062" t="s">
        <v>1447</v>
      </c>
      <c r="P3062" t="s">
        <v>360</v>
      </c>
      <c r="Q3062" t="s">
        <v>361</v>
      </c>
      <c r="R3062" t="s">
        <v>72</v>
      </c>
      <c r="S3062" s="83">
        <v>0</v>
      </c>
      <c r="T3062" s="83">
        <v>6138</v>
      </c>
      <c r="U3062" s="83">
        <v>-6138</v>
      </c>
      <c r="V3062" s="83">
        <v>0</v>
      </c>
      <c r="W3062" s="83">
        <v>0</v>
      </c>
      <c r="X3062" s="83">
        <v>47.279718696500673</v>
      </c>
      <c r="Y3062">
        <v>0</v>
      </c>
      <c r="Z3062" s="83">
        <v>-613.80000000000007</v>
      </c>
      <c r="AA3062" s="83">
        <v>-566.52028130349936</v>
      </c>
    </row>
    <row r="3063" spans="1:27" x14ac:dyDescent="0.25">
      <c r="A3063" t="s">
        <v>1529</v>
      </c>
      <c r="B3063" t="s">
        <v>1529</v>
      </c>
      <c r="C3063" t="s">
        <v>3280</v>
      </c>
      <c r="D3063" t="s">
        <v>2990</v>
      </c>
      <c r="E3063" t="s">
        <v>3281</v>
      </c>
      <c r="F3063" t="s">
        <v>2992</v>
      </c>
      <c r="G3063" t="s">
        <v>2310</v>
      </c>
      <c r="H3063" t="s">
        <v>2993</v>
      </c>
      <c r="I3063" t="s">
        <v>68</v>
      </c>
      <c r="J3063" t="s">
        <v>77</v>
      </c>
      <c r="K3063" t="s">
        <v>88</v>
      </c>
      <c r="L3063" t="s">
        <v>89</v>
      </c>
      <c r="M3063" t="s">
        <v>3776</v>
      </c>
      <c r="N3063" t="s">
        <v>238</v>
      </c>
      <c r="O3063" t="s">
        <v>1447</v>
      </c>
      <c r="P3063" t="s">
        <v>362</v>
      </c>
      <c r="Q3063" t="s">
        <v>363</v>
      </c>
      <c r="R3063" t="s">
        <v>72</v>
      </c>
      <c r="S3063" s="83">
        <v>0</v>
      </c>
      <c r="T3063" s="83">
        <v>12760</v>
      </c>
      <c r="U3063" s="83">
        <v>-12760</v>
      </c>
      <c r="V3063" s="83">
        <v>0</v>
      </c>
      <c r="W3063" s="83">
        <v>0</v>
      </c>
      <c r="X3063" s="83">
        <v>98.287587254374174</v>
      </c>
      <c r="Y3063">
        <v>0</v>
      </c>
      <c r="Z3063" s="83">
        <v>-1276</v>
      </c>
      <c r="AA3063" s="83">
        <v>-1177.7124127456259</v>
      </c>
    </row>
    <row r="3064" spans="1:27" x14ac:dyDescent="0.25">
      <c r="A3064" t="s">
        <v>1529</v>
      </c>
      <c r="B3064" t="s">
        <v>1529</v>
      </c>
      <c r="C3064" t="s">
        <v>3280</v>
      </c>
      <c r="D3064" t="s">
        <v>2990</v>
      </c>
      <c r="E3064" t="s">
        <v>3281</v>
      </c>
      <c r="F3064" t="s">
        <v>2992</v>
      </c>
      <c r="G3064" t="s">
        <v>2310</v>
      </c>
      <c r="H3064" t="s">
        <v>2993</v>
      </c>
      <c r="I3064" t="s">
        <v>68</v>
      </c>
      <c r="J3064" t="s">
        <v>77</v>
      </c>
      <c r="K3064" t="s">
        <v>88</v>
      </c>
      <c r="L3064" t="s">
        <v>89</v>
      </c>
      <c r="M3064" t="s">
        <v>3778</v>
      </c>
      <c r="N3064" t="s">
        <v>250</v>
      </c>
      <c r="O3064" t="s">
        <v>2422</v>
      </c>
      <c r="P3064" t="s">
        <v>1591</v>
      </c>
      <c r="Q3064" t="s">
        <v>1592</v>
      </c>
      <c r="R3064" t="s">
        <v>72</v>
      </c>
      <c r="S3064" s="83">
        <v>3962.4</v>
      </c>
      <c r="T3064" s="83">
        <v>3962.4</v>
      </c>
      <c r="U3064" s="83">
        <v>0</v>
      </c>
      <c r="V3064" s="83">
        <v>0</v>
      </c>
      <c r="W3064" s="83">
        <v>0</v>
      </c>
      <c r="X3064" s="83">
        <v>30.521531013850488</v>
      </c>
      <c r="Y3064">
        <v>0</v>
      </c>
      <c r="Z3064" s="83">
        <v>0</v>
      </c>
      <c r="AA3064" s="83">
        <v>30.521531013850506</v>
      </c>
    </row>
    <row r="3065" spans="1:27" x14ac:dyDescent="0.25">
      <c r="A3065" t="s">
        <v>1529</v>
      </c>
      <c r="B3065" t="s">
        <v>1529</v>
      </c>
      <c r="C3065" t="s">
        <v>3280</v>
      </c>
      <c r="D3065" t="s">
        <v>2990</v>
      </c>
      <c r="E3065" t="s">
        <v>3281</v>
      </c>
      <c r="F3065" t="s">
        <v>2992</v>
      </c>
      <c r="G3065" t="s">
        <v>2310</v>
      </c>
      <c r="H3065" t="s">
        <v>2993</v>
      </c>
      <c r="I3065" t="s">
        <v>68</v>
      </c>
      <c r="J3065" t="s">
        <v>77</v>
      </c>
      <c r="K3065" t="s">
        <v>88</v>
      </c>
      <c r="L3065" t="s">
        <v>89</v>
      </c>
      <c r="M3065" t="s">
        <v>3778</v>
      </c>
      <c r="N3065" t="s">
        <v>250</v>
      </c>
      <c r="O3065" t="s">
        <v>2422</v>
      </c>
      <c r="P3065" t="s">
        <v>1634</v>
      </c>
      <c r="Q3065" t="s">
        <v>1635</v>
      </c>
      <c r="R3065" t="s">
        <v>72</v>
      </c>
      <c r="S3065" s="83">
        <v>0</v>
      </c>
      <c r="T3065" s="83">
        <v>1967</v>
      </c>
      <c r="U3065" s="83">
        <v>-1967</v>
      </c>
      <c r="V3065" s="83">
        <v>0</v>
      </c>
      <c r="W3065" s="83">
        <v>0</v>
      </c>
      <c r="X3065" s="83">
        <v>15.151385903554388</v>
      </c>
      <c r="Y3065">
        <v>0</v>
      </c>
      <c r="Z3065" s="83">
        <v>-196.70000000000002</v>
      </c>
      <c r="AA3065" s="83">
        <v>-181.54861409644562</v>
      </c>
    </row>
    <row r="3066" spans="1:27" x14ac:dyDescent="0.25">
      <c r="A3066" t="s">
        <v>1529</v>
      </c>
      <c r="B3066" t="s">
        <v>1529</v>
      </c>
      <c r="C3066" t="s">
        <v>3280</v>
      </c>
      <c r="D3066" t="s">
        <v>2990</v>
      </c>
      <c r="E3066" t="s">
        <v>3281</v>
      </c>
      <c r="F3066" t="s">
        <v>2992</v>
      </c>
      <c r="G3066" t="s">
        <v>2310</v>
      </c>
      <c r="H3066" t="s">
        <v>2993</v>
      </c>
      <c r="I3066" t="s">
        <v>68</v>
      </c>
      <c r="J3066" t="s">
        <v>77</v>
      </c>
      <c r="K3066" t="s">
        <v>88</v>
      </c>
      <c r="L3066" t="s">
        <v>89</v>
      </c>
      <c r="M3066" t="s">
        <v>3778</v>
      </c>
      <c r="N3066" t="s">
        <v>250</v>
      </c>
      <c r="O3066" t="s">
        <v>2422</v>
      </c>
      <c r="P3066" t="s">
        <v>991</v>
      </c>
      <c r="Q3066" t="s">
        <v>992</v>
      </c>
      <c r="R3066" t="s">
        <v>72</v>
      </c>
      <c r="S3066" s="83">
        <v>11385</v>
      </c>
      <c r="T3066" s="83">
        <v>0</v>
      </c>
      <c r="U3066" s="83">
        <v>11385</v>
      </c>
      <c r="V3066" s="83">
        <v>0</v>
      </c>
      <c r="W3066" s="83">
        <v>0</v>
      </c>
      <c r="X3066" s="83">
        <v>0</v>
      </c>
      <c r="Y3066">
        <v>0</v>
      </c>
      <c r="Z3066" s="83">
        <v>1138.5</v>
      </c>
      <c r="AA3066" s="83">
        <v>1138.5</v>
      </c>
    </row>
    <row r="3067" spans="1:27" x14ac:dyDescent="0.25">
      <c r="A3067" t="s">
        <v>1529</v>
      </c>
      <c r="B3067" t="s">
        <v>1529</v>
      </c>
      <c r="C3067" t="s">
        <v>3280</v>
      </c>
      <c r="D3067" t="s">
        <v>2990</v>
      </c>
      <c r="E3067" t="s">
        <v>3281</v>
      </c>
      <c r="F3067" t="s">
        <v>2992</v>
      </c>
      <c r="G3067" t="s">
        <v>2310</v>
      </c>
      <c r="H3067" t="s">
        <v>2993</v>
      </c>
      <c r="I3067" t="s">
        <v>68</v>
      </c>
      <c r="J3067" t="s">
        <v>77</v>
      </c>
      <c r="K3067" t="s">
        <v>88</v>
      </c>
      <c r="L3067" t="s">
        <v>89</v>
      </c>
      <c r="M3067" t="s">
        <v>3778</v>
      </c>
      <c r="N3067" t="s">
        <v>250</v>
      </c>
      <c r="O3067" t="s">
        <v>262</v>
      </c>
      <c r="P3067" t="s">
        <v>265</v>
      </c>
      <c r="Q3067" t="s">
        <v>266</v>
      </c>
      <c r="R3067" t="s">
        <v>72</v>
      </c>
      <c r="S3067" s="83">
        <v>0</v>
      </c>
      <c r="T3067" s="83">
        <v>10643.400000000001</v>
      </c>
      <c r="U3067" s="83">
        <v>-10643.400000000001</v>
      </c>
      <c r="V3067" s="83">
        <v>0</v>
      </c>
      <c r="W3067" s="83">
        <v>0</v>
      </c>
      <c r="X3067" s="83">
        <v>81.983864120940922</v>
      </c>
      <c r="Y3067">
        <v>0</v>
      </c>
      <c r="Z3067" s="83">
        <v>-1064.3400000000001</v>
      </c>
      <c r="AA3067" s="83">
        <v>-982.35613587905925</v>
      </c>
    </row>
    <row r="3068" spans="1:27" x14ac:dyDescent="0.25">
      <c r="A3068" t="s">
        <v>1529</v>
      </c>
      <c r="B3068" t="s">
        <v>1529</v>
      </c>
      <c r="C3068" t="s">
        <v>3280</v>
      </c>
      <c r="D3068" t="s">
        <v>2990</v>
      </c>
      <c r="E3068" t="s">
        <v>3281</v>
      </c>
      <c r="F3068" t="s">
        <v>2992</v>
      </c>
      <c r="G3068" t="s">
        <v>2310</v>
      </c>
      <c r="H3068" t="s">
        <v>2993</v>
      </c>
      <c r="I3068" t="s">
        <v>68</v>
      </c>
      <c r="J3068" t="s">
        <v>77</v>
      </c>
      <c r="K3068" t="s">
        <v>88</v>
      </c>
      <c r="L3068" t="s">
        <v>89</v>
      </c>
      <c r="M3068" t="s">
        <v>3778</v>
      </c>
      <c r="N3068" t="s">
        <v>250</v>
      </c>
      <c r="O3068" t="s">
        <v>262</v>
      </c>
      <c r="P3068" t="s">
        <v>1765</v>
      </c>
      <c r="Q3068" t="s">
        <v>1766</v>
      </c>
      <c r="R3068" t="s">
        <v>72</v>
      </c>
      <c r="S3068" s="83">
        <v>8230.7999999999993</v>
      </c>
      <c r="T3068" s="83">
        <v>6859</v>
      </c>
      <c r="U3068" s="83">
        <v>1371.7999999999993</v>
      </c>
      <c r="V3068" s="83">
        <v>0</v>
      </c>
      <c r="W3068" s="83">
        <v>0</v>
      </c>
      <c r="X3068" s="83">
        <v>52.833429543710999</v>
      </c>
      <c r="Y3068">
        <v>0</v>
      </c>
      <c r="Z3068" s="83">
        <v>137.17999999999984</v>
      </c>
      <c r="AA3068" s="83">
        <v>190.0134295437108</v>
      </c>
    </row>
    <row r="3069" spans="1:27" x14ac:dyDescent="0.25">
      <c r="A3069" t="s">
        <v>1529</v>
      </c>
      <c r="B3069" t="s">
        <v>1529</v>
      </c>
      <c r="C3069" t="s">
        <v>3280</v>
      </c>
      <c r="D3069" t="s">
        <v>2990</v>
      </c>
      <c r="E3069" t="s">
        <v>3281</v>
      </c>
      <c r="F3069" t="s">
        <v>2992</v>
      </c>
      <c r="G3069" t="s">
        <v>2310</v>
      </c>
      <c r="H3069" t="s">
        <v>2993</v>
      </c>
      <c r="I3069" t="s">
        <v>68</v>
      </c>
      <c r="J3069" t="s">
        <v>77</v>
      </c>
      <c r="K3069" t="s">
        <v>88</v>
      </c>
      <c r="L3069" t="s">
        <v>89</v>
      </c>
      <c r="M3069" t="s">
        <v>3778</v>
      </c>
      <c r="N3069" t="s">
        <v>250</v>
      </c>
      <c r="O3069" t="s">
        <v>267</v>
      </c>
      <c r="P3069" t="s">
        <v>602</v>
      </c>
      <c r="Q3069" t="s">
        <v>603</v>
      </c>
      <c r="R3069" t="s">
        <v>72</v>
      </c>
      <c r="S3069" s="83">
        <v>0</v>
      </c>
      <c r="T3069" s="83">
        <v>1304.2</v>
      </c>
      <c r="U3069" s="83">
        <v>-1304.2</v>
      </c>
      <c r="V3069" s="83">
        <v>0</v>
      </c>
      <c r="W3069" s="83">
        <v>0</v>
      </c>
      <c r="X3069" s="83">
        <v>10.045977374385171</v>
      </c>
      <c r="Y3069">
        <v>0</v>
      </c>
      <c r="Z3069" s="83">
        <v>-130.42000000000002</v>
      </c>
      <c r="AA3069" s="83">
        <v>-120.37402262561484</v>
      </c>
    </row>
    <row r="3070" spans="1:27" x14ac:dyDescent="0.25">
      <c r="A3070" t="s">
        <v>1529</v>
      </c>
      <c r="B3070" t="s">
        <v>1529</v>
      </c>
      <c r="C3070" t="s">
        <v>3282</v>
      </c>
      <c r="D3070" t="s">
        <v>3256</v>
      </c>
      <c r="E3070" t="s">
        <v>3283</v>
      </c>
      <c r="F3070" t="s">
        <v>2745</v>
      </c>
      <c r="G3070" t="s">
        <v>2310</v>
      </c>
      <c r="H3070" t="s">
        <v>3284</v>
      </c>
      <c r="I3070" t="s">
        <v>44</v>
      </c>
      <c r="J3070" t="s">
        <v>45</v>
      </c>
      <c r="K3070" t="s">
        <v>46</v>
      </c>
      <c r="L3070" t="s">
        <v>47</v>
      </c>
      <c r="M3070" t="s">
        <v>506</v>
      </c>
      <c r="N3070" t="s">
        <v>926</v>
      </c>
      <c r="O3070" t="s">
        <v>818</v>
      </c>
      <c r="P3070" t="s">
        <v>972</v>
      </c>
      <c r="Q3070" t="s">
        <v>973</v>
      </c>
      <c r="R3070" t="s">
        <v>131</v>
      </c>
      <c r="S3070" s="83">
        <v>10.45</v>
      </c>
      <c r="T3070" s="83">
        <v>10.45</v>
      </c>
      <c r="U3070" s="83">
        <v>0</v>
      </c>
      <c r="V3070" s="83">
        <v>0</v>
      </c>
      <c r="W3070" s="83">
        <v>0</v>
      </c>
      <c r="X3070" s="83">
        <v>8.049414473418573E-2</v>
      </c>
      <c r="Y3070">
        <v>0</v>
      </c>
      <c r="Z3070" s="83">
        <v>0</v>
      </c>
      <c r="AA3070" s="83">
        <v>8.0494144734185702E-2</v>
      </c>
    </row>
    <row r="3071" spans="1:27" x14ac:dyDescent="0.25">
      <c r="A3071" t="s">
        <v>1529</v>
      </c>
      <c r="B3071" t="s">
        <v>1529</v>
      </c>
      <c r="C3071" t="s">
        <v>3282</v>
      </c>
      <c r="D3071" t="s">
        <v>3256</v>
      </c>
      <c r="E3071" t="s">
        <v>3283</v>
      </c>
      <c r="F3071" t="s">
        <v>2745</v>
      </c>
      <c r="G3071" t="s">
        <v>2310</v>
      </c>
      <c r="H3071" t="s">
        <v>3284</v>
      </c>
      <c r="I3071" t="s">
        <v>44</v>
      </c>
      <c r="J3071" t="s">
        <v>45</v>
      </c>
      <c r="K3071" t="s">
        <v>46</v>
      </c>
      <c r="L3071" t="s">
        <v>47</v>
      </c>
      <c r="M3071" t="s">
        <v>506</v>
      </c>
      <c r="N3071" t="s">
        <v>926</v>
      </c>
      <c r="O3071" t="s">
        <v>818</v>
      </c>
      <c r="P3071" t="s">
        <v>4072</v>
      </c>
      <c r="Q3071" t="s">
        <v>4073</v>
      </c>
      <c r="R3071" t="s">
        <v>131</v>
      </c>
      <c r="S3071" s="83">
        <v>0</v>
      </c>
      <c r="T3071" s="83">
        <v>11.94</v>
      </c>
      <c r="U3071" s="83">
        <v>-11.94</v>
      </c>
      <c r="V3071" s="83">
        <v>0</v>
      </c>
      <c r="W3071" s="83">
        <v>0</v>
      </c>
      <c r="X3071" s="83">
        <v>9.1971300299155762E-2</v>
      </c>
      <c r="Y3071">
        <v>0</v>
      </c>
      <c r="Z3071" s="83">
        <v>-1.194</v>
      </c>
      <c r="AA3071" s="83">
        <v>-1.1020286997008442</v>
      </c>
    </row>
    <row r="3072" spans="1:27" x14ac:dyDescent="0.25">
      <c r="A3072" t="s">
        <v>1529</v>
      </c>
      <c r="B3072" t="s">
        <v>1529</v>
      </c>
      <c r="C3072" t="s">
        <v>3285</v>
      </c>
      <c r="D3072" t="s">
        <v>3286</v>
      </c>
      <c r="E3072" t="s">
        <v>3287</v>
      </c>
      <c r="F3072" t="s">
        <v>2745</v>
      </c>
      <c r="G3072" t="s">
        <v>2310</v>
      </c>
      <c r="H3072" t="s">
        <v>3065</v>
      </c>
      <c r="I3072" t="s">
        <v>59</v>
      </c>
      <c r="J3072" t="s">
        <v>127</v>
      </c>
      <c r="K3072" t="s">
        <v>75</v>
      </c>
      <c r="L3072" t="s">
        <v>76</v>
      </c>
      <c r="M3072" t="s">
        <v>133</v>
      </c>
      <c r="N3072" t="s">
        <v>149</v>
      </c>
      <c r="O3072" t="s">
        <v>150</v>
      </c>
      <c r="P3072" t="s">
        <v>151</v>
      </c>
      <c r="Q3072" t="s">
        <v>152</v>
      </c>
      <c r="R3072" t="s">
        <v>131</v>
      </c>
      <c r="S3072" s="83">
        <v>253</v>
      </c>
      <c r="T3072" s="83">
        <v>60.25</v>
      </c>
      <c r="U3072" s="83">
        <v>192.75</v>
      </c>
      <c r="V3072" s="83">
        <v>0</v>
      </c>
      <c r="W3072" s="83">
        <v>0</v>
      </c>
      <c r="X3072" s="83">
        <v>0.46409303542915703</v>
      </c>
      <c r="Y3072">
        <v>0</v>
      </c>
      <c r="Z3072" s="83">
        <v>19.274999999999999</v>
      </c>
      <c r="AA3072" s="83">
        <v>19.739093035429157</v>
      </c>
    </row>
    <row r="3073" spans="1:27" x14ac:dyDescent="0.25">
      <c r="A3073" t="s">
        <v>1529</v>
      </c>
      <c r="B3073" t="s">
        <v>1529</v>
      </c>
      <c r="C3073" t="s">
        <v>3285</v>
      </c>
      <c r="D3073" t="s">
        <v>3286</v>
      </c>
      <c r="E3073" t="s">
        <v>3287</v>
      </c>
      <c r="F3073" t="s">
        <v>2745</v>
      </c>
      <c r="G3073" t="s">
        <v>2310</v>
      </c>
      <c r="H3073" t="s">
        <v>3065</v>
      </c>
      <c r="I3073" t="s">
        <v>59</v>
      </c>
      <c r="J3073" t="s">
        <v>127</v>
      </c>
      <c r="K3073" t="s">
        <v>75</v>
      </c>
      <c r="L3073" t="s">
        <v>76</v>
      </c>
      <c r="M3073" t="s">
        <v>133</v>
      </c>
      <c r="N3073" t="s">
        <v>149</v>
      </c>
      <c r="O3073" t="s">
        <v>150</v>
      </c>
      <c r="P3073" t="s">
        <v>376</v>
      </c>
      <c r="Q3073" t="s">
        <v>377</v>
      </c>
      <c r="R3073" t="s">
        <v>131</v>
      </c>
      <c r="S3073" s="83">
        <v>844.2</v>
      </c>
      <c r="T3073" s="83">
        <v>1474.8000000000002</v>
      </c>
      <c r="U3073" s="83">
        <v>-630.60000000000014</v>
      </c>
      <c r="V3073" s="83">
        <v>0</v>
      </c>
      <c r="W3073" s="83">
        <v>0</v>
      </c>
      <c r="X3073" s="83">
        <v>11.360073172629393</v>
      </c>
      <c r="Y3073">
        <v>0</v>
      </c>
      <c r="Z3073" s="83">
        <v>-63.060000000000016</v>
      </c>
      <c r="AA3073" s="83">
        <v>-51.699926827370618</v>
      </c>
    </row>
    <row r="3074" spans="1:27" x14ac:dyDescent="0.25">
      <c r="A3074" t="s">
        <v>1529</v>
      </c>
      <c r="B3074" t="s">
        <v>1529</v>
      </c>
      <c r="C3074" t="s">
        <v>3285</v>
      </c>
      <c r="D3074" t="s">
        <v>3286</v>
      </c>
      <c r="E3074" t="s">
        <v>3287</v>
      </c>
      <c r="F3074" t="s">
        <v>2745</v>
      </c>
      <c r="G3074" t="s">
        <v>2310</v>
      </c>
      <c r="H3074" t="s">
        <v>3065</v>
      </c>
      <c r="I3074" t="s">
        <v>59</v>
      </c>
      <c r="J3074" t="s">
        <v>127</v>
      </c>
      <c r="K3074" t="s">
        <v>75</v>
      </c>
      <c r="L3074" t="s">
        <v>76</v>
      </c>
      <c r="M3074" t="s">
        <v>133</v>
      </c>
      <c r="N3074" t="s">
        <v>149</v>
      </c>
      <c r="O3074" t="s">
        <v>150</v>
      </c>
      <c r="P3074" t="s">
        <v>1004</v>
      </c>
      <c r="Q3074" t="s">
        <v>1005</v>
      </c>
      <c r="R3074" t="s">
        <v>131</v>
      </c>
      <c r="S3074" s="83">
        <v>123.6</v>
      </c>
      <c r="T3074" s="83">
        <v>0</v>
      </c>
      <c r="U3074" s="83">
        <v>123.6</v>
      </c>
      <c r="V3074" s="83">
        <v>0</v>
      </c>
      <c r="W3074" s="83">
        <v>0</v>
      </c>
      <c r="X3074" s="83">
        <v>0</v>
      </c>
      <c r="Y3074">
        <v>0</v>
      </c>
      <c r="Z3074" s="83">
        <v>12.36</v>
      </c>
      <c r="AA3074" s="83">
        <v>12.36</v>
      </c>
    </row>
    <row r="3075" spans="1:27" x14ac:dyDescent="0.25">
      <c r="A3075" t="s">
        <v>1529</v>
      </c>
      <c r="B3075" t="s">
        <v>1529</v>
      </c>
      <c r="C3075" t="s">
        <v>3285</v>
      </c>
      <c r="D3075" t="s">
        <v>3286</v>
      </c>
      <c r="E3075" t="s">
        <v>3287</v>
      </c>
      <c r="F3075" t="s">
        <v>2745</v>
      </c>
      <c r="G3075" t="s">
        <v>2310</v>
      </c>
      <c r="H3075" t="s">
        <v>3065</v>
      </c>
      <c r="I3075" t="s">
        <v>59</v>
      </c>
      <c r="J3075" t="s">
        <v>127</v>
      </c>
      <c r="K3075" t="s">
        <v>75</v>
      </c>
      <c r="L3075" t="s">
        <v>76</v>
      </c>
      <c r="M3075" t="s">
        <v>133</v>
      </c>
      <c r="N3075" t="s">
        <v>149</v>
      </c>
      <c r="O3075" t="s">
        <v>150</v>
      </c>
      <c r="P3075" t="s">
        <v>740</v>
      </c>
      <c r="Q3075" t="s">
        <v>741</v>
      </c>
      <c r="R3075" t="s">
        <v>131</v>
      </c>
      <c r="S3075" s="83">
        <v>960.36</v>
      </c>
      <c r="T3075" s="83">
        <v>0</v>
      </c>
      <c r="U3075" s="83">
        <v>960.36</v>
      </c>
      <c r="V3075" s="83">
        <v>0</v>
      </c>
      <c r="W3075" s="83">
        <v>0</v>
      </c>
      <c r="X3075" s="83">
        <v>0</v>
      </c>
      <c r="Y3075">
        <v>0</v>
      </c>
      <c r="Z3075" s="83">
        <v>96.036000000000001</v>
      </c>
      <c r="AA3075" s="83">
        <v>96.036000000000001</v>
      </c>
    </row>
    <row r="3076" spans="1:27" x14ac:dyDescent="0.25">
      <c r="A3076" t="s">
        <v>1529</v>
      </c>
      <c r="B3076" t="s">
        <v>1529</v>
      </c>
      <c r="C3076" t="s">
        <v>3285</v>
      </c>
      <c r="D3076" t="s">
        <v>3286</v>
      </c>
      <c r="E3076" t="s">
        <v>3287</v>
      </c>
      <c r="F3076" t="s">
        <v>2745</v>
      </c>
      <c r="G3076" t="s">
        <v>2310</v>
      </c>
      <c r="H3076" t="s">
        <v>3065</v>
      </c>
      <c r="I3076" t="s">
        <v>59</v>
      </c>
      <c r="J3076" t="s">
        <v>127</v>
      </c>
      <c r="K3076" t="s">
        <v>75</v>
      </c>
      <c r="L3076" t="s">
        <v>76</v>
      </c>
      <c r="M3076" t="s">
        <v>133</v>
      </c>
      <c r="N3076" t="s">
        <v>149</v>
      </c>
      <c r="O3076" t="s">
        <v>150</v>
      </c>
      <c r="P3076" t="s">
        <v>307</v>
      </c>
      <c r="Q3076" t="s">
        <v>308</v>
      </c>
      <c r="R3076" t="s">
        <v>131</v>
      </c>
      <c r="S3076" s="83">
        <v>962.88000000000011</v>
      </c>
      <c r="T3076" s="83">
        <v>837.90000000000009</v>
      </c>
      <c r="U3076" s="83">
        <v>124.97999999999996</v>
      </c>
      <c r="V3076" s="83">
        <v>0</v>
      </c>
      <c r="W3076" s="83">
        <v>0</v>
      </c>
      <c r="X3076" s="83">
        <v>6.454166877777439</v>
      </c>
      <c r="Y3076">
        <v>0</v>
      </c>
      <c r="Z3076" s="83">
        <v>12.497999999999983</v>
      </c>
      <c r="AA3076" s="83">
        <v>18.952166877777422</v>
      </c>
    </row>
    <row r="3077" spans="1:27" x14ac:dyDescent="0.25">
      <c r="A3077" t="s">
        <v>1529</v>
      </c>
      <c r="B3077" t="s">
        <v>1529</v>
      </c>
      <c r="C3077" t="s">
        <v>3285</v>
      </c>
      <c r="D3077" t="s">
        <v>3286</v>
      </c>
      <c r="E3077" t="s">
        <v>3287</v>
      </c>
      <c r="F3077" t="s">
        <v>2745</v>
      </c>
      <c r="G3077" t="s">
        <v>2310</v>
      </c>
      <c r="H3077" t="s">
        <v>3065</v>
      </c>
      <c r="I3077" t="s">
        <v>59</v>
      </c>
      <c r="J3077" t="s">
        <v>193</v>
      </c>
      <c r="K3077" t="s">
        <v>60</v>
      </c>
      <c r="L3077" t="s">
        <v>61</v>
      </c>
      <c r="M3077" t="s">
        <v>194</v>
      </c>
      <c r="N3077" t="s">
        <v>656</v>
      </c>
      <c r="O3077" t="s">
        <v>657</v>
      </c>
      <c r="P3077" t="s">
        <v>1019</v>
      </c>
      <c r="Q3077" t="s">
        <v>1020</v>
      </c>
      <c r="R3077" t="s">
        <v>131</v>
      </c>
      <c r="S3077" s="83">
        <v>129.03</v>
      </c>
      <c r="T3077" s="83">
        <v>224.96000000000004</v>
      </c>
      <c r="U3077" s="83">
        <v>-95.930000000000035</v>
      </c>
      <c r="V3077" s="83">
        <v>0</v>
      </c>
      <c r="W3077" s="83">
        <v>0</v>
      </c>
      <c r="X3077" s="83">
        <v>1.7328194066413807</v>
      </c>
      <c r="Y3077">
        <v>0</v>
      </c>
      <c r="Z3077" s="83">
        <v>-9.5930000000000053</v>
      </c>
      <c r="AA3077" s="83">
        <v>-7.860180593358626</v>
      </c>
    </row>
    <row r="3078" spans="1:27" x14ac:dyDescent="0.25">
      <c r="A3078" t="s">
        <v>1529</v>
      </c>
      <c r="B3078" t="s">
        <v>1529</v>
      </c>
      <c r="C3078" t="s">
        <v>3285</v>
      </c>
      <c r="D3078" t="s">
        <v>3286</v>
      </c>
      <c r="E3078" t="s">
        <v>3287</v>
      </c>
      <c r="F3078" t="s">
        <v>2745</v>
      </c>
      <c r="G3078" t="s">
        <v>2310</v>
      </c>
      <c r="H3078" t="s">
        <v>3065</v>
      </c>
      <c r="I3078" t="s">
        <v>59</v>
      </c>
      <c r="J3078" t="s">
        <v>193</v>
      </c>
      <c r="K3078" t="s">
        <v>60</v>
      </c>
      <c r="L3078" t="s">
        <v>61</v>
      </c>
      <c r="M3078" t="s">
        <v>194</v>
      </c>
      <c r="N3078" t="s">
        <v>750</v>
      </c>
      <c r="O3078" t="s">
        <v>751</v>
      </c>
      <c r="P3078" t="s">
        <v>1152</v>
      </c>
      <c r="Q3078" t="s">
        <v>1153</v>
      </c>
      <c r="R3078" t="s">
        <v>131</v>
      </c>
      <c r="S3078" s="83">
        <v>315.03999999999996</v>
      </c>
      <c r="T3078" s="83">
        <v>578.4</v>
      </c>
      <c r="U3078" s="83">
        <v>-263.36</v>
      </c>
      <c r="V3078" s="83">
        <v>0</v>
      </c>
      <c r="W3078" s="83">
        <v>0</v>
      </c>
      <c r="X3078" s="83">
        <v>4.4552931401199078</v>
      </c>
      <c r="Y3078">
        <v>0</v>
      </c>
      <c r="Z3078" s="83">
        <v>-26.336000000000006</v>
      </c>
      <c r="AA3078" s="83">
        <v>-21.8807068598801</v>
      </c>
    </row>
    <row r="3079" spans="1:27" x14ac:dyDescent="0.25">
      <c r="A3079" t="s">
        <v>1529</v>
      </c>
      <c r="B3079" t="s">
        <v>1529</v>
      </c>
      <c r="C3079" t="s">
        <v>3285</v>
      </c>
      <c r="D3079" t="s">
        <v>3286</v>
      </c>
      <c r="E3079" t="s">
        <v>3287</v>
      </c>
      <c r="F3079" t="s">
        <v>2745</v>
      </c>
      <c r="G3079" t="s">
        <v>2310</v>
      </c>
      <c r="H3079" t="s">
        <v>3065</v>
      </c>
      <c r="I3079" t="s">
        <v>59</v>
      </c>
      <c r="J3079" t="s">
        <v>193</v>
      </c>
      <c r="K3079" t="s">
        <v>60</v>
      </c>
      <c r="L3079" t="s">
        <v>61</v>
      </c>
      <c r="M3079" t="s">
        <v>194</v>
      </c>
      <c r="N3079" t="s">
        <v>347</v>
      </c>
      <c r="O3079" t="s">
        <v>348</v>
      </c>
      <c r="P3079" t="s">
        <v>1158</v>
      </c>
      <c r="Q3079" t="s">
        <v>1159</v>
      </c>
      <c r="R3079" t="s">
        <v>131</v>
      </c>
      <c r="S3079" s="83">
        <v>70.72</v>
      </c>
      <c r="T3079" s="83">
        <v>38.64</v>
      </c>
      <c r="U3079" s="83">
        <v>32.08</v>
      </c>
      <c r="V3079" s="83">
        <v>0</v>
      </c>
      <c r="W3079" s="83">
        <v>0</v>
      </c>
      <c r="X3079" s="83">
        <v>0.29763576579224277</v>
      </c>
      <c r="Y3079">
        <v>0</v>
      </c>
      <c r="Z3079" s="83">
        <v>3.2079999999999997</v>
      </c>
      <c r="AA3079" s="83">
        <v>3.5056357657922423</v>
      </c>
    </row>
    <row r="3080" spans="1:27" x14ac:dyDescent="0.25">
      <c r="A3080" t="s">
        <v>1529</v>
      </c>
      <c r="B3080" t="s">
        <v>1529</v>
      </c>
      <c r="C3080" t="s">
        <v>3285</v>
      </c>
      <c r="D3080" t="s">
        <v>3286</v>
      </c>
      <c r="E3080" t="s">
        <v>3287</v>
      </c>
      <c r="F3080" t="s">
        <v>2745</v>
      </c>
      <c r="G3080" t="s">
        <v>2310</v>
      </c>
      <c r="H3080" t="s">
        <v>3065</v>
      </c>
      <c r="I3080" t="s">
        <v>59</v>
      </c>
      <c r="J3080" t="s">
        <v>193</v>
      </c>
      <c r="K3080" t="s">
        <v>60</v>
      </c>
      <c r="L3080" t="s">
        <v>61</v>
      </c>
      <c r="M3080" t="s">
        <v>194</v>
      </c>
      <c r="N3080" t="s">
        <v>311</v>
      </c>
      <c r="O3080" t="s">
        <v>894</v>
      </c>
      <c r="P3080" t="s">
        <v>895</v>
      </c>
      <c r="Q3080" t="s">
        <v>896</v>
      </c>
      <c r="R3080" t="s">
        <v>131</v>
      </c>
      <c r="S3080" s="83">
        <v>504.00000000000006</v>
      </c>
      <c r="T3080" s="83">
        <v>441.21999999999997</v>
      </c>
      <c r="U3080" s="83">
        <v>62.780000000000086</v>
      </c>
      <c r="V3080" s="83">
        <v>0</v>
      </c>
      <c r="W3080" s="83">
        <v>0</v>
      </c>
      <c r="X3080" s="83">
        <v>3.3986245492456875</v>
      </c>
      <c r="Y3080">
        <v>0</v>
      </c>
      <c r="Z3080" s="83">
        <v>6.2780000000000058</v>
      </c>
      <c r="AA3080" s="83">
        <v>9.6766245492456946</v>
      </c>
    </row>
    <row r="3081" spans="1:27" x14ac:dyDescent="0.25">
      <c r="A3081" t="s">
        <v>1529</v>
      </c>
      <c r="B3081" t="s">
        <v>1529</v>
      </c>
      <c r="C3081" t="s">
        <v>3285</v>
      </c>
      <c r="D3081" t="s">
        <v>3286</v>
      </c>
      <c r="E3081" t="s">
        <v>3287</v>
      </c>
      <c r="F3081" t="s">
        <v>2745</v>
      </c>
      <c r="G3081" t="s">
        <v>2310</v>
      </c>
      <c r="H3081" t="s">
        <v>3065</v>
      </c>
      <c r="I3081" t="s">
        <v>59</v>
      </c>
      <c r="J3081" t="s">
        <v>193</v>
      </c>
      <c r="K3081" t="s">
        <v>60</v>
      </c>
      <c r="L3081" t="s">
        <v>61</v>
      </c>
      <c r="M3081" t="s">
        <v>194</v>
      </c>
      <c r="N3081" t="s">
        <v>1916</v>
      </c>
      <c r="O3081" t="s">
        <v>1495</v>
      </c>
      <c r="P3081" t="s">
        <v>1923</v>
      </c>
      <c r="Q3081" t="s">
        <v>1924</v>
      </c>
      <c r="R3081" t="s">
        <v>131</v>
      </c>
      <c r="S3081" s="83">
        <v>436.79999999999995</v>
      </c>
      <c r="T3081" s="83">
        <v>0</v>
      </c>
      <c r="U3081" s="83">
        <v>436.79999999999995</v>
      </c>
      <c r="V3081" s="83">
        <v>0</v>
      </c>
      <c r="W3081" s="83">
        <v>0</v>
      </c>
      <c r="X3081" s="83">
        <v>0</v>
      </c>
      <c r="Y3081">
        <v>0</v>
      </c>
      <c r="Z3081" s="83">
        <v>43.68</v>
      </c>
      <c r="AA3081" s="83">
        <v>43.68</v>
      </c>
    </row>
    <row r="3082" spans="1:27" x14ac:dyDescent="0.25">
      <c r="A3082" t="s">
        <v>1529</v>
      </c>
      <c r="B3082" t="s">
        <v>1529</v>
      </c>
      <c r="C3082" t="s">
        <v>3285</v>
      </c>
      <c r="D3082" t="s">
        <v>3286</v>
      </c>
      <c r="E3082" t="s">
        <v>3287</v>
      </c>
      <c r="F3082" t="s">
        <v>2745</v>
      </c>
      <c r="G3082" t="s">
        <v>2310</v>
      </c>
      <c r="H3082" t="s">
        <v>3065</v>
      </c>
      <c r="I3082" t="s">
        <v>59</v>
      </c>
      <c r="J3082" t="s">
        <v>193</v>
      </c>
      <c r="K3082" t="s">
        <v>60</v>
      </c>
      <c r="L3082" t="s">
        <v>61</v>
      </c>
      <c r="M3082" t="s">
        <v>194</v>
      </c>
      <c r="N3082" t="s">
        <v>1916</v>
      </c>
      <c r="O3082" t="s">
        <v>1495</v>
      </c>
      <c r="P3082" t="s">
        <v>1919</v>
      </c>
      <c r="Q3082" t="s">
        <v>1920</v>
      </c>
      <c r="R3082" t="s">
        <v>131</v>
      </c>
      <c r="S3082" s="83">
        <v>0</v>
      </c>
      <c r="T3082" s="83">
        <v>651</v>
      </c>
      <c r="U3082" s="83">
        <v>-651</v>
      </c>
      <c r="V3082" s="83">
        <v>0</v>
      </c>
      <c r="W3082" s="83">
        <v>0</v>
      </c>
      <c r="X3082" s="83">
        <v>5.0145156193258291</v>
      </c>
      <c r="Y3082">
        <v>0</v>
      </c>
      <c r="Z3082" s="83">
        <v>-65.100000000000009</v>
      </c>
      <c r="AA3082" s="83">
        <v>-60.085484380674181</v>
      </c>
    </row>
    <row r="3083" spans="1:27" x14ac:dyDescent="0.25">
      <c r="A3083" t="s">
        <v>1529</v>
      </c>
      <c r="B3083" t="s">
        <v>1529</v>
      </c>
      <c r="C3083" t="s">
        <v>3285</v>
      </c>
      <c r="D3083" t="s">
        <v>3286</v>
      </c>
      <c r="E3083" t="s">
        <v>3287</v>
      </c>
      <c r="F3083" t="s">
        <v>2745</v>
      </c>
      <c r="G3083" t="s">
        <v>2310</v>
      </c>
      <c r="H3083" t="s">
        <v>3065</v>
      </c>
      <c r="I3083" t="s">
        <v>59</v>
      </c>
      <c r="J3083" t="s">
        <v>193</v>
      </c>
      <c r="K3083" t="s">
        <v>62</v>
      </c>
      <c r="L3083" t="s">
        <v>63</v>
      </c>
      <c r="M3083" t="s">
        <v>1168</v>
      </c>
      <c r="N3083" t="s">
        <v>1169</v>
      </c>
      <c r="O3083" t="s">
        <v>1170</v>
      </c>
      <c r="P3083" t="s">
        <v>1171</v>
      </c>
      <c r="Q3083" t="s">
        <v>1172</v>
      </c>
      <c r="R3083" t="s">
        <v>131</v>
      </c>
      <c r="S3083" s="83">
        <v>6.39</v>
      </c>
      <c r="T3083" s="83">
        <v>90.8</v>
      </c>
      <c r="U3083" s="83">
        <v>-84.41</v>
      </c>
      <c r="V3083" s="83">
        <v>0</v>
      </c>
      <c r="W3083" s="83">
        <v>0</v>
      </c>
      <c r="X3083" s="83">
        <v>0.69941323845589143</v>
      </c>
      <c r="Y3083">
        <v>0</v>
      </c>
      <c r="Z3083" s="83">
        <v>-8.4410000000000007</v>
      </c>
      <c r="AA3083" s="83">
        <v>-7.7415867615441085</v>
      </c>
    </row>
    <row r="3084" spans="1:27" x14ac:dyDescent="0.25">
      <c r="A3084" t="s">
        <v>1529</v>
      </c>
      <c r="B3084" t="s">
        <v>1529</v>
      </c>
      <c r="C3084" t="s">
        <v>3285</v>
      </c>
      <c r="D3084" t="s">
        <v>3286</v>
      </c>
      <c r="E3084" t="s">
        <v>3287</v>
      </c>
      <c r="F3084" t="s">
        <v>2745</v>
      </c>
      <c r="G3084" t="s">
        <v>2310</v>
      </c>
      <c r="H3084" t="s">
        <v>3065</v>
      </c>
      <c r="I3084" t="s">
        <v>59</v>
      </c>
      <c r="J3084" t="s">
        <v>193</v>
      </c>
      <c r="K3084" t="s">
        <v>62</v>
      </c>
      <c r="L3084" t="s">
        <v>63</v>
      </c>
      <c r="M3084" t="s">
        <v>660</v>
      </c>
      <c r="N3084" t="s">
        <v>661</v>
      </c>
      <c r="O3084" t="s">
        <v>662</v>
      </c>
      <c r="P3084" t="s">
        <v>1037</v>
      </c>
      <c r="Q3084" t="s">
        <v>1038</v>
      </c>
      <c r="R3084" t="s">
        <v>131</v>
      </c>
      <c r="S3084" s="83">
        <v>66.41</v>
      </c>
      <c r="T3084" s="83">
        <v>835.92</v>
      </c>
      <c r="U3084" s="83">
        <v>-769.51</v>
      </c>
      <c r="V3084" s="83">
        <v>0</v>
      </c>
      <c r="W3084" s="83">
        <v>0</v>
      </c>
      <c r="X3084" s="83">
        <v>6.4389153556172767</v>
      </c>
      <c r="Y3084">
        <v>0</v>
      </c>
      <c r="Z3084" s="83">
        <v>-76.950999999999993</v>
      </c>
      <c r="AA3084" s="83">
        <v>-70.512084644382711</v>
      </c>
    </row>
    <row r="3085" spans="1:27" x14ac:dyDescent="0.25">
      <c r="A3085" t="s">
        <v>1529</v>
      </c>
      <c r="B3085" t="s">
        <v>1529</v>
      </c>
      <c r="C3085" t="s">
        <v>3285</v>
      </c>
      <c r="D3085" t="s">
        <v>3286</v>
      </c>
      <c r="E3085" t="s">
        <v>3287</v>
      </c>
      <c r="F3085" t="s">
        <v>2745</v>
      </c>
      <c r="G3085" t="s">
        <v>2310</v>
      </c>
      <c r="H3085" t="s">
        <v>3065</v>
      </c>
      <c r="I3085" t="s">
        <v>59</v>
      </c>
      <c r="J3085" t="s">
        <v>193</v>
      </c>
      <c r="K3085" t="s">
        <v>62</v>
      </c>
      <c r="L3085" t="s">
        <v>63</v>
      </c>
      <c r="M3085" t="s">
        <v>660</v>
      </c>
      <c r="N3085" t="s">
        <v>661</v>
      </c>
      <c r="O3085" t="s">
        <v>662</v>
      </c>
      <c r="P3085" t="s">
        <v>663</v>
      </c>
      <c r="Q3085" t="s">
        <v>664</v>
      </c>
      <c r="R3085" t="s">
        <v>131</v>
      </c>
      <c r="S3085" s="83">
        <v>4515.82</v>
      </c>
      <c r="T3085" s="83">
        <v>1350</v>
      </c>
      <c r="U3085" s="83">
        <v>3165.8199999999997</v>
      </c>
      <c r="V3085" s="83">
        <v>0</v>
      </c>
      <c r="W3085" s="83">
        <v>0</v>
      </c>
      <c r="X3085" s="83">
        <v>10.39876510920103</v>
      </c>
      <c r="Y3085">
        <v>0</v>
      </c>
      <c r="Z3085" s="83">
        <v>316.58199999999999</v>
      </c>
      <c r="AA3085" s="83">
        <v>326.980765109201</v>
      </c>
    </row>
    <row r="3086" spans="1:27" x14ac:dyDescent="0.25">
      <c r="A3086" t="s">
        <v>1529</v>
      </c>
      <c r="B3086" t="s">
        <v>1529</v>
      </c>
      <c r="C3086" t="s">
        <v>3285</v>
      </c>
      <c r="D3086" t="s">
        <v>3286</v>
      </c>
      <c r="E3086" t="s">
        <v>3287</v>
      </c>
      <c r="F3086" t="s">
        <v>2745</v>
      </c>
      <c r="G3086" t="s">
        <v>2310</v>
      </c>
      <c r="H3086" t="s">
        <v>3065</v>
      </c>
      <c r="I3086" t="s">
        <v>59</v>
      </c>
      <c r="J3086" t="s">
        <v>193</v>
      </c>
      <c r="K3086" t="s">
        <v>62</v>
      </c>
      <c r="L3086" t="s">
        <v>63</v>
      </c>
      <c r="M3086" t="s">
        <v>660</v>
      </c>
      <c r="N3086" t="s">
        <v>661</v>
      </c>
      <c r="O3086" t="s">
        <v>662</v>
      </c>
      <c r="P3086" t="s">
        <v>1166</v>
      </c>
      <c r="Q3086" t="s">
        <v>1167</v>
      </c>
      <c r="R3086" t="s">
        <v>131</v>
      </c>
      <c r="S3086" s="83">
        <v>0</v>
      </c>
      <c r="T3086" s="83">
        <v>405</v>
      </c>
      <c r="U3086" s="83">
        <v>-405</v>
      </c>
      <c r="V3086" s="83">
        <v>0</v>
      </c>
      <c r="W3086" s="83">
        <v>0</v>
      </c>
      <c r="X3086" s="83">
        <v>3.119629532760309</v>
      </c>
      <c r="Y3086">
        <v>0</v>
      </c>
      <c r="Z3086" s="83">
        <v>-40.5</v>
      </c>
      <c r="AA3086" s="83">
        <v>-37.380370467239693</v>
      </c>
    </row>
    <row r="3087" spans="1:27" x14ac:dyDescent="0.25">
      <c r="A3087" t="s">
        <v>1529</v>
      </c>
      <c r="B3087" t="s">
        <v>1529</v>
      </c>
      <c r="C3087" t="s">
        <v>3285</v>
      </c>
      <c r="D3087" t="s">
        <v>3286</v>
      </c>
      <c r="E3087" t="s">
        <v>3287</v>
      </c>
      <c r="F3087" t="s">
        <v>2745</v>
      </c>
      <c r="G3087" t="s">
        <v>2310</v>
      </c>
      <c r="H3087" t="s">
        <v>3065</v>
      </c>
      <c r="I3087" t="s">
        <v>59</v>
      </c>
      <c r="J3087" t="s">
        <v>193</v>
      </c>
      <c r="K3087" t="s">
        <v>62</v>
      </c>
      <c r="L3087" t="s">
        <v>63</v>
      </c>
      <c r="M3087" t="s">
        <v>660</v>
      </c>
      <c r="N3087" t="s">
        <v>1927</v>
      </c>
      <c r="O3087" t="s">
        <v>1497</v>
      </c>
      <c r="P3087" t="s">
        <v>1928</v>
      </c>
      <c r="Q3087" t="s">
        <v>1929</v>
      </c>
      <c r="R3087" t="s">
        <v>131</v>
      </c>
      <c r="S3087" s="83">
        <v>281.64</v>
      </c>
      <c r="T3087" s="83">
        <v>0</v>
      </c>
      <c r="U3087" s="83">
        <v>281.64</v>
      </c>
      <c r="V3087" s="83">
        <v>0</v>
      </c>
      <c r="W3087" s="83">
        <v>0</v>
      </c>
      <c r="X3087" s="83">
        <v>0</v>
      </c>
      <c r="Y3087">
        <v>0</v>
      </c>
      <c r="Z3087" s="83">
        <v>28.164000000000001</v>
      </c>
      <c r="AA3087" s="83">
        <v>28.164000000000001</v>
      </c>
    </row>
    <row r="3088" spans="1:27" x14ac:dyDescent="0.25">
      <c r="A3088" t="s">
        <v>1529</v>
      </c>
      <c r="B3088" t="s">
        <v>1529</v>
      </c>
      <c r="C3088" t="s">
        <v>3285</v>
      </c>
      <c r="D3088" t="s">
        <v>3286</v>
      </c>
      <c r="E3088" t="s">
        <v>3287</v>
      </c>
      <c r="F3088" t="s">
        <v>2745</v>
      </c>
      <c r="G3088" t="s">
        <v>2310</v>
      </c>
      <c r="H3088" t="s">
        <v>3065</v>
      </c>
      <c r="I3088" t="s">
        <v>59</v>
      </c>
      <c r="J3088" t="s">
        <v>193</v>
      </c>
      <c r="K3088" t="s">
        <v>64</v>
      </c>
      <c r="L3088" t="s">
        <v>65</v>
      </c>
      <c r="M3088" t="s">
        <v>315</v>
      </c>
      <c r="N3088" t="s">
        <v>316</v>
      </c>
      <c r="O3088" t="s">
        <v>317</v>
      </c>
      <c r="P3088" t="s">
        <v>318</v>
      </c>
      <c r="Q3088" t="s">
        <v>319</v>
      </c>
      <c r="R3088" t="s">
        <v>131</v>
      </c>
      <c r="S3088" s="83">
        <v>154.44</v>
      </c>
      <c r="T3088" s="83">
        <v>336.96</v>
      </c>
      <c r="U3088" s="83">
        <v>-182.51999999999998</v>
      </c>
      <c r="V3088" s="83">
        <v>0</v>
      </c>
      <c r="W3088" s="83">
        <v>0</v>
      </c>
      <c r="X3088" s="83">
        <v>2.5955317712565766</v>
      </c>
      <c r="Y3088">
        <v>0</v>
      </c>
      <c r="Z3088" s="83">
        <v>-18.251999999999995</v>
      </c>
      <c r="AA3088" s="83">
        <v>-15.656468228743423</v>
      </c>
    </row>
    <row r="3089" spans="1:27" x14ac:dyDescent="0.25">
      <c r="A3089" t="s">
        <v>1529</v>
      </c>
      <c r="B3089" t="s">
        <v>1529</v>
      </c>
      <c r="C3089" t="s">
        <v>3285</v>
      </c>
      <c r="D3089" t="s">
        <v>3286</v>
      </c>
      <c r="E3089" t="s">
        <v>3287</v>
      </c>
      <c r="F3089" t="s">
        <v>2745</v>
      </c>
      <c r="G3089" t="s">
        <v>2310</v>
      </c>
      <c r="H3089" t="s">
        <v>3065</v>
      </c>
      <c r="I3089" t="s">
        <v>59</v>
      </c>
      <c r="J3089" t="s">
        <v>193</v>
      </c>
      <c r="K3089" t="s">
        <v>64</v>
      </c>
      <c r="L3089" t="s">
        <v>65</v>
      </c>
      <c r="M3089" t="s">
        <v>499</v>
      </c>
      <c r="N3089" t="s">
        <v>500</v>
      </c>
      <c r="O3089" t="s">
        <v>501</v>
      </c>
      <c r="P3089" t="s">
        <v>2650</v>
      </c>
      <c r="Q3089" t="s">
        <v>2651</v>
      </c>
      <c r="R3089" t="s">
        <v>131</v>
      </c>
      <c r="S3089" s="83">
        <v>472</v>
      </c>
      <c r="T3089" s="83">
        <v>0</v>
      </c>
      <c r="U3089" s="83">
        <v>472</v>
      </c>
      <c r="V3089" s="83">
        <v>0</v>
      </c>
      <c r="W3089" s="83">
        <v>0</v>
      </c>
      <c r="X3089" s="83">
        <v>0</v>
      </c>
      <c r="Y3089">
        <v>0</v>
      </c>
      <c r="Z3089" s="83">
        <v>47.2</v>
      </c>
      <c r="AA3089" s="83">
        <v>47.2</v>
      </c>
    </row>
    <row r="3090" spans="1:27" x14ac:dyDescent="0.25">
      <c r="A3090" t="s">
        <v>1529</v>
      </c>
      <c r="B3090" t="s">
        <v>1529</v>
      </c>
      <c r="C3090" t="s">
        <v>3285</v>
      </c>
      <c r="D3090" t="s">
        <v>3286</v>
      </c>
      <c r="E3090" t="s">
        <v>3287</v>
      </c>
      <c r="F3090" t="s">
        <v>2745</v>
      </c>
      <c r="G3090" t="s">
        <v>2310</v>
      </c>
      <c r="H3090" t="s">
        <v>3065</v>
      </c>
      <c r="I3090" t="s">
        <v>59</v>
      </c>
      <c r="J3090" t="s">
        <v>193</v>
      </c>
      <c r="K3090" t="s">
        <v>64</v>
      </c>
      <c r="L3090" t="s">
        <v>65</v>
      </c>
      <c r="M3090" t="s">
        <v>499</v>
      </c>
      <c r="N3090" t="s">
        <v>500</v>
      </c>
      <c r="O3090" t="s">
        <v>501</v>
      </c>
      <c r="P3090" t="s">
        <v>2765</v>
      </c>
      <c r="Q3090" t="s">
        <v>2766</v>
      </c>
      <c r="R3090" t="s">
        <v>131</v>
      </c>
      <c r="S3090" s="83">
        <v>837.2</v>
      </c>
      <c r="T3090" s="83">
        <v>225.4</v>
      </c>
      <c r="U3090" s="83">
        <v>611.80000000000007</v>
      </c>
      <c r="V3090" s="83">
        <v>0</v>
      </c>
      <c r="W3090" s="83">
        <v>0</v>
      </c>
      <c r="X3090" s="83">
        <v>1.7362086337880829</v>
      </c>
      <c r="Y3090">
        <v>0</v>
      </c>
      <c r="Z3090" s="83">
        <v>61.180000000000007</v>
      </c>
      <c r="AA3090" s="83">
        <v>62.916208633788095</v>
      </c>
    </row>
    <row r="3091" spans="1:27" x14ac:dyDescent="0.25">
      <c r="A3091" t="s">
        <v>1529</v>
      </c>
      <c r="B3091" t="s">
        <v>1529</v>
      </c>
      <c r="C3091" t="s">
        <v>3285</v>
      </c>
      <c r="D3091" t="s">
        <v>3286</v>
      </c>
      <c r="E3091" t="s">
        <v>3287</v>
      </c>
      <c r="F3091" t="s">
        <v>2745</v>
      </c>
      <c r="G3091" t="s">
        <v>2310</v>
      </c>
      <c r="H3091" t="s">
        <v>3065</v>
      </c>
      <c r="I3091" t="s">
        <v>59</v>
      </c>
      <c r="J3091" t="s">
        <v>193</v>
      </c>
      <c r="K3091" t="s">
        <v>64</v>
      </c>
      <c r="L3091" t="s">
        <v>65</v>
      </c>
      <c r="M3091" t="s">
        <v>499</v>
      </c>
      <c r="N3091" t="s">
        <v>500</v>
      </c>
      <c r="O3091" t="s">
        <v>501</v>
      </c>
      <c r="P3091" t="s">
        <v>1524</v>
      </c>
      <c r="Q3091" t="s">
        <v>3686</v>
      </c>
      <c r="R3091" t="s">
        <v>131</v>
      </c>
      <c r="S3091" s="83">
        <v>190.76</v>
      </c>
      <c r="T3091" s="83">
        <v>60.84</v>
      </c>
      <c r="U3091" s="83">
        <v>129.91999999999999</v>
      </c>
      <c r="V3091" s="83">
        <v>0</v>
      </c>
      <c r="W3091" s="83">
        <v>0</v>
      </c>
      <c r="X3091" s="83">
        <v>0.46863768092132635</v>
      </c>
      <c r="Y3091">
        <v>0</v>
      </c>
      <c r="Z3091" s="83">
        <v>12.992000000000001</v>
      </c>
      <c r="AA3091" s="83">
        <v>13.460637680921327</v>
      </c>
    </row>
    <row r="3092" spans="1:27" x14ac:dyDescent="0.25">
      <c r="A3092" t="s">
        <v>1529</v>
      </c>
      <c r="B3092" t="s">
        <v>1529</v>
      </c>
      <c r="C3092" t="s">
        <v>3285</v>
      </c>
      <c r="D3092" t="s">
        <v>3286</v>
      </c>
      <c r="E3092" t="s">
        <v>3287</v>
      </c>
      <c r="F3092" t="s">
        <v>2745</v>
      </c>
      <c r="G3092" t="s">
        <v>2310</v>
      </c>
      <c r="H3092" t="s">
        <v>3065</v>
      </c>
      <c r="I3092" t="s">
        <v>59</v>
      </c>
      <c r="J3092" t="s">
        <v>193</v>
      </c>
      <c r="K3092" t="s">
        <v>64</v>
      </c>
      <c r="L3092" t="s">
        <v>65</v>
      </c>
      <c r="M3092" t="s">
        <v>499</v>
      </c>
      <c r="N3092" t="s">
        <v>1047</v>
      </c>
      <c r="O3092" t="s">
        <v>1048</v>
      </c>
      <c r="P3092" t="s">
        <v>1198</v>
      </c>
      <c r="Q3092" t="s">
        <v>1199</v>
      </c>
      <c r="R3092" t="s">
        <v>131</v>
      </c>
      <c r="S3092" s="83">
        <v>278.76</v>
      </c>
      <c r="T3092" s="83">
        <v>187.68</v>
      </c>
      <c r="U3092" s="83">
        <v>91.079999999999984</v>
      </c>
      <c r="V3092" s="83">
        <v>0</v>
      </c>
      <c r="W3092" s="83">
        <v>0</v>
      </c>
      <c r="X3092" s="83">
        <v>1.4456594338480364</v>
      </c>
      <c r="Y3092">
        <v>0</v>
      </c>
      <c r="Z3092" s="83">
        <v>9.1080000000000005</v>
      </c>
      <c r="AA3092" s="83">
        <v>10.553659433848036</v>
      </c>
    </row>
    <row r="3093" spans="1:27" x14ac:dyDescent="0.25">
      <c r="A3093" t="s">
        <v>1529</v>
      </c>
      <c r="B3093" t="s">
        <v>1529</v>
      </c>
      <c r="C3093" t="s">
        <v>3285</v>
      </c>
      <c r="D3093" t="s">
        <v>3286</v>
      </c>
      <c r="E3093" t="s">
        <v>3287</v>
      </c>
      <c r="F3093" t="s">
        <v>2745</v>
      </c>
      <c r="G3093" t="s">
        <v>2310</v>
      </c>
      <c r="H3093" t="s">
        <v>3065</v>
      </c>
      <c r="I3093" t="s">
        <v>44</v>
      </c>
      <c r="J3093" t="s">
        <v>45</v>
      </c>
      <c r="K3093" t="s">
        <v>46</v>
      </c>
      <c r="L3093" t="s">
        <v>47</v>
      </c>
      <c r="M3093" t="s">
        <v>506</v>
      </c>
      <c r="N3093" t="s">
        <v>507</v>
      </c>
      <c r="O3093" t="s">
        <v>508</v>
      </c>
      <c r="P3093" t="s">
        <v>795</v>
      </c>
      <c r="Q3093" t="s">
        <v>796</v>
      </c>
      <c r="R3093" t="s">
        <v>131</v>
      </c>
      <c r="S3093" s="83">
        <v>21.6</v>
      </c>
      <c r="T3093" s="83">
        <v>0</v>
      </c>
      <c r="U3093" s="83">
        <v>21.6</v>
      </c>
      <c r="V3093" s="83">
        <v>0</v>
      </c>
      <c r="W3093" s="83">
        <v>0</v>
      </c>
      <c r="X3093" s="83">
        <v>0</v>
      </c>
      <c r="Y3093">
        <v>0</v>
      </c>
      <c r="Z3093" s="83">
        <v>2.16</v>
      </c>
      <c r="AA3093" s="83">
        <v>2.16</v>
      </c>
    </row>
    <row r="3094" spans="1:27" x14ac:dyDescent="0.25">
      <c r="A3094" t="s">
        <v>1529</v>
      </c>
      <c r="B3094" t="s">
        <v>1529</v>
      </c>
      <c r="C3094" t="s">
        <v>3285</v>
      </c>
      <c r="D3094" t="s">
        <v>3286</v>
      </c>
      <c r="E3094" t="s">
        <v>3287</v>
      </c>
      <c r="F3094" t="s">
        <v>2745</v>
      </c>
      <c r="G3094" t="s">
        <v>2310</v>
      </c>
      <c r="H3094" t="s">
        <v>3065</v>
      </c>
      <c r="I3094" t="s">
        <v>44</v>
      </c>
      <c r="J3094" t="s">
        <v>45</v>
      </c>
      <c r="K3094" t="s">
        <v>46</v>
      </c>
      <c r="L3094" t="s">
        <v>47</v>
      </c>
      <c r="M3094" t="s">
        <v>506</v>
      </c>
      <c r="N3094" t="s">
        <v>507</v>
      </c>
      <c r="O3094" t="s">
        <v>508</v>
      </c>
      <c r="P3094" t="s">
        <v>768</v>
      </c>
      <c r="Q3094" t="s">
        <v>769</v>
      </c>
      <c r="R3094" t="s">
        <v>131</v>
      </c>
      <c r="S3094" s="83">
        <v>42</v>
      </c>
      <c r="T3094" s="83">
        <v>0</v>
      </c>
      <c r="U3094" s="83">
        <v>42</v>
      </c>
      <c r="V3094" s="83">
        <v>0</v>
      </c>
      <c r="W3094" s="83">
        <v>0</v>
      </c>
      <c r="X3094" s="83">
        <v>0</v>
      </c>
      <c r="Y3094">
        <v>0</v>
      </c>
      <c r="Z3094" s="83">
        <v>4.2</v>
      </c>
      <c r="AA3094" s="83">
        <v>4.2</v>
      </c>
    </row>
    <row r="3095" spans="1:27" x14ac:dyDescent="0.25">
      <c r="A3095" t="s">
        <v>1529</v>
      </c>
      <c r="B3095" t="s">
        <v>1529</v>
      </c>
      <c r="C3095" t="s">
        <v>3285</v>
      </c>
      <c r="D3095" t="s">
        <v>3286</v>
      </c>
      <c r="E3095" t="s">
        <v>3287</v>
      </c>
      <c r="F3095" t="s">
        <v>2745</v>
      </c>
      <c r="G3095" t="s">
        <v>2310</v>
      </c>
      <c r="H3095" t="s">
        <v>3065</v>
      </c>
      <c r="I3095" t="s">
        <v>44</v>
      </c>
      <c r="J3095" t="s">
        <v>45</v>
      </c>
      <c r="K3095" t="s">
        <v>46</v>
      </c>
      <c r="L3095" t="s">
        <v>47</v>
      </c>
      <c r="M3095" t="s">
        <v>506</v>
      </c>
      <c r="N3095" t="s">
        <v>507</v>
      </c>
      <c r="O3095" t="s">
        <v>508</v>
      </c>
      <c r="P3095" t="s">
        <v>758</v>
      </c>
      <c r="Q3095" t="s">
        <v>759</v>
      </c>
      <c r="R3095" t="s">
        <v>131</v>
      </c>
      <c r="S3095" s="83">
        <v>392.76</v>
      </c>
      <c r="T3095" s="83">
        <v>0</v>
      </c>
      <c r="U3095" s="83">
        <v>392.76</v>
      </c>
      <c r="V3095" s="83">
        <v>0</v>
      </c>
      <c r="W3095" s="83">
        <v>0</v>
      </c>
      <c r="X3095" s="83">
        <v>0</v>
      </c>
      <c r="Y3095">
        <v>0</v>
      </c>
      <c r="Z3095" s="83">
        <v>39.276000000000003</v>
      </c>
      <c r="AA3095" s="83">
        <v>39.276000000000003</v>
      </c>
    </row>
    <row r="3096" spans="1:27" x14ac:dyDescent="0.25">
      <c r="A3096" t="s">
        <v>1529</v>
      </c>
      <c r="B3096" t="s">
        <v>1529</v>
      </c>
      <c r="C3096" t="s">
        <v>3285</v>
      </c>
      <c r="D3096" t="s">
        <v>3286</v>
      </c>
      <c r="E3096" t="s">
        <v>3287</v>
      </c>
      <c r="F3096" t="s">
        <v>2745</v>
      </c>
      <c r="G3096" t="s">
        <v>2310</v>
      </c>
      <c r="H3096" t="s">
        <v>3065</v>
      </c>
      <c r="I3096" t="s">
        <v>44</v>
      </c>
      <c r="J3096" t="s">
        <v>45</v>
      </c>
      <c r="K3096" t="s">
        <v>46</v>
      </c>
      <c r="L3096" t="s">
        <v>47</v>
      </c>
      <c r="M3096" t="s">
        <v>506</v>
      </c>
      <c r="N3096" t="s">
        <v>507</v>
      </c>
      <c r="O3096" t="s">
        <v>508</v>
      </c>
      <c r="P3096" t="s">
        <v>510</v>
      </c>
      <c r="Q3096" t="s">
        <v>511</v>
      </c>
      <c r="R3096" t="s">
        <v>131</v>
      </c>
      <c r="S3096" s="83">
        <v>64.5</v>
      </c>
      <c r="T3096" s="83">
        <v>64.5</v>
      </c>
      <c r="U3096" s="83">
        <v>0</v>
      </c>
      <c r="V3096" s="83">
        <v>0</v>
      </c>
      <c r="W3096" s="83">
        <v>0</v>
      </c>
      <c r="X3096" s="83">
        <v>0.4968298885507158</v>
      </c>
      <c r="Y3096">
        <v>0</v>
      </c>
      <c r="Z3096" s="83">
        <v>0</v>
      </c>
      <c r="AA3096" s="83">
        <v>0.49682988855071564</v>
      </c>
    </row>
    <row r="3097" spans="1:27" x14ac:dyDescent="0.25">
      <c r="A3097" t="s">
        <v>1529</v>
      </c>
      <c r="B3097" t="s">
        <v>1529</v>
      </c>
      <c r="C3097" t="s">
        <v>3285</v>
      </c>
      <c r="D3097" t="s">
        <v>3286</v>
      </c>
      <c r="E3097" t="s">
        <v>3287</v>
      </c>
      <c r="F3097" t="s">
        <v>2745</v>
      </c>
      <c r="G3097" t="s">
        <v>2310</v>
      </c>
      <c r="H3097" t="s">
        <v>3065</v>
      </c>
      <c r="I3097" t="s">
        <v>44</v>
      </c>
      <c r="J3097" t="s">
        <v>45</v>
      </c>
      <c r="K3097" t="s">
        <v>46</v>
      </c>
      <c r="L3097" t="s">
        <v>47</v>
      </c>
      <c r="M3097" t="s">
        <v>320</v>
      </c>
      <c r="N3097" t="s">
        <v>800</v>
      </c>
      <c r="O3097" t="s">
        <v>1538</v>
      </c>
      <c r="P3097" t="s">
        <v>978</v>
      </c>
      <c r="Q3097" t="s">
        <v>979</v>
      </c>
      <c r="R3097" t="s">
        <v>131</v>
      </c>
      <c r="S3097" s="83">
        <v>120</v>
      </c>
      <c r="T3097" s="83">
        <v>720</v>
      </c>
      <c r="U3097" s="83">
        <v>-600</v>
      </c>
      <c r="V3097" s="83">
        <v>0</v>
      </c>
      <c r="W3097" s="83">
        <v>0</v>
      </c>
      <c r="X3097" s="83">
        <v>5.546008058240548</v>
      </c>
      <c r="Y3097">
        <v>0</v>
      </c>
      <c r="Z3097" s="83">
        <v>-60</v>
      </c>
      <c r="AA3097" s="83">
        <v>-54.453991941759455</v>
      </c>
    </row>
    <row r="3098" spans="1:27" x14ac:dyDescent="0.25">
      <c r="A3098" t="s">
        <v>1529</v>
      </c>
      <c r="B3098" t="s">
        <v>1529</v>
      </c>
      <c r="C3098" t="s">
        <v>3285</v>
      </c>
      <c r="D3098" t="s">
        <v>3286</v>
      </c>
      <c r="E3098" t="s">
        <v>3287</v>
      </c>
      <c r="F3098" t="s">
        <v>2745</v>
      </c>
      <c r="G3098" t="s">
        <v>2310</v>
      </c>
      <c r="H3098" t="s">
        <v>3065</v>
      </c>
      <c r="I3098" t="s">
        <v>44</v>
      </c>
      <c r="J3098" t="s">
        <v>45</v>
      </c>
      <c r="K3098" t="s">
        <v>46</v>
      </c>
      <c r="L3098" t="s">
        <v>47</v>
      </c>
      <c r="M3098" t="s">
        <v>320</v>
      </c>
      <c r="N3098" t="s">
        <v>800</v>
      </c>
      <c r="O3098" t="s">
        <v>801</v>
      </c>
      <c r="P3098" t="s">
        <v>1080</v>
      </c>
      <c r="Q3098" t="s">
        <v>1081</v>
      </c>
      <c r="R3098" t="s">
        <v>131</v>
      </c>
      <c r="S3098" s="83">
        <v>2160</v>
      </c>
      <c r="T3098" s="83">
        <v>1350</v>
      </c>
      <c r="U3098" s="83">
        <v>810</v>
      </c>
      <c r="V3098" s="83">
        <v>0</v>
      </c>
      <c r="W3098" s="83">
        <v>0</v>
      </c>
      <c r="X3098" s="83">
        <v>10.39876510920103</v>
      </c>
      <c r="Y3098">
        <v>0</v>
      </c>
      <c r="Z3098" s="83">
        <v>81</v>
      </c>
      <c r="AA3098" s="83">
        <v>91.398765109201037</v>
      </c>
    </row>
    <row r="3099" spans="1:27" x14ac:dyDescent="0.25">
      <c r="A3099" t="s">
        <v>1529</v>
      </c>
      <c r="B3099" t="s">
        <v>1529</v>
      </c>
      <c r="C3099" t="s">
        <v>3285</v>
      </c>
      <c r="D3099" t="s">
        <v>3286</v>
      </c>
      <c r="E3099" t="s">
        <v>3287</v>
      </c>
      <c r="F3099" t="s">
        <v>2745</v>
      </c>
      <c r="G3099" t="s">
        <v>2310</v>
      </c>
      <c r="H3099" t="s">
        <v>3065</v>
      </c>
      <c r="I3099" t="s">
        <v>44</v>
      </c>
      <c r="J3099" t="s">
        <v>45</v>
      </c>
      <c r="K3099" t="s">
        <v>46</v>
      </c>
      <c r="L3099" t="s">
        <v>47</v>
      </c>
      <c r="M3099" t="s">
        <v>320</v>
      </c>
      <c r="N3099" t="s">
        <v>800</v>
      </c>
      <c r="O3099" t="s">
        <v>801</v>
      </c>
      <c r="P3099" t="s">
        <v>1082</v>
      </c>
      <c r="Q3099" t="s">
        <v>1083</v>
      </c>
      <c r="R3099" t="s">
        <v>131</v>
      </c>
      <c r="S3099" s="83">
        <v>240</v>
      </c>
      <c r="T3099" s="83">
        <v>690</v>
      </c>
      <c r="U3099" s="83">
        <v>-450</v>
      </c>
      <c r="V3099" s="83">
        <v>0</v>
      </c>
      <c r="W3099" s="83">
        <v>0</v>
      </c>
      <c r="X3099" s="83">
        <v>5.3149243891471922</v>
      </c>
      <c r="Y3099">
        <v>0</v>
      </c>
      <c r="Z3099" s="83">
        <v>-45</v>
      </c>
      <c r="AA3099" s="83">
        <v>-39.685075610852806</v>
      </c>
    </row>
    <row r="3100" spans="1:27" x14ac:dyDescent="0.25">
      <c r="A3100" t="s">
        <v>1529</v>
      </c>
      <c r="B3100" t="s">
        <v>1529</v>
      </c>
      <c r="C3100" t="s">
        <v>3285</v>
      </c>
      <c r="D3100" t="s">
        <v>3286</v>
      </c>
      <c r="E3100" t="s">
        <v>3287</v>
      </c>
      <c r="F3100" t="s">
        <v>2745</v>
      </c>
      <c r="G3100" t="s">
        <v>2310</v>
      </c>
      <c r="H3100" t="s">
        <v>3065</v>
      </c>
      <c r="I3100" t="s">
        <v>44</v>
      </c>
      <c r="J3100" t="s">
        <v>45</v>
      </c>
      <c r="K3100" t="s">
        <v>46</v>
      </c>
      <c r="L3100" t="s">
        <v>47</v>
      </c>
      <c r="M3100" t="s">
        <v>320</v>
      </c>
      <c r="N3100" t="s">
        <v>800</v>
      </c>
      <c r="O3100" t="s">
        <v>801</v>
      </c>
      <c r="P3100" t="s">
        <v>1211</v>
      </c>
      <c r="Q3100" t="s">
        <v>1085</v>
      </c>
      <c r="R3100" t="s">
        <v>131</v>
      </c>
      <c r="S3100" s="83">
        <v>1800</v>
      </c>
      <c r="T3100" s="83">
        <v>1335</v>
      </c>
      <c r="U3100" s="83">
        <v>465</v>
      </c>
      <c r="V3100" s="83">
        <v>0</v>
      </c>
      <c r="W3100" s="83">
        <v>0</v>
      </c>
      <c r="X3100" s="83">
        <v>10.28322327465435</v>
      </c>
      <c r="Y3100">
        <v>0</v>
      </c>
      <c r="Z3100" s="83">
        <v>46.5</v>
      </c>
      <c r="AA3100" s="83">
        <v>56.783223274654347</v>
      </c>
    </row>
    <row r="3101" spans="1:27" x14ac:dyDescent="0.25">
      <c r="A3101" t="s">
        <v>1529</v>
      </c>
      <c r="B3101" t="s">
        <v>1529</v>
      </c>
      <c r="C3101" t="s">
        <v>3285</v>
      </c>
      <c r="D3101" t="s">
        <v>3286</v>
      </c>
      <c r="E3101" t="s">
        <v>3287</v>
      </c>
      <c r="F3101" t="s">
        <v>2745</v>
      </c>
      <c r="G3101" t="s">
        <v>2310</v>
      </c>
      <c r="H3101" t="s">
        <v>3065</v>
      </c>
      <c r="I3101" t="s">
        <v>44</v>
      </c>
      <c r="J3101" t="s">
        <v>45</v>
      </c>
      <c r="K3101" t="s">
        <v>46</v>
      </c>
      <c r="L3101" t="s">
        <v>47</v>
      </c>
      <c r="M3101" t="s">
        <v>320</v>
      </c>
      <c r="N3101" t="s">
        <v>800</v>
      </c>
      <c r="O3101" t="s">
        <v>801</v>
      </c>
      <c r="P3101" t="s">
        <v>1212</v>
      </c>
      <c r="Q3101" t="s">
        <v>1081</v>
      </c>
      <c r="R3101" t="s">
        <v>131</v>
      </c>
      <c r="S3101" s="83">
        <v>0</v>
      </c>
      <c r="T3101" s="83">
        <v>1425</v>
      </c>
      <c r="U3101" s="83">
        <v>-1425</v>
      </c>
      <c r="V3101" s="83">
        <v>0</v>
      </c>
      <c r="W3101" s="83">
        <v>0</v>
      </c>
      <c r="X3101" s="83">
        <v>10.97647428193442</v>
      </c>
      <c r="Y3101">
        <v>0</v>
      </c>
      <c r="Z3101" s="83">
        <v>-142.5</v>
      </c>
      <c r="AA3101" s="83">
        <v>-131.52352571806557</v>
      </c>
    </row>
    <row r="3102" spans="1:27" x14ac:dyDescent="0.25">
      <c r="A3102" t="s">
        <v>1529</v>
      </c>
      <c r="B3102" t="s">
        <v>1529</v>
      </c>
      <c r="C3102" t="s">
        <v>3285</v>
      </c>
      <c r="D3102" t="s">
        <v>3286</v>
      </c>
      <c r="E3102" t="s">
        <v>3287</v>
      </c>
      <c r="F3102" t="s">
        <v>2745</v>
      </c>
      <c r="G3102" t="s">
        <v>2310</v>
      </c>
      <c r="H3102" t="s">
        <v>3065</v>
      </c>
      <c r="I3102" t="s">
        <v>44</v>
      </c>
      <c r="J3102" t="s">
        <v>45</v>
      </c>
      <c r="K3102" t="s">
        <v>46</v>
      </c>
      <c r="L3102" t="s">
        <v>47</v>
      </c>
      <c r="M3102" t="s">
        <v>320</v>
      </c>
      <c r="N3102" t="s">
        <v>800</v>
      </c>
      <c r="O3102" t="s">
        <v>801</v>
      </c>
      <c r="P3102" t="s">
        <v>1084</v>
      </c>
      <c r="Q3102" t="s">
        <v>1085</v>
      </c>
      <c r="R3102" t="s">
        <v>131</v>
      </c>
      <c r="S3102" s="83">
        <v>0</v>
      </c>
      <c r="T3102" s="83">
        <v>90</v>
      </c>
      <c r="U3102" s="83">
        <v>-90</v>
      </c>
      <c r="V3102" s="83">
        <v>0</v>
      </c>
      <c r="W3102" s="83">
        <v>0</v>
      </c>
      <c r="X3102" s="83">
        <v>0.6932510072800685</v>
      </c>
      <c r="Y3102">
        <v>0</v>
      </c>
      <c r="Z3102" s="83">
        <v>-9</v>
      </c>
      <c r="AA3102" s="83">
        <v>-8.3067489927199318</v>
      </c>
    </row>
    <row r="3103" spans="1:27" x14ac:dyDescent="0.25">
      <c r="A3103" t="s">
        <v>1529</v>
      </c>
      <c r="B3103" t="s">
        <v>1529</v>
      </c>
      <c r="C3103" t="s">
        <v>3285</v>
      </c>
      <c r="D3103" t="s">
        <v>3286</v>
      </c>
      <c r="E3103" t="s">
        <v>3287</v>
      </c>
      <c r="F3103" t="s">
        <v>2745</v>
      </c>
      <c r="G3103" t="s">
        <v>2310</v>
      </c>
      <c r="H3103" t="s">
        <v>3065</v>
      </c>
      <c r="I3103" t="s">
        <v>44</v>
      </c>
      <c r="J3103" t="s">
        <v>45</v>
      </c>
      <c r="K3103" t="s">
        <v>46</v>
      </c>
      <c r="L3103" t="s">
        <v>47</v>
      </c>
      <c r="M3103" t="s">
        <v>320</v>
      </c>
      <c r="N3103" t="s">
        <v>941</v>
      </c>
      <c r="O3103" t="s">
        <v>1071</v>
      </c>
      <c r="P3103" t="s">
        <v>1072</v>
      </c>
      <c r="Q3103" t="s">
        <v>1073</v>
      </c>
      <c r="R3103" t="s">
        <v>131</v>
      </c>
      <c r="S3103" s="83">
        <v>130.52000000000001</v>
      </c>
      <c r="T3103" s="83">
        <v>0</v>
      </c>
      <c r="U3103" s="83">
        <v>130.52000000000001</v>
      </c>
      <c r="V3103" s="83">
        <v>0</v>
      </c>
      <c r="W3103" s="83">
        <v>0</v>
      </c>
      <c r="X3103" s="83">
        <v>0</v>
      </c>
      <c r="Y3103">
        <v>0</v>
      </c>
      <c r="Z3103" s="83">
        <v>13.052000000000001</v>
      </c>
      <c r="AA3103" s="83">
        <v>13.052000000000001</v>
      </c>
    </row>
    <row r="3104" spans="1:27" x14ac:dyDescent="0.25">
      <c r="A3104" t="s">
        <v>1529</v>
      </c>
      <c r="B3104" t="s">
        <v>1529</v>
      </c>
      <c r="C3104" t="s">
        <v>3285</v>
      </c>
      <c r="D3104" t="s">
        <v>3286</v>
      </c>
      <c r="E3104" t="s">
        <v>3287</v>
      </c>
      <c r="F3104" t="s">
        <v>2745</v>
      </c>
      <c r="G3104" t="s">
        <v>2310</v>
      </c>
      <c r="H3104" t="s">
        <v>3065</v>
      </c>
      <c r="I3104" t="s">
        <v>44</v>
      </c>
      <c r="J3104" t="s">
        <v>45</v>
      </c>
      <c r="K3104" t="s">
        <v>100</v>
      </c>
      <c r="L3104" t="s">
        <v>101</v>
      </c>
      <c r="M3104" t="s">
        <v>401</v>
      </c>
      <c r="N3104" t="s">
        <v>866</v>
      </c>
      <c r="O3104" t="s">
        <v>403</v>
      </c>
      <c r="P3104" t="s">
        <v>1736</v>
      </c>
      <c r="Q3104" t="s">
        <v>1737</v>
      </c>
      <c r="R3104" t="s">
        <v>131</v>
      </c>
      <c r="S3104" s="83">
        <v>515.1</v>
      </c>
      <c r="T3104" s="83">
        <v>412.19999999999993</v>
      </c>
      <c r="U3104" s="83">
        <v>102.90000000000006</v>
      </c>
      <c r="V3104" s="83">
        <v>0</v>
      </c>
      <c r="W3104" s="83">
        <v>0</v>
      </c>
      <c r="X3104" s="83">
        <v>3.1750896133427138</v>
      </c>
      <c r="Y3104">
        <v>0</v>
      </c>
      <c r="Z3104" s="83">
        <v>10.290000000000003</v>
      </c>
      <c r="AA3104" s="83">
        <v>13.465089613342716</v>
      </c>
    </row>
    <row r="3105" spans="1:27" x14ac:dyDescent="0.25">
      <c r="A3105" t="s">
        <v>1529</v>
      </c>
      <c r="B3105" t="s">
        <v>1529</v>
      </c>
      <c r="C3105" t="s">
        <v>3285</v>
      </c>
      <c r="D3105" t="s">
        <v>3286</v>
      </c>
      <c r="E3105" t="s">
        <v>3287</v>
      </c>
      <c r="F3105" t="s">
        <v>2745</v>
      </c>
      <c r="G3105" t="s">
        <v>2310</v>
      </c>
      <c r="H3105" t="s">
        <v>3065</v>
      </c>
      <c r="I3105" t="s">
        <v>44</v>
      </c>
      <c r="J3105" t="s">
        <v>45</v>
      </c>
      <c r="K3105" t="s">
        <v>100</v>
      </c>
      <c r="L3105" t="s">
        <v>101</v>
      </c>
      <c r="M3105" t="s">
        <v>401</v>
      </c>
      <c r="N3105" t="s">
        <v>839</v>
      </c>
      <c r="O3105" t="s">
        <v>403</v>
      </c>
      <c r="P3105" t="s">
        <v>2307</v>
      </c>
      <c r="Q3105" t="s">
        <v>2308</v>
      </c>
      <c r="R3105" t="s">
        <v>131</v>
      </c>
      <c r="S3105" s="83">
        <v>538.80000000000007</v>
      </c>
      <c r="T3105" s="83">
        <v>211.2</v>
      </c>
      <c r="U3105" s="83">
        <v>327.60000000000002</v>
      </c>
      <c r="V3105" s="83">
        <v>0</v>
      </c>
      <c r="W3105" s="83">
        <v>0</v>
      </c>
      <c r="X3105" s="83">
        <v>1.6268290304172275</v>
      </c>
      <c r="Y3105">
        <v>0</v>
      </c>
      <c r="Z3105" s="83">
        <v>32.760000000000005</v>
      </c>
      <c r="AA3105" s="83">
        <v>34.386829030417232</v>
      </c>
    </row>
    <row r="3106" spans="1:27" x14ac:dyDescent="0.25">
      <c r="A3106" t="s">
        <v>1529</v>
      </c>
      <c r="B3106" t="s">
        <v>1529</v>
      </c>
      <c r="C3106" t="s">
        <v>3288</v>
      </c>
      <c r="D3106" t="s">
        <v>3289</v>
      </c>
      <c r="E3106" t="s">
        <v>3290</v>
      </c>
      <c r="F3106" t="s">
        <v>2745</v>
      </c>
      <c r="G3106" t="s">
        <v>2310</v>
      </c>
      <c r="H3106" t="s">
        <v>3284</v>
      </c>
      <c r="I3106" t="s">
        <v>59</v>
      </c>
      <c r="J3106" t="s">
        <v>127</v>
      </c>
      <c r="K3106" t="s">
        <v>75</v>
      </c>
      <c r="L3106" t="s">
        <v>76</v>
      </c>
      <c r="M3106" t="s">
        <v>133</v>
      </c>
      <c r="N3106" t="s">
        <v>149</v>
      </c>
      <c r="O3106" t="s">
        <v>150</v>
      </c>
      <c r="P3106" t="s">
        <v>376</v>
      </c>
      <c r="Q3106" t="s">
        <v>377</v>
      </c>
      <c r="R3106" t="s">
        <v>131</v>
      </c>
      <c r="S3106" s="83">
        <v>2390.4</v>
      </c>
      <c r="T3106" s="83">
        <v>2366.4</v>
      </c>
      <c r="U3106" s="83">
        <v>24</v>
      </c>
      <c r="V3106" s="83">
        <v>0</v>
      </c>
      <c r="W3106" s="83">
        <v>0</v>
      </c>
      <c r="X3106" s="83">
        <v>18.227879818083938</v>
      </c>
      <c r="Y3106">
        <v>0</v>
      </c>
      <c r="Z3106" s="83">
        <v>2.3999999999999773</v>
      </c>
      <c r="AA3106" s="83">
        <v>20.627879818083954</v>
      </c>
    </row>
    <row r="3107" spans="1:27" x14ac:dyDescent="0.25">
      <c r="A3107" t="s">
        <v>1529</v>
      </c>
      <c r="B3107" t="s">
        <v>1529</v>
      </c>
      <c r="C3107" t="s">
        <v>3288</v>
      </c>
      <c r="D3107" t="s">
        <v>3289</v>
      </c>
      <c r="E3107" t="s">
        <v>3290</v>
      </c>
      <c r="F3107" t="s">
        <v>2745</v>
      </c>
      <c r="G3107" t="s">
        <v>2310</v>
      </c>
      <c r="H3107" t="s">
        <v>3284</v>
      </c>
      <c r="I3107" t="s">
        <v>59</v>
      </c>
      <c r="J3107" t="s">
        <v>127</v>
      </c>
      <c r="K3107" t="s">
        <v>75</v>
      </c>
      <c r="L3107" t="s">
        <v>76</v>
      </c>
      <c r="M3107" t="s">
        <v>133</v>
      </c>
      <c r="N3107" t="s">
        <v>149</v>
      </c>
      <c r="O3107" t="s">
        <v>150</v>
      </c>
      <c r="P3107" t="s">
        <v>1004</v>
      </c>
      <c r="Q3107" t="s">
        <v>1005</v>
      </c>
      <c r="R3107" t="s">
        <v>131</v>
      </c>
      <c r="S3107" s="83">
        <v>899.63999999999987</v>
      </c>
      <c r="T3107" s="83">
        <v>494.4</v>
      </c>
      <c r="U3107" s="83">
        <v>405.23999999999995</v>
      </c>
      <c r="V3107" s="83">
        <v>0</v>
      </c>
      <c r="W3107" s="83">
        <v>0</v>
      </c>
      <c r="X3107" s="83">
        <v>3.8082588666585098</v>
      </c>
      <c r="Y3107">
        <v>0</v>
      </c>
      <c r="Z3107" s="83">
        <v>40.524000000000001</v>
      </c>
      <c r="AA3107" s="83">
        <v>44.332258866658506</v>
      </c>
    </row>
    <row r="3108" spans="1:27" x14ac:dyDescent="0.25">
      <c r="A3108" t="s">
        <v>1529</v>
      </c>
      <c r="B3108" t="s">
        <v>1529</v>
      </c>
      <c r="C3108" t="s">
        <v>3288</v>
      </c>
      <c r="D3108" t="s">
        <v>3289</v>
      </c>
      <c r="E3108" t="s">
        <v>3290</v>
      </c>
      <c r="F3108" t="s">
        <v>2745</v>
      </c>
      <c r="G3108" t="s">
        <v>2310</v>
      </c>
      <c r="H3108" t="s">
        <v>3284</v>
      </c>
      <c r="I3108" t="s">
        <v>59</v>
      </c>
      <c r="J3108" t="s">
        <v>127</v>
      </c>
      <c r="K3108" t="s">
        <v>75</v>
      </c>
      <c r="L3108" t="s">
        <v>76</v>
      </c>
      <c r="M3108" t="s">
        <v>133</v>
      </c>
      <c r="N3108" t="s">
        <v>149</v>
      </c>
      <c r="O3108" t="s">
        <v>150</v>
      </c>
      <c r="P3108" t="s">
        <v>307</v>
      </c>
      <c r="Q3108" t="s">
        <v>308</v>
      </c>
      <c r="R3108" t="s">
        <v>131</v>
      </c>
      <c r="S3108" s="83">
        <v>827.2</v>
      </c>
      <c r="T3108" s="83">
        <v>273</v>
      </c>
      <c r="U3108" s="83">
        <v>554.20000000000005</v>
      </c>
      <c r="V3108" s="83">
        <v>0</v>
      </c>
      <c r="W3108" s="83">
        <v>0</v>
      </c>
      <c r="X3108" s="83">
        <v>2.1028613887495413</v>
      </c>
      <c r="Y3108">
        <v>0</v>
      </c>
      <c r="Z3108" s="83">
        <v>55.42</v>
      </c>
      <c r="AA3108" s="83">
        <v>57.522861388749547</v>
      </c>
    </row>
    <row r="3109" spans="1:27" x14ac:dyDescent="0.25">
      <c r="A3109" t="s">
        <v>1529</v>
      </c>
      <c r="B3109" t="s">
        <v>1529</v>
      </c>
      <c r="C3109" t="s">
        <v>3288</v>
      </c>
      <c r="D3109" t="s">
        <v>3289</v>
      </c>
      <c r="E3109" t="s">
        <v>3290</v>
      </c>
      <c r="F3109" t="s">
        <v>2745</v>
      </c>
      <c r="G3109" t="s">
        <v>2310</v>
      </c>
      <c r="H3109" t="s">
        <v>3284</v>
      </c>
      <c r="I3109" t="s">
        <v>59</v>
      </c>
      <c r="J3109" t="s">
        <v>127</v>
      </c>
      <c r="K3109" t="s">
        <v>75</v>
      </c>
      <c r="L3109" t="s">
        <v>76</v>
      </c>
      <c r="M3109" t="s">
        <v>133</v>
      </c>
      <c r="N3109" t="s">
        <v>149</v>
      </c>
      <c r="O3109" t="s">
        <v>150</v>
      </c>
      <c r="P3109" t="s">
        <v>2334</v>
      </c>
      <c r="Q3109" t="s">
        <v>2335</v>
      </c>
      <c r="R3109" t="s">
        <v>131</v>
      </c>
      <c r="S3109" s="83">
        <v>0</v>
      </c>
      <c r="T3109" s="83">
        <v>583.54999999999995</v>
      </c>
      <c r="U3109" s="83">
        <v>-583.54999999999995</v>
      </c>
      <c r="V3109" s="83">
        <v>0</v>
      </c>
      <c r="W3109" s="83">
        <v>0</v>
      </c>
      <c r="X3109" s="83">
        <v>4.4949625033142668</v>
      </c>
      <c r="Y3109">
        <v>0</v>
      </c>
      <c r="Z3109" s="83">
        <v>-58.354999999999997</v>
      </c>
      <c r="AA3109" s="83">
        <v>-53.860037496685727</v>
      </c>
    </row>
    <row r="3110" spans="1:27" x14ac:dyDescent="0.25">
      <c r="A3110" t="s">
        <v>1529</v>
      </c>
      <c r="B3110" t="s">
        <v>1529</v>
      </c>
      <c r="C3110" t="s">
        <v>3288</v>
      </c>
      <c r="D3110" t="s">
        <v>3289</v>
      </c>
      <c r="E3110" t="s">
        <v>3290</v>
      </c>
      <c r="F3110" t="s">
        <v>2745</v>
      </c>
      <c r="G3110" t="s">
        <v>2310</v>
      </c>
      <c r="H3110" t="s">
        <v>3284</v>
      </c>
      <c r="I3110" t="s">
        <v>59</v>
      </c>
      <c r="J3110" t="s">
        <v>127</v>
      </c>
      <c r="K3110" t="s">
        <v>75</v>
      </c>
      <c r="L3110" t="s">
        <v>76</v>
      </c>
      <c r="M3110" t="s">
        <v>648</v>
      </c>
      <c r="N3110" t="s">
        <v>649</v>
      </c>
      <c r="O3110" t="s">
        <v>1144</v>
      </c>
      <c r="P3110" t="s">
        <v>1145</v>
      </c>
      <c r="Q3110" t="s">
        <v>1146</v>
      </c>
      <c r="R3110" t="s">
        <v>131</v>
      </c>
      <c r="S3110" s="83">
        <v>49.19</v>
      </c>
      <c r="T3110" s="83">
        <v>150.17000000000007</v>
      </c>
      <c r="U3110" s="83">
        <v>-100.98000000000008</v>
      </c>
      <c r="V3110" s="83">
        <v>0</v>
      </c>
      <c r="W3110" s="83">
        <v>0</v>
      </c>
      <c r="X3110" s="83">
        <v>1.1567278195916439</v>
      </c>
      <c r="Y3110">
        <v>0</v>
      </c>
      <c r="Z3110" s="83">
        <v>-10.098000000000008</v>
      </c>
      <c r="AA3110" s="83">
        <v>-8.9412721804083635</v>
      </c>
    </row>
    <row r="3111" spans="1:27" x14ac:dyDescent="0.25">
      <c r="A3111" t="s">
        <v>1529</v>
      </c>
      <c r="B3111" t="s">
        <v>1529</v>
      </c>
      <c r="C3111" t="s">
        <v>3288</v>
      </c>
      <c r="D3111" t="s">
        <v>3289</v>
      </c>
      <c r="E3111" t="s">
        <v>3290</v>
      </c>
      <c r="F3111" t="s">
        <v>2745</v>
      </c>
      <c r="G3111" t="s">
        <v>2310</v>
      </c>
      <c r="H3111" t="s">
        <v>3284</v>
      </c>
      <c r="I3111" t="s">
        <v>59</v>
      </c>
      <c r="J3111" t="s">
        <v>127</v>
      </c>
      <c r="K3111" t="s">
        <v>75</v>
      </c>
      <c r="L3111" t="s">
        <v>76</v>
      </c>
      <c r="M3111" t="s">
        <v>648</v>
      </c>
      <c r="N3111" t="s">
        <v>649</v>
      </c>
      <c r="O3111" t="s">
        <v>1147</v>
      </c>
      <c r="P3111" t="s">
        <v>1148</v>
      </c>
      <c r="Q3111" t="s">
        <v>1149</v>
      </c>
      <c r="R3111" t="s">
        <v>131</v>
      </c>
      <c r="S3111" s="83">
        <v>40.49</v>
      </c>
      <c r="T3111" s="83">
        <v>24.3</v>
      </c>
      <c r="U3111" s="83">
        <v>16.189999999999998</v>
      </c>
      <c r="V3111" s="83">
        <v>0</v>
      </c>
      <c r="W3111" s="83">
        <v>0</v>
      </c>
      <c r="X3111" s="83">
        <v>0.18717777196561852</v>
      </c>
      <c r="Y3111">
        <v>0</v>
      </c>
      <c r="Z3111" s="83">
        <v>1.6190000000000002</v>
      </c>
      <c r="AA3111" s="83">
        <v>1.8061777719656189</v>
      </c>
    </row>
    <row r="3112" spans="1:27" x14ac:dyDescent="0.25">
      <c r="A3112" t="s">
        <v>1529</v>
      </c>
      <c r="B3112" t="s">
        <v>1529</v>
      </c>
      <c r="C3112" t="s">
        <v>3288</v>
      </c>
      <c r="D3112" t="s">
        <v>3289</v>
      </c>
      <c r="E3112" t="s">
        <v>3290</v>
      </c>
      <c r="F3112" t="s">
        <v>2745</v>
      </c>
      <c r="G3112" t="s">
        <v>2310</v>
      </c>
      <c r="H3112" t="s">
        <v>3284</v>
      </c>
      <c r="I3112" t="s">
        <v>59</v>
      </c>
      <c r="J3112" t="s">
        <v>193</v>
      </c>
      <c r="K3112" t="s">
        <v>60</v>
      </c>
      <c r="L3112" t="s">
        <v>61</v>
      </c>
      <c r="M3112" t="s">
        <v>194</v>
      </c>
      <c r="N3112" t="s">
        <v>656</v>
      </c>
      <c r="O3112" t="s">
        <v>657</v>
      </c>
      <c r="P3112" t="s">
        <v>1150</v>
      </c>
      <c r="Q3112" t="s">
        <v>1151</v>
      </c>
      <c r="R3112" t="s">
        <v>131</v>
      </c>
      <c r="S3112" s="83">
        <v>656.67</v>
      </c>
      <c r="T3112" s="83">
        <v>525.84</v>
      </c>
      <c r="U3112" s="83">
        <v>130.82999999999993</v>
      </c>
      <c r="V3112" s="83">
        <v>0</v>
      </c>
      <c r="W3112" s="83">
        <v>0</v>
      </c>
      <c r="X3112" s="83">
        <v>4.0504345518683476</v>
      </c>
      <c r="Y3112">
        <v>0</v>
      </c>
      <c r="Z3112" s="83">
        <v>13.082999999999998</v>
      </c>
      <c r="AA3112" s="83">
        <v>17.133434551868348</v>
      </c>
    </row>
    <row r="3113" spans="1:27" x14ac:dyDescent="0.25">
      <c r="A3113" t="s">
        <v>1529</v>
      </c>
      <c r="B3113" t="s">
        <v>1529</v>
      </c>
      <c r="C3113" t="s">
        <v>3288</v>
      </c>
      <c r="D3113" t="s">
        <v>3289</v>
      </c>
      <c r="E3113" t="s">
        <v>3290</v>
      </c>
      <c r="F3113" t="s">
        <v>2745</v>
      </c>
      <c r="G3113" t="s">
        <v>2310</v>
      </c>
      <c r="H3113" t="s">
        <v>3284</v>
      </c>
      <c r="I3113" t="s">
        <v>59</v>
      </c>
      <c r="J3113" t="s">
        <v>193</v>
      </c>
      <c r="K3113" t="s">
        <v>60</v>
      </c>
      <c r="L3113" t="s">
        <v>61</v>
      </c>
      <c r="M3113" t="s">
        <v>194</v>
      </c>
      <c r="N3113" t="s">
        <v>750</v>
      </c>
      <c r="O3113" t="s">
        <v>751</v>
      </c>
      <c r="P3113" t="s">
        <v>883</v>
      </c>
      <c r="Q3113" t="s">
        <v>884</v>
      </c>
      <c r="R3113" t="s">
        <v>131</v>
      </c>
      <c r="S3113" s="83">
        <v>0</v>
      </c>
      <c r="T3113" s="83">
        <v>0</v>
      </c>
      <c r="U3113" s="83">
        <v>0</v>
      </c>
      <c r="V3113" s="83">
        <v>0</v>
      </c>
      <c r="W3113" s="83">
        <v>0</v>
      </c>
      <c r="X3113" s="83">
        <v>0</v>
      </c>
      <c r="Y3113">
        <v>0</v>
      </c>
      <c r="Z3113" s="83">
        <v>0</v>
      </c>
      <c r="AA3113" s="83">
        <v>0</v>
      </c>
    </row>
    <row r="3114" spans="1:27" x14ac:dyDescent="0.25">
      <c r="A3114" t="s">
        <v>1529</v>
      </c>
      <c r="B3114" t="s">
        <v>1529</v>
      </c>
      <c r="C3114" t="s">
        <v>3288</v>
      </c>
      <c r="D3114" t="s">
        <v>3289</v>
      </c>
      <c r="E3114" t="s">
        <v>3290</v>
      </c>
      <c r="F3114" t="s">
        <v>2745</v>
      </c>
      <c r="G3114" t="s">
        <v>2310</v>
      </c>
      <c r="H3114" t="s">
        <v>3284</v>
      </c>
      <c r="I3114" t="s">
        <v>59</v>
      </c>
      <c r="J3114" t="s">
        <v>193</v>
      </c>
      <c r="K3114" t="s">
        <v>60</v>
      </c>
      <c r="L3114" t="s">
        <v>61</v>
      </c>
      <c r="M3114" t="s">
        <v>194</v>
      </c>
      <c r="N3114" t="s">
        <v>750</v>
      </c>
      <c r="O3114" t="s">
        <v>751</v>
      </c>
      <c r="P3114" t="s">
        <v>1152</v>
      </c>
      <c r="Q3114" t="s">
        <v>1153</v>
      </c>
      <c r="R3114" t="s">
        <v>131</v>
      </c>
      <c r="S3114" s="83">
        <v>2893</v>
      </c>
      <c r="T3114" s="83">
        <v>2957.07</v>
      </c>
      <c r="U3114" s="83">
        <v>-64.070000000000164</v>
      </c>
      <c r="V3114" s="83">
        <v>0</v>
      </c>
      <c r="W3114" s="83">
        <v>0</v>
      </c>
      <c r="X3114" s="83">
        <v>22.777686178863028</v>
      </c>
      <c r="Y3114">
        <v>0</v>
      </c>
      <c r="Z3114" s="83">
        <v>-6.4070000000000391</v>
      </c>
      <c r="AA3114" s="83">
        <v>16.370686178862968</v>
      </c>
    </row>
    <row r="3115" spans="1:27" x14ac:dyDescent="0.25">
      <c r="A3115" t="s">
        <v>1529</v>
      </c>
      <c r="B3115" t="s">
        <v>1529</v>
      </c>
      <c r="C3115" t="s">
        <v>3288</v>
      </c>
      <c r="D3115" t="s">
        <v>3289</v>
      </c>
      <c r="E3115" t="s">
        <v>3290</v>
      </c>
      <c r="F3115" t="s">
        <v>2745</v>
      </c>
      <c r="G3115" t="s">
        <v>2310</v>
      </c>
      <c r="H3115" t="s">
        <v>3284</v>
      </c>
      <c r="I3115" t="s">
        <v>59</v>
      </c>
      <c r="J3115" t="s">
        <v>193</v>
      </c>
      <c r="K3115" t="s">
        <v>60</v>
      </c>
      <c r="L3115" t="s">
        <v>61</v>
      </c>
      <c r="M3115" t="s">
        <v>194</v>
      </c>
      <c r="N3115" t="s">
        <v>750</v>
      </c>
      <c r="O3115" t="s">
        <v>751</v>
      </c>
      <c r="P3115" t="s">
        <v>1154</v>
      </c>
      <c r="Q3115" t="s">
        <v>1155</v>
      </c>
      <c r="R3115" t="s">
        <v>131</v>
      </c>
      <c r="S3115" s="83">
        <v>81.099999999999994</v>
      </c>
      <c r="T3115" s="83">
        <v>123</v>
      </c>
      <c r="U3115" s="83">
        <v>-41.900000000000006</v>
      </c>
      <c r="V3115" s="83">
        <v>0</v>
      </c>
      <c r="W3115" s="83">
        <v>0</v>
      </c>
      <c r="X3115" s="83">
        <v>0.94744304328276041</v>
      </c>
      <c r="Y3115">
        <v>0</v>
      </c>
      <c r="Z3115" s="83">
        <v>-4.1900000000000013</v>
      </c>
      <c r="AA3115" s="83">
        <v>-3.242556956717241</v>
      </c>
    </row>
    <row r="3116" spans="1:27" x14ac:dyDescent="0.25">
      <c r="A3116" t="s">
        <v>1529</v>
      </c>
      <c r="B3116" t="s">
        <v>1529</v>
      </c>
      <c r="C3116" t="s">
        <v>3288</v>
      </c>
      <c r="D3116" t="s">
        <v>3289</v>
      </c>
      <c r="E3116" t="s">
        <v>3290</v>
      </c>
      <c r="F3116" t="s">
        <v>2745</v>
      </c>
      <c r="G3116" t="s">
        <v>2310</v>
      </c>
      <c r="H3116" t="s">
        <v>3284</v>
      </c>
      <c r="I3116" t="s">
        <v>59</v>
      </c>
      <c r="J3116" t="s">
        <v>193</v>
      </c>
      <c r="K3116" t="s">
        <v>60</v>
      </c>
      <c r="L3116" t="s">
        <v>61</v>
      </c>
      <c r="M3116" t="s">
        <v>194</v>
      </c>
      <c r="N3116" t="s">
        <v>195</v>
      </c>
      <c r="O3116" t="s">
        <v>196</v>
      </c>
      <c r="P3116" t="s">
        <v>1156</v>
      </c>
      <c r="Q3116" t="s">
        <v>1157</v>
      </c>
      <c r="R3116" t="s">
        <v>131</v>
      </c>
      <c r="S3116" s="83">
        <v>148.19999999999999</v>
      </c>
      <c r="T3116" s="83">
        <v>115.1</v>
      </c>
      <c r="U3116" s="83">
        <v>33.099999999999994</v>
      </c>
      <c r="V3116" s="83">
        <v>0</v>
      </c>
      <c r="W3116" s="83">
        <v>0</v>
      </c>
      <c r="X3116" s="83">
        <v>0.8865910104215099</v>
      </c>
      <c r="Y3116">
        <v>0</v>
      </c>
      <c r="Z3116" s="83">
        <v>3.3100000000000005</v>
      </c>
      <c r="AA3116" s="83">
        <v>4.1965910104215105</v>
      </c>
    </row>
    <row r="3117" spans="1:27" x14ac:dyDescent="0.25">
      <c r="A3117" t="s">
        <v>1529</v>
      </c>
      <c r="B3117" t="s">
        <v>1529</v>
      </c>
      <c r="C3117" t="s">
        <v>3288</v>
      </c>
      <c r="D3117" t="s">
        <v>3289</v>
      </c>
      <c r="E3117" t="s">
        <v>3290</v>
      </c>
      <c r="F3117" t="s">
        <v>2745</v>
      </c>
      <c r="G3117" t="s">
        <v>2310</v>
      </c>
      <c r="H3117" t="s">
        <v>3284</v>
      </c>
      <c r="I3117" t="s">
        <v>59</v>
      </c>
      <c r="J3117" t="s">
        <v>193</v>
      </c>
      <c r="K3117" t="s">
        <v>60</v>
      </c>
      <c r="L3117" t="s">
        <v>61</v>
      </c>
      <c r="M3117" t="s">
        <v>194</v>
      </c>
      <c r="N3117" t="s">
        <v>199</v>
      </c>
      <c r="O3117" t="s">
        <v>200</v>
      </c>
      <c r="P3117" t="s">
        <v>201</v>
      </c>
      <c r="Q3117" t="s">
        <v>202</v>
      </c>
      <c r="R3117" t="s">
        <v>131</v>
      </c>
      <c r="S3117" s="83">
        <v>143.1</v>
      </c>
      <c r="T3117" s="83">
        <v>159</v>
      </c>
      <c r="U3117" s="83">
        <v>-15.900000000000006</v>
      </c>
      <c r="V3117" s="83">
        <v>0</v>
      </c>
      <c r="W3117" s="83">
        <v>0</v>
      </c>
      <c r="X3117" s="83">
        <v>1.2247434461947877</v>
      </c>
      <c r="Y3117">
        <v>0</v>
      </c>
      <c r="Z3117" s="83">
        <v>-1.5899999999999999</v>
      </c>
      <c r="AA3117" s="83">
        <v>-0.36525655380521194</v>
      </c>
    </row>
    <row r="3118" spans="1:27" x14ac:dyDescent="0.25">
      <c r="A3118" t="s">
        <v>1529</v>
      </c>
      <c r="B3118" t="s">
        <v>1529</v>
      </c>
      <c r="C3118" t="s">
        <v>3288</v>
      </c>
      <c r="D3118" t="s">
        <v>3289</v>
      </c>
      <c r="E3118" t="s">
        <v>3290</v>
      </c>
      <c r="F3118" t="s">
        <v>2745</v>
      </c>
      <c r="G3118" t="s">
        <v>2310</v>
      </c>
      <c r="H3118" t="s">
        <v>3284</v>
      </c>
      <c r="I3118" t="s">
        <v>59</v>
      </c>
      <c r="J3118" t="s">
        <v>193</v>
      </c>
      <c r="K3118" t="s">
        <v>60</v>
      </c>
      <c r="L3118" t="s">
        <v>61</v>
      </c>
      <c r="M3118" t="s">
        <v>194</v>
      </c>
      <c r="N3118" t="s">
        <v>199</v>
      </c>
      <c r="O3118" t="s">
        <v>200</v>
      </c>
      <c r="P3118" t="s">
        <v>309</v>
      </c>
      <c r="Q3118" t="s">
        <v>310</v>
      </c>
      <c r="R3118" t="s">
        <v>131</v>
      </c>
      <c r="S3118" s="83">
        <v>0</v>
      </c>
      <c r="T3118" s="83">
        <v>159</v>
      </c>
      <c r="U3118" s="83">
        <v>-159</v>
      </c>
      <c r="V3118" s="83">
        <v>0</v>
      </c>
      <c r="W3118" s="83">
        <v>0</v>
      </c>
      <c r="X3118" s="83">
        <v>1.2247434461947877</v>
      </c>
      <c r="Y3118">
        <v>0</v>
      </c>
      <c r="Z3118" s="83">
        <v>-15.9</v>
      </c>
      <c r="AA3118" s="83">
        <v>-14.675256553805212</v>
      </c>
    </row>
    <row r="3119" spans="1:27" x14ac:dyDescent="0.25">
      <c r="A3119" t="s">
        <v>1529</v>
      </c>
      <c r="B3119" t="s">
        <v>1529</v>
      </c>
      <c r="C3119" t="s">
        <v>3288</v>
      </c>
      <c r="D3119" t="s">
        <v>3289</v>
      </c>
      <c r="E3119" t="s">
        <v>3290</v>
      </c>
      <c r="F3119" t="s">
        <v>2745</v>
      </c>
      <c r="G3119" t="s">
        <v>2310</v>
      </c>
      <c r="H3119" t="s">
        <v>3284</v>
      </c>
      <c r="I3119" t="s">
        <v>59</v>
      </c>
      <c r="J3119" t="s">
        <v>193</v>
      </c>
      <c r="K3119" t="s">
        <v>60</v>
      </c>
      <c r="L3119" t="s">
        <v>61</v>
      </c>
      <c r="M3119" t="s">
        <v>194</v>
      </c>
      <c r="N3119" t="s">
        <v>347</v>
      </c>
      <c r="O3119" t="s">
        <v>348</v>
      </c>
      <c r="P3119" t="s">
        <v>1158</v>
      </c>
      <c r="Q3119" t="s">
        <v>1159</v>
      </c>
      <c r="R3119" t="s">
        <v>131</v>
      </c>
      <c r="S3119" s="83">
        <v>176.8</v>
      </c>
      <c r="T3119" s="83">
        <v>48.3</v>
      </c>
      <c r="U3119" s="83">
        <v>128.5</v>
      </c>
      <c r="V3119" s="83">
        <v>0</v>
      </c>
      <c r="W3119" s="83">
        <v>0</v>
      </c>
      <c r="X3119" s="83">
        <v>0.37204470724030347</v>
      </c>
      <c r="Y3119">
        <v>0</v>
      </c>
      <c r="Z3119" s="83">
        <v>12.850000000000003</v>
      </c>
      <c r="AA3119" s="83">
        <v>13.222044707240308</v>
      </c>
    </row>
    <row r="3120" spans="1:27" x14ac:dyDescent="0.25">
      <c r="A3120" t="s">
        <v>1529</v>
      </c>
      <c r="B3120" t="s">
        <v>1529</v>
      </c>
      <c r="C3120" t="s">
        <v>3288</v>
      </c>
      <c r="D3120" t="s">
        <v>3289</v>
      </c>
      <c r="E3120" t="s">
        <v>3290</v>
      </c>
      <c r="F3120" t="s">
        <v>2745</v>
      </c>
      <c r="G3120" t="s">
        <v>2310</v>
      </c>
      <c r="H3120" t="s">
        <v>3284</v>
      </c>
      <c r="I3120" t="s">
        <v>59</v>
      </c>
      <c r="J3120" t="s">
        <v>193</v>
      </c>
      <c r="K3120" t="s">
        <v>60</v>
      </c>
      <c r="L3120" t="s">
        <v>61</v>
      </c>
      <c r="M3120" t="s">
        <v>194</v>
      </c>
      <c r="N3120" t="s">
        <v>311</v>
      </c>
      <c r="O3120" t="s">
        <v>894</v>
      </c>
      <c r="P3120" t="s">
        <v>895</v>
      </c>
      <c r="Q3120" t="s">
        <v>896</v>
      </c>
      <c r="R3120" t="s">
        <v>131</v>
      </c>
      <c r="S3120" s="83">
        <v>5325.6</v>
      </c>
      <c r="T3120" s="83">
        <v>6558.8899999999994</v>
      </c>
      <c r="U3120" s="83">
        <v>-1233.2899999999991</v>
      </c>
      <c r="V3120" s="83">
        <v>0</v>
      </c>
      <c r="W3120" s="83">
        <v>0</v>
      </c>
      <c r="X3120" s="83">
        <v>50.521745545990761</v>
      </c>
      <c r="Y3120">
        <v>0</v>
      </c>
      <c r="Z3120" s="83">
        <v>-123.32899999999995</v>
      </c>
      <c r="AA3120" s="83">
        <v>-72.807254454009239</v>
      </c>
    </row>
    <row r="3121" spans="1:27" x14ac:dyDescent="0.25">
      <c r="A3121" t="s">
        <v>1529</v>
      </c>
      <c r="B3121" t="s">
        <v>1529</v>
      </c>
      <c r="C3121" t="s">
        <v>3288</v>
      </c>
      <c r="D3121" t="s">
        <v>3289</v>
      </c>
      <c r="E3121" t="s">
        <v>3290</v>
      </c>
      <c r="F3121" t="s">
        <v>2745</v>
      </c>
      <c r="G3121" t="s">
        <v>2310</v>
      </c>
      <c r="H3121" t="s">
        <v>3284</v>
      </c>
      <c r="I3121" t="s">
        <v>59</v>
      </c>
      <c r="J3121" t="s">
        <v>193</v>
      </c>
      <c r="K3121" t="s">
        <v>60</v>
      </c>
      <c r="L3121" t="s">
        <v>61</v>
      </c>
      <c r="M3121" t="s">
        <v>194</v>
      </c>
      <c r="N3121" t="s">
        <v>311</v>
      </c>
      <c r="O3121" t="s">
        <v>894</v>
      </c>
      <c r="P3121" t="s">
        <v>1160</v>
      </c>
      <c r="Q3121" t="s">
        <v>1161</v>
      </c>
      <c r="R3121" t="s">
        <v>131</v>
      </c>
      <c r="S3121" s="83">
        <v>0</v>
      </c>
      <c r="T3121" s="83">
        <v>755.28</v>
      </c>
      <c r="U3121" s="83">
        <v>-755.28</v>
      </c>
      <c r="V3121" s="83">
        <v>0</v>
      </c>
      <c r="W3121" s="83">
        <v>0</v>
      </c>
      <c r="X3121" s="83">
        <v>5.8177624530943346</v>
      </c>
      <c r="Y3121">
        <v>0</v>
      </c>
      <c r="Z3121" s="83">
        <v>-75.528000000000006</v>
      </c>
      <c r="AA3121" s="83">
        <v>-69.710237546905674</v>
      </c>
    </row>
    <row r="3122" spans="1:27" x14ac:dyDescent="0.25">
      <c r="A3122" t="s">
        <v>1529</v>
      </c>
      <c r="B3122" t="s">
        <v>1529</v>
      </c>
      <c r="C3122" t="s">
        <v>3288</v>
      </c>
      <c r="D3122" t="s">
        <v>3289</v>
      </c>
      <c r="E3122" t="s">
        <v>3290</v>
      </c>
      <c r="F3122" t="s">
        <v>2745</v>
      </c>
      <c r="G3122" t="s">
        <v>2310</v>
      </c>
      <c r="H3122" t="s">
        <v>3284</v>
      </c>
      <c r="I3122" t="s">
        <v>59</v>
      </c>
      <c r="J3122" t="s">
        <v>193</v>
      </c>
      <c r="K3122" t="s">
        <v>60</v>
      </c>
      <c r="L3122" t="s">
        <v>61</v>
      </c>
      <c r="M3122" t="s">
        <v>194</v>
      </c>
      <c r="N3122" t="s">
        <v>1916</v>
      </c>
      <c r="O3122" t="s">
        <v>1495</v>
      </c>
      <c r="P3122" t="s">
        <v>1923</v>
      </c>
      <c r="Q3122" t="s">
        <v>1924</v>
      </c>
      <c r="R3122" t="s">
        <v>131</v>
      </c>
      <c r="S3122" s="83">
        <v>624</v>
      </c>
      <c r="T3122" s="83">
        <v>507.75</v>
      </c>
      <c r="U3122" s="83">
        <v>116.25</v>
      </c>
      <c r="V3122" s="83">
        <v>0</v>
      </c>
      <c r="W3122" s="83">
        <v>0</v>
      </c>
      <c r="X3122" s="83">
        <v>3.9110910994050538</v>
      </c>
      <c r="Y3122">
        <v>0</v>
      </c>
      <c r="Z3122" s="83">
        <v>11.625</v>
      </c>
      <c r="AA3122" s="83">
        <v>15.536091099405056</v>
      </c>
    </row>
    <row r="3123" spans="1:27" x14ac:dyDescent="0.25">
      <c r="A3123" t="s">
        <v>1529</v>
      </c>
      <c r="B3123" t="s">
        <v>1529</v>
      </c>
      <c r="C3123" t="s">
        <v>3288</v>
      </c>
      <c r="D3123" t="s">
        <v>3289</v>
      </c>
      <c r="E3123" t="s">
        <v>3290</v>
      </c>
      <c r="F3123" t="s">
        <v>2745</v>
      </c>
      <c r="G3123" t="s">
        <v>2310</v>
      </c>
      <c r="H3123" t="s">
        <v>3284</v>
      </c>
      <c r="I3123" t="s">
        <v>59</v>
      </c>
      <c r="J3123" t="s">
        <v>193</v>
      </c>
      <c r="K3123" t="s">
        <v>60</v>
      </c>
      <c r="L3123" t="s">
        <v>61</v>
      </c>
      <c r="M3123" t="s">
        <v>194</v>
      </c>
      <c r="N3123" t="s">
        <v>1916</v>
      </c>
      <c r="O3123" t="s">
        <v>1495</v>
      </c>
      <c r="P3123" t="s">
        <v>1919</v>
      </c>
      <c r="Q3123" t="s">
        <v>1920</v>
      </c>
      <c r="R3123" t="s">
        <v>131</v>
      </c>
      <c r="S3123" s="83">
        <v>0</v>
      </c>
      <c r="T3123" s="83">
        <v>1790.25</v>
      </c>
      <c r="U3123" s="83">
        <v>-1790.25</v>
      </c>
      <c r="V3123" s="83">
        <v>0</v>
      </c>
      <c r="W3123" s="83">
        <v>0</v>
      </c>
      <c r="X3123" s="83">
        <v>13.789917953146031</v>
      </c>
      <c r="Y3123">
        <v>0</v>
      </c>
      <c r="Z3123" s="83">
        <v>-179.02500000000001</v>
      </c>
      <c r="AA3123" s="83">
        <v>-165.23508204685396</v>
      </c>
    </row>
    <row r="3124" spans="1:27" x14ac:dyDescent="0.25">
      <c r="A3124" t="s">
        <v>1529</v>
      </c>
      <c r="B3124" t="s">
        <v>1529</v>
      </c>
      <c r="C3124" t="s">
        <v>3288</v>
      </c>
      <c r="D3124" t="s">
        <v>3289</v>
      </c>
      <c r="E3124" t="s">
        <v>3290</v>
      </c>
      <c r="F3124" t="s">
        <v>2745</v>
      </c>
      <c r="G3124" t="s">
        <v>2310</v>
      </c>
      <c r="H3124" t="s">
        <v>3284</v>
      </c>
      <c r="I3124" t="s">
        <v>59</v>
      </c>
      <c r="J3124" t="s">
        <v>193</v>
      </c>
      <c r="K3124" t="s">
        <v>62</v>
      </c>
      <c r="L3124" t="s">
        <v>63</v>
      </c>
      <c r="M3124" t="s">
        <v>1168</v>
      </c>
      <c r="N3124" t="s">
        <v>1169</v>
      </c>
      <c r="O3124" t="s">
        <v>1170</v>
      </c>
      <c r="P3124" t="s">
        <v>1171</v>
      </c>
      <c r="Q3124" t="s">
        <v>1172</v>
      </c>
      <c r="R3124" t="s">
        <v>131</v>
      </c>
      <c r="S3124" s="83">
        <v>1192.8000000000002</v>
      </c>
      <c r="T3124" s="83">
        <v>1316.6</v>
      </c>
      <c r="U3124" s="83">
        <v>-123.79999999999973</v>
      </c>
      <c r="V3124" s="83">
        <v>0</v>
      </c>
      <c r="W3124" s="83">
        <v>0</v>
      </c>
      <c r="X3124" s="83">
        <v>10.141491957610425</v>
      </c>
      <c r="Y3124">
        <v>0</v>
      </c>
      <c r="Z3124" s="83">
        <v>-12.379999999999967</v>
      </c>
      <c r="AA3124" s="83">
        <v>-2.2385080423895403</v>
      </c>
    </row>
    <row r="3125" spans="1:27" x14ac:dyDescent="0.25">
      <c r="A3125" t="s">
        <v>1529</v>
      </c>
      <c r="B3125" t="s">
        <v>1529</v>
      </c>
      <c r="C3125" t="s">
        <v>3288</v>
      </c>
      <c r="D3125" t="s">
        <v>3289</v>
      </c>
      <c r="E3125" t="s">
        <v>3290</v>
      </c>
      <c r="F3125" t="s">
        <v>2745</v>
      </c>
      <c r="G3125" t="s">
        <v>2310</v>
      </c>
      <c r="H3125" t="s">
        <v>3284</v>
      </c>
      <c r="I3125" t="s">
        <v>59</v>
      </c>
      <c r="J3125" t="s">
        <v>193</v>
      </c>
      <c r="K3125" t="s">
        <v>62</v>
      </c>
      <c r="L3125" t="s">
        <v>63</v>
      </c>
      <c r="M3125" t="s">
        <v>660</v>
      </c>
      <c r="N3125" t="s">
        <v>661</v>
      </c>
      <c r="O3125" t="s">
        <v>662</v>
      </c>
      <c r="P3125" t="s">
        <v>1037</v>
      </c>
      <c r="Q3125" t="s">
        <v>1038</v>
      </c>
      <c r="R3125" t="s">
        <v>131</v>
      </c>
      <c r="S3125" s="83">
        <v>1859.46</v>
      </c>
      <c r="T3125" s="83">
        <v>4527.8999999999996</v>
      </c>
      <c r="U3125" s="83">
        <v>-2668.4399999999996</v>
      </c>
      <c r="V3125" s="83">
        <v>0</v>
      </c>
      <c r="W3125" s="83">
        <v>0</v>
      </c>
      <c r="X3125" s="83">
        <v>34.877458176260248</v>
      </c>
      <c r="Y3125">
        <v>0</v>
      </c>
      <c r="Z3125" s="83">
        <v>-266.84399999999994</v>
      </c>
      <c r="AA3125" s="83">
        <v>-231.9665418237397</v>
      </c>
    </row>
    <row r="3126" spans="1:27" x14ac:dyDescent="0.25">
      <c r="A3126" t="s">
        <v>1529</v>
      </c>
      <c r="B3126" t="s">
        <v>1529</v>
      </c>
      <c r="C3126" t="s">
        <v>3288</v>
      </c>
      <c r="D3126" t="s">
        <v>3289</v>
      </c>
      <c r="E3126" t="s">
        <v>3290</v>
      </c>
      <c r="F3126" t="s">
        <v>2745</v>
      </c>
      <c r="G3126" t="s">
        <v>2310</v>
      </c>
      <c r="H3126" t="s">
        <v>3284</v>
      </c>
      <c r="I3126" t="s">
        <v>59</v>
      </c>
      <c r="J3126" t="s">
        <v>193</v>
      </c>
      <c r="K3126" t="s">
        <v>62</v>
      </c>
      <c r="L3126" t="s">
        <v>63</v>
      </c>
      <c r="M3126" t="s">
        <v>660</v>
      </c>
      <c r="N3126" t="s">
        <v>661</v>
      </c>
      <c r="O3126" t="s">
        <v>662</v>
      </c>
      <c r="P3126" t="s">
        <v>663</v>
      </c>
      <c r="Q3126" t="s">
        <v>664</v>
      </c>
      <c r="R3126" t="s">
        <v>131</v>
      </c>
      <c r="S3126" s="83">
        <v>23641.590000000004</v>
      </c>
      <c r="T3126" s="83">
        <v>31716.41</v>
      </c>
      <c r="U3126" s="83">
        <v>-8074.8199999999961</v>
      </c>
      <c r="V3126" s="83">
        <v>0</v>
      </c>
      <c r="W3126" s="83">
        <v>0</v>
      </c>
      <c r="X3126" s="83">
        <v>244.3048131089738</v>
      </c>
      <c r="Y3126">
        <v>0</v>
      </c>
      <c r="Z3126" s="83">
        <v>-807.48199999999906</v>
      </c>
      <c r="AA3126" s="83">
        <v>-563.17718689102594</v>
      </c>
    </row>
    <row r="3127" spans="1:27" x14ac:dyDescent="0.25">
      <c r="A3127" t="s">
        <v>1529</v>
      </c>
      <c r="B3127" t="s">
        <v>1529</v>
      </c>
      <c r="C3127" t="s">
        <v>3288</v>
      </c>
      <c r="D3127" t="s">
        <v>3289</v>
      </c>
      <c r="E3127" t="s">
        <v>3290</v>
      </c>
      <c r="F3127" t="s">
        <v>2745</v>
      </c>
      <c r="G3127" t="s">
        <v>2310</v>
      </c>
      <c r="H3127" t="s">
        <v>3284</v>
      </c>
      <c r="I3127" t="s">
        <v>59</v>
      </c>
      <c r="J3127" t="s">
        <v>193</v>
      </c>
      <c r="K3127" t="s">
        <v>62</v>
      </c>
      <c r="L3127" t="s">
        <v>63</v>
      </c>
      <c r="M3127" t="s">
        <v>660</v>
      </c>
      <c r="N3127" t="s">
        <v>661</v>
      </c>
      <c r="O3127" t="s">
        <v>662</v>
      </c>
      <c r="P3127" t="s">
        <v>1166</v>
      </c>
      <c r="Q3127" t="s">
        <v>1167</v>
      </c>
      <c r="R3127" t="s">
        <v>131</v>
      </c>
      <c r="S3127" s="83">
        <v>9961.3499999999985</v>
      </c>
      <c r="T3127" s="83">
        <v>12537.54</v>
      </c>
      <c r="U3127" s="83">
        <v>-2576.1900000000023</v>
      </c>
      <c r="V3127" s="83">
        <v>0</v>
      </c>
      <c r="W3127" s="83">
        <v>0</v>
      </c>
      <c r="X3127" s="83">
        <v>96.574024820157234</v>
      </c>
      <c r="Y3127">
        <v>0</v>
      </c>
      <c r="Z3127" s="83">
        <v>-257.61900000000003</v>
      </c>
      <c r="AA3127" s="83">
        <v>-161.04497517984294</v>
      </c>
    </row>
    <row r="3128" spans="1:27" x14ac:dyDescent="0.25">
      <c r="A3128" t="s">
        <v>1529</v>
      </c>
      <c r="B3128" t="s">
        <v>1529</v>
      </c>
      <c r="C3128" t="s">
        <v>3288</v>
      </c>
      <c r="D3128" t="s">
        <v>3289</v>
      </c>
      <c r="E3128" t="s">
        <v>3290</v>
      </c>
      <c r="F3128" t="s">
        <v>2745</v>
      </c>
      <c r="G3128" t="s">
        <v>2310</v>
      </c>
      <c r="H3128" t="s">
        <v>3284</v>
      </c>
      <c r="I3128" t="s">
        <v>59</v>
      </c>
      <c r="J3128" t="s">
        <v>193</v>
      </c>
      <c r="K3128" t="s">
        <v>62</v>
      </c>
      <c r="L3128" t="s">
        <v>63</v>
      </c>
      <c r="M3128" t="s">
        <v>660</v>
      </c>
      <c r="N3128" t="s">
        <v>661</v>
      </c>
      <c r="O3128" t="s">
        <v>662</v>
      </c>
      <c r="P3128" t="s">
        <v>4057</v>
      </c>
      <c r="Q3128" t="s">
        <v>4058</v>
      </c>
      <c r="R3128" t="s">
        <v>131</v>
      </c>
      <c r="S3128" s="83">
        <v>0</v>
      </c>
      <c r="T3128" s="83">
        <v>1903.2</v>
      </c>
      <c r="U3128" s="83">
        <v>-1903.2</v>
      </c>
      <c r="V3128" s="83">
        <v>0</v>
      </c>
      <c r="W3128" s="83">
        <v>0</v>
      </c>
      <c r="X3128" s="83">
        <v>14.659947967282516</v>
      </c>
      <c r="Y3128">
        <v>0</v>
      </c>
      <c r="Z3128" s="83">
        <v>-190.32000000000002</v>
      </c>
      <c r="AA3128" s="83">
        <v>-175.66005203271752</v>
      </c>
    </row>
    <row r="3129" spans="1:27" x14ac:dyDescent="0.25">
      <c r="A3129" t="s">
        <v>1529</v>
      </c>
      <c r="B3129" t="s">
        <v>1529</v>
      </c>
      <c r="C3129" t="s">
        <v>3288</v>
      </c>
      <c r="D3129" t="s">
        <v>3289</v>
      </c>
      <c r="E3129" t="s">
        <v>3290</v>
      </c>
      <c r="F3129" t="s">
        <v>2745</v>
      </c>
      <c r="G3129" t="s">
        <v>2310</v>
      </c>
      <c r="H3129" t="s">
        <v>3284</v>
      </c>
      <c r="I3129" t="s">
        <v>59</v>
      </c>
      <c r="J3129" t="s">
        <v>193</v>
      </c>
      <c r="K3129" t="s">
        <v>62</v>
      </c>
      <c r="L3129" t="s">
        <v>63</v>
      </c>
      <c r="M3129" t="s">
        <v>660</v>
      </c>
      <c r="N3129" t="s">
        <v>1927</v>
      </c>
      <c r="O3129" t="s">
        <v>1497</v>
      </c>
      <c r="P3129" t="s">
        <v>1928</v>
      </c>
      <c r="Q3129" t="s">
        <v>1929</v>
      </c>
      <c r="R3129" t="s">
        <v>131</v>
      </c>
      <c r="S3129" s="83">
        <v>2605.17</v>
      </c>
      <c r="T3129" s="83">
        <v>0</v>
      </c>
      <c r="U3129" s="83">
        <v>2605.17</v>
      </c>
      <c r="V3129" s="83">
        <v>0</v>
      </c>
      <c r="W3129" s="83">
        <v>0</v>
      </c>
      <c r="X3129" s="83">
        <v>0</v>
      </c>
      <c r="Y3129">
        <v>0</v>
      </c>
      <c r="Z3129" s="83">
        <v>260.517</v>
      </c>
      <c r="AA3129" s="83">
        <v>260.517</v>
      </c>
    </row>
    <row r="3130" spans="1:27" x14ac:dyDescent="0.25">
      <c r="A3130" t="s">
        <v>1529</v>
      </c>
      <c r="B3130" t="s">
        <v>1529</v>
      </c>
      <c r="C3130" t="s">
        <v>3288</v>
      </c>
      <c r="D3130" t="s">
        <v>3289</v>
      </c>
      <c r="E3130" t="s">
        <v>3290</v>
      </c>
      <c r="F3130" t="s">
        <v>2745</v>
      </c>
      <c r="G3130" t="s">
        <v>2310</v>
      </c>
      <c r="H3130" t="s">
        <v>3284</v>
      </c>
      <c r="I3130" t="s">
        <v>59</v>
      </c>
      <c r="J3130" t="s">
        <v>193</v>
      </c>
      <c r="K3130" t="s">
        <v>64</v>
      </c>
      <c r="L3130" t="s">
        <v>65</v>
      </c>
      <c r="M3130" t="s">
        <v>315</v>
      </c>
      <c r="N3130" t="s">
        <v>316</v>
      </c>
      <c r="O3130" t="s">
        <v>317</v>
      </c>
      <c r="P3130" t="s">
        <v>1184</v>
      </c>
      <c r="Q3130" t="s">
        <v>1185</v>
      </c>
      <c r="R3130" t="s">
        <v>131</v>
      </c>
      <c r="S3130" s="83">
        <v>109.8</v>
      </c>
      <c r="T3130" s="83">
        <v>138.6</v>
      </c>
      <c r="U3130" s="83">
        <v>-28.799999999999997</v>
      </c>
      <c r="V3130" s="83">
        <v>0</v>
      </c>
      <c r="W3130" s="83">
        <v>0</v>
      </c>
      <c r="X3130" s="83">
        <v>1.0676065512113055</v>
      </c>
      <c r="Y3130">
        <v>0</v>
      </c>
      <c r="Z3130" s="83">
        <v>-2.879999999999999</v>
      </c>
      <c r="AA3130" s="83">
        <v>-1.8123934487886935</v>
      </c>
    </row>
    <row r="3131" spans="1:27" x14ac:dyDescent="0.25">
      <c r="A3131" t="s">
        <v>1529</v>
      </c>
      <c r="B3131" t="s">
        <v>1529</v>
      </c>
      <c r="C3131" t="s">
        <v>3288</v>
      </c>
      <c r="D3131" t="s">
        <v>3289</v>
      </c>
      <c r="E3131" t="s">
        <v>3290</v>
      </c>
      <c r="F3131" t="s">
        <v>2745</v>
      </c>
      <c r="G3131" t="s">
        <v>2310</v>
      </c>
      <c r="H3131" t="s">
        <v>3284</v>
      </c>
      <c r="I3131" t="s">
        <v>59</v>
      </c>
      <c r="J3131" t="s">
        <v>193</v>
      </c>
      <c r="K3131" t="s">
        <v>64</v>
      </c>
      <c r="L3131" t="s">
        <v>65</v>
      </c>
      <c r="M3131" t="s">
        <v>315</v>
      </c>
      <c r="N3131" t="s">
        <v>316</v>
      </c>
      <c r="O3131" t="s">
        <v>317</v>
      </c>
      <c r="P3131" t="s">
        <v>1186</v>
      </c>
      <c r="Q3131" t="s">
        <v>1187</v>
      </c>
      <c r="R3131" t="s">
        <v>131</v>
      </c>
      <c r="S3131" s="83">
        <v>105.2</v>
      </c>
      <c r="T3131" s="83">
        <v>106.2</v>
      </c>
      <c r="U3131" s="83">
        <v>-1</v>
      </c>
      <c r="V3131" s="83">
        <v>0</v>
      </c>
      <c r="W3131" s="83">
        <v>0</v>
      </c>
      <c r="X3131" s="83">
        <v>0.81803618859048099</v>
      </c>
      <c r="Y3131">
        <v>0</v>
      </c>
      <c r="Z3131" s="83">
        <v>-9.9999999999999645E-2</v>
      </c>
      <c r="AA3131" s="83">
        <v>0.71803618859048157</v>
      </c>
    </row>
    <row r="3132" spans="1:27" x14ac:dyDescent="0.25">
      <c r="A3132" t="s">
        <v>1529</v>
      </c>
      <c r="B3132" t="s">
        <v>1529</v>
      </c>
      <c r="C3132" t="s">
        <v>3288</v>
      </c>
      <c r="D3132" t="s">
        <v>3289</v>
      </c>
      <c r="E3132" t="s">
        <v>3290</v>
      </c>
      <c r="F3132" t="s">
        <v>2745</v>
      </c>
      <c r="G3132" t="s">
        <v>2310</v>
      </c>
      <c r="H3132" t="s">
        <v>3284</v>
      </c>
      <c r="I3132" t="s">
        <v>59</v>
      </c>
      <c r="J3132" t="s">
        <v>193</v>
      </c>
      <c r="K3132" t="s">
        <v>64</v>
      </c>
      <c r="L3132" t="s">
        <v>65</v>
      </c>
      <c r="M3132" t="s">
        <v>499</v>
      </c>
      <c r="N3132" t="s">
        <v>500</v>
      </c>
      <c r="O3132" t="s">
        <v>501</v>
      </c>
      <c r="P3132" t="s">
        <v>2650</v>
      </c>
      <c r="Q3132" t="s">
        <v>2651</v>
      </c>
      <c r="R3132" t="s">
        <v>131</v>
      </c>
      <c r="S3132" s="83">
        <v>2507.5</v>
      </c>
      <c r="T3132" s="83">
        <v>596</v>
      </c>
      <c r="U3132" s="83">
        <v>1911.5</v>
      </c>
      <c r="V3132" s="83">
        <v>0</v>
      </c>
      <c r="W3132" s="83">
        <v>0</v>
      </c>
      <c r="X3132" s="83">
        <v>4.5908622259880101</v>
      </c>
      <c r="Y3132">
        <v>0</v>
      </c>
      <c r="Z3132" s="83">
        <v>191.15</v>
      </c>
      <c r="AA3132" s="83">
        <v>195.740862225988</v>
      </c>
    </row>
    <row r="3133" spans="1:27" x14ac:dyDescent="0.25">
      <c r="A3133" t="s">
        <v>1529</v>
      </c>
      <c r="B3133" t="s">
        <v>1529</v>
      </c>
      <c r="C3133" t="s">
        <v>3288</v>
      </c>
      <c r="D3133" t="s">
        <v>3289</v>
      </c>
      <c r="E3133" t="s">
        <v>3290</v>
      </c>
      <c r="F3133" t="s">
        <v>2745</v>
      </c>
      <c r="G3133" t="s">
        <v>2310</v>
      </c>
      <c r="H3133" t="s">
        <v>3284</v>
      </c>
      <c r="I3133" t="s">
        <v>59</v>
      </c>
      <c r="J3133" t="s">
        <v>193</v>
      </c>
      <c r="K3133" t="s">
        <v>64</v>
      </c>
      <c r="L3133" t="s">
        <v>65</v>
      </c>
      <c r="M3133" t="s">
        <v>499</v>
      </c>
      <c r="N3133" t="s">
        <v>500</v>
      </c>
      <c r="O3133" t="s">
        <v>501</v>
      </c>
      <c r="P3133" t="s">
        <v>2765</v>
      </c>
      <c r="Q3133" t="s">
        <v>2766</v>
      </c>
      <c r="R3133" t="s">
        <v>131</v>
      </c>
      <c r="S3133" s="83">
        <v>644</v>
      </c>
      <c r="T3133" s="83">
        <v>966</v>
      </c>
      <c r="U3133" s="83">
        <v>-322</v>
      </c>
      <c r="V3133" s="83">
        <v>0</v>
      </c>
      <c r="W3133" s="83">
        <v>0</v>
      </c>
      <c r="X3133" s="83">
        <v>7.4408941448060695</v>
      </c>
      <c r="Y3133">
        <v>0</v>
      </c>
      <c r="Z3133" s="83">
        <v>-32.200000000000003</v>
      </c>
      <c r="AA3133" s="83">
        <v>-24.759105855193937</v>
      </c>
    </row>
    <row r="3134" spans="1:27" x14ac:dyDescent="0.25">
      <c r="A3134" t="s">
        <v>1529</v>
      </c>
      <c r="B3134" t="s">
        <v>1529</v>
      </c>
      <c r="C3134" t="s">
        <v>3288</v>
      </c>
      <c r="D3134" t="s">
        <v>3289</v>
      </c>
      <c r="E3134" t="s">
        <v>3290</v>
      </c>
      <c r="F3134" t="s">
        <v>2745</v>
      </c>
      <c r="G3134" t="s">
        <v>2310</v>
      </c>
      <c r="H3134" t="s">
        <v>3284</v>
      </c>
      <c r="I3134" t="s">
        <v>59</v>
      </c>
      <c r="J3134" t="s">
        <v>193</v>
      </c>
      <c r="K3134" t="s">
        <v>64</v>
      </c>
      <c r="L3134" t="s">
        <v>65</v>
      </c>
      <c r="M3134" t="s">
        <v>499</v>
      </c>
      <c r="N3134" t="s">
        <v>500</v>
      </c>
      <c r="O3134" t="s">
        <v>501</v>
      </c>
      <c r="P3134" t="s">
        <v>1524</v>
      </c>
      <c r="Q3134" t="s">
        <v>3686</v>
      </c>
      <c r="R3134" t="s">
        <v>131</v>
      </c>
      <c r="S3134" s="83">
        <v>602.40000000000009</v>
      </c>
      <c r="T3134" s="83">
        <v>506</v>
      </c>
      <c r="U3134" s="83">
        <v>96.400000000000091</v>
      </c>
      <c r="V3134" s="83">
        <v>0</v>
      </c>
      <c r="W3134" s="83">
        <v>0</v>
      </c>
      <c r="X3134" s="83">
        <v>3.8976112187079419</v>
      </c>
      <c r="Y3134">
        <v>0</v>
      </c>
      <c r="Z3134" s="83">
        <v>9.6400000000000077</v>
      </c>
      <c r="AA3134" s="83">
        <v>13.537611218707951</v>
      </c>
    </row>
    <row r="3135" spans="1:27" x14ac:dyDescent="0.25">
      <c r="A3135" t="s">
        <v>1529</v>
      </c>
      <c r="B3135" t="s">
        <v>1529</v>
      </c>
      <c r="C3135" t="s">
        <v>3288</v>
      </c>
      <c r="D3135" t="s">
        <v>3289</v>
      </c>
      <c r="E3135" t="s">
        <v>3290</v>
      </c>
      <c r="F3135" t="s">
        <v>2745</v>
      </c>
      <c r="G3135" t="s">
        <v>2310</v>
      </c>
      <c r="H3135" t="s">
        <v>3284</v>
      </c>
      <c r="I3135" t="s">
        <v>59</v>
      </c>
      <c r="J3135" t="s">
        <v>193</v>
      </c>
      <c r="K3135" t="s">
        <v>64</v>
      </c>
      <c r="L3135" t="s">
        <v>65</v>
      </c>
      <c r="M3135" t="s">
        <v>499</v>
      </c>
      <c r="N3135" t="s">
        <v>1047</v>
      </c>
      <c r="O3135" t="s">
        <v>1048</v>
      </c>
      <c r="P3135" t="s">
        <v>1198</v>
      </c>
      <c r="Q3135" t="s">
        <v>1199</v>
      </c>
      <c r="R3135" t="s">
        <v>131</v>
      </c>
      <c r="S3135" s="83">
        <v>1626.1</v>
      </c>
      <c r="T3135" s="83">
        <v>1637.6</v>
      </c>
      <c r="U3135" s="83">
        <v>-11.5</v>
      </c>
      <c r="V3135" s="83">
        <v>0</v>
      </c>
      <c r="W3135" s="83">
        <v>0</v>
      </c>
      <c r="X3135" s="83">
        <v>12.614087216909336</v>
      </c>
      <c r="Y3135">
        <v>0</v>
      </c>
      <c r="Z3135" s="83">
        <v>-1.1500000000000057</v>
      </c>
      <c r="AA3135" s="83">
        <v>11.46408721690932</v>
      </c>
    </row>
    <row r="3136" spans="1:27" x14ac:dyDescent="0.25">
      <c r="A3136" t="s">
        <v>1529</v>
      </c>
      <c r="B3136" t="s">
        <v>1529</v>
      </c>
      <c r="C3136" t="s">
        <v>3288</v>
      </c>
      <c r="D3136" t="s">
        <v>3289</v>
      </c>
      <c r="E3136" t="s">
        <v>3290</v>
      </c>
      <c r="F3136" t="s">
        <v>2745</v>
      </c>
      <c r="G3136" t="s">
        <v>2310</v>
      </c>
      <c r="H3136" t="s">
        <v>3284</v>
      </c>
      <c r="I3136" t="s">
        <v>44</v>
      </c>
      <c r="J3136" t="s">
        <v>45</v>
      </c>
      <c r="K3136" t="s">
        <v>46</v>
      </c>
      <c r="L3136" t="s">
        <v>47</v>
      </c>
      <c r="M3136" t="s">
        <v>506</v>
      </c>
      <c r="N3136" t="s">
        <v>507</v>
      </c>
      <c r="O3136" t="s">
        <v>508</v>
      </c>
      <c r="P3136" t="s">
        <v>768</v>
      </c>
      <c r="Q3136" t="s">
        <v>769</v>
      </c>
      <c r="R3136" t="s">
        <v>131</v>
      </c>
      <c r="S3136" s="83">
        <v>42</v>
      </c>
      <c r="T3136" s="83">
        <v>0</v>
      </c>
      <c r="U3136" s="83">
        <v>42</v>
      </c>
      <c r="V3136" s="83">
        <v>0</v>
      </c>
      <c r="W3136" s="83">
        <v>0</v>
      </c>
      <c r="X3136" s="83">
        <v>0</v>
      </c>
      <c r="Y3136">
        <v>0</v>
      </c>
      <c r="Z3136" s="83">
        <v>4.2</v>
      </c>
      <c r="AA3136" s="83">
        <v>4.2</v>
      </c>
    </row>
    <row r="3137" spans="1:27" x14ac:dyDescent="0.25">
      <c r="A3137" t="s">
        <v>1529</v>
      </c>
      <c r="B3137" t="s">
        <v>1529</v>
      </c>
      <c r="C3137" t="s">
        <v>3288</v>
      </c>
      <c r="D3137" t="s">
        <v>3289</v>
      </c>
      <c r="E3137" t="s">
        <v>3290</v>
      </c>
      <c r="F3137" t="s">
        <v>2745</v>
      </c>
      <c r="G3137" t="s">
        <v>2310</v>
      </c>
      <c r="H3137" t="s">
        <v>3284</v>
      </c>
      <c r="I3137" t="s">
        <v>44</v>
      </c>
      <c r="J3137" t="s">
        <v>45</v>
      </c>
      <c r="K3137" t="s">
        <v>46</v>
      </c>
      <c r="L3137" t="s">
        <v>47</v>
      </c>
      <c r="M3137" t="s">
        <v>506</v>
      </c>
      <c r="N3137" t="s">
        <v>507</v>
      </c>
      <c r="O3137" t="s">
        <v>508</v>
      </c>
      <c r="P3137" t="s">
        <v>760</v>
      </c>
      <c r="Q3137" t="s">
        <v>761</v>
      </c>
      <c r="R3137" t="s">
        <v>131</v>
      </c>
      <c r="S3137" s="83">
        <v>102</v>
      </c>
      <c r="T3137" s="83">
        <v>0</v>
      </c>
      <c r="U3137" s="83">
        <v>102</v>
      </c>
      <c r="V3137" s="83">
        <v>0</v>
      </c>
      <c r="W3137" s="83">
        <v>0</v>
      </c>
      <c r="X3137" s="83">
        <v>0</v>
      </c>
      <c r="Y3137">
        <v>0</v>
      </c>
      <c r="Z3137" s="83">
        <v>10.200000000000001</v>
      </c>
      <c r="AA3137" s="83">
        <v>10.200000000000001</v>
      </c>
    </row>
    <row r="3138" spans="1:27" x14ac:dyDescent="0.25">
      <c r="A3138" t="s">
        <v>1529</v>
      </c>
      <c r="B3138" t="s">
        <v>1529</v>
      </c>
      <c r="C3138" t="s">
        <v>3288</v>
      </c>
      <c r="D3138" t="s">
        <v>3289</v>
      </c>
      <c r="E3138" t="s">
        <v>3290</v>
      </c>
      <c r="F3138" t="s">
        <v>2745</v>
      </c>
      <c r="G3138" t="s">
        <v>2310</v>
      </c>
      <c r="H3138" t="s">
        <v>3284</v>
      </c>
      <c r="I3138" t="s">
        <v>44</v>
      </c>
      <c r="J3138" t="s">
        <v>45</v>
      </c>
      <c r="K3138" t="s">
        <v>46</v>
      </c>
      <c r="L3138" t="s">
        <v>47</v>
      </c>
      <c r="M3138" t="s">
        <v>506</v>
      </c>
      <c r="N3138" t="s">
        <v>507</v>
      </c>
      <c r="O3138" t="s">
        <v>508</v>
      </c>
      <c r="P3138" t="s">
        <v>758</v>
      </c>
      <c r="Q3138" t="s">
        <v>759</v>
      </c>
      <c r="R3138" t="s">
        <v>131</v>
      </c>
      <c r="S3138" s="83">
        <v>65.460000000000008</v>
      </c>
      <c r="T3138" s="83">
        <v>156</v>
      </c>
      <c r="U3138" s="83">
        <v>-90.539999999999992</v>
      </c>
      <c r="V3138" s="83">
        <v>0</v>
      </c>
      <c r="W3138" s="83">
        <v>0</v>
      </c>
      <c r="X3138" s="83">
        <v>1.2016350792854522</v>
      </c>
      <c r="Y3138">
        <v>0</v>
      </c>
      <c r="Z3138" s="83">
        <v>-9.054000000000002</v>
      </c>
      <c r="AA3138" s="83">
        <v>-7.8523649207145496</v>
      </c>
    </row>
    <row r="3139" spans="1:27" x14ac:dyDescent="0.25">
      <c r="A3139" t="s">
        <v>1529</v>
      </c>
      <c r="B3139" t="s">
        <v>1529</v>
      </c>
      <c r="C3139" t="s">
        <v>3288</v>
      </c>
      <c r="D3139" t="s">
        <v>3289</v>
      </c>
      <c r="E3139" t="s">
        <v>3290</v>
      </c>
      <c r="F3139" t="s">
        <v>2745</v>
      </c>
      <c r="G3139" t="s">
        <v>2310</v>
      </c>
      <c r="H3139" t="s">
        <v>3284</v>
      </c>
      <c r="I3139" t="s">
        <v>44</v>
      </c>
      <c r="J3139" t="s">
        <v>45</v>
      </c>
      <c r="K3139" t="s">
        <v>46</v>
      </c>
      <c r="L3139" t="s">
        <v>47</v>
      </c>
      <c r="M3139" t="s">
        <v>320</v>
      </c>
      <c r="N3139" t="s">
        <v>800</v>
      </c>
      <c r="O3139" t="s">
        <v>801</v>
      </c>
      <c r="P3139" t="s">
        <v>1080</v>
      </c>
      <c r="Q3139" t="s">
        <v>1081</v>
      </c>
      <c r="R3139" t="s">
        <v>131</v>
      </c>
      <c r="S3139" s="83">
        <v>1620</v>
      </c>
      <c r="T3139" s="83">
        <v>900</v>
      </c>
      <c r="U3139" s="83">
        <v>720</v>
      </c>
      <c r="V3139" s="83">
        <v>0</v>
      </c>
      <c r="W3139" s="83">
        <v>0</v>
      </c>
      <c r="X3139" s="83">
        <v>6.9325100728006861</v>
      </c>
      <c r="Y3139">
        <v>0</v>
      </c>
      <c r="Z3139" s="83">
        <v>72</v>
      </c>
      <c r="AA3139" s="83">
        <v>78.932510072800682</v>
      </c>
    </row>
    <row r="3140" spans="1:27" x14ac:dyDescent="0.25">
      <c r="A3140" t="s">
        <v>1529</v>
      </c>
      <c r="B3140" t="s">
        <v>1529</v>
      </c>
      <c r="C3140" t="s">
        <v>3288</v>
      </c>
      <c r="D3140" t="s">
        <v>3289</v>
      </c>
      <c r="E3140" t="s">
        <v>3290</v>
      </c>
      <c r="F3140" t="s">
        <v>2745</v>
      </c>
      <c r="G3140" t="s">
        <v>2310</v>
      </c>
      <c r="H3140" t="s">
        <v>3284</v>
      </c>
      <c r="I3140" t="s">
        <v>44</v>
      </c>
      <c r="J3140" t="s">
        <v>45</v>
      </c>
      <c r="K3140" t="s">
        <v>46</v>
      </c>
      <c r="L3140" t="s">
        <v>47</v>
      </c>
      <c r="M3140" t="s">
        <v>320</v>
      </c>
      <c r="N3140" t="s">
        <v>800</v>
      </c>
      <c r="O3140" t="s">
        <v>801</v>
      </c>
      <c r="P3140" t="s">
        <v>1082</v>
      </c>
      <c r="Q3140" t="s">
        <v>1083</v>
      </c>
      <c r="R3140" t="s">
        <v>131</v>
      </c>
      <c r="S3140" s="83">
        <v>2520</v>
      </c>
      <c r="T3140" s="83">
        <v>1620</v>
      </c>
      <c r="U3140" s="83">
        <v>900</v>
      </c>
      <c r="V3140" s="83">
        <v>0</v>
      </c>
      <c r="W3140" s="83">
        <v>0</v>
      </c>
      <c r="X3140" s="83">
        <v>12.478518131041236</v>
      </c>
      <c r="Y3140">
        <v>0</v>
      </c>
      <c r="Z3140" s="83">
        <v>90</v>
      </c>
      <c r="AA3140" s="83">
        <v>102.47851813104123</v>
      </c>
    </row>
    <row r="3141" spans="1:27" x14ac:dyDescent="0.25">
      <c r="A3141" t="s">
        <v>1529</v>
      </c>
      <c r="B3141" t="s">
        <v>1529</v>
      </c>
      <c r="C3141" t="s">
        <v>3288</v>
      </c>
      <c r="D3141" t="s">
        <v>3289</v>
      </c>
      <c r="E3141" t="s">
        <v>3290</v>
      </c>
      <c r="F3141" t="s">
        <v>2745</v>
      </c>
      <c r="G3141" t="s">
        <v>2310</v>
      </c>
      <c r="H3141" t="s">
        <v>3284</v>
      </c>
      <c r="I3141" t="s">
        <v>44</v>
      </c>
      <c r="J3141" t="s">
        <v>45</v>
      </c>
      <c r="K3141" t="s">
        <v>46</v>
      </c>
      <c r="L3141" t="s">
        <v>47</v>
      </c>
      <c r="M3141" t="s">
        <v>320</v>
      </c>
      <c r="N3141" t="s">
        <v>800</v>
      </c>
      <c r="O3141" t="s">
        <v>801</v>
      </c>
      <c r="P3141" t="s">
        <v>1211</v>
      </c>
      <c r="Q3141" t="s">
        <v>1085</v>
      </c>
      <c r="R3141" t="s">
        <v>131</v>
      </c>
      <c r="S3141" s="83">
        <v>180</v>
      </c>
      <c r="T3141" s="83">
        <v>360</v>
      </c>
      <c r="U3141" s="83">
        <v>-180</v>
      </c>
      <c r="V3141" s="83">
        <v>0</v>
      </c>
      <c r="W3141" s="83">
        <v>0</v>
      </c>
      <c r="X3141" s="83">
        <v>2.773004029120274</v>
      </c>
      <c r="Y3141">
        <v>0</v>
      </c>
      <c r="Z3141" s="83">
        <v>-18</v>
      </c>
      <c r="AA3141" s="83">
        <v>-15.226995970879727</v>
      </c>
    </row>
    <row r="3142" spans="1:27" x14ac:dyDescent="0.25">
      <c r="A3142" t="s">
        <v>1529</v>
      </c>
      <c r="B3142" t="s">
        <v>1529</v>
      </c>
      <c r="C3142" t="s">
        <v>3288</v>
      </c>
      <c r="D3142" t="s">
        <v>3289</v>
      </c>
      <c r="E3142" t="s">
        <v>3290</v>
      </c>
      <c r="F3142" t="s">
        <v>2745</v>
      </c>
      <c r="G3142" t="s">
        <v>2310</v>
      </c>
      <c r="H3142" t="s">
        <v>3284</v>
      </c>
      <c r="I3142" t="s">
        <v>44</v>
      </c>
      <c r="J3142" t="s">
        <v>45</v>
      </c>
      <c r="K3142" t="s">
        <v>46</v>
      </c>
      <c r="L3142" t="s">
        <v>47</v>
      </c>
      <c r="M3142" t="s">
        <v>320</v>
      </c>
      <c r="N3142" t="s">
        <v>800</v>
      </c>
      <c r="O3142" t="s">
        <v>801</v>
      </c>
      <c r="P3142" t="s">
        <v>802</v>
      </c>
      <c r="Q3142" t="s">
        <v>803</v>
      </c>
      <c r="R3142" t="s">
        <v>131</v>
      </c>
      <c r="S3142" s="83">
        <v>45</v>
      </c>
      <c r="T3142" s="83">
        <v>0</v>
      </c>
      <c r="U3142" s="83">
        <v>45</v>
      </c>
      <c r="V3142" s="83">
        <v>0</v>
      </c>
      <c r="W3142" s="83">
        <v>0</v>
      </c>
      <c r="X3142" s="83">
        <v>0</v>
      </c>
      <c r="Y3142">
        <v>0</v>
      </c>
      <c r="Z3142" s="83">
        <v>4.5</v>
      </c>
      <c r="AA3142" s="83">
        <v>4.5</v>
      </c>
    </row>
    <row r="3143" spans="1:27" x14ac:dyDescent="0.25">
      <c r="A3143" t="s">
        <v>1529</v>
      </c>
      <c r="B3143" t="s">
        <v>1529</v>
      </c>
      <c r="C3143" t="s">
        <v>3288</v>
      </c>
      <c r="D3143" t="s">
        <v>3289</v>
      </c>
      <c r="E3143" t="s">
        <v>3290</v>
      </c>
      <c r="F3143" t="s">
        <v>2745</v>
      </c>
      <c r="G3143" t="s">
        <v>2310</v>
      </c>
      <c r="H3143" t="s">
        <v>3284</v>
      </c>
      <c r="I3143" t="s">
        <v>44</v>
      </c>
      <c r="J3143" t="s">
        <v>45</v>
      </c>
      <c r="K3143" t="s">
        <v>46</v>
      </c>
      <c r="L3143" t="s">
        <v>47</v>
      </c>
      <c r="M3143" t="s">
        <v>320</v>
      </c>
      <c r="N3143" t="s">
        <v>800</v>
      </c>
      <c r="O3143" t="s">
        <v>801</v>
      </c>
      <c r="P3143" t="s">
        <v>1212</v>
      </c>
      <c r="Q3143" t="s">
        <v>1081</v>
      </c>
      <c r="R3143" t="s">
        <v>131</v>
      </c>
      <c r="S3143" s="83">
        <v>0</v>
      </c>
      <c r="T3143" s="83">
        <v>360</v>
      </c>
      <c r="U3143" s="83">
        <v>-360</v>
      </c>
      <c r="V3143" s="83">
        <v>0</v>
      </c>
      <c r="W3143" s="83">
        <v>0</v>
      </c>
      <c r="X3143" s="83">
        <v>2.773004029120274</v>
      </c>
      <c r="Y3143">
        <v>0</v>
      </c>
      <c r="Z3143" s="83">
        <v>-36</v>
      </c>
      <c r="AA3143" s="83">
        <v>-33.226995970879727</v>
      </c>
    </row>
    <row r="3144" spans="1:27" x14ac:dyDescent="0.25">
      <c r="A3144" t="s">
        <v>1529</v>
      </c>
      <c r="B3144" t="s">
        <v>1529</v>
      </c>
      <c r="C3144" t="s">
        <v>3288</v>
      </c>
      <c r="D3144" t="s">
        <v>3289</v>
      </c>
      <c r="E3144" t="s">
        <v>3290</v>
      </c>
      <c r="F3144" t="s">
        <v>2745</v>
      </c>
      <c r="G3144" t="s">
        <v>2310</v>
      </c>
      <c r="H3144" t="s">
        <v>3284</v>
      </c>
      <c r="I3144" t="s">
        <v>44</v>
      </c>
      <c r="J3144" t="s">
        <v>45</v>
      </c>
      <c r="K3144" t="s">
        <v>46</v>
      </c>
      <c r="L3144" t="s">
        <v>47</v>
      </c>
      <c r="M3144" t="s">
        <v>320</v>
      </c>
      <c r="N3144" t="s">
        <v>800</v>
      </c>
      <c r="O3144" t="s">
        <v>801</v>
      </c>
      <c r="P3144" t="s">
        <v>2106</v>
      </c>
      <c r="Q3144" t="s">
        <v>2107</v>
      </c>
      <c r="R3144" t="s">
        <v>131</v>
      </c>
      <c r="S3144" s="83">
        <v>0</v>
      </c>
      <c r="T3144" s="83">
        <v>15</v>
      </c>
      <c r="U3144" s="83">
        <v>-15</v>
      </c>
      <c r="V3144" s="83">
        <v>0</v>
      </c>
      <c r="W3144" s="83">
        <v>0</v>
      </c>
      <c r="X3144" s="83">
        <v>0.11554183454667809</v>
      </c>
      <c r="Y3144">
        <v>0</v>
      </c>
      <c r="Z3144" s="83">
        <v>-1.5</v>
      </c>
      <c r="AA3144" s="83">
        <v>-1.3844581654533219</v>
      </c>
    </row>
    <row r="3145" spans="1:27" x14ac:dyDescent="0.25">
      <c r="A3145" t="s">
        <v>1529</v>
      </c>
      <c r="B3145" t="s">
        <v>1529</v>
      </c>
      <c r="C3145" t="s">
        <v>3288</v>
      </c>
      <c r="D3145" t="s">
        <v>3289</v>
      </c>
      <c r="E3145" t="s">
        <v>3290</v>
      </c>
      <c r="F3145" t="s">
        <v>2745</v>
      </c>
      <c r="G3145" t="s">
        <v>2310</v>
      </c>
      <c r="H3145" t="s">
        <v>3284</v>
      </c>
      <c r="I3145" t="s">
        <v>44</v>
      </c>
      <c r="J3145" t="s">
        <v>45</v>
      </c>
      <c r="K3145" t="s">
        <v>46</v>
      </c>
      <c r="L3145" t="s">
        <v>47</v>
      </c>
      <c r="M3145" t="s">
        <v>320</v>
      </c>
      <c r="N3145" t="s">
        <v>800</v>
      </c>
      <c r="O3145" t="s">
        <v>801</v>
      </c>
      <c r="P3145" t="s">
        <v>2351</v>
      </c>
      <c r="Q3145" t="s">
        <v>1083</v>
      </c>
      <c r="R3145" t="s">
        <v>131</v>
      </c>
      <c r="S3145" s="83">
        <v>0</v>
      </c>
      <c r="T3145" s="83">
        <v>1080</v>
      </c>
      <c r="U3145" s="83">
        <v>-1080</v>
      </c>
      <c r="V3145" s="83">
        <v>0</v>
      </c>
      <c r="W3145" s="83">
        <v>0</v>
      </c>
      <c r="X3145" s="83">
        <v>8.3190120873608233</v>
      </c>
      <c r="Y3145">
        <v>0</v>
      </c>
      <c r="Z3145" s="83">
        <v>-108</v>
      </c>
      <c r="AA3145" s="83">
        <v>-99.680987912639182</v>
      </c>
    </row>
    <row r="3146" spans="1:27" x14ac:dyDescent="0.25">
      <c r="A3146" t="s">
        <v>1529</v>
      </c>
      <c r="B3146" t="s">
        <v>1529</v>
      </c>
      <c r="C3146" t="s">
        <v>3288</v>
      </c>
      <c r="D3146" t="s">
        <v>3289</v>
      </c>
      <c r="E3146" t="s">
        <v>3290</v>
      </c>
      <c r="F3146" t="s">
        <v>2745</v>
      </c>
      <c r="G3146" t="s">
        <v>2310</v>
      </c>
      <c r="H3146" t="s">
        <v>3284</v>
      </c>
      <c r="I3146" t="s">
        <v>44</v>
      </c>
      <c r="J3146" t="s">
        <v>45</v>
      </c>
      <c r="K3146" t="s">
        <v>46</v>
      </c>
      <c r="L3146" t="s">
        <v>47</v>
      </c>
      <c r="M3146" t="s">
        <v>320</v>
      </c>
      <c r="N3146" t="s">
        <v>941</v>
      </c>
      <c r="O3146" t="s">
        <v>1071</v>
      </c>
      <c r="P3146" t="s">
        <v>1072</v>
      </c>
      <c r="Q3146" t="s">
        <v>1073</v>
      </c>
      <c r="R3146" t="s">
        <v>131</v>
      </c>
      <c r="S3146" s="83">
        <v>326.3</v>
      </c>
      <c r="T3146" s="83">
        <v>0</v>
      </c>
      <c r="U3146" s="83">
        <v>326.3</v>
      </c>
      <c r="V3146" s="83">
        <v>0</v>
      </c>
      <c r="W3146" s="83">
        <v>0</v>
      </c>
      <c r="X3146" s="83">
        <v>0</v>
      </c>
      <c r="Y3146">
        <v>0</v>
      </c>
      <c r="Z3146" s="83">
        <v>32.630000000000003</v>
      </c>
      <c r="AA3146" s="83">
        <v>32.630000000000003</v>
      </c>
    </row>
    <row r="3147" spans="1:27" x14ac:dyDescent="0.25">
      <c r="A3147" t="s">
        <v>1529</v>
      </c>
      <c r="B3147" t="s">
        <v>1529</v>
      </c>
      <c r="C3147" t="s">
        <v>3288</v>
      </c>
      <c r="D3147" t="s">
        <v>3289</v>
      </c>
      <c r="E3147" t="s">
        <v>3290</v>
      </c>
      <c r="F3147" t="s">
        <v>2745</v>
      </c>
      <c r="G3147" t="s">
        <v>2310</v>
      </c>
      <c r="H3147" t="s">
        <v>3284</v>
      </c>
      <c r="I3147" t="s">
        <v>44</v>
      </c>
      <c r="J3147" t="s">
        <v>45</v>
      </c>
      <c r="K3147" t="s">
        <v>100</v>
      </c>
      <c r="L3147" t="s">
        <v>101</v>
      </c>
      <c r="M3147" t="s">
        <v>401</v>
      </c>
      <c r="N3147" t="s">
        <v>866</v>
      </c>
      <c r="O3147" t="s">
        <v>403</v>
      </c>
      <c r="P3147" t="s">
        <v>1736</v>
      </c>
      <c r="Q3147" t="s">
        <v>1737</v>
      </c>
      <c r="R3147" t="s">
        <v>131</v>
      </c>
      <c r="S3147" s="83">
        <v>2305.8000000000002</v>
      </c>
      <c r="T3147" s="83">
        <v>1969.3999999999999</v>
      </c>
      <c r="U3147" s="83">
        <v>336.40000000000009</v>
      </c>
      <c r="V3147" s="83">
        <v>0</v>
      </c>
      <c r="W3147" s="83">
        <v>0</v>
      </c>
      <c r="X3147" s="83">
        <v>15.169872597081856</v>
      </c>
      <c r="Y3147">
        <v>0</v>
      </c>
      <c r="Z3147" s="83">
        <v>33.640000000000015</v>
      </c>
      <c r="AA3147" s="83">
        <v>48.809872597081863</v>
      </c>
    </row>
    <row r="3148" spans="1:27" x14ac:dyDescent="0.25">
      <c r="A3148" t="s">
        <v>1529</v>
      </c>
      <c r="B3148" t="s">
        <v>1529</v>
      </c>
      <c r="C3148" t="s">
        <v>3288</v>
      </c>
      <c r="D3148" t="s">
        <v>3289</v>
      </c>
      <c r="E3148" t="s">
        <v>3290</v>
      </c>
      <c r="F3148" t="s">
        <v>2745</v>
      </c>
      <c r="G3148" t="s">
        <v>2310</v>
      </c>
      <c r="H3148" t="s">
        <v>3284</v>
      </c>
      <c r="I3148" t="s">
        <v>44</v>
      </c>
      <c r="J3148" t="s">
        <v>45</v>
      </c>
      <c r="K3148" t="s">
        <v>100</v>
      </c>
      <c r="L3148" t="s">
        <v>101</v>
      </c>
      <c r="M3148" t="s">
        <v>401</v>
      </c>
      <c r="N3148" t="s">
        <v>839</v>
      </c>
      <c r="O3148" t="s">
        <v>403</v>
      </c>
      <c r="P3148" t="s">
        <v>2307</v>
      </c>
      <c r="Q3148" t="s">
        <v>2308</v>
      </c>
      <c r="R3148" t="s">
        <v>131</v>
      </c>
      <c r="S3148" s="83">
        <v>98.6</v>
      </c>
      <c r="T3148" s="83">
        <v>52.800000000000026</v>
      </c>
      <c r="U3148" s="83">
        <v>45.799999999999976</v>
      </c>
      <c r="V3148" s="83">
        <v>0</v>
      </c>
      <c r="W3148" s="83">
        <v>0</v>
      </c>
      <c r="X3148" s="83">
        <v>0.40670725760430709</v>
      </c>
      <c r="Y3148">
        <v>0</v>
      </c>
      <c r="Z3148" s="83">
        <v>4.5799999999999983</v>
      </c>
      <c r="AA3148" s="83">
        <v>4.986707257604305</v>
      </c>
    </row>
    <row r="3149" spans="1:27" x14ac:dyDescent="0.25">
      <c r="A3149" t="s">
        <v>1529</v>
      </c>
      <c r="B3149" t="s">
        <v>1529</v>
      </c>
      <c r="C3149" t="s">
        <v>3291</v>
      </c>
      <c r="D3149" t="s">
        <v>3292</v>
      </c>
      <c r="E3149" t="s">
        <v>3293</v>
      </c>
      <c r="F3149" t="s">
        <v>2745</v>
      </c>
      <c r="G3149" t="s">
        <v>2310</v>
      </c>
      <c r="H3149" t="s">
        <v>3065</v>
      </c>
      <c r="I3149" t="s">
        <v>44</v>
      </c>
      <c r="J3149" t="s">
        <v>45</v>
      </c>
      <c r="K3149" t="s">
        <v>46</v>
      </c>
      <c r="L3149" t="s">
        <v>47</v>
      </c>
      <c r="M3149" t="s">
        <v>506</v>
      </c>
      <c r="N3149" t="s">
        <v>926</v>
      </c>
      <c r="O3149" t="s">
        <v>818</v>
      </c>
      <c r="P3149" t="s">
        <v>1206</v>
      </c>
      <c r="Q3149" t="s">
        <v>1207</v>
      </c>
      <c r="R3149" t="s">
        <v>131</v>
      </c>
      <c r="S3149" s="83">
        <v>0</v>
      </c>
      <c r="T3149" s="83">
        <v>0</v>
      </c>
      <c r="U3149" s="83">
        <v>0</v>
      </c>
      <c r="V3149" s="83">
        <v>0</v>
      </c>
      <c r="W3149" s="83">
        <v>0</v>
      </c>
      <c r="X3149" s="83">
        <v>0</v>
      </c>
      <c r="Y3149">
        <v>0</v>
      </c>
      <c r="Z3149" s="83">
        <v>0</v>
      </c>
      <c r="AA3149" s="83">
        <v>0</v>
      </c>
    </row>
    <row r="3150" spans="1:27" x14ac:dyDescent="0.25">
      <c r="A3150" t="s">
        <v>1529</v>
      </c>
      <c r="B3150" t="s">
        <v>1529</v>
      </c>
      <c r="C3150" t="s">
        <v>3291</v>
      </c>
      <c r="D3150" t="s">
        <v>3292</v>
      </c>
      <c r="E3150" t="s">
        <v>3293</v>
      </c>
      <c r="F3150" t="s">
        <v>2745</v>
      </c>
      <c r="G3150" t="s">
        <v>2310</v>
      </c>
      <c r="H3150" t="s">
        <v>3065</v>
      </c>
      <c r="I3150" t="s">
        <v>44</v>
      </c>
      <c r="J3150" t="s">
        <v>45</v>
      </c>
      <c r="K3150" t="s">
        <v>46</v>
      </c>
      <c r="L3150" t="s">
        <v>47</v>
      </c>
      <c r="M3150" t="s">
        <v>506</v>
      </c>
      <c r="N3150" t="s">
        <v>507</v>
      </c>
      <c r="O3150" t="s">
        <v>508</v>
      </c>
      <c r="P3150" t="s">
        <v>754</v>
      </c>
      <c r="Q3150" t="s">
        <v>755</v>
      </c>
      <c r="R3150" t="s">
        <v>131</v>
      </c>
      <c r="S3150" s="83">
        <v>715.2</v>
      </c>
      <c r="T3150" s="83">
        <v>1344</v>
      </c>
      <c r="U3150" s="83">
        <v>-628.79999999999995</v>
      </c>
      <c r="V3150" s="83">
        <v>0</v>
      </c>
      <c r="W3150" s="83">
        <v>0</v>
      </c>
      <c r="X3150" s="83">
        <v>10.352548375382359</v>
      </c>
      <c r="Y3150">
        <v>0</v>
      </c>
      <c r="Z3150" s="83">
        <v>-62.88</v>
      </c>
      <c r="AA3150" s="83">
        <v>-52.527451624617647</v>
      </c>
    </row>
    <row r="3151" spans="1:27" x14ac:dyDescent="0.25">
      <c r="A3151" t="s">
        <v>1529</v>
      </c>
      <c r="B3151" t="s">
        <v>1529</v>
      </c>
      <c r="C3151" t="s">
        <v>3291</v>
      </c>
      <c r="D3151" t="s">
        <v>3292</v>
      </c>
      <c r="E3151" t="s">
        <v>3293</v>
      </c>
      <c r="F3151" t="s">
        <v>2745</v>
      </c>
      <c r="G3151" t="s">
        <v>2310</v>
      </c>
      <c r="H3151" t="s">
        <v>3065</v>
      </c>
      <c r="I3151" t="s">
        <v>44</v>
      </c>
      <c r="J3151" t="s">
        <v>45</v>
      </c>
      <c r="K3151" t="s">
        <v>46</v>
      </c>
      <c r="L3151" t="s">
        <v>47</v>
      </c>
      <c r="M3151" t="s">
        <v>506</v>
      </c>
      <c r="N3151" t="s">
        <v>507</v>
      </c>
      <c r="O3151" t="s">
        <v>508</v>
      </c>
      <c r="P3151" t="s">
        <v>760</v>
      </c>
      <c r="Q3151" t="s">
        <v>761</v>
      </c>
      <c r="R3151" t="s">
        <v>131</v>
      </c>
      <c r="S3151" s="83">
        <v>51</v>
      </c>
      <c r="T3151" s="83">
        <v>0</v>
      </c>
      <c r="U3151" s="83">
        <v>51</v>
      </c>
      <c r="V3151" s="83">
        <v>0</v>
      </c>
      <c r="W3151" s="83">
        <v>0</v>
      </c>
      <c r="X3151" s="83">
        <v>0</v>
      </c>
      <c r="Y3151">
        <v>0</v>
      </c>
      <c r="Z3151" s="83">
        <v>5.1000000000000005</v>
      </c>
      <c r="AA3151" s="83">
        <v>5.1000000000000005</v>
      </c>
    </row>
    <row r="3152" spans="1:27" x14ac:dyDescent="0.25">
      <c r="A3152" t="s">
        <v>1529</v>
      </c>
      <c r="B3152" t="s">
        <v>1529</v>
      </c>
      <c r="C3152" t="s">
        <v>3291</v>
      </c>
      <c r="D3152" t="s">
        <v>3292</v>
      </c>
      <c r="E3152" t="s">
        <v>3293</v>
      </c>
      <c r="F3152" t="s">
        <v>2745</v>
      </c>
      <c r="G3152" t="s">
        <v>2310</v>
      </c>
      <c r="H3152" t="s">
        <v>3065</v>
      </c>
      <c r="I3152" t="s">
        <v>44</v>
      </c>
      <c r="J3152" t="s">
        <v>45</v>
      </c>
      <c r="K3152" t="s">
        <v>46</v>
      </c>
      <c r="L3152" t="s">
        <v>47</v>
      </c>
      <c r="M3152" t="s">
        <v>506</v>
      </c>
      <c r="N3152" t="s">
        <v>507</v>
      </c>
      <c r="O3152" t="s">
        <v>508</v>
      </c>
      <c r="P3152" t="s">
        <v>758</v>
      </c>
      <c r="Q3152" t="s">
        <v>759</v>
      </c>
      <c r="R3152" t="s">
        <v>131</v>
      </c>
      <c r="S3152" s="83">
        <v>130</v>
      </c>
      <c r="T3152" s="83">
        <v>0</v>
      </c>
      <c r="U3152" s="83">
        <v>130</v>
      </c>
      <c r="V3152" s="83">
        <v>0</v>
      </c>
      <c r="W3152" s="83">
        <v>0</v>
      </c>
      <c r="X3152" s="83">
        <v>0</v>
      </c>
      <c r="Y3152">
        <v>0</v>
      </c>
      <c r="Z3152" s="83">
        <v>13</v>
      </c>
      <c r="AA3152" s="83">
        <v>13</v>
      </c>
    </row>
    <row r="3153" spans="1:27" x14ac:dyDescent="0.25">
      <c r="A3153" t="s">
        <v>1529</v>
      </c>
      <c r="B3153" t="s">
        <v>1529</v>
      </c>
      <c r="C3153" t="s">
        <v>3291</v>
      </c>
      <c r="D3153" t="s">
        <v>3292</v>
      </c>
      <c r="E3153" t="s">
        <v>3293</v>
      </c>
      <c r="F3153" t="s">
        <v>2745</v>
      </c>
      <c r="G3153" t="s">
        <v>2310</v>
      </c>
      <c r="H3153" t="s">
        <v>3065</v>
      </c>
      <c r="I3153" t="s">
        <v>44</v>
      </c>
      <c r="J3153" t="s">
        <v>45</v>
      </c>
      <c r="K3153" t="s">
        <v>46</v>
      </c>
      <c r="L3153" t="s">
        <v>47</v>
      </c>
      <c r="M3153" t="s">
        <v>506</v>
      </c>
      <c r="N3153" t="s">
        <v>762</v>
      </c>
      <c r="O3153" t="s">
        <v>797</v>
      </c>
      <c r="P3153" t="s">
        <v>874</v>
      </c>
      <c r="Q3153" t="s">
        <v>875</v>
      </c>
      <c r="R3153" t="s">
        <v>131</v>
      </c>
      <c r="S3153" s="83">
        <v>404</v>
      </c>
      <c r="T3153" s="83">
        <v>0</v>
      </c>
      <c r="U3153" s="83">
        <v>404</v>
      </c>
      <c r="V3153" s="83">
        <v>0</v>
      </c>
      <c r="W3153" s="83">
        <v>0</v>
      </c>
      <c r="X3153" s="83">
        <v>0</v>
      </c>
      <c r="Y3153">
        <v>0</v>
      </c>
      <c r="Z3153" s="83">
        <v>40.400000000000006</v>
      </c>
      <c r="AA3153" s="83">
        <v>40.400000000000006</v>
      </c>
    </row>
    <row r="3154" spans="1:27" x14ac:dyDescent="0.25">
      <c r="A3154" t="s">
        <v>1529</v>
      </c>
      <c r="B3154" t="s">
        <v>1529</v>
      </c>
      <c r="C3154" t="s">
        <v>3291</v>
      </c>
      <c r="D3154" t="s">
        <v>3292</v>
      </c>
      <c r="E3154" t="s">
        <v>3293</v>
      </c>
      <c r="F3154" t="s">
        <v>2745</v>
      </c>
      <c r="G3154" t="s">
        <v>2310</v>
      </c>
      <c r="H3154" t="s">
        <v>3065</v>
      </c>
      <c r="I3154" t="s">
        <v>44</v>
      </c>
      <c r="J3154" t="s">
        <v>45</v>
      </c>
      <c r="K3154" t="s">
        <v>46</v>
      </c>
      <c r="L3154" t="s">
        <v>47</v>
      </c>
      <c r="M3154" t="s">
        <v>506</v>
      </c>
      <c r="N3154" t="s">
        <v>762</v>
      </c>
      <c r="O3154" t="s">
        <v>797</v>
      </c>
      <c r="P3154" t="s">
        <v>798</v>
      </c>
      <c r="Q3154" t="s">
        <v>799</v>
      </c>
      <c r="R3154" t="s">
        <v>131</v>
      </c>
      <c r="S3154" s="83">
        <v>25</v>
      </c>
      <c r="T3154" s="83">
        <v>0</v>
      </c>
      <c r="U3154" s="83">
        <v>25</v>
      </c>
      <c r="V3154" s="83">
        <v>0</v>
      </c>
      <c r="W3154" s="83">
        <v>0</v>
      </c>
      <c r="X3154" s="83">
        <v>0</v>
      </c>
      <c r="Y3154">
        <v>0</v>
      </c>
      <c r="Z3154" s="83">
        <v>2.5</v>
      </c>
      <c r="AA3154" s="83">
        <v>2.5</v>
      </c>
    </row>
    <row r="3155" spans="1:27" x14ac:dyDescent="0.25">
      <c r="A3155" t="s">
        <v>1529</v>
      </c>
      <c r="B3155" t="s">
        <v>1529</v>
      </c>
      <c r="C3155" t="s">
        <v>3291</v>
      </c>
      <c r="D3155" t="s">
        <v>3292</v>
      </c>
      <c r="E3155" t="s">
        <v>3293</v>
      </c>
      <c r="F3155" t="s">
        <v>2745</v>
      </c>
      <c r="G3155" t="s">
        <v>2310</v>
      </c>
      <c r="H3155" t="s">
        <v>3065</v>
      </c>
      <c r="I3155" t="s">
        <v>44</v>
      </c>
      <c r="J3155" t="s">
        <v>45</v>
      </c>
      <c r="K3155" t="s">
        <v>46</v>
      </c>
      <c r="L3155" t="s">
        <v>47</v>
      </c>
      <c r="M3155" t="s">
        <v>506</v>
      </c>
      <c r="N3155" t="s">
        <v>762</v>
      </c>
      <c r="O3155" t="s">
        <v>797</v>
      </c>
      <c r="P3155" t="s">
        <v>876</v>
      </c>
      <c r="Q3155" t="s">
        <v>877</v>
      </c>
      <c r="R3155" t="s">
        <v>131</v>
      </c>
      <c r="S3155" s="83">
        <v>566.46</v>
      </c>
      <c r="T3155" s="83">
        <v>1100</v>
      </c>
      <c r="U3155" s="83">
        <v>-533.54</v>
      </c>
      <c r="V3155" s="83">
        <v>0</v>
      </c>
      <c r="W3155" s="83">
        <v>0</v>
      </c>
      <c r="X3155" s="83">
        <v>8.473067866756395</v>
      </c>
      <c r="Y3155">
        <v>0</v>
      </c>
      <c r="Z3155" s="83">
        <v>-53.353999999999999</v>
      </c>
      <c r="AA3155" s="83">
        <v>-44.880932133243604</v>
      </c>
    </row>
    <row r="3156" spans="1:27" x14ac:dyDescent="0.25">
      <c r="A3156" t="s">
        <v>1529</v>
      </c>
      <c r="B3156" t="s">
        <v>1529</v>
      </c>
      <c r="C3156" t="s">
        <v>3291</v>
      </c>
      <c r="D3156" t="s">
        <v>3292</v>
      </c>
      <c r="E3156" t="s">
        <v>3293</v>
      </c>
      <c r="F3156" t="s">
        <v>2745</v>
      </c>
      <c r="G3156" t="s">
        <v>2310</v>
      </c>
      <c r="H3156" t="s">
        <v>3065</v>
      </c>
      <c r="I3156" t="s">
        <v>44</v>
      </c>
      <c r="J3156" t="s">
        <v>45</v>
      </c>
      <c r="K3156" t="s">
        <v>46</v>
      </c>
      <c r="L3156" t="s">
        <v>47</v>
      </c>
      <c r="M3156" t="s">
        <v>506</v>
      </c>
      <c r="N3156" t="s">
        <v>762</v>
      </c>
      <c r="O3156" t="s">
        <v>797</v>
      </c>
      <c r="P3156" t="s">
        <v>1059</v>
      </c>
      <c r="Q3156" t="s">
        <v>1060</v>
      </c>
      <c r="R3156" t="s">
        <v>131</v>
      </c>
      <c r="S3156" s="83">
        <v>343.34000000000003</v>
      </c>
      <c r="T3156" s="83">
        <v>110</v>
      </c>
      <c r="U3156" s="83">
        <v>233.34</v>
      </c>
      <c r="V3156" s="83">
        <v>0</v>
      </c>
      <c r="W3156" s="83">
        <v>0</v>
      </c>
      <c r="X3156" s="83">
        <v>0.84730678667563941</v>
      </c>
      <c r="Y3156">
        <v>0</v>
      </c>
      <c r="Z3156" s="83">
        <v>23.334</v>
      </c>
      <c r="AA3156" s="83">
        <v>24.181306786675638</v>
      </c>
    </row>
    <row r="3157" spans="1:27" x14ac:dyDescent="0.25">
      <c r="A3157" t="s">
        <v>1529</v>
      </c>
      <c r="B3157" t="s">
        <v>1529</v>
      </c>
      <c r="C3157" t="s">
        <v>3291</v>
      </c>
      <c r="D3157" t="s">
        <v>3292</v>
      </c>
      <c r="E3157" t="s">
        <v>3293</v>
      </c>
      <c r="F3157" t="s">
        <v>2745</v>
      </c>
      <c r="G3157" t="s">
        <v>2310</v>
      </c>
      <c r="H3157" t="s">
        <v>3065</v>
      </c>
      <c r="I3157" t="s">
        <v>44</v>
      </c>
      <c r="J3157" t="s">
        <v>45</v>
      </c>
      <c r="K3157" t="s">
        <v>46</v>
      </c>
      <c r="L3157" t="s">
        <v>47</v>
      </c>
      <c r="M3157" t="s">
        <v>506</v>
      </c>
      <c r="N3157" t="s">
        <v>762</v>
      </c>
      <c r="O3157" t="s">
        <v>763</v>
      </c>
      <c r="P3157" t="s">
        <v>819</v>
      </c>
      <c r="Q3157" t="s">
        <v>820</v>
      </c>
      <c r="R3157" t="s">
        <v>131</v>
      </c>
      <c r="S3157" s="83">
        <v>91</v>
      </c>
      <c r="T3157" s="83">
        <v>0</v>
      </c>
      <c r="U3157" s="83">
        <v>91</v>
      </c>
      <c r="V3157" s="83">
        <v>0</v>
      </c>
      <c r="W3157" s="83">
        <v>0</v>
      </c>
      <c r="X3157" s="83">
        <v>0</v>
      </c>
      <c r="Y3157">
        <v>0</v>
      </c>
      <c r="Z3157" s="83">
        <v>9.1</v>
      </c>
      <c r="AA3157" s="83">
        <v>9.1</v>
      </c>
    </row>
    <row r="3158" spans="1:27" x14ac:dyDescent="0.25">
      <c r="A3158" t="s">
        <v>1529</v>
      </c>
      <c r="B3158" t="s">
        <v>1529</v>
      </c>
      <c r="C3158" t="s">
        <v>3291</v>
      </c>
      <c r="D3158" t="s">
        <v>3292</v>
      </c>
      <c r="E3158" t="s">
        <v>3293</v>
      </c>
      <c r="F3158" t="s">
        <v>2745</v>
      </c>
      <c r="G3158" t="s">
        <v>2310</v>
      </c>
      <c r="H3158" t="s">
        <v>3065</v>
      </c>
      <c r="I3158" t="s">
        <v>44</v>
      </c>
      <c r="J3158" t="s">
        <v>45</v>
      </c>
      <c r="K3158" t="s">
        <v>46</v>
      </c>
      <c r="L3158" t="s">
        <v>47</v>
      </c>
      <c r="M3158" t="s">
        <v>506</v>
      </c>
      <c r="N3158" t="s">
        <v>513</v>
      </c>
      <c r="O3158" t="s">
        <v>1937</v>
      </c>
      <c r="P3158" t="s">
        <v>1938</v>
      </c>
      <c r="Q3158" t="s">
        <v>1939</v>
      </c>
      <c r="R3158" t="s">
        <v>131</v>
      </c>
      <c r="S3158" s="83">
        <v>0</v>
      </c>
      <c r="T3158" s="83">
        <v>375</v>
      </c>
      <c r="U3158" s="83">
        <v>-375</v>
      </c>
      <c r="V3158" s="83">
        <v>0</v>
      </c>
      <c r="W3158" s="83">
        <v>0</v>
      </c>
      <c r="X3158" s="83">
        <v>2.8885458636669528</v>
      </c>
      <c r="Y3158">
        <v>0</v>
      </c>
      <c r="Z3158" s="83">
        <v>-37.5</v>
      </c>
      <c r="AA3158" s="83">
        <v>-34.611454136333045</v>
      </c>
    </row>
    <row r="3159" spans="1:27" x14ac:dyDescent="0.25">
      <c r="A3159" t="s">
        <v>1529</v>
      </c>
      <c r="B3159" t="s">
        <v>1529</v>
      </c>
      <c r="C3159" t="s">
        <v>3291</v>
      </c>
      <c r="D3159" t="s">
        <v>3292</v>
      </c>
      <c r="E3159" t="s">
        <v>3293</v>
      </c>
      <c r="F3159" t="s">
        <v>2745</v>
      </c>
      <c r="G3159" t="s">
        <v>2310</v>
      </c>
      <c r="H3159" t="s">
        <v>3065</v>
      </c>
      <c r="I3159" t="s">
        <v>44</v>
      </c>
      <c r="J3159" t="s">
        <v>45</v>
      </c>
      <c r="K3159" t="s">
        <v>46</v>
      </c>
      <c r="L3159" t="s">
        <v>47</v>
      </c>
      <c r="M3159" t="s">
        <v>506</v>
      </c>
      <c r="N3159" t="s">
        <v>513</v>
      </c>
      <c r="O3159" t="s">
        <v>1937</v>
      </c>
      <c r="P3159" t="s">
        <v>1940</v>
      </c>
      <c r="Q3159" t="s">
        <v>1941</v>
      </c>
      <c r="R3159" t="s">
        <v>131</v>
      </c>
      <c r="S3159" s="83">
        <v>75</v>
      </c>
      <c r="T3159" s="83">
        <v>450</v>
      </c>
      <c r="U3159" s="83">
        <v>-375</v>
      </c>
      <c r="V3159" s="83">
        <v>0</v>
      </c>
      <c r="W3159" s="83">
        <v>0</v>
      </c>
      <c r="X3159" s="83">
        <v>3.466255036400343</v>
      </c>
      <c r="Y3159">
        <v>0</v>
      </c>
      <c r="Z3159" s="83">
        <v>-37.5</v>
      </c>
      <c r="AA3159" s="83">
        <v>-34.033744963599659</v>
      </c>
    </row>
    <row r="3160" spans="1:27" x14ac:dyDescent="0.25">
      <c r="A3160" t="s">
        <v>1529</v>
      </c>
      <c r="B3160" t="s">
        <v>1529</v>
      </c>
      <c r="C3160" t="s">
        <v>3291</v>
      </c>
      <c r="D3160" t="s">
        <v>3292</v>
      </c>
      <c r="E3160" t="s">
        <v>3293</v>
      </c>
      <c r="F3160" t="s">
        <v>2745</v>
      </c>
      <c r="G3160" t="s">
        <v>2310</v>
      </c>
      <c r="H3160" t="s">
        <v>3065</v>
      </c>
      <c r="I3160" t="s">
        <v>44</v>
      </c>
      <c r="J3160" t="s">
        <v>45</v>
      </c>
      <c r="K3160" t="s">
        <v>46</v>
      </c>
      <c r="L3160" t="s">
        <v>47</v>
      </c>
      <c r="M3160" t="s">
        <v>506</v>
      </c>
      <c r="N3160" t="s">
        <v>513</v>
      </c>
      <c r="O3160" t="s">
        <v>1937</v>
      </c>
      <c r="P3160" t="s">
        <v>2195</v>
      </c>
      <c r="Q3160" t="s">
        <v>2196</v>
      </c>
      <c r="R3160" t="s">
        <v>131</v>
      </c>
      <c r="S3160" s="83">
        <v>150</v>
      </c>
      <c r="T3160" s="83">
        <v>150</v>
      </c>
      <c r="U3160" s="83">
        <v>0</v>
      </c>
      <c r="V3160" s="83">
        <v>0</v>
      </c>
      <c r="W3160" s="83">
        <v>0</v>
      </c>
      <c r="X3160" s="83">
        <v>1.155418345466781</v>
      </c>
      <c r="Y3160">
        <v>0</v>
      </c>
      <c r="Z3160" s="83">
        <v>0</v>
      </c>
      <c r="AA3160" s="83">
        <v>1.1554183454667815</v>
      </c>
    </row>
    <row r="3161" spans="1:27" x14ac:dyDescent="0.25">
      <c r="A3161" t="s">
        <v>1529</v>
      </c>
      <c r="B3161" t="s">
        <v>1529</v>
      </c>
      <c r="C3161" t="s">
        <v>3291</v>
      </c>
      <c r="D3161" t="s">
        <v>3292</v>
      </c>
      <c r="E3161" t="s">
        <v>3293</v>
      </c>
      <c r="F3161" t="s">
        <v>2745</v>
      </c>
      <c r="G3161" t="s">
        <v>2310</v>
      </c>
      <c r="H3161" t="s">
        <v>3065</v>
      </c>
      <c r="I3161" t="s">
        <v>44</v>
      </c>
      <c r="J3161" t="s">
        <v>45</v>
      </c>
      <c r="K3161" t="s">
        <v>46</v>
      </c>
      <c r="L3161" t="s">
        <v>47</v>
      </c>
      <c r="M3161" t="s">
        <v>506</v>
      </c>
      <c r="N3161" t="s">
        <v>513</v>
      </c>
      <c r="O3161" t="s">
        <v>1937</v>
      </c>
      <c r="P3161" t="s">
        <v>2179</v>
      </c>
      <c r="Q3161" t="s">
        <v>2180</v>
      </c>
      <c r="R3161" t="s">
        <v>131</v>
      </c>
      <c r="S3161" s="83">
        <v>60</v>
      </c>
      <c r="T3161" s="83">
        <v>0</v>
      </c>
      <c r="U3161" s="83">
        <v>60</v>
      </c>
      <c r="V3161" s="83">
        <v>0</v>
      </c>
      <c r="W3161" s="83">
        <v>0</v>
      </c>
      <c r="X3161" s="83">
        <v>0</v>
      </c>
      <c r="Y3161">
        <v>0</v>
      </c>
      <c r="Z3161" s="83">
        <v>6</v>
      </c>
      <c r="AA3161" s="83">
        <v>6</v>
      </c>
    </row>
    <row r="3162" spans="1:27" x14ac:dyDescent="0.25">
      <c r="A3162" t="s">
        <v>1529</v>
      </c>
      <c r="B3162" t="s">
        <v>1529</v>
      </c>
      <c r="C3162" t="s">
        <v>3291</v>
      </c>
      <c r="D3162" t="s">
        <v>3292</v>
      </c>
      <c r="E3162" t="s">
        <v>3293</v>
      </c>
      <c r="F3162" t="s">
        <v>2745</v>
      </c>
      <c r="G3162" t="s">
        <v>2310</v>
      </c>
      <c r="H3162" t="s">
        <v>3065</v>
      </c>
      <c r="I3162" t="s">
        <v>44</v>
      </c>
      <c r="J3162" t="s">
        <v>45</v>
      </c>
      <c r="K3162" t="s">
        <v>46</v>
      </c>
      <c r="L3162" t="s">
        <v>47</v>
      </c>
      <c r="M3162" t="s">
        <v>320</v>
      </c>
      <c r="N3162" t="s">
        <v>321</v>
      </c>
      <c r="O3162" t="s">
        <v>322</v>
      </c>
      <c r="P3162" t="s">
        <v>323</v>
      </c>
      <c r="Q3162" t="s">
        <v>324</v>
      </c>
      <c r="R3162" t="s">
        <v>131</v>
      </c>
      <c r="S3162" s="83">
        <v>98</v>
      </c>
      <c r="T3162" s="83">
        <v>0</v>
      </c>
      <c r="U3162" s="83">
        <v>98</v>
      </c>
      <c r="V3162" s="83">
        <v>0</v>
      </c>
      <c r="W3162" s="83">
        <v>0</v>
      </c>
      <c r="X3162" s="83">
        <v>0</v>
      </c>
      <c r="Y3162">
        <v>0</v>
      </c>
      <c r="Z3162" s="83">
        <v>9.8000000000000007</v>
      </c>
      <c r="AA3162" s="83">
        <v>9.8000000000000007</v>
      </c>
    </row>
    <row r="3163" spans="1:27" x14ac:dyDescent="0.25">
      <c r="A3163" t="s">
        <v>1529</v>
      </c>
      <c r="B3163" t="s">
        <v>1529</v>
      </c>
      <c r="C3163" t="s">
        <v>3291</v>
      </c>
      <c r="D3163" t="s">
        <v>3292</v>
      </c>
      <c r="E3163" t="s">
        <v>3293</v>
      </c>
      <c r="F3163" t="s">
        <v>2745</v>
      </c>
      <c r="G3163" t="s">
        <v>2310</v>
      </c>
      <c r="H3163" t="s">
        <v>3065</v>
      </c>
      <c r="I3163" t="s">
        <v>44</v>
      </c>
      <c r="J3163" t="s">
        <v>45</v>
      </c>
      <c r="K3163" t="s">
        <v>46</v>
      </c>
      <c r="L3163" t="s">
        <v>47</v>
      </c>
      <c r="M3163" t="s">
        <v>320</v>
      </c>
      <c r="N3163" t="s">
        <v>800</v>
      </c>
      <c r="O3163" t="s">
        <v>1538</v>
      </c>
      <c r="P3163" t="s">
        <v>978</v>
      </c>
      <c r="Q3163" t="s">
        <v>979</v>
      </c>
      <c r="R3163" t="s">
        <v>131</v>
      </c>
      <c r="S3163" s="83">
        <v>540</v>
      </c>
      <c r="T3163" s="83">
        <v>0</v>
      </c>
      <c r="U3163" s="83">
        <v>540</v>
      </c>
      <c r="V3163" s="83">
        <v>0</v>
      </c>
      <c r="W3163" s="83">
        <v>0</v>
      </c>
      <c r="X3163" s="83">
        <v>0</v>
      </c>
      <c r="Y3163">
        <v>0</v>
      </c>
      <c r="Z3163" s="83">
        <v>54</v>
      </c>
      <c r="AA3163" s="83">
        <v>54</v>
      </c>
    </row>
    <row r="3164" spans="1:27" x14ac:dyDescent="0.25">
      <c r="A3164" t="s">
        <v>1529</v>
      </c>
      <c r="B3164" t="s">
        <v>1529</v>
      </c>
      <c r="C3164" t="s">
        <v>3291</v>
      </c>
      <c r="D3164" t="s">
        <v>3292</v>
      </c>
      <c r="E3164" t="s">
        <v>3293</v>
      </c>
      <c r="F3164" t="s">
        <v>2745</v>
      </c>
      <c r="G3164" t="s">
        <v>2310</v>
      </c>
      <c r="H3164" t="s">
        <v>3065</v>
      </c>
      <c r="I3164" t="s">
        <v>44</v>
      </c>
      <c r="J3164" t="s">
        <v>45</v>
      </c>
      <c r="K3164" t="s">
        <v>46</v>
      </c>
      <c r="L3164" t="s">
        <v>47</v>
      </c>
      <c r="M3164" t="s">
        <v>320</v>
      </c>
      <c r="N3164" t="s">
        <v>329</v>
      </c>
      <c r="O3164" t="s">
        <v>1538</v>
      </c>
      <c r="P3164" t="s">
        <v>1944</v>
      </c>
      <c r="Q3164" t="s">
        <v>1945</v>
      </c>
      <c r="R3164" t="s">
        <v>131</v>
      </c>
      <c r="S3164" s="83">
        <v>2587.5</v>
      </c>
      <c r="T3164" s="83">
        <v>0</v>
      </c>
      <c r="U3164" s="83">
        <v>2587.5</v>
      </c>
      <c r="V3164" s="83">
        <v>0</v>
      </c>
      <c r="W3164" s="83">
        <v>0</v>
      </c>
      <c r="X3164" s="83">
        <v>0</v>
      </c>
      <c r="Y3164">
        <v>0</v>
      </c>
      <c r="Z3164" s="83">
        <v>258.75</v>
      </c>
      <c r="AA3164" s="83">
        <v>258.75</v>
      </c>
    </row>
    <row r="3165" spans="1:27" x14ac:dyDescent="0.25">
      <c r="A3165" t="s">
        <v>1529</v>
      </c>
      <c r="B3165" t="s">
        <v>1529</v>
      </c>
      <c r="C3165" t="s">
        <v>3291</v>
      </c>
      <c r="D3165" t="s">
        <v>3292</v>
      </c>
      <c r="E3165" t="s">
        <v>3293</v>
      </c>
      <c r="F3165" t="s">
        <v>2745</v>
      </c>
      <c r="G3165" t="s">
        <v>2310</v>
      </c>
      <c r="H3165" t="s">
        <v>3065</v>
      </c>
      <c r="I3165" t="s">
        <v>44</v>
      </c>
      <c r="J3165" t="s">
        <v>45</v>
      </c>
      <c r="K3165" t="s">
        <v>102</v>
      </c>
      <c r="L3165" t="s">
        <v>103</v>
      </c>
      <c r="M3165" t="s">
        <v>516</v>
      </c>
      <c r="N3165" t="s">
        <v>674</v>
      </c>
      <c r="O3165" t="s">
        <v>880</v>
      </c>
      <c r="P3165" t="s">
        <v>881</v>
      </c>
      <c r="Q3165" t="s">
        <v>882</v>
      </c>
      <c r="R3165" t="s">
        <v>131</v>
      </c>
      <c r="S3165" s="83">
        <v>42.57</v>
      </c>
      <c r="T3165" s="83">
        <v>0</v>
      </c>
      <c r="U3165" s="83">
        <v>42.57</v>
      </c>
      <c r="V3165" s="83">
        <v>0</v>
      </c>
      <c r="W3165" s="83">
        <v>0</v>
      </c>
      <c r="X3165" s="83">
        <v>0</v>
      </c>
      <c r="Y3165">
        <v>0</v>
      </c>
      <c r="Z3165" s="83">
        <v>4.2570000000000006</v>
      </c>
      <c r="AA3165" s="83">
        <v>4.2570000000000006</v>
      </c>
    </row>
    <row r="3166" spans="1:27" x14ac:dyDescent="0.25">
      <c r="A3166" t="s">
        <v>1529</v>
      </c>
      <c r="B3166" t="s">
        <v>1529</v>
      </c>
      <c r="C3166" t="s">
        <v>3291</v>
      </c>
      <c r="D3166" t="s">
        <v>3292</v>
      </c>
      <c r="E3166" t="s">
        <v>3293</v>
      </c>
      <c r="F3166" t="s">
        <v>2745</v>
      </c>
      <c r="G3166" t="s">
        <v>2310</v>
      </c>
      <c r="H3166" t="s">
        <v>3065</v>
      </c>
      <c r="I3166" t="s">
        <v>44</v>
      </c>
      <c r="J3166" t="s">
        <v>45</v>
      </c>
      <c r="K3166" t="s">
        <v>102</v>
      </c>
      <c r="L3166" t="s">
        <v>103</v>
      </c>
      <c r="M3166" t="s">
        <v>516</v>
      </c>
      <c r="N3166" t="s">
        <v>674</v>
      </c>
      <c r="O3166" t="s">
        <v>675</v>
      </c>
      <c r="P3166" t="s">
        <v>676</v>
      </c>
      <c r="Q3166" t="s">
        <v>677</v>
      </c>
      <c r="R3166" t="s">
        <v>131</v>
      </c>
      <c r="S3166" s="83">
        <v>25.92</v>
      </c>
      <c r="T3166" s="83">
        <v>0</v>
      </c>
      <c r="U3166" s="83">
        <v>25.92</v>
      </c>
      <c r="V3166" s="83">
        <v>0</v>
      </c>
      <c r="W3166" s="83">
        <v>0</v>
      </c>
      <c r="X3166" s="83">
        <v>0</v>
      </c>
      <c r="Y3166">
        <v>0</v>
      </c>
      <c r="Z3166" s="83">
        <v>2.5920000000000005</v>
      </c>
      <c r="AA3166" s="83">
        <v>2.5920000000000005</v>
      </c>
    </row>
    <row r="3167" spans="1:27" x14ac:dyDescent="0.25">
      <c r="A3167" t="s">
        <v>1529</v>
      </c>
      <c r="B3167" t="s">
        <v>1529</v>
      </c>
      <c r="C3167" t="s">
        <v>3294</v>
      </c>
      <c r="D3167" t="s">
        <v>3256</v>
      </c>
      <c r="E3167" t="s">
        <v>3295</v>
      </c>
      <c r="F3167" t="s">
        <v>2745</v>
      </c>
      <c r="G3167" t="s">
        <v>2310</v>
      </c>
      <c r="H3167" t="s">
        <v>3296</v>
      </c>
      <c r="I3167" t="s">
        <v>59</v>
      </c>
      <c r="J3167" t="s">
        <v>127</v>
      </c>
      <c r="K3167" t="s">
        <v>75</v>
      </c>
      <c r="L3167" t="s">
        <v>76</v>
      </c>
      <c r="M3167" t="s">
        <v>133</v>
      </c>
      <c r="N3167" t="s">
        <v>149</v>
      </c>
      <c r="O3167" t="s">
        <v>150</v>
      </c>
      <c r="P3167" t="s">
        <v>376</v>
      </c>
      <c r="Q3167" t="s">
        <v>377</v>
      </c>
      <c r="R3167" t="s">
        <v>131</v>
      </c>
      <c r="S3167" s="83">
        <v>381</v>
      </c>
      <c r="T3167" s="83">
        <v>884.40000000000009</v>
      </c>
      <c r="U3167" s="83">
        <v>-503.40000000000009</v>
      </c>
      <c r="V3167" s="83">
        <v>0</v>
      </c>
      <c r="W3167" s="83">
        <v>0</v>
      </c>
      <c r="X3167" s="83">
        <v>6.8123465648721409</v>
      </c>
      <c r="Y3167">
        <v>0</v>
      </c>
      <c r="Z3167" s="83">
        <v>-50.34</v>
      </c>
      <c r="AA3167" s="83">
        <v>-43.527653435127846</v>
      </c>
    </row>
    <row r="3168" spans="1:27" x14ac:dyDescent="0.25">
      <c r="A3168" t="s">
        <v>1529</v>
      </c>
      <c r="B3168" t="s">
        <v>1529</v>
      </c>
      <c r="C3168" t="s">
        <v>3294</v>
      </c>
      <c r="D3168" t="s">
        <v>3256</v>
      </c>
      <c r="E3168" t="s">
        <v>3295</v>
      </c>
      <c r="F3168" t="s">
        <v>2745</v>
      </c>
      <c r="G3168" t="s">
        <v>2310</v>
      </c>
      <c r="H3168" t="s">
        <v>3296</v>
      </c>
      <c r="I3168" t="s">
        <v>59</v>
      </c>
      <c r="J3168" t="s">
        <v>127</v>
      </c>
      <c r="K3168" t="s">
        <v>75</v>
      </c>
      <c r="L3168" t="s">
        <v>76</v>
      </c>
      <c r="M3168" t="s">
        <v>133</v>
      </c>
      <c r="N3168" t="s">
        <v>149</v>
      </c>
      <c r="O3168" t="s">
        <v>150</v>
      </c>
      <c r="P3168" t="s">
        <v>307</v>
      </c>
      <c r="Q3168" t="s">
        <v>308</v>
      </c>
      <c r="R3168" t="s">
        <v>131</v>
      </c>
      <c r="S3168" s="83">
        <v>275.45999999999998</v>
      </c>
      <c r="T3168" s="83">
        <v>215.88</v>
      </c>
      <c r="U3168" s="83">
        <v>59.58</v>
      </c>
      <c r="V3168" s="83">
        <v>0</v>
      </c>
      <c r="W3168" s="83">
        <v>0</v>
      </c>
      <c r="X3168" s="83">
        <v>1.6628780827957912</v>
      </c>
      <c r="Y3168">
        <v>0</v>
      </c>
      <c r="Z3168" s="83">
        <v>5.9580000000000002</v>
      </c>
      <c r="AA3168" s="83">
        <v>7.6208780827957927</v>
      </c>
    </row>
    <row r="3169" spans="1:27" x14ac:dyDescent="0.25">
      <c r="A3169" t="s">
        <v>1529</v>
      </c>
      <c r="B3169" t="s">
        <v>1529</v>
      </c>
      <c r="C3169" t="s">
        <v>3294</v>
      </c>
      <c r="D3169" t="s">
        <v>3256</v>
      </c>
      <c r="E3169" t="s">
        <v>3295</v>
      </c>
      <c r="F3169" t="s">
        <v>2745</v>
      </c>
      <c r="G3169" t="s">
        <v>2310</v>
      </c>
      <c r="H3169" t="s">
        <v>3296</v>
      </c>
      <c r="I3169" t="s">
        <v>59</v>
      </c>
      <c r="J3169" t="s">
        <v>127</v>
      </c>
      <c r="K3169" t="s">
        <v>75</v>
      </c>
      <c r="L3169" t="s">
        <v>76</v>
      </c>
      <c r="M3169" t="s">
        <v>133</v>
      </c>
      <c r="N3169" t="s">
        <v>149</v>
      </c>
      <c r="O3169" t="s">
        <v>150</v>
      </c>
      <c r="P3169" t="s">
        <v>2334</v>
      </c>
      <c r="Q3169" t="s">
        <v>2335</v>
      </c>
      <c r="R3169" t="s">
        <v>131</v>
      </c>
      <c r="S3169" s="83">
        <v>0</v>
      </c>
      <c r="T3169" s="83">
        <v>102.8</v>
      </c>
      <c r="U3169" s="83">
        <v>-102.8</v>
      </c>
      <c r="V3169" s="83">
        <v>0</v>
      </c>
      <c r="W3169" s="83">
        <v>0</v>
      </c>
      <c r="X3169" s="83">
        <v>0.79184670609323382</v>
      </c>
      <c r="Y3169">
        <v>0</v>
      </c>
      <c r="Z3169" s="83">
        <v>-10.280000000000001</v>
      </c>
      <c r="AA3169" s="83">
        <v>-9.4881532939067679</v>
      </c>
    </row>
    <row r="3170" spans="1:27" x14ac:dyDescent="0.25">
      <c r="A3170" t="s">
        <v>1529</v>
      </c>
      <c r="B3170" t="s">
        <v>1529</v>
      </c>
      <c r="C3170" t="s">
        <v>3294</v>
      </c>
      <c r="D3170" t="s">
        <v>3256</v>
      </c>
      <c r="E3170" t="s">
        <v>3295</v>
      </c>
      <c r="F3170" t="s">
        <v>2745</v>
      </c>
      <c r="G3170" t="s">
        <v>2310</v>
      </c>
      <c r="H3170" t="s">
        <v>3296</v>
      </c>
      <c r="I3170" t="s">
        <v>59</v>
      </c>
      <c r="J3170" t="s">
        <v>127</v>
      </c>
      <c r="K3170" t="s">
        <v>75</v>
      </c>
      <c r="L3170" t="s">
        <v>76</v>
      </c>
      <c r="M3170" t="s">
        <v>648</v>
      </c>
      <c r="N3170" t="s">
        <v>649</v>
      </c>
      <c r="O3170" t="s">
        <v>650</v>
      </c>
      <c r="P3170" t="s">
        <v>651</v>
      </c>
      <c r="Q3170" t="s">
        <v>652</v>
      </c>
      <c r="R3170" t="s">
        <v>131</v>
      </c>
      <c r="S3170" s="83">
        <v>0</v>
      </c>
      <c r="T3170" s="83">
        <v>24.48</v>
      </c>
      <c r="U3170" s="83">
        <v>-24.48</v>
      </c>
      <c r="V3170" s="83">
        <v>0</v>
      </c>
      <c r="W3170" s="83">
        <v>0</v>
      </c>
      <c r="X3170" s="83">
        <v>0.18856427398017864</v>
      </c>
      <c r="Y3170">
        <v>0</v>
      </c>
      <c r="Z3170" s="83">
        <v>-2.4480000000000004</v>
      </c>
      <c r="AA3170" s="83">
        <v>-2.2594357260198219</v>
      </c>
    </row>
    <row r="3171" spans="1:27" x14ac:dyDescent="0.25">
      <c r="A3171" t="s">
        <v>1529</v>
      </c>
      <c r="B3171" t="s">
        <v>1529</v>
      </c>
      <c r="C3171" t="s">
        <v>3294</v>
      </c>
      <c r="D3171" t="s">
        <v>3256</v>
      </c>
      <c r="E3171" t="s">
        <v>3295</v>
      </c>
      <c r="F3171" t="s">
        <v>2745</v>
      </c>
      <c r="G3171" t="s">
        <v>2310</v>
      </c>
      <c r="H3171" t="s">
        <v>3296</v>
      </c>
      <c r="I3171" t="s">
        <v>59</v>
      </c>
      <c r="J3171" t="s">
        <v>127</v>
      </c>
      <c r="K3171" t="s">
        <v>75</v>
      </c>
      <c r="L3171" t="s">
        <v>76</v>
      </c>
      <c r="M3171" t="s">
        <v>648</v>
      </c>
      <c r="N3171" t="s">
        <v>649</v>
      </c>
      <c r="O3171" t="s">
        <v>1147</v>
      </c>
      <c r="P3171" t="s">
        <v>1148</v>
      </c>
      <c r="Q3171" t="s">
        <v>1149</v>
      </c>
      <c r="R3171" t="s">
        <v>131</v>
      </c>
      <c r="S3171" s="83">
        <v>0</v>
      </c>
      <c r="T3171" s="83">
        <v>131.15</v>
      </c>
      <c r="U3171" s="83">
        <v>-131.15</v>
      </c>
      <c r="V3171" s="83">
        <v>0</v>
      </c>
      <c r="W3171" s="83">
        <v>0</v>
      </c>
      <c r="X3171" s="83">
        <v>1.0102207733864557</v>
      </c>
      <c r="Y3171">
        <v>0</v>
      </c>
      <c r="Z3171" s="83">
        <v>-13.115</v>
      </c>
      <c r="AA3171" s="83">
        <v>-12.104779226613545</v>
      </c>
    </row>
    <row r="3172" spans="1:27" x14ac:dyDescent="0.25">
      <c r="A3172" t="s">
        <v>1529</v>
      </c>
      <c r="B3172" t="s">
        <v>1529</v>
      </c>
      <c r="C3172" t="s">
        <v>3294</v>
      </c>
      <c r="D3172" t="s">
        <v>3256</v>
      </c>
      <c r="E3172" t="s">
        <v>3295</v>
      </c>
      <c r="F3172" t="s">
        <v>2745</v>
      </c>
      <c r="G3172" t="s">
        <v>2310</v>
      </c>
      <c r="H3172" t="s">
        <v>3296</v>
      </c>
      <c r="I3172" t="s">
        <v>59</v>
      </c>
      <c r="J3172" t="s">
        <v>193</v>
      </c>
      <c r="K3172" t="s">
        <v>60</v>
      </c>
      <c r="L3172" t="s">
        <v>61</v>
      </c>
      <c r="M3172" t="s">
        <v>194</v>
      </c>
      <c r="N3172" t="s">
        <v>656</v>
      </c>
      <c r="O3172" t="s">
        <v>657</v>
      </c>
      <c r="P3172" t="s">
        <v>1150</v>
      </c>
      <c r="Q3172" t="s">
        <v>1151</v>
      </c>
      <c r="R3172" t="s">
        <v>131</v>
      </c>
      <c r="S3172" s="83">
        <v>272.58</v>
      </c>
      <c r="T3172" s="83">
        <v>407.52000000000004</v>
      </c>
      <c r="U3172" s="83">
        <v>-134.94000000000005</v>
      </c>
      <c r="V3172" s="83">
        <v>0</v>
      </c>
      <c r="W3172" s="83">
        <v>0</v>
      </c>
      <c r="X3172" s="83">
        <v>3.1390405609641507</v>
      </c>
      <c r="Y3172">
        <v>0</v>
      </c>
      <c r="Z3172" s="83">
        <v>-13.494000000000003</v>
      </c>
      <c r="AA3172" s="83">
        <v>-10.354959439035849</v>
      </c>
    </row>
    <row r="3173" spans="1:27" x14ac:dyDescent="0.25">
      <c r="A3173" t="s">
        <v>1529</v>
      </c>
      <c r="B3173" t="s">
        <v>1529</v>
      </c>
      <c r="C3173" t="s">
        <v>3294</v>
      </c>
      <c r="D3173" t="s">
        <v>3256</v>
      </c>
      <c r="E3173" t="s">
        <v>3295</v>
      </c>
      <c r="F3173" t="s">
        <v>2745</v>
      </c>
      <c r="G3173" t="s">
        <v>2310</v>
      </c>
      <c r="H3173" t="s">
        <v>3296</v>
      </c>
      <c r="I3173" t="s">
        <v>59</v>
      </c>
      <c r="J3173" t="s">
        <v>193</v>
      </c>
      <c r="K3173" t="s">
        <v>60</v>
      </c>
      <c r="L3173" t="s">
        <v>61</v>
      </c>
      <c r="M3173" t="s">
        <v>194</v>
      </c>
      <c r="N3173" t="s">
        <v>750</v>
      </c>
      <c r="O3173" t="s">
        <v>751</v>
      </c>
      <c r="P3173" t="s">
        <v>1152</v>
      </c>
      <c r="Q3173" t="s">
        <v>1153</v>
      </c>
      <c r="R3173" t="s">
        <v>131</v>
      </c>
      <c r="S3173" s="83">
        <v>902.16</v>
      </c>
      <c r="T3173" s="83">
        <v>506.1</v>
      </c>
      <c r="U3173" s="83">
        <v>396.05999999999995</v>
      </c>
      <c r="V3173" s="83">
        <v>0</v>
      </c>
      <c r="W3173" s="83">
        <v>0</v>
      </c>
      <c r="X3173" s="83">
        <v>3.8983814976049191</v>
      </c>
      <c r="Y3173">
        <v>0</v>
      </c>
      <c r="Z3173" s="83">
        <v>39.606000000000002</v>
      </c>
      <c r="AA3173" s="83">
        <v>43.504381497604918</v>
      </c>
    </row>
    <row r="3174" spans="1:27" x14ac:dyDescent="0.25">
      <c r="A3174" t="s">
        <v>1529</v>
      </c>
      <c r="B3174" t="s">
        <v>1529</v>
      </c>
      <c r="C3174" t="s">
        <v>3294</v>
      </c>
      <c r="D3174" t="s">
        <v>3256</v>
      </c>
      <c r="E3174" t="s">
        <v>3295</v>
      </c>
      <c r="F3174" t="s">
        <v>2745</v>
      </c>
      <c r="G3174" t="s">
        <v>2310</v>
      </c>
      <c r="H3174" t="s">
        <v>3296</v>
      </c>
      <c r="I3174" t="s">
        <v>59</v>
      </c>
      <c r="J3174" t="s">
        <v>193</v>
      </c>
      <c r="K3174" t="s">
        <v>60</v>
      </c>
      <c r="L3174" t="s">
        <v>61</v>
      </c>
      <c r="M3174" t="s">
        <v>194</v>
      </c>
      <c r="N3174" t="s">
        <v>750</v>
      </c>
      <c r="O3174" t="s">
        <v>751</v>
      </c>
      <c r="P3174" t="s">
        <v>1154</v>
      </c>
      <c r="Q3174" t="s">
        <v>1155</v>
      </c>
      <c r="R3174" t="s">
        <v>131</v>
      </c>
      <c r="S3174" s="83">
        <v>24.33</v>
      </c>
      <c r="T3174" s="83">
        <v>98.4</v>
      </c>
      <c r="U3174" s="83">
        <v>-74.070000000000007</v>
      </c>
      <c r="V3174" s="83">
        <v>0</v>
      </c>
      <c r="W3174" s="83">
        <v>0</v>
      </c>
      <c r="X3174" s="83">
        <v>0.75795443462620837</v>
      </c>
      <c r="Y3174">
        <v>0</v>
      </c>
      <c r="Z3174" s="83">
        <v>-7.4070000000000018</v>
      </c>
      <c r="AA3174" s="83">
        <v>-6.6490455653737932</v>
      </c>
    </row>
    <row r="3175" spans="1:27" x14ac:dyDescent="0.25">
      <c r="A3175" t="s">
        <v>1529</v>
      </c>
      <c r="B3175" t="s">
        <v>1529</v>
      </c>
      <c r="C3175" t="s">
        <v>3294</v>
      </c>
      <c r="D3175" t="s">
        <v>3256</v>
      </c>
      <c r="E3175" t="s">
        <v>3295</v>
      </c>
      <c r="F3175" t="s">
        <v>2745</v>
      </c>
      <c r="G3175" t="s">
        <v>2310</v>
      </c>
      <c r="H3175" t="s">
        <v>3296</v>
      </c>
      <c r="I3175" t="s">
        <v>59</v>
      </c>
      <c r="J3175" t="s">
        <v>193</v>
      </c>
      <c r="K3175" t="s">
        <v>60</v>
      </c>
      <c r="L3175" t="s">
        <v>61</v>
      </c>
      <c r="M3175" t="s">
        <v>194</v>
      </c>
      <c r="N3175" t="s">
        <v>199</v>
      </c>
      <c r="O3175" t="s">
        <v>200</v>
      </c>
      <c r="P3175" t="s">
        <v>201</v>
      </c>
      <c r="Q3175" t="s">
        <v>202</v>
      </c>
      <c r="R3175" t="s">
        <v>131</v>
      </c>
      <c r="S3175" s="83">
        <v>14.31</v>
      </c>
      <c r="T3175" s="83">
        <v>30.21</v>
      </c>
      <c r="U3175" s="83">
        <v>-15.9</v>
      </c>
      <c r="V3175" s="83">
        <v>0</v>
      </c>
      <c r="W3175" s="83">
        <v>0</v>
      </c>
      <c r="X3175" s="83">
        <v>0.2327012547770097</v>
      </c>
      <c r="Y3175">
        <v>0</v>
      </c>
      <c r="Z3175" s="83">
        <v>-1.5899999999999999</v>
      </c>
      <c r="AA3175" s="83">
        <v>-1.3572987452229905</v>
      </c>
    </row>
    <row r="3176" spans="1:27" x14ac:dyDescent="0.25">
      <c r="A3176" t="s">
        <v>1529</v>
      </c>
      <c r="B3176" t="s">
        <v>1529</v>
      </c>
      <c r="C3176" t="s">
        <v>3294</v>
      </c>
      <c r="D3176" t="s">
        <v>3256</v>
      </c>
      <c r="E3176" t="s">
        <v>3295</v>
      </c>
      <c r="F3176" t="s">
        <v>2745</v>
      </c>
      <c r="G3176" t="s">
        <v>2310</v>
      </c>
      <c r="H3176" t="s">
        <v>3296</v>
      </c>
      <c r="I3176" t="s">
        <v>59</v>
      </c>
      <c r="J3176" t="s">
        <v>193</v>
      </c>
      <c r="K3176" t="s">
        <v>60</v>
      </c>
      <c r="L3176" t="s">
        <v>61</v>
      </c>
      <c r="M3176" t="s">
        <v>194</v>
      </c>
      <c r="N3176" t="s">
        <v>347</v>
      </c>
      <c r="O3176" t="s">
        <v>348</v>
      </c>
      <c r="P3176" t="s">
        <v>1158</v>
      </c>
      <c r="Q3176" t="s">
        <v>1159</v>
      </c>
      <c r="R3176" t="s">
        <v>131</v>
      </c>
      <c r="S3176" s="83">
        <v>35.36</v>
      </c>
      <c r="T3176" s="83">
        <v>48.3</v>
      </c>
      <c r="U3176" s="83">
        <v>-12.939999999999998</v>
      </c>
      <c r="V3176" s="83">
        <v>0</v>
      </c>
      <c r="W3176" s="83">
        <v>0</v>
      </c>
      <c r="X3176" s="83">
        <v>0.37204470724030347</v>
      </c>
      <c r="Y3176">
        <v>0</v>
      </c>
      <c r="Z3176" s="83">
        <v>-1.294</v>
      </c>
      <c r="AA3176" s="83">
        <v>-0.92195529275969657</v>
      </c>
    </row>
    <row r="3177" spans="1:27" x14ac:dyDescent="0.25">
      <c r="A3177" t="s">
        <v>1529</v>
      </c>
      <c r="B3177" t="s">
        <v>1529</v>
      </c>
      <c r="C3177" t="s">
        <v>3294</v>
      </c>
      <c r="D3177" t="s">
        <v>3256</v>
      </c>
      <c r="E3177" t="s">
        <v>3295</v>
      </c>
      <c r="F3177" t="s">
        <v>2745</v>
      </c>
      <c r="G3177" t="s">
        <v>2310</v>
      </c>
      <c r="H3177" t="s">
        <v>3296</v>
      </c>
      <c r="I3177" t="s">
        <v>59</v>
      </c>
      <c r="J3177" t="s">
        <v>193</v>
      </c>
      <c r="K3177" t="s">
        <v>60</v>
      </c>
      <c r="L3177" t="s">
        <v>61</v>
      </c>
      <c r="M3177" t="s">
        <v>194</v>
      </c>
      <c r="N3177" t="s">
        <v>311</v>
      </c>
      <c r="O3177" t="s">
        <v>894</v>
      </c>
      <c r="P3177" t="s">
        <v>895</v>
      </c>
      <c r="Q3177" t="s">
        <v>896</v>
      </c>
      <c r="R3177" t="s">
        <v>131</v>
      </c>
      <c r="S3177" s="83">
        <v>1680</v>
      </c>
      <c r="T3177" s="83">
        <v>1730.94</v>
      </c>
      <c r="U3177" s="83">
        <v>-50.940000000000055</v>
      </c>
      <c r="V3177" s="83">
        <v>0</v>
      </c>
      <c r="W3177" s="83">
        <v>0</v>
      </c>
      <c r="X3177" s="83">
        <v>13.333065539348466</v>
      </c>
      <c r="Y3177">
        <v>0</v>
      </c>
      <c r="Z3177" s="83">
        <v>-5.0940000000000225</v>
      </c>
      <c r="AA3177" s="83">
        <v>8.2390655393484451</v>
      </c>
    </row>
    <row r="3178" spans="1:27" x14ac:dyDescent="0.25">
      <c r="A3178" t="s">
        <v>1529</v>
      </c>
      <c r="B3178" t="s">
        <v>1529</v>
      </c>
      <c r="C3178" t="s">
        <v>3294</v>
      </c>
      <c r="D3178" t="s">
        <v>3256</v>
      </c>
      <c r="E3178" t="s">
        <v>3295</v>
      </c>
      <c r="F3178" t="s">
        <v>2745</v>
      </c>
      <c r="G3178" t="s">
        <v>2310</v>
      </c>
      <c r="H3178" t="s">
        <v>3296</v>
      </c>
      <c r="I3178" t="s">
        <v>59</v>
      </c>
      <c r="J3178" t="s">
        <v>193</v>
      </c>
      <c r="K3178" t="s">
        <v>60</v>
      </c>
      <c r="L3178" t="s">
        <v>61</v>
      </c>
      <c r="M3178" t="s">
        <v>194</v>
      </c>
      <c r="N3178" t="s">
        <v>1916</v>
      </c>
      <c r="O3178" t="s">
        <v>1495</v>
      </c>
      <c r="P3178" t="s">
        <v>1921</v>
      </c>
      <c r="Q3178" t="s">
        <v>1922</v>
      </c>
      <c r="R3178" t="s">
        <v>131</v>
      </c>
      <c r="S3178" s="83">
        <v>26.41</v>
      </c>
      <c r="T3178" s="83">
        <v>28.64</v>
      </c>
      <c r="U3178" s="83">
        <v>-2.2300000000000004</v>
      </c>
      <c r="V3178" s="83">
        <v>0</v>
      </c>
      <c r="W3178" s="83">
        <v>0</v>
      </c>
      <c r="X3178" s="83">
        <v>0.22060787609445737</v>
      </c>
      <c r="Y3178">
        <v>0</v>
      </c>
      <c r="Z3178" s="83">
        <v>-0.22300000000000031</v>
      </c>
      <c r="AA3178" s="83">
        <v>-2.3921239055431087E-3</v>
      </c>
    </row>
    <row r="3179" spans="1:27" x14ac:dyDescent="0.25">
      <c r="A3179" t="s">
        <v>1529</v>
      </c>
      <c r="B3179" t="s">
        <v>1529</v>
      </c>
      <c r="C3179" t="s">
        <v>3294</v>
      </c>
      <c r="D3179" t="s">
        <v>3256</v>
      </c>
      <c r="E3179" t="s">
        <v>3295</v>
      </c>
      <c r="F3179" t="s">
        <v>2745</v>
      </c>
      <c r="G3179" t="s">
        <v>2310</v>
      </c>
      <c r="H3179" t="s">
        <v>3296</v>
      </c>
      <c r="I3179" t="s">
        <v>59</v>
      </c>
      <c r="J3179" t="s">
        <v>193</v>
      </c>
      <c r="K3179" t="s">
        <v>60</v>
      </c>
      <c r="L3179" t="s">
        <v>61</v>
      </c>
      <c r="M3179" t="s">
        <v>194</v>
      </c>
      <c r="N3179" t="s">
        <v>1916</v>
      </c>
      <c r="O3179" t="s">
        <v>1495</v>
      </c>
      <c r="P3179" t="s">
        <v>1919</v>
      </c>
      <c r="Q3179" t="s">
        <v>1920</v>
      </c>
      <c r="R3179" t="s">
        <v>131</v>
      </c>
      <c r="S3179" s="83">
        <v>0</v>
      </c>
      <c r="T3179" s="83">
        <v>390.6</v>
      </c>
      <c r="U3179" s="83">
        <v>-390.6</v>
      </c>
      <c r="V3179" s="83">
        <v>0</v>
      </c>
      <c r="W3179" s="83">
        <v>0</v>
      </c>
      <c r="X3179" s="83">
        <v>3.0087093715954976</v>
      </c>
      <c r="Y3179">
        <v>0</v>
      </c>
      <c r="Z3179" s="83">
        <v>-39.06</v>
      </c>
      <c r="AA3179" s="83">
        <v>-36.051290628404502</v>
      </c>
    </row>
    <row r="3180" spans="1:27" x14ac:dyDescent="0.25">
      <c r="A3180" t="s">
        <v>1529</v>
      </c>
      <c r="B3180" t="s">
        <v>1529</v>
      </c>
      <c r="C3180" t="s">
        <v>3294</v>
      </c>
      <c r="D3180" t="s">
        <v>3256</v>
      </c>
      <c r="E3180" t="s">
        <v>3295</v>
      </c>
      <c r="F3180" t="s">
        <v>2745</v>
      </c>
      <c r="G3180" t="s">
        <v>2310</v>
      </c>
      <c r="H3180" t="s">
        <v>3296</v>
      </c>
      <c r="I3180" t="s">
        <v>59</v>
      </c>
      <c r="J3180" t="s">
        <v>193</v>
      </c>
      <c r="K3180" t="s">
        <v>62</v>
      </c>
      <c r="L3180" t="s">
        <v>63</v>
      </c>
      <c r="M3180" t="s">
        <v>1168</v>
      </c>
      <c r="N3180" t="s">
        <v>1169</v>
      </c>
      <c r="O3180" t="s">
        <v>1170</v>
      </c>
      <c r="P3180" t="s">
        <v>1171</v>
      </c>
      <c r="Q3180" t="s">
        <v>1172</v>
      </c>
      <c r="R3180" t="s">
        <v>131</v>
      </c>
      <c r="S3180" s="83">
        <v>323.76</v>
      </c>
      <c r="T3180" s="83">
        <v>439.84999999999997</v>
      </c>
      <c r="U3180" s="83">
        <v>-116.08999999999997</v>
      </c>
      <c r="V3180" s="83">
        <v>0</v>
      </c>
      <c r="W3180" s="83">
        <v>0</v>
      </c>
      <c r="X3180" s="83">
        <v>3.3880717283570907</v>
      </c>
      <c r="Y3180">
        <v>0</v>
      </c>
      <c r="Z3180" s="83">
        <v>-11.608999999999995</v>
      </c>
      <c r="AA3180" s="83">
        <v>-8.2209282716429044</v>
      </c>
    </row>
    <row r="3181" spans="1:27" x14ac:dyDescent="0.25">
      <c r="A3181" t="s">
        <v>1529</v>
      </c>
      <c r="B3181" t="s">
        <v>1529</v>
      </c>
      <c r="C3181" t="s">
        <v>3294</v>
      </c>
      <c r="D3181" t="s">
        <v>3256</v>
      </c>
      <c r="E3181" t="s">
        <v>3295</v>
      </c>
      <c r="F3181" t="s">
        <v>2745</v>
      </c>
      <c r="G3181" t="s">
        <v>2310</v>
      </c>
      <c r="H3181" t="s">
        <v>3296</v>
      </c>
      <c r="I3181" t="s">
        <v>59</v>
      </c>
      <c r="J3181" t="s">
        <v>193</v>
      </c>
      <c r="K3181" t="s">
        <v>62</v>
      </c>
      <c r="L3181" t="s">
        <v>63</v>
      </c>
      <c r="M3181" t="s">
        <v>660</v>
      </c>
      <c r="N3181" t="s">
        <v>661</v>
      </c>
      <c r="O3181" t="s">
        <v>662</v>
      </c>
      <c r="P3181" t="s">
        <v>1037</v>
      </c>
      <c r="Q3181" t="s">
        <v>1038</v>
      </c>
      <c r="R3181" t="s">
        <v>131</v>
      </c>
      <c r="S3181" s="83">
        <v>0</v>
      </c>
      <c r="T3181" s="83">
        <v>278.64</v>
      </c>
      <c r="U3181" s="83">
        <v>-278.64</v>
      </c>
      <c r="V3181" s="83">
        <v>0</v>
      </c>
      <c r="W3181" s="83">
        <v>0</v>
      </c>
      <c r="X3181" s="83">
        <v>2.1463051185390922</v>
      </c>
      <c r="Y3181">
        <v>0</v>
      </c>
      <c r="Z3181" s="83">
        <v>-27.864000000000001</v>
      </c>
      <c r="AA3181" s="83">
        <v>-25.717694881460908</v>
      </c>
    </row>
    <row r="3182" spans="1:27" x14ac:dyDescent="0.25">
      <c r="A3182" t="s">
        <v>1529</v>
      </c>
      <c r="B3182" t="s">
        <v>1529</v>
      </c>
      <c r="C3182" t="s">
        <v>3294</v>
      </c>
      <c r="D3182" t="s">
        <v>3256</v>
      </c>
      <c r="E3182" t="s">
        <v>3295</v>
      </c>
      <c r="F3182" t="s">
        <v>2745</v>
      </c>
      <c r="G3182" t="s">
        <v>2310</v>
      </c>
      <c r="H3182" t="s">
        <v>3296</v>
      </c>
      <c r="I3182" t="s">
        <v>59</v>
      </c>
      <c r="J3182" t="s">
        <v>193</v>
      </c>
      <c r="K3182" t="s">
        <v>62</v>
      </c>
      <c r="L3182" t="s">
        <v>63</v>
      </c>
      <c r="M3182" t="s">
        <v>660</v>
      </c>
      <c r="N3182" t="s">
        <v>661</v>
      </c>
      <c r="O3182" t="s">
        <v>662</v>
      </c>
      <c r="P3182" t="s">
        <v>663</v>
      </c>
      <c r="Q3182" t="s">
        <v>664</v>
      </c>
      <c r="R3182" t="s">
        <v>131</v>
      </c>
      <c r="S3182" s="83">
        <v>4529.12</v>
      </c>
      <c r="T3182" s="83">
        <v>4999.6400000000003</v>
      </c>
      <c r="U3182" s="83">
        <v>-470.52000000000044</v>
      </c>
      <c r="V3182" s="83">
        <v>0</v>
      </c>
      <c r="W3182" s="83">
        <v>0</v>
      </c>
      <c r="X3182" s="83">
        <v>38.511171844863583</v>
      </c>
      <c r="Y3182">
        <v>0</v>
      </c>
      <c r="Z3182" s="83">
        <v>-47.051999999999964</v>
      </c>
      <c r="AA3182" s="83">
        <v>-8.5408281551364098</v>
      </c>
    </row>
    <row r="3183" spans="1:27" x14ac:dyDescent="0.25">
      <c r="A3183" t="s">
        <v>1529</v>
      </c>
      <c r="B3183" t="s">
        <v>1529</v>
      </c>
      <c r="C3183" t="s">
        <v>3294</v>
      </c>
      <c r="D3183" t="s">
        <v>3256</v>
      </c>
      <c r="E3183" t="s">
        <v>3295</v>
      </c>
      <c r="F3183" t="s">
        <v>2745</v>
      </c>
      <c r="G3183" t="s">
        <v>2310</v>
      </c>
      <c r="H3183" t="s">
        <v>3296</v>
      </c>
      <c r="I3183" t="s">
        <v>59</v>
      </c>
      <c r="J3183" t="s">
        <v>193</v>
      </c>
      <c r="K3183" t="s">
        <v>62</v>
      </c>
      <c r="L3183" t="s">
        <v>63</v>
      </c>
      <c r="M3183" t="s">
        <v>660</v>
      </c>
      <c r="N3183" t="s">
        <v>661</v>
      </c>
      <c r="O3183" t="s">
        <v>662</v>
      </c>
      <c r="P3183" t="s">
        <v>1166</v>
      </c>
      <c r="Q3183" t="s">
        <v>1167</v>
      </c>
      <c r="R3183" t="s">
        <v>131</v>
      </c>
      <c r="S3183" s="83">
        <v>5312.7199999999993</v>
      </c>
      <c r="T3183" s="83">
        <v>7704.63</v>
      </c>
      <c r="U3183" s="83">
        <v>-2391.9100000000008</v>
      </c>
      <c r="V3183" s="83">
        <v>0</v>
      </c>
      <c r="W3183" s="83">
        <v>0</v>
      </c>
      <c r="X3183" s="83">
        <v>59.347138980224827</v>
      </c>
      <c r="Y3183">
        <v>0</v>
      </c>
      <c r="Z3183" s="83">
        <v>-239.19100000000003</v>
      </c>
      <c r="AA3183" s="83">
        <v>-179.8438610197752</v>
      </c>
    </row>
    <row r="3184" spans="1:27" x14ac:dyDescent="0.25">
      <c r="A3184" t="s">
        <v>1529</v>
      </c>
      <c r="B3184" t="s">
        <v>1529</v>
      </c>
      <c r="C3184" t="s">
        <v>3294</v>
      </c>
      <c r="D3184" t="s">
        <v>3256</v>
      </c>
      <c r="E3184" t="s">
        <v>3295</v>
      </c>
      <c r="F3184" t="s">
        <v>2745</v>
      </c>
      <c r="G3184" t="s">
        <v>2310</v>
      </c>
      <c r="H3184" t="s">
        <v>3296</v>
      </c>
      <c r="I3184" t="s">
        <v>59</v>
      </c>
      <c r="J3184" t="s">
        <v>193</v>
      </c>
      <c r="K3184" t="s">
        <v>64</v>
      </c>
      <c r="L3184" t="s">
        <v>65</v>
      </c>
      <c r="M3184" t="s">
        <v>315</v>
      </c>
      <c r="N3184" t="s">
        <v>316</v>
      </c>
      <c r="O3184" t="s">
        <v>317</v>
      </c>
      <c r="P3184" t="s">
        <v>1190</v>
      </c>
      <c r="Q3184" t="s">
        <v>1191</v>
      </c>
      <c r="R3184" t="s">
        <v>131</v>
      </c>
      <c r="S3184" s="83">
        <v>52.6</v>
      </c>
      <c r="T3184" s="83">
        <v>53.2</v>
      </c>
      <c r="U3184" s="83">
        <v>-0.60000000000000142</v>
      </c>
      <c r="V3184" s="83">
        <v>0</v>
      </c>
      <c r="W3184" s="83">
        <v>0</v>
      </c>
      <c r="X3184" s="83">
        <v>0.40978837319221834</v>
      </c>
      <c r="Y3184">
        <v>0</v>
      </c>
      <c r="Z3184" s="83">
        <v>-5.9999999999999609E-2</v>
      </c>
      <c r="AA3184" s="83">
        <v>0.34978837319221867</v>
      </c>
    </row>
    <row r="3185" spans="1:27" x14ac:dyDescent="0.25">
      <c r="A3185" t="s">
        <v>1529</v>
      </c>
      <c r="B3185" t="s">
        <v>1529</v>
      </c>
      <c r="C3185" t="s">
        <v>3294</v>
      </c>
      <c r="D3185" t="s">
        <v>3256</v>
      </c>
      <c r="E3185" t="s">
        <v>3295</v>
      </c>
      <c r="F3185" t="s">
        <v>2745</v>
      </c>
      <c r="G3185" t="s">
        <v>2310</v>
      </c>
      <c r="H3185" t="s">
        <v>3296</v>
      </c>
      <c r="I3185" t="s">
        <v>59</v>
      </c>
      <c r="J3185" t="s">
        <v>193</v>
      </c>
      <c r="K3185" t="s">
        <v>64</v>
      </c>
      <c r="L3185" t="s">
        <v>65</v>
      </c>
      <c r="M3185" t="s">
        <v>499</v>
      </c>
      <c r="N3185" t="s">
        <v>500</v>
      </c>
      <c r="O3185" t="s">
        <v>501</v>
      </c>
      <c r="P3185" t="s">
        <v>2650</v>
      </c>
      <c r="Q3185" t="s">
        <v>2651</v>
      </c>
      <c r="R3185" t="s">
        <v>131</v>
      </c>
      <c r="S3185" s="83">
        <v>1475</v>
      </c>
      <c r="T3185" s="83">
        <v>447</v>
      </c>
      <c r="U3185" s="83">
        <v>1028</v>
      </c>
      <c r="V3185" s="83">
        <v>0</v>
      </c>
      <c r="W3185" s="83">
        <v>0</v>
      </c>
      <c r="X3185" s="83">
        <v>3.4431466694910076</v>
      </c>
      <c r="Y3185">
        <v>0</v>
      </c>
      <c r="Z3185" s="83">
        <v>102.8</v>
      </c>
      <c r="AA3185" s="83">
        <v>106.24314666949101</v>
      </c>
    </row>
    <row r="3186" spans="1:27" x14ac:dyDescent="0.25">
      <c r="A3186" t="s">
        <v>1529</v>
      </c>
      <c r="B3186" t="s">
        <v>1529</v>
      </c>
      <c r="C3186" t="s">
        <v>3294</v>
      </c>
      <c r="D3186" t="s">
        <v>3256</v>
      </c>
      <c r="E3186" t="s">
        <v>3295</v>
      </c>
      <c r="F3186" t="s">
        <v>2745</v>
      </c>
      <c r="G3186" t="s">
        <v>2310</v>
      </c>
      <c r="H3186" t="s">
        <v>3296</v>
      </c>
      <c r="I3186" t="s">
        <v>59</v>
      </c>
      <c r="J3186" t="s">
        <v>193</v>
      </c>
      <c r="K3186" t="s">
        <v>64</v>
      </c>
      <c r="L3186" t="s">
        <v>65</v>
      </c>
      <c r="M3186" t="s">
        <v>499</v>
      </c>
      <c r="N3186" t="s">
        <v>500</v>
      </c>
      <c r="O3186" t="s">
        <v>501</v>
      </c>
      <c r="P3186" t="s">
        <v>2765</v>
      </c>
      <c r="Q3186" t="s">
        <v>2766</v>
      </c>
      <c r="R3186" t="s">
        <v>131</v>
      </c>
      <c r="S3186" s="83">
        <v>386.4</v>
      </c>
      <c r="T3186" s="83">
        <v>322</v>
      </c>
      <c r="U3186" s="83">
        <v>64.399999999999977</v>
      </c>
      <c r="V3186" s="83">
        <v>0</v>
      </c>
      <c r="W3186" s="83">
        <v>0</v>
      </c>
      <c r="X3186" s="83">
        <v>2.4802980482686898</v>
      </c>
      <c r="Y3186">
        <v>0</v>
      </c>
      <c r="Z3186" s="83">
        <v>6.4400000000000013</v>
      </c>
      <c r="AA3186" s="83">
        <v>8.9202980482686911</v>
      </c>
    </row>
    <row r="3187" spans="1:27" x14ac:dyDescent="0.25">
      <c r="A3187" t="s">
        <v>1529</v>
      </c>
      <c r="B3187" t="s">
        <v>1529</v>
      </c>
      <c r="C3187" t="s">
        <v>3294</v>
      </c>
      <c r="D3187" t="s">
        <v>3256</v>
      </c>
      <c r="E3187" t="s">
        <v>3295</v>
      </c>
      <c r="F3187" t="s">
        <v>2745</v>
      </c>
      <c r="G3187" t="s">
        <v>2310</v>
      </c>
      <c r="H3187" t="s">
        <v>3296</v>
      </c>
      <c r="I3187" t="s">
        <v>59</v>
      </c>
      <c r="J3187" t="s">
        <v>193</v>
      </c>
      <c r="K3187" t="s">
        <v>64</v>
      </c>
      <c r="L3187" t="s">
        <v>65</v>
      </c>
      <c r="M3187" t="s">
        <v>499</v>
      </c>
      <c r="N3187" t="s">
        <v>500</v>
      </c>
      <c r="O3187" t="s">
        <v>501</v>
      </c>
      <c r="P3187" t="s">
        <v>1524</v>
      </c>
      <c r="Q3187" t="s">
        <v>3686</v>
      </c>
      <c r="R3187" t="s">
        <v>131</v>
      </c>
      <c r="S3187" s="83">
        <v>180.72000000000003</v>
      </c>
      <c r="T3187" s="83">
        <v>172.18</v>
      </c>
      <c r="U3187" s="83">
        <v>8.5400000000000205</v>
      </c>
      <c r="V3187" s="83">
        <v>0</v>
      </c>
      <c r="W3187" s="83">
        <v>0</v>
      </c>
      <c r="X3187" s="83">
        <v>1.3262662048164691</v>
      </c>
      <c r="Y3187">
        <v>0</v>
      </c>
      <c r="Z3187" s="83">
        <v>0.85400000000000276</v>
      </c>
      <c r="AA3187" s="83">
        <v>2.1802662048164709</v>
      </c>
    </row>
    <row r="3188" spans="1:27" x14ac:dyDescent="0.25">
      <c r="A3188" t="s">
        <v>1529</v>
      </c>
      <c r="B3188" t="s">
        <v>1529</v>
      </c>
      <c r="C3188" t="s">
        <v>3294</v>
      </c>
      <c r="D3188" t="s">
        <v>3256</v>
      </c>
      <c r="E3188" t="s">
        <v>3295</v>
      </c>
      <c r="F3188" t="s">
        <v>2745</v>
      </c>
      <c r="G3188" t="s">
        <v>2310</v>
      </c>
      <c r="H3188" t="s">
        <v>3296</v>
      </c>
      <c r="I3188" t="s">
        <v>59</v>
      </c>
      <c r="J3188" t="s">
        <v>193</v>
      </c>
      <c r="K3188" t="s">
        <v>64</v>
      </c>
      <c r="L3188" t="s">
        <v>65</v>
      </c>
      <c r="M3188" t="s">
        <v>499</v>
      </c>
      <c r="N3188" t="s">
        <v>1420</v>
      </c>
      <c r="O3188" t="s">
        <v>1421</v>
      </c>
      <c r="P3188" t="s">
        <v>1422</v>
      </c>
      <c r="Q3188" t="s">
        <v>1423</v>
      </c>
      <c r="R3188" t="s">
        <v>131</v>
      </c>
      <c r="S3188" s="83">
        <v>1179.75</v>
      </c>
      <c r="T3188" s="83">
        <v>0</v>
      </c>
      <c r="U3188" s="83">
        <v>1179.75</v>
      </c>
      <c r="V3188" s="83">
        <v>0</v>
      </c>
      <c r="W3188" s="83">
        <v>0</v>
      </c>
      <c r="X3188" s="83">
        <v>0</v>
      </c>
      <c r="Y3188">
        <v>0</v>
      </c>
      <c r="Z3188" s="83">
        <v>117.97500000000001</v>
      </c>
      <c r="AA3188" s="83">
        <v>117.97500000000001</v>
      </c>
    </row>
    <row r="3189" spans="1:27" x14ac:dyDescent="0.25">
      <c r="A3189" t="s">
        <v>1529</v>
      </c>
      <c r="B3189" t="s">
        <v>1529</v>
      </c>
      <c r="C3189" t="s">
        <v>3294</v>
      </c>
      <c r="D3189" t="s">
        <v>3256</v>
      </c>
      <c r="E3189" t="s">
        <v>3295</v>
      </c>
      <c r="F3189" t="s">
        <v>2745</v>
      </c>
      <c r="G3189" t="s">
        <v>2310</v>
      </c>
      <c r="H3189" t="s">
        <v>3296</v>
      </c>
      <c r="I3189" t="s">
        <v>59</v>
      </c>
      <c r="J3189" t="s">
        <v>193</v>
      </c>
      <c r="K3189" t="s">
        <v>64</v>
      </c>
      <c r="L3189" t="s">
        <v>65</v>
      </c>
      <c r="M3189" t="s">
        <v>499</v>
      </c>
      <c r="N3189" t="s">
        <v>1420</v>
      </c>
      <c r="O3189" t="s">
        <v>1421</v>
      </c>
      <c r="P3189" t="s">
        <v>1935</v>
      </c>
      <c r="Q3189" t="s">
        <v>1936</v>
      </c>
      <c r="R3189" t="s">
        <v>131</v>
      </c>
      <c r="S3189" s="83">
        <v>215.76</v>
      </c>
      <c r="T3189" s="83">
        <v>0</v>
      </c>
      <c r="U3189" s="83">
        <v>215.76</v>
      </c>
      <c r="V3189" s="83">
        <v>0</v>
      </c>
      <c r="W3189" s="83">
        <v>0</v>
      </c>
      <c r="X3189" s="83">
        <v>0</v>
      </c>
      <c r="Y3189">
        <v>0</v>
      </c>
      <c r="Z3189" s="83">
        <v>21.576000000000001</v>
      </c>
      <c r="AA3189" s="83">
        <v>21.576000000000001</v>
      </c>
    </row>
    <row r="3190" spans="1:27" x14ac:dyDescent="0.25">
      <c r="A3190" t="s">
        <v>1529</v>
      </c>
      <c r="B3190" t="s">
        <v>1529</v>
      </c>
      <c r="C3190" t="s">
        <v>3294</v>
      </c>
      <c r="D3190" t="s">
        <v>3256</v>
      </c>
      <c r="E3190" t="s">
        <v>3295</v>
      </c>
      <c r="F3190" t="s">
        <v>2745</v>
      </c>
      <c r="G3190" t="s">
        <v>2310</v>
      </c>
      <c r="H3190" t="s">
        <v>3296</v>
      </c>
      <c r="I3190" t="s">
        <v>59</v>
      </c>
      <c r="J3190" t="s">
        <v>193</v>
      </c>
      <c r="K3190" t="s">
        <v>64</v>
      </c>
      <c r="L3190" t="s">
        <v>65</v>
      </c>
      <c r="M3190" t="s">
        <v>499</v>
      </c>
      <c r="N3190" t="s">
        <v>1420</v>
      </c>
      <c r="O3190" t="s">
        <v>1421</v>
      </c>
      <c r="P3190" t="s">
        <v>3460</v>
      </c>
      <c r="Q3190" t="s">
        <v>3461</v>
      </c>
      <c r="R3190" t="s">
        <v>131</v>
      </c>
      <c r="S3190" s="83">
        <v>90.4</v>
      </c>
      <c r="T3190" s="83">
        <v>0</v>
      </c>
      <c r="U3190" s="83">
        <v>90.4</v>
      </c>
      <c r="V3190" s="83">
        <v>0</v>
      </c>
      <c r="W3190" s="83">
        <v>0</v>
      </c>
      <c r="X3190" s="83">
        <v>0</v>
      </c>
      <c r="Y3190">
        <v>0</v>
      </c>
      <c r="Z3190" s="83">
        <v>9.0400000000000009</v>
      </c>
      <c r="AA3190" s="83">
        <v>9.0400000000000009</v>
      </c>
    </row>
    <row r="3191" spans="1:27" x14ac:dyDescent="0.25">
      <c r="A3191" t="s">
        <v>1529</v>
      </c>
      <c r="B3191" t="s">
        <v>1529</v>
      </c>
      <c r="C3191" t="s">
        <v>3294</v>
      </c>
      <c r="D3191" t="s">
        <v>3256</v>
      </c>
      <c r="E3191" t="s">
        <v>3295</v>
      </c>
      <c r="F3191" t="s">
        <v>2745</v>
      </c>
      <c r="G3191" t="s">
        <v>2310</v>
      </c>
      <c r="H3191" t="s">
        <v>3296</v>
      </c>
      <c r="I3191" t="s">
        <v>59</v>
      </c>
      <c r="J3191" t="s">
        <v>193</v>
      </c>
      <c r="K3191" t="s">
        <v>64</v>
      </c>
      <c r="L3191" t="s">
        <v>65</v>
      </c>
      <c r="M3191" t="s">
        <v>499</v>
      </c>
      <c r="N3191" t="s">
        <v>1047</v>
      </c>
      <c r="O3191" t="s">
        <v>1048</v>
      </c>
      <c r="P3191" t="s">
        <v>1198</v>
      </c>
      <c r="Q3191" t="s">
        <v>1199</v>
      </c>
      <c r="R3191" t="s">
        <v>131</v>
      </c>
      <c r="S3191" s="83">
        <v>232.3</v>
      </c>
      <c r="T3191" s="83">
        <v>0</v>
      </c>
      <c r="U3191" s="83">
        <v>232.3</v>
      </c>
      <c r="V3191" s="83">
        <v>0</v>
      </c>
      <c r="W3191" s="83">
        <v>0</v>
      </c>
      <c r="X3191" s="83">
        <v>0</v>
      </c>
      <c r="Y3191">
        <v>0</v>
      </c>
      <c r="Z3191" s="83">
        <v>23.230000000000004</v>
      </c>
      <c r="AA3191" s="83">
        <v>23.230000000000004</v>
      </c>
    </row>
    <row r="3192" spans="1:27" x14ac:dyDescent="0.25">
      <c r="A3192" t="s">
        <v>1529</v>
      </c>
      <c r="B3192" t="s">
        <v>1529</v>
      </c>
      <c r="C3192" t="s">
        <v>3294</v>
      </c>
      <c r="D3192" t="s">
        <v>3256</v>
      </c>
      <c r="E3192" t="s">
        <v>3295</v>
      </c>
      <c r="F3192" t="s">
        <v>2745</v>
      </c>
      <c r="G3192" t="s">
        <v>2310</v>
      </c>
      <c r="H3192" t="s">
        <v>3296</v>
      </c>
      <c r="I3192" t="s">
        <v>44</v>
      </c>
      <c r="J3192" t="s">
        <v>45</v>
      </c>
      <c r="K3192" t="s">
        <v>46</v>
      </c>
      <c r="L3192" t="s">
        <v>47</v>
      </c>
      <c r="M3192" t="s">
        <v>506</v>
      </c>
      <c r="N3192" t="s">
        <v>507</v>
      </c>
      <c r="O3192" t="s">
        <v>508</v>
      </c>
      <c r="P3192" t="s">
        <v>774</v>
      </c>
      <c r="Q3192" t="s">
        <v>775</v>
      </c>
      <c r="R3192" t="s">
        <v>131</v>
      </c>
      <c r="S3192" s="83">
        <v>20</v>
      </c>
      <c r="T3192" s="83">
        <v>12</v>
      </c>
      <c r="U3192" s="83">
        <v>8</v>
      </c>
      <c r="V3192" s="83">
        <v>0</v>
      </c>
      <c r="W3192" s="83">
        <v>0</v>
      </c>
      <c r="X3192" s="83">
        <v>9.2433467637342476E-2</v>
      </c>
      <c r="Y3192">
        <v>0</v>
      </c>
      <c r="Z3192" s="83">
        <v>0.79999999999999982</v>
      </c>
      <c r="AA3192" s="83">
        <v>0.89243346763734221</v>
      </c>
    </row>
    <row r="3193" spans="1:27" x14ac:dyDescent="0.25">
      <c r="A3193" t="s">
        <v>1529</v>
      </c>
      <c r="B3193" t="s">
        <v>1529</v>
      </c>
      <c r="C3193" t="s">
        <v>3294</v>
      </c>
      <c r="D3193" t="s">
        <v>3256</v>
      </c>
      <c r="E3193" t="s">
        <v>3295</v>
      </c>
      <c r="F3193" t="s">
        <v>2745</v>
      </c>
      <c r="G3193" t="s">
        <v>2310</v>
      </c>
      <c r="H3193" t="s">
        <v>3296</v>
      </c>
      <c r="I3193" t="s">
        <v>44</v>
      </c>
      <c r="J3193" t="s">
        <v>45</v>
      </c>
      <c r="K3193" t="s">
        <v>46</v>
      </c>
      <c r="L3193" t="s">
        <v>47</v>
      </c>
      <c r="M3193" t="s">
        <v>506</v>
      </c>
      <c r="N3193" t="s">
        <v>507</v>
      </c>
      <c r="O3193" t="s">
        <v>508</v>
      </c>
      <c r="P3193" t="s">
        <v>758</v>
      </c>
      <c r="Q3193" t="s">
        <v>759</v>
      </c>
      <c r="R3193" t="s">
        <v>131</v>
      </c>
      <c r="S3193" s="83">
        <v>275.76</v>
      </c>
      <c r="T3193" s="83">
        <v>260</v>
      </c>
      <c r="U3193" s="83">
        <v>15.760000000000005</v>
      </c>
      <c r="V3193" s="83">
        <v>0</v>
      </c>
      <c r="W3193" s="83">
        <v>0</v>
      </c>
      <c r="X3193" s="83">
        <v>2.0027251321424204</v>
      </c>
      <c r="Y3193">
        <v>0</v>
      </c>
      <c r="Z3193" s="83">
        <v>1.5760000000000005</v>
      </c>
      <c r="AA3193" s="83">
        <v>3.5787251321424201</v>
      </c>
    </row>
    <row r="3194" spans="1:27" x14ac:dyDescent="0.25">
      <c r="A3194" t="s">
        <v>1529</v>
      </c>
      <c r="B3194" t="s">
        <v>1529</v>
      </c>
      <c r="C3194" t="s">
        <v>3294</v>
      </c>
      <c r="D3194" t="s">
        <v>3256</v>
      </c>
      <c r="E3194" t="s">
        <v>3295</v>
      </c>
      <c r="F3194" t="s">
        <v>2745</v>
      </c>
      <c r="G3194" t="s">
        <v>2310</v>
      </c>
      <c r="H3194" t="s">
        <v>3296</v>
      </c>
      <c r="I3194" t="s">
        <v>44</v>
      </c>
      <c r="J3194" t="s">
        <v>45</v>
      </c>
      <c r="K3194" t="s">
        <v>46</v>
      </c>
      <c r="L3194" t="s">
        <v>47</v>
      </c>
      <c r="M3194" t="s">
        <v>320</v>
      </c>
      <c r="N3194" t="s">
        <v>800</v>
      </c>
      <c r="O3194" t="s">
        <v>801</v>
      </c>
      <c r="P3194" t="s">
        <v>1080</v>
      </c>
      <c r="Q3194" t="s">
        <v>1081</v>
      </c>
      <c r="R3194" t="s">
        <v>131</v>
      </c>
      <c r="S3194" s="83">
        <v>90</v>
      </c>
      <c r="T3194" s="83">
        <v>540</v>
      </c>
      <c r="U3194" s="83">
        <v>-450</v>
      </c>
      <c r="V3194" s="83">
        <v>0</v>
      </c>
      <c r="W3194" s="83">
        <v>0</v>
      </c>
      <c r="X3194" s="83">
        <v>4.1595060436804117</v>
      </c>
      <c r="Y3194">
        <v>0</v>
      </c>
      <c r="Z3194" s="83">
        <v>-45</v>
      </c>
      <c r="AA3194" s="83">
        <v>-40.840493956319591</v>
      </c>
    </row>
    <row r="3195" spans="1:27" x14ac:dyDescent="0.25">
      <c r="A3195" t="s">
        <v>1529</v>
      </c>
      <c r="B3195" t="s">
        <v>1529</v>
      </c>
      <c r="C3195" t="s">
        <v>3294</v>
      </c>
      <c r="D3195" t="s">
        <v>3256</v>
      </c>
      <c r="E3195" t="s">
        <v>3295</v>
      </c>
      <c r="F3195" t="s">
        <v>2745</v>
      </c>
      <c r="G3195" t="s">
        <v>2310</v>
      </c>
      <c r="H3195" t="s">
        <v>3296</v>
      </c>
      <c r="I3195" t="s">
        <v>44</v>
      </c>
      <c r="J3195" t="s">
        <v>45</v>
      </c>
      <c r="K3195" t="s">
        <v>46</v>
      </c>
      <c r="L3195" t="s">
        <v>47</v>
      </c>
      <c r="M3195" t="s">
        <v>320</v>
      </c>
      <c r="N3195" t="s">
        <v>800</v>
      </c>
      <c r="O3195" t="s">
        <v>801</v>
      </c>
      <c r="P3195" t="s">
        <v>1082</v>
      </c>
      <c r="Q3195" t="s">
        <v>1083</v>
      </c>
      <c r="R3195" t="s">
        <v>131</v>
      </c>
      <c r="S3195" s="83">
        <v>0</v>
      </c>
      <c r="T3195" s="83">
        <v>180</v>
      </c>
      <c r="U3195" s="83">
        <v>-180</v>
      </c>
      <c r="V3195" s="83">
        <v>0</v>
      </c>
      <c r="W3195" s="83">
        <v>0</v>
      </c>
      <c r="X3195" s="83">
        <v>1.386502014560137</v>
      </c>
      <c r="Y3195">
        <v>0</v>
      </c>
      <c r="Z3195" s="83">
        <v>-18</v>
      </c>
      <c r="AA3195" s="83">
        <v>-16.613497985439864</v>
      </c>
    </row>
    <row r="3196" spans="1:27" x14ac:dyDescent="0.25">
      <c r="A3196" t="s">
        <v>1529</v>
      </c>
      <c r="B3196" t="s">
        <v>1529</v>
      </c>
      <c r="C3196" t="s">
        <v>3294</v>
      </c>
      <c r="D3196" t="s">
        <v>3256</v>
      </c>
      <c r="E3196" t="s">
        <v>3295</v>
      </c>
      <c r="F3196" t="s">
        <v>2745</v>
      </c>
      <c r="G3196" t="s">
        <v>2310</v>
      </c>
      <c r="H3196" t="s">
        <v>3296</v>
      </c>
      <c r="I3196" t="s">
        <v>44</v>
      </c>
      <c r="J3196" t="s">
        <v>45</v>
      </c>
      <c r="K3196" t="s">
        <v>46</v>
      </c>
      <c r="L3196" t="s">
        <v>47</v>
      </c>
      <c r="M3196" t="s">
        <v>320</v>
      </c>
      <c r="N3196" t="s">
        <v>800</v>
      </c>
      <c r="O3196" t="s">
        <v>801</v>
      </c>
      <c r="P3196" t="s">
        <v>1211</v>
      </c>
      <c r="Q3196" t="s">
        <v>1085</v>
      </c>
      <c r="R3196" t="s">
        <v>131</v>
      </c>
      <c r="S3196" s="83">
        <v>1800</v>
      </c>
      <c r="T3196" s="83">
        <v>585</v>
      </c>
      <c r="U3196" s="83">
        <v>1215</v>
      </c>
      <c r="V3196" s="83">
        <v>0</v>
      </c>
      <c r="W3196" s="83">
        <v>0</v>
      </c>
      <c r="X3196" s="83">
        <v>4.5061315473204457</v>
      </c>
      <c r="Y3196">
        <v>0</v>
      </c>
      <c r="Z3196" s="83">
        <v>121.5</v>
      </c>
      <c r="AA3196" s="83">
        <v>126.00613154732045</v>
      </c>
    </row>
    <row r="3197" spans="1:27" x14ac:dyDescent="0.25">
      <c r="A3197" t="s">
        <v>1529</v>
      </c>
      <c r="B3197" t="s">
        <v>1529</v>
      </c>
      <c r="C3197" t="s">
        <v>3294</v>
      </c>
      <c r="D3197" t="s">
        <v>3256</v>
      </c>
      <c r="E3197" t="s">
        <v>3295</v>
      </c>
      <c r="F3197" t="s">
        <v>2745</v>
      </c>
      <c r="G3197" t="s">
        <v>2310</v>
      </c>
      <c r="H3197" t="s">
        <v>3296</v>
      </c>
      <c r="I3197" t="s">
        <v>44</v>
      </c>
      <c r="J3197" t="s">
        <v>45</v>
      </c>
      <c r="K3197" t="s">
        <v>46</v>
      </c>
      <c r="L3197" t="s">
        <v>47</v>
      </c>
      <c r="M3197" t="s">
        <v>320</v>
      </c>
      <c r="N3197" t="s">
        <v>800</v>
      </c>
      <c r="O3197" t="s">
        <v>801</v>
      </c>
      <c r="P3197" t="s">
        <v>2351</v>
      </c>
      <c r="Q3197" t="s">
        <v>1083</v>
      </c>
      <c r="R3197" t="s">
        <v>131</v>
      </c>
      <c r="S3197" s="83">
        <v>0</v>
      </c>
      <c r="T3197" s="83">
        <v>900</v>
      </c>
      <c r="U3197" s="83">
        <v>-900</v>
      </c>
      <c r="V3197" s="83">
        <v>0</v>
      </c>
      <c r="W3197" s="83">
        <v>0</v>
      </c>
      <c r="X3197" s="83">
        <v>6.9325100728006861</v>
      </c>
      <c r="Y3197">
        <v>0</v>
      </c>
      <c r="Z3197" s="83">
        <v>-90</v>
      </c>
      <c r="AA3197" s="83">
        <v>-83.067489927199318</v>
      </c>
    </row>
    <row r="3198" spans="1:27" x14ac:dyDescent="0.25">
      <c r="A3198" t="s">
        <v>1529</v>
      </c>
      <c r="B3198" t="s">
        <v>1529</v>
      </c>
      <c r="C3198" t="s">
        <v>3294</v>
      </c>
      <c r="D3198" t="s">
        <v>3256</v>
      </c>
      <c r="E3198" t="s">
        <v>3295</v>
      </c>
      <c r="F3198" t="s">
        <v>2745</v>
      </c>
      <c r="G3198" t="s">
        <v>2310</v>
      </c>
      <c r="H3198" t="s">
        <v>3296</v>
      </c>
      <c r="I3198" t="s">
        <v>44</v>
      </c>
      <c r="J3198" t="s">
        <v>45</v>
      </c>
      <c r="K3198" t="s">
        <v>100</v>
      </c>
      <c r="L3198" t="s">
        <v>101</v>
      </c>
      <c r="M3198" t="s">
        <v>401</v>
      </c>
      <c r="N3198" t="s">
        <v>866</v>
      </c>
      <c r="O3198" t="s">
        <v>403</v>
      </c>
      <c r="P3198" t="s">
        <v>1736</v>
      </c>
      <c r="Q3198" t="s">
        <v>1737</v>
      </c>
      <c r="R3198" t="s">
        <v>131</v>
      </c>
      <c r="S3198" s="83">
        <v>667.2</v>
      </c>
      <c r="T3198" s="83">
        <v>503.79999999999995</v>
      </c>
      <c r="U3198" s="83">
        <v>163.40000000000003</v>
      </c>
      <c r="V3198" s="83">
        <v>0</v>
      </c>
      <c r="W3198" s="83">
        <v>0</v>
      </c>
      <c r="X3198" s="83">
        <v>3.8806650829744282</v>
      </c>
      <c r="Y3198">
        <v>0</v>
      </c>
      <c r="Z3198" s="83">
        <v>16.340000000000011</v>
      </c>
      <c r="AA3198" s="83">
        <v>20.220665082974435</v>
      </c>
    </row>
    <row r="3199" spans="1:27" x14ac:dyDescent="0.25">
      <c r="A3199" t="s">
        <v>1529</v>
      </c>
      <c r="B3199" t="s">
        <v>1529</v>
      </c>
      <c r="C3199" t="s">
        <v>3294</v>
      </c>
      <c r="D3199" t="s">
        <v>3256</v>
      </c>
      <c r="E3199" t="s">
        <v>3295</v>
      </c>
      <c r="F3199" t="s">
        <v>2745</v>
      </c>
      <c r="G3199" t="s">
        <v>2310</v>
      </c>
      <c r="H3199" t="s">
        <v>3296</v>
      </c>
      <c r="I3199" t="s">
        <v>44</v>
      </c>
      <c r="J3199" t="s">
        <v>45</v>
      </c>
      <c r="K3199" t="s">
        <v>100</v>
      </c>
      <c r="L3199" t="s">
        <v>101</v>
      </c>
      <c r="M3199" t="s">
        <v>401</v>
      </c>
      <c r="N3199" t="s">
        <v>402</v>
      </c>
      <c r="O3199" t="s">
        <v>403</v>
      </c>
      <c r="P3199" t="s">
        <v>1418</v>
      </c>
      <c r="Q3199" t="s">
        <v>1419</v>
      </c>
      <c r="R3199" t="s">
        <v>131</v>
      </c>
      <c r="S3199" s="83">
        <v>166.56</v>
      </c>
      <c r="T3199" s="83">
        <v>100.08</v>
      </c>
      <c r="U3199" s="83">
        <v>66.48</v>
      </c>
      <c r="V3199" s="83">
        <v>0</v>
      </c>
      <c r="W3199" s="83">
        <v>0</v>
      </c>
      <c r="X3199" s="83">
        <v>0.77089512009543626</v>
      </c>
      <c r="Y3199">
        <v>0</v>
      </c>
      <c r="Z3199" s="83">
        <v>6.6480000000000015</v>
      </c>
      <c r="AA3199" s="83">
        <v>7.4188951200954385</v>
      </c>
    </row>
    <row r="3200" spans="1:27" x14ac:dyDescent="0.25">
      <c r="A3200" t="s">
        <v>1529</v>
      </c>
      <c r="B3200" t="s">
        <v>1529</v>
      </c>
      <c r="C3200" t="s">
        <v>3297</v>
      </c>
      <c r="D3200" t="s">
        <v>3298</v>
      </c>
      <c r="E3200" t="s">
        <v>3299</v>
      </c>
      <c r="F3200" t="s">
        <v>2745</v>
      </c>
      <c r="G3200" t="s">
        <v>2310</v>
      </c>
      <c r="H3200" t="s">
        <v>3222</v>
      </c>
      <c r="I3200" t="s">
        <v>59</v>
      </c>
      <c r="J3200" t="s">
        <v>127</v>
      </c>
      <c r="K3200" t="s">
        <v>75</v>
      </c>
      <c r="L3200" t="s">
        <v>76</v>
      </c>
      <c r="M3200" t="s">
        <v>133</v>
      </c>
      <c r="N3200" t="s">
        <v>149</v>
      </c>
      <c r="O3200" t="s">
        <v>150</v>
      </c>
      <c r="P3200" t="s">
        <v>151</v>
      </c>
      <c r="Q3200" t="s">
        <v>152</v>
      </c>
      <c r="R3200" t="s">
        <v>131</v>
      </c>
      <c r="S3200" s="83">
        <v>180.75</v>
      </c>
      <c r="T3200" s="83">
        <v>0</v>
      </c>
      <c r="U3200" s="83">
        <v>180.75</v>
      </c>
      <c r="V3200" s="83">
        <v>0</v>
      </c>
      <c r="W3200" s="83">
        <v>0</v>
      </c>
      <c r="X3200" s="83">
        <v>0</v>
      </c>
      <c r="Y3200">
        <v>0</v>
      </c>
      <c r="Z3200" s="83">
        <v>18.074999999999999</v>
      </c>
      <c r="AA3200" s="83">
        <v>18.074999999999999</v>
      </c>
    </row>
    <row r="3201" spans="1:27" x14ac:dyDescent="0.25">
      <c r="A3201" t="s">
        <v>1529</v>
      </c>
      <c r="B3201" t="s">
        <v>1529</v>
      </c>
      <c r="C3201" t="s">
        <v>3297</v>
      </c>
      <c r="D3201" t="s">
        <v>3298</v>
      </c>
      <c r="E3201" t="s">
        <v>3299</v>
      </c>
      <c r="F3201" t="s">
        <v>2745</v>
      </c>
      <c r="G3201" t="s">
        <v>2310</v>
      </c>
      <c r="H3201" t="s">
        <v>3222</v>
      </c>
      <c r="I3201" t="s">
        <v>59</v>
      </c>
      <c r="J3201" t="s">
        <v>127</v>
      </c>
      <c r="K3201" t="s">
        <v>75</v>
      </c>
      <c r="L3201" t="s">
        <v>76</v>
      </c>
      <c r="M3201" t="s">
        <v>133</v>
      </c>
      <c r="N3201" t="s">
        <v>149</v>
      </c>
      <c r="O3201" t="s">
        <v>150</v>
      </c>
      <c r="P3201" t="s">
        <v>376</v>
      </c>
      <c r="Q3201" t="s">
        <v>377</v>
      </c>
      <c r="R3201" t="s">
        <v>131</v>
      </c>
      <c r="S3201" s="83">
        <v>608.85</v>
      </c>
      <c r="T3201" s="83">
        <v>588</v>
      </c>
      <c r="U3201" s="83">
        <v>20.849999999999994</v>
      </c>
      <c r="V3201" s="83">
        <v>0</v>
      </c>
      <c r="W3201" s="83">
        <v>0</v>
      </c>
      <c r="X3201" s="83">
        <v>4.5292399142297821</v>
      </c>
      <c r="Y3201">
        <v>0</v>
      </c>
      <c r="Z3201" s="83">
        <v>2.0849999999999973</v>
      </c>
      <c r="AA3201" s="83">
        <v>6.6142399142297812</v>
      </c>
    </row>
    <row r="3202" spans="1:27" x14ac:dyDescent="0.25">
      <c r="A3202" t="s">
        <v>1529</v>
      </c>
      <c r="B3202" t="s">
        <v>1529</v>
      </c>
      <c r="C3202" t="s">
        <v>3297</v>
      </c>
      <c r="D3202" t="s">
        <v>3298</v>
      </c>
      <c r="E3202" t="s">
        <v>3299</v>
      </c>
      <c r="F3202" t="s">
        <v>2745</v>
      </c>
      <c r="G3202" t="s">
        <v>2310</v>
      </c>
      <c r="H3202" t="s">
        <v>3222</v>
      </c>
      <c r="I3202" t="s">
        <v>59</v>
      </c>
      <c r="J3202" t="s">
        <v>127</v>
      </c>
      <c r="K3202" t="s">
        <v>75</v>
      </c>
      <c r="L3202" t="s">
        <v>76</v>
      </c>
      <c r="M3202" t="s">
        <v>133</v>
      </c>
      <c r="N3202" t="s">
        <v>149</v>
      </c>
      <c r="O3202" t="s">
        <v>150</v>
      </c>
      <c r="P3202" t="s">
        <v>1004</v>
      </c>
      <c r="Q3202" t="s">
        <v>1005</v>
      </c>
      <c r="R3202" t="s">
        <v>131</v>
      </c>
      <c r="S3202" s="83">
        <v>459.67999999999995</v>
      </c>
      <c r="T3202" s="83">
        <v>220.01999999999998</v>
      </c>
      <c r="U3202" s="83">
        <v>239.66</v>
      </c>
      <c r="V3202" s="83">
        <v>0</v>
      </c>
      <c r="W3202" s="83">
        <v>0</v>
      </c>
      <c r="X3202" s="83">
        <v>1.6947676291306741</v>
      </c>
      <c r="Y3202">
        <v>0</v>
      </c>
      <c r="Z3202" s="83">
        <v>23.966000000000001</v>
      </c>
      <c r="AA3202" s="83">
        <v>25.660767629130675</v>
      </c>
    </row>
    <row r="3203" spans="1:27" x14ac:dyDescent="0.25">
      <c r="A3203" t="s">
        <v>1529</v>
      </c>
      <c r="B3203" t="s">
        <v>1529</v>
      </c>
      <c r="C3203" t="s">
        <v>3297</v>
      </c>
      <c r="D3203" t="s">
        <v>3298</v>
      </c>
      <c r="E3203" t="s">
        <v>3299</v>
      </c>
      <c r="F3203" t="s">
        <v>2745</v>
      </c>
      <c r="G3203" t="s">
        <v>2310</v>
      </c>
      <c r="H3203" t="s">
        <v>3222</v>
      </c>
      <c r="I3203" t="s">
        <v>59</v>
      </c>
      <c r="J3203" t="s">
        <v>127</v>
      </c>
      <c r="K3203" t="s">
        <v>75</v>
      </c>
      <c r="L3203" t="s">
        <v>76</v>
      </c>
      <c r="M3203" t="s">
        <v>133</v>
      </c>
      <c r="N3203" t="s">
        <v>149</v>
      </c>
      <c r="O3203" t="s">
        <v>150</v>
      </c>
      <c r="P3203" t="s">
        <v>307</v>
      </c>
      <c r="Q3203" t="s">
        <v>308</v>
      </c>
      <c r="R3203" t="s">
        <v>131</v>
      </c>
      <c r="S3203" s="83">
        <v>330.88</v>
      </c>
      <c r="T3203" s="83">
        <v>268.8</v>
      </c>
      <c r="U3203" s="83">
        <v>62.08</v>
      </c>
      <c r="V3203" s="83">
        <v>0</v>
      </c>
      <c r="W3203" s="83">
        <v>0</v>
      </c>
      <c r="X3203" s="83">
        <v>2.0705096750764715</v>
      </c>
      <c r="Y3203">
        <v>0</v>
      </c>
      <c r="Z3203" s="83">
        <v>6.208000000000002</v>
      </c>
      <c r="AA3203" s="83">
        <v>8.2785096750764744</v>
      </c>
    </row>
    <row r="3204" spans="1:27" x14ac:dyDescent="0.25">
      <c r="A3204" t="s">
        <v>1529</v>
      </c>
      <c r="B3204" t="s">
        <v>1529</v>
      </c>
      <c r="C3204" t="s">
        <v>3297</v>
      </c>
      <c r="D3204" t="s">
        <v>3298</v>
      </c>
      <c r="E3204" t="s">
        <v>3299</v>
      </c>
      <c r="F3204" t="s">
        <v>2745</v>
      </c>
      <c r="G3204" t="s">
        <v>2310</v>
      </c>
      <c r="H3204" t="s">
        <v>3222</v>
      </c>
      <c r="I3204" t="s">
        <v>59</v>
      </c>
      <c r="J3204" t="s">
        <v>193</v>
      </c>
      <c r="K3204" t="s">
        <v>60</v>
      </c>
      <c r="L3204" t="s">
        <v>61</v>
      </c>
      <c r="M3204" t="s">
        <v>194</v>
      </c>
      <c r="N3204" t="s">
        <v>656</v>
      </c>
      <c r="O3204" t="s">
        <v>657</v>
      </c>
      <c r="P3204" t="s">
        <v>1150</v>
      </c>
      <c r="Q3204" t="s">
        <v>1151</v>
      </c>
      <c r="R3204" t="s">
        <v>131</v>
      </c>
      <c r="S3204" s="83">
        <v>24.78</v>
      </c>
      <c r="T3204" s="83">
        <v>0</v>
      </c>
      <c r="U3204" s="83">
        <v>24.78</v>
      </c>
      <c r="V3204" s="83">
        <v>0</v>
      </c>
      <c r="W3204" s="83">
        <v>0</v>
      </c>
      <c r="X3204" s="83">
        <v>0</v>
      </c>
      <c r="Y3204">
        <v>0</v>
      </c>
      <c r="Z3204" s="83">
        <v>2.4780000000000002</v>
      </c>
      <c r="AA3204" s="83">
        <v>2.4780000000000002</v>
      </c>
    </row>
    <row r="3205" spans="1:27" x14ac:dyDescent="0.25">
      <c r="A3205" t="s">
        <v>1529</v>
      </c>
      <c r="B3205" t="s">
        <v>1529</v>
      </c>
      <c r="C3205" t="s">
        <v>3297</v>
      </c>
      <c r="D3205" t="s">
        <v>3298</v>
      </c>
      <c r="E3205" t="s">
        <v>3299</v>
      </c>
      <c r="F3205" t="s">
        <v>2745</v>
      </c>
      <c r="G3205" t="s">
        <v>2310</v>
      </c>
      <c r="H3205" t="s">
        <v>3222</v>
      </c>
      <c r="I3205" t="s">
        <v>59</v>
      </c>
      <c r="J3205" t="s">
        <v>193</v>
      </c>
      <c r="K3205" t="s">
        <v>60</v>
      </c>
      <c r="L3205" t="s">
        <v>61</v>
      </c>
      <c r="M3205" t="s">
        <v>194</v>
      </c>
      <c r="N3205" t="s">
        <v>656</v>
      </c>
      <c r="O3205" t="s">
        <v>657</v>
      </c>
      <c r="P3205" t="s">
        <v>1019</v>
      </c>
      <c r="Q3205" t="s">
        <v>1020</v>
      </c>
      <c r="R3205" t="s">
        <v>131</v>
      </c>
      <c r="S3205" s="83">
        <v>58.65</v>
      </c>
      <c r="T3205" s="83">
        <v>59.2</v>
      </c>
      <c r="U3205" s="83">
        <v>-0.55000000000000426</v>
      </c>
      <c r="V3205" s="83">
        <v>0</v>
      </c>
      <c r="W3205" s="83">
        <v>0</v>
      </c>
      <c r="X3205" s="83">
        <v>0.45600510701088959</v>
      </c>
      <c r="Y3205">
        <v>0</v>
      </c>
      <c r="Z3205" s="83">
        <v>-5.5000000000000604E-2</v>
      </c>
      <c r="AA3205" s="83">
        <v>0.40100510701088865</v>
      </c>
    </row>
    <row r="3206" spans="1:27" x14ac:dyDescent="0.25">
      <c r="A3206" t="s">
        <v>1529</v>
      </c>
      <c r="B3206" t="s">
        <v>1529</v>
      </c>
      <c r="C3206" t="s">
        <v>3297</v>
      </c>
      <c r="D3206" t="s">
        <v>3298</v>
      </c>
      <c r="E3206" t="s">
        <v>3299</v>
      </c>
      <c r="F3206" t="s">
        <v>2745</v>
      </c>
      <c r="G3206" t="s">
        <v>2310</v>
      </c>
      <c r="H3206" t="s">
        <v>3222</v>
      </c>
      <c r="I3206" t="s">
        <v>59</v>
      </c>
      <c r="J3206" t="s">
        <v>193</v>
      </c>
      <c r="K3206" t="s">
        <v>60</v>
      </c>
      <c r="L3206" t="s">
        <v>61</v>
      </c>
      <c r="M3206" t="s">
        <v>194</v>
      </c>
      <c r="N3206" t="s">
        <v>750</v>
      </c>
      <c r="O3206" t="s">
        <v>751</v>
      </c>
      <c r="P3206" t="s">
        <v>1152</v>
      </c>
      <c r="Q3206" t="s">
        <v>1153</v>
      </c>
      <c r="R3206" t="s">
        <v>131</v>
      </c>
      <c r="S3206" s="83">
        <v>615.76</v>
      </c>
      <c r="T3206" s="83">
        <v>636.24</v>
      </c>
      <c r="U3206" s="83">
        <v>-20.480000000000018</v>
      </c>
      <c r="V3206" s="83">
        <v>0</v>
      </c>
      <c r="W3206" s="83">
        <v>0</v>
      </c>
      <c r="X3206" s="83">
        <v>4.9008224541318981</v>
      </c>
      <c r="Y3206">
        <v>0</v>
      </c>
      <c r="Z3206" s="83">
        <v>-2.0480000000000018</v>
      </c>
      <c r="AA3206" s="83">
        <v>2.8528224541318963</v>
      </c>
    </row>
    <row r="3207" spans="1:27" x14ac:dyDescent="0.25">
      <c r="A3207" t="s">
        <v>1529</v>
      </c>
      <c r="B3207" t="s">
        <v>1529</v>
      </c>
      <c r="C3207" t="s">
        <v>3297</v>
      </c>
      <c r="D3207" t="s">
        <v>3298</v>
      </c>
      <c r="E3207" t="s">
        <v>3299</v>
      </c>
      <c r="F3207" t="s">
        <v>2745</v>
      </c>
      <c r="G3207" t="s">
        <v>2310</v>
      </c>
      <c r="H3207" t="s">
        <v>3222</v>
      </c>
      <c r="I3207" t="s">
        <v>59</v>
      </c>
      <c r="J3207" t="s">
        <v>193</v>
      </c>
      <c r="K3207" t="s">
        <v>60</v>
      </c>
      <c r="L3207" t="s">
        <v>61</v>
      </c>
      <c r="M3207" t="s">
        <v>194</v>
      </c>
      <c r="N3207" t="s">
        <v>750</v>
      </c>
      <c r="O3207" t="s">
        <v>751</v>
      </c>
      <c r="P3207" t="s">
        <v>1154</v>
      </c>
      <c r="Q3207" t="s">
        <v>1155</v>
      </c>
      <c r="R3207" t="s">
        <v>131</v>
      </c>
      <c r="S3207" s="83">
        <v>89.21</v>
      </c>
      <c r="T3207" s="83">
        <v>8.1999999999999993</v>
      </c>
      <c r="U3207" s="83">
        <v>81.009999999999991</v>
      </c>
      <c r="V3207" s="83">
        <v>0</v>
      </c>
      <c r="W3207" s="83">
        <v>0</v>
      </c>
      <c r="X3207" s="83">
        <v>6.3162869552184017E-2</v>
      </c>
      <c r="Y3207">
        <v>0</v>
      </c>
      <c r="Z3207" s="83">
        <v>8.1009999999999991</v>
      </c>
      <c r="AA3207" s="83">
        <v>8.1641628695521842</v>
      </c>
    </row>
    <row r="3208" spans="1:27" x14ac:dyDescent="0.25">
      <c r="A3208" t="s">
        <v>1529</v>
      </c>
      <c r="B3208" t="s">
        <v>1529</v>
      </c>
      <c r="C3208" t="s">
        <v>3297</v>
      </c>
      <c r="D3208" t="s">
        <v>3298</v>
      </c>
      <c r="E3208" t="s">
        <v>3299</v>
      </c>
      <c r="F3208" t="s">
        <v>2745</v>
      </c>
      <c r="G3208" t="s">
        <v>2310</v>
      </c>
      <c r="H3208" t="s">
        <v>3222</v>
      </c>
      <c r="I3208" t="s">
        <v>59</v>
      </c>
      <c r="J3208" t="s">
        <v>193</v>
      </c>
      <c r="K3208" t="s">
        <v>60</v>
      </c>
      <c r="L3208" t="s">
        <v>61</v>
      </c>
      <c r="M3208" t="s">
        <v>194</v>
      </c>
      <c r="N3208" t="s">
        <v>199</v>
      </c>
      <c r="O3208" t="s">
        <v>200</v>
      </c>
      <c r="P3208" t="s">
        <v>201</v>
      </c>
      <c r="Q3208" t="s">
        <v>202</v>
      </c>
      <c r="R3208" t="s">
        <v>131</v>
      </c>
      <c r="S3208" s="83">
        <v>14.31</v>
      </c>
      <c r="T3208" s="83">
        <v>0</v>
      </c>
      <c r="U3208" s="83">
        <v>14.31</v>
      </c>
      <c r="V3208" s="83">
        <v>0</v>
      </c>
      <c r="W3208" s="83">
        <v>0</v>
      </c>
      <c r="X3208" s="83">
        <v>0</v>
      </c>
      <c r="Y3208">
        <v>0</v>
      </c>
      <c r="Z3208" s="83">
        <v>1.431</v>
      </c>
      <c r="AA3208" s="83">
        <v>1.431</v>
      </c>
    </row>
    <row r="3209" spans="1:27" x14ac:dyDescent="0.25">
      <c r="A3209" s="82" t="s">
        <v>1529</v>
      </c>
      <c r="B3209" s="82" t="s">
        <v>1529</v>
      </c>
      <c r="C3209" t="s">
        <v>3297</v>
      </c>
      <c r="D3209" s="82" t="s">
        <v>3298</v>
      </c>
      <c r="E3209" t="s">
        <v>3299</v>
      </c>
      <c r="F3209" s="82" t="s">
        <v>2745</v>
      </c>
      <c r="G3209" t="s">
        <v>2310</v>
      </c>
      <c r="H3209" s="82" t="s">
        <v>3222</v>
      </c>
      <c r="I3209" t="s">
        <v>59</v>
      </c>
      <c r="J3209" s="82" t="s">
        <v>193</v>
      </c>
      <c r="K3209" t="s">
        <v>60</v>
      </c>
      <c r="L3209" t="s">
        <v>61</v>
      </c>
      <c r="M3209" s="82" t="s">
        <v>194</v>
      </c>
      <c r="N3209" t="s">
        <v>347</v>
      </c>
      <c r="O3209" s="82" t="s">
        <v>887</v>
      </c>
      <c r="P3209" s="82" t="s">
        <v>3112</v>
      </c>
      <c r="Q3209" s="82" t="s">
        <v>3685</v>
      </c>
      <c r="R3209" t="s">
        <v>131</v>
      </c>
      <c r="S3209" s="83">
        <v>13.9</v>
      </c>
      <c r="T3209" s="83">
        <v>0</v>
      </c>
      <c r="U3209" s="83">
        <v>13.9</v>
      </c>
      <c r="V3209" s="83">
        <v>0</v>
      </c>
      <c r="W3209" s="83">
        <v>0</v>
      </c>
      <c r="X3209" s="83">
        <v>0</v>
      </c>
      <c r="Y3209">
        <v>0</v>
      </c>
      <c r="Z3209" s="83">
        <v>1.3900000000000001</v>
      </c>
      <c r="AA3209" s="83">
        <v>1.3900000000000001</v>
      </c>
    </row>
    <row r="3210" spans="1:27" x14ac:dyDescent="0.25">
      <c r="A3210" s="82" t="s">
        <v>1529</v>
      </c>
      <c r="B3210" s="82" t="s">
        <v>1529</v>
      </c>
      <c r="C3210" t="s">
        <v>3297</v>
      </c>
      <c r="D3210" s="82" t="s">
        <v>3298</v>
      </c>
      <c r="E3210" t="s">
        <v>3299</v>
      </c>
      <c r="F3210" s="82" t="s">
        <v>2745</v>
      </c>
      <c r="G3210" t="s">
        <v>2310</v>
      </c>
      <c r="H3210" s="82" t="s">
        <v>3222</v>
      </c>
      <c r="I3210" t="s">
        <v>59</v>
      </c>
      <c r="J3210" s="82" t="s">
        <v>193</v>
      </c>
      <c r="K3210" t="s">
        <v>60</v>
      </c>
      <c r="L3210" t="s">
        <v>61</v>
      </c>
      <c r="M3210" s="82" t="s">
        <v>194</v>
      </c>
      <c r="N3210" t="s">
        <v>347</v>
      </c>
      <c r="O3210" s="82" t="s">
        <v>348</v>
      </c>
      <c r="P3210" s="82" t="s">
        <v>1158</v>
      </c>
      <c r="Q3210" s="82" t="s">
        <v>1159</v>
      </c>
      <c r="R3210" t="s">
        <v>131</v>
      </c>
      <c r="S3210" s="83">
        <v>97.240000000000009</v>
      </c>
      <c r="T3210" s="83">
        <v>96.6</v>
      </c>
      <c r="U3210" s="83">
        <v>0.64000000000001478</v>
      </c>
      <c r="V3210" s="83">
        <v>0</v>
      </c>
      <c r="W3210" s="83">
        <v>0</v>
      </c>
      <c r="X3210" s="83">
        <v>0.74408941448060695</v>
      </c>
      <c r="Y3210">
        <v>0</v>
      </c>
      <c r="Z3210" s="83">
        <v>6.4000000000001833E-2</v>
      </c>
      <c r="AA3210" s="83">
        <v>0.80808941448060878</v>
      </c>
    </row>
    <row r="3211" spans="1:27" x14ac:dyDescent="0.25">
      <c r="A3211" s="82" t="s">
        <v>1529</v>
      </c>
      <c r="B3211" s="82" t="s">
        <v>1529</v>
      </c>
      <c r="C3211" t="s">
        <v>3297</v>
      </c>
      <c r="D3211" s="82" t="s">
        <v>3298</v>
      </c>
      <c r="E3211" t="s">
        <v>3299</v>
      </c>
      <c r="F3211" s="82" t="s">
        <v>2745</v>
      </c>
      <c r="G3211" t="s">
        <v>2310</v>
      </c>
      <c r="H3211" s="82" t="s">
        <v>3222</v>
      </c>
      <c r="I3211" t="s">
        <v>59</v>
      </c>
      <c r="J3211" s="82" t="s">
        <v>193</v>
      </c>
      <c r="K3211" t="s">
        <v>60</v>
      </c>
      <c r="L3211" t="s">
        <v>61</v>
      </c>
      <c r="M3211" s="82" t="s">
        <v>194</v>
      </c>
      <c r="N3211" t="s">
        <v>311</v>
      </c>
      <c r="O3211" s="82" t="s">
        <v>894</v>
      </c>
      <c r="P3211" s="82" t="s">
        <v>895</v>
      </c>
      <c r="Q3211" s="82" t="s">
        <v>896</v>
      </c>
      <c r="R3211" t="s">
        <v>131</v>
      </c>
      <c r="S3211" s="83">
        <v>1176</v>
      </c>
      <c r="T3211" s="83">
        <v>1103.05</v>
      </c>
      <c r="U3211" s="83">
        <v>72.950000000000045</v>
      </c>
      <c r="V3211" s="83">
        <v>0</v>
      </c>
      <c r="W3211" s="83">
        <v>0</v>
      </c>
      <c r="X3211" s="83">
        <v>8.4965613731142184</v>
      </c>
      <c r="Y3211">
        <v>0</v>
      </c>
      <c r="Z3211" s="83">
        <v>7.2950000000000017</v>
      </c>
      <c r="AA3211" s="83">
        <v>15.79156137311422</v>
      </c>
    </row>
    <row r="3212" spans="1:27" x14ac:dyDescent="0.25">
      <c r="A3212" s="82" t="s">
        <v>1529</v>
      </c>
      <c r="B3212" s="82" t="s">
        <v>1529</v>
      </c>
      <c r="C3212" t="s">
        <v>3297</v>
      </c>
      <c r="D3212" s="82" t="s">
        <v>3298</v>
      </c>
      <c r="E3212" t="s">
        <v>3299</v>
      </c>
      <c r="F3212" s="82" t="s">
        <v>2745</v>
      </c>
      <c r="G3212" t="s">
        <v>2310</v>
      </c>
      <c r="H3212" s="82" t="s">
        <v>3222</v>
      </c>
      <c r="I3212" t="s">
        <v>59</v>
      </c>
      <c r="J3212" s="82" t="s">
        <v>193</v>
      </c>
      <c r="K3212" t="s">
        <v>60</v>
      </c>
      <c r="L3212" t="s">
        <v>61</v>
      </c>
      <c r="M3212" s="82" t="s">
        <v>194</v>
      </c>
      <c r="N3212" t="s">
        <v>1916</v>
      </c>
      <c r="O3212" s="82" t="s">
        <v>1495</v>
      </c>
      <c r="P3212" s="82" t="s">
        <v>1923</v>
      </c>
      <c r="Q3212" s="82" t="s">
        <v>1924</v>
      </c>
      <c r="R3212" t="s">
        <v>131</v>
      </c>
      <c r="S3212" s="83">
        <v>436.8</v>
      </c>
      <c r="T3212" s="83">
        <v>33.85</v>
      </c>
      <c r="U3212" s="83">
        <v>402.95</v>
      </c>
      <c r="V3212" s="83">
        <v>0</v>
      </c>
      <c r="W3212" s="83">
        <v>0</v>
      </c>
      <c r="X3212" s="83">
        <v>0.26073940662700362</v>
      </c>
      <c r="Y3212">
        <v>0</v>
      </c>
      <c r="Z3212" s="83">
        <v>40.295000000000009</v>
      </c>
      <c r="AA3212" s="83">
        <v>40.555739406627012</v>
      </c>
    </row>
    <row r="3213" spans="1:27" x14ac:dyDescent="0.25">
      <c r="A3213" s="82" t="s">
        <v>1529</v>
      </c>
      <c r="B3213" s="82" t="s">
        <v>1529</v>
      </c>
      <c r="C3213" t="s">
        <v>3297</v>
      </c>
      <c r="D3213" s="82" t="s">
        <v>3298</v>
      </c>
      <c r="E3213" t="s">
        <v>3299</v>
      </c>
      <c r="F3213" s="82" t="s">
        <v>2745</v>
      </c>
      <c r="G3213" t="s">
        <v>2310</v>
      </c>
      <c r="H3213" s="82" t="s">
        <v>3222</v>
      </c>
      <c r="I3213" t="s">
        <v>59</v>
      </c>
      <c r="J3213" s="82" t="s">
        <v>193</v>
      </c>
      <c r="K3213" t="s">
        <v>60</v>
      </c>
      <c r="L3213" t="s">
        <v>61</v>
      </c>
      <c r="M3213" s="82" t="s">
        <v>194</v>
      </c>
      <c r="N3213" t="s">
        <v>1916</v>
      </c>
      <c r="O3213" s="82" t="s">
        <v>1495</v>
      </c>
      <c r="P3213" s="82" t="s">
        <v>1919</v>
      </c>
      <c r="Q3213" s="82" t="s">
        <v>1920</v>
      </c>
      <c r="R3213" t="s">
        <v>131</v>
      </c>
      <c r="S3213" s="83">
        <v>0</v>
      </c>
      <c r="T3213" s="83">
        <v>97.649999999999991</v>
      </c>
      <c r="U3213" s="83">
        <v>-97.649999999999991</v>
      </c>
      <c r="V3213" s="83">
        <v>0</v>
      </c>
      <c r="W3213" s="83">
        <v>0</v>
      </c>
      <c r="X3213" s="83">
        <v>0.75217734289887428</v>
      </c>
      <c r="Y3213">
        <v>0</v>
      </c>
      <c r="Z3213" s="83">
        <v>-9.7650000000000006</v>
      </c>
      <c r="AA3213" s="83">
        <v>-9.0128226571011254</v>
      </c>
    </row>
    <row r="3214" spans="1:27" x14ac:dyDescent="0.25">
      <c r="A3214" s="82" t="s">
        <v>1529</v>
      </c>
      <c r="B3214" s="82" t="s">
        <v>1529</v>
      </c>
      <c r="C3214" t="s">
        <v>3297</v>
      </c>
      <c r="D3214" s="82" t="s">
        <v>3298</v>
      </c>
      <c r="E3214" t="s">
        <v>3299</v>
      </c>
      <c r="F3214" s="82" t="s">
        <v>2745</v>
      </c>
      <c r="G3214" t="s">
        <v>2310</v>
      </c>
      <c r="H3214" s="82" t="s">
        <v>3222</v>
      </c>
      <c r="I3214" t="s">
        <v>59</v>
      </c>
      <c r="J3214" s="82" t="s">
        <v>193</v>
      </c>
      <c r="K3214" t="s">
        <v>62</v>
      </c>
      <c r="L3214" t="s">
        <v>63</v>
      </c>
      <c r="M3214" s="82" t="s">
        <v>1168</v>
      </c>
      <c r="N3214" t="s">
        <v>1169</v>
      </c>
      <c r="O3214" s="82" t="s">
        <v>1170</v>
      </c>
      <c r="P3214" s="82" t="s">
        <v>1171</v>
      </c>
      <c r="Q3214" s="82" t="s">
        <v>1172</v>
      </c>
      <c r="R3214" t="s">
        <v>131</v>
      </c>
      <c r="S3214" s="83">
        <v>319.5</v>
      </c>
      <c r="T3214" s="83">
        <v>227</v>
      </c>
      <c r="U3214" s="83">
        <v>92.5</v>
      </c>
      <c r="V3214" s="83">
        <v>0</v>
      </c>
      <c r="W3214" s="83">
        <v>0</v>
      </c>
      <c r="X3214" s="83">
        <v>1.7485330961397285</v>
      </c>
      <c r="Y3214">
        <v>0</v>
      </c>
      <c r="Z3214" s="83">
        <v>9.25</v>
      </c>
      <c r="AA3214" s="83">
        <v>10.998533096139727</v>
      </c>
    </row>
    <row r="3215" spans="1:27" x14ac:dyDescent="0.25">
      <c r="A3215" s="82" t="s">
        <v>1529</v>
      </c>
      <c r="B3215" s="82" t="s">
        <v>1529</v>
      </c>
      <c r="C3215" t="s">
        <v>3297</v>
      </c>
      <c r="D3215" s="82" t="s">
        <v>3298</v>
      </c>
      <c r="E3215" t="s">
        <v>3299</v>
      </c>
      <c r="F3215" s="82" t="s">
        <v>2745</v>
      </c>
      <c r="G3215" t="s">
        <v>2310</v>
      </c>
      <c r="H3215" s="82" t="s">
        <v>3222</v>
      </c>
      <c r="I3215" t="s">
        <v>59</v>
      </c>
      <c r="J3215" s="82" t="s">
        <v>193</v>
      </c>
      <c r="K3215" t="s">
        <v>62</v>
      </c>
      <c r="L3215" t="s">
        <v>63</v>
      </c>
      <c r="M3215" s="82" t="s">
        <v>660</v>
      </c>
      <c r="N3215" t="s">
        <v>661</v>
      </c>
      <c r="O3215" s="82" t="s">
        <v>662</v>
      </c>
      <c r="P3215" s="82" t="s">
        <v>1037</v>
      </c>
      <c r="Q3215" s="82" t="s">
        <v>1038</v>
      </c>
      <c r="R3215" t="s">
        <v>131</v>
      </c>
      <c r="S3215" s="83">
        <v>0</v>
      </c>
      <c r="T3215" s="83">
        <v>278.64</v>
      </c>
      <c r="U3215" s="83">
        <v>-278.64</v>
      </c>
      <c r="V3215" s="83">
        <v>0</v>
      </c>
      <c r="W3215" s="83">
        <v>0</v>
      </c>
      <c r="X3215" s="83">
        <v>2.1463051185390922</v>
      </c>
      <c r="Y3215">
        <v>0</v>
      </c>
      <c r="Z3215" s="83">
        <v>-27.864000000000001</v>
      </c>
      <c r="AA3215" s="83">
        <v>-25.717694881460908</v>
      </c>
    </row>
    <row r="3216" spans="1:27" x14ac:dyDescent="0.25">
      <c r="A3216" s="82" t="s">
        <v>1529</v>
      </c>
      <c r="B3216" s="82" t="s">
        <v>1529</v>
      </c>
      <c r="C3216" t="s">
        <v>3297</v>
      </c>
      <c r="D3216" s="82" t="s">
        <v>3298</v>
      </c>
      <c r="E3216" t="s">
        <v>3299</v>
      </c>
      <c r="F3216" s="82" t="s">
        <v>2745</v>
      </c>
      <c r="G3216" t="s">
        <v>2310</v>
      </c>
      <c r="H3216" s="82" t="s">
        <v>3222</v>
      </c>
      <c r="I3216" t="s">
        <v>59</v>
      </c>
      <c r="J3216" s="82" t="s">
        <v>193</v>
      </c>
      <c r="K3216" t="s">
        <v>62</v>
      </c>
      <c r="L3216" t="s">
        <v>63</v>
      </c>
      <c r="M3216" s="82" t="s">
        <v>660</v>
      </c>
      <c r="N3216" t="s">
        <v>661</v>
      </c>
      <c r="O3216" s="82" t="s">
        <v>662</v>
      </c>
      <c r="P3216" s="82" t="s">
        <v>663</v>
      </c>
      <c r="Q3216" s="82" t="s">
        <v>664</v>
      </c>
      <c r="R3216" t="s">
        <v>131</v>
      </c>
      <c r="S3216" s="83">
        <v>4117.3600000000006</v>
      </c>
      <c r="T3216" s="83">
        <v>2430</v>
      </c>
      <c r="U3216" s="83">
        <v>1687.3600000000006</v>
      </c>
      <c r="V3216" s="83">
        <v>0</v>
      </c>
      <c r="W3216" s="83">
        <v>0</v>
      </c>
      <c r="X3216" s="83">
        <v>18.717777196561851</v>
      </c>
      <c r="Y3216">
        <v>0</v>
      </c>
      <c r="Z3216" s="83">
        <v>168.7360000000001</v>
      </c>
      <c r="AA3216" s="83">
        <v>187.45377719656193</v>
      </c>
    </row>
    <row r="3217" spans="1:27" x14ac:dyDescent="0.25">
      <c r="A3217" s="82" t="s">
        <v>1529</v>
      </c>
      <c r="B3217" s="82" t="s">
        <v>1529</v>
      </c>
      <c r="C3217" t="s">
        <v>3297</v>
      </c>
      <c r="D3217" s="82" t="s">
        <v>3298</v>
      </c>
      <c r="E3217" t="s">
        <v>3299</v>
      </c>
      <c r="F3217" s="82" t="s">
        <v>2745</v>
      </c>
      <c r="G3217" t="s">
        <v>2310</v>
      </c>
      <c r="H3217" s="82" t="s">
        <v>3222</v>
      </c>
      <c r="I3217" t="s">
        <v>59</v>
      </c>
      <c r="J3217" s="82" t="s">
        <v>193</v>
      </c>
      <c r="K3217" t="s">
        <v>62</v>
      </c>
      <c r="L3217" t="s">
        <v>63</v>
      </c>
      <c r="M3217" s="82" t="s">
        <v>660</v>
      </c>
      <c r="N3217" t="s">
        <v>661</v>
      </c>
      <c r="O3217" s="82" t="s">
        <v>662</v>
      </c>
      <c r="P3217" s="82" t="s">
        <v>1166</v>
      </c>
      <c r="Q3217" s="82" t="s">
        <v>1167</v>
      </c>
      <c r="R3217" t="s">
        <v>131</v>
      </c>
      <c r="S3217" s="83">
        <v>1593.82</v>
      </c>
      <c r="T3217" s="83">
        <v>0</v>
      </c>
      <c r="U3217" s="83">
        <v>1593.82</v>
      </c>
      <c r="V3217" s="83">
        <v>0</v>
      </c>
      <c r="W3217" s="83">
        <v>0</v>
      </c>
      <c r="X3217" s="83">
        <v>0</v>
      </c>
      <c r="Y3217">
        <v>0</v>
      </c>
      <c r="Z3217" s="83">
        <v>159.38200000000001</v>
      </c>
      <c r="AA3217" s="83">
        <v>159.38200000000001</v>
      </c>
    </row>
    <row r="3218" spans="1:27" x14ac:dyDescent="0.25">
      <c r="A3218" s="82" t="s">
        <v>1529</v>
      </c>
      <c r="B3218" s="82" t="s">
        <v>1529</v>
      </c>
      <c r="C3218" t="s">
        <v>3297</v>
      </c>
      <c r="D3218" s="82" t="s">
        <v>3298</v>
      </c>
      <c r="E3218" t="s">
        <v>3299</v>
      </c>
      <c r="F3218" s="82" t="s">
        <v>2745</v>
      </c>
      <c r="G3218" t="s">
        <v>2310</v>
      </c>
      <c r="H3218" s="82" t="s">
        <v>3222</v>
      </c>
      <c r="I3218" t="s">
        <v>59</v>
      </c>
      <c r="J3218" s="82" t="s">
        <v>193</v>
      </c>
      <c r="K3218" t="s">
        <v>62</v>
      </c>
      <c r="L3218" t="s">
        <v>63</v>
      </c>
      <c r="M3218" s="82" t="s">
        <v>660</v>
      </c>
      <c r="N3218" t="s">
        <v>1927</v>
      </c>
      <c r="O3218" s="82" t="s">
        <v>1497</v>
      </c>
      <c r="P3218" s="82" t="s">
        <v>1928</v>
      </c>
      <c r="Q3218" s="82" t="s">
        <v>1929</v>
      </c>
      <c r="R3218" t="s">
        <v>131</v>
      </c>
      <c r="S3218" s="83">
        <v>352.05</v>
      </c>
      <c r="T3218" s="83">
        <v>0</v>
      </c>
      <c r="U3218" s="83">
        <v>352.05</v>
      </c>
      <c r="V3218" s="83">
        <v>0</v>
      </c>
      <c r="W3218" s="83">
        <v>0</v>
      </c>
      <c r="X3218" s="83">
        <v>0</v>
      </c>
      <c r="Y3218">
        <v>0</v>
      </c>
      <c r="Z3218" s="83">
        <v>35.205000000000005</v>
      </c>
      <c r="AA3218" s="83">
        <v>35.205000000000005</v>
      </c>
    </row>
    <row r="3219" spans="1:27" x14ac:dyDescent="0.25">
      <c r="A3219" s="82" t="s">
        <v>1529</v>
      </c>
      <c r="B3219" s="82" t="s">
        <v>1529</v>
      </c>
      <c r="C3219" t="s">
        <v>3297</v>
      </c>
      <c r="D3219" s="82" t="s">
        <v>3298</v>
      </c>
      <c r="E3219" t="s">
        <v>3299</v>
      </c>
      <c r="F3219" s="82" t="s">
        <v>2745</v>
      </c>
      <c r="G3219" t="s">
        <v>2310</v>
      </c>
      <c r="H3219" s="82" t="s">
        <v>3222</v>
      </c>
      <c r="I3219" t="s">
        <v>59</v>
      </c>
      <c r="J3219" s="82" t="s">
        <v>193</v>
      </c>
      <c r="K3219" t="s">
        <v>64</v>
      </c>
      <c r="L3219" t="s">
        <v>65</v>
      </c>
      <c r="M3219" s="82" t="s">
        <v>315</v>
      </c>
      <c r="N3219" t="s">
        <v>316</v>
      </c>
      <c r="O3219" s="82" t="s">
        <v>317</v>
      </c>
      <c r="P3219" s="82" t="s">
        <v>1043</v>
      </c>
      <c r="Q3219" s="82" t="s">
        <v>1044</v>
      </c>
      <c r="R3219" t="s">
        <v>131</v>
      </c>
      <c r="S3219" s="83">
        <v>0</v>
      </c>
      <c r="T3219" s="83">
        <v>107.36</v>
      </c>
      <c r="U3219" s="83">
        <v>-107.36</v>
      </c>
      <c r="V3219" s="83">
        <v>0</v>
      </c>
      <c r="W3219" s="83">
        <v>0</v>
      </c>
      <c r="X3219" s="83">
        <v>0.82697142379542399</v>
      </c>
      <c r="Y3219">
        <v>0</v>
      </c>
      <c r="Z3219" s="83">
        <v>-10.736000000000001</v>
      </c>
      <c r="AA3219" s="83">
        <v>-9.9090285762045767</v>
      </c>
    </row>
    <row r="3220" spans="1:27" x14ac:dyDescent="0.25">
      <c r="A3220" s="82" t="s">
        <v>1529</v>
      </c>
      <c r="B3220" s="82" t="s">
        <v>1529</v>
      </c>
      <c r="C3220" t="s">
        <v>3297</v>
      </c>
      <c r="D3220" s="82" t="s">
        <v>3298</v>
      </c>
      <c r="E3220" t="s">
        <v>3299</v>
      </c>
      <c r="F3220" s="82" t="s">
        <v>2745</v>
      </c>
      <c r="G3220" t="s">
        <v>2310</v>
      </c>
      <c r="H3220" s="82" t="s">
        <v>3222</v>
      </c>
      <c r="I3220" t="s">
        <v>59</v>
      </c>
      <c r="J3220" s="82" t="s">
        <v>193</v>
      </c>
      <c r="K3220" t="s">
        <v>64</v>
      </c>
      <c r="L3220" t="s">
        <v>65</v>
      </c>
      <c r="M3220" s="82" t="s">
        <v>315</v>
      </c>
      <c r="N3220" t="s">
        <v>316</v>
      </c>
      <c r="O3220" s="82" t="s">
        <v>317</v>
      </c>
      <c r="P3220" s="82" t="s">
        <v>1184</v>
      </c>
      <c r="Q3220" s="82" t="s">
        <v>1185</v>
      </c>
      <c r="R3220" t="s">
        <v>131</v>
      </c>
      <c r="S3220" s="83">
        <v>109.8</v>
      </c>
      <c r="T3220" s="83">
        <v>27.72</v>
      </c>
      <c r="U3220" s="83">
        <v>82.08</v>
      </c>
      <c r="V3220" s="83">
        <v>0</v>
      </c>
      <c r="W3220" s="83">
        <v>0</v>
      </c>
      <c r="X3220" s="83">
        <v>0.21352131024226109</v>
      </c>
      <c r="Y3220">
        <v>0</v>
      </c>
      <c r="Z3220" s="83">
        <v>8.2080000000000002</v>
      </c>
      <c r="AA3220" s="83">
        <v>8.4215213102422624</v>
      </c>
    </row>
    <row r="3221" spans="1:27" x14ac:dyDescent="0.25">
      <c r="A3221" s="82" t="s">
        <v>1529</v>
      </c>
      <c r="B3221" s="82" t="s">
        <v>1529</v>
      </c>
      <c r="C3221" t="s">
        <v>3297</v>
      </c>
      <c r="D3221" s="82" t="s">
        <v>3298</v>
      </c>
      <c r="E3221" t="s">
        <v>3299</v>
      </c>
      <c r="F3221" s="82" t="s">
        <v>2745</v>
      </c>
      <c r="G3221" t="s">
        <v>2310</v>
      </c>
      <c r="H3221" s="82" t="s">
        <v>3222</v>
      </c>
      <c r="I3221" t="s">
        <v>59</v>
      </c>
      <c r="J3221" s="82" t="s">
        <v>193</v>
      </c>
      <c r="K3221" t="s">
        <v>64</v>
      </c>
      <c r="L3221" t="s">
        <v>65</v>
      </c>
      <c r="M3221" s="82" t="s">
        <v>315</v>
      </c>
      <c r="N3221" t="s">
        <v>316</v>
      </c>
      <c r="O3221" s="82" t="s">
        <v>317</v>
      </c>
      <c r="P3221" s="82" t="s">
        <v>1186</v>
      </c>
      <c r="Q3221" s="82" t="s">
        <v>1187</v>
      </c>
      <c r="R3221" t="s">
        <v>131</v>
      </c>
      <c r="S3221" s="83">
        <v>52.6</v>
      </c>
      <c r="T3221" s="83">
        <v>53.1</v>
      </c>
      <c r="U3221" s="83">
        <v>-0.5</v>
      </c>
      <c r="V3221" s="83">
        <v>0</v>
      </c>
      <c r="W3221" s="83">
        <v>0</v>
      </c>
      <c r="X3221" s="83">
        <v>0.4090180942952405</v>
      </c>
      <c r="Y3221">
        <v>0</v>
      </c>
      <c r="Z3221" s="83">
        <v>-4.9999999999999822E-2</v>
      </c>
      <c r="AA3221" s="83">
        <v>0.35901809429524079</v>
      </c>
    </row>
    <row r="3222" spans="1:27" x14ac:dyDescent="0.25">
      <c r="A3222" s="82" t="s">
        <v>1529</v>
      </c>
      <c r="B3222" s="82" t="s">
        <v>1529</v>
      </c>
      <c r="C3222" t="s">
        <v>3297</v>
      </c>
      <c r="D3222" s="82" t="s">
        <v>3298</v>
      </c>
      <c r="E3222" t="s">
        <v>3299</v>
      </c>
      <c r="F3222" s="82" t="s">
        <v>2745</v>
      </c>
      <c r="G3222" t="s">
        <v>2310</v>
      </c>
      <c r="H3222" s="82" t="s">
        <v>3222</v>
      </c>
      <c r="I3222" t="s">
        <v>59</v>
      </c>
      <c r="J3222" s="82" t="s">
        <v>193</v>
      </c>
      <c r="K3222" t="s">
        <v>64</v>
      </c>
      <c r="L3222" t="s">
        <v>65</v>
      </c>
      <c r="M3222" s="82" t="s">
        <v>742</v>
      </c>
      <c r="N3222" t="s">
        <v>743</v>
      </c>
      <c r="O3222" s="82" t="s">
        <v>744</v>
      </c>
      <c r="P3222" s="82" t="s">
        <v>745</v>
      </c>
      <c r="Q3222" s="82" t="s">
        <v>746</v>
      </c>
      <c r="R3222" t="s">
        <v>131</v>
      </c>
      <c r="S3222" s="83">
        <v>126.7</v>
      </c>
      <c r="T3222" s="83">
        <v>64</v>
      </c>
      <c r="U3222" s="83">
        <v>62.7</v>
      </c>
      <c r="V3222" s="83">
        <v>0</v>
      </c>
      <c r="W3222" s="83">
        <v>0</v>
      </c>
      <c r="X3222" s="83">
        <v>0.49297849406582656</v>
      </c>
      <c r="Y3222">
        <v>0</v>
      </c>
      <c r="Z3222" s="83">
        <v>6.2700000000000014</v>
      </c>
      <c r="AA3222" s="83">
        <v>6.7629784940658277</v>
      </c>
    </row>
    <row r="3223" spans="1:27" x14ac:dyDescent="0.25">
      <c r="A3223" s="82" t="s">
        <v>1529</v>
      </c>
      <c r="B3223" s="82" t="s">
        <v>1529</v>
      </c>
      <c r="C3223" t="s">
        <v>3297</v>
      </c>
      <c r="D3223" s="82" t="s">
        <v>3298</v>
      </c>
      <c r="E3223" t="s">
        <v>3299</v>
      </c>
      <c r="F3223" s="82" t="s">
        <v>2745</v>
      </c>
      <c r="G3223" t="s">
        <v>2310</v>
      </c>
      <c r="H3223" s="82" t="s">
        <v>3222</v>
      </c>
      <c r="I3223" t="s">
        <v>59</v>
      </c>
      <c r="J3223" s="82" t="s">
        <v>193</v>
      </c>
      <c r="K3223" t="s">
        <v>64</v>
      </c>
      <c r="L3223" t="s">
        <v>65</v>
      </c>
      <c r="M3223" s="82" t="s">
        <v>499</v>
      </c>
      <c r="N3223" t="s">
        <v>500</v>
      </c>
      <c r="O3223" s="82" t="s">
        <v>501</v>
      </c>
      <c r="P3223" s="82" t="s">
        <v>2650</v>
      </c>
      <c r="Q3223" s="82" t="s">
        <v>2651</v>
      </c>
      <c r="R3223" t="s">
        <v>131</v>
      </c>
      <c r="S3223" s="83">
        <v>1180</v>
      </c>
      <c r="T3223" s="83">
        <v>923.8</v>
      </c>
      <c r="U3223" s="83">
        <v>256.20000000000005</v>
      </c>
      <c r="V3223" s="83">
        <v>0</v>
      </c>
      <c r="W3223" s="83">
        <v>0</v>
      </c>
      <c r="X3223" s="83">
        <v>7.1158364502814146</v>
      </c>
      <c r="Y3223">
        <v>0</v>
      </c>
      <c r="Z3223" s="83">
        <v>25.620000000000005</v>
      </c>
      <c r="AA3223" s="83">
        <v>32.735836450281425</v>
      </c>
    </row>
    <row r="3224" spans="1:27" x14ac:dyDescent="0.25">
      <c r="A3224" s="82" t="s">
        <v>1529</v>
      </c>
      <c r="B3224" s="82" t="s">
        <v>1529</v>
      </c>
      <c r="C3224" t="s">
        <v>3297</v>
      </c>
      <c r="D3224" s="82" t="s">
        <v>3298</v>
      </c>
      <c r="E3224" t="s">
        <v>3299</v>
      </c>
      <c r="F3224" s="82" t="s">
        <v>2745</v>
      </c>
      <c r="G3224" t="s">
        <v>2310</v>
      </c>
      <c r="H3224" s="82" t="s">
        <v>3222</v>
      </c>
      <c r="I3224" t="s">
        <v>59</v>
      </c>
      <c r="J3224" s="82" t="s">
        <v>193</v>
      </c>
      <c r="K3224" t="s">
        <v>64</v>
      </c>
      <c r="L3224" t="s">
        <v>65</v>
      </c>
      <c r="M3224" s="82" t="s">
        <v>499</v>
      </c>
      <c r="N3224" t="s">
        <v>500</v>
      </c>
      <c r="O3224" s="82" t="s">
        <v>501</v>
      </c>
      <c r="P3224" s="82" t="s">
        <v>2765</v>
      </c>
      <c r="Q3224" s="82" t="s">
        <v>2766</v>
      </c>
      <c r="R3224" t="s">
        <v>131</v>
      </c>
      <c r="S3224" s="83">
        <v>740.6</v>
      </c>
      <c r="T3224" s="83">
        <v>96.600000000000009</v>
      </c>
      <c r="U3224" s="83">
        <v>644</v>
      </c>
      <c r="V3224" s="83">
        <v>0</v>
      </c>
      <c r="W3224" s="83">
        <v>0</v>
      </c>
      <c r="X3224" s="83">
        <v>0.74408941448060706</v>
      </c>
      <c r="Y3224">
        <v>0</v>
      </c>
      <c r="Z3224" s="83">
        <v>64.400000000000006</v>
      </c>
      <c r="AA3224" s="83">
        <v>65.144089414480604</v>
      </c>
    </row>
    <row r="3225" spans="1:27" x14ac:dyDescent="0.25">
      <c r="A3225" s="82" t="s">
        <v>1529</v>
      </c>
      <c r="B3225" s="82" t="s">
        <v>1529</v>
      </c>
      <c r="C3225" t="s">
        <v>3297</v>
      </c>
      <c r="D3225" s="82" t="s">
        <v>3298</v>
      </c>
      <c r="E3225" t="s">
        <v>3299</v>
      </c>
      <c r="F3225" s="82" t="s">
        <v>2745</v>
      </c>
      <c r="G3225" t="s">
        <v>2310</v>
      </c>
      <c r="H3225" s="82" t="s">
        <v>3222</v>
      </c>
      <c r="I3225" t="s">
        <v>59</v>
      </c>
      <c r="J3225" s="82" t="s">
        <v>193</v>
      </c>
      <c r="K3225" t="s">
        <v>64</v>
      </c>
      <c r="L3225" t="s">
        <v>65</v>
      </c>
      <c r="M3225" s="82" t="s">
        <v>499</v>
      </c>
      <c r="N3225" t="s">
        <v>500</v>
      </c>
      <c r="O3225" s="82" t="s">
        <v>501</v>
      </c>
      <c r="P3225" s="82" t="s">
        <v>1524</v>
      </c>
      <c r="Q3225" s="82" t="s">
        <v>3686</v>
      </c>
      <c r="R3225" t="s">
        <v>131</v>
      </c>
      <c r="S3225" s="83">
        <v>50.2</v>
      </c>
      <c r="T3225" s="83">
        <v>30.42</v>
      </c>
      <c r="U3225" s="83">
        <v>19.78</v>
      </c>
      <c r="V3225" s="83">
        <v>0</v>
      </c>
      <c r="W3225" s="83">
        <v>0</v>
      </c>
      <c r="X3225" s="83">
        <v>0.23431884046066317</v>
      </c>
      <c r="Y3225">
        <v>0</v>
      </c>
      <c r="Z3225" s="83">
        <v>1.9780000000000002</v>
      </c>
      <c r="AA3225" s="83">
        <v>2.2123188404606635</v>
      </c>
    </row>
    <row r="3226" spans="1:27" x14ac:dyDescent="0.25">
      <c r="A3226" s="82" t="s">
        <v>1529</v>
      </c>
      <c r="B3226" s="82" t="s">
        <v>1529</v>
      </c>
      <c r="C3226" t="s">
        <v>3297</v>
      </c>
      <c r="D3226" s="82" t="s">
        <v>3298</v>
      </c>
      <c r="E3226" t="s">
        <v>3299</v>
      </c>
      <c r="F3226" s="82" t="s">
        <v>2745</v>
      </c>
      <c r="G3226" t="s">
        <v>2310</v>
      </c>
      <c r="H3226" s="82" t="s">
        <v>3222</v>
      </c>
      <c r="I3226" t="s">
        <v>59</v>
      </c>
      <c r="J3226" s="82" t="s">
        <v>193</v>
      </c>
      <c r="K3226" t="s">
        <v>64</v>
      </c>
      <c r="L3226" t="s">
        <v>65</v>
      </c>
      <c r="M3226" s="82" t="s">
        <v>499</v>
      </c>
      <c r="N3226" t="s">
        <v>1420</v>
      </c>
      <c r="O3226" s="82" t="s">
        <v>1421</v>
      </c>
      <c r="P3226" s="82" t="s">
        <v>1422</v>
      </c>
      <c r="Q3226" s="82" t="s">
        <v>1423</v>
      </c>
      <c r="R3226" t="s">
        <v>131</v>
      </c>
      <c r="S3226" s="83">
        <v>242</v>
      </c>
      <c r="T3226" s="83">
        <v>0</v>
      </c>
      <c r="U3226" s="83">
        <v>242</v>
      </c>
      <c r="V3226" s="83">
        <v>0</v>
      </c>
      <c r="W3226" s="83">
        <v>0</v>
      </c>
      <c r="X3226" s="83">
        <v>0</v>
      </c>
      <c r="Y3226">
        <v>0</v>
      </c>
      <c r="Z3226" s="83">
        <v>24.200000000000003</v>
      </c>
      <c r="AA3226" s="83">
        <v>24.200000000000003</v>
      </c>
    </row>
    <row r="3227" spans="1:27" x14ac:dyDescent="0.25">
      <c r="A3227" s="82" t="s">
        <v>1529</v>
      </c>
      <c r="B3227" s="82" t="s">
        <v>1529</v>
      </c>
      <c r="C3227" t="s">
        <v>3297</v>
      </c>
      <c r="D3227" s="82" t="s">
        <v>3298</v>
      </c>
      <c r="E3227" t="s">
        <v>3299</v>
      </c>
      <c r="F3227" s="82" t="s">
        <v>2745</v>
      </c>
      <c r="G3227" t="s">
        <v>2310</v>
      </c>
      <c r="H3227" s="82" t="s">
        <v>3222</v>
      </c>
      <c r="I3227" t="s">
        <v>59</v>
      </c>
      <c r="J3227" s="82" t="s">
        <v>193</v>
      </c>
      <c r="K3227" t="s">
        <v>64</v>
      </c>
      <c r="L3227" t="s">
        <v>65</v>
      </c>
      <c r="M3227" s="82" t="s">
        <v>499</v>
      </c>
      <c r="N3227" t="s">
        <v>1047</v>
      </c>
      <c r="O3227" s="82" t="s">
        <v>1048</v>
      </c>
      <c r="P3227" s="82" t="s">
        <v>1198</v>
      </c>
      <c r="Q3227" s="82" t="s">
        <v>1199</v>
      </c>
      <c r="R3227" t="s">
        <v>131</v>
      </c>
      <c r="S3227" s="83">
        <v>603.98</v>
      </c>
      <c r="T3227" s="83">
        <v>0</v>
      </c>
      <c r="U3227" s="83">
        <v>603.98</v>
      </c>
      <c r="V3227" s="83">
        <v>0</v>
      </c>
      <c r="W3227" s="83">
        <v>0</v>
      </c>
      <c r="X3227" s="83">
        <v>0</v>
      </c>
      <c r="Y3227">
        <v>0</v>
      </c>
      <c r="Z3227" s="83">
        <v>60.398000000000003</v>
      </c>
      <c r="AA3227" s="83">
        <v>60.398000000000003</v>
      </c>
    </row>
    <row r="3228" spans="1:27" x14ac:dyDescent="0.25">
      <c r="A3228" s="82" t="s">
        <v>1529</v>
      </c>
      <c r="B3228" s="82" t="s">
        <v>1529</v>
      </c>
      <c r="C3228" t="s">
        <v>3297</v>
      </c>
      <c r="D3228" s="82" t="s">
        <v>3298</v>
      </c>
      <c r="E3228" t="s">
        <v>3299</v>
      </c>
      <c r="F3228" s="82" t="s">
        <v>2745</v>
      </c>
      <c r="G3228" t="s">
        <v>2310</v>
      </c>
      <c r="H3228" s="82" t="s">
        <v>3222</v>
      </c>
      <c r="I3228" t="s">
        <v>44</v>
      </c>
      <c r="J3228" s="82" t="s">
        <v>45</v>
      </c>
      <c r="K3228" t="s">
        <v>46</v>
      </c>
      <c r="L3228" t="s">
        <v>47</v>
      </c>
      <c r="M3228" s="82" t="s">
        <v>320</v>
      </c>
      <c r="N3228" t="s">
        <v>1074</v>
      </c>
      <c r="O3228" s="82" t="s">
        <v>1075</v>
      </c>
      <c r="P3228" s="82" t="s">
        <v>1209</v>
      </c>
      <c r="Q3228" s="82" t="s">
        <v>1210</v>
      </c>
      <c r="R3228" t="s">
        <v>131</v>
      </c>
      <c r="S3228" s="83">
        <v>0</v>
      </c>
      <c r="T3228" s="83">
        <v>20</v>
      </c>
      <c r="U3228" s="83">
        <v>-20</v>
      </c>
      <c r="V3228" s="83">
        <v>0</v>
      </c>
      <c r="W3228" s="83">
        <v>0</v>
      </c>
      <c r="X3228" s="83">
        <v>0.1540557793955708</v>
      </c>
      <c r="Y3228">
        <v>0</v>
      </c>
      <c r="Z3228" s="83">
        <v>-2</v>
      </c>
      <c r="AA3228" s="83">
        <v>-1.8459442206044292</v>
      </c>
    </row>
    <row r="3229" spans="1:27" x14ac:dyDescent="0.25">
      <c r="A3229" s="82" t="s">
        <v>1529</v>
      </c>
      <c r="B3229" s="82" t="s">
        <v>1529</v>
      </c>
      <c r="C3229" t="s">
        <v>3297</v>
      </c>
      <c r="D3229" s="82" t="s">
        <v>3298</v>
      </c>
      <c r="E3229" t="s">
        <v>3299</v>
      </c>
      <c r="F3229" s="82" t="s">
        <v>2745</v>
      </c>
      <c r="G3229" t="s">
        <v>2310</v>
      </c>
      <c r="H3229" s="82" t="s">
        <v>3222</v>
      </c>
      <c r="I3229" t="s">
        <v>44</v>
      </c>
      <c r="J3229" s="82" t="s">
        <v>45</v>
      </c>
      <c r="K3229" t="s">
        <v>46</v>
      </c>
      <c r="L3229" t="s">
        <v>47</v>
      </c>
      <c r="M3229" s="82" t="s">
        <v>320</v>
      </c>
      <c r="N3229" t="s">
        <v>1074</v>
      </c>
      <c r="O3229" s="82" t="s">
        <v>1075</v>
      </c>
      <c r="P3229" s="82" t="s">
        <v>2495</v>
      </c>
      <c r="Q3229" s="82" t="s">
        <v>2496</v>
      </c>
      <c r="R3229" t="s">
        <v>131</v>
      </c>
      <c r="S3229" s="83">
        <v>62.1</v>
      </c>
      <c r="T3229" s="83">
        <v>200</v>
      </c>
      <c r="U3229" s="83">
        <v>-137.9</v>
      </c>
      <c r="V3229" s="83">
        <v>0</v>
      </c>
      <c r="W3229" s="83">
        <v>0</v>
      </c>
      <c r="X3229" s="83">
        <v>1.540557793955708</v>
      </c>
      <c r="Y3229">
        <v>0</v>
      </c>
      <c r="Z3229" s="83">
        <v>-13.79</v>
      </c>
      <c r="AA3229" s="83">
        <v>-12.249442206044293</v>
      </c>
    </row>
    <row r="3230" spans="1:27" x14ac:dyDescent="0.25">
      <c r="A3230" s="82" t="s">
        <v>1529</v>
      </c>
      <c r="B3230" s="82" t="s">
        <v>1529</v>
      </c>
      <c r="C3230" t="s">
        <v>3297</v>
      </c>
      <c r="D3230" s="82" t="s">
        <v>3298</v>
      </c>
      <c r="E3230" t="s">
        <v>3299</v>
      </c>
      <c r="F3230" s="82" t="s">
        <v>2745</v>
      </c>
      <c r="G3230" t="s">
        <v>2310</v>
      </c>
      <c r="H3230" s="82" t="s">
        <v>3222</v>
      </c>
      <c r="I3230" t="s">
        <v>44</v>
      </c>
      <c r="J3230" s="82" t="s">
        <v>45</v>
      </c>
      <c r="K3230" t="s">
        <v>46</v>
      </c>
      <c r="L3230" t="s">
        <v>47</v>
      </c>
      <c r="M3230" s="82" t="s">
        <v>320</v>
      </c>
      <c r="N3230" t="s">
        <v>800</v>
      </c>
      <c r="O3230" s="82" t="s">
        <v>801</v>
      </c>
      <c r="P3230" s="82" t="s">
        <v>1080</v>
      </c>
      <c r="Q3230" s="82" t="s">
        <v>1081</v>
      </c>
      <c r="R3230" t="s">
        <v>131</v>
      </c>
      <c r="S3230" s="83">
        <v>180</v>
      </c>
      <c r="T3230" s="83">
        <v>0</v>
      </c>
      <c r="U3230" s="83">
        <v>180</v>
      </c>
      <c r="V3230" s="83">
        <v>0</v>
      </c>
      <c r="W3230" s="83">
        <v>0</v>
      </c>
      <c r="X3230" s="83">
        <v>0</v>
      </c>
      <c r="Y3230">
        <v>0</v>
      </c>
      <c r="Z3230" s="83">
        <v>18</v>
      </c>
      <c r="AA3230" s="83">
        <v>18</v>
      </c>
    </row>
    <row r="3231" spans="1:27" x14ac:dyDescent="0.25">
      <c r="A3231" s="82" t="s">
        <v>1529</v>
      </c>
      <c r="B3231" s="82" t="s">
        <v>1529</v>
      </c>
      <c r="C3231" t="s">
        <v>3297</v>
      </c>
      <c r="D3231" s="82" t="s">
        <v>3298</v>
      </c>
      <c r="E3231" t="s">
        <v>3299</v>
      </c>
      <c r="F3231" s="82" t="s">
        <v>2745</v>
      </c>
      <c r="G3231" t="s">
        <v>2310</v>
      </c>
      <c r="H3231" s="82" t="s">
        <v>3222</v>
      </c>
      <c r="I3231" t="s">
        <v>44</v>
      </c>
      <c r="J3231" s="82" t="s">
        <v>45</v>
      </c>
      <c r="K3231" t="s">
        <v>46</v>
      </c>
      <c r="L3231" t="s">
        <v>47</v>
      </c>
      <c r="M3231" s="82" t="s">
        <v>320</v>
      </c>
      <c r="N3231" t="s">
        <v>800</v>
      </c>
      <c r="O3231" s="82" t="s">
        <v>801</v>
      </c>
      <c r="P3231" s="82" t="s">
        <v>1082</v>
      </c>
      <c r="Q3231" s="82" t="s">
        <v>1083</v>
      </c>
      <c r="R3231" t="s">
        <v>131</v>
      </c>
      <c r="S3231" s="83">
        <v>315</v>
      </c>
      <c r="T3231" s="83">
        <v>1260</v>
      </c>
      <c r="U3231" s="83">
        <v>-945</v>
      </c>
      <c r="V3231" s="83">
        <v>0</v>
      </c>
      <c r="W3231" s="83">
        <v>0</v>
      </c>
      <c r="X3231" s="83">
        <v>9.7055141019209596</v>
      </c>
      <c r="Y3231">
        <v>0</v>
      </c>
      <c r="Z3231" s="83">
        <v>-94.5</v>
      </c>
      <c r="AA3231" s="83">
        <v>-84.794485898079046</v>
      </c>
    </row>
    <row r="3232" spans="1:27" x14ac:dyDescent="0.25">
      <c r="A3232" s="82" t="s">
        <v>1529</v>
      </c>
      <c r="B3232" s="82" t="s">
        <v>1529</v>
      </c>
      <c r="C3232" t="s">
        <v>3297</v>
      </c>
      <c r="D3232" s="82" t="s">
        <v>3298</v>
      </c>
      <c r="E3232" t="s">
        <v>3299</v>
      </c>
      <c r="F3232" s="82" t="s">
        <v>2745</v>
      </c>
      <c r="G3232" t="s">
        <v>2310</v>
      </c>
      <c r="H3232" s="82" t="s">
        <v>3222</v>
      </c>
      <c r="I3232" t="s">
        <v>44</v>
      </c>
      <c r="J3232" s="82" t="s">
        <v>45</v>
      </c>
      <c r="K3232" t="s">
        <v>100</v>
      </c>
      <c r="L3232" t="s">
        <v>101</v>
      </c>
      <c r="M3232" s="82" t="s">
        <v>401</v>
      </c>
      <c r="N3232" t="s">
        <v>866</v>
      </c>
      <c r="O3232" s="82" t="s">
        <v>403</v>
      </c>
      <c r="P3232" s="82" t="s">
        <v>1736</v>
      </c>
      <c r="Q3232" s="82" t="s">
        <v>1737</v>
      </c>
      <c r="R3232" t="s">
        <v>131</v>
      </c>
      <c r="S3232" s="83">
        <v>302.5</v>
      </c>
      <c r="T3232" s="83">
        <v>0</v>
      </c>
      <c r="U3232" s="83">
        <v>302.5</v>
      </c>
      <c r="V3232" s="83">
        <v>0</v>
      </c>
      <c r="W3232" s="83">
        <v>0</v>
      </c>
      <c r="X3232" s="83">
        <v>0</v>
      </c>
      <c r="Y3232">
        <v>0</v>
      </c>
      <c r="Z3232" s="83">
        <v>30.25</v>
      </c>
      <c r="AA3232" s="83">
        <v>30.25</v>
      </c>
    </row>
    <row r="3233" spans="1:27" x14ac:dyDescent="0.25">
      <c r="A3233" s="82" t="s">
        <v>1529</v>
      </c>
      <c r="B3233" s="82" t="s">
        <v>1529</v>
      </c>
      <c r="C3233" t="s">
        <v>3297</v>
      </c>
      <c r="D3233" s="82" t="s">
        <v>3298</v>
      </c>
      <c r="E3233" t="s">
        <v>3299</v>
      </c>
      <c r="F3233" s="82" t="s">
        <v>2745</v>
      </c>
      <c r="G3233" t="s">
        <v>2310</v>
      </c>
      <c r="H3233" s="82" t="s">
        <v>3222</v>
      </c>
      <c r="I3233" t="s">
        <v>44</v>
      </c>
      <c r="J3233" s="82" t="s">
        <v>45</v>
      </c>
      <c r="K3233" t="s">
        <v>100</v>
      </c>
      <c r="L3233" t="s">
        <v>101</v>
      </c>
      <c r="M3233" s="82" t="s">
        <v>401</v>
      </c>
      <c r="N3233" t="s">
        <v>866</v>
      </c>
      <c r="O3233" s="82" t="s">
        <v>403</v>
      </c>
      <c r="P3233" s="82" t="s">
        <v>2296</v>
      </c>
      <c r="Q3233" s="82" t="s">
        <v>2297</v>
      </c>
      <c r="R3233" t="s">
        <v>131</v>
      </c>
      <c r="S3233" s="83">
        <v>60.5</v>
      </c>
      <c r="T3233" s="83">
        <v>607.10000000000014</v>
      </c>
      <c r="U3233" s="83">
        <v>-546.60000000000014</v>
      </c>
      <c r="V3233" s="83">
        <v>0</v>
      </c>
      <c r="W3233" s="83">
        <v>0</v>
      </c>
      <c r="X3233" s="83">
        <v>4.676363183552553</v>
      </c>
      <c r="Y3233">
        <v>0</v>
      </c>
      <c r="Z3233" s="83">
        <v>-54.660000000000011</v>
      </c>
      <c r="AA3233" s="83">
        <v>-49.983636816447458</v>
      </c>
    </row>
    <row r="3234" spans="1:27" x14ac:dyDescent="0.25">
      <c r="A3234" s="82" t="s">
        <v>1529</v>
      </c>
      <c r="B3234" s="82" t="s">
        <v>1529</v>
      </c>
      <c r="C3234" t="s">
        <v>3297</v>
      </c>
      <c r="D3234" s="82" t="s">
        <v>3298</v>
      </c>
      <c r="E3234" t="s">
        <v>3299</v>
      </c>
      <c r="F3234" s="82" t="s">
        <v>2745</v>
      </c>
      <c r="G3234" t="s">
        <v>2310</v>
      </c>
      <c r="H3234" s="82" t="s">
        <v>3222</v>
      </c>
      <c r="I3234" t="s">
        <v>44</v>
      </c>
      <c r="J3234" s="82" t="s">
        <v>45</v>
      </c>
      <c r="K3234" t="s">
        <v>100</v>
      </c>
      <c r="L3234" t="s">
        <v>101</v>
      </c>
      <c r="M3234" s="82" t="s">
        <v>401</v>
      </c>
      <c r="N3234" t="s">
        <v>402</v>
      </c>
      <c r="O3234" s="82" t="s">
        <v>403</v>
      </c>
      <c r="P3234" s="82" t="s">
        <v>1418</v>
      </c>
      <c r="Q3234" s="82" t="s">
        <v>1419</v>
      </c>
      <c r="R3234" t="s">
        <v>131</v>
      </c>
      <c r="S3234" s="83">
        <v>0</v>
      </c>
      <c r="T3234" s="83">
        <v>0</v>
      </c>
      <c r="U3234" s="83">
        <v>0</v>
      </c>
      <c r="V3234" s="83">
        <v>0</v>
      </c>
      <c r="W3234" s="83">
        <v>0</v>
      </c>
      <c r="X3234" s="83">
        <v>0</v>
      </c>
      <c r="Y3234">
        <v>0</v>
      </c>
      <c r="Z3234" s="83">
        <v>0</v>
      </c>
      <c r="AA3234" s="83">
        <v>0</v>
      </c>
    </row>
    <row r="3235" spans="1:27" x14ac:dyDescent="0.25">
      <c r="A3235" s="82" t="s">
        <v>1529</v>
      </c>
      <c r="B3235" s="82" t="s">
        <v>1529</v>
      </c>
      <c r="C3235" t="s">
        <v>3300</v>
      </c>
      <c r="D3235" s="82" t="s">
        <v>3301</v>
      </c>
      <c r="E3235" t="s">
        <v>3302</v>
      </c>
      <c r="F3235" s="82" t="s">
        <v>2745</v>
      </c>
      <c r="G3235" t="s">
        <v>2310</v>
      </c>
      <c r="H3235" s="82" t="s">
        <v>3303</v>
      </c>
      <c r="I3235" t="s">
        <v>59</v>
      </c>
      <c r="J3235" s="82" t="s">
        <v>127</v>
      </c>
      <c r="K3235" t="s">
        <v>75</v>
      </c>
      <c r="L3235" t="s">
        <v>76</v>
      </c>
      <c r="M3235" s="82" t="s">
        <v>133</v>
      </c>
      <c r="N3235" t="s">
        <v>149</v>
      </c>
      <c r="O3235" s="82" t="s">
        <v>150</v>
      </c>
      <c r="P3235" s="82" t="s">
        <v>376</v>
      </c>
      <c r="Q3235" s="82" t="s">
        <v>377</v>
      </c>
      <c r="R3235" t="s">
        <v>131</v>
      </c>
      <c r="S3235" s="83">
        <v>601.35</v>
      </c>
      <c r="T3235" s="83">
        <v>665.1</v>
      </c>
      <c r="U3235" s="83">
        <v>-63.750000000000043</v>
      </c>
      <c r="V3235" s="83">
        <v>0</v>
      </c>
      <c r="W3235" s="83">
        <v>0</v>
      </c>
      <c r="X3235" s="83">
        <v>5.1231249437997066</v>
      </c>
      <c r="Y3235">
        <v>0</v>
      </c>
      <c r="Z3235" s="83">
        <v>-6.3750000000000053</v>
      </c>
      <c r="AA3235" s="83">
        <v>-1.251875056200296</v>
      </c>
    </row>
    <row r="3236" spans="1:27" x14ac:dyDescent="0.25">
      <c r="A3236" s="82" t="s">
        <v>1529</v>
      </c>
      <c r="B3236" s="82" t="s">
        <v>1529</v>
      </c>
      <c r="C3236" t="s">
        <v>3300</v>
      </c>
      <c r="D3236" s="82" t="s">
        <v>3301</v>
      </c>
      <c r="E3236" t="s">
        <v>3302</v>
      </c>
      <c r="F3236" s="82" t="s">
        <v>2745</v>
      </c>
      <c r="G3236" t="s">
        <v>2310</v>
      </c>
      <c r="H3236" s="82" t="s">
        <v>3303</v>
      </c>
      <c r="I3236" t="s">
        <v>59</v>
      </c>
      <c r="J3236" s="82" t="s">
        <v>127</v>
      </c>
      <c r="K3236" t="s">
        <v>75</v>
      </c>
      <c r="L3236" t="s">
        <v>76</v>
      </c>
      <c r="M3236" s="82" t="s">
        <v>133</v>
      </c>
      <c r="N3236" t="s">
        <v>149</v>
      </c>
      <c r="O3236" s="82" t="s">
        <v>150</v>
      </c>
      <c r="P3236" s="82" t="s">
        <v>1004</v>
      </c>
      <c r="Q3236" s="82" t="s">
        <v>1005</v>
      </c>
      <c r="R3236" t="s">
        <v>131</v>
      </c>
      <c r="S3236" s="83">
        <v>173.04</v>
      </c>
      <c r="T3236" s="83">
        <v>266.18</v>
      </c>
      <c r="U3236" s="83">
        <v>-93.140000000000015</v>
      </c>
      <c r="V3236" s="83">
        <v>0</v>
      </c>
      <c r="W3236" s="83">
        <v>0</v>
      </c>
      <c r="X3236" s="83">
        <v>2.0503283679756517</v>
      </c>
      <c r="Y3236">
        <v>0</v>
      </c>
      <c r="Z3236" s="83">
        <v>-9.3140000000000036</v>
      </c>
      <c r="AA3236" s="83">
        <v>-7.2636716320243515</v>
      </c>
    </row>
    <row r="3237" spans="1:27" x14ac:dyDescent="0.25">
      <c r="A3237" s="82" t="s">
        <v>1529</v>
      </c>
      <c r="B3237" s="82" t="s">
        <v>1529</v>
      </c>
      <c r="C3237" t="s">
        <v>3300</v>
      </c>
      <c r="D3237" s="82" t="s">
        <v>3301</v>
      </c>
      <c r="E3237" t="s">
        <v>3302</v>
      </c>
      <c r="F3237" s="82" t="s">
        <v>2745</v>
      </c>
      <c r="G3237" t="s">
        <v>2310</v>
      </c>
      <c r="H3237" s="82" t="s">
        <v>3303</v>
      </c>
      <c r="I3237" t="s">
        <v>59</v>
      </c>
      <c r="J3237" s="82" t="s">
        <v>127</v>
      </c>
      <c r="K3237" t="s">
        <v>75</v>
      </c>
      <c r="L3237" t="s">
        <v>76</v>
      </c>
      <c r="M3237" s="82" t="s">
        <v>133</v>
      </c>
      <c r="N3237" t="s">
        <v>149</v>
      </c>
      <c r="O3237" s="82" t="s">
        <v>150</v>
      </c>
      <c r="P3237" s="82" t="s">
        <v>307</v>
      </c>
      <c r="Q3237" s="82" t="s">
        <v>308</v>
      </c>
      <c r="R3237" t="s">
        <v>131</v>
      </c>
      <c r="S3237" s="83">
        <v>359</v>
      </c>
      <c r="T3237" s="83">
        <v>215.04</v>
      </c>
      <c r="U3237" s="83">
        <v>143.96000000000004</v>
      </c>
      <c r="V3237" s="83">
        <v>0</v>
      </c>
      <c r="W3237" s="83">
        <v>0</v>
      </c>
      <c r="X3237" s="83">
        <v>1.656407740061177</v>
      </c>
      <c r="Y3237">
        <v>0</v>
      </c>
      <c r="Z3237" s="83">
        <v>14.396000000000003</v>
      </c>
      <c r="AA3237" s="83">
        <v>16.052407740061177</v>
      </c>
    </row>
    <row r="3238" spans="1:27" x14ac:dyDescent="0.25">
      <c r="A3238" s="82" t="s">
        <v>1529</v>
      </c>
      <c r="B3238" s="82" t="s">
        <v>1529</v>
      </c>
      <c r="C3238" t="s">
        <v>3300</v>
      </c>
      <c r="D3238" s="82" t="s">
        <v>3301</v>
      </c>
      <c r="E3238" t="s">
        <v>3302</v>
      </c>
      <c r="F3238" s="82" t="s">
        <v>2745</v>
      </c>
      <c r="G3238" t="s">
        <v>2310</v>
      </c>
      <c r="H3238" s="82" t="s">
        <v>3303</v>
      </c>
      <c r="I3238" t="s">
        <v>59</v>
      </c>
      <c r="J3238" s="82" t="s">
        <v>127</v>
      </c>
      <c r="K3238" t="s">
        <v>75</v>
      </c>
      <c r="L3238" t="s">
        <v>76</v>
      </c>
      <c r="M3238" s="82" t="s">
        <v>648</v>
      </c>
      <c r="N3238" t="s">
        <v>649</v>
      </c>
      <c r="O3238" s="82" t="s">
        <v>1144</v>
      </c>
      <c r="P3238" s="82" t="s">
        <v>1145</v>
      </c>
      <c r="Q3238" s="82" t="s">
        <v>1146</v>
      </c>
      <c r="R3238" t="s">
        <v>131</v>
      </c>
      <c r="S3238" s="83">
        <v>0</v>
      </c>
      <c r="T3238" s="83">
        <v>36.06</v>
      </c>
      <c r="U3238" s="83">
        <v>-36.06</v>
      </c>
      <c r="V3238" s="83">
        <v>0</v>
      </c>
      <c r="W3238" s="83">
        <v>0</v>
      </c>
      <c r="X3238" s="83">
        <v>0.27776257025021417</v>
      </c>
      <c r="Y3238">
        <v>0</v>
      </c>
      <c r="Z3238" s="83">
        <v>-3.6060000000000003</v>
      </c>
      <c r="AA3238" s="83">
        <v>-3.3282374297497861</v>
      </c>
    </row>
    <row r="3239" spans="1:27" x14ac:dyDescent="0.25">
      <c r="A3239" s="82" t="s">
        <v>1529</v>
      </c>
      <c r="B3239" s="82" t="s">
        <v>1529</v>
      </c>
      <c r="C3239" t="s">
        <v>3300</v>
      </c>
      <c r="D3239" s="82" t="s">
        <v>3301</v>
      </c>
      <c r="E3239" t="s">
        <v>3302</v>
      </c>
      <c r="F3239" s="82" t="s">
        <v>2745</v>
      </c>
      <c r="G3239" t="s">
        <v>2310</v>
      </c>
      <c r="H3239" s="82" t="s">
        <v>3303</v>
      </c>
      <c r="I3239" t="s">
        <v>59</v>
      </c>
      <c r="J3239" s="82" t="s">
        <v>127</v>
      </c>
      <c r="K3239" t="s">
        <v>75</v>
      </c>
      <c r="L3239" t="s">
        <v>76</v>
      </c>
      <c r="M3239" s="82" t="s">
        <v>648</v>
      </c>
      <c r="N3239" t="s">
        <v>649</v>
      </c>
      <c r="O3239" s="82" t="s">
        <v>650</v>
      </c>
      <c r="P3239" s="82" t="s">
        <v>651</v>
      </c>
      <c r="Q3239" s="82" t="s">
        <v>652</v>
      </c>
      <c r="R3239" t="s">
        <v>131</v>
      </c>
      <c r="S3239" s="83">
        <v>0</v>
      </c>
      <c r="T3239" s="83">
        <v>24.48</v>
      </c>
      <c r="U3239" s="83">
        <v>-24.48</v>
      </c>
      <c r="V3239" s="83">
        <v>0</v>
      </c>
      <c r="W3239" s="83">
        <v>0</v>
      </c>
      <c r="X3239" s="83">
        <v>0.18856427398017864</v>
      </c>
      <c r="Y3239">
        <v>0</v>
      </c>
      <c r="Z3239" s="83">
        <v>-2.4480000000000004</v>
      </c>
      <c r="AA3239" s="83">
        <v>-2.2594357260198219</v>
      </c>
    </row>
    <row r="3240" spans="1:27" x14ac:dyDescent="0.25">
      <c r="A3240" s="82" t="s">
        <v>1529</v>
      </c>
      <c r="B3240" s="82" t="s">
        <v>1529</v>
      </c>
      <c r="C3240" t="s">
        <v>3300</v>
      </c>
      <c r="D3240" s="82" t="s">
        <v>3301</v>
      </c>
      <c r="E3240" t="s">
        <v>3302</v>
      </c>
      <c r="F3240" s="82" t="s">
        <v>2745</v>
      </c>
      <c r="G3240" t="s">
        <v>2310</v>
      </c>
      <c r="H3240" s="82" t="s">
        <v>3303</v>
      </c>
      <c r="I3240" t="s">
        <v>59</v>
      </c>
      <c r="J3240" s="82" t="s">
        <v>127</v>
      </c>
      <c r="K3240" t="s">
        <v>75</v>
      </c>
      <c r="L3240" t="s">
        <v>76</v>
      </c>
      <c r="M3240" s="82" t="s">
        <v>648</v>
      </c>
      <c r="N3240" t="s">
        <v>649</v>
      </c>
      <c r="O3240" s="82" t="s">
        <v>1147</v>
      </c>
      <c r="P3240" s="82" t="s">
        <v>1148</v>
      </c>
      <c r="Q3240" s="82" t="s">
        <v>1149</v>
      </c>
      <c r="R3240" t="s">
        <v>131</v>
      </c>
      <c r="S3240" s="83">
        <v>0</v>
      </c>
      <c r="T3240" s="83">
        <v>29.160000000000004</v>
      </c>
      <c r="U3240" s="83">
        <v>-29.160000000000004</v>
      </c>
      <c r="V3240" s="83">
        <v>0</v>
      </c>
      <c r="W3240" s="83">
        <v>0</v>
      </c>
      <c r="X3240" s="83">
        <v>0.22461332635874226</v>
      </c>
      <c r="Y3240">
        <v>0</v>
      </c>
      <c r="Z3240" s="83">
        <v>-2.9160000000000004</v>
      </c>
      <c r="AA3240" s="83">
        <v>-2.6913866736412579</v>
      </c>
    </row>
    <row r="3241" spans="1:27" x14ac:dyDescent="0.25">
      <c r="A3241" s="82" t="s">
        <v>1529</v>
      </c>
      <c r="B3241" s="82" t="s">
        <v>1529</v>
      </c>
      <c r="C3241" t="s">
        <v>3300</v>
      </c>
      <c r="D3241" s="82" t="s">
        <v>3301</v>
      </c>
      <c r="E3241" t="s">
        <v>3302</v>
      </c>
      <c r="F3241" s="82" t="s">
        <v>2745</v>
      </c>
      <c r="G3241" t="s">
        <v>2310</v>
      </c>
      <c r="H3241" s="82" t="s">
        <v>3303</v>
      </c>
      <c r="I3241" t="s">
        <v>59</v>
      </c>
      <c r="J3241" s="82" t="s">
        <v>193</v>
      </c>
      <c r="K3241" t="s">
        <v>60</v>
      </c>
      <c r="L3241" t="s">
        <v>61</v>
      </c>
      <c r="M3241" s="82" t="s">
        <v>194</v>
      </c>
      <c r="N3241" t="s">
        <v>656</v>
      </c>
      <c r="O3241" s="82" t="s">
        <v>657</v>
      </c>
      <c r="P3241" s="82" t="s">
        <v>1019</v>
      </c>
      <c r="Q3241" s="82" t="s">
        <v>1020</v>
      </c>
      <c r="R3241" t="s">
        <v>131</v>
      </c>
      <c r="S3241" s="83">
        <v>187.68</v>
      </c>
      <c r="T3241" s="83">
        <v>236.8</v>
      </c>
      <c r="U3241" s="83">
        <v>-49.120000000000005</v>
      </c>
      <c r="V3241" s="83">
        <v>0</v>
      </c>
      <c r="W3241" s="83">
        <v>0</v>
      </c>
      <c r="X3241" s="83">
        <v>1.8240204280435584</v>
      </c>
      <c r="Y3241">
        <v>0</v>
      </c>
      <c r="Z3241" s="83">
        <v>-4.9120000000000026</v>
      </c>
      <c r="AA3241" s="83">
        <v>-3.0879795719564456</v>
      </c>
    </row>
    <row r="3242" spans="1:27" x14ac:dyDescent="0.25">
      <c r="A3242" s="82" t="s">
        <v>1529</v>
      </c>
      <c r="B3242" s="82" t="s">
        <v>1529</v>
      </c>
      <c r="C3242" t="s">
        <v>3300</v>
      </c>
      <c r="D3242" s="82" t="s">
        <v>3301</v>
      </c>
      <c r="E3242" t="s">
        <v>3302</v>
      </c>
      <c r="F3242" s="82" t="s">
        <v>2745</v>
      </c>
      <c r="G3242" t="s">
        <v>2310</v>
      </c>
      <c r="H3242" s="82" t="s">
        <v>3303</v>
      </c>
      <c r="I3242" t="s">
        <v>59</v>
      </c>
      <c r="J3242" s="82" t="s">
        <v>193</v>
      </c>
      <c r="K3242" t="s">
        <v>60</v>
      </c>
      <c r="L3242" t="s">
        <v>61</v>
      </c>
      <c r="M3242" s="82" t="s">
        <v>194</v>
      </c>
      <c r="N3242" t="s">
        <v>750</v>
      </c>
      <c r="O3242" s="82" t="s">
        <v>751</v>
      </c>
      <c r="P3242" s="82" t="s">
        <v>1154</v>
      </c>
      <c r="Q3242" s="82" t="s">
        <v>1155</v>
      </c>
      <c r="R3242" t="s">
        <v>131</v>
      </c>
      <c r="S3242" s="83">
        <v>121.64999999999999</v>
      </c>
      <c r="T3242" s="83">
        <v>24.6</v>
      </c>
      <c r="U3242" s="83">
        <v>97.049999999999983</v>
      </c>
      <c r="V3242" s="83">
        <v>0</v>
      </c>
      <c r="W3242" s="83">
        <v>0</v>
      </c>
      <c r="X3242" s="83">
        <v>0.18948860865655209</v>
      </c>
      <c r="Y3242">
        <v>0</v>
      </c>
      <c r="Z3242" s="83">
        <v>9.7049999999999983</v>
      </c>
      <c r="AA3242" s="83">
        <v>9.8944886086565518</v>
      </c>
    </row>
    <row r="3243" spans="1:27" x14ac:dyDescent="0.25">
      <c r="A3243" s="82" t="s">
        <v>1529</v>
      </c>
      <c r="B3243" s="82" t="s">
        <v>1529</v>
      </c>
      <c r="C3243" t="s">
        <v>3300</v>
      </c>
      <c r="D3243" s="82" t="s">
        <v>3301</v>
      </c>
      <c r="E3243" t="s">
        <v>3302</v>
      </c>
      <c r="F3243" s="82" t="s">
        <v>2745</v>
      </c>
      <c r="G3243" t="s">
        <v>2310</v>
      </c>
      <c r="H3243" s="82" t="s">
        <v>3303</v>
      </c>
      <c r="I3243" t="s">
        <v>59</v>
      </c>
      <c r="J3243" s="82" t="s">
        <v>193</v>
      </c>
      <c r="K3243" t="s">
        <v>60</v>
      </c>
      <c r="L3243" t="s">
        <v>61</v>
      </c>
      <c r="M3243" s="82" t="s">
        <v>194</v>
      </c>
      <c r="N3243" t="s">
        <v>195</v>
      </c>
      <c r="O3243" s="82" t="s">
        <v>196</v>
      </c>
      <c r="P3243" s="82" t="s">
        <v>1156</v>
      </c>
      <c r="Q3243" s="82" t="s">
        <v>1157</v>
      </c>
      <c r="R3243" t="s">
        <v>131</v>
      </c>
      <c r="S3243" s="83">
        <v>114</v>
      </c>
      <c r="T3243" s="83">
        <v>125.51</v>
      </c>
      <c r="U3243" s="83">
        <v>-11.510000000000005</v>
      </c>
      <c r="V3243" s="83">
        <v>0</v>
      </c>
      <c r="W3243" s="83">
        <v>0</v>
      </c>
      <c r="X3243" s="83">
        <v>0.96677704359690453</v>
      </c>
      <c r="Y3243">
        <v>0</v>
      </c>
      <c r="Z3243" s="83">
        <v>-1.1509999999999998</v>
      </c>
      <c r="AA3243" s="83">
        <v>-0.18422295640309549</v>
      </c>
    </row>
    <row r="3244" spans="1:27" x14ac:dyDescent="0.25">
      <c r="A3244" s="82" t="s">
        <v>1529</v>
      </c>
      <c r="B3244" s="82" t="s">
        <v>1529</v>
      </c>
      <c r="C3244" t="s">
        <v>3300</v>
      </c>
      <c r="D3244" s="82" t="s">
        <v>3301</v>
      </c>
      <c r="E3244" t="s">
        <v>3302</v>
      </c>
      <c r="F3244" s="82" t="s">
        <v>2745</v>
      </c>
      <c r="G3244" t="s">
        <v>2310</v>
      </c>
      <c r="H3244" s="82" t="s">
        <v>3303</v>
      </c>
      <c r="I3244" t="s">
        <v>59</v>
      </c>
      <c r="J3244" s="82" t="s">
        <v>193</v>
      </c>
      <c r="K3244" t="s">
        <v>60</v>
      </c>
      <c r="L3244" t="s">
        <v>61</v>
      </c>
      <c r="M3244" s="82" t="s">
        <v>194</v>
      </c>
      <c r="N3244" t="s">
        <v>199</v>
      </c>
      <c r="O3244" s="82" t="s">
        <v>200</v>
      </c>
      <c r="P3244" s="82" t="s">
        <v>201</v>
      </c>
      <c r="Q3244" s="82" t="s">
        <v>202</v>
      </c>
      <c r="R3244" t="s">
        <v>131</v>
      </c>
      <c r="S3244" s="83">
        <v>14.31</v>
      </c>
      <c r="T3244" s="83">
        <v>0</v>
      </c>
      <c r="U3244" s="83">
        <v>14.31</v>
      </c>
      <c r="V3244" s="83">
        <v>0</v>
      </c>
      <c r="W3244" s="83">
        <v>0</v>
      </c>
      <c r="X3244" s="83">
        <v>0</v>
      </c>
      <c r="Y3244">
        <v>0</v>
      </c>
      <c r="Z3244" s="83">
        <v>1.431</v>
      </c>
      <c r="AA3244" s="83">
        <v>1.431</v>
      </c>
    </row>
    <row r="3245" spans="1:27" x14ac:dyDescent="0.25">
      <c r="A3245" s="82" t="s">
        <v>1529</v>
      </c>
      <c r="B3245" s="82" t="s">
        <v>1529</v>
      </c>
      <c r="C3245" t="s">
        <v>3300</v>
      </c>
      <c r="D3245" s="82" t="s">
        <v>3301</v>
      </c>
      <c r="E3245" t="s">
        <v>3302</v>
      </c>
      <c r="F3245" s="82" t="s">
        <v>2745</v>
      </c>
      <c r="G3245" t="s">
        <v>2310</v>
      </c>
      <c r="H3245" s="82" t="s">
        <v>3303</v>
      </c>
      <c r="I3245" t="s">
        <v>59</v>
      </c>
      <c r="J3245" s="82" t="s">
        <v>193</v>
      </c>
      <c r="K3245" t="s">
        <v>60</v>
      </c>
      <c r="L3245" t="s">
        <v>61</v>
      </c>
      <c r="M3245" s="82" t="s">
        <v>194</v>
      </c>
      <c r="N3245" t="s">
        <v>347</v>
      </c>
      <c r="O3245" s="82" t="s">
        <v>348</v>
      </c>
      <c r="P3245" s="82" t="s">
        <v>1158</v>
      </c>
      <c r="Q3245" s="82" t="s">
        <v>1159</v>
      </c>
      <c r="R3245" t="s">
        <v>131</v>
      </c>
      <c r="S3245" s="83">
        <v>53.04</v>
      </c>
      <c r="T3245" s="83">
        <v>96.6</v>
      </c>
      <c r="U3245" s="83">
        <v>-43.559999999999995</v>
      </c>
      <c r="V3245" s="83">
        <v>0</v>
      </c>
      <c r="W3245" s="83">
        <v>0</v>
      </c>
      <c r="X3245" s="83">
        <v>0.74408941448060695</v>
      </c>
      <c r="Y3245">
        <v>0</v>
      </c>
      <c r="Z3245" s="83">
        <v>-4.3559999999999999</v>
      </c>
      <c r="AA3245" s="83">
        <v>-3.6119105855193929</v>
      </c>
    </row>
    <row r="3246" spans="1:27" x14ac:dyDescent="0.25">
      <c r="A3246" s="82" t="s">
        <v>1529</v>
      </c>
      <c r="B3246" s="82" t="s">
        <v>1529</v>
      </c>
      <c r="C3246" t="s">
        <v>3300</v>
      </c>
      <c r="D3246" s="82" t="s">
        <v>3301</v>
      </c>
      <c r="E3246" t="s">
        <v>3302</v>
      </c>
      <c r="F3246" s="82" t="s">
        <v>2745</v>
      </c>
      <c r="G3246" t="s">
        <v>2310</v>
      </c>
      <c r="H3246" s="82" t="s">
        <v>3303</v>
      </c>
      <c r="I3246" t="s">
        <v>59</v>
      </c>
      <c r="J3246" s="82" t="s">
        <v>193</v>
      </c>
      <c r="K3246" t="s">
        <v>60</v>
      </c>
      <c r="L3246" t="s">
        <v>61</v>
      </c>
      <c r="M3246" s="82" t="s">
        <v>194</v>
      </c>
      <c r="N3246" t="s">
        <v>311</v>
      </c>
      <c r="O3246" s="82" t="s">
        <v>894</v>
      </c>
      <c r="P3246" s="82" t="s">
        <v>895</v>
      </c>
      <c r="Q3246" s="82" t="s">
        <v>896</v>
      </c>
      <c r="R3246" t="s">
        <v>131</v>
      </c>
      <c r="S3246" s="83">
        <v>2856</v>
      </c>
      <c r="T3246" s="83">
        <v>2036.4</v>
      </c>
      <c r="U3246" s="83">
        <v>819.59999999999991</v>
      </c>
      <c r="V3246" s="83">
        <v>0</v>
      </c>
      <c r="W3246" s="83">
        <v>0</v>
      </c>
      <c r="X3246" s="83">
        <v>15.685959458057019</v>
      </c>
      <c r="Y3246">
        <v>0</v>
      </c>
      <c r="Z3246" s="83">
        <v>81.960000000000008</v>
      </c>
      <c r="AA3246" s="83">
        <v>97.645959458057035</v>
      </c>
    </row>
    <row r="3247" spans="1:27" x14ac:dyDescent="0.25">
      <c r="A3247" s="82" t="s">
        <v>1529</v>
      </c>
      <c r="B3247" s="82" t="s">
        <v>1529</v>
      </c>
      <c r="C3247" t="s">
        <v>3300</v>
      </c>
      <c r="D3247" s="82" t="s">
        <v>3301</v>
      </c>
      <c r="E3247" t="s">
        <v>3302</v>
      </c>
      <c r="F3247" s="82" t="s">
        <v>2745</v>
      </c>
      <c r="G3247" t="s">
        <v>2310</v>
      </c>
      <c r="H3247" s="82" t="s">
        <v>3303</v>
      </c>
      <c r="I3247" t="s">
        <v>59</v>
      </c>
      <c r="J3247" s="82" t="s">
        <v>193</v>
      </c>
      <c r="K3247" t="s">
        <v>60</v>
      </c>
      <c r="L3247" t="s">
        <v>61</v>
      </c>
      <c r="M3247" s="82" t="s">
        <v>194</v>
      </c>
      <c r="N3247" t="s">
        <v>1916</v>
      </c>
      <c r="O3247" s="82" t="s">
        <v>1495</v>
      </c>
      <c r="P3247" s="82" t="s">
        <v>1923</v>
      </c>
      <c r="Q3247" s="82" t="s">
        <v>1924</v>
      </c>
      <c r="R3247" t="s">
        <v>131</v>
      </c>
      <c r="S3247" s="83">
        <v>499.2</v>
      </c>
      <c r="T3247" s="83">
        <v>101.55000000000001</v>
      </c>
      <c r="U3247" s="83">
        <v>397.65</v>
      </c>
      <c r="V3247" s="83">
        <v>0</v>
      </c>
      <c r="W3247" s="83">
        <v>0</v>
      </c>
      <c r="X3247" s="83">
        <v>0.78221821988101081</v>
      </c>
      <c r="Y3247">
        <v>0</v>
      </c>
      <c r="Z3247" s="83">
        <v>39.765000000000001</v>
      </c>
      <c r="AA3247" s="83">
        <v>40.54721821988101</v>
      </c>
    </row>
    <row r="3248" spans="1:27" x14ac:dyDescent="0.25">
      <c r="A3248" s="82" t="s">
        <v>1529</v>
      </c>
      <c r="B3248" s="82" t="s">
        <v>1529</v>
      </c>
      <c r="C3248" t="s">
        <v>3300</v>
      </c>
      <c r="D3248" s="82" t="s">
        <v>3301</v>
      </c>
      <c r="E3248" t="s">
        <v>3302</v>
      </c>
      <c r="F3248" s="82" t="s">
        <v>2745</v>
      </c>
      <c r="G3248" t="s">
        <v>2310</v>
      </c>
      <c r="H3248" s="82" t="s">
        <v>3303</v>
      </c>
      <c r="I3248" t="s">
        <v>59</v>
      </c>
      <c r="J3248" s="82" t="s">
        <v>193</v>
      </c>
      <c r="K3248" t="s">
        <v>60</v>
      </c>
      <c r="L3248" t="s">
        <v>61</v>
      </c>
      <c r="M3248" s="82" t="s">
        <v>194</v>
      </c>
      <c r="N3248" t="s">
        <v>1916</v>
      </c>
      <c r="O3248" s="82" t="s">
        <v>1495</v>
      </c>
      <c r="P3248" s="82" t="s">
        <v>1919</v>
      </c>
      <c r="Q3248" s="82" t="s">
        <v>1920</v>
      </c>
      <c r="R3248" t="s">
        <v>131</v>
      </c>
      <c r="S3248" s="83">
        <v>0</v>
      </c>
      <c r="T3248" s="83">
        <v>325.5</v>
      </c>
      <c r="U3248" s="83">
        <v>-325.5</v>
      </c>
      <c r="V3248" s="83">
        <v>0</v>
      </c>
      <c r="W3248" s="83">
        <v>0</v>
      </c>
      <c r="X3248" s="83">
        <v>2.5072578096629146</v>
      </c>
      <c r="Y3248">
        <v>0</v>
      </c>
      <c r="Z3248" s="83">
        <v>-32.550000000000004</v>
      </c>
      <c r="AA3248" s="83">
        <v>-30.042742190337091</v>
      </c>
    </row>
    <row r="3249" spans="1:27" x14ac:dyDescent="0.25">
      <c r="A3249" s="82" t="s">
        <v>1529</v>
      </c>
      <c r="B3249" s="82" t="s">
        <v>1529</v>
      </c>
      <c r="C3249" t="s">
        <v>3300</v>
      </c>
      <c r="D3249" s="82" t="s">
        <v>3301</v>
      </c>
      <c r="E3249" t="s">
        <v>3302</v>
      </c>
      <c r="F3249" s="82" t="s">
        <v>2745</v>
      </c>
      <c r="G3249" t="s">
        <v>2310</v>
      </c>
      <c r="H3249" s="82" t="s">
        <v>3303</v>
      </c>
      <c r="I3249" t="s">
        <v>59</v>
      </c>
      <c r="J3249" s="82" t="s">
        <v>193</v>
      </c>
      <c r="K3249" t="s">
        <v>62</v>
      </c>
      <c r="L3249" t="s">
        <v>63</v>
      </c>
      <c r="M3249" s="82" t="s">
        <v>1168</v>
      </c>
      <c r="N3249" t="s">
        <v>1169</v>
      </c>
      <c r="O3249" s="82" t="s">
        <v>1170</v>
      </c>
      <c r="P3249" s="82" t="s">
        <v>1171</v>
      </c>
      <c r="Q3249" s="82" t="s">
        <v>1172</v>
      </c>
      <c r="R3249" t="s">
        <v>131</v>
      </c>
      <c r="S3249" s="83">
        <v>596.40000000000009</v>
      </c>
      <c r="T3249" s="83">
        <v>647.4</v>
      </c>
      <c r="U3249" s="83">
        <v>-50.999999999999886</v>
      </c>
      <c r="V3249" s="83">
        <v>0</v>
      </c>
      <c r="W3249" s="83">
        <v>0</v>
      </c>
      <c r="X3249" s="83">
        <v>4.9867855790346258</v>
      </c>
      <c r="Y3249">
        <v>0</v>
      </c>
      <c r="Z3249" s="83">
        <v>-5.0999999999999801</v>
      </c>
      <c r="AA3249" s="83">
        <v>-0.11321442096536316</v>
      </c>
    </row>
    <row r="3250" spans="1:27" x14ac:dyDescent="0.25">
      <c r="A3250" s="82" t="s">
        <v>1529</v>
      </c>
      <c r="B3250" s="82" t="s">
        <v>1529</v>
      </c>
      <c r="C3250" t="s">
        <v>3300</v>
      </c>
      <c r="D3250" s="82" t="s">
        <v>3301</v>
      </c>
      <c r="E3250" t="s">
        <v>3302</v>
      </c>
      <c r="F3250" s="82" t="s">
        <v>2745</v>
      </c>
      <c r="G3250" t="s">
        <v>2310</v>
      </c>
      <c r="H3250" s="82" t="s">
        <v>3303</v>
      </c>
      <c r="I3250" t="s">
        <v>59</v>
      </c>
      <c r="J3250" s="82" t="s">
        <v>193</v>
      </c>
      <c r="K3250" t="s">
        <v>62</v>
      </c>
      <c r="L3250" t="s">
        <v>63</v>
      </c>
      <c r="M3250" s="82" t="s">
        <v>660</v>
      </c>
      <c r="N3250" t="s">
        <v>661</v>
      </c>
      <c r="O3250" s="82" t="s">
        <v>662</v>
      </c>
      <c r="P3250" s="82" t="s">
        <v>1037</v>
      </c>
      <c r="Q3250" s="82" t="s">
        <v>1038</v>
      </c>
      <c r="R3250" t="s">
        <v>131</v>
      </c>
      <c r="S3250" s="83">
        <v>464.87</v>
      </c>
      <c r="T3250" s="83">
        <v>139.32</v>
      </c>
      <c r="U3250" s="83">
        <v>325.55</v>
      </c>
      <c r="V3250" s="83">
        <v>0</v>
      </c>
      <c r="W3250" s="83">
        <v>0</v>
      </c>
      <c r="X3250" s="83">
        <v>1.0731525592695461</v>
      </c>
      <c r="Y3250">
        <v>0</v>
      </c>
      <c r="Z3250" s="83">
        <v>32.555</v>
      </c>
      <c r="AA3250" s="83">
        <v>33.628152559269552</v>
      </c>
    </row>
    <row r="3251" spans="1:27" x14ac:dyDescent="0.25">
      <c r="A3251" s="82" t="s">
        <v>1529</v>
      </c>
      <c r="B3251" s="82" t="s">
        <v>1529</v>
      </c>
      <c r="C3251" t="s">
        <v>3300</v>
      </c>
      <c r="D3251" s="82" t="s">
        <v>3301</v>
      </c>
      <c r="E3251" t="s">
        <v>3302</v>
      </c>
      <c r="F3251" s="82" t="s">
        <v>2745</v>
      </c>
      <c r="G3251" t="s">
        <v>2310</v>
      </c>
      <c r="H3251" s="82" t="s">
        <v>3303</v>
      </c>
      <c r="I3251" t="s">
        <v>59</v>
      </c>
      <c r="J3251" s="82" t="s">
        <v>193</v>
      </c>
      <c r="K3251" t="s">
        <v>62</v>
      </c>
      <c r="L3251" t="s">
        <v>63</v>
      </c>
      <c r="M3251" s="82" t="s">
        <v>660</v>
      </c>
      <c r="N3251" t="s">
        <v>661</v>
      </c>
      <c r="O3251" s="82" t="s">
        <v>662</v>
      </c>
      <c r="P3251" s="82" t="s">
        <v>663</v>
      </c>
      <c r="Q3251" s="82" t="s">
        <v>664</v>
      </c>
      <c r="R3251" t="s">
        <v>131</v>
      </c>
      <c r="S3251" s="83">
        <v>18880.11</v>
      </c>
      <c r="T3251" s="83">
        <v>13932</v>
      </c>
      <c r="U3251" s="83">
        <v>4948.1100000000006</v>
      </c>
      <c r="V3251" s="83">
        <v>0</v>
      </c>
      <c r="W3251" s="83">
        <v>0</v>
      </c>
      <c r="X3251" s="83">
        <v>107.31525592695462</v>
      </c>
      <c r="Y3251">
        <v>0</v>
      </c>
      <c r="Z3251" s="83">
        <v>494.81100000000015</v>
      </c>
      <c r="AA3251" s="83">
        <v>602.12625592695485</v>
      </c>
    </row>
    <row r="3252" spans="1:27" x14ac:dyDescent="0.25">
      <c r="A3252" s="82" t="s">
        <v>1529</v>
      </c>
      <c r="B3252" s="82" t="s">
        <v>1529</v>
      </c>
      <c r="C3252" t="s">
        <v>3300</v>
      </c>
      <c r="D3252" s="82" t="s">
        <v>3301</v>
      </c>
      <c r="E3252" t="s">
        <v>3302</v>
      </c>
      <c r="F3252" s="82" t="s">
        <v>2745</v>
      </c>
      <c r="G3252" t="s">
        <v>2310</v>
      </c>
      <c r="H3252" s="82" t="s">
        <v>3303</v>
      </c>
      <c r="I3252" t="s">
        <v>59</v>
      </c>
      <c r="J3252" s="82" t="s">
        <v>193</v>
      </c>
      <c r="K3252" t="s">
        <v>62</v>
      </c>
      <c r="L3252" t="s">
        <v>63</v>
      </c>
      <c r="M3252" s="82" t="s">
        <v>660</v>
      </c>
      <c r="N3252" t="s">
        <v>661</v>
      </c>
      <c r="O3252" s="82" t="s">
        <v>662</v>
      </c>
      <c r="P3252" s="82" t="s">
        <v>1166</v>
      </c>
      <c r="Q3252" s="82" t="s">
        <v>1167</v>
      </c>
      <c r="R3252" t="s">
        <v>131</v>
      </c>
      <c r="S3252" s="83">
        <v>10331.92</v>
      </c>
      <c r="T3252" s="83">
        <v>3942</v>
      </c>
      <c r="U3252" s="83">
        <v>6389.92</v>
      </c>
      <c r="V3252" s="83">
        <v>0</v>
      </c>
      <c r="W3252" s="83">
        <v>0</v>
      </c>
      <c r="X3252" s="83">
        <v>30.364394118867004</v>
      </c>
      <c r="Y3252">
        <v>0</v>
      </c>
      <c r="Z3252" s="83">
        <v>638.99199999999996</v>
      </c>
      <c r="AA3252" s="83">
        <v>669.356394118867</v>
      </c>
    </row>
    <row r="3253" spans="1:27" x14ac:dyDescent="0.25">
      <c r="A3253" s="82" t="s">
        <v>1529</v>
      </c>
      <c r="B3253" s="82" t="s">
        <v>1529</v>
      </c>
      <c r="C3253" t="s">
        <v>3300</v>
      </c>
      <c r="D3253" s="82" t="s">
        <v>3301</v>
      </c>
      <c r="E3253" t="s">
        <v>3302</v>
      </c>
      <c r="F3253" s="82" t="s">
        <v>2745</v>
      </c>
      <c r="G3253" t="s">
        <v>2310</v>
      </c>
      <c r="H3253" s="82" t="s">
        <v>3303</v>
      </c>
      <c r="I3253" t="s">
        <v>59</v>
      </c>
      <c r="J3253" s="82" t="s">
        <v>193</v>
      </c>
      <c r="K3253" t="s">
        <v>62</v>
      </c>
      <c r="L3253" t="s">
        <v>63</v>
      </c>
      <c r="M3253" s="82" t="s">
        <v>660</v>
      </c>
      <c r="N3253" t="s">
        <v>1927</v>
      </c>
      <c r="O3253" s="82" t="s">
        <v>1497</v>
      </c>
      <c r="P3253" s="82" t="s">
        <v>1928</v>
      </c>
      <c r="Q3253" s="82" t="s">
        <v>1929</v>
      </c>
      <c r="R3253" t="s">
        <v>131</v>
      </c>
      <c r="S3253" s="83">
        <v>281.64</v>
      </c>
      <c r="T3253" s="83">
        <v>0</v>
      </c>
      <c r="U3253" s="83">
        <v>281.64</v>
      </c>
      <c r="V3253" s="83">
        <v>0</v>
      </c>
      <c r="W3253" s="83">
        <v>0</v>
      </c>
      <c r="X3253" s="83">
        <v>0</v>
      </c>
      <c r="Y3253">
        <v>0</v>
      </c>
      <c r="Z3253" s="83">
        <v>28.164000000000001</v>
      </c>
      <c r="AA3253" s="83">
        <v>28.164000000000001</v>
      </c>
    </row>
    <row r="3254" spans="1:27" x14ac:dyDescent="0.25">
      <c r="A3254" s="82" t="s">
        <v>1529</v>
      </c>
      <c r="B3254" s="82" t="s">
        <v>1529</v>
      </c>
      <c r="C3254" t="s">
        <v>3300</v>
      </c>
      <c r="D3254" s="82" t="s">
        <v>3301</v>
      </c>
      <c r="E3254" t="s">
        <v>3302</v>
      </c>
      <c r="F3254" s="82" t="s">
        <v>2745</v>
      </c>
      <c r="G3254" t="s">
        <v>2310</v>
      </c>
      <c r="H3254" s="82" t="s">
        <v>3303</v>
      </c>
      <c r="I3254" t="s">
        <v>59</v>
      </c>
      <c r="J3254" s="82" t="s">
        <v>193</v>
      </c>
      <c r="K3254" t="s">
        <v>64</v>
      </c>
      <c r="L3254" t="s">
        <v>65</v>
      </c>
      <c r="M3254" s="82" t="s">
        <v>315</v>
      </c>
      <c r="N3254" t="s">
        <v>316</v>
      </c>
      <c r="O3254" s="82" t="s">
        <v>317</v>
      </c>
      <c r="P3254" s="82" t="s">
        <v>1184</v>
      </c>
      <c r="Q3254" s="82" t="s">
        <v>1185</v>
      </c>
      <c r="R3254" t="s">
        <v>131</v>
      </c>
      <c r="S3254" s="83">
        <v>54.9</v>
      </c>
      <c r="T3254" s="83">
        <v>0</v>
      </c>
      <c r="U3254" s="83">
        <v>54.9</v>
      </c>
      <c r="V3254" s="83">
        <v>0</v>
      </c>
      <c r="W3254" s="83">
        <v>0</v>
      </c>
      <c r="X3254" s="83">
        <v>0</v>
      </c>
      <c r="Y3254">
        <v>0</v>
      </c>
      <c r="Z3254" s="83">
        <v>5.49</v>
      </c>
      <c r="AA3254" s="83">
        <v>5.49</v>
      </c>
    </row>
    <row r="3255" spans="1:27" x14ac:dyDescent="0.25">
      <c r="A3255" s="82" t="s">
        <v>1529</v>
      </c>
      <c r="B3255" s="82" t="s">
        <v>1529</v>
      </c>
      <c r="C3255" t="s">
        <v>3300</v>
      </c>
      <c r="D3255" s="82" t="s">
        <v>3301</v>
      </c>
      <c r="E3255" t="s">
        <v>3302</v>
      </c>
      <c r="F3255" s="82" t="s">
        <v>2745</v>
      </c>
      <c r="G3255" t="s">
        <v>2310</v>
      </c>
      <c r="H3255" s="82" t="s">
        <v>3303</v>
      </c>
      <c r="I3255" t="s">
        <v>59</v>
      </c>
      <c r="J3255" s="82" t="s">
        <v>193</v>
      </c>
      <c r="K3255" t="s">
        <v>64</v>
      </c>
      <c r="L3255" t="s">
        <v>65</v>
      </c>
      <c r="M3255" s="82" t="s">
        <v>315</v>
      </c>
      <c r="N3255" t="s">
        <v>316</v>
      </c>
      <c r="O3255" s="82" t="s">
        <v>317</v>
      </c>
      <c r="P3255" s="82" t="s">
        <v>1186</v>
      </c>
      <c r="Q3255" s="82" t="s">
        <v>1187</v>
      </c>
      <c r="R3255" t="s">
        <v>131</v>
      </c>
      <c r="S3255" s="83">
        <v>0</v>
      </c>
      <c r="T3255" s="83">
        <v>26.55</v>
      </c>
      <c r="U3255" s="83">
        <v>-26.55</v>
      </c>
      <c r="V3255" s="83">
        <v>0</v>
      </c>
      <c r="W3255" s="83">
        <v>0</v>
      </c>
      <c r="X3255" s="83">
        <v>0.20450904714762025</v>
      </c>
      <c r="Y3255">
        <v>0</v>
      </c>
      <c r="Z3255" s="83">
        <v>-2.6550000000000002</v>
      </c>
      <c r="AA3255" s="83">
        <v>-2.4504909528523799</v>
      </c>
    </row>
    <row r="3256" spans="1:27" x14ac:dyDescent="0.25">
      <c r="A3256" s="82" t="s">
        <v>1529</v>
      </c>
      <c r="B3256" s="82" t="s">
        <v>1529</v>
      </c>
      <c r="C3256" t="s">
        <v>3300</v>
      </c>
      <c r="D3256" s="82" t="s">
        <v>3301</v>
      </c>
      <c r="E3256" t="s">
        <v>3302</v>
      </c>
      <c r="F3256" s="82" t="s">
        <v>2745</v>
      </c>
      <c r="G3256" t="s">
        <v>2310</v>
      </c>
      <c r="H3256" s="82" t="s">
        <v>3303</v>
      </c>
      <c r="I3256" t="s">
        <v>59</v>
      </c>
      <c r="J3256" s="82" t="s">
        <v>193</v>
      </c>
      <c r="K3256" t="s">
        <v>64</v>
      </c>
      <c r="L3256" t="s">
        <v>65</v>
      </c>
      <c r="M3256" s="82" t="s">
        <v>315</v>
      </c>
      <c r="N3256" t="s">
        <v>1194</v>
      </c>
      <c r="O3256" s="82" t="s">
        <v>1195</v>
      </c>
      <c r="P3256" s="82" t="s">
        <v>1196</v>
      </c>
      <c r="Q3256" s="82" t="s">
        <v>1197</v>
      </c>
      <c r="R3256" t="s">
        <v>131</v>
      </c>
      <c r="S3256" s="83">
        <v>0</v>
      </c>
      <c r="T3256" s="83">
        <v>35.25</v>
      </c>
      <c r="U3256" s="83">
        <v>-35.25</v>
      </c>
      <c r="V3256" s="83">
        <v>0</v>
      </c>
      <c r="W3256" s="83">
        <v>0</v>
      </c>
      <c r="X3256" s="83">
        <v>0.27152331118469353</v>
      </c>
      <c r="Y3256">
        <v>0</v>
      </c>
      <c r="Z3256" s="83">
        <v>-3.5250000000000004</v>
      </c>
      <c r="AA3256" s="83">
        <v>-3.253476688815307</v>
      </c>
    </row>
    <row r="3257" spans="1:27" x14ac:dyDescent="0.25">
      <c r="A3257" s="82" t="s">
        <v>1529</v>
      </c>
      <c r="B3257" s="82" t="s">
        <v>1529</v>
      </c>
      <c r="C3257" t="s">
        <v>3300</v>
      </c>
      <c r="D3257" s="82" t="s">
        <v>3301</v>
      </c>
      <c r="E3257" t="s">
        <v>3302</v>
      </c>
      <c r="F3257" s="82" t="s">
        <v>2745</v>
      </c>
      <c r="G3257" t="s">
        <v>2310</v>
      </c>
      <c r="H3257" s="82" t="s">
        <v>3303</v>
      </c>
      <c r="I3257" t="s">
        <v>59</v>
      </c>
      <c r="J3257" s="82" t="s">
        <v>193</v>
      </c>
      <c r="K3257" t="s">
        <v>64</v>
      </c>
      <c r="L3257" t="s">
        <v>65</v>
      </c>
      <c r="M3257" s="82" t="s">
        <v>499</v>
      </c>
      <c r="N3257" t="s">
        <v>500</v>
      </c>
      <c r="O3257" s="82" t="s">
        <v>501</v>
      </c>
      <c r="P3257" s="82" t="s">
        <v>2650</v>
      </c>
      <c r="Q3257" s="82" t="s">
        <v>2651</v>
      </c>
      <c r="R3257" t="s">
        <v>131</v>
      </c>
      <c r="S3257" s="83">
        <v>885</v>
      </c>
      <c r="T3257" s="83">
        <v>596</v>
      </c>
      <c r="U3257" s="83">
        <v>289</v>
      </c>
      <c r="V3257" s="83">
        <v>0</v>
      </c>
      <c r="W3257" s="83">
        <v>0</v>
      </c>
      <c r="X3257" s="83">
        <v>4.5908622259880101</v>
      </c>
      <c r="Y3257">
        <v>0</v>
      </c>
      <c r="Z3257" s="83">
        <v>28.9</v>
      </c>
      <c r="AA3257" s="83">
        <v>33.49086222598801</v>
      </c>
    </row>
    <row r="3258" spans="1:27" x14ac:dyDescent="0.25">
      <c r="A3258" s="82" t="s">
        <v>1529</v>
      </c>
      <c r="B3258" s="82" t="s">
        <v>1529</v>
      </c>
      <c r="C3258" t="s">
        <v>3300</v>
      </c>
      <c r="D3258" s="82" t="s">
        <v>3301</v>
      </c>
      <c r="E3258" t="s">
        <v>3302</v>
      </c>
      <c r="F3258" s="82" t="s">
        <v>2745</v>
      </c>
      <c r="G3258" t="s">
        <v>2310</v>
      </c>
      <c r="H3258" s="82" t="s">
        <v>3303</v>
      </c>
      <c r="I3258" t="s">
        <v>59</v>
      </c>
      <c r="J3258" s="82" t="s">
        <v>193</v>
      </c>
      <c r="K3258" t="s">
        <v>64</v>
      </c>
      <c r="L3258" t="s">
        <v>65</v>
      </c>
      <c r="M3258" s="82" t="s">
        <v>499</v>
      </c>
      <c r="N3258" t="s">
        <v>500</v>
      </c>
      <c r="O3258" s="82" t="s">
        <v>501</v>
      </c>
      <c r="P3258" s="82" t="s">
        <v>2765</v>
      </c>
      <c r="Q3258" s="82" t="s">
        <v>2766</v>
      </c>
      <c r="R3258" t="s">
        <v>131</v>
      </c>
      <c r="S3258" s="83">
        <v>966</v>
      </c>
      <c r="T3258" s="83">
        <v>644</v>
      </c>
      <c r="U3258" s="83">
        <v>322</v>
      </c>
      <c r="V3258" s="83">
        <v>0</v>
      </c>
      <c r="W3258" s="83">
        <v>0</v>
      </c>
      <c r="X3258" s="83">
        <v>4.9605960965373797</v>
      </c>
      <c r="Y3258">
        <v>0</v>
      </c>
      <c r="Z3258" s="83">
        <v>32.200000000000003</v>
      </c>
      <c r="AA3258" s="83">
        <v>37.160596096537382</v>
      </c>
    </row>
    <row r="3259" spans="1:27" x14ac:dyDescent="0.25">
      <c r="A3259" s="82" t="s">
        <v>1529</v>
      </c>
      <c r="B3259" s="82" t="s">
        <v>1529</v>
      </c>
      <c r="C3259" t="s">
        <v>3300</v>
      </c>
      <c r="D3259" s="82" t="s">
        <v>3301</v>
      </c>
      <c r="E3259" t="s">
        <v>3302</v>
      </c>
      <c r="F3259" s="82" t="s">
        <v>2745</v>
      </c>
      <c r="G3259" t="s">
        <v>2310</v>
      </c>
      <c r="H3259" s="82" t="s">
        <v>3303</v>
      </c>
      <c r="I3259" t="s">
        <v>59</v>
      </c>
      <c r="J3259" s="82" t="s">
        <v>193</v>
      </c>
      <c r="K3259" t="s">
        <v>64</v>
      </c>
      <c r="L3259" t="s">
        <v>65</v>
      </c>
      <c r="M3259" s="82" t="s">
        <v>499</v>
      </c>
      <c r="N3259" t="s">
        <v>500</v>
      </c>
      <c r="O3259" s="82" t="s">
        <v>501</v>
      </c>
      <c r="P3259" s="82" t="s">
        <v>1524</v>
      </c>
      <c r="Q3259" s="82" t="s">
        <v>3686</v>
      </c>
      <c r="R3259" t="s">
        <v>131</v>
      </c>
      <c r="S3259" s="83">
        <v>301.20000000000005</v>
      </c>
      <c r="T3259" s="83">
        <v>202.8</v>
      </c>
      <c r="U3259" s="83">
        <v>98.400000000000034</v>
      </c>
      <c r="V3259" s="83">
        <v>0</v>
      </c>
      <c r="W3259" s="83">
        <v>0</v>
      </c>
      <c r="X3259" s="83">
        <v>1.5621256030710882</v>
      </c>
      <c r="Y3259">
        <v>0</v>
      </c>
      <c r="Z3259" s="83">
        <v>9.8400000000000034</v>
      </c>
      <c r="AA3259" s="83">
        <v>11.402125603071092</v>
      </c>
    </row>
    <row r="3260" spans="1:27" x14ac:dyDescent="0.25">
      <c r="A3260" s="82" t="s">
        <v>1529</v>
      </c>
      <c r="B3260" s="82" t="s">
        <v>1529</v>
      </c>
      <c r="C3260" t="s">
        <v>3300</v>
      </c>
      <c r="D3260" s="82" t="s">
        <v>3301</v>
      </c>
      <c r="E3260" t="s">
        <v>3302</v>
      </c>
      <c r="F3260" s="82" t="s">
        <v>2745</v>
      </c>
      <c r="G3260" t="s">
        <v>2310</v>
      </c>
      <c r="H3260" s="82" t="s">
        <v>3303</v>
      </c>
      <c r="I3260" t="s">
        <v>44</v>
      </c>
      <c r="J3260" s="82" t="s">
        <v>45</v>
      </c>
      <c r="K3260" t="s">
        <v>46</v>
      </c>
      <c r="L3260" t="s">
        <v>47</v>
      </c>
      <c r="M3260" s="82" t="s">
        <v>506</v>
      </c>
      <c r="N3260" t="s">
        <v>507</v>
      </c>
      <c r="O3260" s="82" t="s">
        <v>508</v>
      </c>
      <c r="P3260" s="82" t="s">
        <v>774</v>
      </c>
      <c r="Q3260" s="82" t="s">
        <v>775</v>
      </c>
      <c r="R3260" t="s">
        <v>131</v>
      </c>
      <c r="S3260" s="83">
        <v>0</v>
      </c>
      <c r="T3260" s="83">
        <v>64</v>
      </c>
      <c r="U3260" s="83">
        <v>-64</v>
      </c>
      <c r="V3260" s="83">
        <v>0</v>
      </c>
      <c r="W3260" s="83">
        <v>0</v>
      </c>
      <c r="X3260" s="83">
        <v>0.49297849406582656</v>
      </c>
      <c r="Y3260">
        <v>0</v>
      </c>
      <c r="Z3260" s="83">
        <v>-6.4</v>
      </c>
      <c r="AA3260" s="83">
        <v>-5.907021505934174</v>
      </c>
    </row>
    <row r="3261" spans="1:27" x14ac:dyDescent="0.25">
      <c r="A3261" s="82" t="s">
        <v>1529</v>
      </c>
      <c r="B3261" s="82" t="s">
        <v>1529</v>
      </c>
      <c r="C3261" t="s">
        <v>3300</v>
      </c>
      <c r="D3261" s="82" t="s">
        <v>3301</v>
      </c>
      <c r="E3261" t="s">
        <v>3302</v>
      </c>
      <c r="F3261" s="82" t="s">
        <v>2745</v>
      </c>
      <c r="G3261" t="s">
        <v>2310</v>
      </c>
      <c r="H3261" s="82" t="s">
        <v>3303</v>
      </c>
      <c r="I3261" t="s">
        <v>44</v>
      </c>
      <c r="J3261" s="82" t="s">
        <v>45</v>
      </c>
      <c r="K3261" t="s">
        <v>46</v>
      </c>
      <c r="L3261" t="s">
        <v>47</v>
      </c>
      <c r="M3261" s="82" t="s">
        <v>506</v>
      </c>
      <c r="N3261" t="s">
        <v>507</v>
      </c>
      <c r="O3261" s="82" t="s">
        <v>508</v>
      </c>
      <c r="P3261" s="82" t="s">
        <v>758</v>
      </c>
      <c r="Q3261" s="82" t="s">
        <v>759</v>
      </c>
      <c r="R3261" t="s">
        <v>131</v>
      </c>
      <c r="S3261" s="83">
        <v>212.6</v>
      </c>
      <c r="T3261" s="83">
        <v>0</v>
      </c>
      <c r="U3261" s="83">
        <v>212.6</v>
      </c>
      <c r="V3261" s="83">
        <v>0</v>
      </c>
      <c r="W3261" s="83">
        <v>0</v>
      </c>
      <c r="X3261" s="83">
        <v>0</v>
      </c>
      <c r="Y3261">
        <v>0</v>
      </c>
      <c r="Z3261" s="83">
        <v>21.26</v>
      </c>
      <c r="AA3261" s="83">
        <v>21.26</v>
      </c>
    </row>
    <row r="3262" spans="1:27" x14ac:dyDescent="0.25">
      <c r="A3262" s="82" t="s">
        <v>1529</v>
      </c>
      <c r="B3262" s="82" t="s">
        <v>1529</v>
      </c>
      <c r="C3262" t="s">
        <v>3300</v>
      </c>
      <c r="D3262" s="82" t="s">
        <v>3301</v>
      </c>
      <c r="E3262" t="s">
        <v>3302</v>
      </c>
      <c r="F3262" s="82" t="s">
        <v>2745</v>
      </c>
      <c r="G3262" t="s">
        <v>2310</v>
      </c>
      <c r="H3262" s="82" t="s">
        <v>3303</v>
      </c>
      <c r="I3262" t="s">
        <v>44</v>
      </c>
      <c r="J3262" s="82" t="s">
        <v>45</v>
      </c>
      <c r="K3262" t="s">
        <v>46</v>
      </c>
      <c r="L3262" t="s">
        <v>47</v>
      </c>
      <c r="M3262" s="82" t="s">
        <v>320</v>
      </c>
      <c r="N3262" t="s">
        <v>800</v>
      </c>
      <c r="O3262" s="82" t="s">
        <v>1538</v>
      </c>
      <c r="P3262" s="82" t="s">
        <v>2550</v>
      </c>
      <c r="Q3262" s="82" t="s">
        <v>979</v>
      </c>
      <c r="R3262" t="s">
        <v>131</v>
      </c>
      <c r="S3262" s="83">
        <v>90</v>
      </c>
      <c r="T3262" s="83">
        <v>0</v>
      </c>
      <c r="U3262" s="83">
        <v>90</v>
      </c>
      <c r="V3262" s="83">
        <v>0</v>
      </c>
      <c r="W3262" s="83">
        <v>0</v>
      </c>
      <c r="X3262" s="83">
        <v>0</v>
      </c>
      <c r="Y3262">
        <v>0</v>
      </c>
      <c r="Z3262" s="83">
        <v>9</v>
      </c>
      <c r="AA3262" s="83">
        <v>9</v>
      </c>
    </row>
    <row r="3263" spans="1:27" x14ac:dyDescent="0.25">
      <c r="A3263" s="82" t="s">
        <v>1529</v>
      </c>
      <c r="B3263" s="82" t="s">
        <v>1529</v>
      </c>
      <c r="C3263" t="s">
        <v>3300</v>
      </c>
      <c r="D3263" s="82" t="s">
        <v>3301</v>
      </c>
      <c r="E3263" t="s">
        <v>3302</v>
      </c>
      <c r="F3263" s="82" t="s">
        <v>2745</v>
      </c>
      <c r="G3263" t="s">
        <v>2310</v>
      </c>
      <c r="H3263" s="82" t="s">
        <v>3303</v>
      </c>
      <c r="I3263" t="s">
        <v>44</v>
      </c>
      <c r="J3263" s="82" t="s">
        <v>45</v>
      </c>
      <c r="K3263" t="s">
        <v>46</v>
      </c>
      <c r="L3263" t="s">
        <v>47</v>
      </c>
      <c r="M3263" s="82" t="s">
        <v>320</v>
      </c>
      <c r="N3263" t="s">
        <v>800</v>
      </c>
      <c r="O3263" s="82" t="s">
        <v>801</v>
      </c>
      <c r="P3263" s="82" t="s">
        <v>1080</v>
      </c>
      <c r="Q3263" s="82" t="s">
        <v>1081</v>
      </c>
      <c r="R3263" t="s">
        <v>131</v>
      </c>
      <c r="S3263" s="83">
        <v>540</v>
      </c>
      <c r="T3263" s="83">
        <v>0</v>
      </c>
      <c r="U3263" s="83">
        <v>540</v>
      </c>
      <c r="V3263" s="83">
        <v>0</v>
      </c>
      <c r="W3263" s="83">
        <v>0</v>
      </c>
      <c r="X3263" s="83">
        <v>0</v>
      </c>
      <c r="Y3263">
        <v>0</v>
      </c>
      <c r="Z3263" s="83">
        <v>54</v>
      </c>
      <c r="AA3263" s="83">
        <v>54</v>
      </c>
    </row>
    <row r="3264" spans="1:27" x14ac:dyDescent="0.25">
      <c r="A3264" s="82" t="s">
        <v>1529</v>
      </c>
      <c r="B3264" s="82" t="s">
        <v>1529</v>
      </c>
      <c r="C3264" t="s">
        <v>3300</v>
      </c>
      <c r="D3264" s="82" t="s">
        <v>3301</v>
      </c>
      <c r="E3264" t="s">
        <v>3302</v>
      </c>
      <c r="F3264" s="82" t="s">
        <v>2745</v>
      </c>
      <c r="G3264" t="s">
        <v>2310</v>
      </c>
      <c r="H3264" s="82" t="s">
        <v>3303</v>
      </c>
      <c r="I3264" t="s">
        <v>44</v>
      </c>
      <c r="J3264" s="82" t="s">
        <v>45</v>
      </c>
      <c r="K3264" t="s">
        <v>46</v>
      </c>
      <c r="L3264" t="s">
        <v>47</v>
      </c>
      <c r="M3264" s="82" t="s">
        <v>320</v>
      </c>
      <c r="N3264" t="s">
        <v>800</v>
      </c>
      <c r="O3264" s="82" t="s">
        <v>801</v>
      </c>
      <c r="P3264" s="82" t="s">
        <v>1082</v>
      </c>
      <c r="Q3264" s="82" t="s">
        <v>1083</v>
      </c>
      <c r="R3264" t="s">
        <v>131</v>
      </c>
      <c r="S3264" s="83">
        <v>900</v>
      </c>
      <c r="T3264" s="83">
        <v>1095</v>
      </c>
      <c r="U3264" s="83">
        <v>-195</v>
      </c>
      <c r="V3264" s="83">
        <v>0</v>
      </c>
      <c r="W3264" s="83">
        <v>0</v>
      </c>
      <c r="X3264" s="83">
        <v>8.4345539219075025</v>
      </c>
      <c r="Y3264">
        <v>0</v>
      </c>
      <c r="Z3264" s="83">
        <v>-19.5</v>
      </c>
      <c r="AA3264" s="83">
        <v>-11.065446078092492</v>
      </c>
    </row>
    <row r="3265" spans="1:27" x14ac:dyDescent="0.25">
      <c r="A3265" s="82" t="s">
        <v>1529</v>
      </c>
      <c r="B3265" s="82" t="s">
        <v>1529</v>
      </c>
      <c r="C3265" t="s">
        <v>3300</v>
      </c>
      <c r="D3265" s="82" t="s">
        <v>3301</v>
      </c>
      <c r="E3265" t="s">
        <v>3302</v>
      </c>
      <c r="F3265" s="82" t="s">
        <v>2745</v>
      </c>
      <c r="G3265" t="s">
        <v>2310</v>
      </c>
      <c r="H3265" s="82" t="s">
        <v>3303</v>
      </c>
      <c r="I3265" t="s">
        <v>44</v>
      </c>
      <c r="J3265" s="82" t="s">
        <v>45</v>
      </c>
      <c r="K3265" t="s">
        <v>46</v>
      </c>
      <c r="L3265" t="s">
        <v>47</v>
      </c>
      <c r="M3265" s="82" t="s">
        <v>320</v>
      </c>
      <c r="N3265" t="s">
        <v>800</v>
      </c>
      <c r="O3265" s="82" t="s">
        <v>801</v>
      </c>
      <c r="P3265" s="82" t="s">
        <v>2106</v>
      </c>
      <c r="Q3265" s="82" t="s">
        <v>2107</v>
      </c>
      <c r="R3265" t="s">
        <v>131</v>
      </c>
      <c r="S3265" s="83">
        <v>90</v>
      </c>
      <c r="T3265" s="83">
        <v>0</v>
      </c>
      <c r="U3265" s="83">
        <v>90</v>
      </c>
      <c r="V3265" s="83">
        <v>0</v>
      </c>
      <c r="W3265" s="83">
        <v>0</v>
      </c>
      <c r="X3265" s="83">
        <v>0</v>
      </c>
      <c r="Y3265">
        <v>0</v>
      </c>
      <c r="Z3265" s="83">
        <v>9</v>
      </c>
      <c r="AA3265" s="83">
        <v>9</v>
      </c>
    </row>
    <row r="3266" spans="1:27" x14ac:dyDescent="0.25">
      <c r="A3266" s="82" t="s">
        <v>1529</v>
      </c>
      <c r="B3266" s="82" t="s">
        <v>1529</v>
      </c>
      <c r="C3266" t="s">
        <v>3300</v>
      </c>
      <c r="D3266" s="82" t="s">
        <v>3301</v>
      </c>
      <c r="E3266" t="s">
        <v>3302</v>
      </c>
      <c r="F3266" s="82" t="s">
        <v>2745</v>
      </c>
      <c r="G3266" t="s">
        <v>2310</v>
      </c>
      <c r="H3266" s="82" t="s">
        <v>3303</v>
      </c>
      <c r="I3266" t="s">
        <v>44</v>
      </c>
      <c r="J3266" s="82" t="s">
        <v>45</v>
      </c>
      <c r="K3266" t="s">
        <v>46</v>
      </c>
      <c r="L3266" t="s">
        <v>47</v>
      </c>
      <c r="M3266" s="82" t="s">
        <v>320</v>
      </c>
      <c r="N3266" t="s">
        <v>800</v>
      </c>
      <c r="O3266" s="82" t="s">
        <v>801</v>
      </c>
      <c r="P3266" s="82" t="s">
        <v>2351</v>
      </c>
      <c r="Q3266" s="82" t="s">
        <v>1083</v>
      </c>
      <c r="R3266" t="s">
        <v>131</v>
      </c>
      <c r="S3266" s="83">
        <v>0</v>
      </c>
      <c r="T3266" s="83">
        <v>540</v>
      </c>
      <c r="U3266" s="83">
        <v>-540</v>
      </c>
      <c r="V3266" s="83">
        <v>0</v>
      </c>
      <c r="W3266" s="83">
        <v>0</v>
      </c>
      <c r="X3266" s="83">
        <v>4.1595060436804117</v>
      </c>
      <c r="Y3266">
        <v>0</v>
      </c>
      <c r="Z3266" s="83">
        <v>-54</v>
      </c>
      <c r="AA3266" s="83">
        <v>-49.840493956319591</v>
      </c>
    </row>
    <row r="3267" spans="1:27" x14ac:dyDescent="0.25">
      <c r="A3267" s="82" t="s">
        <v>1529</v>
      </c>
      <c r="B3267" s="82" t="s">
        <v>1529</v>
      </c>
      <c r="C3267" t="s">
        <v>3300</v>
      </c>
      <c r="D3267" s="82" t="s">
        <v>3301</v>
      </c>
      <c r="E3267" t="s">
        <v>3302</v>
      </c>
      <c r="F3267" s="82" t="s">
        <v>2745</v>
      </c>
      <c r="G3267" t="s">
        <v>2310</v>
      </c>
      <c r="H3267" s="82" t="s">
        <v>3303</v>
      </c>
      <c r="I3267" t="s">
        <v>44</v>
      </c>
      <c r="J3267" s="82" t="s">
        <v>45</v>
      </c>
      <c r="K3267" t="s">
        <v>46</v>
      </c>
      <c r="L3267" t="s">
        <v>47</v>
      </c>
      <c r="M3267" s="82" t="s">
        <v>320</v>
      </c>
      <c r="N3267" t="s">
        <v>800</v>
      </c>
      <c r="O3267" s="82" t="s">
        <v>801</v>
      </c>
      <c r="P3267" s="82" t="s">
        <v>2104</v>
      </c>
      <c r="Q3267" s="82" t="s">
        <v>2105</v>
      </c>
      <c r="R3267" t="s">
        <v>131</v>
      </c>
      <c r="S3267" s="83">
        <v>0</v>
      </c>
      <c r="T3267" s="83">
        <v>15</v>
      </c>
      <c r="U3267" s="83">
        <v>-15</v>
      </c>
      <c r="V3267" s="83">
        <v>0</v>
      </c>
      <c r="W3267" s="83">
        <v>0</v>
      </c>
      <c r="X3267" s="83">
        <v>0.11554183454667809</v>
      </c>
      <c r="Y3267">
        <v>0</v>
      </c>
      <c r="Z3267" s="83">
        <v>-1.5</v>
      </c>
      <c r="AA3267" s="83">
        <v>-1.3844581654533219</v>
      </c>
    </row>
    <row r="3268" spans="1:27" x14ac:dyDescent="0.25">
      <c r="A3268" s="82" t="s">
        <v>1529</v>
      </c>
      <c r="B3268" s="82" t="s">
        <v>1529</v>
      </c>
      <c r="C3268" t="s">
        <v>3300</v>
      </c>
      <c r="D3268" s="82" t="s">
        <v>3301</v>
      </c>
      <c r="E3268" t="s">
        <v>3302</v>
      </c>
      <c r="F3268" s="82" t="s">
        <v>2745</v>
      </c>
      <c r="G3268" t="s">
        <v>2310</v>
      </c>
      <c r="H3268" s="82" t="s">
        <v>3303</v>
      </c>
      <c r="I3268" t="s">
        <v>44</v>
      </c>
      <c r="J3268" s="82" t="s">
        <v>45</v>
      </c>
      <c r="K3268" t="s">
        <v>46</v>
      </c>
      <c r="L3268" t="s">
        <v>47</v>
      </c>
      <c r="M3268" s="82" t="s">
        <v>320</v>
      </c>
      <c r="N3268" t="s">
        <v>941</v>
      </c>
      <c r="O3268" s="82" t="s">
        <v>1071</v>
      </c>
      <c r="P3268" s="82" t="s">
        <v>1072</v>
      </c>
      <c r="Q3268" s="82" t="s">
        <v>1073</v>
      </c>
      <c r="R3268" t="s">
        <v>131</v>
      </c>
      <c r="S3268" s="83">
        <v>270.84000000000003</v>
      </c>
      <c r="T3268" s="83">
        <v>32.630000000000003</v>
      </c>
      <c r="U3268" s="83">
        <v>238.21</v>
      </c>
      <c r="V3268" s="83">
        <v>0</v>
      </c>
      <c r="W3268" s="83">
        <v>0</v>
      </c>
      <c r="X3268" s="83">
        <v>0.25134200408387375</v>
      </c>
      <c r="Y3268">
        <v>0</v>
      </c>
      <c r="Z3268" s="83">
        <v>23.821000000000002</v>
      </c>
      <c r="AA3268" s="83">
        <v>24.072342004083875</v>
      </c>
    </row>
    <row r="3269" spans="1:27" x14ac:dyDescent="0.25">
      <c r="A3269" s="82" t="s">
        <v>1529</v>
      </c>
      <c r="B3269" s="82" t="s">
        <v>1529</v>
      </c>
      <c r="C3269" t="s">
        <v>3300</v>
      </c>
      <c r="D3269" s="82" t="s">
        <v>3301</v>
      </c>
      <c r="E3269" t="s">
        <v>3302</v>
      </c>
      <c r="F3269" s="82" t="s">
        <v>2745</v>
      </c>
      <c r="G3269" t="s">
        <v>2310</v>
      </c>
      <c r="H3269" s="82" t="s">
        <v>3303</v>
      </c>
      <c r="I3269" t="s">
        <v>44</v>
      </c>
      <c r="J3269" s="82" t="s">
        <v>45</v>
      </c>
      <c r="K3269" t="s">
        <v>100</v>
      </c>
      <c r="L3269" t="s">
        <v>101</v>
      </c>
      <c r="M3269" s="82" t="s">
        <v>401</v>
      </c>
      <c r="N3269" t="s">
        <v>866</v>
      </c>
      <c r="O3269" s="82" t="s">
        <v>403</v>
      </c>
      <c r="P3269" s="82" t="s">
        <v>1736</v>
      </c>
      <c r="Q3269" s="82" t="s">
        <v>1737</v>
      </c>
      <c r="R3269" t="s">
        <v>131</v>
      </c>
      <c r="S3269" s="83">
        <v>1000.8</v>
      </c>
      <c r="T3269" s="83">
        <v>961.79999999999984</v>
      </c>
      <c r="U3269" s="83">
        <v>39.000000000000171</v>
      </c>
      <c r="V3269" s="83">
        <v>0</v>
      </c>
      <c r="W3269" s="83">
        <v>0</v>
      </c>
      <c r="X3269" s="83">
        <v>7.4085424311329984</v>
      </c>
      <c r="Y3269">
        <v>0</v>
      </c>
      <c r="Z3269" s="83">
        <v>3.9000000000000199</v>
      </c>
      <c r="AA3269" s="83">
        <v>11.30854243113302</v>
      </c>
    </row>
    <row r="3270" spans="1:27" x14ac:dyDescent="0.25">
      <c r="A3270" s="82" t="s">
        <v>1529</v>
      </c>
      <c r="B3270" s="82" t="s">
        <v>1529</v>
      </c>
      <c r="C3270" t="s">
        <v>3304</v>
      </c>
      <c r="D3270" s="82" t="s">
        <v>3305</v>
      </c>
      <c r="E3270" t="s">
        <v>3306</v>
      </c>
      <c r="F3270" s="82" t="s">
        <v>2745</v>
      </c>
      <c r="G3270" t="s">
        <v>2310</v>
      </c>
      <c r="H3270" s="82" t="s">
        <v>3277</v>
      </c>
      <c r="I3270" t="s">
        <v>59</v>
      </c>
      <c r="J3270" s="82" t="s">
        <v>127</v>
      </c>
      <c r="K3270" t="s">
        <v>75</v>
      </c>
      <c r="L3270" t="s">
        <v>76</v>
      </c>
      <c r="M3270" s="82" t="s">
        <v>133</v>
      </c>
      <c r="N3270" t="s">
        <v>149</v>
      </c>
      <c r="O3270" s="82" t="s">
        <v>150</v>
      </c>
      <c r="P3270" s="82" t="s">
        <v>376</v>
      </c>
      <c r="Q3270" s="82" t="s">
        <v>377</v>
      </c>
      <c r="R3270" t="s">
        <v>131</v>
      </c>
      <c r="S3270" s="83">
        <v>227.85000000000002</v>
      </c>
      <c r="T3270" s="83">
        <v>149.4</v>
      </c>
      <c r="U3270" s="83">
        <v>78.45</v>
      </c>
      <c r="V3270" s="83">
        <v>0</v>
      </c>
      <c r="W3270" s="83">
        <v>0</v>
      </c>
      <c r="X3270" s="83">
        <v>1.1507966720849139</v>
      </c>
      <c r="Y3270">
        <v>0</v>
      </c>
      <c r="Z3270" s="83">
        <v>7.8450000000000006</v>
      </c>
      <c r="AA3270" s="83">
        <v>8.9957966720849143</v>
      </c>
    </row>
    <row r="3271" spans="1:27" x14ac:dyDescent="0.25">
      <c r="A3271" s="82" t="s">
        <v>1529</v>
      </c>
      <c r="B3271" s="82" t="s">
        <v>1529</v>
      </c>
      <c r="C3271" t="s">
        <v>3304</v>
      </c>
      <c r="D3271" s="82" t="s">
        <v>3305</v>
      </c>
      <c r="E3271" t="s">
        <v>3306</v>
      </c>
      <c r="F3271" s="82" t="s">
        <v>2745</v>
      </c>
      <c r="G3271" t="s">
        <v>2310</v>
      </c>
      <c r="H3271" s="82" t="s">
        <v>3277</v>
      </c>
      <c r="I3271" t="s">
        <v>59</v>
      </c>
      <c r="J3271" s="82" t="s">
        <v>127</v>
      </c>
      <c r="K3271" t="s">
        <v>75</v>
      </c>
      <c r="L3271" t="s">
        <v>76</v>
      </c>
      <c r="M3271" s="82" t="s">
        <v>133</v>
      </c>
      <c r="N3271" t="s">
        <v>149</v>
      </c>
      <c r="O3271" s="82" t="s">
        <v>150</v>
      </c>
      <c r="P3271" s="82" t="s">
        <v>307</v>
      </c>
      <c r="Q3271" s="82" t="s">
        <v>308</v>
      </c>
      <c r="R3271" t="s">
        <v>131</v>
      </c>
      <c r="S3271" s="83">
        <v>136.5</v>
      </c>
      <c r="T3271" s="83">
        <v>189.42000000000002</v>
      </c>
      <c r="U3271" s="83">
        <v>-52.920000000000016</v>
      </c>
      <c r="V3271" s="83">
        <v>0</v>
      </c>
      <c r="W3271" s="83">
        <v>0</v>
      </c>
      <c r="X3271" s="83">
        <v>1.459062286655451</v>
      </c>
      <c r="Y3271">
        <v>0</v>
      </c>
      <c r="Z3271" s="83">
        <v>-5.2920000000000034</v>
      </c>
      <c r="AA3271" s="83">
        <v>-3.8329377133445508</v>
      </c>
    </row>
    <row r="3272" spans="1:27" x14ac:dyDescent="0.25">
      <c r="A3272" s="82" t="s">
        <v>1529</v>
      </c>
      <c r="B3272" s="82" t="s">
        <v>1529</v>
      </c>
      <c r="C3272" t="s">
        <v>3304</v>
      </c>
      <c r="D3272" s="82" t="s">
        <v>3305</v>
      </c>
      <c r="E3272" t="s">
        <v>3306</v>
      </c>
      <c r="F3272" s="82" t="s">
        <v>2745</v>
      </c>
      <c r="G3272" t="s">
        <v>2310</v>
      </c>
      <c r="H3272" s="82" t="s">
        <v>3277</v>
      </c>
      <c r="I3272" t="s">
        <v>59</v>
      </c>
      <c r="J3272" s="82" t="s">
        <v>193</v>
      </c>
      <c r="K3272" t="s">
        <v>60</v>
      </c>
      <c r="L3272" t="s">
        <v>61</v>
      </c>
      <c r="M3272" s="82" t="s">
        <v>194</v>
      </c>
      <c r="N3272" t="s">
        <v>656</v>
      </c>
      <c r="O3272" s="82" t="s">
        <v>657</v>
      </c>
      <c r="P3272" s="82" t="s">
        <v>1019</v>
      </c>
      <c r="Q3272" s="82" t="s">
        <v>1020</v>
      </c>
      <c r="R3272" t="s">
        <v>131</v>
      </c>
      <c r="S3272" s="83">
        <v>152.49</v>
      </c>
      <c r="T3272" s="83">
        <v>176.5</v>
      </c>
      <c r="U3272" s="83">
        <v>-24.009999999999991</v>
      </c>
      <c r="V3272" s="83">
        <v>0</v>
      </c>
      <c r="W3272" s="83">
        <v>0</v>
      </c>
      <c r="X3272" s="83">
        <v>1.3595422531659123</v>
      </c>
      <c r="Y3272">
        <v>0</v>
      </c>
      <c r="Z3272" s="83">
        <v>-2.4009999999999962</v>
      </c>
      <c r="AA3272" s="83">
        <v>-1.0414577468340838</v>
      </c>
    </row>
    <row r="3273" spans="1:27" x14ac:dyDescent="0.25">
      <c r="A3273" s="82" t="s">
        <v>1529</v>
      </c>
      <c r="B3273" s="82" t="s">
        <v>1529</v>
      </c>
      <c r="C3273" t="s">
        <v>3304</v>
      </c>
      <c r="D3273" s="82" t="s">
        <v>3305</v>
      </c>
      <c r="E3273" t="s">
        <v>3306</v>
      </c>
      <c r="F3273" s="82" t="s">
        <v>2745</v>
      </c>
      <c r="G3273" t="s">
        <v>2310</v>
      </c>
      <c r="H3273" s="82" t="s">
        <v>3277</v>
      </c>
      <c r="I3273" t="s">
        <v>59</v>
      </c>
      <c r="J3273" s="82" t="s">
        <v>193</v>
      </c>
      <c r="K3273" t="s">
        <v>60</v>
      </c>
      <c r="L3273" t="s">
        <v>61</v>
      </c>
      <c r="M3273" s="82" t="s">
        <v>194</v>
      </c>
      <c r="N3273" t="s">
        <v>750</v>
      </c>
      <c r="O3273" s="82" t="s">
        <v>751</v>
      </c>
      <c r="P3273" s="82" t="s">
        <v>883</v>
      </c>
      <c r="Q3273" s="82" t="s">
        <v>884</v>
      </c>
      <c r="R3273" t="s">
        <v>131</v>
      </c>
      <c r="S3273" s="83">
        <v>0</v>
      </c>
      <c r="T3273" s="83">
        <v>0</v>
      </c>
      <c r="U3273" s="83">
        <v>0</v>
      </c>
      <c r="V3273" s="83">
        <v>0</v>
      </c>
      <c r="W3273" s="83">
        <v>0</v>
      </c>
      <c r="X3273" s="83">
        <v>0</v>
      </c>
      <c r="Y3273">
        <v>0</v>
      </c>
      <c r="Z3273" s="83">
        <v>0</v>
      </c>
      <c r="AA3273" s="83">
        <v>0</v>
      </c>
    </row>
    <row r="3274" spans="1:27" x14ac:dyDescent="0.25">
      <c r="A3274" s="82" t="s">
        <v>1529</v>
      </c>
      <c r="B3274" s="82" t="s">
        <v>1529</v>
      </c>
      <c r="C3274" t="s">
        <v>3304</v>
      </c>
      <c r="D3274" s="82" t="s">
        <v>3305</v>
      </c>
      <c r="E3274" t="s">
        <v>3306</v>
      </c>
      <c r="F3274" s="82" t="s">
        <v>2745</v>
      </c>
      <c r="G3274" t="s">
        <v>2310</v>
      </c>
      <c r="H3274" s="82" t="s">
        <v>3277</v>
      </c>
      <c r="I3274" t="s">
        <v>59</v>
      </c>
      <c r="J3274" s="82" t="s">
        <v>193</v>
      </c>
      <c r="K3274" t="s">
        <v>60</v>
      </c>
      <c r="L3274" t="s">
        <v>61</v>
      </c>
      <c r="M3274" s="82" t="s">
        <v>194</v>
      </c>
      <c r="N3274" t="s">
        <v>750</v>
      </c>
      <c r="O3274" s="82" t="s">
        <v>751</v>
      </c>
      <c r="P3274" s="82" t="s">
        <v>892</v>
      </c>
      <c r="Q3274" s="82" t="s">
        <v>893</v>
      </c>
      <c r="R3274" t="s">
        <v>131</v>
      </c>
      <c r="S3274" s="83">
        <v>0</v>
      </c>
      <c r="T3274" s="83">
        <v>60.48</v>
      </c>
      <c r="U3274" s="83">
        <v>-60.48</v>
      </c>
      <c r="V3274" s="83">
        <v>0</v>
      </c>
      <c r="W3274" s="83">
        <v>0</v>
      </c>
      <c r="X3274" s="83">
        <v>0.46586467689220606</v>
      </c>
      <c r="Y3274">
        <v>0</v>
      </c>
      <c r="Z3274" s="83">
        <v>-6.048</v>
      </c>
      <c r="AA3274" s="83">
        <v>-5.5821353231077939</v>
      </c>
    </row>
    <row r="3275" spans="1:27" x14ac:dyDescent="0.25">
      <c r="A3275" s="82" t="s">
        <v>1529</v>
      </c>
      <c r="B3275" s="82" t="s">
        <v>1529</v>
      </c>
      <c r="C3275" t="s">
        <v>3304</v>
      </c>
      <c r="D3275" s="82" t="s">
        <v>3305</v>
      </c>
      <c r="E3275" t="s">
        <v>3306</v>
      </c>
      <c r="F3275" s="82" t="s">
        <v>2745</v>
      </c>
      <c r="G3275" t="s">
        <v>2310</v>
      </c>
      <c r="H3275" s="82" t="s">
        <v>3277</v>
      </c>
      <c r="I3275" t="s">
        <v>59</v>
      </c>
      <c r="J3275" s="82" t="s">
        <v>193</v>
      </c>
      <c r="K3275" t="s">
        <v>60</v>
      </c>
      <c r="L3275" t="s">
        <v>61</v>
      </c>
      <c r="M3275" s="82" t="s">
        <v>194</v>
      </c>
      <c r="N3275" t="s">
        <v>750</v>
      </c>
      <c r="O3275" s="82" t="s">
        <v>751</v>
      </c>
      <c r="P3275" s="82" t="s">
        <v>1152</v>
      </c>
      <c r="Q3275" s="82" t="s">
        <v>1153</v>
      </c>
      <c r="R3275" t="s">
        <v>131</v>
      </c>
      <c r="S3275" s="83">
        <v>644.39999999999986</v>
      </c>
      <c r="T3275" s="83">
        <v>310.89</v>
      </c>
      <c r="U3275" s="83">
        <v>333.50999999999988</v>
      </c>
      <c r="V3275" s="83">
        <v>0</v>
      </c>
      <c r="W3275" s="83">
        <v>0</v>
      </c>
      <c r="X3275" s="83">
        <v>2.39472006281445</v>
      </c>
      <c r="Y3275">
        <v>0</v>
      </c>
      <c r="Z3275" s="83">
        <v>33.350999999999985</v>
      </c>
      <c r="AA3275" s="83">
        <v>35.745720062814435</v>
      </c>
    </row>
    <row r="3276" spans="1:27" x14ac:dyDescent="0.25">
      <c r="A3276" s="82" t="s">
        <v>1529</v>
      </c>
      <c r="B3276" s="82" t="s">
        <v>1529</v>
      </c>
      <c r="C3276" t="s">
        <v>3304</v>
      </c>
      <c r="D3276" s="82" t="s">
        <v>3305</v>
      </c>
      <c r="E3276" t="s">
        <v>3306</v>
      </c>
      <c r="F3276" s="82" t="s">
        <v>2745</v>
      </c>
      <c r="G3276" t="s">
        <v>2310</v>
      </c>
      <c r="H3276" s="82" t="s">
        <v>3277</v>
      </c>
      <c r="I3276" t="s">
        <v>59</v>
      </c>
      <c r="J3276" s="82" t="s">
        <v>193</v>
      </c>
      <c r="K3276" t="s">
        <v>60</v>
      </c>
      <c r="L3276" t="s">
        <v>61</v>
      </c>
      <c r="M3276" s="82" t="s">
        <v>194</v>
      </c>
      <c r="N3276" t="s">
        <v>750</v>
      </c>
      <c r="O3276" s="82" t="s">
        <v>751</v>
      </c>
      <c r="P3276" s="82" t="s">
        <v>1154</v>
      </c>
      <c r="Q3276" s="82" t="s">
        <v>1155</v>
      </c>
      <c r="R3276" t="s">
        <v>131</v>
      </c>
      <c r="S3276" s="83">
        <v>16.22</v>
      </c>
      <c r="T3276" s="83">
        <v>82</v>
      </c>
      <c r="U3276" s="83">
        <v>-65.78</v>
      </c>
      <c r="V3276" s="83">
        <v>0</v>
      </c>
      <c r="W3276" s="83">
        <v>0</v>
      </c>
      <c r="X3276" s="83">
        <v>0.63162869552184031</v>
      </c>
      <c r="Y3276">
        <v>0</v>
      </c>
      <c r="Z3276" s="83">
        <v>-6.5780000000000012</v>
      </c>
      <c r="AA3276" s="83">
        <v>-5.946371304478161</v>
      </c>
    </row>
    <row r="3277" spans="1:27" x14ac:dyDescent="0.25">
      <c r="A3277" s="82" t="s">
        <v>1529</v>
      </c>
      <c r="B3277" s="82" t="s">
        <v>1529</v>
      </c>
      <c r="C3277" t="s">
        <v>3304</v>
      </c>
      <c r="D3277" s="82" t="s">
        <v>3305</v>
      </c>
      <c r="E3277" t="s">
        <v>3306</v>
      </c>
      <c r="F3277" s="82" t="s">
        <v>2745</v>
      </c>
      <c r="G3277" t="s">
        <v>2310</v>
      </c>
      <c r="H3277" s="82" t="s">
        <v>3277</v>
      </c>
      <c r="I3277" t="s">
        <v>59</v>
      </c>
      <c r="J3277" s="82" t="s">
        <v>193</v>
      </c>
      <c r="K3277" t="s">
        <v>60</v>
      </c>
      <c r="L3277" t="s">
        <v>61</v>
      </c>
      <c r="M3277" s="82" t="s">
        <v>194</v>
      </c>
      <c r="N3277" t="s">
        <v>195</v>
      </c>
      <c r="O3277" s="82" t="s">
        <v>196</v>
      </c>
      <c r="P3277" s="82" t="s">
        <v>1156</v>
      </c>
      <c r="Q3277" s="82" t="s">
        <v>1157</v>
      </c>
      <c r="R3277" t="s">
        <v>131</v>
      </c>
      <c r="S3277" s="83">
        <v>0</v>
      </c>
      <c r="T3277" s="83">
        <v>115.1</v>
      </c>
      <c r="U3277" s="83">
        <v>-115.1</v>
      </c>
      <c r="V3277" s="83">
        <v>0</v>
      </c>
      <c r="W3277" s="83">
        <v>0</v>
      </c>
      <c r="X3277" s="83">
        <v>0.8865910104215099</v>
      </c>
      <c r="Y3277">
        <v>0</v>
      </c>
      <c r="Z3277" s="83">
        <v>-11.51</v>
      </c>
      <c r="AA3277" s="83">
        <v>-10.62340898957849</v>
      </c>
    </row>
    <row r="3278" spans="1:27" x14ac:dyDescent="0.25">
      <c r="A3278" s="82" t="s">
        <v>1529</v>
      </c>
      <c r="B3278" s="82" t="s">
        <v>1529</v>
      </c>
      <c r="C3278" t="s">
        <v>3304</v>
      </c>
      <c r="D3278" s="82" t="s">
        <v>3305</v>
      </c>
      <c r="E3278" t="s">
        <v>3306</v>
      </c>
      <c r="F3278" s="82" t="s">
        <v>2745</v>
      </c>
      <c r="G3278" t="s">
        <v>2310</v>
      </c>
      <c r="H3278" s="82" t="s">
        <v>3277</v>
      </c>
      <c r="I3278" t="s">
        <v>59</v>
      </c>
      <c r="J3278" s="82" t="s">
        <v>193</v>
      </c>
      <c r="K3278" t="s">
        <v>60</v>
      </c>
      <c r="L3278" t="s">
        <v>61</v>
      </c>
      <c r="M3278" s="82" t="s">
        <v>194</v>
      </c>
      <c r="N3278" t="s">
        <v>347</v>
      </c>
      <c r="O3278" s="82" t="s">
        <v>348</v>
      </c>
      <c r="P3278" s="82" t="s">
        <v>349</v>
      </c>
      <c r="Q3278" s="82" t="s">
        <v>350</v>
      </c>
      <c r="R3278" t="s">
        <v>131</v>
      </c>
      <c r="S3278" s="83">
        <v>88.88</v>
      </c>
      <c r="T3278" s="83">
        <v>0</v>
      </c>
      <c r="U3278" s="83">
        <v>88.88</v>
      </c>
      <c r="V3278" s="83">
        <v>0</v>
      </c>
      <c r="W3278" s="83">
        <v>0</v>
      </c>
      <c r="X3278" s="83">
        <v>0</v>
      </c>
      <c r="Y3278">
        <v>0</v>
      </c>
      <c r="Z3278" s="83">
        <v>8.8879999999999999</v>
      </c>
      <c r="AA3278" s="83">
        <v>8.8879999999999999</v>
      </c>
    </row>
    <row r="3279" spans="1:27" x14ac:dyDescent="0.25">
      <c r="A3279" s="82" t="s">
        <v>1529</v>
      </c>
      <c r="B3279" s="82" t="s">
        <v>1529</v>
      </c>
      <c r="C3279" t="s">
        <v>3304</v>
      </c>
      <c r="D3279" s="82" t="s">
        <v>3305</v>
      </c>
      <c r="E3279" t="s">
        <v>3306</v>
      </c>
      <c r="F3279" s="82" t="s">
        <v>2745</v>
      </c>
      <c r="G3279" t="s">
        <v>2310</v>
      </c>
      <c r="H3279" s="82" t="s">
        <v>3277</v>
      </c>
      <c r="I3279" t="s">
        <v>59</v>
      </c>
      <c r="J3279" s="82" t="s">
        <v>193</v>
      </c>
      <c r="K3279" t="s">
        <v>60</v>
      </c>
      <c r="L3279" t="s">
        <v>61</v>
      </c>
      <c r="M3279" s="82" t="s">
        <v>194</v>
      </c>
      <c r="N3279" t="s">
        <v>311</v>
      </c>
      <c r="O3279" s="82" t="s">
        <v>894</v>
      </c>
      <c r="P3279" s="82" t="s">
        <v>1021</v>
      </c>
      <c r="Q3279" s="82" t="s">
        <v>1022</v>
      </c>
      <c r="R3279" t="s">
        <v>131</v>
      </c>
      <c r="S3279" s="83">
        <v>0</v>
      </c>
      <c r="T3279" s="83">
        <v>0</v>
      </c>
      <c r="U3279" s="83">
        <v>0</v>
      </c>
      <c r="V3279" s="83">
        <v>0</v>
      </c>
      <c r="W3279" s="83">
        <v>0</v>
      </c>
      <c r="X3279" s="83">
        <v>0</v>
      </c>
      <c r="Y3279">
        <v>0</v>
      </c>
      <c r="Z3279" s="83">
        <v>0</v>
      </c>
      <c r="AA3279" s="83">
        <v>0</v>
      </c>
    </row>
    <row r="3280" spans="1:27" x14ac:dyDescent="0.25">
      <c r="A3280" s="82" t="s">
        <v>1529</v>
      </c>
      <c r="B3280" s="82" t="s">
        <v>1529</v>
      </c>
      <c r="C3280" t="s">
        <v>3304</v>
      </c>
      <c r="D3280" s="82" t="s">
        <v>3305</v>
      </c>
      <c r="E3280" t="s">
        <v>3306</v>
      </c>
      <c r="F3280" s="82" t="s">
        <v>2745</v>
      </c>
      <c r="G3280" t="s">
        <v>2310</v>
      </c>
      <c r="H3280" s="82" t="s">
        <v>3277</v>
      </c>
      <c r="I3280" t="s">
        <v>59</v>
      </c>
      <c r="J3280" s="82" t="s">
        <v>193</v>
      </c>
      <c r="K3280" t="s">
        <v>60</v>
      </c>
      <c r="L3280" t="s">
        <v>61</v>
      </c>
      <c r="M3280" s="82" t="s">
        <v>194</v>
      </c>
      <c r="N3280" t="s">
        <v>311</v>
      </c>
      <c r="O3280" s="82" t="s">
        <v>894</v>
      </c>
      <c r="P3280" s="82" t="s">
        <v>895</v>
      </c>
      <c r="Q3280" s="82" t="s">
        <v>896</v>
      </c>
      <c r="R3280" t="s">
        <v>131</v>
      </c>
      <c r="S3280" s="83">
        <v>2184</v>
      </c>
      <c r="T3280" s="83">
        <v>797.58999999999992</v>
      </c>
      <c r="U3280" s="83">
        <v>1386.41</v>
      </c>
      <c r="V3280" s="83">
        <v>0</v>
      </c>
      <c r="W3280" s="83">
        <v>0</v>
      </c>
      <c r="X3280" s="83">
        <v>6.1436674544056649</v>
      </c>
      <c r="Y3280">
        <v>0</v>
      </c>
      <c r="Z3280" s="83">
        <v>138.64100000000002</v>
      </c>
      <c r="AA3280" s="83">
        <v>144.78466745440568</v>
      </c>
    </row>
    <row r="3281" spans="1:27" x14ac:dyDescent="0.25">
      <c r="A3281" s="82" t="s">
        <v>1529</v>
      </c>
      <c r="B3281" s="82" t="s">
        <v>1529</v>
      </c>
      <c r="C3281" t="s">
        <v>3304</v>
      </c>
      <c r="D3281" s="82" t="s">
        <v>3305</v>
      </c>
      <c r="E3281" t="s">
        <v>3306</v>
      </c>
      <c r="F3281" s="82" t="s">
        <v>2745</v>
      </c>
      <c r="G3281" t="s">
        <v>2310</v>
      </c>
      <c r="H3281" s="82" t="s">
        <v>3277</v>
      </c>
      <c r="I3281" t="s">
        <v>59</v>
      </c>
      <c r="J3281" s="82" t="s">
        <v>193</v>
      </c>
      <c r="K3281" t="s">
        <v>60</v>
      </c>
      <c r="L3281" t="s">
        <v>61</v>
      </c>
      <c r="M3281" s="82" t="s">
        <v>194</v>
      </c>
      <c r="N3281" t="s">
        <v>311</v>
      </c>
      <c r="O3281" s="82" t="s">
        <v>894</v>
      </c>
      <c r="P3281" s="82" t="s">
        <v>1160</v>
      </c>
      <c r="Q3281" s="82" t="s">
        <v>1161</v>
      </c>
      <c r="R3281" t="s">
        <v>131</v>
      </c>
      <c r="S3281" s="83">
        <v>0</v>
      </c>
      <c r="T3281" s="83">
        <v>188.82</v>
      </c>
      <c r="U3281" s="83">
        <v>-188.82</v>
      </c>
      <c r="V3281" s="83">
        <v>0</v>
      </c>
      <c r="W3281" s="83">
        <v>0</v>
      </c>
      <c r="X3281" s="83">
        <v>1.4544406132735836</v>
      </c>
      <c r="Y3281">
        <v>0</v>
      </c>
      <c r="Z3281" s="83">
        <v>-18.882000000000001</v>
      </c>
      <c r="AA3281" s="83">
        <v>-17.427559386726418</v>
      </c>
    </row>
    <row r="3282" spans="1:27" x14ac:dyDescent="0.25">
      <c r="A3282" s="82" t="s">
        <v>1529</v>
      </c>
      <c r="B3282" s="82" t="s">
        <v>1529</v>
      </c>
      <c r="C3282" t="s">
        <v>3304</v>
      </c>
      <c r="D3282" s="82" t="s">
        <v>3305</v>
      </c>
      <c r="E3282" t="s">
        <v>3306</v>
      </c>
      <c r="F3282" s="82" t="s">
        <v>2745</v>
      </c>
      <c r="G3282" t="s">
        <v>2310</v>
      </c>
      <c r="H3282" s="82" t="s">
        <v>3277</v>
      </c>
      <c r="I3282" t="s">
        <v>59</v>
      </c>
      <c r="J3282" s="82" t="s">
        <v>193</v>
      </c>
      <c r="K3282" t="s">
        <v>60</v>
      </c>
      <c r="L3282" t="s">
        <v>61</v>
      </c>
      <c r="M3282" s="82" t="s">
        <v>194</v>
      </c>
      <c r="N3282" t="s">
        <v>1916</v>
      </c>
      <c r="O3282" s="82" t="s">
        <v>1495</v>
      </c>
      <c r="P3282" s="82" t="s">
        <v>1923</v>
      </c>
      <c r="Q3282" s="82" t="s">
        <v>1924</v>
      </c>
      <c r="R3282" t="s">
        <v>131</v>
      </c>
      <c r="S3282" s="83">
        <v>62.4</v>
      </c>
      <c r="T3282" s="83">
        <v>0</v>
      </c>
      <c r="U3282" s="83">
        <v>62.4</v>
      </c>
      <c r="V3282" s="83">
        <v>0</v>
      </c>
      <c r="W3282" s="83">
        <v>0</v>
      </c>
      <c r="X3282" s="83">
        <v>0</v>
      </c>
      <c r="Y3282">
        <v>0</v>
      </c>
      <c r="Z3282" s="83">
        <v>6.24</v>
      </c>
      <c r="AA3282" s="83">
        <v>6.24</v>
      </c>
    </row>
    <row r="3283" spans="1:27" x14ac:dyDescent="0.25">
      <c r="A3283" s="82" t="s">
        <v>1529</v>
      </c>
      <c r="B3283" s="82" t="s">
        <v>1529</v>
      </c>
      <c r="C3283" t="s">
        <v>3304</v>
      </c>
      <c r="D3283" s="82" t="s">
        <v>3305</v>
      </c>
      <c r="E3283" t="s">
        <v>3306</v>
      </c>
      <c r="F3283" s="82" t="s">
        <v>2745</v>
      </c>
      <c r="G3283" t="s">
        <v>2310</v>
      </c>
      <c r="H3283" s="82" t="s">
        <v>3277</v>
      </c>
      <c r="I3283" t="s">
        <v>59</v>
      </c>
      <c r="J3283" s="82" t="s">
        <v>193</v>
      </c>
      <c r="K3283" t="s">
        <v>60</v>
      </c>
      <c r="L3283" t="s">
        <v>61</v>
      </c>
      <c r="M3283" s="82" t="s">
        <v>194</v>
      </c>
      <c r="N3283" t="s">
        <v>1916</v>
      </c>
      <c r="O3283" s="82" t="s">
        <v>1495</v>
      </c>
      <c r="P3283" s="82" t="s">
        <v>1919</v>
      </c>
      <c r="Q3283" s="82" t="s">
        <v>1920</v>
      </c>
      <c r="R3283" t="s">
        <v>131</v>
      </c>
      <c r="S3283" s="83">
        <v>0</v>
      </c>
      <c r="T3283" s="83">
        <v>97.65</v>
      </c>
      <c r="U3283" s="83">
        <v>-97.65</v>
      </c>
      <c r="V3283" s="83">
        <v>0</v>
      </c>
      <c r="W3283" s="83">
        <v>0</v>
      </c>
      <c r="X3283" s="83">
        <v>0.75217734289887439</v>
      </c>
      <c r="Y3283">
        <v>0</v>
      </c>
      <c r="Z3283" s="83">
        <v>-9.7650000000000006</v>
      </c>
      <c r="AA3283" s="83">
        <v>-9.0128226571011254</v>
      </c>
    </row>
    <row r="3284" spans="1:27" x14ac:dyDescent="0.25">
      <c r="A3284" s="82" t="s">
        <v>1529</v>
      </c>
      <c r="B3284" s="82" t="s">
        <v>1529</v>
      </c>
      <c r="C3284" t="s">
        <v>3304</v>
      </c>
      <c r="D3284" s="82" t="s">
        <v>3305</v>
      </c>
      <c r="E3284" t="s">
        <v>3306</v>
      </c>
      <c r="F3284" s="82" t="s">
        <v>2745</v>
      </c>
      <c r="G3284" t="s">
        <v>2310</v>
      </c>
      <c r="H3284" s="82" t="s">
        <v>3277</v>
      </c>
      <c r="I3284" t="s">
        <v>59</v>
      </c>
      <c r="J3284" s="82" t="s">
        <v>193</v>
      </c>
      <c r="K3284" t="s">
        <v>62</v>
      </c>
      <c r="L3284" t="s">
        <v>63</v>
      </c>
      <c r="M3284" s="82" t="s">
        <v>1168</v>
      </c>
      <c r="N3284" t="s">
        <v>1169</v>
      </c>
      <c r="O3284" s="82" t="s">
        <v>1170</v>
      </c>
      <c r="P3284" s="82" t="s">
        <v>1171</v>
      </c>
      <c r="Q3284" s="82" t="s">
        <v>1172</v>
      </c>
      <c r="R3284" t="s">
        <v>131</v>
      </c>
      <c r="S3284" s="83">
        <v>298.40999999999997</v>
      </c>
      <c r="T3284" s="83">
        <v>181.6</v>
      </c>
      <c r="U3284" s="83">
        <v>116.80999999999997</v>
      </c>
      <c r="V3284" s="83">
        <v>0</v>
      </c>
      <c r="W3284" s="83">
        <v>0</v>
      </c>
      <c r="X3284" s="83">
        <v>1.3988264769117829</v>
      </c>
      <c r="Y3284">
        <v>0</v>
      </c>
      <c r="Z3284" s="83">
        <v>11.680999999999997</v>
      </c>
      <c r="AA3284" s="83">
        <v>13.07982647691178</v>
      </c>
    </row>
    <row r="3285" spans="1:27" x14ac:dyDescent="0.25">
      <c r="A3285" s="82" t="s">
        <v>1529</v>
      </c>
      <c r="B3285" s="82" t="s">
        <v>1529</v>
      </c>
      <c r="C3285" t="s">
        <v>3304</v>
      </c>
      <c r="D3285" s="82" t="s">
        <v>3305</v>
      </c>
      <c r="E3285" t="s">
        <v>3306</v>
      </c>
      <c r="F3285" s="82" t="s">
        <v>2745</v>
      </c>
      <c r="G3285" t="s">
        <v>2310</v>
      </c>
      <c r="H3285" s="82" t="s">
        <v>3277</v>
      </c>
      <c r="I3285" t="s">
        <v>59</v>
      </c>
      <c r="J3285" s="82" t="s">
        <v>193</v>
      </c>
      <c r="K3285" t="s">
        <v>62</v>
      </c>
      <c r="L3285" t="s">
        <v>63</v>
      </c>
      <c r="M3285" s="82" t="s">
        <v>660</v>
      </c>
      <c r="N3285" t="s">
        <v>661</v>
      </c>
      <c r="O3285" s="82" t="s">
        <v>662</v>
      </c>
      <c r="P3285" s="82" t="s">
        <v>663</v>
      </c>
      <c r="Q3285" s="82" t="s">
        <v>664</v>
      </c>
      <c r="R3285" t="s">
        <v>131</v>
      </c>
      <c r="S3285" s="83">
        <v>7304.9900000000016</v>
      </c>
      <c r="T3285" s="83">
        <v>4716</v>
      </c>
      <c r="U3285" s="83">
        <v>2588.9900000000016</v>
      </c>
      <c r="V3285" s="83">
        <v>0</v>
      </c>
      <c r="W3285" s="83">
        <v>0</v>
      </c>
      <c r="X3285" s="83">
        <v>36.326352781475599</v>
      </c>
      <c r="Y3285">
        <v>0</v>
      </c>
      <c r="Z3285" s="83">
        <v>258.89900000000011</v>
      </c>
      <c r="AA3285" s="83">
        <v>295.22535278147569</v>
      </c>
    </row>
    <row r="3286" spans="1:27" x14ac:dyDescent="0.25">
      <c r="A3286" s="82" t="s">
        <v>1529</v>
      </c>
      <c r="B3286" s="82" t="s">
        <v>1529</v>
      </c>
      <c r="C3286" t="s">
        <v>3304</v>
      </c>
      <c r="D3286" s="82" t="s">
        <v>3305</v>
      </c>
      <c r="E3286" t="s">
        <v>3306</v>
      </c>
      <c r="F3286" s="82" t="s">
        <v>2745</v>
      </c>
      <c r="G3286" t="s">
        <v>2310</v>
      </c>
      <c r="H3286" s="82" t="s">
        <v>3277</v>
      </c>
      <c r="I3286" t="s">
        <v>59</v>
      </c>
      <c r="J3286" s="82" t="s">
        <v>193</v>
      </c>
      <c r="K3286" t="s">
        <v>62</v>
      </c>
      <c r="L3286" t="s">
        <v>63</v>
      </c>
      <c r="M3286" s="82" t="s">
        <v>660</v>
      </c>
      <c r="N3286" t="s">
        <v>661</v>
      </c>
      <c r="O3286" s="82" t="s">
        <v>662</v>
      </c>
      <c r="P3286" s="82" t="s">
        <v>1166</v>
      </c>
      <c r="Q3286" s="82" t="s">
        <v>1167</v>
      </c>
      <c r="R3286" t="s">
        <v>131</v>
      </c>
      <c r="S3286" s="83">
        <v>2257.91</v>
      </c>
      <c r="T3286" s="83">
        <v>1341</v>
      </c>
      <c r="U3286" s="83">
        <v>916.90999999999985</v>
      </c>
      <c r="V3286" s="83">
        <v>0</v>
      </c>
      <c r="W3286" s="83">
        <v>0</v>
      </c>
      <c r="X3286" s="83">
        <v>10.329440008473021</v>
      </c>
      <c r="Y3286">
        <v>0</v>
      </c>
      <c r="Z3286" s="83">
        <v>91.690999999999974</v>
      </c>
      <c r="AA3286" s="83">
        <v>102.020440008473</v>
      </c>
    </row>
    <row r="3287" spans="1:27" x14ac:dyDescent="0.25">
      <c r="A3287" s="82" t="s">
        <v>1529</v>
      </c>
      <c r="B3287" s="82" t="s">
        <v>1529</v>
      </c>
      <c r="C3287" t="s">
        <v>3304</v>
      </c>
      <c r="D3287" s="82" t="s">
        <v>3305</v>
      </c>
      <c r="E3287" t="s">
        <v>3306</v>
      </c>
      <c r="F3287" s="82" t="s">
        <v>2745</v>
      </c>
      <c r="G3287" t="s">
        <v>2310</v>
      </c>
      <c r="H3287" s="82" t="s">
        <v>3277</v>
      </c>
      <c r="I3287" t="s">
        <v>59</v>
      </c>
      <c r="J3287" s="82" t="s">
        <v>193</v>
      </c>
      <c r="K3287" t="s">
        <v>64</v>
      </c>
      <c r="L3287" t="s">
        <v>65</v>
      </c>
      <c r="M3287" s="82" t="s">
        <v>499</v>
      </c>
      <c r="N3287" t="s">
        <v>500</v>
      </c>
      <c r="O3287" s="82" t="s">
        <v>501</v>
      </c>
      <c r="P3287" s="82" t="s">
        <v>502</v>
      </c>
      <c r="Q3287" s="82" t="s">
        <v>503</v>
      </c>
      <c r="R3287" t="s">
        <v>131</v>
      </c>
      <c r="S3287" s="83">
        <v>0</v>
      </c>
      <c r="T3287" s="83">
        <v>0</v>
      </c>
      <c r="U3287" s="83">
        <v>0</v>
      </c>
      <c r="V3287" s="83">
        <v>0</v>
      </c>
      <c r="W3287" s="83">
        <v>0</v>
      </c>
      <c r="X3287" s="83">
        <v>0</v>
      </c>
      <c r="Y3287">
        <v>0</v>
      </c>
      <c r="Z3287" s="83">
        <v>0</v>
      </c>
      <c r="AA3287" s="83">
        <v>0</v>
      </c>
    </row>
    <row r="3288" spans="1:27" x14ac:dyDescent="0.25">
      <c r="A3288" s="82" t="s">
        <v>1529</v>
      </c>
      <c r="B3288" s="82" t="s">
        <v>1529</v>
      </c>
      <c r="C3288" t="s">
        <v>3304</v>
      </c>
      <c r="D3288" s="82" t="s">
        <v>3305</v>
      </c>
      <c r="E3288" t="s">
        <v>3306</v>
      </c>
      <c r="F3288" s="82" t="s">
        <v>2745</v>
      </c>
      <c r="G3288" t="s">
        <v>2310</v>
      </c>
      <c r="H3288" s="82" t="s">
        <v>3277</v>
      </c>
      <c r="I3288" t="s">
        <v>59</v>
      </c>
      <c r="J3288" s="82" t="s">
        <v>193</v>
      </c>
      <c r="K3288" t="s">
        <v>64</v>
      </c>
      <c r="L3288" t="s">
        <v>65</v>
      </c>
      <c r="M3288" s="82" t="s">
        <v>499</v>
      </c>
      <c r="N3288" t="s">
        <v>500</v>
      </c>
      <c r="O3288" s="82" t="s">
        <v>501</v>
      </c>
      <c r="P3288" s="82" t="s">
        <v>2650</v>
      </c>
      <c r="Q3288" s="82" t="s">
        <v>2651</v>
      </c>
      <c r="R3288" t="s">
        <v>131</v>
      </c>
      <c r="S3288" s="83">
        <v>590</v>
      </c>
      <c r="T3288" s="83">
        <v>29.8</v>
      </c>
      <c r="U3288" s="83">
        <v>560.20000000000005</v>
      </c>
      <c r="V3288" s="83">
        <v>0</v>
      </c>
      <c r="W3288" s="83">
        <v>0</v>
      </c>
      <c r="X3288" s="83">
        <v>0.2295431112994005</v>
      </c>
      <c r="Y3288">
        <v>0</v>
      </c>
      <c r="Z3288" s="83">
        <v>56.019999999999996</v>
      </c>
      <c r="AA3288" s="83">
        <v>56.249543111299403</v>
      </c>
    </row>
    <row r="3289" spans="1:27" x14ac:dyDescent="0.25">
      <c r="A3289" s="82" t="s">
        <v>1529</v>
      </c>
      <c r="B3289" s="82" t="s">
        <v>1529</v>
      </c>
      <c r="C3289" t="s">
        <v>3304</v>
      </c>
      <c r="D3289" s="82" t="s">
        <v>3305</v>
      </c>
      <c r="E3289" t="s">
        <v>3306</v>
      </c>
      <c r="F3289" s="82" t="s">
        <v>2745</v>
      </c>
      <c r="G3289" t="s">
        <v>2310</v>
      </c>
      <c r="H3289" s="82" t="s">
        <v>3277</v>
      </c>
      <c r="I3289" t="s">
        <v>59</v>
      </c>
      <c r="J3289" s="82" t="s">
        <v>193</v>
      </c>
      <c r="K3289" t="s">
        <v>64</v>
      </c>
      <c r="L3289" t="s">
        <v>65</v>
      </c>
      <c r="M3289" s="82" t="s">
        <v>499</v>
      </c>
      <c r="N3289" t="s">
        <v>500</v>
      </c>
      <c r="O3289" s="82" t="s">
        <v>501</v>
      </c>
      <c r="P3289" s="82" t="s">
        <v>2765</v>
      </c>
      <c r="Q3289" s="82" t="s">
        <v>2766</v>
      </c>
      <c r="R3289" t="s">
        <v>131</v>
      </c>
      <c r="S3289" s="83">
        <v>322</v>
      </c>
      <c r="T3289" s="83">
        <v>418.6</v>
      </c>
      <c r="U3289" s="83">
        <v>-96.600000000000023</v>
      </c>
      <c r="V3289" s="83">
        <v>0</v>
      </c>
      <c r="W3289" s="83">
        <v>0</v>
      </c>
      <c r="X3289" s="83">
        <v>3.2243874627492968</v>
      </c>
      <c r="Y3289">
        <v>0</v>
      </c>
      <c r="Z3289" s="83">
        <v>-9.6600000000000037</v>
      </c>
      <c r="AA3289" s="83">
        <v>-6.4356125372507051</v>
      </c>
    </row>
    <row r="3290" spans="1:27" x14ac:dyDescent="0.25">
      <c r="A3290" s="82" t="s">
        <v>1529</v>
      </c>
      <c r="B3290" s="82" t="s">
        <v>1529</v>
      </c>
      <c r="C3290" t="s">
        <v>3304</v>
      </c>
      <c r="D3290" s="82" t="s">
        <v>3305</v>
      </c>
      <c r="E3290" t="s">
        <v>3306</v>
      </c>
      <c r="F3290" s="82" t="s">
        <v>2745</v>
      </c>
      <c r="G3290" t="s">
        <v>2310</v>
      </c>
      <c r="H3290" s="82" t="s">
        <v>3277</v>
      </c>
      <c r="I3290" t="s">
        <v>59</v>
      </c>
      <c r="J3290" s="82" t="s">
        <v>193</v>
      </c>
      <c r="K3290" t="s">
        <v>64</v>
      </c>
      <c r="L3290" t="s">
        <v>65</v>
      </c>
      <c r="M3290" s="82" t="s">
        <v>499</v>
      </c>
      <c r="N3290" t="s">
        <v>500</v>
      </c>
      <c r="O3290" s="82" t="s">
        <v>501</v>
      </c>
      <c r="P3290" s="82" t="s">
        <v>1524</v>
      </c>
      <c r="Q3290" s="82" t="s">
        <v>3686</v>
      </c>
      <c r="R3290" t="s">
        <v>131</v>
      </c>
      <c r="S3290" s="83">
        <v>351.4</v>
      </c>
      <c r="T3290" s="83">
        <v>0</v>
      </c>
      <c r="U3290" s="83">
        <v>351.4</v>
      </c>
      <c r="V3290" s="83">
        <v>0</v>
      </c>
      <c r="W3290" s="83">
        <v>0</v>
      </c>
      <c r="X3290" s="83">
        <v>0</v>
      </c>
      <c r="Y3290">
        <v>0</v>
      </c>
      <c r="Z3290" s="83">
        <v>35.14</v>
      </c>
      <c r="AA3290" s="83">
        <v>35.14</v>
      </c>
    </row>
    <row r="3291" spans="1:27" x14ac:dyDescent="0.25">
      <c r="A3291" s="82" t="s">
        <v>1529</v>
      </c>
      <c r="B3291" s="82" t="s">
        <v>1529</v>
      </c>
      <c r="C3291" t="s">
        <v>3304</v>
      </c>
      <c r="D3291" s="82" t="s">
        <v>3305</v>
      </c>
      <c r="E3291" t="s">
        <v>3306</v>
      </c>
      <c r="F3291" s="82" t="s">
        <v>2745</v>
      </c>
      <c r="G3291" t="s">
        <v>2310</v>
      </c>
      <c r="H3291" s="82" t="s">
        <v>3277</v>
      </c>
      <c r="I3291" t="s">
        <v>59</v>
      </c>
      <c r="J3291" s="82" t="s">
        <v>193</v>
      </c>
      <c r="K3291" t="s">
        <v>64</v>
      </c>
      <c r="L3291" t="s">
        <v>65</v>
      </c>
      <c r="M3291" s="82" t="s">
        <v>499</v>
      </c>
      <c r="N3291" t="s">
        <v>1420</v>
      </c>
      <c r="O3291" s="82" t="s">
        <v>1421</v>
      </c>
      <c r="P3291" s="82" t="s">
        <v>1935</v>
      </c>
      <c r="Q3291" s="82" t="s">
        <v>1936</v>
      </c>
      <c r="R3291" t="s">
        <v>131</v>
      </c>
      <c r="S3291" s="83">
        <v>0</v>
      </c>
      <c r="T3291" s="83">
        <v>0</v>
      </c>
      <c r="U3291" s="83">
        <v>0</v>
      </c>
      <c r="V3291" s="83">
        <v>0</v>
      </c>
      <c r="W3291" s="83">
        <v>0</v>
      </c>
      <c r="X3291" s="83">
        <v>0</v>
      </c>
      <c r="Y3291">
        <v>0</v>
      </c>
      <c r="Z3291" s="83">
        <v>0</v>
      </c>
      <c r="AA3291" s="83">
        <v>0</v>
      </c>
    </row>
    <row r="3292" spans="1:27" x14ac:dyDescent="0.25">
      <c r="A3292" s="82" t="s">
        <v>1529</v>
      </c>
      <c r="B3292" s="82" t="s">
        <v>1529</v>
      </c>
      <c r="C3292" t="s">
        <v>3304</v>
      </c>
      <c r="D3292" s="82" t="s">
        <v>3305</v>
      </c>
      <c r="E3292" t="s">
        <v>3306</v>
      </c>
      <c r="F3292" s="82" t="s">
        <v>2745</v>
      </c>
      <c r="G3292" t="s">
        <v>2310</v>
      </c>
      <c r="H3292" s="82" t="s">
        <v>3277</v>
      </c>
      <c r="I3292" t="s">
        <v>59</v>
      </c>
      <c r="J3292" s="82" t="s">
        <v>193</v>
      </c>
      <c r="K3292" t="s">
        <v>64</v>
      </c>
      <c r="L3292" t="s">
        <v>65</v>
      </c>
      <c r="M3292" s="82" t="s">
        <v>499</v>
      </c>
      <c r="N3292" t="s">
        <v>1047</v>
      </c>
      <c r="O3292" s="82" t="s">
        <v>1048</v>
      </c>
      <c r="P3292" s="82" t="s">
        <v>1198</v>
      </c>
      <c r="Q3292" s="82" t="s">
        <v>1199</v>
      </c>
      <c r="R3292" t="s">
        <v>131</v>
      </c>
      <c r="S3292" s="83">
        <v>464.6</v>
      </c>
      <c r="T3292" s="83">
        <v>0</v>
      </c>
      <c r="U3292" s="83">
        <v>464.6</v>
      </c>
      <c r="V3292" s="83">
        <v>0</v>
      </c>
      <c r="W3292" s="83">
        <v>0</v>
      </c>
      <c r="X3292" s="83">
        <v>0</v>
      </c>
      <c r="Y3292">
        <v>0</v>
      </c>
      <c r="Z3292" s="83">
        <v>46.460000000000008</v>
      </c>
      <c r="AA3292" s="83">
        <v>46.460000000000008</v>
      </c>
    </row>
    <row r="3293" spans="1:27" x14ac:dyDescent="0.25">
      <c r="A3293" s="82" t="s">
        <v>1529</v>
      </c>
      <c r="B3293" s="82" t="s">
        <v>1529</v>
      </c>
      <c r="C3293" t="s">
        <v>3304</v>
      </c>
      <c r="D3293" s="82" t="s">
        <v>3305</v>
      </c>
      <c r="E3293" t="s">
        <v>3306</v>
      </c>
      <c r="F3293" s="82" t="s">
        <v>2745</v>
      </c>
      <c r="G3293" t="s">
        <v>2310</v>
      </c>
      <c r="H3293" s="82" t="s">
        <v>3277</v>
      </c>
      <c r="I3293" t="s">
        <v>44</v>
      </c>
      <c r="J3293" s="82" t="s">
        <v>45</v>
      </c>
      <c r="K3293" t="s">
        <v>46</v>
      </c>
      <c r="L3293" t="s">
        <v>47</v>
      </c>
      <c r="M3293" s="82" t="s">
        <v>506</v>
      </c>
      <c r="N3293" t="s">
        <v>507</v>
      </c>
      <c r="O3293" s="82" t="s">
        <v>508</v>
      </c>
      <c r="P3293" s="82" t="s">
        <v>758</v>
      </c>
      <c r="Q3293" s="82" t="s">
        <v>759</v>
      </c>
      <c r="R3293" t="s">
        <v>131</v>
      </c>
      <c r="S3293" s="83">
        <v>40.380000000000003</v>
      </c>
      <c r="T3293" s="83">
        <v>0</v>
      </c>
      <c r="U3293" s="83">
        <v>40.380000000000003</v>
      </c>
      <c r="V3293" s="83">
        <v>0</v>
      </c>
      <c r="W3293" s="83">
        <v>0</v>
      </c>
      <c r="X3293" s="83">
        <v>0</v>
      </c>
      <c r="Y3293">
        <v>0</v>
      </c>
      <c r="Z3293" s="83">
        <v>4.0380000000000003</v>
      </c>
      <c r="AA3293" s="83">
        <v>4.0380000000000003</v>
      </c>
    </row>
    <row r="3294" spans="1:27" x14ac:dyDescent="0.25">
      <c r="A3294" s="82" t="s">
        <v>1529</v>
      </c>
      <c r="B3294" s="82" t="s">
        <v>1529</v>
      </c>
      <c r="C3294" t="s">
        <v>3304</v>
      </c>
      <c r="D3294" s="82" t="s">
        <v>3305</v>
      </c>
      <c r="E3294" t="s">
        <v>3306</v>
      </c>
      <c r="F3294" s="82" t="s">
        <v>2745</v>
      </c>
      <c r="G3294" t="s">
        <v>2310</v>
      </c>
      <c r="H3294" s="82" t="s">
        <v>3277</v>
      </c>
      <c r="I3294" t="s">
        <v>44</v>
      </c>
      <c r="J3294" s="82" t="s">
        <v>45</v>
      </c>
      <c r="K3294" t="s">
        <v>46</v>
      </c>
      <c r="L3294" t="s">
        <v>47</v>
      </c>
      <c r="M3294" s="82" t="s">
        <v>320</v>
      </c>
      <c r="N3294" t="s">
        <v>800</v>
      </c>
      <c r="O3294" s="82" t="s">
        <v>801</v>
      </c>
      <c r="P3294" s="82" t="s">
        <v>1082</v>
      </c>
      <c r="Q3294" s="82" t="s">
        <v>1083</v>
      </c>
      <c r="R3294" t="s">
        <v>131</v>
      </c>
      <c r="S3294" s="83">
        <v>0</v>
      </c>
      <c r="T3294" s="83">
        <v>75.75</v>
      </c>
      <c r="U3294" s="83">
        <v>-75.75</v>
      </c>
      <c r="V3294" s="83">
        <v>0</v>
      </c>
      <c r="W3294" s="83">
        <v>0</v>
      </c>
      <c r="X3294" s="83">
        <v>0.58348626446072438</v>
      </c>
      <c r="Y3294">
        <v>0</v>
      </c>
      <c r="Z3294" s="83">
        <v>-7.5750000000000002</v>
      </c>
      <c r="AA3294" s="83">
        <v>-6.991513735539276</v>
      </c>
    </row>
    <row r="3295" spans="1:27" x14ac:dyDescent="0.25">
      <c r="A3295" s="82" t="s">
        <v>1529</v>
      </c>
      <c r="B3295" s="82" t="s">
        <v>1529</v>
      </c>
      <c r="C3295" t="s">
        <v>3304</v>
      </c>
      <c r="D3295" s="82" t="s">
        <v>3305</v>
      </c>
      <c r="E3295" t="s">
        <v>3306</v>
      </c>
      <c r="F3295" s="82" t="s">
        <v>2745</v>
      </c>
      <c r="G3295" t="s">
        <v>2310</v>
      </c>
      <c r="H3295" s="82" t="s">
        <v>3277</v>
      </c>
      <c r="I3295" t="s">
        <v>44</v>
      </c>
      <c r="J3295" s="82" t="s">
        <v>45</v>
      </c>
      <c r="K3295" t="s">
        <v>46</v>
      </c>
      <c r="L3295" t="s">
        <v>47</v>
      </c>
      <c r="M3295" s="82" t="s">
        <v>320</v>
      </c>
      <c r="N3295" t="s">
        <v>800</v>
      </c>
      <c r="O3295" s="82" t="s">
        <v>801</v>
      </c>
      <c r="P3295" s="82" t="s">
        <v>1211</v>
      </c>
      <c r="Q3295" s="82" t="s">
        <v>1085</v>
      </c>
      <c r="R3295" t="s">
        <v>131</v>
      </c>
      <c r="S3295" s="83">
        <v>360</v>
      </c>
      <c r="T3295" s="83">
        <v>360</v>
      </c>
      <c r="U3295" s="83">
        <v>0</v>
      </c>
      <c r="V3295" s="83">
        <v>0</v>
      </c>
      <c r="W3295" s="83">
        <v>0</v>
      </c>
      <c r="X3295" s="83">
        <v>2.773004029120274</v>
      </c>
      <c r="Y3295">
        <v>0</v>
      </c>
      <c r="Z3295" s="83">
        <v>0</v>
      </c>
      <c r="AA3295" s="83">
        <v>2.7730040291202727</v>
      </c>
    </row>
    <row r="3296" spans="1:27" x14ac:dyDescent="0.25">
      <c r="A3296" s="82" t="s">
        <v>1529</v>
      </c>
      <c r="B3296" s="82" t="s">
        <v>1529</v>
      </c>
      <c r="C3296" t="s">
        <v>3304</v>
      </c>
      <c r="D3296" s="82" t="s">
        <v>3305</v>
      </c>
      <c r="E3296" t="s">
        <v>3306</v>
      </c>
      <c r="F3296" s="82" t="s">
        <v>2745</v>
      </c>
      <c r="G3296" t="s">
        <v>2310</v>
      </c>
      <c r="H3296" s="82" t="s">
        <v>3277</v>
      </c>
      <c r="I3296" t="s">
        <v>44</v>
      </c>
      <c r="J3296" s="82" t="s">
        <v>45</v>
      </c>
      <c r="K3296" t="s">
        <v>46</v>
      </c>
      <c r="L3296" t="s">
        <v>47</v>
      </c>
      <c r="M3296" s="82" t="s">
        <v>320</v>
      </c>
      <c r="N3296" t="s">
        <v>800</v>
      </c>
      <c r="O3296" s="82" t="s">
        <v>801</v>
      </c>
      <c r="P3296" s="82" t="s">
        <v>2102</v>
      </c>
      <c r="Q3296" s="82" t="s">
        <v>2103</v>
      </c>
      <c r="R3296" t="s">
        <v>131</v>
      </c>
      <c r="S3296" s="83">
        <v>0</v>
      </c>
      <c r="T3296" s="83">
        <v>30</v>
      </c>
      <c r="U3296" s="83">
        <v>-30</v>
      </c>
      <c r="V3296" s="83">
        <v>0</v>
      </c>
      <c r="W3296" s="83">
        <v>0</v>
      </c>
      <c r="X3296" s="83">
        <v>0.23108366909335618</v>
      </c>
      <c r="Y3296">
        <v>0</v>
      </c>
      <c r="Z3296" s="83">
        <v>-3</v>
      </c>
      <c r="AA3296" s="83">
        <v>-2.7689163309066438</v>
      </c>
    </row>
    <row r="3297" spans="1:27" x14ac:dyDescent="0.25">
      <c r="A3297" s="82" t="s">
        <v>1529</v>
      </c>
      <c r="B3297" s="82" t="s">
        <v>1529</v>
      </c>
      <c r="C3297" t="s">
        <v>3304</v>
      </c>
      <c r="D3297" s="82" t="s">
        <v>3305</v>
      </c>
      <c r="E3297" t="s">
        <v>3306</v>
      </c>
      <c r="F3297" s="82" t="s">
        <v>2745</v>
      </c>
      <c r="G3297" t="s">
        <v>2310</v>
      </c>
      <c r="H3297" s="82" t="s">
        <v>3277</v>
      </c>
      <c r="I3297" t="s">
        <v>44</v>
      </c>
      <c r="J3297" s="82" t="s">
        <v>45</v>
      </c>
      <c r="K3297" t="s">
        <v>100</v>
      </c>
      <c r="L3297" t="s">
        <v>101</v>
      </c>
      <c r="M3297" s="82" t="s">
        <v>401</v>
      </c>
      <c r="N3297" t="s">
        <v>402</v>
      </c>
      <c r="O3297" s="82" t="s">
        <v>403</v>
      </c>
      <c r="P3297" s="82" t="s">
        <v>1418</v>
      </c>
      <c r="Q3297" s="82" t="s">
        <v>1419</v>
      </c>
      <c r="R3297" t="s">
        <v>131</v>
      </c>
      <c r="S3297" s="83">
        <v>449.76</v>
      </c>
      <c r="T3297" s="83">
        <v>66.72</v>
      </c>
      <c r="U3297" s="83">
        <v>383.03999999999996</v>
      </c>
      <c r="V3297" s="83">
        <v>0</v>
      </c>
      <c r="W3297" s="83">
        <v>0</v>
      </c>
      <c r="X3297" s="83">
        <v>0.51393008006362417</v>
      </c>
      <c r="Y3297">
        <v>0</v>
      </c>
      <c r="Z3297" s="83">
        <v>38.304000000000002</v>
      </c>
      <c r="AA3297" s="83">
        <v>38.817930080063626</v>
      </c>
    </row>
    <row r="3298" spans="1:27" x14ac:dyDescent="0.25">
      <c r="A3298" s="82" t="s">
        <v>1529</v>
      </c>
      <c r="B3298" s="82" t="s">
        <v>1529</v>
      </c>
      <c r="C3298" t="s">
        <v>3307</v>
      </c>
      <c r="D3298" s="82" t="s">
        <v>2723</v>
      </c>
      <c r="E3298" t="s">
        <v>3308</v>
      </c>
      <c r="F3298" s="82" t="s">
        <v>2745</v>
      </c>
      <c r="G3298" t="s">
        <v>2310</v>
      </c>
      <c r="H3298" s="82" t="s">
        <v>3065</v>
      </c>
      <c r="I3298" t="s">
        <v>59</v>
      </c>
      <c r="J3298" s="82" t="s">
        <v>127</v>
      </c>
      <c r="K3298" t="s">
        <v>75</v>
      </c>
      <c r="L3298" t="s">
        <v>76</v>
      </c>
      <c r="M3298" s="82" t="s">
        <v>648</v>
      </c>
      <c r="N3298" t="s">
        <v>649</v>
      </c>
      <c r="O3298" s="82" t="s">
        <v>1144</v>
      </c>
      <c r="P3298" s="82" t="s">
        <v>2652</v>
      </c>
      <c r="Q3298" s="82" t="s">
        <v>2653</v>
      </c>
      <c r="R3298" t="s">
        <v>131</v>
      </c>
      <c r="S3298" s="83">
        <v>152.16999999999999</v>
      </c>
      <c r="T3298" s="83">
        <v>150.16999999999999</v>
      </c>
      <c r="U3298" s="83">
        <v>2</v>
      </c>
      <c r="V3298" s="83">
        <v>0</v>
      </c>
      <c r="W3298" s="83">
        <v>0</v>
      </c>
      <c r="X3298" s="83">
        <v>1.1567278195916433</v>
      </c>
      <c r="Y3298">
        <v>0</v>
      </c>
      <c r="Z3298" s="83">
        <v>0.19999999999999929</v>
      </c>
      <c r="AA3298" s="83">
        <v>1.3567278195916419</v>
      </c>
    </row>
    <row r="3299" spans="1:27" x14ac:dyDescent="0.25">
      <c r="A3299" s="82" t="s">
        <v>1529</v>
      </c>
      <c r="B3299" s="82" t="s">
        <v>1529</v>
      </c>
      <c r="C3299" t="s">
        <v>3307</v>
      </c>
      <c r="D3299" s="82" t="s">
        <v>2723</v>
      </c>
      <c r="E3299" t="s">
        <v>3308</v>
      </c>
      <c r="F3299" s="82" t="s">
        <v>2745</v>
      </c>
      <c r="G3299" t="s">
        <v>2310</v>
      </c>
      <c r="H3299" s="82" t="s">
        <v>3065</v>
      </c>
      <c r="I3299" t="s">
        <v>59</v>
      </c>
      <c r="J3299" s="82" t="s">
        <v>127</v>
      </c>
      <c r="K3299" t="s">
        <v>75</v>
      </c>
      <c r="L3299" t="s">
        <v>76</v>
      </c>
      <c r="M3299" s="82" t="s">
        <v>648</v>
      </c>
      <c r="N3299" t="s">
        <v>649</v>
      </c>
      <c r="O3299" s="82" t="s">
        <v>1144</v>
      </c>
      <c r="P3299" s="82" t="s">
        <v>1145</v>
      </c>
      <c r="Q3299" s="82" t="s">
        <v>1146</v>
      </c>
      <c r="R3299" t="s">
        <v>131</v>
      </c>
      <c r="S3299" s="83">
        <v>30.43</v>
      </c>
      <c r="T3299" s="83">
        <v>300.33999999999997</v>
      </c>
      <c r="U3299" s="83">
        <v>-269.90999999999997</v>
      </c>
      <c r="V3299" s="83">
        <v>0</v>
      </c>
      <c r="W3299" s="83">
        <v>0</v>
      </c>
      <c r="X3299" s="83">
        <v>2.3134556391832866</v>
      </c>
      <c r="Y3299">
        <v>0</v>
      </c>
      <c r="Z3299" s="83">
        <v>-26.991</v>
      </c>
      <c r="AA3299" s="83">
        <v>-24.677544360816711</v>
      </c>
    </row>
    <row r="3300" spans="1:27" x14ac:dyDescent="0.25">
      <c r="A3300" s="82" t="s">
        <v>1529</v>
      </c>
      <c r="B3300" s="82" t="s">
        <v>1529</v>
      </c>
      <c r="C3300" t="s">
        <v>3307</v>
      </c>
      <c r="D3300" s="82" t="s">
        <v>2723</v>
      </c>
      <c r="E3300" t="s">
        <v>3308</v>
      </c>
      <c r="F3300" s="82" t="s">
        <v>2745</v>
      </c>
      <c r="G3300" t="s">
        <v>2310</v>
      </c>
      <c r="H3300" s="82" t="s">
        <v>3065</v>
      </c>
      <c r="I3300" t="s">
        <v>59</v>
      </c>
      <c r="J3300" s="82" t="s">
        <v>127</v>
      </c>
      <c r="K3300" t="s">
        <v>75</v>
      </c>
      <c r="L3300" t="s">
        <v>76</v>
      </c>
      <c r="M3300" s="82" t="s">
        <v>648</v>
      </c>
      <c r="N3300" t="s">
        <v>649</v>
      </c>
      <c r="O3300" s="82" t="s">
        <v>1147</v>
      </c>
      <c r="P3300" s="82" t="s">
        <v>1148</v>
      </c>
      <c r="Q3300" s="82" t="s">
        <v>1149</v>
      </c>
      <c r="R3300" t="s">
        <v>131</v>
      </c>
      <c r="S3300" s="83">
        <v>0</v>
      </c>
      <c r="T3300" s="83">
        <v>80.150000000000006</v>
      </c>
      <c r="U3300" s="83">
        <v>-80.150000000000006</v>
      </c>
      <c r="V3300" s="83">
        <v>0</v>
      </c>
      <c r="W3300" s="83">
        <v>0</v>
      </c>
      <c r="X3300" s="83">
        <v>0.61737853592775005</v>
      </c>
      <c r="Y3300">
        <v>0</v>
      </c>
      <c r="Z3300" s="83">
        <v>-8.0150000000000006</v>
      </c>
      <c r="AA3300" s="83">
        <v>-7.3976214640722509</v>
      </c>
    </row>
    <row r="3301" spans="1:27" x14ac:dyDescent="0.25">
      <c r="A3301" s="82" t="s">
        <v>1529</v>
      </c>
      <c r="B3301" s="82" t="s">
        <v>1529</v>
      </c>
      <c r="C3301" t="s">
        <v>3307</v>
      </c>
      <c r="D3301" s="82" t="s">
        <v>2723</v>
      </c>
      <c r="E3301" t="s">
        <v>3308</v>
      </c>
      <c r="F3301" s="82" t="s">
        <v>2745</v>
      </c>
      <c r="G3301" t="s">
        <v>2310</v>
      </c>
      <c r="H3301" s="82" t="s">
        <v>3065</v>
      </c>
      <c r="I3301" t="s">
        <v>59</v>
      </c>
      <c r="J3301" s="82" t="s">
        <v>193</v>
      </c>
      <c r="K3301" t="s">
        <v>60</v>
      </c>
      <c r="L3301" t="s">
        <v>61</v>
      </c>
      <c r="M3301" s="82" t="s">
        <v>194</v>
      </c>
      <c r="N3301" t="s">
        <v>656</v>
      </c>
      <c r="O3301" s="82" t="s">
        <v>657</v>
      </c>
      <c r="P3301" s="82" t="s">
        <v>1019</v>
      </c>
      <c r="Q3301" s="82" t="s">
        <v>1020</v>
      </c>
      <c r="R3301" t="s">
        <v>131</v>
      </c>
      <c r="S3301" s="83">
        <v>351.9</v>
      </c>
      <c r="T3301" s="83">
        <v>331.52000000000004</v>
      </c>
      <c r="U3301" s="83">
        <v>20.379999999999939</v>
      </c>
      <c r="V3301" s="83">
        <v>0</v>
      </c>
      <c r="W3301" s="83">
        <v>0</v>
      </c>
      <c r="X3301" s="83">
        <v>2.553628599260982</v>
      </c>
      <c r="Y3301">
        <v>0</v>
      </c>
      <c r="Z3301" s="83">
        <v>2.0379999999999896</v>
      </c>
      <c r="AA3301" s="83">
        <v>4.5916285992609716</v>
      </c>
    </row>
    <row r="3302" spans="1:27" x14ac:dyDescent="0.25">
      <c r="A3302" s="82" t="s">
        <v>1529</v>
      </c>
      <c r="B3302" s="82" t="s">
        <v>1529</v>
      </c>
      <c r="C3302" t="s">
        <v>3307</v>
      </c>
      <c r="D3302" s="82" t="s">
        <v>2723</v>
      </c>
      <c r="E3302" t="s">
        <v>3308</v>
      </c>
      <c r="F3302" s="82" t="s">
        <v>2745</v>
      </c>
      <c r="G3302" t="s">
        <v>2310</v>
      </c>
      <c r="H3302" s="82" t="s">
        <v>3065</v>
      </c>
      <c r="I3302" t="s">
        <v>59</v>
      </c>
      <c r="J3302" s="82" t="s">
        <v>193</v>
      </c>
      <c r="K3302" t="s">
        <v>60</v>
      </c>
      <c r="L3302" t="s">
        <v>61</v>
      </c>
      <c r="M3302" s="82" t="s">
        <v>194</v>
      </c>
      <c r="N3302" t="s">
        <v>750</v>
      </c>
      <c r="O3302" s="82" t="s">
        <v>751</v>
      </c>
      <c r="P3302" s="82" t="s">
        <v>1152</v>
      </c>
      <c r="Q3302" s="82" t="s">
        <v>1153</v>
      </c>
      <c r="R3302" t="s">
        <v>131</v>
      </c>
      <c r="S3302" s="83">
        <v>1747.0399999999997</v>
      </c>
      <c r="T3302" s="83">
        <v>1445.2999999999997</v>
      </c>
      <c r="U3302" s="83">
        <v>301.74</v>
      </c>
      <c r="V3302" s="83">
        <v>0</v>
      </c>
      <c r="W3302" s="83">
        <v>0</v>
      </c>
      <c r="X3302" s="83">
        <v>11.132840898020921</v>
      </c>
      <c r="Y3302">
        <v>0</v>
      </c>
      <c r="Z3302" s="83">
        <v>30.174000000000007</v>
      </c>
      <c r="AA3302" s="83">
        <v>41.306840898020937</v>
      </c>
    </row>
    <row r="3303" spans="1:27" x14ac:dyDescent="0.25">
      <c r="A3303" s="82" t="s">
        <v>1529</v>
      </c>
      <c r="B3303" s="82" t="s">
        <v>1529</v>
      </c>
      <c r="C3303" t="s">
        <v>3307</v>
      </c>
      <c r="D3303" s="82" t="s">
        <v>2723</v>
      </c>
      <c r="E3303" t="s">
        <v>3308</v>
      </c>
      <c r="F3303" s="82" t="s">
        <v>2745</v>
      </c>
      <c r="G3303" t="s">
        <v>2310</v>
      </c>
      <c r="H3303" s="82" t="s">
        <v>3065</v>
      </c>
      <c r="I3303" t="s">
        <v>59</v>
      </c>
      <c r="J3303" s="82" t="s">
        <v>193</v>
      </c>
      <c r="K3303" t="s">
        <v>60</v>
      </c>
      <c r="L3303" t="s">
        <v>61</v>
      </c>
      <c r="M3303" s="82" t="s">
        <v>194</v>
      </c>
      <c r="N3303" t="s">
        <v>750</v>
      </c>
      <c r="O3303" s="82" t="s">
        <v>751</v>
      </c>
      <c r="P3303" s="82" t="s">
        <v>1154</v>
      </c>
      <c r="Q3303" s="82" t="s">
        <v>1155</v>
      </c>
      <c r="R3303" t="s">
        <v>131</v>
      </c>
      <c r="S3303" s="83">
        <v>194.64</v>
      </c>
      <c r="T3303" s="83">
        <v>196.8</v>
      </c>
      <c r="U3303" s="83">
        <v>-2.160000000000025</v>
      </c>
      <c r="V3303" s="83">
        <v>0</v>
      </c>
      <c r="W3303" s="83">
        <v>0</v>
      </c>
      <c r="X3303" s="83">
        <v>1.5159088692524167</v>
      </c>
      <c r="Y3303">
        <v>0</v>
      </c>
      <c r="Z3303" s="83">
        <v>-0.21600000000000463</v>
      </c>
      <c r="AA3303" s="83">
        <v>1.2999088692524126</v>
      </c>
    </row>
    <row r="3304" spans="1:27" x14ac:dyDescent="0.25">
      <c r="A3304" s="82" t="s">
        <v>1529</v>
      </c>
      <c r="B3304" s="82" t="s">
        <v>1529</v>
      </c>
      <c r="C3304" t="s">
        <v>3307</v>
      </c>
      <c r="D3304" s="82" t="s">
        <v>2723</v>
      </c>
      <c r="E3304" t="s">
        <v>3308</v>
      </c>
      <c r="F3304" s="82" t="s">
        <v>2745</v>
      </c>
      <c r="G3304" t="s">
        <v>2310</v>
      </c>
      <c r="H3304" s="82" t="s">
        <v>3065</v>
      </c>
      <c r="I3304" t="s">
        <v>59</v>
      </c>
      <c r="J3304" s="82" t="s">
        <v>193</v>
      </c>
      <c r="K3304" t="s">
        <v>60</v>
      </c>
      <c r="L3304" t="s">
        <v>61</v>
      </c>
      <c r="M3304" s="82" t="s">
        <v>194</v>
      </c>
      <c r="N3304" t="s">
        <v>195</v>
      </c>
      <c r="O3304" s="82" t="s">
        <v>196</v>
      </c>
      <c r="P3304" s="82" t="s">
        <v>1156</v>
      </c>
      <c r="Q3304" s="82" t="s">
        <v>1157</v>
      </c>
      <c r="R3304" t="s">
        <v>131</v>
      </c>
      <c r="S3304" s="83">
        <v>684</v>
      </c>
      <c r="T3304" s="83">
        <v>345.29999999999995</v>
      </c>
      <c r="U3304" s="83">
        <v>338.70000000000005</v>
      </c>
      <c r="V3304" s="83">
        <v>0</v>
      </c>
      <c r="W3304" s="83">
        <v>0</v>
      </c>
      <c r="X3304" s="83">
        <v>2.6597730312645296</v>
      </c>
      <c r="Y3304">
        <v>0</v>
      </c>
      <c r="Z3304" s="83">
        <v>33.870000000000012</v>
      </c>
      <c r="AA3304" s="83">
        <v>36.52977303126454</v>
      </c>
    </row>
    <row r="3305" spans="1:27" x14ac:dyDescent="0.25">
      <c r="A3305" s="82" t="s">
        <v>1529</v>
      </c>
      <c r="B3305" s="82" t="s">
        <v>1529</v>
      </c>
      <c r="C3305" t="s">
        <v>3307</v>
      </c>
      <c r="D3305" s="82" t="s">
        <v>2723</v>
      </c>
      <c r="E3305" t="s">
        <v>3308</v>
      </c>
      <c r="F3305" s="82" t="s">
        <v>2745</v>
      </c>
      <c r="G3305" t="s">
        <v>2310</v>
      </c>
      <c r="H3305" s="82" t="s">
        <v>3065</v>
      </c>
      <c r="I3305" t="s">
        <v>59</v>
      </c>
      <c r="J3305" s="82" t="s">
        <v>193</v>
      </c>
      <c r="K3305" t="s">
        <v>60</v>
      </c>
      <c r="L3305" t="s">
        <v>61</v>
      </c>
      <c r="M3305" s="82" t="s">
        <v>194</v>
      </c>
      <c r="N3305" t="s">
        <v>199</v>
      </c>
      <c r="O3305" s="82" t="s">
        <v>200</v>
      </c>
      <c r="P3305" s="82" t="s">
        <v>201</v>
      </c>
      <c r="Q3305" s="82" t="s">
        <v>202</v>
      </c>
      <c r="R3305" t="s">
        <v>131</v>
      </c>
      <c r="S3305" s="83">
        <v>42.93</v>
      </c>
      <c r="T3305" s="83">
        <v>0</v>
      </c>
      <c r="U3305" s="83">
        <v>42.93</v>
      </c>
      <c r="V3305" s="83">
        <v>0</v>
      </c>
      <c r="W3305" s="83">
        <v>0</v>
      </c>
      <c r="X3305" s="83">
        <v>0</v>
      </c>
      <c r="Y3305">
        <v>0</v>
      </c>
      <c r="Z3305" s="83">
        <v>4.2930000000000001</v>
      </c>
      <c r="AA3305" s="83">
        <v>4.2930000000000001</v>
      </c>
    </row>
    <row r="3306" spans="1:27" x14ac:dyDescent="0.25">
      <c r="A3306" s="82" t="s">
        <v>1529</v>
      </c>
      <c r="B3306" s="82" t="s">
        <v>1529</v>
      </c>
      <c r="C3306" t="s">
        <v>3307</v>
      </c>
      <c r="D3306" s="82" t="s">
        <v>2723</v>
      </c>
      <c r="E3306" t="s">
        <v>3308</v>
      </c>
      <c r="F3306" s="82" t="s">
        <v>2745</v>
      </c>
      <c r="G3306" t="s">
        <v>2310</v>
      </c>
      <c r="H3306" s="82" t="s">
        <v>3065</v>
      </c>
      <c r="I3306" t="s">
        <v>59</v>
      </c>
      <c r="J3306" s="82" t="s">
        <v>193</v>
      </c>
      <c r="K3306" t="s">
        <v>60</v>
      </c>
      <c r="L3306" t="s">
        <v>61</v>
      </c>
      <c r="M3306" s="82" t="s">
        <v>194</v>
      </c>
      <c r="N3306" t="s">
        <v>347</v>
      </c>
      <c r="O3306" s="82" t="s">
        <v>348</v>
      </c>
      <c r="P3306" s="82" t="s">
        <v>1158</v>
      </c>
      <c r="Q3306" s="82" t="s">
        <v>1159</v>
      </c>
      <c r="R3306" t="s">
        <v>131</v>
      </c>
      <c r="S3306" s="83">
        <v>0</v>
      </c>
      <c r="T3306" s="83">
        <v>144.89999999999998</v>
      </c>
      <c r="U3306" s="83">
        <v>-144.89999999999998</v>
      </c>
      <c r="V3306" s="83">
        <v>0</v>
      </c>
      <c r="W3306" s="83">
        <v>0</v>
      </c>
      <c r="X3306" s="83">
        <v>1.1161341217209104</v>
      </c>
      <c r="Y3306">
        <v>0</v>
      </c>
      <c r="Z3306" s="83">
        <v>-14.489999999999998</v>
      </c>
      <c r="AA3306" s="83">
        <v>-13.373865878279087</v>
      </c>
    </row>
    <row r="3307" spans="1:27" x14ac:dyDescent="0.25">
      <c r="A3307" s="82" t="s">
        <v>1529</v>
      </c>
      <c r="B3307" s="82" t="s">
        <v>1529</v>
      </c>
      <c r="C3307" t="s">
        <v>3307</v>
      </c>
      <c r="D3307" s="82" t="s">
        <v>2723</v>
      </c>
      <c r="E3307" t="s">
        <v>3308</v>
      </c>
      <c r="F3307" s="82" t="s">
        <v>2745</v>
      </c>
      <c r="G3307" t="s">
        <v>2310</v>
      </c>
      <c r="H3307" s="82" t="s">
        <v>3065</v>
      </c>
      <c r="I3307" t="s">
        <v>59</v>
      </c>
      <c r="J3307" s="82" t="s">
        <v>193</v>
      </c>
      <c r="K3307" t="s">
        <v>60</v>
      </c>
      <c r="L3307" t="s">
        <v>61</v>
      </c>
      <c r="M3307" s="82" t="s">
        <v>194</v>
      </c>
      <c r="N3307" t="s">
        <v>347</v>
      </c>
      <c r="O3307" s="82" t="s">
        <v>348</v>
      </c>
      <c r="P3307" s="82" t="s">
        <v>349</v>
      </c>
      <c r="Q3307" s="82" t="s">
        <v>350</v>
      </c>
      <c r="R3307" t="s">
        <v>131</v>
      </c>
      <c r="S3307" s="83">
        <v>105.03999999999999</v>
      </c>
      <c r="T3307" s="83">
        <v>0</v>
      </c>
      <c r="U3307" s="83">
        <v>105.03999999999999</v>
      </c>
      <c r="V3307" s="83">
        <v>0</v>
      </c>
      <c r="W3307" s="83">
        <v>0</v>
      </c>
      <c r="X3307" s="83">
        <v>0</v>
      </c>
      <c r="Y3307">
        <v>0</v>
      </c>
      <c r="Z3307" s="83">
        <v>10.504</v>
      </c>
      <c r="AA3307" s="83">
        <v>10.504</v>
      </c>
    </row>
    <row r="3308" spans="1:27" x14ac:dyDescent="0.25">
      <c r="A3308" s="82" t="s">
        <v>1529</v>
      </c>
      <c r="B3308" s="82" t="s">
        <v>1529</v>
      </c>
      <c r="C3308" t="s">
        <v>3307</v>
      </c>
      <c r="D3308" s="82" t="s">
        <v>2723</v>
      </c>
      <c r="E3308" t="s">
        <v>3308</v>
      </c>
      <c r="F3308" s="82" t="s">
        <v>2745</v>
      </c>
      <c r="G3308" t="s">
        <v>2310</v>
      </c>
      <c r="H3308" s="82" t="s">
        <v>3065</v>
      </c>
      <c r="I3308" t="s">
        <v>59</v>
      </c>
      <c r="J3308" s="82" t="s">
        <v>193</v>
      </c>
      <c r="K3308" t="s">
        <v>60</v>
      </c>
      <c r="L3308" t="s">
        <v>61</v>
      </c>
      <c r="M3308" s="82" t="s">
        <v>194</v>
      </c>
      <c r="N3308" t="s">
        <v>311</v>
      </c>
      <c r="O3308" s="82" t="s">
        <v>894</v>
      </c>
      <c r="P3308" s="82" t="s">
        <v>895</v>
      </c>
      <c r="Q3308" s="82" t="s">
        <v>896</v>
      </c>
      <c r="R3308" t="s">
        <v>131</v>
      </c>
      <c r="S3308" s="83">
        <v>5443.2</v>
      </c>
      <c r="T3308" s="83">
        <v>4580.2</v>
      </c>
      <c r="U3308" s="83">
        <v>863</v>
      </c>
      <c r="V3308" s="83">
        <v>0</v>
      </c>
      <c r="W3308" s="83">
        <v>0</v>
      </c>
      <c r="X3308" s="83">
        <v>35.280314039379668</v>
      </c>
      <c r="Y3308">
        <v>0</v>
      </c>
      <c r="Z3308" s="83">
        <v>86.300000000000011</v>
      </c>
      <c r="AA3308" s="83">
        <v>121.58031403937969</v>
      </c>
    </row>
    <row r="3309" spans="1:27" x14ac:dyDescent="0.25">
      <c r="A3309" s="82" t="s">
        <v>1529</v>
      </c>
      <c r="B3309" s="82" t="s">
        <v>1529</v>
      </c>
      <c r="C3309" t="s">
        <v>3307</v>
      </c>
      <c r="D3309" s="82" t="s">
        <v>2723</v>
      </c>
      <c r="E3309" t="s">
        <v>3308</v>
      </c>
      <c r="F3309" s="82" t="s">
        <v>2745</v>
      </c>
      <c r="G3309" t="s">
        <v>2310</v>
      </c>
      <c r="H3309" s="82" t="s">
        <v>3065</v>
      </c>
      <c r="I3309" t="s">
        <v>59</v>
      </c>
      <c r="J3309" s="82" t="s">
        <v>193</v>
      </c>
      <c r="K3309" t="s">
        <v>60</v>
      </c>
      <c r="L3309" t="s">
        <v>61</v>
      </c>
      <c r="M3309" s="82" t="s">
        <v>194</v>
      </c>
      <c r="N3309" t="s">
        <v>1916</v>
      </c>
      <c r="O3309" s="82" t="s">
        <v>1495</v>
      </c>
      <c r="P3309" s="82" t="s">
        <v>1923</v>
      </c>
      <c r="Q3309" s="82" t="s">
        <v>1924</v>
      </c>
      <c r="R3309" t="s">
        <v>131</v>
      </c>
      <c r="S3309" s="83">
        <v>374.4</v>
      </c>
      <c r="T3309" s="83">
        <v>65.05</v>
      </c>
      <c r="U3309" s="83">
        <v>309.34999999999997</v>
      </c>
      <c r="V3309" s="83">
        <v>0</v>
      </c>
      <c r="W3309" s="83">
        <v>0</v>
      </c>
      <c r="X3309" s="83">
        <v>0.50106642248409405</v>
      </c>
      <c r="Y3309">
        <v>0</v>
      </c>
      <c r="Z3309" s="83">
        <v>30.934999999999995</v>
      </c>
      <c r="AA3309" s="83">
        <v>31.436066422484092</v>
      </c>
    </row>
    <row r="3310" spans="1:27" x14ac:dyDescent="0.25">
      <c r="A3310" s="82" t="s">
        <v>1529</v>
      </c>
      <c r="B3310" s="82" t="s">
        <v>1529</v>
      </c>
      <c r="C3310" t="s">
        <v>3307</v>
      </c>
      <c r="D3310" s="82" t="s">
        <v>2723</v>
      </c>
      <c r="E3310" t="s">
        <v>3308</v>
      </c>
      <c r="F3310" s="82" t="s">
        <v>2745</v>
      </c>
      <c r="G3310" t="s">
        <v>2310</v>
      </c>
      <c r="H3310" s="82" t="s">
        <v>3065</v>
      </c>
      <c r="I3310" t="s">
        <v>59</v>
      </c>
      <c r="J3310" s="82" t="s">
        <v>193</v>
      </c>
      <c r="K3310" t="s">
        <v>60</v>
      </c>
      <c r="L3310" t="s">
        <v>61</v>
      </c>
      <c r="M3310" s="82" t="s">
        <v>194</v>
      </c>
      <c r="N3310" t="s">
        <v>1916</v>
      </c>
      <c r="O3310" s="82" t="s">
        <v>1495</v>
      </c>
      <c r="P3310" s="82" t="s">
        <v>1919</v>
      </c>
      <c r="Q3310" s="82" t="s">
        <v>1920</v>
      </c>
      <c r="R3310" t="s">
        <v>131</v>
      </c>
      <c r="S3310" s="83">
        <v>0</v>
      </c>
      <c r="T3310" s="83">
        <v>325.5</v>
      </c>
      <c r="U3310" s="83">
        <v>-325.5</v>
      </c>
      <c r="V3310" s="83">
        <v>0</v>
      </c>
      <c r="W3310" s="83">
        <v>0</v>
      </c>
      <c r="X3310" s="83">
        <v>2.5072578096629146</v>
      </c>
      <c r="Y3310">
        <v>0</v>
      </c>
      <c r="Z3310" s="83">
        <v>-32.550000000000004</v>
      </c>
      <c r="AA3310" s="83">
        <v>-30.042742190337091</v>
      </c>
    </row>
    <row r="3311" spans="1:27" x14ac:dyDescent="0.25">
      <c r="A3311" s="82" t="s">
        <v>1529</v>
      </c>
      <c r="B3311" s="82" t="s">
        <v>1529</v>
      </c>
      <c r="C3311" t="s">
        <v>3307</v>
      </c>
      <c r="D3311" s="82" t="s">
        <v>2723</v>
      </c>
      <c r="E3311" t="s">
        <v>3308</v>
      </c>
      <c r="F3311" s="82" t="s">
        <v>2745</v>
      </c>
      <c r="G3311" t="s">
        <v>2310</v>
      </c>
      <c r="H3311" s="82" t="s">
        <v>3065</v>
      </c>
      <c r="I3311" t="s">
        <v>59</v>
      </c>
      <c r="J3311" s="82" t="s">
        <v>193</v>
      </c>
      <c r="K3311" t="s">
        <v>62</v>
      </c>
      <c r="L3311" t="s">
        <v>63</v>
      </c>
      <c r="M3311" s="82" t="s">
        <v>1168</v>
      </c>
      <c r="N3311" t="s">
        <v>1169</v>
      </c>
      <c r="O3311" s="82" t="s">
        <v>1170</v>
      </c>
      <c r="P3311" s="82" t="s">
        <v>1171</v>
      </c>
      <c r="Q3311" s="82" t="s">
        <v>1172</v>
      </c>
      <c r="R3311" t="s">
        <v>131</v>
      </c>
      <c r="S3311" s="83">
        <v>1320.6399999999999</v>
      </c>
      <c r="T3311" s="83">
        <v>1143.6599999999999</v>
      </c>
      <c r="U3311" s="83">
        <v>176.98000000000002</v>
      </c>
      <c r="V3311" s="83">
        <v>0</v>
      </c>
      <c r="W3311" s="83">
        <v>0</v>
      </c>
      <c r="X3311" s="83">
        <v>8.809371633176923</v>
      </c>
      <c r="Y3311">
        <v>0</v>
      </c>
      <c r="Z3311" s="83">
        <v>17.698000000000008</v>
      </c>
      <c r="AA3311" s="83">
        <v>26.50737163317693</v>
      </c>
    </row>
    <row r="3312" spans="1:27" x14ac:dyDescent="0.25">
      <c r="A3312" s="82" t="s">
        <v>1529</v>
      </c>
      <c r="B3312" s="82" t="s">
        <v>1529</v>
      </c>
      <c r="C3312" t="s">
        <v>3307</v>
      </c>
      <c r="D3312" s="82" t="s">
        <v>2723</v>
      </c>
      <c r="E3312" t="s">
        <v>3308</v>
      </c>
      <c r="F3312" s="82" t="s">
        <v>2745</v>
      </c>
      <c r="G3312" t="s">
        <v>2310</v>
      </c>
      <c r="H3312" s="82" t="s">
        <v>3065</v>
      </c>
      <c r="I3312" t="s">
        <v>59</v>
      </c>
      <c r="J3312" s="82" t="s">
        <v>193</v>
      </c>
      <c r="K3312" t="s">
        <v>62</v>
      </c>
      <c r="L3312" t="s">
        <v>63</v>
      </c>
      <c r="M3312" s="82" t="s">
        <v>665</v>
      </c>
      <c r="N3312" t="s">
        <v>666</v>
      </c>
      <c r="O3312" s="82" t="s">
        <v>667</v>
      </c>
      <c r="P3312" s="82" t="s">
        <v>668</v>
      </c>
      <c r="Q3312" s="82" t="s">
        <v>669</v>
      </c>
      <c r="R3312" t="s">
        <v>131</v>
      </c>
      <c r="S3312" s="83">
        <v>0</v>
      </c>
      <c r="T3312" s="83">
        <v>36</v>
      </c>
      <c r="U3312" s="83">
        <v>-36</v>
      </c>
      <c r="V3312" s="83">
        <v>0</v>
      </c>
      <c r="W3312" s="83">
        <v>0</v>
      </c>
      <c r="X3312" s="83">
        <v>0.27730040291202745</v>
      </c>
      <c r="Y3312">
        <v>0</v>
      </c>
      <c r="Z3312" s="83">
        <v>-3.6</v>
      </c>
      <c r="AA3312" s="83">
        <v>-3.3226995970879725</v>
      </c>
    </row>
    <row r="3313" spans="1:27" x14ac:dyDescent="0.25">
      <c r="A3313" s="82" t="s">
        <v>1529</v>
      </c>
      <c r="B3313" s="82" t="s">
        <v>1529</v>
      </c>
      <c r="C3313" t="s">
        <v>3307</v>
      </c>
      <c r="D3313" s="82" t="s">
        <v>2723</v>
      </c>
      <c r="E3313" t="s">
        <v>3308</v>
      </c>
      <c r="F3313" s="82" t="s">
        <v>2745</v>
      </c>
      <c r="G3313" t="s">
        <v>2310</v>
      </c>
      <c r="H3313" s="82" t="s">
        <v>3065</v>
      </c>
      <c r="I3313" t="s">
        <v>59</v>
      </c>
      <c r="J3313" s="82" t="s">
        <v>193</v>
      </c>
      <c r="K3313" t="s">
        <v>62</v>
      </c>
      <c r="L3313" t="s">
        <v>63</v>
      </c>
      <c r="M3313" s="82" t="s">
        <v>660</v>
      </c>
      <c r="N3313" t="s">
        <v>661</v>
      </c>
      <c r="O3313" s="82" t="s">
        <v>662</v>
      </c>
      <c r="P3313" s="82" t="s">
        <v>1037</v>
      </c>
      <c r="Q3313" s="82" t="s">
        <v>1038</v>
      </c>
      <c r="R3313" t="s">
        <v>131</v>
      </c>
      <c r="S3313" s="83">
        <v>929.7399999999999</v>
      </c>
      <c r="T3313" s="83">
        <v>1528.56</v>
      </c>
      <c r="U3313" s="83">
        <v>-598.82000000000016</v>
      </c>
      <c r="V3313" s="83">
        <v>0</v>
      </c>
      <c r="W3313" s="83">
        <v>0</v>
      </c>
      <c r="X3313" s="83">
        <v>11.774175107644684</v>
      </c>
      <c r="Y3313">
        <v>0</v>
      </c>
      <c r="Z3313" s="83">
        <v>-59.882000000000005</v>
      </c>
      <c r="AA3313" s="83">
        <v>-48.107824892355325</v>
      </c>
    </row>
    <row r="3314" spans="1:27" x14ac:dyDescent="0.25">
      <c r="A3314" s="82" t="s">
        <v>1529</v>
      </c>
      <c r="B3314" s="82" t="s">
        <v>1529</v>
      </c>
      <c r="C3314" t="s">
        <v>3307</v>
      </c>
      <c r="D3314" s="82" t="s">
        <v>2723</v>
      </c>
      <c r="E3314" t="s">
        <v>3308</v>
      </c>
      <c r="F3314" s="82" t="s">
        <v>2745</v>
      </c>
      <c r="G3314" t="s">
        <v>2310</v>
      </c>
      <c r="H3314" s="82" t="s">
        <v>3065</v>
      </c>
      <c r="I3314" t="s">
        <v>59</v>
      </c>
      <c r="J3314" s="82" t="s">
        <v>193</v>
      </c>
      <c r="K3314" t="s">
        <v>62</v>
      </c>
      <c r="L3314" t="s">
        <v>63</v>
      </c>
      <c r="M3314" s="82" t="s">
        <v>660</v>
      </c>
      <c r="N3314" t="s">
        <v>661</v>
      </c>
      <c r="O3314" s="82" t="s">
        <v>662</v>
      </c>
      <c r="P3314" s="82" t="s">
        <v>663</v>
      </c>
      <c r="Q3314" s="82" t="s">
        <v>664</v>
      </c>
      <c r="R3314" t="s">
        <v>131</v>
      </c>
      <c r="S3314" s="83">
        <v>22844.699999999997</v>
      </c>
      <c r="T3314" s="83">
        <v>20151.27</v>
      </c>
      <c r="U3314" s="83">
        <v>2693.4299999999967</v>
      </c>
      <c r="V3314" s="83">
        <v>0</v>
      </c>
      <c r="W3314" s="83">
        <v>0</v>
      </c>
      <c r="X3314" s="83">
        <v>155.22098028302918</v>
      </c>
      <c r="Y3314">
        <v>0</v>
      </c>
      <c r="Z3314" s="83">
        <v>269.34299999999985</v>
      </c>
      <c r="AA3314" s="83">
        <v>424.56398028302874</v>
      </c>
    </row>
    <row r="3315" spans="1:27" x14ac:dyDescent="0.25">
      <c r="A3315" s="82" t="s">
        <v>1529</v>
      </c>
      <c r="B3315" s="82" t="s">
        <v>1529</v>
      </c>
      <c r="C3315" t="s">
        <v>3307</v>
      </c>
      <c r="D3315" s="82" t="s">
        <v>2723</v>
      </c>
      <c r="E3315" t="s">
        <v>3308</v>
      </c>
      <c r="F3315" s="82" t="s">
        <v>2745</v>
      </c>
      <c r="G3315" t="s">
        <v>2310</v>
      </c>
      <c r="H3315" s="82" t="s">
        <v>3065</v>
      </c>
      <c r="I3315" t="s">
        <v>59</v>
      </c>
      <c r="J3315" s="82" t="s">
        <v>193</v>
      </c>
      <c r="K3315" t="s">
        <v>62</v>
      </c>
      <c r="L3315" t="s">
        <v>63</v>
      </c>
      <c r="M3315" s="82" t="s">
        <v>660</v>
      </c>
      <c r="N3315" t="s">
        <v>661</v>
      </c>
      <c r="O3315" s="82" t="s">
        <v>662</v>
      </c>
      <c r="P3315" s="82" t="s">
        <v>1166</v>
      </c>
      <c r="Q3315" s="82" t="s">
        <v>1167</v>
      </c>
      <c r="R3315" t="s">
        <v>131</v>
      </c>
      <c r="S3315" s="83">
        <v>15323.179999999998</v>
      </c>
      <c r="T3315" s="83">
        <v>13002.74</v>
      </c>
      <c r="U3315" s="83">
        <v>2320.4399999999987</v>
      </c>
      <c r="V3315" s="83">
        <v>0</v>
      </c>
      <c r="W3315" s="83">
        <v>0</v>
      </c>
      <c r="X3315" s="83">
        <v>100.15736224889821</v>
      </c>
      <c r="Y3315">
        <v>0</v>
      </c>
      <c r="Z3315" s="83">
        <v>232.0440000000001</v>
      </c>
      <c r="AA3315" s="83">
        <v>332.20136224889802</v>
      </c>
    </row>
    <row r="3316" spans="1:27" x14ac:dyDescent="0.25">
      <c r="A3316" s="82" t="s">
        <v>1529</v>
      </c>
      <c r="B3316" s="82" t="s">
        <v>1529</v>
      </c>
      <c r="C3316" t="s">
        <v>3307</v>
      </c>
      <c r="D3316" s="82" t="s">
        <v>2723</v>
      </c>
      <c r="E3316" t="s">
        <v>3308</v>
      </c>
      <c r="F3316" s="82" t="s">
        <v>2745</v>
      </c>
      <c r="G3316" t="s">
        <v>2310</v>
      </c>
      <c r="H3316" s="82" t="s">
        <v>3065</v>
      </c>
      <c r="I3316" t="s">
        <v>59</v>
      </c>
      <c r="J3316" s="82" t="s">
        <v>193</v>
      </c>
      <c r="K3316" t="s">
        <v>62</v>
      </c>
      <c r="L3316" t="s">
        <v>63</v>
      </c>
      <c r="M3316" s="82" t="s">
        <v>660</v>
      </c>
      <c r="N3316" t="s">
        <v>1927</v>
      </c>
      <c r="O3316" s="82" t="s">
        <v>1497</v>
      </c>
      <c r="P3316" s="82" t="s">
        <v>1928</v>
      </c>
      <c r="Q3316" s="82" t="s">
        <v>1929</v>
      </c>
      <c r="R3316" t="s">
        <v>131</v>
      </c>
      <c r="S3316" s="83">
        <v>563.28</v>
      </c>
      <c r="T3316" s="83">
        <v>0</v>
      </c>
      <c r="U3316" s="83">
        <v>563.28</v>
      </c>
      <c r="V3316" s="83">
        <v>0</v>
      </c>
      <c r="W3316" s="83">
        <v>0</v>
      </c>
      <c r="X3316" s="83">
        <v>0</v>
      </c>
      <c r="Y3316">
        <v>0</v>
      </c>
      <c r="Z3316" s="83">
        <v>56.328000000000003</v>
      </c>
      <c r="AA3316" s="83">
        <v>56.328000000000003</v>
      </c>
    </row>
    <row r="3317" spans="1:27" x14ac:dyDescent="0.25">
      <c r="A3317" s="82" t="s">
        <v>1529</v>
      </c>
      <c r="B3317" s="82" t="s">
        <v>1529</v>
      </c>
      <c r="C3317" t="s">
        <v>3307</v>
      </c>
      <c r="D3317" s="82" t="s">
        <v>2723</v>
      </c>
      <c r="E3317" t="s">
        <v>3308</v>
      </c>
      <c r="F3317" s="82" t="s">
        <v>2745</v>
      </c>
      <c r="G3317" t="s">
        <v>2310</v>
      </c>
      <c r="H3317" s="82" t="s">
        <v>3065</v>
      </c>
      <c r="I3317" t="s">
        <v>59</v>
      </c>
      <c r="J3317" s="82" t="s">
        <v>193</v>
      </c>
      <c r="K3317" t="s">
        <v>62</v>
      </c>
      <c r="L3317" t="s">
        <v>63</v>
      </c>
      <c r="M3317" s="82" t="s">
        <v>391</v>
      </c>
      <c r="N3317" t="s">
        <v>392</v>
      </c>
      <c r="O3317" s="82" t="s">
        <v>393</v>
      </c>
      <c r="P3317" s="82" t="s">
        <v>394</v>
      </c>
      <c r="Q3317" s="82" t="s">
        <v>395</v>
      </c>
      <c r="R3317" t="s">
        <v>131</v>
      </c>
      <c r="S3317" s="83">
        <v>330</v>
      </c>
      <c r="T3317" s="83">
        <v>0</v>
      </c>
      <c r="U3317" s="83">
        <v>330</v>
      </c>
      <c r="V3317" s="83">
        <v>0</v>
      </c>
      <c r="W3317" s="83">
        <v>0</v>
      </c>
      <c r="X3317" s="83">
        <v>0</v>
      </c>
      <c r="Y3317">
        <v>0</v>
      </c>
      <c r="Z3317" s="83">
        <v>33</v>
      </c>
      <c r="AA3317" s="83">
        <v>33</v>
      </c>
    </row>
    <row r="3318" spans="1:27" x14ac:dyDescent="0.25">
      <c r="A3318" s="82" t="s">
        <v>1529</v>
      </c>
      <c r="B3318" s="82" t="s">
        <v>1529</v>
      </c>
      <c r="C3318" t="s">
        <v>3307</v>
      </c>
      <c r="D3318" s="82" t="s">
        <v>2723</v>
      </c>
      <c r="E3318" t="s">
        <v>3308</v>
      </c>
      <c r="F3318" s="82" t="s">
        <v>2745</v>
      </c>
      <c r="G3318" t="s">
        <v>2310</v>
      </c>
      <c r="H3318" s="82" t="s">
        <v>3065</v>
      </c>
      <c r="I3318" t="s">
        <v>59</v>
      </c>
      <c r="J3318" s="82" t="s">
        <v>193</v>
      </c>
      <c r="K3318" t="s">
        <v>64</v>
      </c>
      <c r="L3318" t="s">
        <v>65</v>
      </c>
      <c r="M3318" s="82" t="s">
        <v>499</v>
      </c>
      <c r="N3318" t="s">
        <v>500</v>
      </c>
      <c r="O3318" s="82" t="s">
        <v>501</v>
      </c>
      <c r="P3318" s="82" t="s">
        <v>2650</v>
      </c>
      <c r="Q3318" s="82" t="s">
        <v>2651</v>
      </c>
      <c r="R3318" t="s">
        <v>131</v>
      </c>
      <c r="S3318" s="83">
        <v>619.5</v>
      </c>
      <c r="T3318" s="83">
        <v>834.40000000000009</v>
      </c>
      <c r="U3318" s="83">
        <v>-214.90000000000009</v>
      </c>
      <c r="V3318" s="83">
        <v>0</v>
      </c>
      <c r="W3318" s="83">
        <v>0</v>
      </c>
      <c r="X3318" s="83">
        <v>6.4272071163832143</v>
      </c>
      <c r="Y3318">
        <v>0</v>
      </c>
      <c r="Z3318" s="83">
        <v>-21.490000000000009</v>
      </c>
      <c r="AA3318" s="83">
        <v>-15.062792883616794</v>
      </c>
    </row>
    <row r="3319" spans="1:27" x14ac:dyDescent="0.25">
      <c r="A3319" s="82" t="s">
        <v>1529</v>
      </c>
      <c r="B3319" s="82" t="s">
        <v>1529</v>
      </c>
      <c r="C3319" t="s">
        <v>3307</v>
      </c>
      <c r="D3319" s="82" t="s">
        <v>2723</v>
      </c>
      <c r="E3319" t="s">
        <v>3308</v>
      </c>
      <c r="F3319" s="82" t="s">
        <v>2745</v>
      </c>
      <c r="G3319" t="s">
        <v>2310</v>
      </c>
      <c r="H3319" s="82" t="s">
        <v>3065</v>
      </c>
      <c r="I3319" t="s">
        <v>59</v>
      </c>
      <c r="J3319" s="82" t="s">
        <v>193</v>
      </c>
      <c r="K3319" t="s">
        <v>64</v>
      </c>
      <c r="L3319" t="s">
        <v>65</v>
      </c>
      <c r="M3319" s="82" t="s">
        <v>499</v>
      </c>
      <c r="N3319" t="s">
        <v>500</v>
      </c>
      <c r="O3319" s="82" t="s">
        <v>501</v>
      </c>
      <c r="P3319" s="82" t="s">
        <v>2765</v>
      </c>
      <c r="Q3319" s="82" t="s">
        <v>2766</v>
      </c>
      <c r="R3319" t="s">
        <v>131</v>
      </c>
      <c r="S3319" s="83">
        <v>386.40000000000003</v>
      </c>
      <c r="T3319" s="83">
        <v>515.20000000000005</v>
      </c>
      <c r="U3319" s="83">
        <v>-128.80000000000001</v>
      </c>
      <c r="V3319" s="83">
        <v>0</v>
      </c>
      <c r="W3319" s="83">
        <v>0</v>
      </c>
      <c r="X3319" s="83">
        <v>3.9684768772299042</v>
      </c>
      <c r="Y3319">
        <v>0</v>
      </c>
      <c r="Z3319" s="83">
        <v>-12.880000000000003</v>
      </c>
      <c r="AA3319" s="83">
        <v>-8.9115231227700988</v>
      </c>
    </row>
    <row r="3320" spans="1:27" x14ac:dyDescent="0.25">
      <c r="A3320" s="82" t="s">
        <v>1529</v>
      </c>
      <c r="B3320" s="82" t="s">
        <v>1529</v>
      </c>
      <c r="C3320" t="s">
        <v>3307</v>
      </c>
      <c r="D3320" s="82" t="s">
        <v>2723</v>
      </c>
      <c r="E3320" t="s">
        <v>3308</v>
      </c>
      <c r="F3320" s="82" t="s">
        <v>2745</v>
      </c>
      <c r="G3320" t="s">
        <v>2310</v>
      </c>
      <c r="H3320" s="82" t="s">
        <v>3065</v>
      </c>
      <c r="I3320" t="s">
        <v>59</v>
      </c>
      <c r="J3320" s="82" t="s">
        <v>193</v>
      </c>
      <c r="K3320" t="s">
        <v>64</v>
      </c>
      <c r="L3320" t="s">
        <v>65</v>
      </c>
      <c r="M3320" s="82" t="s">
        <v>499</v>
      </c>
      <c r="N3320" t="s">
        <v>500</v>
      </c>
      <c r="O3320" s="82" t="s">
        <v>501</v>
      </c>
      <c r="P3320" s="82" t="s">
        <v>1524</v>
      </c>
      <c r="Q3320" s="82" t="s">
        <v>3686</v>
      </c>
      <c r="R3320" t="s">
        <v>131</v>
      </c>
      <c r="S3320" s="83">
        <v>301.19999999999993</v>
      </c>
      <c r="T3320" s="83">
        <v>253.5</v>
      </c>
      <c r="U3320" s="83">
        <v>47.699999999999932</v>
      </c>
      <c r="V3320" s="83">
        <v>0</v>
      </c>
      <c r="W3320" s="83">
        <v>0</v>
      </c>
      <c r="X3320" s="83">
        <v>1.9526570038388598</v>
      </c>
      <c r="Y3320">
        <v>0</v>
      </c>
      <c r="Z3320" s="83">
        <v>4.7699999999999925</v>
      </c>
      <c r="AA3320" s="83">
        <v>6.7226570038388509</v>
      </c>
    </row>
    <row r="3321" spans="1:27" x14ac:dyDescent="0.25">
      <c r="A3321" s="82" t="s">
        <v>1529</v>
      </c>
      <c r="B3321" s="82" t="s">
        <v>1529</v>
      </c>
      <c r="C3321" t="s">
        <v>3307</v>
      </c>
      <c r="D3321" s="82" t="s">
        <v>2723</v>
      </c>
      <c r="E3321" t="s">
        <v>3308</v>
      </c>
      <c r="F3321" s="82" t="s">
        <v>2745</v>
      </c>
      <c r="G3321" t="s">
        <v>2310</v>
      </c>
      <c r="H3321" s="82" t="s">
        <v>3065</v>
      </c>
      <c r="I3321" t="s">
        <v>59</v>
      </c>
      <c r="J3321" s="82" t="s">
        <v>193</v>
      </c>
      <c r="K3321" t="s">
        <v>64</v>
      </c>
      <c r="L3321" t="s">
        <v>65</v>
      </c>
      <c r="M3321" s="82" t="s">
        <v>499</v>
      </c>
      <c r="N3321" t="s">
        <v>1047</v>
      </c>
      <c r="O3321" s="82" t="s">
        <v>1048</v>
      </c>
      <c r="P3321" s="82" t="s">
        <v>1198</v>
      </c>
      <c r="Q3321" s="82" t="s">
        <v>1199</v>
      </c>
      <c r="R3321" t="s">
        <v>131</v>
      </c>
      <c r="S3321" s="83">
        <v>2671.4500000000003</v>
      </c>
      <c r="T3321" s="83">
        <v>1241.08</v>
      </c>
      <c r="U3321" s="83">
        <v>1430.3700000000003</v>
      </c>
      <c r="V3321" s="83">
        <v>0</v>
      </c>
      <c r="W3321" s="83">
        <v>0</v>
      </c>
      <c r="X3321" s="83">
        <v>9.5597773346127504</v>
      </c>
      <c r="Y3321">
        <v>0</v>
      </c>
      <c r="Z3321" s="83">
        <v>143.03700000000003</v>
      </c>
      <c r="AA3321" s="83">
        <v>152.59677733461277</v>
      </c>
    </row>
    <row r="3322" spans="1:27" x14ac:dyDescent="0.25">
      <c r="A3322" s="82" t="s">
        <v>1529</v>
      </c>
      <c r="B3322" s="82" t="s">
        <v>1529</v>
      </c>
      <c r="C3322" t="s">
        <v>3307</v>
      </c>
      <c r="D3322" s="82" t="s">
        <v>2723</v>
      </c>
      <c r="E3322" t="s">
        <v>3308</v>
      </c>
      <c r="F3322" s="82" t="s">
        <v>2745</v>
      </c>
      <c r="G3322" t="s">
        <v>2310</v>
      </c>
      <c r="H3322" s="82" t="s">
        <v>3065</v>
      </c>
      <c r="I3322" t="s">
        <v>44</v>
      </c>
      <c r="J3322" s="82" t="s">
        <v>45</v>
      </c>
      <c r="K3322" t="s">
        <v>100</v>
      </c>
      <c r="L3322" t="s">
        <v>101</v>
      </c>
      <c r="M3322" s="82" t="s">
        <v>401</v>
      </c>
      <c r="N3322" t="s">
        <v>866</v>
      </c>
      <c r="O3322" s="82" t="s">
        <v>403</v>
      </c>
      <c r="P3322" s="82" t="s">
        <v>1736</v>
      </c>
      <c r="Q3322" s="82" t="s">
        <v>1737</v>
      </c>
      <c r="R3322" t="s">
        <v>131</v>
      </c>
      <c r="S3322" s="83">
        <v>1123.5</v>
      </c>
      <c r="T3322" s="83">
        <v>687</v>
      </c>
      <c r="U3322" s="83">
        <v>436.50000000000011</v>
      </c>
      <c r="V3322" s="83">
        <v>0</v>
      </c>
      <c r="W3322" s="83">
        <v>0</v>
      </c>
      <c r="X3322" s="83">
        <v>5.2918160222378567</v>
      </c>
      <c r="Y3322">
        <v>0</v>
      </c>
      <c r="Z3322" s="83">
        <v>43.650000000000006</v>
      </c>
      <c r="AA3322" s="83">
        <v>48.941816022237859</v>
      </c>
    </row>
    <row r="3323" spans="1:27" x14ac:dyDescent="0.25">
      <c r="A3323" s="82" t="s">
        <v>1529</v>
      </c>
      <c r="B3323" s="82" t="s">
        <v>1529</v>
      </c>
      <c r="C3323" t="s">
        <v>3309</v>
      </c>
      <c r="D3323" s="82" t="s">
        <v>3310</v>
      </c>
      <c r="E3323" t="s">
        <v>3311</v>
      </c>
      <c r="F3323" s="82" t="s">
        <v>2926</v>
      </c>
      <c r="G3323" t="s">
        <v>2310</v>
      </c>
      <c r="H3323" s="82" t="s">
        <v>3312</v>
      </c>
      <c r="I3323" t="s">
        <v>68</v>
      </c>
      <c r="J3323" s="82" t="s">
        <v>80</v>
      </c>
      <c r="K3323" t="s">
        <v>83</v>
      </c>
      <c r="L3323" t="s">
        <v>82</v>
      </c>
      <c r="M3323" s="82" t="s">
        <v>214</v>
      </c>
      <c r="N3323" t="s">
        <v>906</v>
      </c>
      <c r="O3323" s="82" t="s">
        <v>906</v>
      </c>
      <c r="P3323" s="82" t="s">
        <v>2672</v>
      </c>
      <c r="Q3323" s="82" t="s">
        <v>909</v>
      </c>
      <c r="R3323" t="s">
        <v>72</v>
      </c>
      <c r="S3323" s="83">
        <v>0</v>
      </c>
      <c r="T3323" s="83">
        <v>0</v>
      </c>
      <c r="U3323" s="83">
        <v>0</v>
      </c>
      <c r="V3323" s="83">
        <v>0</v>
      </c>
      <c r="W3323" s="83">
        <v>0</v>
      </c>
      <c r="X3323" s="83">
        <v>0</v>
      </c>
      <c r="Y3323">
        <v>0</v>
      </c>
      <c r="Z3323" s="83">
        <v>0</v>
      </c>
      <c r="AA3323" s="83">
        <v>0</v>
      </c>
    </row>
    <row r="3324" spans="1:27" x14ac:dyDescent="0.25">
      <c r="A3324" s="82" t="s">
        <v>1529</v>
      </c>
      <c r="B3324" s="82" t="s">
        <v>1529</v>
      </c>
      <c r="C3324" t="s">
        <v>3309</v>
      </c>
      <c r="D3324" s="82" t="s">
        <v>3310</v>
      </c>
      <c r="E3324" t="s">
        <v>3311</v>
      </c>
      <c r="F3324" s="82" t="s">
        <v>2926</v>
      </c>
      <c r="G3324" t="s">
        <v>2310</v>
      </c>
      <c r="H3324" s="82" t="s">
        <v>3312</v>
      </c>
      <c r="I3324" t="s">
        <v>68</v>
      </c>
      <c r="J3324" s="82" t="s">
        <v>80</v>
      </c>
      <c r="K3324" t="s">
        <v>83</v>
      </c>
      <c r="L3324" t="s">
        <v>82</v>
      </c>
      <c r="M3324" s="82" t="s">
        <v>214</v>
      </c>
      <c r="N3324" t="s">
        <v>906</v>
      </c>
      <c r="O3324" s="82" t="s">
        <v>906</v>
      </c>
      <c r="P3324" s="82" t="s">
        <v>4074</v>
      </c>
      <c r="Q3324" s="82" t="s">
        <v>907</v>
      </c>
      <c r="R3324" t="s">
        <v>72</v>
      </c>
      <c r="S3324" s="83">
        <v>2091</v>
      </c>
      <c r="T3324" s="83">
        <v>0</v>
      </c>
      <c r="U3324" s="83">
        <v>2091</v>
      </c>
      <c r="V3324" s="83">
        <v>0</v>
      </c>
      <c r="W3324" s="83">
        <v>0</v>
      </c>
      <c r="X3324" s="83">
        <v>0</v>
      </c>
      <c r="Y3324">
        <v>0</v>
      </c>
      <c r="Z3324" s="83">
        <v>209.10000000000002</v>
      </c>
      <c r="AA3324" s="83">
        <v>209.10000000000002</v>
      </c>
    </row>
    <row r="3325" spans="1:27" x14ac:dyDescent="0.25">
      <c r="A3325" s="82" t="s">
        <v>1529</v>
      </c>
      <c r="B3325" s="82" t="s">
        <v>1529</v>
      </c>
      <c r="C3325" t="s">
        <v>3309</v>
      </c>
      <c r="D3325" s="82" t="s">
        <v>3310</v>
      </c>
      <c r="E3325" t="s">
        <v>3311</v>
      </c>
      <c r="F3325" s="82" t="s">
        <v>2926</v>
      </c>
      <c r="G3325" t="s">
        <v>2310</v>
      </c>
      <c r="H3325" s="82" t="s">
        <v>3312</v>
      </c>
      <c r="I3325" t="s">
        <v>68</v>
      </c>
      <c r="J3325" s="82" t="s">
        <v>80</v>
      </c>
      <c r="K3325" t="s">
        <v>83</v>
      </c>
      <c r="L3325" t="s">
        <v>82</v>
      </c>
      <c r="M3325" s="82" t="s">
        <v>214</v>
      </c>
      <c r="N3325" t="s">
        <v>541</v>
      </c>
      <c r="O3325" s="82" t="s">
        <v>541</v>
      </c>
      <c r="P3325" s="82" t="s">
        <v>552</v>
      </c>
      <c r="Q3325" s="82" t="s">
        <v>553</v>
      </c>
      <c r="R3325" t="s">
        <v>72</v>
      </c>
      <c r="S3325" s="83">
        <v>0</v>
      </c>
      <c r="T3325" s="83">
        <v>252.25</v>
      </c>
      <c r="U3325" s="83">
        <v>-252.25</v>
      </c>
      <c r="V3325" s="83">
        <v>0</v>
      </c>
      <c r="W3325" s="83">
        <v>0</v>
      </c>
      <c r="X3325" s="83">
        <v>1.9430285176266366</v>
      </c>
      <c r="Y3325">
        <v>0</v>
      </c>
      <c r="Z3325" s="83">
        <v>-25.225000000000001</v>
      </c>
      <c r="AA3325" s="83">
        <v>-23.281971482373365</v>
      </c>
    </row>
    <row r="3326" spans="1:27" x14ac:dyDescent="0.25">
      <c r="A3326" s="82" t="s">
        <v>1529</v>
      </c>
      <c r="B3326" s="82" t="s">
        <v>1529</v>
      </c>
      <c r="C3326" t="s">
        <v>3309</v>
      </c>
      <c r="D3326" s="82" t="s">
        <v>3310</v>
      </c>
      <c r="E3326" t="s">
        <v>3311</v>
      </c>
      <c r="F3326" s="82" t="s">
        <v>2926</v>
      </c>
      <c r="G3326" t="s">
        <v>2310</v>
      </c>
      <c r="H3326" s="82" t="s">
        <v>3312</v>
      </c>
      <c r="I3326" t="s">
        <v>68</v>
      </c>
      <c r="J3326" s="82" t="s">
        <v>80</v>
      </c>
      <c r="K3326" t="s">
        <v>83</v>
      </c>
      <c r="L3326" t="s">
        <v>82</v>
      </c>
      <c r="M3326" s="82" t="s">
        <v>214</v>
      </c>
      <c r="N3326" t="s">
        <v>216</v>
      </c>
      <c r="O3326" s="82" t="s">
        <v>216</v>
      </c>
      <c r="P3326" s="82" t="s">
        <v>540</v>
      </c>
      <c r="Q3326" s="82" t="s">
        <v>218</v>
      </c>
      <c r="R3326" t="s">
        <v>72</v>
      </c>
      <c r="S3326" s="83">
        <v>2101.44</v>
      </c>
      <c r="T3326" s="83">
        <v>5731.2</v>
      </c>
      <c r="U3326" s="83">
        <v>-3629.7599999999998</v>
      </c>
      <c r="V3326" s="83">
        <v>0</v>
      </c>
      <c r="W3326" s="83">
        <v>0</v>
      </c>
      <c r="X3326" s="83">
        <v>44.146224143594765</v>
      </c>
      <c r="Y3326">
        <v>0</v>
      </c>
      <c r="Z3326" s="83">
        <v>-362.976</v>
      </c>
      <c r="AA3326" s="83">
        <v>-318.82977585640526</v>
      </c>
    </row>
    <row r="3327" spans="1:27" x14ac:dyDescent="0.25">
      <c r="A3327" s="82" t="s">
        <v>1529</v>
      </c>
      <c r="B3327" s="82" t="s">
        <v>1529</v>
      </c>
      <c r="C3327" t="s">
        <v>3309</v>
      </c>
      <c r="D3327" s="82" t="s">
        <v>3310</v>
      </c>
      <c r="E3327" t="s">
        <v>3311</v>
      </c>
      <c r="F3327" s="82" t="s">
        <v>2926</v>
      </c>
      <c r="G3327" t="s">
        <v>2310</v>
      </c>
      <c r="H3327" s="82" t="s">
        <v>3312</v>
      </c>
      <c r="I3327" t="s">
        <v>68</v>
      </c>
      <c r="J3327" s="82" t="s">
        <v>77</v>
      </c>
      <c r="K3327" t="s">
        <v>88</v>
      </c>
      <c r="L3327" t="s">
        <v>89</v>
      </c>
      <c r="M3327" s="82" t="s">
        <v>3772</v>
      </c>
      <c r="N3327" t="s">
        <v>296</v>
      </c>
      <c r="O3327" s="82" t="s">
        <v>3774</v>
      </c>
      <c r="P3327" s="82" t="s">
        <v>367</v>
      </c>
      <c r="Q3327" s="82" t="s">
        <v>303</v>
      </c>
      <c r="R3327" t="s">
        <v>72</v>
      </c>
      <c r="S3327" s="83">
        <v>3900</v>
      </c>
      <c r="T3327" s="83">
        <v>0</v>
      </c>
      <c r="U3327" s="83">
        <v>3900</v>
      </c>
      <c r="V3327" s="83">
        <v>0</v>
      </c>
      <c r="W3327" s="83">
        <v>0</v>
      </c>
      <c r="X3327" s="83">
        <v>0</v>
      </c>
      <c r="Y3327">
        <v>0</v>
      </c>
      <c r="Z3327" s="83">
        <v>390</v>
      </c>
      <c r="AA3327" s="83">
        <v>390</v>
      </c>
    </row>
    <row r="3328" spans="1:27" x14ac:dyDescent="0.25">
      <c r="A3328" s="82" t="s">
        <v>1529</v>
      </c>
      <c r="B3328" s="82" t="s">
        <v>1529</v>
      </c>
      <c r="C3328" t="s">
        <v>3309</v>
      </c>
      <c r="D3328" s="82" t="s">
        <v>3310</v>
      </c>
      <c r="E3328" t="s">
        <v>3311</v>
      </c>
      <c r="F3328" s="82" t="s">
        <v>2926</v>
      </c>
      <c r="G3328" t="s">
        <v>2310</v>
      </c>
      <c r="H3328" s="82" t="s">
        <v>3312</v>
      </c>
      <c r="I3328" t="s">
        <v>68</v>
      </c>
      <c r="J3328" s="82" t="s">
        <v>77</v>
      </c>
      <c r="K3328" t="s">
        <v>88</v>
      </c>
      <c r="L3328" t="s">
        <v>89</v>
      </c>
      <c r="M3328" s="82" t="s">
        <v>3772</v>
      </c>
      <c r="N3328" t="s">
        <v>296</v>
      </c>
      <c r="O3328" s="82" t="s">
        <v>3774</v>
      </c>
      <c r="P3328" s="82" t="s">
        <v>1609</v>
      </c>
      <c r="Q3328" s="82" t="s">
        <v>368</v>
      </c>
      <c r="R3328" t="s">
        <v>72</v>
      </c>
      <c r="S3328" s="83">
        <v>4560</v>
      </c>
      <c r="T3328" s="83">
        <v>0</v>
      </c>
      <c r="U3328" s="83">
        <v>4560</v>
      </c>
      <c r="V3328" s="83">
        <v>0</v>
      </c>
      <c r="W3328" s="83">
        <v>0</v>
      </c>
      <c r="X3328" s="83">
        <v>0</v>
      </c>
      <c r="Y3328">
        <v>0</v>
      </c>
      <c r="Z3328" s="83">
        <v>456</v>
      </c>
      <c r="AA3328" s="83">
        <v>456</v>
      </c>
    </row>
    <row r="3329" spans="1:27" x14ac:dyDescent="0.25">
      <c r="A3329" s="82" t="s">
        <v>1529</v>
      </c>
      <c r="B3329" s="82" t="s">
        <v>1529</v>
      </c>
      <c r="C3329" t="s">
        <v>3309</v>
      </c>
      <c r="D3329" s="82" t="s">
        <v>3310</v>
      </c>
      <c r="E3329" t="s">
        <v>3311</v>
      </c>
      <c r="F3329" s="82" t="s">
        <v>2926</v>
      </c>
      <c r="G3329" t="s">
        <v>2310</v>
      </c>
      <c r="H3329" s="82" t="s">
        <v>3312</v>
      </c>
      <c r="I3329" t="s">
        <v>68</v>
      </c>
      <c r="J3329" s="82" t="s">
        <v>77</v>
      </c>
      <c r="K3329" t="s">
        <v>88</v>
      </c>
      <c r="L3329" t="s">
        <v>89</v>
      </c>
      <c r="M3329" s="82" t="s">
        <v>3776</v>
      </c>
      <c r="N3329" t="s">
        <v>238</v>
      </c>
      <c r="O3329" s="82" t="s">
        <v>239</v>
      </c>
      <c r="P3329" s="82" t="s">
        <v>240</v>
      </c>
      <c r="Q3329" s="82" t="s">
        <v>241</v>
      </c>
      <c r="R3329" t="s">
        <v>72</v>
      </c>
      <c r="S3329" s="83">
        <v>3900</v>
      </c>
      <c r="T3329" s="83">
        <v>0</v>
      </c>
      <c r="U3329" s="83">
        <v>3900</v>
      </c>
      <c r="V3329" s="83">
        <v>0</v>
      </c>
      <c r="W3329" s="83">
        <v>0</v>
      </c>
      <c r="X3329" s="83">
        <v>0</v>
      </c>
      <c r="Y3329">
        <v>0</v>
      </c>
      <c r="Z3329" s="83">
        <v>390</v>
      </c>
      <c r="AA3329" s="83">
        <v>390</v>
      </c>
    </row>
    <row r="3330" spans="1:27" x14ac:dyDescent="0.25">
      <c r="A3330" s="82" t="s">
        <v>1529</v>
      </c>
      <c r="B3330" s="82" t="s">
        <v>1529</v>
      </c>
      <c r="C3330" t="s">
        <v>3309</v>
      </c>
      <c r="D3330" s="82" t="s">
        <v>3310</v>
      </c>
      <c r="E3330" t="s">
        <v>3311</v>
      </c>
      <c r="F3330" s="82" t="s">
        <v>2926</v>
      </c>
      <c r="G3330" t="s">
        <v>2310</v>
      </c>
      <c r="H3330" s="82" t="s">
        <v>3312</v>
      </c>
      <c r="I3330" t="s">
        <v>68</v>
      </c>
      <c r="J3330" s="82" t="s">
        <v>77</v>
      </c>
      <c r="K3330" t="s">
        <v>88</v>
      </c>
      <c r="L3330" t="s">
        <v>89</v>
      </c>
      <c r="M3330" s="82" t="s">
        <v>3776</v>
      </c>
      <c r="N3330" t="s">
        <v>238</v>
      </c>
      <c r="O3330" s="82" t="s">
        <v>239</v>
      </c>
      <c r="P3330" s="82" t="s">
        <v>242</v>
      </c>
      <c r="Q3330" s="82" t="s">
        <v>243</v>
      </c>
      <c r="R3330" t="s">
        <v>72</v>
      </c>
      <c r="S3330" s="83">
        <v>4725</v>
      </c>
      <c r="T3330" s="83">
        <v>0</v>
      </c>
      <c r="U3330" s="83">
        <v>4725</v>
      </c>
      <c r="V3330" s="83">
        <v>0</v>
      </c>
      <c r="W3330" s="83">
        <v>0</v>
      </c>
      <c r="X3330" s="83">
        <v>0</v>
      </c>
      <c r="Y3330">
        <v>0</v>
      </c>
      <c r="Z3330" s="83">
        <v>472.5</v>
      </c>
      <c r="AA3330" s="83">
        <v>472.5</v>
      </c>
    </row>
    <row r="3331" spans="1:27" x14ac:dyDescent="0.25">
      <c r="A3331" s="82" t="s">
        <v>1529</v>
      </c>
      <c r="B3331" s="82" t="s">
        <v>1529</v>
      </c>
      <c r="C3331" t="s">
        <v>3309</v>
      </c>
      <c r="D3331" s="82" t="s">
        <v>3310</v>
      </c>
      <c r="E3331" t="s">
        <v>3311</v>
      </c>
      <c r="F3331" s="82" t="s">
        <v>2926</v>
      </c>
      <c r="G3331" t="s">
        <v>2310</v>
      </c>
      <c r="H3331" s="82" t="s">
        <v>3312</v>
      </c>
      <c r="I3331" t="s">
        <v>68</v>
      </c>
      <c r="J3331" s="82" t="s">
        <v>77</v>
      </c>
      <c r="K3331" t="s">
        <v>88</v>
      </c>
      <c r="L3331" t="s">
        <v>89</v>
      </c>
      <c r="M3331" s="82" t="s">
        <v>3776</v>
      </c>
      <c r="N3331" t="s">
        <v>238</v>
      </c>
      <c r="O3331" s="82" t="s">
        <v>239</v>
      </c>
      <c r="P3331" s="82" t="s">
        <v>244</v>
      </c>
      <c r="Q3331" s="82" t="s">
        <v>245</v>
      </c>
      <c r="R3331" t="s">
        <v>72</v>
      </c>
      <c r="S3331" s="83">
        <v>5250</v>
      </c>
      <c r="T3331" s="83">
        <v>0</v>
      </c>
      <c r="U3331" s="83">
        <v>5250</v>
      </c>
      <c r="V3331" s="83">
        <v>0</v>
      </c>
      <c r="W3331" s="83">
        <v>0</v>
      </c>
      <c r="X3331" s="83">
        <v>0</v>
      </c>
      <c r="Y3331">
        <v>0</v>
      </c>
      <c r="Z3331" s="83">
        <v>525</v>
      </c>
      <c r="AA3331" s="83">
        <v>525</v>
      </c>
    </row>
    <row r="3332" spans="1:27" x14ac:dyDescent="0.25">
      <c r="A3332" s="82" t="s">
        <v>1529</v>
      </c>
      <c r="B3332" s="82" t="s">
        <v>1529</v>
      </c>
      <c r="C3332" t="s">
        <v>3309</v>
      </c>
      <c r="D3332" s="82" t="s">
        <v>3310</v>
      </c>
      <c r="E3332" t="s">
        <v>3311</v>
      </c>
      <c r="F3332" s="82" t="s">
        <v>2926</v>
      </c>
      <c r="G3332" t="s">
        <v>2310</v>
      </c>
      <c r="H3332" s="82" t="s">
        <v>3312</v>
      </c>
      <c r="I3332" t="s">
        <v>68</v>
      </c>
      <c r="J3332" s="82" t="s">
        <v>77</v>
      </c>
      <c r="K3332" t="s">
        <v>88</v>
      </c>
      <c r="L3332" t="s">
        <v>89</v>
      </c>
      <c r="M3332" s="82" t="s">
        <v>3777</v>
      </c>
      <c r="N3332" t="s">
        <v>221</v>
      </c>
      <c r="O3332" s="82" t="s">
        <v>222</v>
      </c>
      <c r="P3332" s="82" t="s">
        <v>462</v>
      </c>
      <c r="Q3332" s="82" t="s">
        <v>463</v>
      </c>
      <c r="R3332" t="s">
        <v>72</v>
      </c>
      <c r="S3332" s="83">
        <v>0</v>
      </c>
      <c r="T3332" s="83">
        <v>4620</v>
      </c>
      <c r="U3332" s="83">
        <v>-4620</v>
      </c>
      <c r="V3332" s="83">
        <v>0</v>
      </c>
      <c r="W3332" s="83">
        <v>0</v>
      </c>
      <c r="X3332" s="83">
        <v>35.586885040376856</v>
      </c>
      <c r="Y3332">
        <v>0</v>
      </c>
      <c r="Z3332" s="83">
        <v>-462</v>
      </c>
      <c r="AA3332" s="83">
        <v>-426.41311495962316</v>
      </c>
    </row>
    <row r="3333" spans="1:27" x14ac:dyDescent="0.25">
      <c r="A3333" s="82" t="s">
        <v>1529</v>
      </c>
      <c r="B3333" s="82" t="s">
        <v>1529</v>
      </c>
      <c r="C3333" t="s">
        <v>3313</v>
      </c>
      <c r="D3333" s="82" t="s">
        <v>3122</v>
      </c>
      <c r="E3333" t="s">
        <v>3314</v>
      </c>
      <c r="F3333" s="82" t="s">
        <v>3225</v>
      </c>
      <c r="G3333" t="s">
        <v>2310</v>
      </c>
      <c r="H3333" s="82" t="s">
        <v>3226</v>
      </c>
      <c r="I3333" t="s">
        <v>59</v>
      </c>
      <c r="J3333" s="82" t="s">
        <v>127</v>
      </c>
      <c r="K3333" t="s">
        <v>118</v>
      </c>
      <c r="L3333" t="s">
        <v>119</v>
      </c>
      <c r="M3333" s="82" t="s">
        <v>2280</v>
      </c>
      <c r="N3333" t="s">
        <v>2287</v>
      </c>
      <c r="O3333" s="82" t="s">
        <v>1480</v>
      </c>
      <c r="P3333" s="82" t="s">
        <v>2288</v>
      </c>
      <c r="Q3333" s="82" t="s">
        <v>2289</v>
      </c>
      <c r="R3333" t="s">
        <v>131</v>
      </c>
      <c r="S3333" s="83">
        <v>365.22</v>
      </c>
      <c r="T3333" s="83">
        <v>0</v>
      </c>
      <c r="U3333" s="83">
        <v>365.22</v>
      </c>
      <c r="V3333" s="83">
        <v>0</v>
      </c>
      <c r="W3333" s="83">
        <v>0</v>
      </c>
      <c r="X3333" s="83">
        <v>0</v>
      </c>
      <c r="Y3333">
        <v>0</v>
      </c>
      <c r="Z3333" s="83">
        <v>36.522000000000006</v>
      </c>
      <c r="AA3333" s="83">
        <v>36.522000000000006</v>
      </c>
    </row>
    <row r="3334" spans="1:27" x14ac:dyDescent="0.25">
      <c r="A3334" s="82" t="s">
        <v>1529</v>
      </c>
      <c r="B3334" s="82" t="s">
        <v>1529</v>
      </c>
      <c r="C3334" t="s">
        <v>3313</v>
      </c>
      <c r="D3334" s="82" t="s">
        <v>3122</v>
      </c>
      <c r="E3334" t="s">
        <v>3314</v>
      </c>
      <c r="F3334" s="82" t="s">
        <v>3225</v>
      </c>
      <c r="G3334" t="s">
        <v>2310</v>
      </c>
      <c r="H3334" s="82" t="s">
        <v>3226</v>
      </c>
      <c r="I3334" t="s">
        <v>59</v>
      </c>
      <c r="J3334" s="82" t="s">
        <v>127</v>
      </c>
      <c r="K3334" t="s">
        <v>75</v>
      </c>
      <c r="L3334" t="s">
        <v>76</v>
      </c>
      <c r="M3334" s="82" t="s">
        <v>133</v>
      </c>
      <c r="N3334" t="s">
        <v>149</v>
      </c>
      <c r="O3334" s="82" t="s">
        <v>150</v>
      </c>
      <c r="P3334" s="82" t="s">
        <v>1004</v>
      </c>
      <c r="Q3334" s="82" t="s">
        <v>1005</v>
      </c>
      <c r="R3334" t="s">
        <v>131</v>
      </c>
      <c r="S3334" s="83">
        <v>118.6</v>
      </c>
      <c r="T3334" s="83">
        <v>0</v>
      </c>
      <c r="U3334" s="83">
        <v>118.6</v>
      </c>
      <c r="V3334" s="83">
        <v>0</v>
      </c>
      <c r="W3334" s="83">
        <v>0</v>
      </c>
      <c r="X3334" s="83">
        <v>0</v>
      </c>
      <c r="Y3334">
        <v>0</v>
      </c>
      <c r="Z3334" s="83">
        <v>11.86</v>
      </c>
      <c r="AA3334" s="83">
        <v>11.86</v>
      </c>
    </row>
    <row r="3335" spans="1:27" x14ac:dyDescent="0.25">
      <c r="A3335" s="82" t="s">
        <v>1529</v>
      </c>
      <c r="B3335" s="82" t="s">
        <v>1529</v>
      </c>
      <c r="C3335" t="s">
        <v>3313</v>
      </c>
      <c r="D3335" s="82" t="s">
        <v>3122</v>
      </c>
      <c r="E3335" t="s">
        <v>3314</v>
      </c>
      <c r="F3335" s="82" t="s">
        <v>3225</v>
      </c>
      <c r="G3335" t="s">
        <v>2310</v>
      </c>
      <c r="H3335" s="82" t="s">
        <v>3226</v>
      </c>
      <c r="I3335" t="s">
        <v>59</v>
      </c>
      <c r="J3335" s="82" t="s">
        <v>127</v>
      </c>
      <c r="K3335" t="s">
        <v>75</v>
      </c>
      <c r="L3335" t="s">
        <v>76</v>
      </c>
      <c r="M3335" s="82" t="s">
        <v>133</v>
      </c>
      <c r="N3335" t="s">
        <v>149</v>
      </c>
      <c r="O3335" s="82" t="s">
        <v>150</v>
      </c>
      <c r="P3335" s="82" t="s">
        <v>1006</v>
      </c>
      <c r="Q3335" s="82" t="s">
        <v>1007</v>
      </c>
      <c r="R3335" t="s">
        <v>131</v>
      </c>
      <c r="S3335" s="83">
        <v>226.2</v>
      </c>
      <c r="T3335" s="83">
        <v>0</v>
      </c>
      <c r="U3335" s="83">
        <v>226.2</v>
      </c>
      <c r="V3335" s="83">
        <v>0</v>
      </c>
      <c r="W3335" s="83">
        <v>0</v>
      </c>
      <c r="X3335" s="83">
        <v>0</v>
      </c>
      <c r="Y3335">
        <v>0</v>
      </c>
      <c r="Z3335" s="83">
        <v>22.620000000000005</v>
      </c>
      <c r="AA3335" s="83">
        <v>22.620000000000005</v>
      </c>
    </row>
    <row r="3336" spans="1:27" x14ac:dyDescent="0.25">
      <c r="A3336" s="82" t="s">
        <v>1529</v>
      </c>
      <c r="B3336" s="82" t="s">
        <v>1529</v>
      </c>
      <c r="C3336" t="s">
        <v>3313</v>
      </c>
      <c r="D3336" s="82" t="s">
        <v>3122</v>
      </c>
      <c r="E3336" t="s">
        <v>3314</v>
      </c>
      <c r="F3336" s="82" t="s">
        <v>3225</v>
      </c>
      <c r="G3336" t="s">
        <v>2310</v>
      </c>
      <c r="H3336" s="82" t="s">
        <v>3226</v>
      </c>
      <c r="I3336" t="s">
        <v>59</v>
      </c>
      <c r="J3336" s="82" t="s">
        <v>193</v>
      </c>
      <c r="K3336" t="s">
        <v>60</v>
      </c>
      <c r="L3336" t="s">
        <v>61</v>
      </c>
      <c r="M3336" s="82" t="s">
        <v>194</v>
      </c>
      <c r="N3336" t="s">
        <v>656</v>
      </c>
      <c r="O3336" s="82" t="s">
        <v>657</v>
      </c>
      <c r="P3336" s="82" t="s">
        <v>1019</v>
      </c>
      <c r="Q3336" s="82" t="s">
        <v>1020</v>
      </c>
      <c r="R3336" t="s">
        <v>131</v>
      </c>
      <c r="S3336" s="83">
        <v>1055</v>
      </c>
      <c r="T3336" s="83">
        <v>0</v>
      </c>
      <c r="U3336" s="83">
        <v>1055</v>
      </c>
      <c r="V3336" s="83">
        <v>0</v>
      </c>
      <c r="W3336" s="83">
        <v>0</v>
      </c>
      <c r="X3336" s="83">
        <v>0</v>
      </c>
      <c r="Y3336">
        <v>0</v>
      </c>
      <c r="Z3336" s="83">
        <v>105.5</v>
      </c>
      <c r="AA3336" s="83">
        <v>105.5</v>
      </c>
    </row>
    <row r="3337" spans="1:27" x14ac:dyDescent="0.25">
      <c r="A3337" s="82" t="s">
        <v>1529</v>
      </c>
      <c r="B3337" s="82" t="s">
        <v>1529</v>
      </c>
      <c r="C3337" t="s">
        <v>3313</v>
      </c>
      <c r="D3337" s="82" t="s">
        <v>3122</v>
      </c>
      <c r="E3337" t="s">
        <v>3314</v>
      </c>
      <c r="F3337" s="82" t="s">
        <v>3225</v>
      </c>
      <c r="G3337" t="s">
        <v>2310</v>
      </c>
      <c r="H3337" s="82" t="s">
        <v>3226</v>
      </c>
      <c r="I3337" t="s">
        <v>59</v>
      </c>
      <c r="J3337" s="82" t="s">
        <v>193</v>
      </c>
      <c r="K3337" t="s">
        <v>60</v>
      </c>
      <c r="L3337" t="s">
        <v>61</v>
      </c>
      <c r="M3337" s="82" t="s">
        <v>194</v>
      </c>
      <c r="N3337" t="s">
        <v>750</v>
      </c>
      <c r="O3337" s="82" t="s">
        <v>751</v>
      </c>
      <c r="P3337" s="82" t="s">
        <v>1152</v>
      </c>
      <c r="Q3337" s="82" t="s">
        <v>1153</v>
      </c>
      <c r="R3337" t="s">
        <v>131</v>
      </c>
      <c r="S3337" s="83">
        <v>3150.3999999999996</v>
      </c>
      <c r="T3337" s="83">
        <v>0</v>
      </c>
      <c r="U3337" s="83">
        <v>3150.3999999999996</v>
      </c>
      <c r="V3337" s="83">
        <v>0</v>
      </c>
      <c r="W3337" s="83">
        <v>0</v>
      </c>
      <c r="X3337" s="83">
        <v>0</v>
      </c>
      <c r="Y3337">
        <v>0</v>
      </c>
      <c r="Z3337" s="83">
        <v>315.03999999999996</v>
      </c>
      <c r="AA3337" s="83">
        <v>315.03999999999996</v>
      </c>
    </row>
    <row r="3338" spans="1:27" x14ac:dyDescent="0.25">
      <c r="A3338" s="82" t="s">
        <v>1529</v>
      </c>
      <c r="B3338" s="82" t="s">
        <v>1529</v>
      </c>
      <c r="C3338" t="s">
        <v>3313</v>
      </c>
      <c r="D3338" s="82" t="s">
        <v>3122</v>
      </c>
      <c r="E3338" t="s">
        <v>3314</v>
      </c>
      <c r="F3338" s="82" t="s">
        <v>3225</v>
      </c>
      <c r="G3338" t="s">
        <v>2310</v>
      </c>
      <c r="H3338" s="82" t="s">
        <v>3226</v>
      </c>
      <c r="I3338" t="s">
        <v>59</v>
      </c>
      <c r="J3338" s="82" t="s">
        <v>193</v>
      </c>
      <c r="K3338" t="s">
        <v>60</v>
      </c>
      <c r="L3338" t="s">
        <v>61</v>
      </c>
      <c r="M3338" s="82" t="s">
        <v>194</v>
      </c>
      <c r="N3338" t="s">
        <v>195</v>
      </c>
      <c r="O3338" s="82" t="s">
        <v>196</v>
      </c>
      <c r="P3338" s="82" t="s">
        <v>2930</v>
      </c>
      <c r="Q3338" s="82" t="s">
        <v>2931</v>
      </c>
      <c r="R3338" t="s">
        <v>131</v>
      </c>
      <c r="S3338" s="83">
        <v>361.20000000000005</v>
      </c>
      <c r="T3338" s="83">
        <v>0</v>
      </c>
      <c r="U3338" s="83">
        <v>361.20000000000005</v>
      </c>
      <c r="V3338" s="83">
        <v>0</v>
      </c>
      <c r="W3338" s="83">
        <v>0</v>
      </c>
      <c r="X3338" s="83">
        <v>0</v>
      </c>
      <c r="Y3338">
        <v>0</v>
      </c>
      <c r="Z3338" s="83">
        <v>36.120000000000005</v>
      </c>
      <c r="AA3338" s="83">
        <v>36.120000000000005</v>
      </c>
    </row>
    <row r="3339" spans="1:27" x14ac:dyDescent="0.25">
      <c r="A3339" s="82" t="s">
        <v>1529</v>
      </c>
      <c r="B3339" s="82" t="s">
        <v>1529</v>
      </c>
      <c r="C3339" t="s">
        <v>3313</v>
      </c>
      <c r="D3339" s="82" t="s">
        <v>3122</v>
      </c>
      <c r="E3339" t="s">
        <v>3314</v>
      </c>
      <c r="F3339" s="82" t="s">
        <v>3225</v>
      </c>
      <c r="G3339" t="s">
        <v>2310</v>
      </c>
      <c r="H3339" s="82" t="s">
        <v>3226</v>
      </c>
      <c r="I3339" t="s">
        <v>59</v>
      </c>
      <c r="J3339" s="82" t="s">
        <v>193</v>
      </c>
      <c r="K3339" t="s">
        <v>60</v>
      </c>
      <c r="L3339" t="s">
        <v>61</v>
      </c>
      <c r="M3339" s="82" t="s">
        <v>194</v>
      </c>
      <c r="N3339" t="s">
        <v>199</v>
      </c>
      <c r="O3339" s="82" t="s">
        <v>200</v>
      </c>
      <c r="P3339" s="82" t="s">
        <v>387</v>
      </c>
      <c r="Q3339" s="82" t="s">
        <v>388</v>
      </c>
      <c r="R3339" t="s">
        <v>131</v>
      </c>
      <c r="S3339" s="83">
        <v>563.52</v>
      </c>
      <c r="T3339" s="83">
        <v>0</v>
      </c>
      <c r="U3339" s="83">
        <v>563.52</v>
      </c>
      <c r="V3339" s="83">
        <v>0</v>
      </c>
      <c r="W3339" s="83">
        <v>0</v>
      </c>
      <c r="X3339" s="83">
        <v>0</v>
      </c>
      <c r="Y3339">
        <v>0</v>
      </c>
      <c r="Z3339" s="83">
        <v>56.352000000000004</v>
      </c>
      <c r="AA3339" s="83">
        <v>56.352000000000004</v>
      </c>
    </row>
    <row r="3340" spans="1:27" x14ac:dyDescent="0.25">
      <c r="A3340" s="82" t="s">
        <v>1529</v>
      </c>
      <c r="B3340" s="82" t="s">
        <v>1529</v>
      </c>
      <c r="C3340" t="s">
        <v>3313</v>
      </c>
      <c r="D3340" s="82" t="s">
        <v>3122</v>
      </c>
      <c r="E3340" t="s">
        <v>3314</v>
      </c>
      <c r="F3340" s="82" t="s">
        <v>3225</v>
      </c>
      <c r="G3340" t="s">
        <v>2310</v>
      </c>
      <c r="H3340" s="82" t="s">
        <v>3226</v>
      </c>
      <c r="I3340" t="s">
        <v>59</v>
      </c>
      <c r="J3340" s="82" t="s">
        <v>193</v>
      </c>
      <c r="K3340" t="s">
        <v>60</v>
      </c>
      <c r="L3340" t="s">
        <v>61</v>
      </c>
      <c r="M3340" s="82" t="s">
        <v>194</v>
      </c>
      <c r="N3340" t="s">
        <v>199</v>
      </c>
      <c r="O3340" s="82" t="s">
        <v>496</v>
      </c>
      <c r="P3340" s="82" t="s">
        <v>497</v>
      </c>
      <c r="Q3340" s="82" t="s">
        <v>498</v>
      </c>
      <c r="R3340" t="s">
        <v>131</v>
      </c>
      <c r="S3340" s="83">
        <v>163.19999999999999</v>
      </c>
      <c r="T3340" s="83">
        <v>0</v>
      </c>
      <c r="U3340" s="83">
        <v>163.19999999999999</v>
      </c>
      <c r="V3340" s="83">
        <v>0</v>
      </c>
      <c r="W3340" s="83">
        <v>0</v>
      </c>
      <c r="X3340" s="83">
        <v>0</v>
      </c>
      <c r="Y3340">
        <v>0</v>
      </c>
      <c r="Z3340" s="83">
        <v>16.32</v>
      </c>
      <c r="AA3340" s="83">
        <v>16.32</v>
      </c>
    </row>
    <row r="3341" spans="1:27" x14ac:dyDescent="0.25">
      <c r="A3341" s="82" t="s">
        <v>1529</v>
      </c>
      <c r="B3341" s="82" t="s">
        <v>1529</v>
      </c>
      <c r="C3341" t="s">
        <v>3313</v>
      </c>
      <c r="D3341" s="82" t="s">
        <v>3122</v>
      </c>
      <c r="E3341" t="s">
        <v>3314</v>
      </c>
      <c r="F3341" s="82" t="s">
        <v>3225</v>
      </c>
      <c r="G3341" t="s">
        <v>2310</v>
      </c>
      <c r="H3341" s="82" t="s">
        <v>3226</v>
      </c>
      <c r="I3341" t="s">
        <v>59</v>
      </c>
      <c r="J3341" s="82" t="s">
        <v>193</v>
      </c>
      <c r="K3341" t="s">
        <v>60</v>
      </c>
      <c r="L3341" t="s">
        <v>61</v>
      </c>
      <c r="M3341" s="82" t="s">
        <v>194</v>
      </c>
      <c r="N3341" t="s">
        <v>347</v>
      </c>
      <c r="O3341" s="82" t="s">
        <v>348</v>
      </c>
      <c r="P3341" s="82" t="s">
        <v>349</v>
      </c>
      <c r="Q3341" s="82" t="s">
        <v>350</v>
      </c>
      <c r="R3341" t="s">
        <v>131</v>
      </c>
      <c r="S3341" s="83">
        <v>323.2</v>
      </c>
      <c r="T3341" s="83">
        <v>0</v>
      </c>
      <c r="U3341" s="83">
        <v>323.2</v>
      </c>
      <c r="V3341" s="83">
        <v>0</v>
      </c>
      <c r="W3341" s="83">
        <v>0</v>
      </c>
      <c r="X3341" s="83">
        <v>0</v>
      </c>
      <c r="Y3341">
        <v>0</v>
      </c>
      <c r="Z3341" s="83">
        <v>32.32</v>
      </c>
      <c r="AA3341" s="83">
        <v>32.32</v>
      </c>
    </row>
    <row r="3342" spans="1:27" x14ac:dyDescent="0.25">
      <c r="A3342" s="82" t="s">
        <v>1529</v>
      </c>
      <c r="B3342" s="82" t="s">
        <v>1529</v>
      </c>
      <c r="C3342" t="s">
        <v>3313</v>
      </c>
      <c r="D3342" s="82" t="s">
        <v>3122</v>
      </c>
      <c r="E3342" t="s">
        <v>3314</v>
      </c>
      <c r="F3342" s="82" t="s">
        <v>3225</v>
      </c>
      <c r="G3342" t="s">
        <v>2310</v>
      </c>
      <c r="H3342" s="82" t="s">
        <v>3226</v>
      </c>
      <c r="I3342" t="s">
        <v>59</v>
      </c>
      <c r="J3342" s="82" t="s">
        <v>193</v>
      </c>
      <c r="K3342" t="s">
        <v>60</v>
      </c>
      <c r="L3342" t="s">
        <v>61</v>
      </c>
      <c r="M3342" s="82" t="s">
        <v>194</v>
      </c>
      <c r="N3342" t="s">
        <v>311</v>
      </c>
      <c r="O3342" s="82" t="s">
        <v>894</v>
      </c>
      <c r="P3342" s="82" t="s">
        <v>895</v>
      </c>
      <c r="Q3342" s="82" t="s">
        <v>896</v>
      </c>
      <c r="R3342" t="s">
        <v>131</v>
      </c>
      <c r="S3342" s="83">
        <v>7896</v>
      </c>
      <c r="T3342" s="83">
        <v>0</v>
      </c>
      <c r="U3342" s="83">
        <v>7896</v>
      </c>
      <c r="V3342" s="83">
        <v>0</v>
      </c>
      <c r="W3342" s="83">
        <v>0</v>
      </c>
      <c r="X3342" s="83">
        <v>0</v>
      </c>
      <c r="Y3342">
        <v>0</v>
      </c>
      <c r="Z3342" s="83">
        <v>789.6</v>
      </c>
      <c r="AA3342" s="83">
        <v>789.6</v>
      </c>
    </row>
    <row r="3343" spans="1:27" x14ac:dyDescent="0.25">
      <c r="A3343" s="82" t="s">
        <v>1529</v>
      </c>
      <c r="B3343" s="82" t="s">
        <v>1529</v>
      </c>
      <c r="C3343" t="s">
        <v>3313</v>
      </c>
      <c r="D3343" s="82" t="s">
        <v>3122</v>
      </c>
      <c r="E3343" t="s">
        <v>3314</v>
      </c>
      <c r="F3343" s="82" t="s">
        <v>3225</v>
      </c>
      <c r="G3343" t="s">
        <v>2310</v>
      </c>
      <c r="H3343" s="82" t="s">
        <v>3226</v>
      </c>
      <c r="I3343" t="s">
        <v>59</v>
      </c>
      <c r="J3343" s="82" t="s">
        <v>193</v>
      </c>
      <c r="K3343" t="s">
        <v>60</v>
      </c>
      <c r="L3343" t="s">
        <v>61</v>
      </c>
      <c r="M3343" s="82" t="s">
        <v>194</v>
      </c>
      <c r="N3343" t="s">
        <v>1916</v>
      </c>
      <c r="O3343" s="82" t="s">
        <v>1495</v>
      </c>
      <c r="P3343" s="82" t="s">
        <v>1923</v>
      </c>
      <c r="Q3343" s="82" t="s">
        <v>1924</v>
      </c>
      <c r="R3343" t="s">
        <v>131</v>
      </c>
      <c r="S3343" s="83">
        <v>811.2</v>
      </c>
      <c r="T3343" s="83">
        <v>0</v>
      </c>
      <c r="U3343" s="83">
        <v>811.2</v>
      </c>
      <c r="V3343" s="83">
        <v>0</v>
      </c>
      <c r="W3343" s="83">
        <v>0</v>
      </c>
      <c r="X3343" s="83">
        <v>0</v>
      </c>
      <c r="Y3343">
        <v>0</v>
      </c>
      <c r="Z3343" s="83">
        <v>81.12</v>
      </c>
      <c r="AA3343" s="83">
        <v>81.12</v>
      </c>
    </row>
    <row r="3344" spans="1:27" x14ac:dyDescent="0.25">
      <c r="A3344" s="82" t="s">
        <v>1529</v>
      </c>
      <c r="B3344" s="82" t="s">
        <v>1529</v>
      </c>
      <c r="C3344" t="s">
        <v>3313</v>
      </c>
      <c r="D3344" s="82" t="s">
        <v>3122</v>
      </c>
      <c r="E3344" t="s">
        <v>3314</v>
      </c>
      <c r="F3344" s="82" t="s">
        <v>3225</v>
      </c>
      <c r="G3344" t="s">
        <v>2310</v>
      </c>
      <c r="H3344" s="82" t="s">
        <v>3226</v>
      </c>
      <c r="I3344" t="s">
        <v>59</v>
      </c>
      <c r="J3344" s="82" t="s">
        <v>193</v>
      </c>
      <c r="K3344" t="s">
        <v>60</v>
      </c>
      <c r="L3344" t="s">
        <v>61</v>
      </c>
      <c r="M3344" s="82" t="s">
        <v>194</v>
      </c>
      <c r="N3344" t="s">
        <v>1916</v>
      </c>
      <c r="O3344" s="82" t="s">
        <v>1495</v>
      </c>
      <c r="P3344" s="82" t="s">
        <v>1921</v>
      </c>
      <c r="Q3344" s="82" t="s">
        <v>1922</v>
      </c>
      <c r="R3344" t="s">
        <v>131</v>
      </c>
      <c r="S3344" s="83">
        <v>1019.37</v>
      </c>
      <c r="T3344" s="83">
        <v>0</v>
      </c>
      <c r="U3344" s="83">
        <v>1019.37</v>
      </c>
      <c r="V3344" s="83">
        <v>0</v>
      </c>
      <c r="W3344" s="83">
        <v>0</v>
      </c>
      <c r="X3344" s="83">
        <v>0</v>
      </c>
      <c r="Y3344">
        <v>0</v>
      </c>
      <c r="Z3344" s="83">
        <v>101.93700000000001</v>
      </c>
      <c r="AA3344" s="83">
        <v>101.93700000000001</v>
      </c>
    </row>
    <row r="3345" spans="1:27" x14ac:dyDescent="0.25">
      <c r="A3345" s="82" t="s">
        <v>1529</v>
      </c>
      <c r="B3345" s="82" t="s">
        <v>1529</v>
      </c>
      <c r="C3345" t="s">
        <v>3313</v>
      </c>
      <c r="D3345" s="82" t="s">
        <v>3122</v>
      </c>
      <c r="E3345" t="s">
        <v>3314</v>
      </c>
      <c r="F3345" s="82" t="s">
        <v>3225</v>
      </c>
      <c r="G3345" t="s">
        <v>2310</v>
      </c>
      <c r="H3345" s="82" t="s">
        <v>3226</v>
      </c>
      <c r="I3345" t="s">
        <v>59</v>
      </c>
      <c r="J3345" s="82" t="s">
        <v>193</v>
      </c>
      <c r="K3345" t="s">
        <v>62</v>
      </c>
      <c r="L3345" t="s">
        <v>63</v>
      </c>
      <c r="M3345" s="82" t="s">
        <v>1168</v>
      </c>
      <c r="N3345" t="s">
        <v>1169</v>
      </c>
      <c r="O3345" s="82" t="s">
        <v>1170</v>
      </c>
      <c r="P3345" s="82" t="s">
        <v>1171</v>
      </c>
      <c r="Q3345" s="82" t="s">
        <v>1172</v>
      </c>
      <c r="R3345" t="s">
        <v>131</v>
      </c>
      <c r="S3345" s="83">
        <v>1415.4</v>
      </c>
      <c r="T3345" s="83">
        <v>0</v>
      </c>
      <c r="U3345" s="83">
        <v>1415.4</v>
      </c>
      <c r="V3345" s="83">
        <v>0</v>
      </c>
      <c r="W3345" s="83">
        <v>0</v>
      </c>
      <c r="X3345" s="83">
        <v>0</v>
      </c>
      <c r="Y3345">
        <v>0</v>
      </c>
      <c r="Z3345" s="83">
        <v>141.54000000000002</v>
      </c>
      <c r="AA3345" s="83">
        <v>141.54000000000002</v>
      </c>
    </row>
    <row r="3346" spans="1:27" x14ac:dyDescent="0.25">
      <c r="A3346" s="82" t="s">
        <v>1529</v>
      </c>
      <c r="B3346" s="82" t="s">
        <v>1529</v>
      </c>
      <c r="C3346" t="s">
        <v>3313</v>
      </c>
      <c r="D3346" s="82" t="s">
        <v>3122</v>
      </c>
      <c r="E3346" t="s">
        <v>3314</v>
      </c>
      <c r="F3346" s="82" t="s">
        <v>3225</v>
      </c>
      <c r="G3346" t="s">
        <v>2310</v>
      </c>
      <c r="H3346" s="82" t="s">
        <v>3226</v>
      </c>
      <c r="I3346" t="s">
        <v>59</v>
      </c>
      <c r="J3346" s="82" t="s">
        <v>193</v>
      </c>
      <c r="K3346" t="s">
        <v>62</v>
      </c>
      <c r="L3346" t="s">
        <v>63</v>
      </c>
      <c r="M3346" s="82" t="s">
        <v>660</v>
      </c>
      <c r="N3346" t="s">
        <v>661</v>
      </c>
      <c r="O3346" s="82" t="s">
        <v>662</v>
      </c>
      <c r="P3346" s="82" t="s">
        <v>663</v>
      </c>
      <c r="Q3346" s="82" t="s">
        <v>664</v>
      </c>
      <c r="R3346" t="s">
        <v>131</v>
      </c>
      <c r="S3346" s="83">
        <v>18891.21</v>
      </c>
      <c r="T3346" s="83">
        <v>0</v>
      </c>
      <c r="U3346" s="83">
        <v>18891.21</v>
      </c>
      <c r="V3346" s="83">
        <v>0</v>
      </c>
      <c r="W3346" s="83">
        <v>0</v>
      </c>
      <c r="X3346" s="83">
        <v>0</v>
      </c>
      <c r="Y3346">
        <v>0</v>
      </c>
      <c r="Z3346" s="83">
        <v>1889.1209999999999</v>
      </c>
      <c r="AA3346" s="83">
        <v>1889.1209999999999</v>
      </c>
    </row>
    <row r="3347" spans="1:27" x14ac:dyDescent="0.25">
      <c r="A3347" s="82" t="s">
        <v>1529</v>
      </c>
      <c r="B3347" s="82" t="s">
        <v>1529</v>
      </c>
      <c r="C3347" t="s">
        <v>3313</v>
      </c>
      <c r="D3347" s="82" t="s">
        <v>3122</v>
      </c>
      <c r="E3347" t="s">
        <v>3314</v>
      </c>
      <c r="F3347" s="82" t="s">
        <v>3225</v>
      </c>
      <c r="G3347" t="s">
        <v>2310</v>
      </c>
      <c r="H3347" s="82" t="s">
        <v>3226</v>
      </c>
      <c r="I3347" t="s">
        <v>59</v>
      </c>
      <c r="J3347" s="82" t="s">
        <v>193</v>
      </c>
      <c r="K3347" t="s">
        <v>62</v>
      </c>
      <c r="L3347" t="s">
        <v>63</v>
      </c>
      <c r="M3347" s="82" t="s">
        <v>660</v>
      </c>
      <c r="N3347" t="s">
        <v>661</v>
      </c>
      <c r="O3347" s="82" t="s">
        <v>662</v>
      </c>
      <c r="P3347" s="82" t="s">
        <v>1166</v>
      </c>
      <c r="Q3347" s="82" t="s">
        <v>1167</v>
      </c>
      <c r="R3347" t="s">
        <v>131</v>
      </c>
      <c r="S3347" s="83">
        <v>29344.300000000003</v>
      </c>
      <c r="T3347" s="83">
        <v>0</v>
      </c>
      <c r="U3347" s="83">
        <v>29344.300000000003</v>
      </c>
      <c r="V3347" s="83">
        <v>0</v>
      </c>
      <c r="W3347" s="83">
        <v>0</v>
      </c>
      <c r="X3347" s="83">
        <v>0</v>
      </c>
      <c r="Y3347">
        <v>0</v>
      </c>
      <c r="Z3347" s="83">
        <v>2934.4300000000003</v>
      </c>
      <c r="AA3347" s="83">
        <v>2934.4300000000003</v>
      </c>
    </row>
    <row r="3348" spans="1:27" x14ac:dyDescent="0.25">
      <c r="A3348" s="82" t="s">
        <v>1529</v>
      </c>
      <c r="B3348" s="82" t="s">
        <v>1529</v>
      </c>
      <c r="C3348" t="s">
        <v>3313</v>
      </c>
      <c r="D3348" s="82" t="s">
        <v>3122</v>
      </c>
      <c r="E3348" t="s">
        <v>3314</v>
      </c>
      <c r="F3348" s="82" t="s">
        <v>3225</v>
      </c>
      <c r="G3348" t="s">
        <v>2310</v>
      </c>
      <c r="H3348" s="82" t="s">
        <v>3226</v>
      </c>
      <c r="I3348" t="s">
        <v>59</v>
      </c>
      <c r="J3348" s="82" t="s">
        <v>193</v>
      </c>
      <c r="K3348" t="s">
        <v>64</v>
      </c>
      <c r="L3348" t="s">
        <v>65</v>
      </c>
      <c r="M3348" s="82" t="s">
        <v>499</v>
      </c>
      <c r="N3348" t="s">
        <v>1200</v>
      </c>
      <c r="O3348" s="82" t="s">
        <v>1201</v>
      </c>
      <c r="P3348" s="82" t="s">
        <v>1204</v>
      </c>
      <c r="Q3348" s="82" t="s">
        <v>1205</v>
      </c>
      <c r="R3348" t="s">
        <v>131</v>
      </c>
      <c r="S3348" s="83">
        <v>12809.1</v>
      </c>
      <c r="T3348" s="83">
        <v>330.3</v>
      </c>
      <c r="U3348" s="83">
        <v>12478.800000000001</v>
      </c>
      <c r="V3348" s="83">
        <v>0</v>
      </c>
      <c r="W3348" s="83">
        <v>0</v>
      </c>
      <c r="X3348" s="83">
        <v>2.5442311967178521</v>
      </c>
      <c r="Y3348">
        <v>0</v>
      </c>
      <c r="Z3348" s="83">
        <v>1247.8800000000001</v>
      </c>
      <c r="AA3348" s="83">
        <v>1250.424231196718</v>
      </c>
    </row>
    <row r="3349" spans="1:27" x14ac:dyDescent="0.25">
      <c r="A3349" s="82" t="s">
        <v>1529</v>
      </c>
      <c r="B3349" s="82" t="s">
        <v>1529</v>
      </c>
      <c r="C3349" t="s">
        <v>3313</v>
      </c>
      <c r="D3349" s="82" t="s">
        <v>3122</v>
      </c>
      <c r="E3349" t="s">
        <v>3314</v>
      </c>
      <c r="F3349" s="82" t="s">
        <v>3225</v>
      </c>
      <c r="G3349" t="s">
        <v>2310</v>
      </c>
      <c r="H3349" s="82" t="s">
        <v>3226</v>
      </c>
      <c r="I3349" t="s">
        <v>59</v>
      </c>
      <c r="J3349" s="82" t="s">
        <v>193</v>
      </c>
      <c r="K3349" t="s">
        <v>64</v>
      </c>
      <c r="L3349" t="s">
        <v>65</v>
      </c>
      <c r="M3349" s="82" t="s">
        <v>499</v>
      </c>
      <c r="N3349" t="s">
        <v>1047</v>
      </c>
      <c r="O3349" s="82" t="s">
        <v>1048</v>
      </c>
      <c r="P3349" s="82" t="s">
        <v>1049</v>
      </c>
      <c r="Q3349" s="82" t="s">
        <v>1050</v>
      </c>
      <c r="R3349" t="s">
        <v>131</v>
      </c>
      <c r="S3349" s="83">
        <v>1995.8999999999999</v>
      </c>
      <c r="T3349" s="83">
        <v>0</v>
      </c>
      <c r="U3349" s="83">
        <v>1995.8999999999999</v>
      </c>
      <c r="V3349" s="83">
        <v>0</v>
      </c>
      <c r="W3349" s="83">
        <v>0</v>
      </c>
      <c r="X3349" s="83">
        <v>0</v>
      </c>
      <c r="Y3349">
        <v>0</v>
      </c>
      <c r="Z3349" s="83">
        <v>199.59</v>
      </c>
      <c r="AA3349" s="83">
        <v>199.59</v>
      </c>
    </row>
    <row r="3350" spans="1:27" x14ac:dyDescent="0.25">
      <c r="A3350" s="82" t="s">
        <v>1529</v>
      </c>
      <c r="B3350" s="82" t="s">
        <v>1529</v>
      </c>
      <c r="C3350" t="s">
        <v>3313</v>
      </c>
      <c r="D3350" s="82" t="s">
        <v>3122</v>
      </c>
      <c r="E3350" t="s">
        <v>3314</v>
      </c>
      <c r="F3350" s="82" t="s">
        <v>3225</v>
      </c>
      <c r="G3350" t="s">
        <v>2310</v>
      </c>
      <c r="H3350" s="82" t="s">
        <v>3226</v>
      </c>
      <c r="I3350" t="s">
        <v>44</v>
      </c>
      <c r="J3350" s="82" t="s">
        <v>45</v>
      </c>
      <c r="K3350" t="s">
        <v>46</v>
      </c>
      <c r="L3350" t="s">
        <v>47</v>
      </c>
      <c r="M3350" s="82" t="s">
        <v>506</v>
      </c>
      <c r="N3350" t="s">
        <v>507</v>
      </c>
      <c r="O3350" s="82" t="s">
        <v>508</v>
      </c>
      <c r="P3350" s="82" t="s">
        <v>795</v>
      </c>
      <c r="Q3350" s="82" t="s">
        <v>796</v>
      </c>
      <c r="R3350" t="s">
        <v>131</v>
      </c>
      <c r="S3350" s="83">
        <v>43.2</v>
      </c>
      <c r="T3350" s="83">
        <v>0</v>
      </c>
      <c r="U3350" s="83">
        <v>43.2</v>
      </c>
      <c r="V3350" s="83">
        <v>0</v>
      </c>
      <c r="W3350" s="83">
        <v>0</v>
      </c>
      <c r="X3350" s="83">
        <v>0</v>
      </c>
      <c r="Y3350">
        <v>0</v>
      </c>
      <c r="Z3350" s="83">
        <v>4.32</v>
      </c>
      <c r="AA3350" s="83">
        <v>4.32</v>
      </c>
    </row>
    <row r="3351" spans="1:27" x14ac:dyDescent="0.25">
      <c r="A3351" s="82" t="s">
        <v>1529</v>
      </c>
      <c r="B3351" s="82" t="s">
        <v>1529</v>
      </c>
      <c r="C3351" t="s">
        <v>3313</v>
      </c>
      <c r="D3351" s="82" t="s">
        <v>3122</v>
      </c>
      <c r="E3351" t="s">
        <v>3314</v>
      </c>
      <c r="F3351" s="82" t="s">
        <v>3225</v>
      </c>
      <c r="G3351" t="s">
        <v>2310</v>
      </c>
      <c r="H3351" s="82" t="s">
        <v>3226</v>
      </c>
      <c r="I3351" t="s">
        <v>44</v>
      </c>
      <c r="J3351" s="82" t="s">
        <v>45</v>
      </c>
      <c r="K3351" t="s">
        <v>46</v>
      </c>
      <c r="L3351" t="s">
        <v>47</v>
      </c>
      <c r="M3351" s="82" t="s">
        <v>506</v>
      </c>
      <c r="N3351" t="s">
        <v>507</v>
      </c>
      <c r="O3351" s="82" t="s">
        <v>508</v>
      </c>
      <c r="P3351" s="82" t="s">
        <v>754</v>
      </c>
      <c r="Q3351" s="82" t="s">
        <v>755</v>
      </c>
      <c r="R3351" t="s">
        <v>131</v>
      </c>
      <c r="S3351" s="83">
        <v>578.24</v>
      </c>
      <c r="T3351" s="83">
        <v>0</v>
      </c>
      <c r="U3351" s="83">
        <v>578.24</v>
      </c>
      <c r="V3351" s="83">
        <v>0</v>
      </c>
      <c r="W3351" s="83">
        <v>0</v>
      </c>
      <c r="X3351" s="83">
        <v>0</v>
      </c>
      <c r="Y3351">
        <v>0</v>
      </c>
      <c r="Z3351" s="83">
        <v>57.824000000000005</v>
      </c>
      <c r="AA3351" s="83">
        <v>57.824000000000005</v>
      </c>
    </row>
    <row r="3352" spans="1:27" x14ac:dyDescent="0.25">
      <c r="A3352" s="82" t="s">
        <v>1529</v>
      </c>
      <c r="B3352" s="82" t="s">
        <v>1529</v>
      </c>
      <c r="C3352" t="s">
        <v>3313</v>
      </c>
      <c r="D3352" s="82" t="s">
        <v>3122</v>
      </c>
      <c r="E3352" t="s">
        <v>3314</v>
      </c>
      <c r="F3352" s="82" t="s">
        <v>3225</v>
      </c>
      <c r="G3352" t="s">
        <v>2310</v>
      </c>
      <c r="H3352" s="82" t="s">
        <v>3226</v>
      </c>
      <c r="I3352" t="s">
        <v>44</v>
      </c>
      <c r="J3352" s="82" t="s">
        <v>45</v>
      </c>
      <c r="K3352" t="s">
        <v>100</v>
      </c>
      <c r="L3352" t="s">
        <v>101</v>
      </c>
      <c r="M3352" s="82" t="s">
        <v>401</v>
      </c>
      <c r="N3352" t="s">
        <v>866</v>
      </c>
      <c r="O3352" s="82" t="s">
        <v>1241</v>
      </c>
      <c r="P3352" s="82" t="s">
        <v>2197</v>
      </c>
      <c r="Q3352" s="82" t="s">
        <v>2198</v>
      </c>
      <c r="R3352" t="s">
        <v>131</v>
      </c>
      <c r="S3352" s="83">
        <v>307.91999999999996</v>
      </c>
      <c r="T3352" s="83">
        <v>0</v>
      </c>
      <c r="U3352" s="83">
        <v>307.91999999999996</v>
      </c>
      <c r="V3352" s="83">
        <v>0</v>
      </c>
      <c r="W3352" s="83">
        <v>0</v>
      </c>
      <c r="X3352" s="83">
        <v>0</v>
      </c>
      <c r="Y3352">
        <v>0</v>
      </c>
      <c r="Z3352" s="83">
        <v>30.792000000000002</v>
      </c>
      <c r="AA3352" s="83">
        <v>30.792000000000002</v>
      </c>
    </row>
    <row r="3353" spans="1:27" x14ac:dyDescent="0.25">
      <c r="A3353" s="82" t="s">
        <v>1529</v>
      </c>
      <c r="B3353" s="82" t="s">
        <v>1529</v>
      </c>
      <c r="C3353" t="s">
        <v>3313</v>
      </c>
      <c r="D3353" s="82" t="s">
        <v>3122</v>
      </c>
      <c r="E3353" t="s">
        <v>3314</v>
      </c>
      <c r="F3353" s="82" t="s">
        <v>3225</v>
      </c>
      <c r="G3353" t="s">
        <v>2310</v>
      </c>
      <c r="H3353" s="82" t="s">
        <v>3226</v>
      </c>
      <c r="I3353" t="s">
        <v>44</v>
      </c>
      <c r="J3353" s="82" t="s">
        <v>45</v>
      </c>
      <c r="K3353" t="s">
        <v>100</v>
      </c>
      <c r="L3353" t="s">
        <v>101</v>
      </c>
      <c r="M3353" s="82" t="s">
        <v>401</v>
      </c>
      <c r="N3353" t="s">
        <v>402</v>
      </c>
      <c r="O3353" s="82" t="s">
        <v>836</v>
      </c>
      <c r="P3353" s="82" t="s">
        <v>1800</v>
      </c>
      <c r="Q3353" s="82" t="s">
        <v>1801</v>
      </c>
      <c r="R3353" t="s">
        <v>131</v>
      </c>
      <c r="S3353" s="83">
        <v>172.16</v>
      </c>
      <c r="T3353" s="83">
        <v>0</v>
      </c>
      <c r="U3353" s="83">
        <v>172.16</v>
      </c>
      <c r="V3353" s="83">
        <v>0</v>
      </c>
      <c r="W3353" s="83">
        <v>0</v>
      </c>
      <c r="X3353" s="83">
        <v>0</v>
      </c>
      <c r="Y3353">
        <v>0</v>
      </c>
      <c r="Z3353" s="83">
        <v>17.216000000000001</v>
      </c>
      <c r="AA3353" s="83">
        <v>17.216000000000001</v>
      </c>
    </row>
    <row r="3354" spans="1:27" x14ac:dyDescent="0.25">
      <c r="A3354" s="82" t="s">
        <v>1529</v>
      </c>
      <c r="B3354" s="82" t="s">
        <v>1529</v>
      </c>
      <c r="C3354" t="s">
        <v>3313</v>
      </c>
      <c r="D3354" s="82" t="s">
        <v>3122</v>
      </c>
      <c r="E3354" t="s">
        <v>3314</v>
      </c>
      <c r="F3354" s="82" t="s">
        <v>3225</v>
      </c>
      <c r="G3354" t="s">
        <v>2310</v>
      </c>
      <c r="H3354" s="82" t="s">
        <v>3226</v>
      </c>
      <c r="I3354" t="s">
        <v>44</v>
      </c>
      <c r="J3354" s="82" t="s">
        <v>45</v>
      </c>
      <c r="K3354" t="s">
        <v>102</v>
      </c>
      <c r="L3354" t="s">
        <v>103</v>
      </c>
      <c r="M3354" s="82" t="s">
        <v>516</v>
      </c>
      <c r="N3354" t="s">
        <v>867</v>
      </c>
      <c r="O3354" s="82" t="s">
        <v>868</v>
      </c>
      <c r="P3354" s="82" t="s">
        <v>869</v>
      </c>
      <c r="Q3354" s="82" t="s">
        <v>870</v>
      </c>
      <c r="R3354" t="s">
        <v>131</v>
      </c>
      <c r="S3354" s="83">
        <v>44.25</v>
      </c>
      <c r="T3354" s="83">
        <v>0</v>
      </c>
      <c r="U3354" s="83">
        <v>44.25</v>
      </c>
      <c r="V3354" s="83">
        <v>0</v>
      </c>
      <c r="W3354" s="83">
        <v>0</v>
      </c>
      <c r="X3354" s="83">
        <v>0</v>
      </c>
      <c r="Y3354">
        <v>0</v>
      </c>
      <c r="Z3354" s="83">
        <v>4.4249999999999998</v>
      </c>
      <c r="AA3354" s="83">
        <v>4.4249999999999998</v>
      </c>
    </row>
    <row r="3355" spans="1:27" x14ac:dyDescent="0.25">
      <c r="A3355" s="82" t="s">
        <v>1529</v>
      </c>
      <c r="B3355" s="82" t="s">
        <v>1529</v>
      </c>
      <c r="C3355" t="s">
        <v>3313</v>
      </c>
      <c r="D3355" s="82" t="s">
        <v>3122</v>
      </c>
      <c r="E3355" t="s">
        <v>3314</v>
      </c>
      <c r="F3355" s="82" t="s">
        <v>3225</v>
      </c>
      <c r="G3355" t="s">
        <v>2310</v>
      </c>
      <c r="H3355" s="82" t="s">
        <v>3226</v>
      </c>
      <c r="I3355" t="s">
        <v>44</v>
      </c>
      <c r="J3355" s="82" t="s">
        <v>45</v>
      </c>
      <c r="K3355" t="s">
        <v>66</v>
      </c>
      <c r="L3355" t="s">
        <v>67</v>
      </c>
      <c r="M3355" s="82" t="s">
        <v>782</v>
      </c>
      <c r="N3355" t="s">
        <v>958</v>
      </c>
      <c r="O3355" s="82" t="s">
        <v>959</v>
      </c>
      <c r="P3355" s="82" t="s">
        <v>960</v>
      </c>
      <c r="Q3355" s="82" t="s">
        <v>961</v>
      </c>
      <c r="R3355" t="s">
        <v>131</v>
      </c>
      <c r="S3355" s="83">
        <v>132.47999999999999</v>
      </c>
      <c r="T3355" s="83">
        <v>0</v>
      </c>
      <c r="U3355" s="83">
        <v>132.47999999999999</v>
      </c>
      <c r="V3355" s="83">
        <v>0</v>
      </c>
      <c r="W3355" s="83">
        <v>0</v>
      </c>
      <c r="X3355" s="83">
        <v>0</v>
      </c>
      <c r="Y3355">
        <v>0</v>
      </c>
      <c r="Z3355" s="83">
        <v>13.247999999999999</v>
      </c>
      <c r="AA3355" s="83">
        <v>13.247999999999999</v>
      </c>
    </row>
    <row r="3356" spans="1:27" x14ac:dyDescent="0.25">
      <c r="A3356" s="82" t="s">
        <v>1529</v>
      </c>
      <c r="B3356" s="82" t="s">
        <v>1529</v>
      </c>
      <c r="C3356" t="s">
        <v>3315</v>
      </c>
      <c r="D3356" s="82" t="s">
        <v>3316</v>
      </c>
      <c r="E3356" t="s">
        <v>3317</v>
      </c>
      <c r="F3356" s="82" t="s">
        <v>2727</v>
      </c>
      <c r="G3356" t="s">
        <v>2310</v>
      </c>
      <c r="H3356" s="82" t="s">
        <v>2728</v>
      </c>
      <c r="I3356" t="s">
        <v>68</v>
      </c>
      <c r="J3356" s="82" t="s">
        <v>77</v>
      </c>
      <c r="K3356" t="s">
        <v>78</v>
      </c>
      <c r="L3356" t="s">
        <v>79</v>
      </c>
      <c r="M3356" s="82" t="s">
        <v>790</v>
      </c>
      <c r="N3356" t="s">
        <v>791</v>
      </c>
      <c r="O3356" s="82" t="s">
        <v>792</v>
      </c>
      <c r="P3356" s="82" t="s">
        <v>793</v>
      </c>
      <c r="Q3356" s="82" t="s">
        <v>794</v>
      </c>
      <c r="R3356" t="s">
        <v>131</v>
      </c>
      <c r="S3356" s="83">
        <v>855.36</v>
      </c>
      <c r="T3356" s="83">
        <v>912.3</v>
      </c>
      <c r="U3356" s="83">
        <v>-56.939999999999941</v>
      </c>
      <c r="V3356" s="83">
        <v>0</v>
      </c>
      <c r="W3356" s="83">
        <v>0</v>
      </c>
      <c r="X3356" s="83">
        <v>7.0272543771289611</v>
      </c>
      <c r="Y3356">
        <v>0</v>
      </c>
      <c r="Z3356" s="83">
        <v>-5.6940000000000026</v>
      </c>
      <c r="AA3356" s="83">
        <v>1.3332543771289522</v>
      </c>
    </row>
    <row r="3357" spans="1:27" x14ac:dyDescent="0.25">
      <c r="A3357" s="82" t="s">
        <v>1529</v>
      </c>
      <c r="B3357" s="82" t="s">
        <v>1529</v>
      </c>
      <c r="C3357" t="s">
        <v>3315</v>
      </c>
      <c r="D3357" s="82" t="s">
        <v>3316</v>
      </c>
      <c r="E3357" t="s">
        <v>3317</v>
      </c>
      <c r="F3357" s="82" t="s">
        <v>2727</v>
      </c>
      <c r="G3357" t="s">
        <v>2310</v>
      </c>
      <c r="H3357" s="82" t="s">
        <v>2728</v>
      </c>
      <c r="I3357" t="s">
        <v>68</v>
      </c>
      <c r="J3357" s="82" t="s">
        <v>77</v>
      </c>
      <c r="K3357" t="s">
        <v>88</v>
      </c>
      <c r="L3357" t="s">
        <v>89</v>
      </c>
      <c r="M3357" s="82" t="s">
        <v>3772</v>
      </c>
      <c r="N3357" t="s">
        <v>296</v>
      </c>
      <c r="O3357" s="82" t="s">
        <v>3774</v>
      </c>
      <c r="P3357" s="82" t="s">
        <v>367</v>
      </c>
      <c r="Q3357" s="82" t="s">
        <v>303</v>
      </c>
      <c r="R3357" t="s">
        <v>72</v>
      </c>
      <c r="S3357" s="83">
        <v>0</v>
      </c>
      <c r="T3357" s="83">
        <v>835.8</v>
      </c>
      <c r="U3357" s="83">
        <v>-835.8</v>
      </c>
      <c r="V3357" s="83">
        <v>0</v>
      </c>
      <c r="W3357" s="83">
        <v>0</v>
      </c>
      <c r="X3357" s="83">
        <v>6.4379910209409035</v>
      </c>
      <c r="Y3357">
        <v>0</v>
      </c>
      <c r="Z3357" s="83">
        <v>-83.58</v>
      </c>
      <c r="AA3357" s="83">
        <v>-77.142008979059099</v>
      </c>
    </row>
    <row r="3358" spans="1:27" x14ac:dyDescent="0.25">
      <c r="A3358" s="82" t="s">
        <v>1529</v>
      </c>
      <c r="B3358" s="82" t="s">
        <v>1529</v>
      </c>
      <c r="C3358" t="s">
        <v>3315</v>
      </c>
      <c r="D3358" s="82" t="s">
        <v>3316</v>
      </c>
      <c r="E3358" t="s">
        <v>3317</v>
      </c>
      <c r="F3358" s="82" t="s">
        <v>2727</v>
      </c>
      <c r="G3358" t="s">
        <v>2310</v>
      </c>
      <c r="H3358" s="82" t="s">
        <v>2728</v>
      </c>
      <c r="I3358" t="s">
        <v>68</v>
      </c>
      <c r="J3358" s="82" t="s">
        <v>77</v>
      </c>
      <c r="K3358" t="s">
        <v>88</v>
      </c>
      <c r="L3358" t="s">
        <v>89</v>
      </c>
      <c r="M3358" s="82" t="s">
        <v>3772</v>
      </c>
      <c r="N3358" t="s">
        <v>296</v>
      </c>
      <c r="O3358" s="82" t="s">
        <v>3774</v>
      </c>
      <c r="P3358" s="82" t="s">
        <v>612</v>
      </c>
      <c r="Q3358" s="82" t="s">
        <v>301</v>
      </c>
      <c r="R3358" t="s">
        <v>72</v>
      </c>
      <c r="S3358" s="83">
        <v>0</v>
      </c>
      <c r="T3358" s="83">
        <v>1648.8</v>
      </c>
      <c r="U3358" s="83">
        <v>-1648.8</v>
      </c>
      <c r="V3358" s="83">
        <v>0</v>
      </c>
      <c r="W3358" s="83">
        <v>0</v>
      </c>
      <c r="X3358" s="83">
        <v>12.700358453370857</v>
      </c>
      <c r="Y3358">
        <v>0</v>
      </c>
      <c r="Z3358" s="83">
        <v>-164.88</v>
      </c>
      <c r="AA3358" s="83">
        <v>-152.17964154662914</v>
      </c>
    </row>
    <row r="3359" spans="1:27" x14ac:dyDescent="0.25">
      <c r="A3359" s="82" t="s">
        <v>1529</v>
      </c>
      <c r="B3359" s="82" t="s">
        <v>1529</v>
      </c>
      <c r="C3359" t="s">
        <v>3315</v>
      </c>
      <c r="D3359" s="82" t="s">
        <v>3316</v>
      </c>
      <c r="E3359" t="s">
        <v>3317</v>
      </c>
      <c r="F3359" s="82" t="s">
        <v>2727</v>
      </c>
      <c r="G3359" t="s">
        <v>2310</v>
      </c>
      <c r="H3359" s="82" t="s">
        <v>2728</v>
      </c>
      <c r="I3359" t="s">
        <v>68</v>
      </c>
      <c r="J3359" s="82" t="s">
        <v>77</v>
      </c>
      <c r="K3359" t="s">
        <v>88</v>
      </c>
      <c r="L3359" t="s">
        <v>89</v>
      </c>
      <c r="M3359" s="82" t="s">
        <v>3772</v>
      </c>
      <c r="N3359" t="s">
        <v>296</v>
      </c>
      <c r="O3359" s="82" t="s">
        <v>3774</v>
      </c>
      <c r="P3359" s="82" t="s">
        <v>1609</v>
      </c>
      <c r="Q3359" s="82" t="s">
        <v>368</v>
      </c>
      <c r="R3359" t="s">
        <v>72</v>
      </c>
      <c r="S3359" s="83">
        <v>1014.6</v>
      </c>
      <c r="T3359" s="83">
        <v>0</v>
      </c>
      <c r="U3359" s="83">
        <v>1014.6</v>
      </c>
      <c r="V3359" s="83">
        <v>0</v>
      </c>
      <c r="W3359" s="83">
        <v>0</v>
      </c>
      <c r="X3359" s="83">
        <v>0</v>
      </c>
      <c r="Y3359">
        <v>0</v>
      </c>
      <c r="Z3359" s="83">
        <v>101.46000000000001</v>
      </c>
      <c r="AA3359" s="83">
        <v>101.46000000000001</v>
      </c>
    </row>
    <row r="3360" spans="1:27" x14ac:dyDescent="0.25">
      <c r="A3360" s="82" t="s">
        <v>1529</v>
      </c>
      <c r="B3360" s="82" t="s">
        <v>1529</v>
      </c>
      <c r="C3360" t="s">
        <v>3315</v>
      </c>
      <c r="D3360" s="82" t="s">
        <v>3316</v>
      </c>
      <c r="E3360" t="s">
        <v>3317</v>
      </c>
      <c r="F3360" s="82" t="s">
        <v>2727</v>
      </c>
      <c r="G3360" t="s">
        <v>2310</v>
      </c>
      <c r="H3360" s="82" t="s">
        <v>2728</v>
      </c>
      <c r="I3360" t="s">
        <v>68</v>
      </c>
      <c r="J3360" s="82" t="s">
        <v>77</v>
      </c>
      <c r="K3360" t="s">
        <v>88</v>
      </c>
      <c r="L3360" t="s">
        <v>89</v>
      </c>
      <c r="M3360" s="82" t="s">
        <v>3772</v>
      </c>
      <c r="N3360" t="s">
        <v>296</v>
      </c>
      <c r="O3360" s="82" t="s">
        <v>3774</v>
      </c>
      <c r="P3360" s="82" t="s">
        <v>1828</v>
      </c>
      <c r="Q3360" s="82" t="s">
        <v>299</v>
      </c>
      <c r="R3360" t="s">
        <v>72</v>
      </c>
      <c r="S3360" s="83">
        <v>0</v>
      </c>
      <c r="T3360" s="83">
        <v>807</v>
      </c>
      <c r="U3360" s="83">
        <v>-807</v>
      </c>
      <c r="V3360" s="83">
        <v>0</v>
      </c>
      <c r="W3360" s="83">
        <v>0</v>
      </c>
      <c r="X3360" s="83">
        <v>6.2161506986112824</v>
      </c>
      <c r="Y3360">
        <v>0</v>
      </c>
      <c r="Z3360" s="83">
        <v>-80.7</v>
      </c>
      <c r="AA3360" s="83">
        <v>-74.483849301388716</v>
      </c>
    </row>
    <row r="3361" spans="1:27" x14ac:dyDescent="0.25">
      <c r="A3361" s="82" t="s">
        <v>1529</v>
      </c>
      <c r="B3361" s="82" t="s">
        <v>1529</v>
      </c>
      <c r="C3361" t="s">
        <v>3315</v>
      </c>
      <c r="D3361" s="82" t="s">
        <v>3316</v>
      </c>
      <c r="E3361" t="s">
        <v>3317</v>
      </c>
      <c r="F3361" s="82" t="s">
        <v>2727</v>
      </c>
      <c r="G3361" t="s">
        <v>2310</v>
      </c>
      <c r="H3361" s="82" t="s">
        <v>2728</v>
      </c>
      <c r="I3361" t="s">
        <v>68</v>
      </c>
      <c r="J3361" s="82" t="s">
        <v>77</v>
      </c>
      <c r="K3361" t="s">
        <v>88</v>
      </c>
      <c r="L3361" t="s">
        <v>89</v>
      </c>
      <c r="M3361" s="82" t="s">
        <v>3776</v>
      </c>
      <c r="N3361" t="s">
        <v>238</v>
      </c>
      <c r="O3361" s="82" t="s">
        <v>239</v>
      </c>
      <c r="P3361" s="82" t="s">
        <v>240</v>
      </c>
      <c r="Q3361" s="82" t="s">
        <v>241</v>
      </c>
      <c r="R3361" t="s">
        <v>72</v>
      </c>
      <c r="S3361" s="83">
        <v>0</v>
      </c>
      <c r="T3361" s="83">
        <v>788</v>
      </c>
      <c r="U3361" s="83">
        <v>-788</v>
      </c>
      <c r="V3361" s="83">
        <v>0</v>
      </c>
      <c r="W3361" s="83">
        <v>0</v>
      </c>
      <c r="X3361" s="83">
        <v>6.0697977081854901</v>
      </c>
      <c r="Y3361">
        <v>0</v>
      </c>
      <c r="Z3361" s="83">
        <v>-78.800000000000011</v>
      </c>
      <c r="AA3361" s="83">
        <v>-72.730202291814521</v>
      </c>
    </row>
    <row r="3362" spans="1:27" x14ac:dyDescent="0.25">
      <c r="A3362" s="82" t="s">
        <v>1529</v>
      </c>
      <c r="B3362" s="82" t="s">
        <v>1529</v>
      </c>
      <c r="C3362" t="s">
        <v>3315</v>
      </c>
      <c r="D3362" s="82" t="s">
        <v>3316</v>
      </c>
      <c r="E3362" t="s">
        <v>3317</v>
      </c>
      <c r="F3362" s="82" t="s">
        <v>2727</v>
      </c>
      <c r="G3362" t="s">
        <v>2310</v>
      </c>
      <c r="H3362" s="82" t="s">
        <v>2728</v>
      </c>
      <c r="I3362" t="s">
        <v>68</v>
      </c>
      <c r="J3362" s="82" t="s">
        <v>77</v>
      </c>
      <c r="K3362" t="s">
        <v>88</v>
      </c>
      <c r="L3362" t="s">
        <v>89</v>
      </c>
      <c r="M3362" s="82" t="s">
        <v>3776</v>
      </c>
      <c r="N3362" t="s">
        <v>238</v>
      </c>
      <c r="O3362" s="82" t="s">
        <v>239</v>
      </c>
      <c r="P3362" s="82" t="s">
        <v>242</v>
      </c>
      <c r="Q3362" s="82" t="s">
        <v>243</v>
      </c>
      <c r="R3362" t="s">
        <v>72</v>
      </c>
      <c r="S3362" s="83">
        <v>472.8</v>
      </c>
      <c r="T3362" s="83">
        <v>1891.2</v>
      </c>
      <c r="U3362" s="83">
        <v>-1418.4</v>
      </c>
      <c r="V3362" s="83">
        <v>0</v>
      </c>
      <c r="W3362" s="83">
        <v>0</v>
      </c>
      <c r="X3362" s="83">
        <v>14.567514499645174</v>
      </c>
      <c r="Y3362">
        <v>0</v>
      </c>
      <c r="Z3362" s="83">
        <v>-141.84</v>
      </c>
      <c r="AA3362" s="83">
        <v>-127.27248550035483</v>
      </c>
    </row>
    <row r="3363" spans="1:27" x14ac:dyDescent="0.25">
      <c r="A3363" s="82" t="s">
        <v>1529</v>
      </c>
      <c r="B3363" s="82" t="s">
        <v>1529</v>
      </c>
      <c r="C3363" t="s">
        <v>3315</v>
      </c>
      <c r="D3363" s="82" t="s">
        <v>3316</v>
      </c>
      <c r="E3363" t="s">
        <v>3317</v>
      </c>
      <c r="F3363" s="82" t="s">
        <v>2727</v>
      </c>
      <c r="G3363" t="s">
        <v>2310</v>
      </c>
      <c r="H3363" s="82" t="s">
        <v>2728</v>
      </c>
      <c r="I3363" t="s">
        <v>68</v>
      </c>
      <c r="J3363" s="82" t="s">
        <v>77</v>
      </c>
      <c r="K3363" t="s">
        <v>88</v>
      </c>
      <c r="L3363" t="s">
        <v>89</v>
      </c>
      <c r="M3363" s="82" t="s">
        <v>3776</v>
      </c>
      <c r="N3363" t="s">
        <v>238</v>
      </c>
      <c r="O3363" s="82" t="s">
        <v>239</v>
      </c>
      <c r="P3363" s="82" t="s">
        <v>244</v>
      </c>
      <c r="Q3363" s="82" t="s">
        <v>245</v>
      </c>
      <c r="R3363" t="s">
        <v>72</v>
      </c>
      <c r="S3363" s="83">
        <v>0</v>
      </c>
      <c r="T3363" s="83">
        <v>630.4</v>
      </c>
      <c r="U3363" s="83">
        <v>-630.4</v>
      </c>
      <c r="V3363" s="83">
        <v>0</v>
      </c>
      <c r="W3363" s="83">
        <v>0</v>
      </c>
      <c r="X3363" s="83">
        <v>4.8558381665483914</v>
      </c>
      <c r="Y3363">
        <v>0</v>
      </c>
      <c r="Z3363" s="83">
        <v>-63.04</v>
      </c>
      <c r="AA3363" s="83">
        <v>-58.184161833451611</v>
      </c>
    </row>
    <row r="3364" spans="1:27" x14ac:dyDescent="0.25">
      <c r="A3364" s="82" t="s">
        <v>1529</v>
      </c>
      <c r="B3364" s="82" t="s">
        <v>1529</v>
      </c>
      <c r="C3364" t="s">
        <v>3315</v>
      </c>
      <c r="D3364" s="82" t="s">
        <v>3316</v>
      </c>
      <c r="E3364" t="s">
        <v>3317</v>
      </c>
      <c r="F3364" s="82" t="s">
        <v>2727</v>
      </c>
      <c r="G3364" t="s">
        <v>2310</v>
      </c>
      <c r="H3364" s="82" t="s">
        <v>2728</v>
      </c>
      <c r="I3364" t="s">
        <v>68</v>
      </c>
      <c r="J3364" s="82" t="s">
        <v>69</v>
      </c>
      <c r="K3364" t="s">
        <v>70</v>
      </c>
      <c r="L3364" t="s">
        <v>71</v>
      </c>
      <c r="M3364" s="82" t="s">
        <v>124</v>
      </c>
      <c r="N3364" t="s">
        <v>304</v>
      </c>
      <c r="O3364" s="82" t="s">
        <v>1456</v>
      </c>
      <c r="P3364" s="82" t="s">
        <v>1892</v>
      </c>
      <c r="Q3364" s="82" t="s">
        <v>1344</v>
      </c>
      <c r="R3364" t="s">
        <v>72</v>
      </c>
      <c r="S3364" s="83">
        <v>0</v>
      </c>
      <c r="T3364" s="83">
        <v>8.5500000000000007</v>
      </c>
      <c r="U3364" s="83">
        <v>-8.5500000000000007</v>
      </c>
      <c r="V3364" s="83">
        <v>0</v>
      </c>
      <c r="W3364" s="83">
        <v>0</v>
      </c>
      <c r="X3364" s="83">
        <v>6.5858845691606535E-2</v>
      </c>
      <c r="Y3364">
        <v>0</v>
      </c>
      <c r="Z3364" s="83">
        <v>-0.8550000000000002</v>
      </c>
      <c r="AA3364" s="83">
        <v>-0.78914115430839393</v>
      </c>
    </row>
    <row r="3365" spans="1:27" x14ac:dyDescent="0.25">
      <c r="A3365" s="82" t="s">
        <v>1529</v>
      </c>
      <c r="B3365" s="82" t="s">
        <v>1529</v>
      </c>
      <c r="C3365" t="s">
        <v>3315</v>
      </c>
      <c r="D3365" s="82" t="s">
        <v>3316</v>
      </c>
      <c r="E3365" t="s">
        <v>3317</v>
      </c>
      <c r="F3365" s="82" t="s">
        <v>2727</v>
      </c>
      <c r="G3365" t="s">
        <v>2310</v>
      </c>
      <c r="H3365" s="82" t="s">
        <v>2728</v>
      </c>
      <c r="I3365" t="s">
        <v>44</v>
      </c>
      <c r="J3365" s="82" t="s">
        <v>45</v>
      </c>
      <c r="K3365" t="s">
        <v>46</v>
      </c>
      <c r="L3365" t="s">
        <v>47</v>
      </c>
      <c r="M3365" s="82" t="s">
        <v>506</v>
      </c>
      <c r="N3365" t="s">
        <v>926</v>
      </c>
      <c r="O3365" s="82" t="s">
        <v>818</v>
      </c>
      <c r="P3365" s="82" t="s">
        <v>1206</v>
      </c>
      <c r="Q3365" s="82" t="s">
        <v>1207</v>
      </c>
      <c r="R3365" t="s">
        <v>131</v>
      </c>
      <c r="S3365" s="83">
        <v>14.92</v>
      </c>
      <c r="T3365" s="83">
        <v>0</v>
      </c>
      <c r="U3365" s="83">
        <v>14.92</v>
      </c>
      <c r="V3365" s="83">
        <v>0</v>
      </c>
      <c r="W3365" s="83">
        <v>0</v>
      </c>
      <c r="X3365" s="83">
        <v>0</v>
      </c>
      <c r="Y3365">
        <v>0</v>
      </c>
      <c r="Z3365" s="83">
        <v>1.492</v>
      </c>
      <c r="AA3365" s="83">
        <v>1.492</v>
      </c>
    </row>
    <row r="3366" spans="1:27" x14ac:dyDescent="0.25">
      <c r="A3366" s="82" t="s">
        <v>1529</v>
      </c>
      <c r="B3366" s="82" t="s">
        <v>1529</v>
      </c>
      <c r="C3366" t="s">
        <v>3315</v>
      </c>
      <c r="D3366" s="82" t="s">
        <v>3316</v>
      </c>
      <c r="E3366" t="s">
        <v>3317</v>
      </c>
      <c r="F3366" s="82" t="s">
        <v>2727</v>
      </c>
      <c r="G3366" t="s">
        <v>2310</v>
      </c>
      <c r="H3366" s="82" t="s">
        <v>2728</v>
      </c>
      <c r="I3366" t="s">
        <v>44</v>
      </c>
      <c r="J3366" s="82" t="s">
        <v>45</v>
      </c>
      <c r="K3366" t="s">
        <v>46</v>
      </c>
      <c r="L3366" t="s">
        <v>47</v>
      </c>
      <c r="M3366" s="82" t="s">
        <v>506</v>
      </c>
      <c r="N3366" t="s">
        <v>507</v>
      </c>
      <c r="O3366" s="82" t="s">
        <v>508</v>
      </c>
      <c r="P3366" s="82" t="s">
        <v>795</v>
      </c>
      <c r="Q3366" s="82" t="s">
        <v>796</v>
      </c>
      <c r="R3366" t="s">
        <v>131</v>
      </c>
      <c r="S3366" s="83">
        <v>226.8</v>
      </c>
      <c r="T3366" s="83">
        <v>86.4</v>
      </c>
      <c r="U3366" s="83">
        <v>140.4</v>
      </c>
      <c r="V3366" s="83">
        <v>0</v>
      </c>
      <c r="W3366" s="83">
        <v>0</v>
      </c>
      <c r="X3366" s="83">
        <v>0.66552096698886587</v>
      </c>
      <c r="Y3366">
        <v>0</v>
      </c>
      <c r="Z3366" s="83">
        <v>14.040000000000003</v>
      </c>
      <c r="AA3366" s="83">
        <v>14.705520966988868</v>
      </c>
    </row>
    <row r="3367" spans="1:27" x14ac:dyDescent="0.25">
      <c r="A3367" s="82" t="s">
        <v>1529</v>
      </c>
      <c r="B3367" s="82" t="s">
        <v>1529</v>
      </c>
      <c r="C3367" t="s">
        <v>3315</v>
      </c>
      <c r="D3367" s="82" t="s">
        <v>3316</v>
      </c>
      <c r="E3367" t="s">
        <v>3317</v>
      </c>
      <c r="F3367" s="82" t="s">
        <v>2727</v>
      </c>
      <c r="G3367" t="s">
        <v>2310</v>
      </c>
      <c r="H3367" s="82" t="s">
        <v>2728</v>
      </c>
      <c r="I3367" t="s">
        <v>44</v>
      </c>
      <c r="J3367" s="82" t="s">
        <v>45</v>
      </c>
      <c r="K3367" t="s">
        <v>46</v>
      </c>
      <c r="L3367" t="s">
        <v>47</v>
      </c>
      <c r="M3367" s="82" t="s">
        <v>506</v>
      </c>
      <c r="N3367" t="s">
        <v>507</v>
      </c>
      <c r="O3367" s="82" t="s">
        <v>508</v>
      </c>
      <c r="P3367" s="82" t="s">
        <v>853</v>
      </c>
      <c r="Q3367" s="82" t="s">
        <v>854</v>
      </c>
      <c r="R3367" t="s">
        <v>131</v>
      </c>
      <c r="S3367" s="83">
        <v>184.8</v>
      </c>
      <c r="T3367" s="83">
        <v>138.60000000000002</v>
      </c>
      <c r="U3367" s="83">
        <v>46.199999999999982</v>
      </c>
      <c r="V3367" s="83">
        <v>0</v>
      </c>
      <c r="W3367" s="83">
        <v>0</v>
      </c>
      <c r="X3367" s="83">
        <v>1.0676065512113058</v>
      </c>
      <c r="Y3367">
        <v>0</v>
      </c>
      <c r="Z3367" s="83">
        <v>4.6199999999999983</v>
      </c>
      <c r="AA3367" s="83">
        <v>5.6876065512113039</v>
      </c>
    </row>
    <row r="3368" spans="1:27" x14ac:dyDescent="0.25">
      <c r="A3368" s="82" t="s">
        <v>1529</v>
      </c>
      <c r="B3368" s="82" t="s">
        <v>1529</v>
      </c>
      <c r="C3368" t="s">
        <v>3315</v>
      </c>
      <c r="D3368" s="82" t="s">
        <v>3316</v>
      </c>
      <c r="E3368" t="s">
        <v>3317</v>
      </c>
      <c r="F3368" s="82" t="s">
        <v>2727</v>
      </c>
      <c r="G3368" t="s">
        <v>2310</v>
      </c>
      <c r="H3368" s="82" t="s">
        <v>2728</v>
      </c>
      <c r="I3368" t="s">
        <v>44</v>
      </c>
      <c r="J3368" s="82" t="s">
        <v>45</v>
      </c>
      <c r="K3368" t="s">
        <v>46</v>
      </c>
      <c r="L3368" t="s">
        <v>47</v>
      </c>
      <c r="M3368" s="82" t="s">
        <v>506</v>
      </c>
      <c r="N3368" t="s">
        <v>507</v>
      </c>
      <c r="O3368" s="82" t="s">
        <v>508</v>
      </c>
      <c r="P3368" s="82" t="s">
        <v>768</v>
      </c>
      <c r="Q3368" s="82" t="s">
        <v>769</v>
      </c>
      <c r="R3368" t="s">
        <v>131</v>
      </c>
      <c r="S3368" s="83">
        <v>21</v>
      </c>
      <c r="T3368" s="83">
        <v>84</v>
      </c>
      <c r="U3368" s="83">
        <v>-63</v>
      </c>
      <c r="V3368" s="83">
        <v>0</v>
      </c>
      <c r="W3368" s="83">
        <v>0</v>
      </c>
      <c r="X3368" s="83">
        <v>0.64703427346139741</v>
      </c>
      <c r="Y3368">
        <v>0</v>
      </c>
      <c r="Z3368" s="83">
        <v>-6.3000000000000007</v>
      </c>
      <c r="AA3368" s="83">
        <v>-5.6529657265386035</v>
      </c>
    </row>
    <row r="3369" spans="1:27" x14ac:dyDescent="0.25">
      <c r="A3369" s="82" t="s">
        <v>1529</v>
      </c>
      <c r="B3369" s="82" t="s">
        <v>1529</v>
      </c>
      <c r="C3369" t="s">
        <v>3315</v>
      </c>
      <c r="D3369" s="82" t="s">
        <v>3316</v>
      </c>
      <c r="E3369" t="s">
        <v>3317</v>
      </c>
      <c r="F3369" s="82" t="s">
        <v>2727</v>
      </c>
      <c r="G3369" t="s">
        <v>2310</v>
      </c>
      <c r="H3369" s="82" t="s">
        <v>2728</v>
      </c>
      <c r="I3369" t="s">
        <v>44</v>
      </c>
      <c r="J3369" s="82" t="s">
        <v>45</v>
      </c>
      <c r="K3369" t="s">
        <v>46</v>
      </c>
      <c r="L3369" t="s">
        <v>47</v>
      </c>
      <c r="M3369" s="82" t="s">
        <v>506</v>
      </c>
      <c r="N3369" t="s">
        <v>507</v>
      </c>
      <c r="O3369" s="82" t="s">
        <v>508</v>
      </c>
      <c r="P3369" s="82" t="s">
        <v>772</v>
      </c>
      <c r="Q3369" s="82" t="s">
        <v>773</v>
      </c>
      <c r="R3369" t="s">
        <v>131</v>
      </c>
      <c r="S3369" s="83">
        <v>90</v>
      </c>
      <c r="T3369" s="83">
        <v>45</v>
      </c>
      <c r="U3369" s="83">
        <v>45</v>
      </c>
      <c r="V3369" s="83">
        <v>0</v>
      </c>
      <c r="W3369" s="83">
        <v>0</v>
      </c>
      <c r="X3369" s="83">
        <v>0.34662550364003425</v>
      </c>
      <c r="Y3369">
        <v>0</v>
      </c>
      <c r="Z3369" s="83">
        <v>4.5</v>
      </c>
      <c r="AA3369" s="83">
        <v>4.8466255036400341</v>
      </c>
    </row>
    <row r="3370" spans="1:27" x14ac:dyDescent="0.25">
      <c r="A3370" s="82" t="s">
        <v>1529</v>
      </c>
      <c r="B3370" s="82" t="s">
        <v>1529</v>
      </c>
      <c r="C3370" t="s">
        <v>3315</v>
      </c>
      <c r="D3370" s="82" t="s">
        <v>3316</v>
      </c>
      <c r="E3370" t="s">
        <v>3317</v>
      </c>
      <c r="F3370" s="82" t="s">
        <v>2727</v>
      </c>
      <c r="G3370" t="s">
        <v>2310</v>
      </c>
      <c r="H3370" s="82" t="s">
        <v>2728</v>
      </c>
      <c r="I3370" t="s">
        <v>44</v>
      </c>
      <c r="J3370" s="82" t="s">
        <v>45</v>
      </c>
      <c r="K3370" t="s">
        <v>46</v>
      </c>
      <c r="L3370" t="s">
        <v>47</v>
      </c>
      <c r="M3370" s="82" t="s">
        <v>506</v>
      </c>
      <c r="N3370" t="s">
        <v>507</v>
      </c>
      <c r="O3370" s="82" t="s">
        <v>508</v>
      </c>
      <c r="P3370" s="82" t="s">
        <v>760</v>
      </c>
      <c r="Q3370" s="82" t="s">
        <v>761</v>
      </c>
      <c r="R3370" t="s">
        <v>131</v>
      </c>
      <c r="S3370" s="83">
        <v>127.5</v>
      </c>
      <c r="T3370" s="83">
        <v>76.5</v>
      </c>
      <c r="U3370" s="83">
        <v>51</v>
      </c>
      <c r="V3370" s="83">
        <v>0</v>
      </c>
      <c r="W3370" s="83">
        <v>0</v>
      </c>
      <c r="X3370" s="83">
        <v>0.58926335618805836</v>
      </c>
      <c r="Y3370">
        <v>0</v>
      </c>
      <c r="Z3370" s="83">
        <v>5.0999999999999996</v>
      </c>
      <c r="AA3370" s="83">
        <v>5.689263356188059</v>
      </c>
    </row>
    <row r="3371" spans="1:27" x14ac:dyDescent="0.25">
      <c r="A3371" s="82" t="s">
        <v>1529</v>
      </c>
      <c r="B3371" s="82" t="s">
        <v>1529</v>
      </c>
      <c r="C3371" t="s">
        <v>3315</v>
      </c>
      <c r="D3371" s="82" t="s">
        <v>3316</v>
      </c>
      <c r="E3371" t="s">
        <v>3317</v>
      </c>
      <c r="F3371" s="82" t="s">
        <v>2727</v>
      </c>
      <c r="G3371" t="s">
        <v>2310</v>
      </c>
      <c r="H3371" s="82" t="s">
        <v>2728</v>
      </c>
      <c r="I3371" t="s">
        <v>44</v>
      </c>
      <c r="J3371" s="82" t="s">
        <v>45</v>
      </c>
      <c r="K3371" t="s">
        <v>46</v>
      </c>
      <c r="L3371" t="s">
        <v>47</v>
      </c>
      <c r="M3371" s="82" t="s">
        <v>506</v>
      </c>
      <c r="N3371" t="s">
        <v>507</v>
      </c>
      <c r="O3371" s="82" t="s">
        <v>508</v>
      </c>
      <c r="P3371" s="82" t="s">
        <v>774</v>
      </c>
      <c r="Q3371" s="82" t="s">
        <v>775</v>
      </c>
      <c r="R3371" t="s">
        <v>131</v>
      </c>
      <c r="S3371" s="83">
        <v>112</v>
      </c>
      <c r="T3371" s="83">
        <v>64</v>
      </c>
      <c r="U3371" s="83">
        <v>48</v>
      </c>
      <c r="V3371" s="83">
        <v>0</v>
      </c>
      <c r="W3371" s="83">
        <v>0</v>
      </c>
      <c r="X3371" s="83">
        <v>0.49297849406582656</v>
      </c>
      <c r="Y3371">
        <v>0</v>
      </c>
      <c r="Z3371" s="83">
        <v>4.8000000000000007</v>
      </c>
      <c r="AA3371" s="83">
        <v>5.2929784940658262</v>
      </c>
    </row>
    <row r="3372" spans="1:27" x14ac:dyDescent="0.25">
      <c r="A3372" s="82" t="s">
        <v>1529</v>
      </c>
      <c r="B3372" s="82" t="s">
        <v>1529</v>
      </c>
      <c r="C3372" t="s">
        <v>3315</v>
      </c>
      <c r="D3372" s="82" t="s">
        <v>3316</v>
      </c>
      <c r="E3372" t="s">
        <v>3317</v>
      </c>
      <c r="F3372" s="82" t="s">
        <v>2727</v>
      </c>
      <c r="G3372" t="s">
        <v>2310</v>
      </c>
      <c r="H3372" s="82" t="s">
        <v>2728</v>
      </c>
      <c r="I3372" t="s">
        <v>44</v>
      </c>
      <c r="J3372" s="82" t="s">
        <v>45</v>
      </c>
      <c r="K3372" t="s">
        <v>46</v>
      </c>
      <c r="L3372" t="s">
        <v>47</v>
      </c>
      <c r="M3372" s="82" t="s">
        <v>506</v>
      </c>
      <c r="N3372" t="s">
        <v>507</v>
      </c>
      <c r="O3372" s="82" t="s">
        <v>508</v>
      </c>
      <c r="P3372" s="82" t="s">
        <v>776</v>
      </c>
      <c r="Q3372" s="82" t="s">
        <v>777</v>
      </c>
      <c r="R3372" t="s">
        <v>131</v>
      </c>
      <c r="S3372" s="83">
        <v>337.03999999999996</v>
      </c>
      <c r="T3372" s="83">
        <v>245.12</v>
      </c>
      <c r="U3372" s="83">
        <v>91.919999999999959</v>
      </c>
      <c r="V3372" s="83">
        <v>0</v>
      </c>
      <c r="W3372" s="83">
        <v>0</v>
      </c>
      <c r="X3372" s="83">
        <v>1.8881076322721158</v>
      </c>
      <c r="Y3372">
        <v>0</v>
      </c>
      <c r="Z3372" s="83">
        <v>9.1920000000000002</v>
      </c>
      <c r="AA3372" s="83">
        <v>11.080107632272117</v>
      </c>
    </row>
    <row r="3373" spans="1:27" x14ac:dyDescent="0.25">
      <c r="A3373" s="82" t="s">
        <v>1529</v>
      </c>
      <c r="B3373" s="82" t="s">
        <v>1529</v>
      </c>
      <c r="C3373" t="s">
        <v>3315</v>
      </c>
      <c r="D3373" s="82" t="s">
        <v>3316</v>
      </c>
      <c r="E3373" t="s">
        <v>3317</v>
      </c>
      <c r="F3373" s="82" t="s">
        <v>2727</v>
      </c>
      <c r="G3373" t="s">
        <v>2310</v>
      </c>
      <c r="H3373" s="82" t="s">
        <v>2728</v>
      </c>
      <c r="I3373" t="s">
        <v>44</v>
      </c>
      <c r="J3373" s="82" t="s">
        <v>45</v>
      </c>
      <c r="K3373" t="s">
        <v>46</v>
      </c>
      <c r="L3373" t="s">
        <v>47</v>
      </c>
      <c r="M3373" s="82" t="s">
        <v>506</v>
      </c>
      <c r="N3373" t="s">
        <v>507</v>
      </c>
      <c r="O3373" s="82" t="s">
        <v>508</v>
      </c>
      <c r="P3373" s="82" t="s">
        <v>758</v>
      </c>
      <c r="Q3373" s="82" t="s">
        <v>759</v>
      </c>
      <c r="R3373" t="s">
        <v>131</v>
      </c>
      <c r="S3373" s="83">
        <v>234</v>
      </c>
      <c r="T3373" s="83">
        <v>39</v>
      </c>
      <c r="U3373" s="83">
        <v>195</v>
      </c>
      <c r="V3373" s="83">
        <v>0</v>
      </c>
      <c r="W3373" s="83">
        <v>0</v>
      </c>
      <c r="X3373" s="83">
        <v>0.30040876982136311</v>
      </c>
      <c r="Y3373">
        <v>0</v>
      </c>
      <c r="Z3373" s="83">
        <v>19.5</v>
      </c>
      <c r="AA3373" s="83">
        <v>19.800408769821363</v>
      </c>
    </row>
    <row r="3374" spans="1:27" x14ac:dyDescent="0.25">
      <c r="A3374" s="82" t="s">
        <v>1529</v>
      </c>
      <c r="B3374" s="82" t="s">
        <v>1529</v>
      </c>
      <c r="C3374" t="s">
        <v>3315</v>
      </c>
      <c r="D3374" s="82" t="s">
        <v>3316</v>
      </c>
      <c r="E3374" t="s">
        <v>3317</v>
      </c>
      <c r="F3374" s="82" t="s">
        <v>2727</v>
      </c>
      <c r="G3374" t="s">
        <v>2310</v>
      </c>
      <c r="H3374" s="82" t="s">
        <v>2728</v>
      </c>
      <c r="I3374" t="s">
        <v>44</v>
      </c>
      <c r="J3374" s="82" t="s">
        <v>45</v>
      </c>
      <c r="K3374" t="s">
        <v>46</v>
      </c>
      <c r="L3374" t="s">
        <v>47</v>
      </c>
      <c r="M3374" s="82" t="s">
        <v>506</v>
      </c>
      <c r="N3374" t="s">
        <v>507</v>
      </c>
      <c r="O3374" s="82" t="s">
        <v>508</v>
      </c>
      <c r="P3374" s="82" t="s">
        <v>770</v>
      </c>
      <c r="Q3374" s="82" t="s">
        <v>771</v>
      </c>
      <c r="R3374" t="s">
        <v>131</v>
      </c>
      <c r="S3374" s="83">
        <v>78.75</v>
      </c>
      <c r="T3374" s="83">
        <v>26.25</v>
      </c>
      <c r="U3374" s="83">
        <v>52.5</v>
      </c>
      <c r="V3374" s="83">
        <v>0</v>
      </c>
      <c r="W3374" s="83">
        <v>0</v>
      </c>
      <c r="X3374" s="83">
        <v>0.20219821045668668</v>
      </c>
      <c r="Y3374">
        <v>0</v>
      </c>
      <c r="Z3374" s="83">
        <v>5.25</v>
      </c>
      <c r="AA3374" s="83">
        <v>5.4521982104566868</v>
      </c>
    </row>
    <row r="3375" spans="1:27" x14ac:dyDescent="0.25">
      <c r="A3375" s="82" t="s">
        <v>1529</v>
      </c>
      <c r="B3375" s="82" t="s">
        <v>1529</v>
      </c>
      <c r="C3375" t="s">
        <v>3315</v>
      </c>
      <c r="D3375" s="82" t="s">
        <v>3316</v>
      </c>
      <c r="E3375" t="s">
        <v>3317</v>
      </c>
      <c r="F3375" s="82" t="s">
        <v>2727</v>
      </c>
      <c r="G3375" t="s">
        <v>2310</v>
      </c>
      <c r="H3375" s="82" t="s">
        <v>2728</v>
      </c>
      <c r="I3375" t="s">
        <v>44</v>
      </c>
      <c r="J3375" s="82" t="s">
        <v>45</v>
      </c>
      <c r="K3375" t="s">
        <v>46</v>
      </c>
      <c r="L3375" t="s">
        <v>47</v>
      </c>
      <c r="M3375" s="82" t="s">
        <v>506</v>
      </c>
      <c r="N3375" t="s">
        <v>762</v>
      </c>
      <c r="O3375" s="82" t="s">
        <v>763</v>
      </c>
      <c r="P3375" s="82" t="s">
        <v>778</v>
      </c>
      <c r="Q3375" s="82" t="s">
        <v>779</v>
      </c>
      <c r="R3375" t="s">
        <v>131</v>
      </c>
      <c r="S3375" s="83">
        <v>60</v>
      </c>
      <c r="T3375" s="83">
        <v>60</v>
      </c>
      <c r="U3375" s="83">
        <v>0</v>
      </c>
      <c r="V3375" s="83">
        <v>0</v>
      </c>
      <c r="W3375" s="83">
        <v>0</v>
      </c>
      <c r="X3375" s="83">
        <v>0.46216733818671235</v>
      </c>
      <c r="Y3375">
        <v>0</v>
      </c>
      <c r="Z3375" s="83">
        <v>0</v>
      </c>
      <c r="AA3375" s="83">
        <v>0.46216733818671241</v>
      </c>
    </row>
    <row r="3376" spans="1:27" x14ac:dyDescent="0.25">
      <c r="A3376" s="82" t="s">
        <v>1529</v>
      </c>
      <c r="B3376" s="82" t="s">
        <v>1529</v>
      </c>
      <c r="C3376" t="s">
        <v>3315</v>
      </c>
      <c r="D3376" s="82" t="s">
        <v>3316</v>
      </c>
      <c r="E3376" t="s">
        <v>3317</v>
      </c>
      <c r="F3376" s="82" t="s">
        <v>2727</v>
      </c>
      <c r="G3376" t="s">
        <v>2310</v>
      </c>
      <c r="H3376" s="82" t="s">
        <v>2728</v>
      </c>
      <c r="I3376" t="s">
        <v>44</v>
      </c>
      <c r="J3376" s="82" t="s">
        <v>45</v>
      </c>
      <c r="K3376" t="s">
        <v>46</v>
      </c>
      <c r="L3376" t="s">
        <v>47</v>
      </c>
      <c r="M3376" s="82" t="s">
        <v>506</v>
      </c>
      <c r="N3376" t="s">
        <v>513</v>
      </c>
      <c r="O3376" s="82" t="s">
        <v>1538</v>
      </c>
      <c r="P3376" s="82" t="s">
        <v>514</v>
      </c>
      <c r="Q3376" s="82" t="s">
        <v>515</v>
      </c>
      <c r="R3376" t="s">
        <v>131</v>
      </c>
      <c r="S3376" s="83">
        <v>60</v>
      </c>
      <c r="T3376" s="83">
        <v>90</v>
      </c>
      <c r="U3376" s="83">
        <v>-30</v>
      </c>
      <c r="V3376" s="83">
        <v>0</v>
      </c>
      <c r="W3376" s="83">
        <v>0</v>
      </c>
      <c r="X3376" s="83">
        <v>0.6932510072800685</v>
      </c>
      <c r="Y3376">
        <v>0</v>
      </c>
      <c r="Z3376" s="83">
        <v>-3</v>
      </c>
      <c r="AA3376" s="83">
        <v>-2.3067489927199318</v>
      </c>
    </row>
    <row r="3377" spans="1:27" x14ac:dyDescent="0.25">
      <c r="A3377" s="82" t="s">
        <v>1529</v>
      </c>
      <c r="B3377" s="82" t="s">
        <v>1529</v>
      </c>
      <c r="C3377" t="s">
        <v>3315</v>
      </c>
      <c r="D3377" s="82" t="s">
        <v>3316</v>
      </c>
      <c r="E3377" t="s">
        <v>3317</v>
      </c>
      <c r="F3377" s="82" t="s">
        <v>2727</v>
      </c>
      <c r="G3377" t="s">
        <v>2310</v>
      </c>
      <c r="H3377" s="82" t="s">
        <v>2728</v>
      </c>
      <c r="I3377" t="s">
        <v>44</v>
      </c>
      <c r="J3377" s="82" t="s">
        <v>45</v>
      </c>
      <c r="K3377" t="s">
        <v>46</v>
      </c>
      <c r="L3377" t="s">
        <v>47</v>
      </c>
      <c r="M3377" s="82" t="s">
        <v>320</v>
      </c>
      <c r="N3377" t="s">
        <v>800</v>
      </c>
      <c r="O3377" s="82" t="s">
        <v>1538</v>
      </c>
      <c r="P3377" s="82" t="s">
        <v>978</v>
      </c>
      <c r="Q3377" s="82" t="s">
        <v>979</v>
      </c>
      <c r="R3377" t="s">
        <v>131</v>
      </c>
      <c r="S3377" s="83">
        <v>14</v>
      </c>
      <c r="T3377" s="83">
        <v>0</v>
      </c>
      <c r="U3377" s="83">
        <v>14</v>
      </c>
      <c r="V3377" s="83">
        <v>0</v>
      </c>
      <c r="W3377" s="83">
        <v>0</v>
      </c>
      <c r="X3377" s="83">
        <v>0</v>
      </c>
      <c r="Y3377">
        <v>0</v>
      </c>
      <c r="Z3377" s="83">
        <v>1.4000000000000001</v>
      </c>
      <c r="AA3377" s="83">
        <v>1.4000000000000001</v>
      </c>
    </row>
    <row r="3378" spans="1:27" x14ac:dyDescent="0.25">
      <c r="A3378" s="82" t="s">
        <v>1529</v>
      </c>
      <c r="B3378" s="82" t="s">
        <v>1529</v>
      </c>
      <c r="C3378" t="s">
        <v>3315</v>
      </c>
      <c r="D3378" s="82" t="s">
        <v>3316</v>
      </c>
      <c r="E3378" t="s">
        <v>3317</v>
      </c>
      <c r="F3378" s="82" t="s">
        <v>2727</v>
      </c>
      <c r="G3378" t="s">
        <v>2310</v>
      </c>
      <c r="H3378" s="82" t="s">
        <v>2728</v>
      </c>
      <c r="I3378" t="s">
        <v>44</v>
      </c>
      <c r="J3378" s="82" t="s">
        <v>45</v>
      </c>
      <c r="K3378" t="s">
        <v>46</v>
      </c>
      <c r="L3378" t="s">
        <v>47</v>
      </c>
      <c r="M3378" s="82" t="s">
        <v>320</v>
      </c>
      <c r="N3378" t="s">
        <v>800</v>
      </c>
      <c r="O3378" s="82" t="s">
        <v>801</v>
      </c>
      <c r="P3378" s="82" t="s">
        <v>1082</v>
      </c>
      <c r="Q3378" s="82" t="s">
        <v>1083</v>
      </c>
      <c r="R3378" t="s">
        <v>131</v>
      </c>
      <c r="S3378" s="83">
        <v>14</v>
      </c>
      <c r="T3378" s="83">
        <v>0</v>
      </c>
      <c r="U3378" s="83">
        <v>14</v>
      </c>
      <c r="V3378" s="83">
        <v>0</v>
      </c>
      <c r="W3378" s="83">
        <v>0</v>
      </c>
      <c r="X3378" s="83">
        <v>0</v>
      </c>
      <c r="Y3378">
        <v>0</v>
      </c>
      <c r="Z3378" s="83">
        <v>1.4000000000000001</v>
      </c>
      <c r="AA3378" s="83">
        <v>1.4000000000000001</v>
      </c>
    </row>
    <row r="3379" spans="1:27" x14ac:dyDescent="0.25">
      <c r="A3379" s="82" t="s">
        <v>1529</v>
      </c>
      <c r="B3379" s="82" t="s">
        <v>1529</v>
      </c>
      <c r="C3379" t="s">
        <v>3315</v>
      </c>
      <c r="D3379" s="82" t="s">
        <v>3316</v>
      </c>
      <c r="E3379" t="s">
        <v>3317</v>
      </c>
      <c r="F3379" s="82" t="s">
        <v>2727</v>
      </c>
      <c r="G3379" t="s">
        <v>2310</v>
      </c>
      <c r="H3379" s="82" t="s">
        <v>2728</v>
      </c>
      <c r="I3379" t="s">
        <v>44</v>
      </c>
      <c r="J3379" s="82" t="s">
        <v>45</v>
      </c>
      <c r="K3379" t="s">
        <v>98</v>
      </c>
      <c r="L3379" t="s">
        <v>99</v>
      </c>
      <c r="M3379" s="82" t="s">
        <v>396</v>
      </c>
      <c r="N3379" t="s">
        <v>397</v>
      </c>
      <c r="O3379" s="82" t="s">
        <v>397</v>
      </c>
      <c r="P3379" s="82" t="s">
        <v>1213</v>
      </c>
      <c r="Q3379" s="82" t="s">
        <v>1214</v>
      </c>
      <c r="R3379" t="s">
        <v>131</v>
      </c>
      <c r="S3379" s="83">
        <v>352</v>
      </c>
      <c r="T3379" s="83">
        <v>616</v>
      </c>
      <c r="U3379" s="83">
        <v>-264</v>
      </c>
      <c r="V3379" s="83">
        <v>0</v>
      </c>
      <c r="W3379" s="83">
        <v>0</v>
      </c>
      <c r="X3379" s="83">
        <v>4.7449180053835809</v>
      </c>
      <c r="Y3379">
        <v>0</v>
      </c>
      <c r="Z3379" s="83">
        <v>-26.4</v>
      </c>
      <c r="AA3379" s="83">
        <v>-21.655081994616417</v>
      </c>
    </row>
    <row r="3380" spans="1:27" x14ac:dyDescent="0.25">
      <c r="A3380" s="82" t="s">
        <v>1529</v>
      </c>
      <c r="B3380" s="82" t="s">
        <v>1529</v>
      </c>
      <c r="C3380" t="s">
        <v>3315</v>
      </c>
      <c r="D3380" s="82" t="s">
        <v>3316</v>
      </c>
      <c r="E3380" t="s">
        <v>3317</v>
      </c>
      <c r="F3380" s="82" t="s">
        <v>2727</v>
      </c>
      <c r="G3380" t="s">
        <v>2310</v>
      </c>
      <c r="H3380" s="82" t="s">
        <v>2728</v>
      </c>
      <c r="I3380" t="s">
        <v>44</v>
      </c>
      <c r="J3380" s="82" t="s">
        <v>45</v>
      </c>
      <c r="K3380" t="s">
        <v>98</v>
      </c>
      <c r="L3380" t="s">
        <v>99</v>
      </c>
      <c r="M3380" s="82" t="s">
        <v>396</v>
      </c>
      <c r="N3380" t="s">
        <v>397</v>
      </c>
      <c r="O3380" s="82" t="s">
        <v>397</v>
      </c>
      <c r="P3380" s="82" t="s">
        <v>826</v>
      </c>
      <c r="Q3380" s="82" t="s">
        <v>827</v>
      </c>
      <c r="R3380" t="s">
        <v>131</v>
      </c>
      <c r="S3380" s="83">
        <v>0</v>
      </c>
      <c r="T3380" s="83">
        <v>88</v>
      </c>
      <c r="U3380" s="83">
        <v>-88</v>
      </c>
      <c r="V3380" s="83">
        <v>0</v>
      </c>
      <c r="W3380" s="83">
        <v>0</v>
      </c>
      <c r="X3380" s="83">
        <v>0.6778454293405114</v>
      </c>
      <c r="Y3380">
        <v>0</v>
      </c>
      <c r="Z3380" s="83">
        <v>-8.8000000000000007</v>
      </c>
      <c r="AA3380" s="83">
        <v>-8.1221545706594895</v>
      </c>
    </row>
    <row r="3381" spans="1:27" x14ac:dyDescent="0.25">
      <c r="A3381" s="82" t="s">
        <v>1529</v>
      </c>
      <c r="B3381" s="82" t="s">
        <v>1529</v>
      </c>
      <c r="C3381" t="s">
        <v>3315</v>
      </c>
      <c r="D3381" s="82" t="s">
        <v>3316</v>
      </c>
      <c r="E3381" t="s">
        <v>3317</v>
      </c>
      <c r="F3381" s="82" t="s">
        <v>2727</v>
      </c>
      <c r="G3381" t="s">
        <v>2310</v>
      </c>
      <c r="H3381" s="82" t="s">
        <v>2728</v>
      </c>
      <c r="I3381" t="s">
        <v>44</v>
      </c>
      <c r="J3381" s="82" t="s">
        <v>45</v>
      </c>
      <c r="K3381" t="s">
        <v>98</v>
      </c>
      <c r="L3381" t="s">
        <v>99</v>
      </c>
      <c r="M3381" s="82" t="s">
        <v>396</v>
      </c>
      <c r="N3381" t="s">
        <v>397</v>
      </c>
      <c r="O3381" s="82" t="s">
        <v>397</v>
      </c>
      <c r="P3381" s="82" t="s">
        <v>945</v>
      </c>
      <c r="Q3381" s="82" t="s">
        <v>946</v>
      </c>
      <c r="R3381" t="s">
        <v>131</v>
      </c>
      <c r="S3381" s="83">
        <v>35.200000000000003</v>
      </c>
      <c r="T3381" s="83">
        <v>0</v>
      </c>
      <c r="U3381" s="83">
        <v>35.200000000000003</v>
      </c>
      <c r="V3381" s="83">
        <v>0</v>
      </c>
      <c r="W3381" s="83">
        <v>0</v>
      </c>
      <c r="X3381" s="83">
        <v>0</v>
      </c>
      <c r="Y3381">
        <v>0</v>
      </c>
      <c r="Z3381" s="83">
        <v>3.5200000000000005</v>
      </c>
      <c r="AA3381" s="83">
        <v>3.5200000000000005</v>
      </c>
    </row>
    <row r="3382" spans="1:27" x14ac:dyDescent="0.25">
      <c r="A3382" s="82" t="s">
        <v>1529</v>
      </c>
      <c r="B3382" s="82" t="s">
        <v>1529</v>
      </c>
      <c r="C3382" t="s">
        <v>3315</v>
      </c>
      <c r="D3382" s="82" t="s">
        <v>3316</v>
      </c>
      <c r="E3382" t="s">
        <v>3317</v>
      </c>
      <c r="F3382" s="82" t="s">
        <v>2727</v>
      </c>
      <c r="G3382" t="s">
        <v>2310</v>
      </c>
      <c r="H3382" s="82" t="s">
        <v>2728</v>
      </c>
      <c r="I3382" t="s">
        <v>44</v>
      </c>
      <c r="J3382" s="82" t="s">
        <v>45</v>
      </c>
      <c r="K3382" t="s">
        <v>98</v>
      </c>
      <c r="L3382" t="s">
        <v>99</v>
      </c>
      <c r="M3382" s="82" t="s">
        <v>396</v>
      </c>
      <c r="N3382" t="s">
        <v>397</v>
      </c>
      <c r="O3382" s="82" t="s">
        <v>397</v>
      </c>
      <c r="P3382" s="82" t="s">
        <v>1946</v>
      </c>
      <c r="Q3382" s="82" t="s">
        <v>1947</v>
      </c>
      <c r="R3382" t="s">
        <v>131</v>
      </c>
      <c r="S3382" s="83">
        <v>0</v>
      </c>
      <c r="T3382" s="83">
        <v>264</v>
      </c>
      <c r="U3382" s="83">
        <v>-264</v>
      </c>
      <c r="V3382" s="83">
        <v>0</v>
      </c>
      <c r="W3382" s="83">
        <v>0</v>
      </c>
      <c r="X3382" s="83">
        <v>2.0335362880215344</v>
      </c>
      <c r="Y3382">
        <v>0</v>
      </c>
      <c r="Z3382" s="83">
        <v>-26.400000000000002</v>
      </c>
      <c r="AA3382" s="83">
        <v>-24.366463711978469</v>
      </c>
    </row>
    <row r="3383" spans="1:27" x14ac:dyDescent="0.25">
      <c r="A3383" s="82" t="s">
        <v>1529</v>
      </c>
      <c r="B3383" s="82" t="s">
        <v>1529</v>
      </c>
      <c r="C3383" t="s">
        <v>3315</v>
      </c>
      <c r="D3383" s="82" t="s">
        <v>3316</v>
      </c>
      <c r="E3383" t="s">
        <v>3317</v>
      </c>
      <c r="F3383" s="82" t="s">
        <v>2727</v>
      </c>
      <c r="G3383" t="s">
        <v>2310</v>
      </c>
      <c r="H3383" s="82" t="s">
        <v>2728</v>
      </c>
      <c r="I3383" t="s">
        <v>44</v>
      </c>
      <c r="J3383" s="82" t="s">
        <v>45</v>
      </c>
      <c r="K3383" t="s">
        <v>98</v>
      </c>
      <c r="L3383" t="s">
        <v>99</v>
      </c>
      <c r="M3383" s="82" t="s">
        <v>396</v>
      </c>
      <c r="N3383" t="s">
        <v>947</v>
      </c>
      <c r="O3383" s="82" t="s">
        <v>1502</v>
      </c>
      <c r="P3383" s="82" t="s">
        <v>2729</v>
      </c>
      <c r="Q3383" s="82" t="s">
        <v>2730</v>
      </c>
      <c r="R3383" t="s">
        <v>131</v>
      </c>
      <c r="S3383" s="83">
        <v>387.2</v>
      </c>
      <c r="T3383" s="83">
        <v>290.39999999999998</v>
      </c>
      <c r="U3383" s="83">
        <v>96.800000000000011</v>
      </c>
      <c r="V3383" s="83">
        <v>0</v>
      </c>
      <c r="W3383" s="83">
        <v>0</v>
      </c>
      <c r="X3383" s="83">
        <v>2.2368899168236878</v>
      </c>
      <c r="Y3383">
        <v>0</v>
      </c>
      <c r="Z3383" s="83">
        <v>9.68</v>
      </c>
      <c r="AA3383" s="83">
        <v>11.916889916823688</v>
      </c>
    </row>
    <row r="3384" spans="1:27" x14ac:dyDescent="0.25">
      <c r="A3384" s="82" t="s">
        <v>1529</v>
      </c>
      <c r="B3384" s="82" t="s">
        <v>1529</v>
      </c>
      <c r="C3384" t="s">
        <v>3315</v>
      </c>
      <c r="D3384" s="82" t="s">
        <v>3316</v>
      </c>
      <c r="E3384" t="s">
        <v>3317</v>
      </c>
      <c r="F3384" s="82" t="s">
        <v>2727</v>
      </c>
      <c r="G3384" t="s">
        <v>2310</v>
      </c>
      <c r="H3384" s="82" t="s">
        <v>2728</v>
      </c>
      <c r="I3384" t="s">
        <v>44</v>
      </c>
      <c r="J3384" s="82" t="s">
        <v>45</v>
      </c>
      <c r="K3384" t="s">
        <v>98</v>
      </c>
      <c r="L3384" t="s">
        <v>99</v>
      </c>
      <c r="M3384" s="82" t="s">
        <v>396</v>
      </c>
      <c r="N3384" t="s">
        <v>947</v>
      </c>
      <c r="O3384" s="82" t="s">
        <v>1502</v>
      </c>
      <c r="P3384" s="82" t="s">
        <v>2731</v>
      </c>
      <c r="Q3384" s="82" t="s">
        <v>2732</v>
      </c>
      <c r="R3384" t="s">
        <v>131</v>
      </c>
      <c r="S3384" s="83">
        <v>0</v>
      </c>
      <c r="T3384" s="83">
        <v>193.6</v>
      </c>
      <c r="U3384" s="83">
        <v>-193.6</v>
      </c>
      <c r="V3384" s="83">
        <v>0</v>
      </c>
      <c r="W3384" s="83">
        <v>0</v>
      </c>
      <c r="X3384" s="83">
        <v>1.4912599445491252</v>
      </c>
      <c r="Y3384">
        <v>0</v>
      </c>
      <c r="Z3384" s="83">
        <v>-19.36</v>
      </c>
      <c r="AA3384" s="83">
        <v>-17.868740055450875</v>
      </c>
    </row>
    <row r="3385" spans="1:27" x14ac:dyDescent="0.25">
      <c r="A3385" s="82" t="s">
        <v>1529</v>
      </c>
      <c r="B3385" s="82" t="s">
        <v>1529</v>
      </c>
      <c r="C3385" t="s">
        <v>3315</v>
      </c>
      <c r="D3385" s="82" t="s">
        <v>3316</v>
      </c>
      <c r="E3385" t="s">
        <v>3317</v>
      </c>
      <c r="F3385" s="82" t="s">
        <v>2727</v>
      </c>
      <c r="G3385" t="s">
        <v>2310</v>
      </c>
      <c r="H3385" s="82" t="s">
        <v>2728</v>
      </c>
      <c r="I3385" t="s">
        <v>44</v>
      </c>
      <c r="J3385" s="82" t="s">
        <v>45</v>
      </c>
      <c r="K3385" t="s">
        <v>98</v>
      </c>
      <c r="L3385" t="s">
        <v>99</v>
      </c>
      <c r="M3385" s="82" t="s">
        <v>396</v>
      </c>
      <c r="N3385" t="s">
        <v>947</v>
      </c>
      <c r="O3385" s="82" t="s">
        <v>1502</v>
      </c>
      <c r="P3385" s="82" t="s">
        <v>2344</v>
      </c>
      <c r="Q3385" s="82" t="s">
        <v>2345</v>
      </c>
      <c r="R3385" t="s">
        <v>131</v>
      </c>
      <c r="S3385" s="83">
        <v>0</v>
      </c>
      <c r="T3385" s="83">
        <v>76.8</v>
      </c>
      <c r="U3385" s="83">
        <v>-76.8</v>
      </c>
      <c r="V3385" s="83">
        <v>0</v>
      </c>
      <c r="W3385" s="83">
        <v>0</v>
      </c>
      <c r="X3385" s="83">
        <v>0.59157419287899182</v>
      </c>
      <c r="Y3385">
        <v>0</v>
      </c>
      <c r="Z3385" s="83">
        <v>-7.68</v>
      </c>
      <c r="AA3385" s="83">
        <v>-7.0884258071210082</v>
      </c>
    </row>
    <row r="3386" spans="1:27" x14ac:dyDescent="0.25">
      <c r="A3386" s="82" t="s">
        <v>1529</v>
      </c>
      <c r="B3386" s="82" t="s">
        <v>1529</v>
      </c>
      <c r="C3386" t="s">
        <v>3315</v>
      </c>
      <c r="D3386" s="82" t="s">
        <v>3316</v>
      </c>
      <c r="E3386" t="s">
        <v>3317</v>
      </c>
      <c r="F3386" s="82" t="s">
        <v>2727</v>
      </c>
      <c r="G3386" t="s">
        <v>2310</v>
      </c>
      <c r="H3386" s="82" t="s">
        <v>2728</v>
      </c>
      <c r="I3386" t="s">
        <v>44</v>
      </c>
      <c r="J3386" s="82" t="s">
        <v>45</v>
      </c>
      <c r="K3386" t="s">
        <v>102</v>
      </c>
      <c r="L3386" t="s">
        <v>103</v>
      </c>
      <c r="M3386" s="82" t="s">
        <v>516</v>
      </c>
      <c r="N3386" t="s">
        <v>674</v>
      </c>
      <c r="O3386" s="82" t="s">
        <v>880</v>
      </c>
      <c r="P3386" s="82" t="s">
        <v>3318</v>
      </c>
      <c r="Q3386" s="82" t="s">
        <v>3319</v>
      </c>
      <c r="R3386" t="s">
        <v>131</v>
      </c>
      <c r="S3386" s="83">
        <v>0</v>
      </c>
      <c r="T3386" s="83">
        <v>13.8</v>
      </c>
      <c r="U3386" s="83">
        <v>-13.8</v>
      </c>
      <c r="V3386" s="83">
        <v>0</v>
      </c>
      <c r="W3386" s="83">
        <v>0</v>
      </c>
      <c r="X3386" s="83">
        <v>0.10629848778294385</v>
      </c>
      <c r="Y3386">
        <v>0</v>
      </c>
      <c r="Z3386" s="83">
        <v>-1.3800000000000001</v>
      </c>
      <c r="AA3386" s="83">
        <v>-1.2737015122170563</v>
      </c>
    </row>
    <row r="3387" spans="1:27" x14ac:dyDescent="0.25">
      <c r="A3387" s="82" t="s">
        <v>1529</v>
      </c>
      <c r="B3387" s="82" t="s">
        <v>1529</v>
      </c>
      <c r="C3387" t="s">
        <v>3315</v>
      </c>
      <c r="D3387" s="82" t="s">
        <v>3316</v>
      </c>
      <c r="E3387" t="s">
        <v>3317</v>
      </c>
      <c r="F3387" s="82" t="s">
        <v>2727</v>
      </c>
      <c r="G3387" t="s">
        <v>2310</v>
      </c>
      <c r="H3387" s="82" t="s">
        <v>2728</v>
      </c>
      <c r="I3387" t="s">
        <v>44</v>
      </c>
      <c r="J3387" s="82" t="s">
        <v>45</v>
      </c>
      <c r="K3387" t="s">
        <v>102</v>
      </c>
      <c r="L3387" t="s">
        <v>103</v>
      </c>
      <c r="M3387" s="82" t="s">
        <v>516</v>
      </c>
      <c r="N3387" t="s">
        <v>867</v>
      </c>
      <c r="O3387" s="82" t="s">
        <v>868</v>
      </c>
      <c r="P3387" s="82" t="s">
        <v>869</v>
      </c>
      <c r="Q3387" s="82" t="s">
        <v>870</v>
      </c>
      <c r="R3387" t="s">
        <v>131</v>
      </c>
      <c r="S3387" s="83">
        <v>36.54</v>
      </c>
      <c r="T3387" s="83">
        <v>304.5</v>
      </c>
      <c r="U3387" s="83">
        <v>-267.95999999999998</v>
      </c>
      <c r="V3387" s="83">
        <v>0</v>
      </c>
      <c r="W3387" s="83">
        <v>0</v>
      </c>
      <c r="X3387" s="83">
        <v>2.3454992412975653</v>
      </c>
      <c r="Y3387">
        <v>0</v>
      </c>
      <c r="Z3387" s="83">
        <v>-26.796000000000003</v>
      </c>
      <c r="AA3387" s="83">
        <v>-24.450500758702436</v>
      </c>
    </row>
    <row r="3388" spans="1:27" x14ac:dyDescent="0.25">
      <c r="A3388" s="82" t="s">
        <v>1529</v>
      </c>
      <c r="B3388" s="82" t="s">
        <v>1529</v>
      </c>
      <c r="C3388" t="s">
        <v>3315</v>
      </c>
      <c r="D3388" s="82" t="s">
        <v>3316</v>
      </c>
      <c r="E3388" t="s">
        <v>3317</v>
      </c>
      <c r="F3388" s="82" t="s">
        <v>2727</v>
      </c>
      <c r="G3388" t="s">
        <v>2310</v>
      </c>
      <c r="H3388" s="82" t="s">
        <v>2728</v>
      </c>
      <c r="I3388" t="s">
        <v>44</v>
      </c>
      <c r="J3388" s="82" t="s">
        <v>45</v>
      </c>
      <c r="K3388" t="s">
        <v>102</v>
      </c>
      <c r="L3388" t="s">
        <v>103</v>
      </c>
      <c r="M3388" s="82" t="s">
        <v>516</v>
      </c>
      <c r="N3388" t="s">
        <v>951</v>
      </c>
      <c r="O3388" s="82" t="s">
        <v>952</v>
      </c>
      <c r="P3388" s="82" t="s">
        <v>953</v>
      </c>
      <c r="Q3388" s="82" t="s">
        <v>954</v>
      </c>
      <c r="R3388" t="s">
        <v>131</v>
      </c>
      <c r="S3388" s="83">
        <v>68.400000000000006</v>
      </c>
      <c r="T3388" s="83">
        <v>0</v>
      </c>
      <c r="U3388" s="83">
        <v>68.400000000000006</v>
      </c>
      <c r="V3388" s="83">
        <v>0</v>
      </c>
      <c r="W3388" s="83">
        <v>0</v>
      </c>
      <c r="X3388" s="83">
        <v>0</v>
      </c>
      <c r="Y3388">
        <v>0</v>
      </c>
      <c r="Z3388" s="83">
        <v>6.8400000000000007</v>
      </c>
      <c r="AA3388" s="83">
        <v>6.8400000000000007</v>
      </c>
    </row>
    <row r="3389" spans="1:27" x14ac:dyDescent="0.25">
      <c r="A3389" s="82" t="s">
        <v>1529</v>
      </c>
      <c r="B3389" s="82" t="s">
        <v>1529</v>
      </c>
      <c r="C3389" t="s">
        <v>3315</v>
      </c>
      <c r="D3389" s="82" t="s">
        <v>3316</v>
      </c>
      <c r="E3389" t="s">
        <v>3317</v>
      </c>
      <c r="F3389" s="82" t="s">
        <v>2727</v>
      </c>
      <c r="G3389" t="s">
        <v>2310</v>
      </c>
      <c r="H3389" s="82" t="s">
        <v>2728</v>
      </c>
      <c r="I3389" t="s">
        <v>44</v>
      </c>
      <c r="J3389" s="82" t="s">
        <v>45</v>
      </c>
      <c r="K3389" t="s">
        <v>104</v>
      </c>
      <c r="L3389" t="s">
        <v>105</v>
      </c>
      <c r="M3389" s="82" t="s">
        <v>203</v>
      </c>
      <c r="N3389" t="s">
        <v>204</v>
      </c>
      <c r="O3389" s="82" t="s">
        <v>1511</v>
      </c>
      <c r="P3389" s="82" t="s">
        <v>2229</v>
      </c>
      <c r="Q3389" s="82" t="s">
        <v>2230</v>
      </c>
      <c r="R3389" t="s">
        <v>131</v>
      </c>
      <c r="S3389" s="83">
        <v>48</v>
      </c>
      <c r="T3389" s="83">
        <v>0</v>
      </c>
      <c r="U3389" s="83">
        <v>48</v>
      </c>
      <c r="V3389" s="83">
        <v>0</v>
      </c>
      <c r="W3389" s="83">
        <v>0</v>
      </c>
      <c r="X3389" s="83">
        <v>0</v>
      </c>
      <c r="Y3389">
        <v>0</v>
      </c>
      <c r="Z3389" s="83">
        <v>4.8000000000000007</v>
      </c>
      <c r="AA3389" s="83">
        <v>4.8000000000000007</v>
      </c>
    </row>
    <row r="3390" spans="1:27" x14ac:dyDescent="0.25">
      <c r="A3390" s="82" t="s">
        <v>1529</v>
      </c>
      <c r="B3390" s="82" t="s">
        <v>1529</v>
      </c>
      <c r="C3390" t="s">
        <v>3315</v>
      </c>
      <c r="D3390" s="82" t="s">
        <v>3316</v>
      </c>
      <c r="E3390" t="s">
        <v>3317</v>
      </c>
      <c r="F3390" s="82" t="s">
        <v>2727</v>
      </c>
      <c r="G3390" t="s">
        <v>2310</v>
      </c>
      <c r="H3390" s="82" t="s">
        <v>2728</v>
      </c>
      <c r="I3390" t="s">
        <v>44</v>
      </c>
      <c r="J3390" s="82" t="s">
        <v>45</v>
      </c>
      <c r="K3390" t="s">
        <v>66</v>
      </c>
      <c r="L3390" t="s">
        <v>67</v>
      </c>
      <c r="M3390" s="82" t="s">
        <v>782</v>
      </c>
      <c r="N3390" t="s">
        <v>783</v>
      </c>
      <c r="O3390" s="82" t="s">
        <v>784</v>
      </c>
      <c r="P3390" s="82" t="s">
        <v>785</v>
      </c>
      <c r="Q3390" s="82" t="s">
        <v>786</v>
      </c>
      <c r="R3390" t="s">
        <v>131</v>
      </c>
      <c r="S3390" s="83">
        <v>65.789999999999992</v>
      </c>
      <c r="T3390" s="83">
        <v>115.22</v>
      </c>
      <c r="U3390" s="83">
        <v>-49.430000000000007</v>
      </c>
      <c r="V3390" s="83">
        <v>0</v>
      </c>
      <c r="W3390" s="83">
        <v>0</v>
      </c>
      <c r="X3390" s="83">
        <v>0.88751534509788321</v>
      </c>
      <c r="Y3390">
        <v>0</v>
      </c>
      <c r="Z3390" s="83">
        <v>-4.9430000000000005</v>
      </c>
      <c r="AA3390" s="83">
        <v>-4.0554846549021155</v>
      </c>
    </row>
    <row r="3391" spans="1:27" x14ac:dyDescent="0.25">
      <c r="A3391" s="82" t="s">
        <v>1529</v>
      </c>
      <c r="B3391" s="82" t="s">
        <v>1529</v>
      </c>
      <c r="C3391" t="s">
        <v>3315</v>
      </c>
      <c r="D3391" s="82" t="s">
        <v>3316</v>
      </c>
      <c r="E3391" t="s">
        <v>3317</v>
      </c>
      <c r="F3391" s="82" t="s">
        <v>2727</v>
      </c>
      <c r="G3391" t="s">
        <v>2310</v>
      </c>
      <c r="H3391" s="82" t="s">
        <v>2728</v>
      </c>
      <c r="I3391" t="s">
        <v>44</v>
      </c>
      <c r="J3391" s="82" t="s">
        <v>45</v>
      </c>
      <c r="K3391" t="s">
        <v>66</v>
      </c>
      <c r="L3391" t="s">
        <v>67</v>
      </c>
      <c r="M3391" s="82" t="s">
        <v>782</v>
      </c>
      <c r="N3391" t="s">
        <v>2290</v>
      </c>
      <c r="O3391" s="82" t="s">
        <v>787</v>
      </c>
      <c r="P3391" s="82" t="s">
        <v>2291</v>
      </c>
      <c r="Q3391" s="82" t="s">
        <v>2292</v>
      </c>
      <c r="R3391" t="s">
        <v>131</v>
      </c>
      <c r="S3391" s="83">
        <v>23.88</v>
      </c>
      <c r="T3391" s="83">
        <v>0</v>
      </c>
      <c r="U3391" s="83">
        <v>23.88</v>
      </c>
      <c r="V3391" s="83">
        <v>0</v>
      </c>
      <c r="W3391" s="83">
        <v>0</v>
      </c>
      <c r="X3391" s="83">
        <v>0</v>
      </c>
      <c r="Y3391">
        <v>0</v>
      </c>
      <c r="Z3391" s="83">
        <v>2.3879999999999999</v>
      </c>
      <c r="AA3391" s="83">
        <v>2.3879999999999999</v>
      </c>
    </row>
    <row r="3392" spans="1:27" x14ac:dyDescent="0.25">
      <c r="A3392" s="82" t="s">
        <v>1529</v>
      </c>
      <c r="B3392" s="82" t="s">
        <v>1529</v>
      </c>
      <c r="C3392" t="s">
        <v>3320</v>
      </c>
      <c r="D3392" s="82" t="s">
        <v>2723</v>
      </c>
      <c r="E3392" t="s">
        <v>3321</v>
      </c>
      <c r="F3392" s="82" t="s">
        <v>2745</v>
      </c>
      <c r="G3392" t="s">
        <v>2310</v>
      </c>
      <c r="H3392" s="82" t="s">
        <v>3065</v>
      </c>
      <c r="I3392" t="s">
        <v>68</v>
      </c>
      <c r="J3392" s="82" t="s">
        <v>77</v>
      </c>
      <c r="K3392" t="s">
        <v>78</v>
      </c>
      <c r="L3392" t="s">
        <v>79</v>
      </c>
      <c r="M3392" s="82" t="s">
        <v>790</v>
      </c>
      <c r="N3392" t="s">
        <v>791</v>
      </c>
      <c r="O3392" s="82" t="s">
        <v>792</v>
      </c>
      <c r="P3392" s="82" t="s">
        <v>1726</v>
      </c>
      <c r="Q3392" s="82" t="s">
        <v>1727</v>
      </c>
      <c r="R3392" t="s">
        <v>131</v>
      </c>
      <c r="S3392" s="83">
        <v>0</v>
      </c>
      <c r="T3392" s="83">
        <v>32.65</v>
      </c>
      <c r="U3392" s="83">
        <v>-32.65</v>
      </c>
      <c r="V3392" s="83">
        <v>0</v>
      </c>
      <c r="W3392" s="83">
        <v>0</v>
      </c>
      <c r="X3392" s="83">
        <v>0.25149605986326934</v>
      </c>
      <c r="Y3392">
        <v>0</v>
      </c>
      <c r="Z3392" s="83">
        <v>-3.2650000000000001</v>
      </c>
      <c r="AA3392" s="83">
        <v>-3.0135039401367307</v>
      </c>
    </row>
    <row r="3393" spans="1:27" x14ac:dyDescent="0.25">
      <c r="A3393" s="82" t="s">
        <v>1529</v>
      </c>
      <c r="B3393" s="82" t="s">
        <v>1529</v>
      </c>
      <c r="C3393" t="s">
        <v>3320</v>
      </c>
      <c r="D3393" s="82" t="s">
        <v>2723</v>
      </c>
      <c r="E3393" t="s">
        <v>3321</v>
      </c>
      <c r="F3393" s="82" t="s">
        <v>2745</v>
      </c>
      <c r="G3393" t="s">
        <v>2310</v>
      </c>
      <c r="H3393" s="82" t="s">
        <v>3065</v>
      </c>
      <c r="I3393" t="s">
        <v>59</v>
      </c>
      <c r="J3393" s="82" t="s">
        <v>127</v>
      </c>
      <c r="K3393" t="s">
        <v>75</v>
      </c>
      <c r="L3393" t="s">
        <v>76</v>
      </c>
      <c r="M3393" s="82" t="s">
        <v>133</v>
      </c>
      <c r="N3393" t="s">
        <v>149</v>
      </c>
      <c r="O3393" s="82" t="s">
        <v>150</v>
      </c>
      <c r="P3393" s="82" t="s">
        <v>376</v>
      </c>
      <c r="Q3393" s="82" t="s">
        <v>377</v>
      </c>
      <c r="R3393" t="s">
        <v>131</v>
      </c>
      <c r="S3393" s="83">
        <v>0</v>
      </c>
      <c r="T3393" s="83">
        <v>74.7</v>
      </c>
      <c r="U3393" s="83">
        <v>-74.7</v>
      </c>
      <c r="V3393" s="83">
        <v>0</v>
      </c>
      <c r="W3393" s="83">
        <v>0</v>
      </c>
      <c r="X3393" s="83">
        <v>0.57539833604245694</v>
      </c>
      <c r="Y3393">
        <v>0</v>
      </c>
      <c r="Z3393" s="83">
        <v>-7.4700000000000006</v>
      </c>
      <c r="AA3393" s="83">
        <v>-6.8946016639575438</v>
      </c>
    </row>
    <row r="3394" spans="1:27" x14ac:dyDescent="0.25">
      <c r="A3394" s="82" t="s">
        <v>1529</v>
      </c>
      <c r="B3394" s="82" t="s">
        <v>1529</v>
      </c>
      <c r="C3394" t="s">
        <v>3320</v>
      </c>
      <c r="D3394" s="82" t="s">
        <v>2723</v>
      </c>
      <c r="E3394" t="s">
        <v>3321</v>
      </c>
      <c r="F3394" s="82" t="s">
        <v>2745</v>
      </c>
      <c r="G3394" t="s">
        <v>2310</v>
      </c>
      <c r="H3394" s="82" t="s">
        <v>3065</v>
      </c>
      <c r="I3394" t="s">
        <v>59</v>
      </c>
      <c r="J3394" s="82" t="s">
        <v>127</v>
      </c>
      <c r="K3394" t="s">
        <v>75</v>
      </c>
      <c r="L3394" t="s">
        <v>76</v>
      </c>
      <c r="M3394" s="82" t="s">
        <v>133</v>
      </c>
      <c r="N3394" t="s">
        <v>149</v>
      </c>
      <c r="O3394" s="82" t="s">
        <v>150</v>
      </c>
      <c r="P3394" s="82" t="s">
        <v>1004</v>
      </c>
      <c r="Q3394" s="82" t="s">
        <v>1005</v>
      </c>
      <c r="R3394" t="s">
        <v>131</v>
      </c>
      <c r="S3394" s="83">
        <v>0</v>
      </c>
      <c r="T3394" s="83">
        <v>23.9</v>
      </c>
      <c r="U3394" s="83">
        <v>-23.9</v>
      </c>
      <c r="V3394" s="83">
        <v>0</v>
      </c>
      <c r="W3394" s="83">
        <v>0</v>
      </c>
      <c r="X3394" s="83">
        <v>0.18409665637770711</v>
      </c>
      <c r="Y3394">
        <v>0</v>
      </c>
      <c r="Z3394" s="83">
        <v>-2.39</v>
      </c>
      <c r="AA3394" s="83">
        <v>-2.205903343622293</v>
      </c>
    </row>
    <row r="3395" spans="1:27" x14ac:dyDescent="0.25">
      <c r="A3395" s="82" t="s">
        <v>1529</v>
      </c>
      <c r="B3395" s="82" t="s">
        <v>1529</v>
      </c>
      <c r="C3395" t="s">
        <v>3320</v>
      </c>
      <c r="D3395" s="82" t="s">
        <v>2723</v>
      </c>
      <c r="E3395" t="s">
        <v>3321</v>
      </c>
      <c r="F3395" s="82" t="s">
        <v>2745</v>
      </c>
      <c r="G3395" t="s">
        <v>2310</v>
      </c>
      <c r="H3395" s="82" t="s">
        <v>3065</v>
      </c>
      <c r="I3395" t="s">
        <v>59</v>
      </c>
      <c r="J3395" s="82" t="s">
        <v>193</v>
      </c>
      <c r="K3395" t="s">
        <v>60</v>
      </c>
      <c r="L3395" t="s">
        <v>61</v>
      </c>
      <c r="M3395" s="82" t="s">
        <v>194</v>
      </c>
      <c r="N3395" t="s">
        <v>656</v>
      </c>
      <c r="O3395" s="82" t="s">
        <v>657</v>
      </c>
      <c r="P3395" s="82" t="s">
        <v>1019</v>
      </c>
      <c r="Q3395" s="82" t="s">
        <v>1020</v>
      </c>
      <c r="R3395" t="s">
        <v>131</v>
      </c>
      <c r="S3395" s="83">
        <v>0</v>
      </c>
      <c r="T3395" s="83">
        <v>11.84</v>
      </c>
      <c r="U3395" s="83">
        <v>-11.84</v>
      </c>
      <c r="V3395" s="83">
        <v>0</v>
      </c>
      <c r="W3395" s="83">
        <v>0</v>
      </c>
      <c r="X3395" s="83">
        <v>9.1201021402177909E-2</v>
      </c>
      <c r="Y3395">
        <v>0</v>
      </c>
      <c r="Z3395" s="83">
        <v>-1.1839999999999999</v>
      </c>
      <c r="AA3395" s="83">
        <v>-1.092798978597822</v>
      </c>
    </row>
    <row r="3396" spans="1:27" x14ac:dyDescent="0.25">
      <c r="A3396" s="82" t="s">
        <v>1529</v>
      </c>
      <c r="B3396" s="82" t="s">
        <v>1529</v>
      </c>
      <c r="C3396" t="s">
        <v>3320</v>
      </c>
      <c r="D3396" s="82" t="s">
        <v>2723</v>
      </c>
      <c r="E3396" t="s">
        <v>3321</v>
      </c>
      <c r="F3396" s="82" t="s">
        <v>2745</v>
      </c>
      <c r="G3396" t="s">
        <v>2310</v>
      </c>
      <c r="H3396" s="82" t="s">
        <v>3065</v>
      </c>
      <c r="I3396" t="s">
        <v>59</v>
      </c>
      <c r="J3396" s="82" t="s">
        <v>193</v>
      </c>
      <c r="K3396" t="s">
        <v>60</v>
      </c>
      <c r="L3396" t="s">
        <v>61</v>
      </c>
      <c r="M3396" s="82" t="s">
        <v>194</v>
      </c>
      <c r="N3396" t="s">
        <v>656</v>
      </c>
      <c r="O3396" s="82" t="s">
        <v>657</v>
      </c>
      <c r="P3396" s="82" t="s">
        <v>658</v>
      </c>
      <c r="Q3396" s="82" t="s">
        <v>659</v>
      </c>
      <c r="R3396" t="s">
        <v>131</v>
      </c>
      <c r="S3396" s="83">
        <v>26.81</v>
      </c>
      <c r="T3396" s="83">
        <v>0</v>
      </c>
      <c r="U3396" s="83">
        <v>26.81</v>
      </c>
      <c r="V3396" s="83">
        <v>0</v>
      </c>
      <c r="W3396" s="83">
        <v>0</v>
      </c>
      <c r="X3396" s="83">
        <v>0</v>
      </c>
      <c r="Y3396">
        <v>0</v>
      </c>
      <c r="Z3396" s="83">
        <v>2.681</v>
      </c>
      <c r="AA3396" s="83">
        <v>2.681</v>
      </c>
    </row>
    <row r="3397" spans="1:27" x14ac:dyDescent="0.25">
      <c r="A3397" s="82" t="s">
        <v>1529</v>
      </c>
      <c r="B3397" s="82" t="s">
        <v>1529</v>
      </c>
      <c r="C3397" t="s">
        <v>3320</v>
      </c>
      <c r="D3397" s="82" t="s">
        <v>2723</v>
      </c>
      <c r="E3397" t="s">
        <v>3321</v>
      </c>
      <c r="F3397" s="82" t="s">
        <v>2745</v>
      </c>
      <c r="G3397" t="s">
        <v>2310</v>
      </c>
      <c r="H3397" s="82" t="s">
        <v>3065</v>
      </c>
      <c r="I3397" t="s">
        <v>59</v>
      </c>
      <c r="J3397" s="82" t="s">
        <v>193</v>
      </c>
      <c r="K3397" t="s">
        <v>60</v>
      </c>
      <c r="L3397" t="s">
        <v>61</v>
      </c>
      <c r="M3397" s="82" t="s">
        <v>194</v>
      </c>
      <c r="N3397" t="s">
        <v>750</v>
      </c>
      <c r="O3397" s="82" t="s">
        <v>751</v>
      </c>
      <c r="P3397" s="82" t="s">
        <v>883</v>
      </c>
      <c r="Q3397" s="82" t="s">
        <v>884</v>
      </c>
      <c r="R3397" t="s">
        <v>131</v>
      </c>
      <c r="S3397" s="83">
        <v>30.82</v>
      </c>
      <c r="T3397" s="83">
        <v>0</v>
      </c>
      <c r="U3397" s="83">
        <v>30.82</v>
      </c>
      <c r="V3397" s="83">
        <v>0</v>
      </c>
      <c r="W3397" s="83">
        <v>0</v>
      </c>
      <c r="X3397" s="83">
        <v>0</v>
      </c>
      <c r="Y3397">
        <v>0</v>
      </c>
      <c r="Z3397" s="83">
        <v>3.0820000000000003</v>
      </c>
      <c r="AA3397" s="83">
        <v>3.0820000000000003</v>
      </c>
    </row>
    <row r="3398" spans="1:27" x14ac:dyDescent="0.25">
      <c r="A3398" s="82" t="s">
        <v>1529</v>
      </c>
      <c r="B3398" s="82" t="s">
        <v>1529</v>
      </c>
      <c r="C3398" t="s">
        <v>3320</v>
      </c>
      <c r="D3398" s="82" t="s">
        <v>2723</v>
      </c>
      <c r="E3398" t="s">
        <v>3321</v>
      </c>
      <c r="F3398" s="82" t="s">
        <v>2745</v>
      </c>
      <c r="G3398" t="s">
        <v>2310</v>
      </c>
      <c r="H3398" s="82" t="s">
        <v>3065</v>
      </c>
      <c r="I3398" t="s">
        <v>59</v>
      </c>
      <c r="J3398" s="82" t="s">
        <v>193</v>
      </c>
      <c r="K3398" t="s">
        <v>60</v>
      </c>
      <c r="L3398" t="s">
        <v>61</v>
      </c>
      <c r="M3398" s="82" t="s">
        <v>194</v>
      </c>
      <c r="N3398" t="s">
        <v>750</v>
      </c>
      <c r="O3398" s="82" t="s">
        <v>751</v>
      </c>
      <c r="P3398" s="82" t="s">
        <v>892</v>
      </c>
      <c r="Q3398" s="82" t="s">
        <v>893</v>
      </c>
      <c r="R3398" t="s">
        <v>131</v>
      </c>
      <c r="S3398" s="83">
        <v>0</v>
      </c>
      <c r="T3398" s="83">
        <v>30.24</v>
      </c>
      <c r="U3398" s="83">
        <v>-30.24</v>
      </c>
      <c r="V3398" s="83">
        <v>0</v>
      </c>
      <c r="W3398" s="83">
        <v>0</v>
      </c>
      <c r="X3398" s="83">
        <v>0.23293233844610303</v>
      </c>
      <c r="Y3398">
        <v>0</v>
      </c>
      <c r="Z3398" s="83">
        <v>-3.024</v>
      </c>
      <c r="AA3398" s="83">
        <v>-2.791067661553897</v>
      </c>
    </row>
    <row r="3399" spans="1:27" x14ac:dyDescent="0.25">
      <c r="A3399" s="82" t="s">
        <v>1529</v>
      </c>
      <c r="B3399" s="82" t="s">
        <v>1529</v>
      </c>
      <c r="C3399" t="s">
        <v>3320</v>
      </c>
      <c r="D3399" s="82" t="s">
        <v>2723</v>
      </c>
      <c r="E3399" t="s">
        <v>3321</v>
      </c>
      <c r="F3399" s="82" t="s">
        <v>2745</v>
      </c>
      <c r="G3399" t="s">
        <v>2310</v>
      </c>
      <c r="H3399" s="82" t="s">
        <v>3065</v>
      </c>
      <c r="I3399" t="s">
        <v>59</v>
      </c>
      <c r="J3399" s="82" t="s">
        <v>193</v>
      </c>
      <c r="K3399" t="s">
        <v>60</v>
      </c>
      <c r="L3399" t="s">
        <v>61</v>
      </c>
      <c r="M3399" s="82" t="s">
        <v>194</v>
      </c>
      <c r="N3399" t="s">
        <v>750</v>
      </c>
      <c r="O3399" s="82" t="s">
        <v>751</v>
      </c>
      <c r="P3399" s="82" t="s">
        <v>1152</v>
      </c>
      <c r="Q3399" s="82" t="s">
        <v>1153</v>
      </c>
      <c r="R3399" t="s">
        <v>131</v>
      </c>
      <c r="S3399" s="83">
        <v>64.44</v>
      </c>
      <c r="T3399" s="83">
        <v>86.760000000000019</v>
      </c>
      <c r="U3399" s="83">
        <v>-22.320000000000022</v>
      </c>
      <c r="V3399" s="83">
        <v>0</v>
      </c>
      <c r="W3399" s="83">
        <v>0</v>
      </c>
      <c r="X3399" s="83">
        <v>0.66829397101798627</v>
      </c>
      <c r="Y3399">
        <v>0</v>
      </c>
      <c r="Z3399" s="83">
        <v>-2.232000000000002</v>
      </c>
      <c r="AA3399" s="83">
        <v>-1.5637060289820157</v>
      </c>
    </row>
    <row r="3400" spans="1:27" x14ac:dyDescent="0.25">
      <c r="A3400" s="82" t="s">
        <v>1529</v>
      </c>
      <c r="B3400" s="82" t="s">
        <v>1529</v>
      </c>
      <c r="C3400" t="s">
        <v>3320</v>
      </c>
      <c r="D3400" s="82" t="s">
        <v>2723</v>
      </c>
      <c r="E3400" t="s">
        <v>3321</v>
      </c>
      <c r="F3400" s="82" t="s">
        <v>2745</v>
      </c>
      <c r="G3400" t="s">
        <v>2310</v>
      </c>
      <c r="H3400" s="82" t="s">
        <v>3065</v>
      </c>
      <c r="I3400" t="s">
        <v>59</v>
      </c>
      <c r="J3400" s="82" t="s">
        <v>193</v>
      </c>
      <c r="K3400" t="s">
        <v>60</v>
      </c>
      <c r="L3400" t="s">
        <v>61</v>
      </c>
      <c r="M3400" s="82" t="s">
        <v>194</v>
      </c>
      <c r="N3400" t="s">
        <v>750</v>
      </c>
      <c r="O3400" s="82" t="s">
        <v>751</v>
      </c>
      <c r="P3400" s="82" t="s">
        <v>1154</v>
      </c>
      <c r="Q3400" s="82" t="s">
        <v>1155</v>
      </c>
      <c r="R3400" t="s">
        <v>131</v>
      </c>
      <c r="S3400" s="83">
        <v>8.11</v>
      </c>
      <c r="T3400" s="83">
        <v>0</v>
      </c>
      <c r="U3400" s="83">
        <v>8.11</v>
      </c>
      <c r="V3400" s="83">
        <v>0</v>
      </c>
      <c r="W3400" s="83">
        <v>0</v>
      </c>
      <c r="X3400" s="83">
        <v>0</v>
      </c>
      <c r="Y3400">
        <v>0</v>
      </c>
      <c r="Z3400" s="83">
        <v>0.81099999999999994</v>
      </c>
      <c r="AA3400" s="83">
        <v>0.81099999999999994</v>
      </c>
    </row>
    <row r="3401" spans="1:27" x14ac:dyDescent="0.25">
      <c r="A3401" s="82" t="s">
        <v>1529</v>
      </c>
      <c r="B3401" s="82" t="s">
        <v>1529</v>
      </c>
      <c r="C3401" t="s">
        <v>3320</v>
      </c>
      <c r="D3401" s="82" t="s">
        <v>2723</v>
      </c>
      <c r="E3401" t="s">
        <v>3321</v>
      </c>
      <c r="F3401" s="82" t="s">
        <v>2745</v>
      </c>
      <c r="G3401" t="s">
        <v>2310</v>
      </c>
      <c r="H3401" s="82" t="s">
        <v>3065</v>
      </c>
      <c r="I3401" t="s">
        <v>59</v>
      </c>
      <c r="J3401" s="82" t="s">
        <v>193</v>
      </c>
      <c r="K3401" t="s">
        <v>60</v>
      </c>
      <c r="L3401" t="s">
        <v>61</v>
      </c>
      <c r="M3401" s="82" t="s">
        <v>194</v>
      </c>
      <c r="N3401" t="s">
        <v>750</v>
      </c>
      <c r="O3401" s="82" t="s">
        <v>751</v>
      </c>
      <c r="P3401" s="82" t="s">
        <v>3592</v>
      </c>
      <c r="Q3401" s="82" t="s">
        <v>3593</v>
      </c>
      <c r="R3401" t="s">
        <v>131</v>
      </c>
      <c r="S3401" s="83">
        <v>40.76</v>
      </c>
      <c r="T3401" s="83">
        <v>0</v>
      </c>
      <c r="U3401" s="83">
        <v>40.76</v>
      </c>
      <c r="V3401" s="83">
        <v>0</v>
      </c>
      <c r="W3401" s="83">
        <v>0</v>
      </c>
      <c r="X3401" s="83">
        <v>0</v>
      </c>
      <c r="Y3401">
        <v>0</v>
      </c>
      <c r="Z3401" s="83">
        <v>4.0759999999999996</v>
      </c>
      <c r="AA3401" s="83">
        <v>4.0759999999999996</v>
      </c>
    </row>
    <row r="3402" spans="1:27" x14ac:dyDescent="0.25">
      <c r="A3402" s="82" t="s">
        <v>1529</v>
      </c>
      <c r="B3402" s="82" t="s">
        <v>1529</v>
      </c>
      <c r="C3402" t="s">
        <v>3320</v>
      </c>
      <c r="D3402" s="82" t="s">
        <v>2723</v>
      </c>
      <c r="E3402" t="s">
        <v>3321</v>
      </c>
      <c r="F3402" s="82" t="s">
        <v>2745</v>
      </c>
      <c r="G3402" t="s">
        <v>2310</v>
      </c>
      <c r="H3402" s="82" t="s">
        <v>3065</v>
      </c>
      <c r="I3402" t="s">
        <v>59</v>
      </c>
      <c r="J3402" s="82" t="s">
        <v>193</v>
      </c>
      <c r="K3402" t="s">
        <v>60</v>
      </c>
      <c r="L3402" t="s">
        <v>61</v>
      </c>
      <c r="M3402" s="82" t="s">
        <v>194</v>
      </c>
      <c r="N3402" t="s">
        <v>199</v>
      </c>
      <c r="O3402" s="82" t="s">
        <v>200</v>
      </c>
      <c r="P3402" s="82" t="s">
        <v>389</v>
      </c>
      <c r="Q3402" s="82" t="s">
        <v>390</v>
      </c>
      <c r="R3402" t="s">
        <v>131</v>
      </c>
      <c r="S3402" s="83">
        <v>12.9</v>
      </c>
      <c r="T3402" s="83">
        <v>13.03</v>
      </c>
      <c r="U3402" s="83">
        <v>-0.12999999999999901</v>
      </c>
      <c r="V3402" s="83">
        <v>0</v>
      </c>
      <c r="W3402" s="83">
        <v>0</v>
      </c>
      <c r="X3402" s="83">
        <v>0.10036734027621437</v>
      </c>
      <c r="Y3402">
        <v>0</v>
      </c>
      <c r="Z3402" s="83">
        <v>-1.2999999999999901E-2</v>
      </c>
      <c r="AA3402" s="83">
        <v>8.7367340276214511E-2</v>
      </c>
    </row>
    <row r="3403" spans="1:27" x14ac:dyDescent="0.25">
      <c r="A3403" s="82" t="s">
        <v>1529</v>
      </c>
      <c r="B3403" s="82" t="s">
        <v>1529</v>
      </c>
      <c r="C3403" t="s">
        <v>3320</v>
      </c>
      <c r="D3403" s="82" t="s">
        <v>2723</v>
      </c>
      <c r="E3403" t="s">
        <v>3321</v>
      </c>
      <c r="F3403" s="82" t="s">
        <v>2745</v>
      </c>
      <c r="G3403" t="s">
        <v>2310</v>
      </c>
      <c r="H3403" s="82" t="s">
        <v>3065</v>
      </c>
      <c r="I3403" t="s">
        <v>59</v>
      </c>
      <c r="J3403" s="82" t="s">
        <v>193</v>
      </c>
      <c r="K3403" t="s">
        <v>60</v>
      </c>
      <c r="L3403" t="s">
        <v>61</v>
      </c>
      <c r="M3403" s="82" t="s">
        <v>194</v>
      </c>
      <c r="N3403" t="s">
        <v>199</v>
      </c>
      <c r="O3403" s="82" t="s">
        <v>200</v>
      </c>
      <c r="P3403" s="82" t="s">
        <v>2216</v>
      </c>
      <c r="Q3403" s="82" t="s">
        <v>2217</v>
      </c>
      <c r="R3403" t="s">
        <v>131</v>
      </c>
      <c r="S3403" s="83">
        <v>14.99</v>
      </c>
      <c r="T3403" s="83">
        <v>0</v>
      </c>
      <c r="U3403" s="83">
        <v>14.99</v>
      </c>
      <c r="V3403" s="83">
        <v>0</v>
      </c>
      <c r="W3403" s="83">
        <v>0</v>
      </c>
      <c r="X3403" s="83">
        <v>0</v>
      </c>
      <c r="Y3403">
        <v>0</v>
      </c>
      <c r="Z3403" s="83">
        <v>1.4990000000000001</v>
      </c>
      <c r="AA3403" s="83">
        <v>1.4990000000000001</v>
      </c>
    </row>
    <row r="3404" spans="1:27" x14ac:dyDescent="0.25">
      <c r="A3404" s="82" t="s">
        <v>1529</v>
      </c>
      <c r="B3404" s="82" t="s">
        <v>1529</v>
      </c>
      <c r="C3404" t="s">
        <v>3320</v>
      </c>
      <c r="D3404" s="82" t="s">
        <v>2723</v>
      </c>
      <c r="E3404" t="s">
        <v>3321</v>
      </c>
      <c r="F3404" s="82" t="s">
        <v>2745</v>
      </c>
      <c r="G3404" t="s">
        <v>2310</v>
      </c>
      <c r="H3404" s="82" t="s">
        <v>3065</v>
      </c>
      <c r="I3404" t="s">
        <v>59</v>
      </c>
      <c r="J3404" s="82" t="s">
        <v>193</v>
      </c>
      <c r="K3404" t="s">
        <v>60</v>
      </c>
      <c r="L3404" t="s">
        <v>61</v>
      </c>
      <c r="M3404" s="82" t="s">
        <v>194</v>
      </c>
      <c r="N3404" t="s">
        <v>347</v>
      </c>
      <c r="O3404" s="82" t="s">
        <v>348</v>
      </c>
      <c r="P3404" s="82" t="s">
        <v>1158</v>
      </c>
      <c r="Q3404" s="82" t="s">
        <v>1159</v>
      </c>
      <c r="R3404" t="s">
        <v>131</v>
      </c>
      <c r="S3404" s="83">
        <v>0</v>
      </c>
      <c r="T3404" s="83">
        <v>9.66</v>
      </c>
      <c r="U3404" s="83">
        <v>-9.66</v>
      </c>
      <c r="V3404" s="83">
        <v>0</v>
      </c>
      <c r="W3404" s="83">
        <v>0</v>
      </c>
      <c r="X3404" s="83">
        <v>7.4408941448060692E-2</v>
      </c>
      <c r="Y3404">
        <v>0</v>
      </c>
      <c r="Z3404" s="83">
        <v>-0.96600000000000008</v>
      </c>
      <c r="AA3404" s="83">
        <v>-0.89159105855193943</v>
      </c>
    </row>
    <row r="3405" spans="1:27" x14ac:dyDescent="0.25">
      <c r="A3405" s="82" t="s">
        <v>1529</v>
      </c>
      <c r="B3405" s="82" t="s">
        <v>1529</v>
      </c>
      <c r="C3405" t="s">
        <v>3320</v>
      </c>
      <c r="D3405" s="82" t="s">
        <v>2723</v>
      </c>
      <c r="E3405" t="s">
        <v>3321</v>
      </c>
      <c r="F3405" s="82" t="s">
        <v>2745</v>
      </c>
      <c r="G3405" t="s">
        <v>2310</v>
      </c>
      <c r="H3405" s="82" t="s">
        <v>3065</v>
      </c>
      <c r="I3405" t="s">
        <v>59</v>
      </c>
      <c r="J3405" s="82" t="s">
        <v>193</v>
      </c>
      <c r="K3405" t="s">
        <v>60</v>
      </c>
      <c r="L3405" t="s">
        <v>61</v>
      </c>
      <c r="M3405" s="82" t="s">
        <v>194</v>
      </c>
      <c r="N3405" t="s">
        <v>347</v>
      </c>
      <c r="O3405" s="82" t="s">
        <v>348</v>
      </c>
      <c r="P3405" s="82" t="s">
        <v>349</v>
      </c>
      <c r="Q3405" s="82" t="s">
        <v>350</v>
      </c>
      <c r="R3405" t="s">
        <v>131</v>
      </c>
      <c r="S3405" s="83">
        <v>16.16</v>
      </c>
      <c r="T3405" s="83">
        <v>0</v>
      </c>
      <c r="U3405" s="83">
        <v>16.16</v>
      </c>
      <c r="V3405" s="83">
        <v>0</v>
      </c>
      <c r="W3405" s="83">
        <v>0</v>
      </c>
      <c r="X3405" s="83">
        <v>0</v>
      </c>
      <c r="Y3405">
        <v>0</v>
      </c>
      <c r="Z3405" s="83">
        <v>1.6160000000000001</v>
      </c>
      <c r="AA3405" s="83">
        <v>1.6160000000000001</v>
      </c>
    </row>
    <row r="3406" spans="1:27" x14ac:dyDescent="0.25">
      <c r="A3406" s="82" t="s">
        <v>1529</v>
      </c>
      <c r="B3406" s="82" t="s">
        <v>1529</v>
      </c>
      <c r="C3406" t="s">
        <v>3320</v>
      </c>
      <c r="D3406" s="82" t="s">
        <v>2723</v>
      </c>
      <c r="E3406" t="s">
        <v>3321</v>
      </c>
      <c r="F3406" s="82" t="s">
        <v>2745</v>
      </c>
      <c r="G3406" t="s">
        <v>2310</v>
      </c>
      <c r="H3406" s="82" t="s">
        <v>3065</v>
      </c>
      <c r="I3406" t="s">
        <v>59</v>
      </c>
      <c r="J3406" s="82" t="s">
        <v>193</v>
      </c>
      <c r="K3406" t="s">
        <v>60</v>
      </c>
      <c r="L3406" t="s">
        <v>61</v>
      </c>
      <c r="M3406" s="82" t="s">
        <v>194</v>
      </c>
      <c r="N3406" t="s">
        <v>311</v>
      </c>
      <c r="O3406" s="82" t="s">
        <v>894</v>
      </c>
      <c r="P3406" s="82" t="s">
        <v>1021</v>
      </c>
      <c r="Q3406" s="82" t="s">
        <v>1022</v>
      </c>
      <c r="R3406" t="s">
        <v>131</v>
      </c>
      <c r="S3406" s="83">
        <v>34.4</v>
      </c>
      <c r="T3406" s="83">
        <v>0</v>
      </c>
      <c r="U3406" s="83">
        <v>34.4</v>
      </c>
      <c r="V3406" s="83">
        <v>0</v>
      </c>
      <c r="W3406" s="83">
        <v>0</v>
      </c>
      <c r="X3406" s="83">
        <v>0</v>
      </c>
      <c r="Y3406">
        <v>0</v>
      </c>
      <c r="Z3406" s="83">
        <v>3.44</v>
      </c>
      <c r="AA3406" s="83">
        <v>3.44</v>
      </c>
    </row>
    <row r="3407" spans="1:27" x14ac:dyDescent="0.25">
      <c r="A3407" s="82" t="s">
        <v>1529</v>
      </c>
      <c r="B3407" s="82" t="s">
        <v>1529</v>
      </c>
      <c r="C3407" t="s">
        <v>3320</v>
      </c>
      <c r="D3407" s="82" t="s">
        <v>2723</v>
      </c>
      <c r="E3407" t="s">
        <v>3321</v>
      </c>
      <c r="F3407" s="82" t="s">
        <v>2745</v>
      </c>
      <c r="G3407" t="s">
        <v>2310</v>
      </c>
      <c r="H3407" s="82" t="s">
        <v>3065</v>
      </c>
      <c r="I3407" t="s">
        <v>59</v>
      </c>
      <c r="J3407" s="82" t="s">
        <v>193</v>
      </c>
      <c r="K3407" t="s">
        <v>60</v>
      </c>
      <c r="L3407" t="s">
        <v>61</v>
      </c>
      <c r="M3407" s="82" t="s">
        <v>194</v>
      </c>
      <c r="N3407" t="s">
        <v>311</v>
      </c>
      <c r="O3407" s="82" t="s">
        <v>894</v>
      </c>
      <c r="P3407" s="82" t="s">
        <v>895</v>
      </c>
      <c r="Q3407" s="82" t="s">
        <v>896</v>
      </c>
      <c r="R3407" t="s">
        <v>131</v>
      </c>
      <c r="S3407" s="83">
        <v>100.80000000000001</v>
      </c>
      <c r="T3407" s="83">
        <v>135.76</v>
      </c>
      <c r="U3407" s="83">
        <v>-34.95999999999998</v>
      </c>
      <c r="V3407" s="83">
        <v>0</v>
      </c>
      <c r="W3407" s="83">
        <v>0</v>
      </c>
      <c r="X3407" s="83">
        <v>1.0457306305371346</v>
      </c>
      <c r="Y3407">
        <v>0</v>
      </c>
      <c r="Z3407" s="83">
        <v>-3.4959999999999987</v>
      </c>
      <c r="AA3407" s="83">
        <v>-2.4502693694628643</v>
      </c>
    </row>
    <row r="3408" spans="1:27" x14ac:dyDescent="0.25">
      <c r="A3408" s="82" t="s">
        <v>1529</v>
      </c>
      <c r="B3408" s="82" t="s">
        <v>1529</v>
      </c>
      <c r="C3408" t="s">
        <v>3320</v>
      </c>
      <c r="D3408" s="82" t="s">
        <v>2723</v>
      </c>
      <c r="E3408" t="s">
        <v>3321</v>
      </c>
      <c r="F3408" s="82" t="s">
        <v>2745</v>
      </c>
      <c r="G3408" t="s">
        <v>2310</v>
      </c>
      <c r="H3408" s="82" t="s">
        <v>3065</v>
      </c>
      <c r="I3408" t="s">
        <v>59</v>
      </c>
      <c r="J3408" s="82" t="s">
        <v>193</v>
      </c>
      <c r="K3408" t="s">
        <v>60</v>
      </c>
      <c r="L3408" t="s">
        <v>61</v>
      </c>
      <c r="M3408" s="82" t="s">
        <v>194</v>
      </c>
      <c r="N3408" t="s">
        <v>311</v>
      </c>
      <c r="O3408" s="82" t="s">
        <v>894</v>
      </c>
      <c r="P3408" s="82" t="s">
        <v>1160</v>
      </c>
      <c r="Q3408" s="82" t="s">
        <v>1161</v>
      </c>
      <c r="R3408" t="s">
        <v>131</v>
      </c>
      <c r="S3408" s="83">
        <v>249.12</v>
      </c>
      <c r="T3408" s="83">
        <v>406.15999999999997</v>
      </c>
      <c r="U3408" s="83">
        <v>-157.03999999999996</v>
      </c>
      <c r="V3408" s="83">
        <v>0</v>
      </c>
      <c r="W3408" s="83">
        <v>0</v>
      </c>
      <c r="X3408" s="83">
        <v>3.1285647679652517</v>
      </c>
      <c r="Y3408">
        <v>0</v>
      </c>
      <c r="Z3408" s="83">
        <v>-15.704000000000004</v>
      </c>
      <c r="AA3408" s="83">
        <v>-12.575435232034746</v>
      </c>
    </row>
    <row r="3409" spans="1:27" x14ac:dyDescent="0.25">
      <c r="A3409" s="82" t="s">
        <v>1529</v>
      </c>
      <c r="B3409" s="82" t="s">
        <v>1529</v>
      </c>
      <c r="C3409" t="s">
        <v>3320</v>
      </c>
      <c r="D3409" s="82" t="s">
        <v>2723</v>
      </c>
      <c r="E3409" t="s">
        <v>3321</v>
      </c>
      <c r="F3409" s="82" t="s">
        <v>2745</v>
      </c>
      <c r="G3409" t="s">
        <v>2310</v>
      </c>
      <c r="H3409" s="82" t="s">
        <v>3065</v>
      </c>
      <c r="I3409" t="s">
        <v>59</v>
      </c>
      <c r="J3409" s="82" t="s">
        <v>193</v>
      </c>
      <c r="K3409" t="s">
        <v>62</v>
      </c>
      <c r="L3409" t="s">
        <v>63</v>
      </c>
      <c r="M3409" s="82" t="s">
        <v>660</v>
      </c>
      <c r="N3409" t="s">
        <v>661</v>
      </c>
      <c r="O3409" s="82" t="s">
        <v>662</v>
      </c>
      <c r="P3409" s="82" t="s">
        <v>1037</v>
      </c>
      <c r="Q3409" s="82" t="s">
        <v>1038</v>
      </c>
      <c r="R3409" t="s">
        <v>131</v>
      </c>
      <c r="S3409" s="83">
        <v>265.64</v>
      </c>
      <c r="T3409" s="83">
        <v>0</v>
      </c>
      <c r="U3409" s="83">
        <v>265.64</v>
      </c>
      <c r="V3409" s="83">
        <v>0</v>
      </c>
      <c r="W3409" s="83">
        <v>0</v>
      </c>
      <c r="X3409" s="83">
        <v>0</v>
      </c>
      <c r="Y3409">
        <v>0</v>
      </c>
      <c r="Z3409" s="83">
        <v>26.564</v>
      </c>
      <c r="AA3409" s="83">
        <v>26.564</v>
      </c>
    </row>
    <row r="3410" spans="1:27" x14ac:dyDescent="0.25">
      <c r="A3410" s="82" t="s">
        <v>1529</v>
      </c>
      <c r="B3410" s="82" t="s">
        <v>1529</v>
      </c>
      <c r="C3410" t="s">
        <v>3320</v>
      </c>
      <c r="D3410" s="82" t="s">
        <v>2723</v>
      </c>
      <c r="E3410" t="s">
        <v>3321</v>
      </c>
      <c r="F3410" s="82" t="s">
        <v>2745</v>
      </c>
      <c r="G3410" t="s">
        <v>2310</v>
      </c>
      <c r="H3410" s="82" t="s">
        <v>3065</v>
      </c>
      <c r="I3410" t="s">
        <v>59</v>
      </c>
      <c r="J3410" s="82" t="s">
        <v>193</v>
      </c>
      <c r="K3410" t="s">
        <v>62</v>
      </c>
      <c r="L3410" t="s">
        <v>63</v>
      </c>
      <c r="M3410" s="82" t="s">
        <v>660</v>
      </c>
      <c r="N3410" t="s">
        <v>661</v>
      </c>
      <c r="O3410" s="82" t="s">
        <v>662</v>
      </c>
      <c r="P3410" s="82" t="s">
        <v>663</v>
      </c>
      <c r="Q3410" s="82" t="s">
        <v>664</v>
      </c>
      <c r="R3410" t="s">
        <v>131</v>
      </c>
      <c r="S3410" s="83">
        <v>1593.83</v>
      </c>
      <c r="T3410" s="83">
        <v>1552.5</v>
      </c>
      <c r="U3410" s="83">
        <v>41.329999999999927</v>
      </c>
      <c r="V3410" s="83">
        <v>0</v>
      </c>
      <c r="W3410" s="83">
        <v>0</v>
      </c>
      <c r="X3410" s="83">
        <v>11.958579875581183</v>
      </c>
      <c r="Y3410">
        <v>0</v>
      </c>
      <c r="Z3410" s="83">
        <v>4.1330000000000098</v>
      </c>
      <c r="AA3410" s="83">
        <v>16.091579875581175</v>
      </c>
    </row>
    <row r="3411" spans="1:27" x14ac:dyDescent="0.25">
      <c r="A3411" s="82" t="s">
        <v>1529</v>
      </c>
      <c r="B3411" s="82" t="s">
        <v>1529</v>
      </c>
      <c r="C3411" t="s">
        <v>3320</v>
      </c>
      <c r="D3411" s="82" t="s">
        <v>2723</v>
      </c>
      <c r="E3411" t="s">
        <v>3321</v>
      </c>
      <c r="F3411" s="82" t="s">
        <v>2745</v>
      </c>
      <c r="G3411" t="s">
        <v>2310</v>
      </c>
      <c r="H3411" s="82" t="s">
        <v>3065</v>
      </c>
      <c r="I3411" t="s">
        <v>59</v>
      </c>
      <c r="J3411" s="82" t="s">
        <v>193</v>
      </c>
      <c r="K3411" t="s">
        <v>62</v>
      </c>
      <c r="L3411" t="s">
        <v>63</v>
      </c>
      <c r="M3411" s="82" t="s">
        <v>660</v>
      </c>
      <c r="N3411" t="s">
        <v>661</v>
      </c>
      <c r="O3411" s="82" t="s">
        <v>662</v>
      </c>
      <c r="P3411" s="82" t="s">
        <v>1166</v>
      </c>
      <c r="Q3411" s="82" t="s">
        <v>1167</v>
      </c>
      <c r="R3411" t="s">
        <v>131</v>
      </c>
      <c r="S3411" s="83">
        <v>132.82</v>
      </c>
      <c r="T3411" s="83">
        <v>67.5</v>
      </c>
      <c r="U3411" s="83">
        <v>65.319999999999993</v>
      </c>
      <c r="V3411" s="83">
        <v>0</v>
      </c>
      <c r="W3411" s="83">
        <v>0</v>
      </c>
      <c r="X3411" s="83">
        <v>0.51993825546005146</v>
      </c>
      <c r="Y3411">
        <v>0</v>
      </c>
      <c r="Z3411" s="83">
        <v>6.532</v>
      </c>
      <c r="AA3411" s="83">
        <v>7.0519382554600512</v>
      </c>
    </row>
    <row r="3412" spans="1:27" x14ac:dyDescent="0.25">
      <c r="A3412" s="82" t="s">
        <v>1529</v>
      </c>
      <c r="B3412" s="82" t="s">
        <v>1529</v>
      </c>
      <c r="C3412" t="s">
        <v>3320</v>
      </c>
      <c r="D3412" s="82" t="s">
        <v>2723</v>
      </c>
      <c r="E3412" t="s">
        <v>3321</v>
      </c>
      <c r="F3412" s="82" t="s">
        <v>2745</v>
      </c>
      <c r="G3412" t="s">
        <v>2310</v>
      </c>
      <c r="H3412" s="82" t="s">
        <v>3065</v>
      </c>
      <c r="I3412" t="s">
        <v>59</v>
      </c>
      <c r="J3412" s="82" t="s">
        <v>193</v>
      </c>
      <c r="K3412" t="s">
        <v>62</v>
      </c>
      <c r="L3412" t="s">
        <v>63</v>
      </c>
      <c r="M3412" s="82" t="s">
        <v>660</v>
      </c>
      <c r="N3412" t="s">
        <v>661</v>
      </c>
      <c r="O3412" s="82" t="s">
        <v>662</v>
      </c>
      <c r="P3412" s="82" t="s">
        <v>2174</v>
      </c>
      <c r="Q3412" s="82" t="s">
        <v>2175</v>
      </c>
      <c r="R3412" t="s">
        <v>131</v>
      </c>
      <c r="S3412" s="83">
        <v>555.1</v>
      </c>
      <c r="T3412" s="83">
        <v>396.5</v>
      </c>
      <c r="U3412" s="83">
        <v>158.60000000000002</v>
      </c>
      <c r="V3412" s="83">
        <v>0</v>
      </c>
      <c r="W3412" s="83">
        <v>0</v>
      </c>
      <c r="X3412" s="83">
        <v>3.0541558265171913</v>
      </c>
      <c r="Y3412">
        <v>0</v>
      </c>
      <c r="Z3412" s="83">
        <v>15.860000000000007</v>
      </c>
      <c r="AA3412" s="83">
        <v>18.914155826517202</v>
      </c>
    </row>
    <row r="3413" spans="1:27" x14ac:dyDescent="0.25">
      <c r="A3413" s="82" t="s">
        <v>1529</v>
      </c>
      <c r="B3413" s="82" t="s">
        <v>1529</v>
      </c>
      <c r="C3413" t="s">
        <v>3320</v>
      </c>
      <c r="D3413" s="82" t="s">
        <v>2723</v>
      </c>
      <c r="E3413" t="s">
        <v>3321</v>
      </c>
      <c r="F3413" s="82" t="s">
        <v>2745</v>
      </c>
      <c r="G3413" t="s">
        <v>2310</v>
      </c>
      <c r="H3413" s="82" t="s">
        <v>3065</v>
      </c>
      <c r="I3413" t="s">
        <v>59</v>
      </c>
      <c r="J3413" s="82" t="s">
        <v>193</v>
      </c>
      <c r="K3413" t="s">
        <v>62</v>
      </c>
      <c r="L3413" t="s">
        <v>63</v>
      </c>
      <c r="M3413" s="82" t="s">
        <v>660</v>
      </c>
      <c r="N3413" t="s">
        <v>1023</v>
      </c>
      <c r="O3413" s="82" t="s">
        <v>1024</v>
      </c>
      <c r="P3413" s="82" t="s">
        <v>1164</v>
      </c>
      <c r="Q3413" s="82" t="s">
        <v>1165</v>
      </c>
      <c r="R3413" t="s">
        <v>131</v>
      </c>
      <c r="S3413" s="83">
        <v>0</v>
      </c>
      <c r="T3413" s="83">
        <v>82.08</v>
      </c>
      <c r="U3413" s="83">
        <v>-82.08</v>
      </c>
      <c r="V3413" s="83">
        <v>0</v>
      </c>
      <c r="W3413" s="83">
        <v>0</v>
      </c>
      <c r="X3413" s="83">
        <v>0.63224491863942245</v>
      </c>
      <c r="Y3413">
        <v>0</v>
      </c>
      <c r="Z3413" s="83">
        <v>-8.2080000000000002</v>
      </c>
      <c r="AA3413" s="83">
        <v>-7.5757550813605778</v>
      </c>
    </row>
    <row r="3414" spans="1:27" x14ac:dyDescent="0.25">
      <c r="A3414" s="82" t="s">
        <v>1529</v>
      </c>
      <c r="B3414" s="82" t="s">
        <v>1529</v>
      </c>
      <c r="C3414" t="s">
        <v>3320</v>
      </c>
      <c r="D3414" s="82" t="s">
        <v>2723</v>
      </c>
      <c r="E3414" t="s">
        <v>3321</v>
      </c>
      <c r="F3414" s="82" t="s">
        <v>2745</v>
      </c>
      <c r="G3414" t="s">
        <v>2310</v>
      </c>
      <c r="H3414" s="82" t="s">
        <v>3065</v>
      </c>
      <c r="I3414" t="s">
        <v>59</v>
      </c>
      <c r="J3414" s="82" t="s">
        <v>193</v>
      </c>
      <c r="K3414" t="s">
        <v>62</v>
      </c>
      <c r="L3414" t="s">
        <v>63</v>
      </c>
      <c r="M3414" s="82" t="s">
        <v>660</v>
      </c>
      <c r="N3414" t="s">
        <v>1927</v>
      </c>
      <c r="O3414" s="82" t="s">
        <v>1497</v>
      </c>
      <c r="P3414" s="82" t="s">
        <v>1928</v>
      </c>
      <c r="Q3414" s="82" t="s">
        <v>1929</v>
      </c>
      <c r="R3414" t="s">
        <v>131</v>
      </c>
      <c r="S3414" s="83">
        <v>281.64</v>
      </c>
      <c r="T3414" s="83">
        <v>0</v>
      </c>
      <c r="U3414" s="83">
        <v>281.64</v>
      </c>
      <c r="V3414" s="83">
        <v>0</v>
      </c>
      <c r="W3414" s="83">
        <v>0</v>
      </c>
      <c r="X3414" s="83">
        <v>0</v>
      </c>
      <c r="Y3414">
        <v>0</v>
      </c>
      <c r="Z3414" s="83">
        <v>28.164000000000001</v>
      </c>
      <c r="AA3414" s="83">
        <v>28.164000000000001</v>
      </c>
    </row>
    <row r="3415" spans="1:27" x14ac:dyDescent="0.25">
      <c r="A3415" s="82" t="s">
        <v>1529</v>
      </c>
      <c r="B3415" s="82" t="s">
        <v>1529</v>
      </c>
      <c r="C3415" t="s">
        <v>3320</v>
      </c>
      <c r="D3415" s="82" t="s">
        <v>2723</v>
      </c>
      <c r="E3415" t="s">
        <v>3321</v>
      </c>
      <c r="F3415" s="82" t="s">
        <v>2745</v>
      </c>
      <c r="G3415" t="s">
        <v>2310</v>
      </c>
      <c r="H3415" s="82" t="s">
        <v>3065</v>
      </c>
      <c r="I3415" t="s">
        <v>59</v>
      </c>
      <c r="J3415" s="82" t="s">
        <v>193</v>
      </c>
      <c r="K3415" t="s">
        <v>64</v>
      </c>
      <c r="L3415" t="s">
        <v>65</v>
      </c>
      <c r="M3415" s="82" t="s">
        <v>499</v>
      </c>
      <c r="N3415" t="s">
        <v>500</v>
      </c>
      <c r="O3415" s="82" t="s">
        <v>501</v>
      </c>
      <c r="P3415" s="82" t="s">
        <v>2650</v>
      </c>
      <c r="Q3415" s="82" t="s">
        <v>2651</v>
      </c>
      <c r="R3415" t="s">
        <v>131</v>
      </c>
      <c r="S3415" s="83">
        <v>59</v>
      </c>
      <c r="T3415" s="83">
        <v>119.2</v>
      </c>
      <c r="U3415" s="83">
        <v>-60.2</v>
      </c>
      <c r="V3415" s="83">
        <v>0</v>
      </c>
      <c r="W3415" s="83">
        <v>0</v>
      </c>
      <c r="X3415" s="83">
        <v>0.91817244519760199</v>
      </c>
      <c r="Y3415">
        <v>0</v>
      </c>
      <c r="Z3415" s="83">
        <v>-6.0200000000000014</v>
      </c>
      <c r="AA3415" s="83">
        <v>-5.1018275548023997</v>
      </c>
    </row>
    <row r="3416" spans="1:27" x14ac:dyDescent="0.25">
      <c r="A3416" s="82" t="s">
        <v>1529</v>
      </c>
      <c r="B3416" s="82" t="s">
        <v>1529</v>
      </c>
      <c r="C3416" t="s">
        <v>3320</v>
      </c>
      <c r="D3416" s="82" t="s">
        <v>2723</v>
      </c>
      <c r="E3416" t="s">
        <v>3321</v>
      </c>
      <c r="F3416" s="82" t="s">
        <v>2745</v>
      </c>
      <c r="G3416" t="s">
        <v>2310</v>
      </c>
      <c r="H3416" s="82" t="s">
        <v>3065</v>
      </c>
      <c r="I3416" t="s">
        <v>59</v>
      </c>
      <c r="J3416" s="82" t="s">
        <v>193</v>
      </c>
      <c r="K3416" t="s">
        <v>64</v>
      </c>
      <c r="L3416" t="s">
        <v>65</v>
      </c>
      <c r="M3416" s="82" t="s">
        <v>499</v>
      </c>
      <c r="N3416" t="s">
        <v>500</v>
      </c>
      <c r="O3416" s="82" t="s">
        <v>501</v>
      </c>
      <c r="P3416" s="82" t="s">
        <v>2765</v>
      </c>
      <c r="Q3416" s="82" t="s">
        <v>2766</v>
      </c>
      <c r="R3416" t="s">
        <v>131</v>
      </c>
      <c r="S3416" s="83">
        <v>64.400000000000006</v>
      </c>
      <c r="T3416" s="83">
        <v>64.400000000000006</v>
      </c>
      <c r="U3416" s="83">
        <v>0</v>
      </c>
      <c r="V3416" s="83">
        <v>0</v>
      </c>
      <c r="W3416" s="83">
        <v>0</v>
      </c>
      <c r="X3416" s="83">
        <v>0.49605960965373802</v>
      </c>
      <c r="Y3416">
        <v>0</v>
      </c>
      <c r="Z3416" s="83">
        <v>0</v>
      </c>
      <c r="AA3416" s="83">
        <v>0.49605960965373797</v>
      </c>
    </row>
    <row r="3417" spans="1:27" x14ac:dyDescent="0.25">
      <c r="A3417" s="82" t="s">
        <v>1529</v>
      </c>
      <c r="B3417" s="82" t="s">
        <v>1529</v>
      </c>
      <c r="C3417" t="s">
        <v>3320</v>
      </c>
      <c r="D3417" s="82" t="s">
        <v>2723</v>
      </c>
      <c r="E3417" t="s">
        <v>3321</v>
      </c>
      <c r="F3417" s="82" t="s">
        <v>2745</v>
      </c>
      <c r="G3417" t="s">
        <v>2310</v>
      </c>
      <c r="H3417" s="82" t="s">
        <v>3065</v>
      </c>
      <c r="I3417" t="s">
        <v>59</v>
      </c>
      <c r="J3417" s="82" t="s">
        <v>193</v>
      </c>
      <c r="K3417" t="s">
        <v>64</v>
      </c>
      <c r="L3417" t="s">
        <v>65</v>
      </c>
      <c r="M3417" s="82" t="s">
        <v>499</v>
      </c>
      <c r="N3417" t="s">
        <v>500</v>
      </c>
      <c r="O3417" s="82" t="s">
        <v>501</v>
      </c>
      <c r="P3417" s="82" t="s">
        <v>1524</v>
      </c>
      <c r="Q3417" s="82" t="s">
        <v>3686</v>
      </c>
      <c r="R3417" t="s">
        <v>131</v>
      </c>
      <c r="S3417" s="83">
        <v>40.159999999999997</v>
      </c>
      <c r="T3417" s="83">
        <v>20.28</v>
      </c>
      <c r="U3417" s="83">
        <v>19.879999999999995</v>
      </c>
      <c r="V3417" s="83">
        <v>0</v>
      </c>
      <c r="W3417" s="83">
        <v>0</v>
      </c>
      <c r="X3417" s="83">
        <v>0.15621256030710881</v>
      </c>
      <c r="Y3417">
        <v>0</v>
      </c>
      <c r="Z3417" s="83">
        <v>1.988</v>
      </c>
      <c r="AA3417" s="83">
        <v>2.1442125603071087</v>
      </c>
    </row>
    <row r="3418" spans="1:27" x14ac:dyDescent="0.25">
      <c r="A3418" s="82" t="s">
        <v>1529</v>
      </c>
      <c r="B3418" s="82" t="s">
        <v>1529</v>
      </c>
      <c r="C3418" t="s">
        <v>3320</v>
      </c>
      <c r="D3418" s="82" t="s">
        <v>2723</v>
      </c>
      <c r="E3418" t="s">
        <v>3321</v>
      </c>
      <c r="F3418" s="82" t="s">
        <v>2745</v>
      </c>
      <c r="G3418" t="s">
        <v>2310</v>
      </c>
      <c r="H3418" s="82" t="s">
        <v>3065</v>
      </c>
      <c r="I3418" t="s">
        <v>59</v>
      </c>
      <c r="J3418" s="82" t="s">
        <v>193</v>
      </c>
      <c r="K3418" t="s">
        <v>64</v>
      </c>
      <c r="L3418" t="s">
        <v>65</v>
      </c>
      <c r="M3418" s="82" t="s">
        <v>499</v>
      </c>
      <c r="N3418" t="s">
        <v>1047</v>
      </c>
      <c r="O3418" s="82" t="s">
        <v>1048</v>
      </c>
      <c r="P3418" s="82" t="s">
        <v>1198</v>
      </c>
      <c r="Q3418" s="82" t="s">
        <v>1199</v>
      </c>
      <c r="R3418" t="s">
        <v>131</v>
      </c>
      <c r="S3418" s="83">
        <v>0</v>
      </c>
      <c r="T3418" s="83">
        <v>23.46</v>
      </c>
      <c r="U3418" s="83">
        <v>-23.46</v>
      </c>
      <c r="V3418" s="83">
        <v>0</v>
      </c>
      <c r="W3418" s="83">
        <v>0</v>
      </c>
      <c r="X3418" s="83">
        <v>0.18070742923100455</v>
      </c>
      <c r="Y3418">
        <v>0</v>
      </c>
      <c r="Z3418" s="83">
        <v>-2.3460000000000001</v>
      </c>
      <c r="AA3418" s="83">
        <v>-2.1652925707689956</v>
      </c>
    </row>
    <row r="3419" spans="1:27" x14ac:dyDescent="0.25">
      <c r="A3419" s="82" t="s">
        <v>1529</v>
      </c>
      <c r="B3419" s="82" t="s">
        <v>1529</v>
      </c>
      <c r="C3419" t="s">
        <v>3320</v>
      </c>
      <c r="D3419" s="82" t="s">
        <v>2723</v>
      </c>
      <c r="E3419" t="s">
        <v>3321</v>
      </c>
      <c r="F3419" s="82" t="s">
        <v>2745</v>
      </c>
      <c r="G3419" t="s">
        <v>2310</v>
      </c>
      <c r="H3419" s="82" t="s">
        <v>3065</v>
      </c>
      <c r="I3419" t="s">
        <v>44</v>
      </c>
      <c r="J3419" s="82" t="s">
        <v>45</v>
      </c>
      <c r="K3419" t="s">
        <v>46</v>
      </c>
      <c r="L3419" t="s">
        <v>47</v>
      </c>
      <c r="M3419" s="82" t="s">
        <v>506</v>
      </c>
      <c r="N3419" t="s">
        <v>507</v>
      </c>
      <c r="O3419" s="82" t="s">
        <v>508</v>
      </c>
      <c r="P3419" s="82" t="s">
        <v>768</v>
      </c>
      <c r="Q3419" s="82" t="s">
        <v>769</v>
      </c>
      <c r="R3419" t="s">
        <v>131</v>
      </c>
      <c r="S3419" s="83">
        <v>63.739999999999995</v>
      </c>
      <c r="T3419" s="83">
        <v>462</v>
      </c>
      <c r="U3419" s="83">
        <v>-398.26</v>
      </c>
      <c r="V3419" s="83">
        <v>0</v>
      </c>
      <c r="W3419" s="83">
        <v>0</v>
      </c>
      <c r="X3419" s="83">
        <v>3.5586885040376854</v>
      </c>
      <c r="Y3419">
        <v>0</v>
      </c>
      <c r="Z3419" s="83">
        <v>-39.826000000000001</v>
      </c>
      <c r="AA3419" s="83">
        <v>-36.267311495962318</v>
      </c>
    </row>
    <row r="3420" spans="1:27" x14ac:dyDescent="0.25">
      <c r="A3420" s="82" t="s">
        <v>1529</v>
      </c>
      <c r="B3420" s="82" t="s">
        <v>1529</v>
      </c>
      <c r="C3420" t="s">
        <v>3320</v>
      </c>
      <c r="D3420" s="82" t="s">
        <v>2723</v>
      </c>
      <c r="E3420" t="s">
        <v>3321</v>
      </c>
      <c r="F3420" s="82" t="s">
        <v>2745</v>
      </c>
      <c r="G3420" t="s">
        <v>2310</v>
      </c>
      <c r="H3420" s="82" t="s">
        <v>3065</v>
      </c>
      <c r="I3420" t="s">
        <v>44</v>
      </c>
      <c r="J3420" s="82" t="s">
        <v>45</v>
      </c>
      <c r="K3420" t="s">
        <v>46</v>
      </c>
      <c r="L3420" t="s">
        <v>47</v>
      </c>
      <c r="M3420" s="82" t="s">
        <v>506</v>
      </c>
      <c r="N3420" t="s">
        <v>507</v>
      </c>
      <c r="O3420" s="82" t="s">
        <v>508</v>
      </c>
      <c r="P3420" s="82" t="s">
        <v>772</v>
      </c>
      <c r="Q3420" s="82" t="s">
        <v>773</v>
      </c>
      <c r="R3420" t="s">
        <v>131</v>
      </c>
      <c r="S3420" s="83">
        <v>0</v>
      </c>
      <c r="T3420" s="83">
        <v>4.5</v>
      </c>
      <c r="U3420" s="83">
        <v>-4.5</v>
      </c>
      <c r="V3420" s="83">
        <v>0</v>
      </c>
      <c r="W3420" s="83">
        <v>0</v>
      </c>
      <c r="X3420" s="83">
        <v>3.4662550364003432E-2</v>
      </c>
      <c r="Y3420">
        <v>0</v>
      </c>
      <c r="Z3420" s="83">
        <v>-0.45</v>
      </c>
      <c r="AA3420" s="83">
        <v>-0.41533744963599656</v>
      </c>
    </row>
    <row r="3421" spans="1:27" x14ac:dyDescent="0.25">
      <c r="A3421" s="82" t="s">
        <v>1529</v>
      </c>
      <c r="B3421" s="82" t="s">
        <v>1529</v>
      </c>
      <c r="C3421" t="s">
        <v>3320</v>
      </c>
      <c r="D3421" s="82" t="s">
        <v>2723</v>
      </c>
      <c r="E3421" t="s">
        <v>3321</v>
      </c>
      <c r="F3421" s="82" t="s">
        <v>2745</v>
      </c>
      <c r="G3421" t="s">
        <v>2310</v>
      </c>
      <c r="H3421" s="82" t="s">
        <v>3065</v>
      </c>
      <c r="I3421" t="s">
        <v>44</v>
      </c>
      <c r="J3421" s="82" t="s">
        <v>45</v>
      </c>
      <c r="K3421" t="s">
        <v>46</v>
      </c>
      <c r="L3421" t="s">
        <v>47</v>
      </c>
      <c r="M3421" s="82" t="s">
        <v>506</v>
      </c>
      <c r="N3421" t="s">
        <v>507</v>
      </c>
      <c r="O3421" s="82" t="s">
        <v>508</v>
      </c>
      <c r="P3421" s="82" t="s">
        <v>929</v>
      </c>
      <c r="Q3421" s="82" t="s">
        <v>930</v>
      </c>
      <c r="R3421" t="s">
        <v>131</v>
      </c>
      <c r="S3421" s="83">
        <v>27.2</v>
      </c>
      <c r="T3421" s="83">
        <v>0</v>
      </c>
      <c r="U3421" s="83">
        <v>27.2</v>
      </c>
      <c r="V3421" s="83">
        <v>0</v>
      </c>
      <c r="W3421" s="83">
        <v>0</v>
      </c>
      <c r="X3421" s="83">
        <v>0</v>
      </c>
      <c r="Y3421">
        <v>0</v>
      </c>
      <c r="Z3421" s="83">
        <v>2.72</v>
      </c>
      <c r="AA3421" s="83">
        <v>2.72</v>
      </c>
    </row>
    <row r="3422" spans="1:27" x14ac:dyDescent="0.25">
      <c r="A3422" s="82" t="s">
        <v>1529</v>
      </c>
      <c r="B3422" s="82" t="s">
        <v>1529</v>
      </c>
      <c r="C3422" t="s">
        <v>3320</v>
      </c>
      <c r="D3422" s="82" t="s">
        <v>2723</v>
      </c>
      <c r="E3422" t="s">
        <v>3321</v>
      </c>
      <c r="F3422" s="82" t="s">
        <v>2745</v>
      </c>
      <c r="G3422" t="s">
        <v>2310</v>
      </c>
      <c r="H3422" s="82" t="s">
        <v>3065</v>
      </c>
      <c r="I3422" t="s">
        <v>44</v>
      </c>
      <c r="J3422" s="82" t="s">
        <v>45</v>
      </c>
      <c r="K3422" t="s">
        <v>46</v>
      </c>
      <c r="L3422" t="s">
        <v>47</v>
      </c>
      <c r="M3422" s="82" t="s">
        <v>506</v>
      </c>
      <c r="N3422" t="s">
        <v>507</v>
      </c>
      <c r="O3422" s="82" t="s">
        <v>508</v>
      </c>
      <c r="P3422" s="82" t="s">
        <v>760</v>
      </c>
      <c r="Q3422" s="82" t="s">
        <v>761</v>
      </c>
      <c r="R3422" t="s">
        <v>131</v>
      </c>
      <c r="S3422" s="83">
        <v>12.75</v>
      </c>
      <c r="T3422" s="83">
        <v>0</v>
      </c>
      <c r="U3422" s="83">
        <v>12.75</v>
      </c>
      <c r="V3422" s="83">
        <v>0</v>
      </c>
      <c r="W3422" s="83">
        <v>0</v>
      </c>
      <c r="X3422" s="83">
        <v>0</v>
      </c>
      <c r="Y3422">
        <v>0</v>
      </c>
      <c r="Z3422" s="83">
        <v>1.2750000000000001</v>
      </c>
      <c r="AA3422" s="83">
        <v>1.2750000000000001</v>
      </c>
    </row>
    <row r="3423" spans="1:27" x14ac:dyDescent="0.25">
      <c r="A3423" s="82" t="s">
        <v>1529</v>
      </c>
      <c r="B3423" s="82" t="s">
        <v>1529</v>
      </c>
      <c r="C3423" t="s">
        <v>3320</v>
      </c>
      <c r="D3423" s="82" t="s">
        <v>2723</v>
      </c>
      <c r="E3423" t="s">
        <v>3321</v>
      </c>
      <c r="F3423" s="82" t="s">
        <v>2745</v>
      </c>
      <c r="G3423" t="s">
        <v>2310</v>
      </c>
      <c r="H3423" s="82" t="s">
        <v>3065</v>
      </c>
      <c r="I3423" t="s">
        <v>44</v>
      </c>
      <c r="J3423" s="82" t="s">
        <v>45</v>
      </c>
      <c r="K3423" t="s">
        <v>46</v>
      </c>
      <c r="L3423" t="s">
        <v>47</v>
      </c>
      <c r="M3423" s="82" t="s">
        <v>506</v>
      </c>
      <c r="N3423" t="s">
        <v>507</v>
      </c>
      <c r="O3423" s="82" t="s">
        <v>508</v>
      </c>
      <c r="P3423" s="82" t="s">
        <v>774</v>
      </c>
      <c r="Q3423" s="82" t="s">
        <v>775</v>
      </c>
      <c r="R3423" t="s">
        <v>131</v>
      </c>
      <c r="S3423" s="83">
        <v>68.8</v>
      </c>
      <c r="T3423" s="83">
        <v>160</v>
      </c>
      <c r="U3423" s="83">
        <v>-91.2</v>
      </c>
      <c r="V3423" s="83">
        <v>0</v>
      </c>
      <c r="W3423" s="83">
        <v>0</v>
      </c>
      <c r="X3423" s="83">
        <v>1.2324462351645664</v>
      </c>
      <c r="Y3423">
        <v>0</v>
      </c>
      <c r="Z3423" s="83">
        <v>-9.120000000000001</v>
      </c>
      <c r="AA3423" s="83">
        <v>-7.8875537648354337</v>
      </c>
    </row>
    <row r="3424" spans="1:27" x14ac:dyDescent="0.25">
      <c r="A3424" s="82" t="s">
        <v>1529</v>
      </c>
      <c r="B3424" s="82" t="s">
        <v>1529</v>
      </c>
      <c r="C3424" t="s">
        <v>3320</v>
      </c>
      <c r="D3424" s="82" t="s">
        <v>2723</v>
      </c>
      <c r="E3424" t="s">
        <v>3321</v>
      </c>
      <c r="F3424" s="82" t="s">
        <v>2745</v>
      </c>
      <c r="G3424" t="s">
        <v>2310</v>
      </c>
      <c r="H3424" s="82" t="s">
        <v>3065</v>
      </c>
      <c r="I3424" t="s">
        <v>44</v>
      </c>
      <c r="J3424" s="82" t="s">
        <v>45</v>
      </c>
      <c r="K3424" t="s">
        <v>46</v>
      </c>
      <c r="L3424" t="s">
        <v>47</v>
      </c>
      <c r="M3424" s="82" t="s">
        <v>506</v>
      </c>
      <c r="N3424" t="s">
        <v>507</v>
      </c>
      <c r="O3424" s="82" t="s">
        <v>508</v>
      </c>
      <c r="P3424" s="82" t="s">
        <v>770</v>
      </c>
      <c r="Q3424" s="82" t="s">
        <v>771</v>
      </c>
      <c r="R3424" t="s">
        <v>131</v>
      </c>
      <c r="S3424" s="83">
        <v>105</v>
      </c>
      <c r="T3424" s="83">
        <v>0</v>
      </c>
      <c r="U3424" s="83">
        <v>105</v>
      </c>
      <c r="V3424" s="83">
        <v>0</v>
      </c>
      <c r="W3424" s="83">
        <v>0</v>
      </c>
      <c r="X3424" s="83">
        <v>0</v>
      </c>
      <c r="Y3424">
        <v>0</v>
      </c>
      <c r="Z3424" s="83">
        <v>10.5</v>
      </c>
      <c r="AA3424" s="83">
        <v>10.5</v>
      </c>
    </row>
    <row r="3425" spans="1:27" x14ac:dyDescent="0.25">
      <c r="A3425" s="82" t="s">
        <v>1529</v>
      </c>
      <c r="B3425" s="82" t="s">
        <v>1529</v>
      </c>
      <c r="C3425" t="s">
        <v>3320</v>
      </c>
      <c r="D3425" s="82" t="s">
        <v>2723</v>
      </c>
      <c r="E3425" t="s">
        <v>3321</v>
      </c>
      <c r="F3425" s="82" t="s">
        <v>2745</v>
      </c>
      <c r="G3425" t="s">
        <v>2310</v>
      </c>
      <c r="H3425" s="82" t="s">
        <v>3065</v>
      </c>
      <c r="I3425" t="s">
        <v>44</v>
      </c>
      <c r="J3425" s="82" t="s">
        <v>45</v>
      </c>
      <c r="K3425" t="s">
        <v>46</v>
      </c>
      <c r="L3425" t="s">
        <v>47</v>
      </c>
      <c r="M3425" s="82" t="s">
        <v>320</v>
      </c>
      <c r="N3425" t="s">
        <v>800</v>
      </c>
      <c r="O3425" s="82" t="s">
        <v>1538</v>
      </c>
      <c r="P3425" s="82" t="s">
        <v>978</v>
      </c>
      <c r="Q3425" s="82" t="s">
        <v>979</v>
      </c>
      <c r="R3425" t="s">
        <v>131</v>
      </c>
      <c r="S3425" s="83">
        <v>90</v>
      </c>
      <c r="T3425" s="83">
        <v>195</v>
      </c>
      <c r="U3425" s="83">
        <v>-105</v>
      </c>
      <c r="V3425" s="83">
        <v>0</v>
      </c>
      <c r="W3425" s="83">
        <v>0</v>
      </c>
      <c r="X3425" s="83">
        <v>1.5020438491068153</v>
      </c>
      <c r="Y3425">
        <v>0</v>
      </c>
      <c r="Z3425" s="83">
        <v>-10.5</v>
      </c>
      <c r="AA3425" s="83">
        <v>-8.9979561508931845</v>
      </c>
    </row>
    <row r="3426" spans="1:27" x14ac:dyDescent="0.25">
      <c r="A3426" s="82" t="s">
        <v>1529</v>
      </c>
      <c r="B3426" s="82" t="s">
        <v>1529</v>
      </c>
      <c r="C3426" t="s">
        <v>3320</v>
      </c>
      <c r="D3426" s="82" t="s">
        <v>2723</v>
      </c>
      <c r="E3426" t="s">
        <v>3321</v>
      </c>
      <c r="F3426" s="82" t="s">
        <v>2745</v>
      </c>
      <c r="G3426" t="s">
        <v>2310</v>
      </c>
      <c r="H3426" s="82" t="s">
        <v>3065</v>
      </c>
      <c r="I3426" t="s">
        <v>44</v>
      </c>
      <c r="J3426" s="82" t="s">
        <v>45</v>
      </c>
      <c r="K3426" t="s">
        <v>46</v>
      </c>
      <c r="L3426" t="s">
        <v>47</v>
      </c>
      <c r="M3426" s="82" t="s">
        <v>320</v>
      </c>
      <c r="N3426" t="s">
        <v>800</v>
      </c>
      <c r="O3426" s="82" t="s">
        <v>801</v>
      </c>
      <c r="P3426" s="82" t="s">
        <v>1211</v>
      </c>
      <c r="Q3426" s="82" t="s">
        <v>1085</v>
      </c>
      <c r="R3426" t="s">
        <v>131</v>
      </c>
      <c r="S3426" s="83">
        <v>15</v>
      </c>
      <c r="T3426" s="83">
        <v>15</v>
      </c>
      <c r="U3426" s="83">
        <v>0</v>
      </c>
      <c r="V3426" s="83">
        <v>0</v>
      </c>
      <c r="W3426" s="83">
        <v>0</v>
      </c>
      <c r="X3426" s="83">
        <v>0.11554183454667809</v>
      </c>
      <c r="Y3426">
        <v>0</v>
      </c>
      <c r="Z3426" s="83">
        <v>0</v>
      </c>
      <c r="AA3426" s="83">
        <v>0.1155418345466781</v>
      </c>
    </row>
    <row r="3427" spans="1:27" x14ac:dyDescent="0.25">
      <c r="A3427" s="82" t="s">
        <v>1529</v>
      </c>
      <c r="B3427" s="82" t="s">
        <v>1529</v>
      </c>
      <c r="C3427" t="s">
        <v>3320</v>
      </c>
      <c r="D3427" s="82" t="s">
        <v>2723</v>
      </c>
      <c r="E3427" t="s">
        <v>3321</v>
      </c>
      <c r="F3427" s="82" t="s">
        <v>2745</v>
      </c>
      <c r="G3427" t="s">
        <v>2310</v>
      </c>
      <c r="H3427" s="82" t="s">
        <v>3065</v>
      </c>
      <c r="I3427" t="s">
        <v>44</v>
      </c>
      <c r="J3427" s="82" t="s">
        <v>45</v>
      </c>
      <c r="K3427" t="s">
        <v>98</v>
      </c>
      <c r="L3427" t="s">
        <v>99</v>
      </c>
      <c r="M3427" s="82" t="s">
        <v>396</v>
      </c>
      <c r="N3427" t="s">
        <v>947</v>
      </c>
      <c r="O3427" s="82" t="s">
        <v>948</v>
      </c>
      <c r="P3427" s="82" t="s">
        <v>949</v>
      </c>
      <c r="Q3427" s="82" t="s">
        <v>950</v>
      </c>
      <c r="R3427" t="s">
        <v>131</v>
      </c>
      <c r="S3427" s="83">
        <v>18525.8</v>
      </c>
      <c r="T3427" s="83">
        <v>25110.799999999999</v>
      </c>
      <c r="U3427" s="83">
        <v>-6585</v>
      </c>
      <c r="V3427" s="83">
        <v>0</v>
      </c>
      <c r="W3427" s="83">
        <v>0</v>
      </c>
      <c r="X3427" s="83">
        <v>193.42319326231495</v>
      </c>
      <c r="Y3427">
        <v>0</v>
      </c>
      <c r="Z3427" s="83">
        <v>-658.5</v>
      </c>
      <c r="AA3427" s="83">
        <v>-465.07680673768482</v>
      </c>
    </row>
    <row r="3428" spans="1:27" x14ac:dyDescent="0.25">
      <c r="A3428" s="82" t="s">
        <v>1529</v>
      </c>
      <c r="B3428" s="82" t="s">
        <v>1529</v>
      </c>
      <c r="C3428" t="s">
        <v>3320</v>
      </c>
      <c r="D3428" s="82" t="s">
        <v>2723</v>
      </c>
      <c r="E3428" t="s">
        <v>3321</v>
      </c>
      <c r="F3428" s="82" t="s">
        <v>2745</v>
      </c>
      <c r="G3428" t="s">
        <v>2310</v>
      </c>
      <c r="H3428" s="82" t="s">
        <v>3065</v>
      </c>
      <c r="I3428" t="s">
        <v>44</v>
      </c>
      <c r="J3428" s="82" t="s">
        <v>45</v>
      </c>
      <c r="K3428" t="s">
        <v>98</v>
      </c>
      <c r="L3428" t="s">
        <v>99</v>
      </c>
      <c r="M3428" s="82" t="s">
        <v>396</v>
      </c>
      <c r="N3428" t="s">
        <v>947</v>
      </c>
      <c r="O3428" s="82" t="s">
        <v>948</v>
      </c>
      <c r="P3428" s="82" t="s">
        <v>2153</v>
      </c>
      <c r="Q3428" s="82" t="s">
        <v>2154</v>
      </c>
      <c r="R3428" t="s">
        <v>131</v>
      </c>
      <c r="S3428" s="83">
        <v>1317</v>
      </c>
      <c r="T3428" s="83">
        <v>20984.2</v>
      </c>
      <c r="U3428" s="83">
        <v>-19667.2</v>
      </c>
      <c r="V3428" s="83">
        <v>0</v>
      </c>
      <c r="W3428" s="83">
        <v>0</v>
      </c>
      <c r="X3428" s="83">
        <v>161.63686429962684</v>
      </c>
      <c r="Y3428">
        <v>0</v>
      </c>
      <c r="Z3428" s="83">
        <v>-1966.72</v>
      </c>
      <c r="AA3428" s="83">
        <v>-1805.0831357003733</v>
      </c>
    </row>
    <row r="3429" spans="1:27" x14ac:dyDescent="0.25">
      <c r="A3429" s="82" t="s">
        <v>1529</v>
      </c>
      <c r="B3429" s="82" t="s">
        <v>1529</v>
      </c>
      <c r="C3429" t="s">
        <v>3320</v>
      </c>
      <c r="D3429" s="82" t="s">
        <v>2723</v>
      </c>
      <c r="E3429" t="s">
        <v>3321</v>
      </c>
      <c r="F3429" s="82" t="s">
        <v>2745</v>
      </c>
      <c r="G3429" t="s">
        <v>2310</v>
      </c>
      <c r="H3429" s="82" t="s">
        <v>3065</v>
      </c>
      <c r="I3429" t="s">
        <v>44</v>
      </c>
      <c r="J3429" s="82" t="s">
        <v>45</v>
      </c>
      <c r="K3429" t="s">
        <v>98</v>
      </c>
      <c r="L3429" t="s">
        <v>99</v>
      </c>
      <c r="M3429" s="82" t="s">
        <v>396</v>
      </c>
      <c r="N3429" t="s">
        <v>947</v>
      </c>
      <c r="O3429" s="82" t="s">
        <v>948</v>
      </c>
      <c r="P3429" s="82" t="s">
        <v>2658</v>
      </c>
      <c r="Q3429" s="82" t="s">
        <v>2659</v>
      </c>
      <c r="R3429" t="s">
        <v>131</v>
      </c>
      <c r="S3429" s="83">
        <v>1053.5999999999999</v>
      </c>
      <c r="T3429" s="83">
        <v>1756</v>
      </c>
      <c r="U3429" s="83">
        <v>-702.40000000000009</v>
      </c>
      <c r="V3429" s="83">
        <v>0</v>
      </c>
      <c r="W3429" s="83">
        <v>0</v>
      </c>
      <c r="X3429" s="83">
        <v>13.526097430931117</v>
      </c>
      <c r="Y3429">
        <v>0</v>
      </c>
      <c r="Z3429" s="83">
        <v>-70.240000000000023</v>
      </c>
      <c r="AA3429" s="83">
        <v>-56.713902569068907</v>
      </c>
    </row>
    <row r="3430" spans="1:27" x14ac:dyDescent="0.25">
      <c r="A3430" s="82" t="s">
        <v>1529</v>
      </c>
      <c r="B3430" s="82" t="s">
        <v>1529</v>
      </c>
      <c r="C3430" t="s">
        <v>3320</v>
      </c>
      <c r="D3430" s="82" t="s">
        <v>2723</v>
      </c>
      <c r="E3430" t="s">
        <v>3321</v>
      </c>
      <c r="F3430" s="82" t="s">
        <v>2745</v>
      </c>
      <c r="G3430" t="s">
        <v>2310</v>
      </c>
      <c r="H3430" s="82" t="s">
        <v>3065</v>
      </c>
      <c r="I3430" t="s">
        <v>44</v>
      </c>
      <c r="J3430" s="82" t="s">
        <v>45</v>
      </c>
      <c r="K3430" t="s">
        <v>98</v>
      </c>
      <c r="L3430" t="s">
        <v>99</v>
      </c>
      <c r="M3430" s="82" t="s">
        <v>396</v>
      </c>
      <c r="N3430" t="s">
        <v>947</v>
      </c>
      <c r="O3430" s="82" t="s">
        <v>948</v>
      </c>
      <c r="P3430" s="82" t="s">
        <v>2155</v>
      </c>
      <c r="Q3430" s="82" t="s">
        <v>2156</v>
      </c>
      <c r="R3430" t="s">
        <v>131</v>
      </c>
      <c r="S3430" s="83">
        <v>263.39999999999998</v>
      </c>
      <c r="T3430" s="83">
        <v>0</v>
      </c>
      <c r="U3430" s="83">
        <v>263.39999999999998</v>
      </c>
      <c r="V3430" s="83">
        <v>0</v>
      </c>
      <c r="W3430" s="83">
        <v>0</v>
      </c>
      <c r="X3430" s="83">
        <v>0</v>
      </c>
      <c r="Y3430">
        <v>0</v>
      </c>
      <c r="Z3430" s="83">
        <v>26.34</v>
      </c>
      <c r="AA3430" s="83">
        <v>26.34</v>
      </c>
    </row>
    <row r="3431" spans="1:27" x14ac:dyDescent="0.25">
      <c r="A3431" s="82" t="s">
        <v>1529</v>
      </c>
      <c r="B3431" s="82" t="s">
        <v>1529</v>
      </c>
      <c r="C3431" t="s">
        <v>3320</v>
      </c>
      <c r="D3431" s="82" t="s">
        <v>2723</v>
      </c>
      <c r="E3431" t="s">
        <v>3321</v>
      </c>
      <c r="F3431" s="82" t="s">
        <v>2745</v>
      </c>
      <c r="G3431" t="s">
        <v>2310</v>
      </c>
      <c r="H3431" s="82" t="s">
        <v>3065</v>
      </c>
      <c r="I3431" t="s">
        <v>44</v>
      </c>
      <c r="J3431" s="82" t="s">
        <v>45</v>
      </c>
      <c r="K3431" t="s">
        <v>57</v>
      </c>
      <c r="L3431" t="s">
        <v>58</v>
      </c>
      <c r="M3431" s="82" t="s">
        <v>712</v>
      </c>
      <c r="N3431" t="s">
        <v>1107</v>
      </c>
      <c r="O3431" s="82" t="s">
        <v>1108</v>
      </c>
      <c r="P3431" s="82" t="s">
        <v>2778</v>
      </c>
      <c r="Q3431" s="82" t="s">
        <v>2779</v>
      </c>
      <c r="R3431" t="s">
        <v>131</v>
      </c>
      <c r="S3431" s="83">
        <v>3822</v>
      </c>
      <c r="T3431" s="83">
        <v>4738.5</v>
      </c>
      <c r="U3431" s="83">
        <v>-916.5</v>
      </c>
      <c r="V3431" s="83">
        <v>0</v>
      </c>
      <c r="W3431" s="83">
        <v>0</v>
      </c>
      <c r="X3431" s="83">
        <v>36.499665533295612</v>
      </c>
      <c r="Y3431">
        <v>0</v>
      </c>
      <c r="Z3431" s="83">
        <v>-91.650000000000034</v>
      </c>
      <c r="AA3431" s="83">
        <v>-55.150334466704408</v>
      </c>
    </row>
    <row r="3432" spans="1:27" x14ac:dyDescent="0.25">
      <c r="A3432" s="82" t="s">
        <v>1529</v>
      </c>
      <c r="B3432" s="82" t="s">
        <v>1529</v>
      </c>
      <c r="C3432" t="s">
        <v>3320</v>
      </c>
      <c r="D3432" s="82" t="s">
        <v>2723</v>
      </c>
      <c r="E3432" t="s">
        <v>3321</v>
      </c>
      <c r="F3432" s="82" t="s">
        <v>2745</v>
      </c>
      <c r="G3432" t="s">
        <v>2310</v>
      </c>
      <c r="H3432" s="82" t="s">
        <v>3065</v>
      </c>
      <c r="I3432" t="s">
        <v>44</v>
      </c>
      <c r="J3432" s="82" t="s">
        <v>45</v>
      </c>
      <c r="K3432" t="s">
        <v>100</v>
      </c>
      <c r="L3432" t="s">
        <v>101</v>
      </c>
      <c r="M3432" s="82" t="s">
        <v>401</v>
      </c>
      <c r="N3432" t="s">
        <v>866</v>
      </c>
      <c r="O3432" s="82" t="s">
        <v>403</v>
      </c>
      <c r="P3432" s="82" t="s">
        <v>1736</v>
      </c>
      <c r="Q3432" s="82" t="s">
        <v>1737</v>
      </c>
      <c r="R3432" t="s">
        <v>131</v>
      </c>
      <c r="S3432" s="83">
        <v>260.14999999999998</v>
      </c>
      <c r="T3432" s="83">
        <v>210.68</v>
      </c>
      <c r="U3432" s="83">
        <v>49.46999999999997</v>
      </c>
      <c r="V3432" s="83">
        <v>0</v>
      </c>
      <c r="W3432" s="83">
        <v>0</v>
      </c>
      <c r="X3432" s="83">
        <v>1.6228235801529429</v>
      </c>
      <c r="Y3432">
        <v>0</v>
      </c>
      <c r="Z3432" s="83">
        <v>4.9469999999999992</v>
      </c>
      <c r="AA3432" s="83">
        <v>6.5698235801529421</v>
      </c>
    </row>
    <row r="3433" spans="1:27" x14ac:dyDescent="0.25">
      <c r="A3433" s="82" t="s">
        <v>1529</v>
      </c>
      <c r="B3433" s="82" t="s">
        <v>1529</v>
      </c>
      <c r="C3433" t="s">
        <v>3320</v>
      </c>
      <c r="D3433" s="82" t="s">
        <v>2723</v>
      </c>
      <c r="E3433" t="s">
        <v>3321</v>
      </c>
      <c r="F3433" s="82" t="s">
        <v>2745</v>
      </c>
      <c r="G3433" t="s">
        <v>2310</v>
      </c>
      <c r="H3433" s="82" t="s">
        <v>3065</v>
      </c>
      <c r="I3433" t="s">
        <v>44</v>
      </c>
      <c r="J3433" s="82" t="s">
        <v>45</v>
      </c>
      <c r="K3433" t="s">
        <v>100</v>
      </c>
      <c r="L3433" t="s">
        <v>101</v>
      </c>
      <c r="M3433" s="82" t="s">
        <v>401</v>
      </c>
      <c r="N3433" t="s">
        <v>866</v>
      </c>
      <c r="O3433" s="82" t="s">
        <v>403</v>
      </c>
      <c r="P3433" s="82" t="s">
        <v>2296</v>
      </c>
      <c r="Q3433" s="82" t="s">
        <v>2297</v>
      </c>
      <c r="R3433" t="s">
        <v>131</v>
      </c>
      <c r="S3433" s="83">
        <v>373.6</v>
      </c>
      <c r="T3433" s="83">
        <v>560.40000000000009</v>
      </c>
      <c r="U3433" s="83">
        <v>-186.80000000000007</v>
      </c>
      <c r="V3433" s="83">
        <v>0</v>
      </c>
      <c r="W3433" s="83">
        <v>0</v>
      </c>
      <c r="X3433" s="83">
        <v>4.316642938663894</v>
      </c>
      <c r="Y3433">
        <v>0</v>
      </c>
      <c r="Z3433" s="83">
        <v>-18.680000000000007</v>
      </c>
      <c r="AA3433" s="83">
        <v>-14.36335706133611</v>
      </c>
    </row>
    <row r="3434" spans="1:27" x14ac:dyDescent="0.25">
      <c r="A3434" s="82" t="s">
        <v>1529</v>
      </c>
      <c r="B3434" s="82" t="s">
        <v>1529</v>
      </c>
      <c r="C3434" t="s">
        <v>3320</v>
      </c>
      <c r="D3434" s="82" t="s">
        <v>2723</v>
      </c>
      <c r="E3434" t="s">
        <v>3321</v>
      </c>
      <c r="F3434" s="82" t="s">
        <v>2745</v>
      </c>
      <c r="G3434" t="s">
        <v>2310</v>
      </c>
      <c r="H3434" s="82" t="s">
        <v>3065</v>
      </c>
      <c r="I3434" t="s">
        <v>44</v>
      </c>
      <c r="J3434" s="82" t="s">
        <v>45</v>
      </c>
      <c r="K3434" t="s">
        <v>100</v>
      </c>
      <c r="L3434" t="s">
        <v>101</v>
      </c>
      <c r="M3434" s="82" t="s">
        <v>401</v>
      </c>
      <c r="N3434" t="s">
        <v>402</v>
      </c>
      <c r="O3434" s="82" t="s">
        <v>836</v>
      </c>
      <c r="P3434" s="82" t="s">
        <v>1800</v>
      </c>
      <c r="Q3434" s="82" t="s">
        <v>1801</v>
      </c>
      <c r="R3434" t="s">
        <v>131</v>
      </c>
      <c r="S3434" s="83">
        <v>66.959999999999994</v>
      </c>
      <c r="T3434" s="83">
        <v>0</v>
      </c>
      <c r="U3434" s="83">
        <v>66.959999999999994</v>
      </c>
      <c r="V3434" s="83">
        <v>0</v>
      </c>
      <c r="W3434" s="83">
        <v>0</v>
      </c>
      <c r="X3434" s="83">
        <v>0</v>
      </c>
      <c r="Y3434">
        <v>0</v>
      </c>
      <c r="Z3434" s="83">
        <v>6.6959999999999997</v>
      </c>
      <c r="AA3434" s="83">
        <v>6.6959999999999997</v>
      </c>
    </row>
    <row r="3435" spans="1:27" x14ac:dyDescent="0.25">
      <c r="A3435" s="82" t="s">
        <v>1529</v>
      </c>
      <c r="B3435" s="82" t="s">
        <v>1529</v>
      </c>
      <c r="C3435" t="s">
        <v>3320</v>
      </c>
      <c r="D3435" s="82" t="s">
        <v>2723</v>
      </c>
      <c r="E3435" t="s">
        <v>3321</v>
      </c>
      <c r="F3435" s="82" t="s">
        <v>2745</v>
      </c>
      <c r="G3435" t="s">
        <v>2310</v>
      </c>
      <c r="H3435" s="82" t="s">
        <v>3065</v>
      </c>
      <c r="I3435" t="s">
        <v>44</v>
      </c>
      <c r="J3435" s="82" t="s">
        <v>45</v>
      </c>
      <c r="K3435" t="s">
        <v>102</v>
      </c>
      <c r="L3435" t="s">
        <v>103</v>
      </c>
      <c r="M3435" s="82" t="s">
        <v>516</v>
      </c>
      <c r="N3435" t="s">
        <v>867</v>
      </c>
      <c r="O3435" s="82" t="s">
        <v>868</v>
      </c>
      <c r="P3435" s="82" t="s">
        <v>869</v>
      </c>
      <c r="Q3435" s="82" t="s">
        <v>870</v>
      </c>
      <c r="R3435" t="s">
        <v>131</v>
      </c>
      <c r="S3435" s="83">
        <v>1098.3</v>
      </c>
      <c r="T3435" s="83">
        <v>3556.8</v>
      </c>
      <c r="U3435" s="83">
        <v>-2458.5</v>
      </c>
      <c r="V3435" s="83">
        <v>0</v>
      </c>
      <c r="W3435" s="83">
        <v>0</v>
      </c>
      <c r="X3435" s="83">
        <v>27.397279807708312</v>
      </c>
      <c r="Y3435">
        <v>0</v>
      </c>
      <c r="Z3435" s="83">
        <v>-245.85000000000008</v>
      </c>
      <c r="AA3435" s="83">
        <v>-218.45272019229179</v>
      </c>
    </row>
    <row r="3436" spans="1:27" x14ac:dyDescent="0.25">
      <c r="A3436" s="82" t="s">
        <v>1529</v>
      </c>
      <c r="B3436" s="82" t="s">
        <v>1529</v>
      </c>
      <c r="C3436" t="s">
        <v>3320</v>
      </c>
      <c r="D3436" s="82" t="s">
        <v>2723</v>
      </c>
      <c r="E3436" t="s">
        <v>3321</v>
      </c>
      <c r="F3436" s="82" t="s">
        <v>2745</v>
      </c>
      <c r="G3436" t="s">
        <v>2310</v>
      </c>
      <c r="H3436" s="82" t="s">
        <v>3065</v>
      </c>
      <c r="I3436" t="s">
        <v>44</v>
      </c>
      <c r="J3436" s="82" t="s">
        <v>45</v>
      </c>
      <c r="K3436" t="s">
        <v>102</v>
      </c>
      <c r="L3436" t="s">
        <v>103</v>
      </c>
      <c r="M3436" s="82" t="s">
        <v>516</v>
      </c>
      <c r="N3436" t="s">
        <v>517</v>
      </c>
      <c r="O3436" s="82" t="s">
        <v>518</v>
      </c>
      <c r="P3436" s="82" t="s">
        <v>519</v>
      </c>
      <c r="Q3436" s="82" t="s">
        <v>520</v>
      </c>
      <c r="R3436" t="s">
        <v>131</v>
      </c>
      <c r="S3436" s="83">
        <v>702.72</v>
      </c>
      <c r="T3436" s="83">
        <v>288</v>
      </c>
      <c r="U3436" s="83">
        <v>414.72</v>
      </c>
      <c r="V3436" s="83">
        <v>0</v>
      </c>
      <c r="W3436" s="83">
        <v>0</v>
      </c>
      <c r="X3436" s="83">
        <v>2.2184032232962196</v>
      </c>
      <c r="Y3436">
        <v>0</v>
      </c>
      <c r="Z3436" s="83">
        <v>41.472000000000008</v>
      </c>
      <c r="AA3436" s="83">
        <v>43.690403223296229</v>
      </c>
    </row>
    <row r="3437" spans="1:27" x14ac:dyDescent="0.25">
      <c r="A3437" s="82" t="s">
        <v>1529</v>
      </c>
      <c r="B3437" s="82" t="s">
        <v>1529</v>
      </c>
      <c r="C3437" t="s">
        <v>3320</v>
      </c>
      <c r="D3437" s="82" t="s">
        <v>2723</v>
      </c>
      <c r="E3437" t="s">
        <v>3321</v>
      </c>
      <c r="F3437" s="82" t="s">
        <v>2745</v>
      </c>
      <c r="G3437" t="s">
        <v>2310</v>
      </c>
      <c r="H3437" s="82" t="s">
        <v>3065</v>
      </c>
      <c r="I3437" t="s">
        <v>44</v>
      </c>
      <c r="J3437" s="82" t="s">
        <v>45</v>
      </c>
      <c r="K3437" t="s">
        <v>104</v>
      </c>
      <c r="L3437" t="s">
        <v>105</v>
      </c>
      <c r="M3437" s="82" t="s">
        <v>938</v>
      </c>
      <c r="N3437" t="s">
        <v>939</v>
      </c>
      <c r="O3437" s="82" t="s">
        <v>940</v>
      </c>
      <c r="P3437" s="82" t="s">
        <v>980</v>
      </c>
      <c r="Q3437" s="82" t="s">
        <v>981</v>
      </c>
      <c r="R3437" t="s">
        <v>131</v>
      </c>
      <c r="S3437" s="83">
        <v>717.41000000000008</v>
      </c>
      <c r="T3437" s="83">
        <v>219.2</v>
      </c>
      <c r="U3437" s="83">
        <v>498.21000000000004</v>
      </c>
      <c r="V3437" s="83">
        <v>0</v>
      </c>
      <c r="W3437" s="83">
        <v>0</v>
      </c>
      <c r="X3437" s="83">
        <v>1.6884513421754559</v>
      </c>
      <c r="Y3437">
        <v>0</v>
      </c>
      <c r="Z3437" s="83">
        <v>49.821000000000005</v>
      </c>
      <c r="AA3437" s="83">
        <v>51.50945134217546</v>
      </c>
    </row>
    <row r="3438" spans="1:27" x14ac:dyDescent="0.25">
      <c r="A3438" s="82" t="s">
        <v>1529</v>
      </c>
      <c r="B3438" s="82" t="s">
        <v>1529</v>
      </c>
      <c r="C3438" t="s">
        <v>3320</v>
      </c>
      <c r="D3438" s="82" t="s">
        <v>2723</v>
      </c>
      <c r="E3438" t="s">
        <v>3321</v>
      </c>
      <c r="F3438" s="82" t="s">
        <v>2745</v>
      </c>
      <c r="G3438" t="s">
        <v>2310</v>
      </c>
      <c r="H3438" s="82" t="s">
        <v>3065</v>
      </c>
      <c r="I3438" t="s">
        <v>44</v>
      </c>
      <c r="J3438" s="82" t="s">
        <v>106</v>
      </c>
      <c r="K3438" t="s">
        <v>107</v>
      </c>
      <c r="L3438" t="s">
        <v>108</v>
      </c>
      <c r="M3438" s="82" t="s">
        <v>1277</v>
      </c>
      <c r="N3438" t="s">
        <v>1278</v>
      </c>
      <c r="O3438" s="82" t="s">
        <v>1282</v>
      </c>
      <c r="P3438" s="82" t="s">
        <v>2489</v>
      </c>
      <c r="Q3438" s="82" t="s">
        <v>2490</v>
      </c>
      <c r="R3438" t="s">
        <v>131</v>
      </c>
      <c r="S3438" s="83">
        <v>235.6</v>
      </c>
      <c r="T3438" s="83">
        <v>479.4</v>
      </c>
      <c r="U3438" s="83">
        <v>-243.79999999999998</v>
      </c>
      <c r="V3438" s="83">
        <v>0</v>
      </c>
      <c r="W3438" s="83">
        <v>0</v>
      </c>
      <c r="X3438" s="83">
        <v>3.6927170321118319</v>
      </c>
      <c r="Y3438">
        <v>0</v>
      </c>
      <c r="Z3438" s="83">
        <v>-24.379999999999995</v>
      </c>
      <c r="AA3438" s="83">
        <v>-20.687282967888166</v>
      </c>
    </row>
    <row r="3439" spans="1:27" x14ac:dyDescent="0.25">
      <c r="A3439" s="82" t="s">
        <v>1529</v>
      </c>
      <c r="B3439" s="82" t="s">
        <v>1529</v>
      </c>
      <c r="C3439" t="s">
        <v>3322</v>
      </c>
      <c r="D3439" s="82" t="s">
        <v>3323</v>
      </c>
      <c r="E3439" t="s">
        <v>3324</v>
      </c>
      <c r="F3439" s="82" t="s">
        <v>2745</v>
      </c>
      <c r="G3439" t="s">
        <v>2310</v>
      </c>
      <c r="H3439" s="82" t="s">
        <v>2746</v>
      </c>
      <c r="I3439" t="s">
        <v>59</v>
      </c>
      <c r="J3439" s="82" t="s">
        <v>127</v>
      </c>
      <c r="K3439" t="s">
        <v>75</v>
      </c>
      <c r="L3439" t="s">
        <v>76</v>
      </c>
      <c r="M3439" s="82" t="s">
        <v>133</v>
      </c>
      <c r="N3439" t="s">
        <v>149</v>
      </c>
      <c r="O3439" s="82" t="s">
        <v>150</v>
      </c>
      <c r="P3439" s="82" t="s">
        <v>307</v>
      </c>
      <c r="Q3439" s="82" t="s">
        <v>308</v>
      </c>
      <c r="R3439" t="s">
        <v>131</v>
      </c>
      <c r="S3439" s="83">
        <v>0</v>
      </c>
      <c r="T3439" s="83">
        <v>211.68</v>
      </c>
      <c r="U3439" s="83">
        <v>-211.68</v>
      </c>
      <c r="V3439" s="83">
        <v>0</v>
      </c>
      <c r="W3439" s="83">
        <v>0</v>
      </c>
      <c r="X3439" s="83">
        <v>1.6305263691227212</v>
      </c>
      <c r="Y3439">
        <v>0</v>
      </c>
      <c r="Z3439" s="83">
        <v>-21.168000000000003</v>
      </c>
      <c r="AA3439" s="83">
        <v>-19.537473630877283</v>
      </c>
    </row>
    <row r="3440" spans="1:27" x14ac:dyDescent="0.25">
      <c r="A3440" s="82" t="s">
        <v>1529</v>
      </c>
      <c r="B3440" s="82" t="s">
        <v>1529</v>
      </c>
      <c r="C3440" t="s">
        <v>3325</v>
      </c>
      <c r="D3440" s="82" t="s">
        <v>3326</v>
      </c>
      <c r="E3440" t="s">
        <v>3327</v>
      </c>
      <c r="F3440" s="82" t="s">
        <v>3124</v>
      </c>
      <c r="G3440" t="s">
        <v>2310</v>
      </c>
      <c r="H3440" s="82" t="s">
        <v>3125</v>
      </c>
      <c r="I3440" t="s">
        <v>59</v>
      </c>
      <c r="J3440" s="82" t="s">
        <v>127</v>
      </c>
      <c r="K3440" t="s">
        <v>75</v>
      </c>
      <c r="L3440" t="s">
        <v>76</v>
      </c>
      <c r="M3440" s="82" t="s">
        <v>133</v>
      </c>
      <c r="N3440" t="s">
        <v>149</v>
      </c>
      <c r="O3440" s="82" t="s">
        <v>150</v>
      </c>
      <c r="P3440" s="82" t="s">
        <v>376</v>
      </c>
      <c r="Q3440" s="82" t="s">
        <v>377</v>
      </c>
      <c r="R3440" t="s">
        <v>131</v>
      </c>
      <c r="S3440" s="83">
        <v>377.25</v>
      </c>
      <c r="T3440" s="83">
        <v>224.10000000000002</v>
      </c>
      <c r="U3440" s="83">
        <v>153.14999999999998</v>
      </c>
      <c r="V3440" s="83">
        <v>0</v>
      </c>
      <c r="W3440" s="83">
        <v>0</v>
      </c>
      <c r="X3440" s="83">
        <v>1.7261950081273709</v>
      </c>
      <c r="Y3440">
        <v>0</v>
      </c>
      <c r="Z3440" s="83">
        <v>15.315</v>
      </c>
      <c r="AA3440" s="83">
        <v>17.041195008127367</v>
      </c>
    </row>
    <row r="3441" spans="1:27" x14ac:dyDescent="0.25">
      <c r="A3441" s="82" t="s">
        <v>1529</v>
      </c>
      <c r="B3441" s="82" t="s">
        <v>1529</v>
      </c>
      <c r="C3441" t="s">
        <v>3325</v>
      </c>
      <c r="D3441" s="82" t="s">
        <v>3326</v>
      </c>
      <c r="E3441" t="s">
        <v>3327</v>
      </c>
      <c r="F3441" s="82" t="s">
        <v>3124</v>
      </c>
      <c r="G3441" t="s">
        <v>2310</v>
      </c>
      <c r="H3441" s="82" t="s">
        <v>3125</v>
      </c>
      <c r="I3441" t="s">
        <v>59</v>
      </c>
      <c r="J3441" s="82" t="s">
        <v>127</v>
      </c>
      <c r="K3441" t="s">
        <v>75</v>
      </c>
      <c r="L3441" t="s">
        <v>76</v>
      </c>
      <c r="M3441" s="82" t="s">
        <v>133</v>
      </c>
      <c r="N3441" t="s">
        <v>149</v>
      </c>
      <c r="O3441" s="82" t="s">
        <v>150</v>
      </c>
      <c r="P3441" s="82" t="s">
        <v>307</v>
      </c>
      <c r="Q3441" s="82" t="s">
        <v>308</v>
      </c>
      <c r="R3441" t="s">
        <v>131</v>
      </c>
      <c r="S3441" s="83">
        <v>193.56</v>
      </c>
      <c r="T3441" s="83">
        <v>136.5</v>
      </c>
      <c r="U3441" s="83">
        <v>57.060000000000016</v>
      </c>
      <c r="V3441" s="83">
        <v>0</v>
      </c>
      <c r="W3441" s="83">
        <v>0</v>
      </c>
      <c r="X3441" s="83">
        <v>1.0514306943747707</v>
      </c>
      <c r="Y3441">
        <v>0</v>
      </c>
      <c r="Z3441" s="83">
        <v>5.7060000000000013</v>
      </c>
      <c r="AA3441" s="83">
        <v>6.7574306943747722</v>
      </c>
    </row>
    <row r="3442" spans="1:27" x14ac:dyDescent="0.25">
      <c r="A3442" s="82" t="s">
        <v>1529</v>
      </c>
      <c r="B3442" s="82" t="s">
        <v>1529</v>
      </c>
      <c r="C3442" t="s">
        <v>3325</v>
      </c>
      <c r="D3442" s="82" t="s">
        <v>3326</v>
      </c>
      <c r="E3442" t="s">
        <v>3327</v>
      </c>
      <c r="F3442" s="82" t="s">
        <v>3124</v>
      </c>
      <c r="G3442" t="s">
        <v>2310</v>
      </c>
      <c r="H3442" s="82" t="s">
        <v>3125</v>
      </c>
      <c r="I3442" t="s">
        <v>59</v>
      </c>
      <c r="J3442" s="82" t="s">
        <v>193</v>
      </c>
      <c r="K3442" t="s">
        <v>60</v>
      </c>
      <c r="L3442" t="s">
        <v>61</v>
      </c>
      <c r="M3442" s="82" t="s">
        <v>194</v>
      </c>
      <c r="N3442" t="s">
        <v>656</v>
      </c>
      <c r="O3442" s="82" t="s">
        <v>657</v>
      </c>
      <c r="P3442" s="82" t="s">
        <v>1019</v>
      </c>
      <c r="Q3442" s="82" t="s">
        <v>1020</v>
      </c>
      <c r="R3442" t="s">
        <v>131</v>
      </c>
      <c r="S3442" s="83">
        <v>129.03</v>
      </c>
      <c r="T3442" s="83">
        <v>47.14</v>
      </c>
      <c r="U3442" s="83">
        <v>81.89</v>
      </c>
      <c r="V3442" s="83">
        <v>0</v>
      </c>
      <c r="W3442" s="83">
        <v>0</v>
      </c>
      <c r="X3442" s="83">
        <v>0.36310947203536037</v>
      </c>
      <c r="Y3442">
        <v>0</v>
      </c>
      <c r="Z3442" s="83">
        <v>8.1890000000000001</v>
      </c>
      <c r="AA3442" s="83">
        <v>8.5521094720353616</v>
      </c>
    </row>
    <row r="3443" spans="1:27" x14ac:dyDescent="0.25">
      <c r="A3443" s="82" t="s">
        <v>1529</v>
      </c>
      <c r="B3443" s="82" t="s">
        <v>1529</v>
      </c>
      <c r="C3443" t="s">
        <v>3325</v>
      </c>
      <c r="D3443" s="82" t="s">
        <v>3326</v>
      </c>
      <c r="E3443" t="s">
        <v>3327</v>
      </c>
      <c r="F3443" s="82" t="s">
        <v>3124</v>
      </c>
      <c r="G3443" t="s">
        <v>2310</v>
      </c>
      <c r="H3443" s="82" t="s">
        <v>3125</v>
      </c>
      <c r="I3443" t="s">
        <v>59</v>
      </c>
      <c r="J3443" s="82" t="s">
        <v>193</v>
      </c>
      <c r="K3443" t="s">
        <v>60</v>
      </c>
      <c r="L3443" t="s">
        <v>61</v>
      </c>
      <c r="M3443" s="82" t="s">
        <v>194</v>
      </c>
      <c r="N3443" t="s">
        <v>750</v>
      </c>
      <c r="O3443" s="82" t="s">
        <v>751</v>
      </c>
      <c r="P3443" s="82" t="s">
        <v>1152</v>
      </c>
      <c r="Q3443" s="82" t="s">
        <v>1153</v>
      </c>
      <c r="R3443" t="s">
        <v>131</v>
      </c>
      <c r="S3443" s="83">
        <v>121.72</v>
      </c>
      <c r="T3443" s="83">
        <v>72.3</v>
      </c>
      <c r="U3443" s="83">
        <v>49.42</v>
      </c>
      <c r="V3443" s="83">
        <v>0</v>
      </c>
      <c r="W3443" s="83">
        <v>0</v>
      </c>
      <c r="X3443" s="83">
        <v>0.55691164251498848</v>
      </c>
      <c r="Y3443">
        <v>0</v>
      </c>
      <c r="Z3443" s="83">
        <v>4.9420000000000002</v>
      </c>
      <c r="AA3443" s="83">
        <v>5.4989116425149884</v>
      </c>
    </row>
    <row r="3444" spans="1:27" x14ac:dyDescent="0.25">
      <c r="A3444" s="82" t="s">
        <v>1529</v>
      </c>
      <c r="B3444" s="82" t="s">
        <v>1529</v>
      </c>
      <c r="C3444" t="s">
        <v>3325</v>
      </c>
      <c r="D3444" s="82" t="s">
        <v>3326</v>
      </c>
      <c r="E3444" t="s">
        <v>3327</v>
      </c>
      <c r="F3444" s="82" t="s">
        <v>3124</v>
      </c>
      <c r="G3444" t="s">
        <v>2310</v>
      </c>
      <c r="H3444" s="82" t="s">
        <v>3125</v>
      </c>
      <c r="I3444" t="s">
        <v>59</v>
      </c>
      <c r="J3444" s="82" t="s">
        <v>193</v>
      </c>
      <c r="K3444" t="s">
        <v>60</v>
      </c>
      <c r="L3444" t="s">
        <v>61</v>
      </c>
      <c r="M3444" s="82" t="s">
        <v>194</v>
      </c>
      <c r="N3444" t="s">
        <v>750</v>
      </c>
      <c r="O3444" s="82" t="s">
        <v>751</v>
      </c>
      <c r="P3444" s="82" t="s">
        <v>1154</v>
      </c>
      <c r="Q3444" s="82" t="s">
        <v>1155</v>
      </c>
      <c r="R3444" t="s">
        <v>131</v>
      </c>
      <c r="S3444" s="83">
        <v>0</v>
      </c>
      <c r="T3444" s="83">
        <v>114.8</v>
      </c>
      <c r="U3444" s="83">
        <v>-114.8</v>
      </c>
      <c r="V3444" s="83">
        <v>0</v>
      </c>
      <c r="W3444" s="83">
        <v>0</v>
      </c>
      <c r="X3444" s="83">
        <v>0.88428017373057621</v>
      </c>
      <c r="Y3444">
        <v>0</v>
      </c>
      <c r="Z3444" s="83">
        <v>-11.48</v>
      </c>
      <c r="AA3444" s="83">
        <v>-10.595719826269423</v>
      </c>
    </row>
    <row r="3445" spans="1:27" x14ac:dyDescent="0.25">
      <c r="A3445" s="82" t="s">
        <v>1529</v>
      </c>
      <c r="B3445" s="82" t="s">
        <v>1529</v>
      </c>
      <c r="C3445" t="s">
        <v>3325</v>
      </c>
      <c r="D3445" s="82" t="s">
        <v>3326</v>
      </c>
      <c r="E3445" t="s">
        <v>3327</v>
      </c>
      <c r="F3445" s="82" t="s">
        <v>3124</v>
      </c>
      <c r="G3445" t="s">
        <v>2310</v>
      </c>
      <c r="H3445" s="82" t="s">
        <v>3125</v>
      </c>
      <c r="I3445" t="s">
        <v>59</v>
      </c>
      <c r="J3445" s="82" t="s">
        <v>193</v>
      </c>
      <c r="K3445" t="s">
        <v>60</v>
      </c>
      <c r="L3445" t="s">
        <v>61</v>
      </c>
      <c r="M3445" s="82" t="s">
        <v>194</v>
      </c>
      <c r="N3445" t="s">
        <v>199</v>
      </c>
      <c r="O3445" s="82" t="s">
        <v>200</v>
      </c>
      <c r="P3445" s="82" t="s">
        <v>201</v>
      </c>
      <c r="Q3445" s="82" t="s">
        <v>202</v>
      </c>
      <c r="R3445" t="s">
        <v>131</v>
      </c>
      <c r="S3445" s="83">
        <v>28.62</v>
      </c>
      <c r="T3445" s="83">
        <v>15.9</v>
      </c>
      <c r="U3445" s="83">
        <v>12.72</v>
      </c>
      <c r="V3445" s="83">
        <v>0</v>
      </c>
      <c r="W3445" s="83">
        <v>0</v>
      </c>
      <c r="X3445" s="83">
        <v>0.12247434461947879</v>
      </c>
      <c r="Y3445">
        <v>0</v>
      </c>
      <c r="Z3445" s="83">
        <v>1.272</v>
      </c>
      <c r="AA3445" s="83">
        <v>1.3944743446194787</v>
      </c>
    </row>
    <row r="3446" spans="1:27" x14ac:dyDescent="0.25">
      <c r="A3446" s="82" t="s">
        <v>1529</v>
      </c>
      <c r="B3446" s="82" t="s">
        <v>1529</v>
      </c>
      <c r="C3446" t="s">
        <v>3325</v>
      </c>
      <c r="D3446" s="82" t="s">
        <v>3326</v>
      </c>
      <c r="E3446" t="s">
        <v>3327</v>
      </c>
      <c r="F3446" s="82" t="s">
        <v>3124</v>
      </c>
      <c r="G3446" t="s">
        <v>2310</v>
      </c>
      <c r="H3446" s="82" t="s">
        <v>3125</v>
      </c>
      <c r="I3446" t="s">
        <v>59</v>
      </c>
      <c r="J3446" s="82" t="s">
        <v>193</v>
      </c>
      <c r="K3446" t="s">
        <v>60</v>
      </c>
      <c r="L3446" t="s">
        <v>61</v>
      </c>
      <c r="M3446" s="82" t="s">
        <v>194</v>
      </c>
      <c r="N3446" t="s">
        <v>347</v>
      </c>
      <c r="O3446" s="82" t="s">
        <v>348</v>
      </c>
      <c r="P3446" s="82" t="s">
        <v>1158</v>
      </c>
      <c r="Q3446" s="82" t="s">
        <v>1159</v>
      </c>
      <c r="R3446" t="s">
        <v>131</v>
      </c>
      <c r="S3446" s="83">
        <v>176.8</v>
      </c>
      <c r="T3446" s="83">
        <v>328.44</v>
      </c>
      <c r="U3446" s="83">
        <v>-151.63999999999999</v>
      </c>
      <c r="V3446" s="83">
        <v>0</v>
      </c>
      <c r="W3446" s="83">
        <v>0</v>
      </c>
      <c r="X3446" s="83">
        <v>2.5299040092340634</v>
      </c>
      <c r="Y3446">
        <v>0</v>
      </c>
      <c r="Z3446" s="83">
        <v>-15.163999999999998</v>
      </c>
      <c r="AA3446" s="83">
        <v>-12.634095990765935</v>
      </c>
    </row>
    <row r="3447" spans="1:27" x14ac:dyDescent="0.25">
      <c r="A3447" s="82" t="s">
        <v>1529</v>
      </c>
      <c r="B3447" s="82" t="s">
        <v>1529</v>
      </c>
      <c r="C3447" t="s">
        <v>3325</v>
      </c>
      <c r="D3447" s="82" t="s">
        <v>3326</v>
      </c>
      <c r="E3447" t="s">
        <v>3327</v>
      </c>
      <c r="F3447" s="82" t="s">
        <v>3124</v>
      </c>
      <c r="G3447" t="s">
        <v>2310</v>
      </c>
      <c r="H3447" s="82" t="s">
        <v>3125</v>
      </c>
      <c r="I3447" t="s">
        <v>59</v>
      </c>
      <c r="J3447" s="82" t="s">
        <v>193</v>
      </c>
      <c r="K3447" t="s">
        <v>60</v>
      </c>
      <c r="L3447" t="s">
        <v>61</v>
      </c>
      <c r="M3447" s="82" t="s">
        <v>194</v>
      </c>
      <c r="N3447" t="s">
        <v>311</v>
      </c>
      <c r="O3447" s="82" t="s">
        <v>894</v>
      </c>
      <c r="P3447" s="82" t="s">
        <v>895</v>
      </c>
      <c r="Q3447" s="82" t="s">
        <v>896</v>
      </c>
      <c r="R3447" t="s">
        <v>131</v>
      </c>
      <c r="S3447" s="83">
        <v>1344</v>
      </c>
      <c r="T3447" s="83">
        <v>882.43999999999983</v>
      </c>
      <c r="U3447" s="83">
        <v>461.56000000000017</v>
      </c>
      <c r="V3447" s="83">
        <v>0</v>
      </c>
      <c r="W3447" s="83">
        <v>0</v>
      </c>
      <c r="X3447" s="83">
        <v>6.797249098491374</v>
      </c>
      <c r="Y3447">
        <v>0</v>
      </c>
      <c r="Z3447" s="83">
        <v>46.15600000000002</v>
      </c>
      <c r="AA3447" s="83">
        <v>52.953249098491398</v>
      </c>
    </row>
    <row r="3448" spans="1:27" x14ac:dyDescent="0.25">
      <c r="A3448" s="82" t="s">
        <v>1529</v>
      </c>
      <c r="B3448" s="82" t="s">
        <v>1529</v>
      </c>
      <c r="C3448" t="s">
        <v>3325</v>
      </c>
      <c r="D3448" s="82" t="s">
        <v>3326</v>
      </c>
      <c r="E3448" t="s">
        <v>3327</v>
      </c>
      <c r="F3448" s="82" t="s">
        <v>3124</v>
      </c>
      <c r="G3448" t="s">
        <v>2310</v>
      </c>
      <c r="H3448" s="82" t="s">
        <v>3125</v>
      </c>
      <c r="I3448" t="s">
        <v>59</v>
      </c>
      <c r="J3448" s="82" t="s">
        <v>193</v>
      </c>
      <c r="K3448" t="s">
        <v>60</v>
      </c>
      <c r="L3448" t="s">
        <v>61</v>
      </c>
      <c r="M3448" s="82" t="s">
        <v>194</v>
      </c>
      <c r="N3448" t="s">
        <v>1916</v>
      </c>
      <c r="O3448" s="82" t="s">
        <v>1495</v>
      </c>
      <c r="P3448" s="82" t="s">
        <v>1923</v>
      </c>
      <c r="Q3448" s="82" t="s">
        <v>1924</v>
      </c>
      <c r="R3448" t="s">
        <v>131</v>
      </c>
      <c r="S3448" s="83">
        <v>93.6</v>
      </c>
      <c r="T3448" s="83">
        <v>367.04999999999995</v>
      </c>
      <c r="U3448" s="83">
        <v>-273.44999999999993</v>
      </c>
      <c r="V3448" s="83">
        <v>0</v>
      </c>
      <c r="W3448" s="83">
        <v>0</v>
      </c>
      <c r="X3448" s="83">
        <v>2.8273086913572127</v>
      </c>
      <c r="Y3448">
        <v>0</v>
      </c>
      <c r="Z3448" s="83">
        <v>-27.344999999999999</v>
      </c>
      <c r="AA3448" s="83">
        <v>-24.517691308642789</v>
      </c>
    </row>
    <row r="3449" spans="1:27" x14ac:dyDescent="0.25">
      <c r="A3449" s="82" t="s">
        <v>1529</v>
      </c>
      <c r="B3449" s="82" t="s">
        <v>1529</v>
      </c>
      <c r="C3449" t="s">
        <v>3325</v>
      </c>
      <c r="D3449" s="82" t="s">
        <v>3326</v>
      </c>
      <c r="E3449" t="s">
        <v>3327</v>
      </c>
      <c r="F3449" s="82" t="s">
        <v>3124</v>
      </c>
      <c r="G3449" t="s">
        <v>2310</v>
      </c>
      <c r="H3449" s="82" t="s">
        <v>3125</v>
      </c>
      <c r="I3449" t="s">
        <v>59</v>
      </c>
      <c r="J3449" s="82" t="s">
        <v>193</v>
      </c>
      <c r="K3449" t="s">
        <v>60</v>
      </c>
      <c r="L3449" t="s">
        <v>61</v>
      </c>
      <c r="M3449" s="82" t="s">
        <v>194</v>
      </c>
      <c r="N3449" t="s">
        <v>1916</v>
      </c>
      <c r="O3449" s="82" t="s">
        <v>1495</v>
      </c>
      <c r="P3449" s="82" t="s">
        <v>1919</v>
      </c>
      <c r="Q3449" s="82" t="s">
        <v>1920</v>
      </c>
      <c r="R3449" t="s">
        <v>131</v>
      </c>
      <c r="S3449" s="83">
        <v>0</v>
      </c>
      <c r="T3449" s="83">
        <v>32.549999999999997</v>
      </c>
      <c r="U3449" s="83">
        <v>-32.549999999999997</v>
      </c>
      <c r="V3449" s="83">
        <v>0</v>
      </c>
      <c r="W3449" s="83">
        <v>0</v>
      </c>
      <c r="X3449" s="83">
        <v>0.25072578096629144</v>
      </c>
      <c r="Y3449">
        <v>0</v>
      </c>
      <c r="Z3449" s="83">
        <v>-3.2549999999999999</v>
      </c>
      <c r="AA3449" s="83">
        <v>-3.0042742190337086</v>
      </c>
    </row>
    <row r="3450" spans="1:27" x14ac:dyDescent="0.25">
      <c r="A3450" s="82" t="s">
        <v>1529</v>
      </c>
      <c r="B3450" s="82" t="s">
        <v>1529</v>
      </c>
      <c r="C3450" t="s">
        <v>3325</v>
      </c>
      <c r="D3450" s="82" t="s">
        <v>3326</v>
      </c>
      <c r="E3450" t="s">
        <v>3327</v>
      </c>
      <c r="F3450" s="82" t="s">
        <v>3124</v>
      </c>
      <c r="G3450" t="s">
        <v>2310</v>
      </c>
      <c r="H3450" s="82" t="s">
        <v>3125</v>
      </c>
      <c r="I3450" t="s">
        <v>59</v>
      </c>
      <c r="J3450" s="82" t="s">
        <v>193</v>
      </c>
      <c r="K3450" t="s">
        <v>60</v>
      </c>
      <c r="L3450" t="s">
        <v>61</v>
      </c>
      <c r="M3450" s="82" t="s">
        <v>194</v>
      </c>
      <c r="N3450" t="s">
        <v>1916</v>
      </c>
      <c r="O3450" s="82" t="s">
        <v>1495</v>
      </c>
      <c r="P3450" s="82" t="s">
        <v>1917</v>
      </c>
      <c r="Q3450" s="82" t="s">
        <v>1918</v>
      </c>
      <c r="R3450" t="s">
        <v>131</v>
      </c>
      <c r="S3450" s="83">
        <v>610.4</v>
      </c>
      <c r="T3450" s="83">
        <v>0</v>
      </c>
      <c r="U3450" s="83">
        <v>610.4</v>
      </c>
      <c r="V3450" s="83">
        <v>0</v>
      </c>
      <c r="W3450" s="83">
        <v>0</v>
      </c>
      <c r="X3450" s="83">
        <v>0</v>
      </c>
      <c r="Y3450">
        <v>0</v>
      </c>
      <c r="Z3450" s="83">
        <v>61.04</v>
      </c>
      <c r="AA3450" s="83">
        <v>61.04</v>
      </c>
    </row>
    <row r="3451" spans="1:27" x14ac:dyDescent="0.25">
      <c r="A3451" s="82" t="s">
        <v>1529</v>
      </c>
      <c r="B3451" s="82" t="s">
        <v>1529</v>
      </c>
      <c r="C3451" t="s">
        <v>3325</v>
      </c>
      <c r="D3451" s="82" t="s">
        <v>3326</v>
      </c>
      <c r="E3451" t="s">
        <v>3327</v>
      </c>
      <c r="F3451" s="82" t="s">
        <v>3124</v>
      </c>
      <c r="G3451" t="s">
        <v>2310</v>
      </c>
      <c r="H3451" s="82" t="s">
        <v>3125</v>
      </c>
      <c r="I3451" t="s">
        <v>59</v>
      </c>
      <c r="J3451" s="82" t="s">
        <v>193</v>
      </c>
      <c r="K3451" t="s">
        <v>62</v>
      </c>
      <c r="L3451" t="s">
        <v>63</v>
      </c>
      <c r="M3451" s="82" t="s">
        <v>1168</v>
      </c>
      <c r="N3451" t="s">
        <v>1169</v>
      </c>
      <c r="O3451" s="82" t="s">
        <v>1170</v>
      </c>
      <c r="P3451" s="82" t="s">
        <v>1171</v>
      </c>
      <c r="Q3451" s="82" t="s">
        <v>1172</v>
      </c>
      <c r="R3451" t="s">
        <v>131</v>
      </c>
      <c r="S3451" s="83">
        <v>89.460000000000008</v>
      </c>
      <c r="T3451" s="83">
        <v>0</v>
      </c>
      <c r="U3451" s="83">
        <v>89.460000000000008</v>
      </c>
      <c r="V3451" s="83">
        <v>0</v>
      </c>
      <c r="W3451" s="83">
        <v>0</v>
      </c>
      <c r="X3451" s="83">
        <v>0</v>
      </c>
      <c r="Y3451">
        <v>0</v>
      </c>
      <c r="Z3451" s="83">
        <v>8.9460000000000015</v>
      </c>
      <c r="AA3451" s="83">
        <v>8.9460000000000015</v>
      </c>
    </row>
    <row r="3452" spans="1:27" x14ac:dyDescent="0.25">
      <c r="A3452" s="82" t="s">
        <v>1529</v>
      </c>
      <c r="B3452" s="82" t="s">
        <v>1529</v>
      </c>
      <c r="C3452" t="s">
        <v>3325</v>
      </c>
      <c r="D3452" s="82" t="s">
        <v>3326</v>
      </c>
      <c r="E3452" t="s">
        <v>3327</v>
      </c>
      <c r="F3452" s="82" t="s">
        <v>3124</v>
      </c>
      <c r="G3452" t="s">
        <v>2310</v>
      </c>
      <c r="H3452" s="82" t="s">
        <v>3125</v>
      </c>
      <c r="I3452" t="s">
        <v>59</v>
      </c>
      <c r="J3452" s="82" t="s">
        <v>193</v>
      </c>
      <c r="K3452" t="s">
        <v>62</v>
      </c>
      <c r="L3452" t="s">
        <v>63</v>
      </c>
      <c r="M3452" s="82" t="s">
        <v>660</v>
      </c>
      <c r="N3452" t="s">
        <v>661</v>
      </c>
      <c r="O3452" s="82" t="s">
        <v>662</v>
      </c>
      <c r="P3452" s="82" t="s">
        <v>1037</v>
      </c>
      <c r="Q3452" s="82" t="s">
        <v>1038</v>
      </c>
      <c r="R3452" t="s">
        <v>131</v>
      </c>
      <c r="S3452" s="83">
        <v>132.82</v>
      </c>
      <c r="T3452" s="83">
        <v>411.46</v>
      </c>
      <c r="U3452" s="83">
        <v>-278.64</v>
      </c>
      <c r="V3452" s="83">
        <v>0</v>
      </c>
      <c r="W3452" s="83">
        <v>0</v>
      </c>
      <c r="X3452" s="83">
        <v>3.1693895495050777</v>
      </c>
      <c r="Y3452">
        <v>0</v>
      </c>
      <c r="Z3452" s="83">
        <v>-27.864000000000001</v>
      </c>
      <c r="AA3452" s="83">
        <v>-24.694610450494924</v>
      </c>
    </row>
    <row r="3453" spans="1:27" x14ac:dyDescent="0.25">
      <c r="A3453" s="82" t="s">
        <v>1529</v>
      </c>
      <c r="B3453" s="82" t="s">
        <v>1529</v>
      </c>
      <c r="C3453" t="s">
        <v>3325</v>
      </c>
      <c r="D3453" s="82" t="s">
        <v>3326</v>
      </c>
      <c r="E3453" t="s">
        <v>3327</v>
      </c>
      <c r="F3453" s="82" t="s">
        <v>3124</v>
      </c>
      <c r="G3453" t="s">
        <v>2310</v>
      </c>
      <c r="H3453" s="82" t="s">
        <v>3125</v>
      </c>
      <c r="I3453" t="s">
        <v>59</v>
      </c>
      <c r="J3453" s="82" t="s">
        <v>193</v>
      </c>
      <c r="K3453" t="s">
        <v>62</v>
      </c>
      <c r="L3453" t="s">
        <v>63</v>
      </c>
      <c r="M3453" s="82" t="s">
        <v>660</v>
      </c>
      <c r="N3453" t="s">
        <v>661</v>
      </c>
      <c r="O3453" s="82" t="s">
        <v>662</v>
      </c>
      <c r="P3453" s="82" t="s">
        <v>663</v>
      </c>
      <c r="Q3453" s="82" t="s">
        <v>664</v>
      </c>
      <c r="R3453" t="s">
        <v>131</v>
      </c>
      <c r="S3453" s="83">
        <v>2921.9999999999995</v>
      </c>
      <c r="T3453" s="83">
        <v>540</v>
      </c>
      <c r="U3453" s="83">
        <v>2381.9999999999995</v>
      </c>
      <c r="V3453" s="83">
        <v>0</v>
      </c>
      <c r="W3453" s="83">
        <v>0</v>
      </c>
      <c r="X3453" s="83">
        <v>4.1595060436804117</v>
      </c>
      <c r="Y3453">
        <v>0</v>
      </c>
      <c r="Z3453" s="83">
        <v>238.2</v>
      </c>
      <c r="AA3453" s="83">
        <v>242.3595060436804</v>
      </c>
    </row>
    <row r="3454" spans="1:27" x14ac:dyDescent="0.25">
      <c r="A3454" s="82" t="s">
        <v>1529</v>
      </c>
      <c r="B3454" s="82" t="s">
        <v>1529</v>
      </c>
      <c r="C3454" t="s">
        <v>3325</v>
      </c>
      <c r="D3454" s="82" t="s">
        <v>3326</v>
      </c>
      <c r="E3454" t="s">
        <v>3327</v>
      </c>
      <c r="F3454" s="82" t="s">
        <v>3124</v>
      </c>
      <c r="G3454" t="s">
        <v>2310</v>
      </c>
      <c r="H3454" s="82" t="s">
        <v>3125</v>
      </c>
      <c r="I3454" t="s">
        <v>59</v>
      </c>
      <c r="J3454" s="82" t="s">
        <v>193</v>
      </c>
      <c r="K3454" t="s">
        <v>62</v>
      </c>
      <c r="L3454" t="s">
        <v>63</v>
      </c>
      <c r="M3454" s="82" t="s">
        <v>660</v>
      </c>
      <c r="N3454" t="s">
        <v>661</v>
      </c>
      <c r="O3454" s="82" t="s">
        <v>662</v>
      </c>
      <c r="P3454" s="82" t="s">
        <v>1166</v>
      </c>
      <c r="Q3454" s="82" t="s">
        <v>1167</v>
      </c>
      <c r="R3454" t="s">
        <v>131</v>
      </c>
      <c r="S3454" s="83">
        <v>1328.1799999999998</v>
      </c>
      <c r="T3454" s="83">
        <v>270</v>
      </c>
      <c r="U3454" s="83">
        <v>1058.1799999999998</v>
      </c>
      <c r="V3454" s="83">
        <v>0</v>
      </c>
      <c r="W3454" s="83">
        <v>0</v>
      </c>
      <c r="X3454" s="83">
        <v>2.0797530218402058</v>
      </c>
      <c r="Y3454">
        <v>0</v>
      </c>
      <c r="Z3454" s="83">
        <v>105.81799999999998</v>
      </c>
      <c r="AA3454" s="83">
        <v>107.89775302184019</v>
      </c>
    </row>
    <row r="3455" spans="1:27" x14ac:dyDescent="0.25">
      <c r="A3455" s="82" t="s">
        <v>1529</v>
      </c>
      <c r="B3455" s="82" t="s">
        <v>1529</v>
      </c>
      <c r="C3455" t="s">
        <v>3325</v>
      </c>
      <c r="D3455" s="82" t="s">
        <v>3326</v>
      </c>
      <c r="E3455" t="s">
        <v>3327</v>
      </c>
      <c r="F3455" s="82" t="s">
        <v>3124</v>
      </c>
      <c r="G3455" t="s">
        <v>2310</v>
      </c>
      <c r="H3455" s="82" t="s">
        <v>3125</v>
      </c>
      <c r="I3455" t="s">
        <v>59</v>
      </c>
      <c r="J3455" s="82" t="s">
        <v>193</v>
      </c>
      <c r="K3455" t="s">
        <v>62</v>
      </c>
      <c r="L3455" t="s">
        <v>63</v>
      </c>
      <c r="M3455" s="82" t="s">
        <v>660</v>
      </c>
      <c r="N3455" t="s">
        <v>1023</v>
      </c>
      <c r="O3455" s="82" t="s">
        <v>1024</v>
      </c>
      <c r="P3455" s="82" t="s">
        <v>1025</v>
      </c>
      <c r="Q3455" s="82" t="s">
        <v>1026</v>
      </c>
      <c r="R3455" t="s">
        <v>131</v>
      </c>
      <c r="S3455" s="83">
        <v>0</v>
      </c>
      <c r="T3455" s="83">
        <v>328.32</v>
      </c>
      <c r="U3455" s="83">
        <v>-328.32</v>
      </c>
      <c r="V3455" s="83">
        <v>0</v>
      </c>
      <c r="W3455" s="83">
        <v>0</v>
      </c>
      <c r="X3455" s="83">
        <v>2.5289796745576898</v>
      </c>
      <c r="Y3455">
        <v>0</v>
      </c>
      <c r="Z3455" s="83">
        <v>-32.832000000000001</v>
      </c>
      <c r="AA3455" s="83">
        <v>-30.303020325442311</v>
      </c>
    </row>
    <row r="3456" spans="1:27" x14ac:dyDescent="0.25">
      <c r="A3456" s="82" t="s">
        <v>1529</v>
      </c>
      <c r="B3456" s="82" t="s">
        <v>1529</v>
      </c>
      <c r="C3456" t="s">
        <v>3325</v>
      </c>
      <c r="D3456" s="82" t="s">
        <v>3326</v>
      </c>
      <c r="E3456" t="s">
        <v>3327</v>
      </c>
      <c r="F3456" s="82" t="s">
        <v>3124</v>
      </c>
      <c r="G3456" t="s">
        <v>2310</v>
      </c>
      <c r="H3456" s="82" t="s">
        <v>3125</v>
      </c>
      <c r="I3456" t="s">
        <v>59</v>
      </c>
      <c r="J3456" s="82" t="s">
        <v>193</v>
      </c>
      <c r="K3456" t="s">
        <v>64</v>
      </c>
      <c r="L3456" t="s">
        <v>65</v>
      </c>
      <c r="M3456" s="82" t="s">
        <v>499</v>
      </c>
      <c r="N3456" t="s">
        <v>500</v>
      </c>
      <c r="O3456" s="82" t="s">
        <v>501</v>
      </c>
      <c r="P3456" s="82" t="s">
        <v>2650</v>
      </c>
      <c r="Q3456" s="82" t="s">
        <v>2651</v>
      </c>
      <c r="R3456" t="s">
        <v>131</v>
      </c>
      <c r="S3456" s="83">
        <v>177</v>
      </c>
      <c r="T3456" s="83">
        <v>298</v>
      </c>
      <c r="U3456" s="83">
        <v>-121</v>
      </c>
      <c r="V3456" s="83">
        <v>0</v>
      </c>
      <c r="W3456" s="83">
        <v>0</v>
      </c>
      <c r="X3456" s="83">
        <v>2.295431112994005</v>
      </c>
      <c r="Y3456">
        <v>0</v>
      </c>
      <c r="Z3456" s="83">
        <v>-12.100000000000001</v>
      </c>
      <c r="AA3456" s="83">
        <v>-9.8045688870059955</v>
      </c>
    </row>
    <row r="3457" spans="1:27" x14ac:dyDescent="0.25">
      <c r="A3457" s="82" t="s">
        <v>1529</v>
      </c>
      <c r="B3457" s="82" t="s">
        <v>1529</v>
      </c>
      <c r="C3457" t="s">
        <v>3325</v>
      </c>
      <c r="D3457" s="82" t="s">
        <v>3326</v>
      </c>
      <c r="E3457" t="s">
        <v>3327</v>
      </c>
      <c r="F3457" s="82" t="s">
        <v>3124</v>
      </c>
      <c r="G3457" t="s">
        <v>2310</v>
      </c>
      <c r="H3457" s="82" t="s">
        <v>3125</v>
      </c>
      <c r="I3457" t="s">
        <v>59</v>
      </c>
      <c r="J3457" s="82" t="s">
        <v>193</v>
      </c>
      <c r="K3457" t="s">
        <v>64</v>
      </c>
      <c r="L3457" t="s">
        <v>65</v>
      </c>
      <c r="M3457" s="82" t="s">
        <v>499</v>
      </c>
      <c r="N3457" t="s">
        <v>500</v>
      </c>
      <c r="O3457" s="82" t="s">
        <v>501</v>
      </c>
      <c r="P3457" s="82" t="s">
        <v>2765</v>
      </c>
      <c r="Q3457" s="82" t="s">
        <v>2766</v>
      </c>
      <c r="R3457" t="s">
        <v>131</v>
      </c>
      <c r="S3457" s="83">
        <v>128.80000000000001</v>
      </c>
      <c r="T3457" s="83">
        <v>450.79999999999995</v>
      </c>
      <c r="U3457" s="83">
        <v>-321.99999999999994</v>
      </c>
      <c r="V3457" s="83">
        <v>0</v>
      </c>
      <c r="W3457" s="83">
        <v>0</v>
      </c>
      <c r="X3457" s="83">
        <v>3.4724172675761658</v>
      </c>
      <c r="Y3457">
        <v>0</v>
      </c>
      <c r="Z3457" s="83">
        <v>-32.199999999999996</v>
      </c>
      <c r="AA3457" s="83">
        <v>-28.727582732423834</v>
      </c>
    </row>
    <row r="3458" spans="1:27" x14ac:dyDescent="0.25">
      <c r="A3458" s="82" t="s">
        <v>1529</v>
      </c>
      <c r="B3458" s="82" t="s">
        <v>1529</v>
      </c>
      <c r="C3458" t="s">
        <v>3325</v>
      </c>
      <c r="D3458" s="82" t="s">
        <v>3326</v>
      </c>
      <c r="E3458" t="s">
        <v>3327</v>
      </c>
      <c r="F3458" s="82" t="s">
        <v>3124</v>
      </c>
      <c r="G3458" t="s">
        <v>2310</v>
      </c>
      <c r="H3458" s="82" t="s">
        <v>3125</v>
      </c>
      <c r="I3458" t="s">
        <v>59</v>
      </c>
      <c r="J3458" s="82" t="s">
        <v>193</v>
      </c>
      <c r="K3458" t="s">
        <v>64</v>
      </c>
      <c r="L3458" t="s">
        <v>65</v>
      </c>
      <c r="M3458" s="82" t="s">
        <v>499</v>
      </c>
      <c r="N3458" t="s">
        <v>500</v>
      </c>
      <c r="O3458" s="82" t="s">
        <v>501</v>
      </c>
      <c r="P3458" s="82" t="s">
        <v>1524</v>
      </c>
      <c r="Q3458" s="82" t="s">
        <v>3686</v>
      </c>
      <c r="R3458" t="s">
        <v>131</v>
      </c>
      <c r="S3458" s="83">
        <v>441.76</v>
      </c>
      <c r="T3458" s="83">
        <v>141.96</v>
      </c>
      <c r="U3458" s="83">
        <v>299.79999999999995</v>
      </c>
      <c r="V3458" s="83">
        <v>0</v>
      </c>
      <c r="W3458" s="83">
        <v>0</v>
      </c>
      <c r="X3458" s="83">
        <v>1.0934879221497615</v>
      </c>
      <c r="Y3458">
        <v>0</v>
      </c>
      <c r="Z3458" s="83">
        <v>29.98</v>
      </c>
      <c r="AA3458" s="83">
        <v>31.073487922149763</v>
      </c>
    </row>
    <row r="3459" spans="1:27" x14ac:dyDescent="0.25">
      <c r="A3459" s="82" t="s">
        <v>1529</v>
      </c>
      <c r="B3459" s="82" t="s">
        <v>1529</v>
      </c>
      <c r="C3459" t="s">
        <v>3325</v>
      </c>
      <c r="D3459" s="82" t="s">
        <v>3326</v>
      </c>
      <c r="E3459" t="s">
        <v>3327</v>
      </c>
      <c r="F3459" s="82" t="s">
        <v>3124</v>
      </c>
      <c r="G3459" t="s">
        <v>2310</v>
      </c>
      <c r="H3459" s="82" t="s">
        <v>3125</v>
      </c>
      <c r="I3459" t="s">
        <v>44</v>
      </c>
      <c r="J3459" s="82" t="s">
        <v>45</v>
      </c>
      <c r="K3459" t="s">
        <v>46</v>
      </c>
      <c r="L3459" t="s">
        <v>47</v>
      </c>
      <c r="M3459" s="82" t="s">
        <v>506</v>
      </c>
      <c r="N3459" t="s">
        <v>507</v>
      </c>
      <c r="O3459" s="82" t="s">
        <v>508</v>
      </c>
      <c r="P3459" s="82" t="s">
        <v>754</v>
      </c>
      <c r="Q3459" s="82" t="s">
        <v>755</v>
      </c>
      <c r="R3459" t="s">
        <v>131</v>
      </c>
      <c r="S3459" s="83">
        <v>2720</v>
      </c>
      <c r="T3459" s="83">
        <v>1312</v>
      </c>
      <c r="U3459" s="83">
        <v>1408</v>
      </c>
      <c r="V3459" s="83">
        <v>0</v>
      </c>
      <c r="W3459" s="83">
        <v>0</v>
      </c>
      <c r="X3459" s="83">
        <v>10.106059128349445</v>
      </c>
      <c r="Y3459">
        <v>0</v>
      </c>
      <c r="Z3459" s="83">
        <v>140.79999999999998</v>
      </c>
      <c r="AA3459" s="83">
        <v>150.90605912834943</v>
      </c>
    </row>
    <row r="3460" spans="1:27" x14ac:dyDescent="0.25">
      <c r="A3460" s="82" t="s">
        <v>1529</v>
      </c>
      <c r="B3460" s="82" t="s">
        <v>1529</v>
      </c>
      <c r="C3460" t="s">
        <v>3325</v>
      </c>
      <c r="D3460" s="82" t="s">
        <v>3326</v>
      </c>
      <c r="E3460" t="s">
        <v>3327</v>
      </c>
      <c r="F3460" s="82" t="s">
        <v>3124</v>
      </c>
      <c r="G3460" t="s">
        <v>2310</v>
      </c>
      <c r="H3460" s="82" t="s">
        <v>3125</v>
      </c>
      <c r="I3460" t="s">
        <v>44</v>
      </c>
      <c r="J3460" s="82" t="s">
        <v>45</v>
      </c>
      <c r="K3460" t="s">
        <v>46</v>
      </c>
      <c r="L3460" t="s">
        <v>47</v>
      </c>
      <c r="M3460" s="82" t="s">
        <v>506</v>
      </c>
      <c r="N3460" t="s">
        <v>507</v>
      </c>
      <c r="O3460" s="82" t="s">
        <v>508</v>
      </c>
      <c r="P3460" s="82" t="s">
        <v>758</v>
      </c>
      <c r="Q3460" s="82" t="s">
        <v>759</v>
      </c>
      <c r="R3460" t="s">
        <v>131</v>
      </c>
      <c r="S3460" s="83">
        <v>130</v>
      </c>
      <c r="T3460" s="83">
        <v>0</v>
      </c>
      <c r="U3460" s="83">
        <v>130</v>
      </c>
      <c r="V3460" s="83">
        <v>0</v>
      </c>
      <c r="W3460" s="83">
        <v>0</v>
      </c>
      <c r="X3460" s="83">
        <v>0</v>
      </c>
      <c r="Y3460">
        <v>0</v>
      </c>
      <c r="Z3460" s="83">
        <v>13</v>
      </c>
      <c r="AA3460" s="83">
        <v>13</v>
      </c>
    </row>
    <row r="3461" spans="1:27" x14ac:dyDescent="0.25">
      <c r="A3461" s="82" t="s">
        <v>1529</v>
      </c>
      <c r="B3461" s="82" t="s">
        <v>1529</v>
      </c>
      <c r="C3461" t="s">
        <v>3325</v>
      </c>
      <c r="D3461" s="82" t="s">
        <v>3326</v>
      </c>
      <c r="E3461" t="s">
        <v>3327</v>
      </c>
      <c r="F3461" s="82" t="s">
        <v>3124</v>
      </c>
      <c r="G3461" t="s">
        <v>2310</v>
      </c>
      <c r="H3461" s="82" t="s">
        <v>3125</v>
      </c>
      <c r="I3461" t="s">
        <v>44</v>
      </c>
      <c r="J3461" s="82" t="s">
        <v>45</v>
      </c>
      <c r="K3461" t="s">
        <v>46</v>
      </c>
      <c r="L3461" t="s">
        <v>47</v>
      </c>
      <c r="M3461" s="82" t="s">
        <v>320</v>
      </c>
      <c r="N3461" t="s">
        <v>800</v>
      </c>
      <c r="O3461" s="82" t="s">
        <v>801</v>
      </c>
      <c r="P3461" s="82" t="s">
        <v>1076</v>
      </c>
      <c r="Q3461" s="82" t="s">
        <v>1077</v>
      </c>
      <c r="R3461" t="s">
        <v>131</v>
      </c>
      <c r="S3461" s="83">
        <v>540</v>
      </c>
      <c r="T3461" s="83">
        <v>900</v>
      </c>
      <c r="U3461" s="83">
        <v>-360</v>
      </c>
      <c r="V3461" s="83">
        <v>0</v>
      </c>
      <c r="W3461" s="83">
        <v>0</v>
      </c>
      <c r="X3461" s="83">
        <v>6.9325100728006861</v>
      </c>
      <c r="Y3461">
        <v>0</v>
      </c>
      <c r="Z3461" s="83">
        <v>-36</v>
      </c>
      <c r="AA3461" s="83">
        <v>-29.067489927199318</v>
      </c>
    </row>
    <row r="3462" spans="1:27" x14ac:dyDescent="0.25">
      <c r="A3462" s="82" t="s">
        <v>1529</v>
      </c>
      <c r="B3462" s="82" t="s">
        <v>1529</v>
      </c>
      <c r="C3462" t="s">
        <v>3325</v>
      </c>
      <c r="D3462" s="82" t="s">
        <v>3326</v>
      </c>
      <c r="E3462" t="s">
        <v>3327</v>
      </c>
      <c r="F3462" s="82" t="s">
        <v>3124</v>
      </c>
      <c r="G3462" t="s">
        <v>2310</v>
      </c>
      <c r="H3462" s="82" t="s">
        <v>3125</v>
      </c>
      <c r="I3462" t="s">
        <v>44</v>
      </c>
      <c r="J3462" s="82" t="s">
        <v>45</v>
      </c>
      <c r="K3462" t="s">
        <v>46</v>
      </c>
      <c r="L3462" t="s">
        <v>47</v>
      </c>
      <c r="M3462" s="82" t="s">
        <v>320</v>
      </c>
      <c r="N3462" t="s">
        <v>800</v>
      </c>
      <c r="O3462" s="82" t="s">
        <v>801</v>
      </c>
      <c r="P3462" s="82" t="s">
        <v>1080</v>
      </c>
      <c r="Q3462" s="82" t="s">
        <v>1081</v>
      </c>
      <c r="R3462" t="s">
        <v>131</v>
      </c>
      <c r="S3462" s="83">
        <v>720</v>
      </c>
      <c r="T3462" s="83">
        <v>540</v>
      </c>
      <c r="U3462" s="83">
        <v>180</v>
      </c>
      <c r="V3462" s="83">
        <v>0</v>
      </c>
      <c r="W3462" s="83">
        <v>0</v>
      </c>
      <c r="X3462" s="83">
        <v>4.1595060436804117</v>
      </c>
      <c r="Y3462">
        <v>0</v>
      </c>
      <c r="Z3462" s="83">
        <v>18</v>
      </c>
      <c r="AA3462" s="83">
        <v>22.159506043680409</v>
      </c>
    </row>
    <row r="3463" spans="1:27" x14ac:dyDescent="0.25">
      <c r="A3463" s="82" t="s">
        <v>1529</v>
      </c>
      <c r="B3463" s="82" t="s">
        <v>1529</v>
      </c>
      <c r="C3463" t="s">
        <v>3325</v>
      </c>
      <c r="D3463" s="82" t="s">
        <v>3326</v>
      </c>
      <c r="E3463" t="s">
        <v>3327</v>
      </c>
      <c r="F3463" s="82" t="s">
        <v>3124</v>
      </c>
      <c r="G3463" t="s">
        <v>2310</v>
      </c>
      <c r="H3463" s="82" t="s">
        <v>3125</v>
      </c>
      <c r="I3463" t="s">
        <v>44</v>
      </c>
      <c r="J3463" s="82" t="s">
        <v>45</v>
      </c>
      <c r="K3463" t="s">
        <v>46</v>
      </c>
      <c r="L3463" t="s">
        <v>47</v>
      </c>
      <c r="M3463" s="82" t="s">
        <v>320</v>
      </c>
      <c r="N3463" t="s">
        <v>800</v>
      </c>
      <c r="O3463" s="82" t="s">
        <v>801</v>
      </c>
      <c r="P3463" s="82" t="s">
        <v>1082</v>
      </c>
      <c r="Q3463" s="82" t="s">
        <v>1083</v>
      </c>
      <c r="R3463" t="s">
        <v>131</v>
      </c>
      <c r="S3463" s="83">
        <v>0</v>
      </c>
      <c r="T3463" s="83">
        <v>180</v>
      </c>
      <c r="U3463" s="83">
        <v>-180</v>
      </c>
      <c r="V3463" s="83">
        <v>0</v>
      </c>
      <c r="W3463" s="83">
        <v>0</v>
      </c>
      <c r="X3463" s="83">
        <v>1.386502014560137</v>
      </c>
      <c r="Y3463">
        <v>0</v>
      </c>
      <c r="Z3463" s="83">
        <v>-18</v>
      </c>
      <c r="AA3463" s="83">
        <v>-16.613497985439864</v>
      </c>
    </row>
    <row r="3464" spans="1:27" x14ac:dyDescent="0.25">
      <c r="A3464" s="82" t="s">
        <v>1529</v>
      </c>
      <c r="B3464" s="82" t="s">
        <v>1529</v>
      </c>
      <c r="C3464" t="s">
        <v>3325</v>
      </c>
      <c r="D3464" s="82" t="s">
        <v>3326</v>
      </c>
      <c r="E3464" t="s">
        <v>3327</v>
      </c>
      <c r="F3464" s="82" t="s">
        <v>3124</v>
      </c>
      <c r="G3464" t="s">
        <v>2310</v>
      </c>
      <c r="H3464" s="82" t="s">
        <v>3125</v>
      </c>
      <c r="I3464" t="s">
        <v>44</v>
      </c>
      <c r="J3464" s="82" t="s">
        <v>45</v>
      </c>
      <c r="K3464" t="s">
        <v>46</v>
      </c>
      <c r="L3464" t="s">
        <v>47</v>
      </c>
      <c r="M3464" s="82" t="s">
        <v>320</v>
      </c>
      <c r="N3464" t="s">
        <v>800</v>
      </c>
      <c r="O3464" s="82" t="s">
        <v>801</v>
      </c>
      <c r="P3464" s="82" t="s">
        <v>1211</v>
      </c>
      <c r="Q3464" s="82" t="s">
        <v>1085</v>
      </c>
      <c r="R3464" t="s">
        <v>131</v>
      </c>
      <c r="S3464" s="83">
        <v>0</v>
      </c>
      <c r="T3464" s="83">
        <v>60</v>
      </c>
      <c r="U3464" s="83">
        <v>-60</v>
      </c>
      <c r="V3464" s="83">
        <v>0</v>
      </c>
      <c r="W3464" s="83">
        <v>0</v>
      </c>
      <c r="X3464" s="83">
        <v>0.46216733818671235</v>
      </c>
      <c r="Y3464">
        <v>0</v>
      </c>
      <c r="Z3464" s="83">
        <v>-6</v>
      </c>
      <c r="AA3464" s="83">
        <v>-5.5378326618132876</v>
      </c>
    </row>
    <row r="3465" spans="1:27" x14ac:dyDescent="0.25">
      <c r="A3465" s="82" t="s">
        <v>1529</v>
      </c>
      <c r="B3465" s="82" t="s">
        <v>1529</v>
      </c>
      <c r="C3465" t="s">
        <v>3325</v>
      </c>
      <c r="D3465" s="82" t="s">
        <v>3326</v>
      </c>
      <c r="E3465" t="s">
        <v>3327</v>
      </c>
      <c r="F3465" s="82" t="s">
        <v>3124</v>
      </c>
      <c r="G3465" t="s">
        <v>2310</v>
      </c>
      <c r="H3465" s="82" t="s">
        <v>3125</v>
      </c>
      <c r="I3465" t="s">
        <v>44</v>
      </c>
      <c r="J3465" s="82" t="s">
        <v>45</v>
      </c>
      <c r="K3465" t="s">
        <v>46</v>
      </c>
      <c r="L3465" t="s">
        <v>47</v>
      </c>
      <c r="M3465" s="82" t="s">
        <v>320</v>
      </c>
      <c r="N3465" t="s">
        <v>800</v>
      </c>
      <c r="O3465" s="82" t="s">
        <v>801</v>
      </c>
      <c r="P3465" s="82" t="s">
        <v>2054</v>
      </c>
      <c r="Q3465" s="82" t="s">
        <v>803</v>
      </c>
      <c r="R3465" t="s">
        <v>131</v>
      </c>
      <c r="S3465" s="83">
        <v>0</v>
      </c>
      <c r="T3465" s="83">
        <v>180</v>
      </c>
      <c r="U3465" s="83">
        <v>-180</v>
      </c>
      <c r="V3465" s="83">
        <v>0</v>
      </c>
      <c r="W3465" s="83">
        <v>0</v>
      </c>
      <c r="X3465" s="83">
        <v>1.386502014560137</v>
      </c>
      <c r="Y3465">
        <v>0</v>
      </c>
      <c r="Z3465" s="83">
        <v>-18</v>
      </c>
      <c r="AA3465" s="83">
        <v>-16.613497985439864</v>
      </c>
    </row>
    <row r="3466" spans="1:27" x14ac:dyDescent="0.25">
      <c r="A3466" s="82" t="s">
        <v>1529</v>
      </c>
      <c r="B3466" s="82" t="s">
        <v>1529</v>
      </c>
      <c r="C3466" t="s">
        <v>3325</v>
      </c>
      <c r="D3466" s="82" t="s">
        <v>3326</v>
      </c>
      <c r="E3466" t="s">
        <v>3327</v>
      </c>
      <c r="F3466" s="82" t="s">
        <v>3124</v>
      </c>
      <c r="G3466" t="s">
        <v>2310</v>
      </c>
      <c r="H3466" s="82" t="s">
        <v>3125</v>
      </c>
      <c r="I3466" t="s">
        <v>44</v>
      </c>
      <c r="J3466" s="82" t="s">
        <v>45</v>
      </c>
      <c r="K3466" t="s">
        <v>46</v>
      </c>
      <c r="L3466" t="s">
        <v>47</v>
      </c>
      <c r="M3466" s="82" t="s">
        <v>320</v>
      </c>
      <c r="N3466" t="s">
        <v>941</v>
      </c>
      <c r="O3466" s="82" t="s">
        <v>942</v>
      </c>
      <c r="P3466" s="82" t="s">
        <v>943</v>
      </c>
      <c r="Q3466" s="82" t="s">
        <v>944</v>
      </c>
      <c r="R3466" t="s">
        <v>131</v>
      </c>
      <c r="S3466" s="83">
        <v>3006</v>
      </c>
      <c r="T3466" s="83">
        <v>3912</v>
      </c>
      <c r="U3466" s="83">
        <v>-906</v>
      </c>
      <c r="V3466" s="83">
        <v>0</v>
      </c>
      <c r="W3466" s="83">
        <v>0</v>
      </c>
      <c r="X3466" s="83">
        <v>30.133310449773649</v>
      </c>
      <c r="Y3466">
        <v>0</v>
      </c>
      <c r="Z3466" s="83">
        <v>-90.600000000000023</v>
      </c>
      <c r="AA3466" s="83">
        <v>-60.466689550226363</v>
      </c>
    </row>
    <row r="3467" spans="1:27" x14ac:dyDescent="0.25">
      <c r="A3467" s="82" t="s">
        <v>1529</v>
      </c>
      <c r="B3467" s="82" t="s">
        <v>1529</v>
      </c>
      <c r="C3467" t="s">
        <v>3325</v>
      </c>
      <c r="D3467" s="82" t="s">
        <v>3326</v>
      </c>
      <c r="E3467" t="s">
        <v>3327</v>
      </c>
      <c r="F3467" s="82" t="s">
        <v>3124</v>
      </c>
      <c r="G3467" t="s">
        <v>2310</v>
      </c>
      <c r="H3467" s="82" t="s">
        <v>3125</v>
      </c>
      <c r="I3467" t="s">
        <v>44</v>
      </c>
      <c r="J3467" s="82" t="s">
        <v>45</v>
      </c>
      <c r="K3467" t="s">
        <v>100</v>
      </c>
      <c r="L3467" t="s">
        <v>101</v>
      </c>
      <c r="M3467" s="82" t="s">
        <v>401</v>
      </c>
      <c r="N3467" t="s">
        <v>866</v>
      </c>
      <c r="O3467" s="82" t="s">
        <v>403</v>
      </c>
      <c r="P3467" s="82" t="s">
        <v>1736</v>
      </c>
      <c r="Q3467" s="82" t="s">
        <v>1737</v>
      </c>
      <c r="R3467" t="s">
        <v>131</v>
      </c>
      <c r="S3467" s="83">
        <v>121</v>
      </c>
      <c r="T3467" s="83">
        <v>1488.5</v>
      </c>
      <c r="U3467" s="83">
        <v>-1367.5</v>
      </c>
      <c r="V3467" s="83">
        <v>0</v>
      </c>
      <c r="W3467" s="83">
        <v>0</v>
      </c>
      <c r="X3467" s="83">
        <v>11.465601381515357</v>
      </c>
      <c r="Y3467">
        <v>0</v>
      </c>
      <c r="Z3467" s="83">
        <v>-136.75</v>
      </c>
      <c r="AA3467" s="83">
        <v>-125.28439861848463</v>
      </c>
    </row>
    <row r="3468" spans="1:27" x14ac:dyDescent="0.25">
      <c r="A3468" s="82" t="s">
        <v>1529</v>
      </c>
      <c r="B3468" s="82" t="s">
        <v>1529</v>
      </c>
      <c r="C3468" t="s">
        <v>3328</v>
      </c>
      <c r="D3468" s="82" t="s">
        <v>3329</v>
      </c>
      <c r="E3468" t="s">
        <v>3330</v>
      </c>
      <c r="F3468" s="82" t="s">
        <v>2745</v>
      </c>
      <c r="G3468" t="s">
        <v>2310</v>
      </c>
      <c r="H3468" s="82" t="s">
        <v>3065</v>
      </c>
      <c r="I3468" t="s">
        <v>59</v>
      </c>
      <c r="J3468" s="82" t="s">
        <v>127</v>
      </c>
      <c r="K3468" t="s">
        <v>75</v>
      </c>
      <c r="L3468" t="s">
        <v>76</v>
      </c>
      <c r="M3468" s="82" t="s">
        <v>133</v>
      </c>
      <c r="N3468" t="s">
        <v>149</v>
      </c>
      <c r="O3468" s="82" t="s">
        <v>150</v>
      </c>
      <c r="P3468" s="82" t="s">
        <v>2610</v>
      </c>
      <c r="Q3468" s="82" t="s">
        <v>2611</v>
      </c>
      <c r="R3468" t="s">
        <v>131</v>
      </c>
      <c r="S3468" s="83">
        <v>0</v>
      </c>
      <c r="T3468" s="83">
        <v>39.14</v>
      </c>
      <c r="U3468" s="83">
        <v>-39.14</v>
      </c>
      <c r="V3468" s="83">
        <v>0</v>
      </c>
      <c r="W3468" s="83">
        <v>0</v>
      </c>
      <c r="X3468" s="83">
        <v>0.30148716027713202</v>
      </c>
      <c r="Y3468">
        <v>0</v>
      </c>
      <c r="Z3468" s="83">
        <v>-3.9140000000000001</v>
      </c>
      <c r="AA3468" s="83">
        <v>-3.6125128397228683</v>
      </c>
    </row>
    <row r="3469" spans="1:27" x14ac:dyDescent="0.25">
      <c r="A3469" s="82" t="s">
        <v>1529</v>
      </c>
      <c r="B3469" s="82" t="s">
        <v>1529</v>
      </c>
      <c r="C3469" t="s">
        <v>3328</v>
      </c>
      <c r="D3469" s="82" t="s">
        <v>3329</v>
      </c>
      <c r="E3469" t="s">
        <v>3330</v>
      </c>
      <c r="F3469" s="82" t="s">
        <v>2745</v>
      </c>
      <c r="G3469" t="s">
        <v>2310</v>
      </c>
      <c r="H3469" s="82" t="s">
        <v>3065</v>
      </c>
      <c r="I3469" t="s">
        <v>59</v>
      </c>
      <c r="J3469" s="82" t="s">
        <v>193</v>
      </c>
      <c r="K3469" t="s">
        <v>60</v>
      </c>
      <c r="L3469" t="s">
        <v>61</v>
      </c>
      <c r="M3469" s="82" t="s">
        <v>194</v>
      </c>
      <c r="N3469" t="s">
        <v>656</v>
      </c>
      <c r="O3469" s="82" t="s">
        <v>657</v>
      </c>
      <c r="P3469" s="82" t="s">
        <v>1150</v>
      </c>
      <c r="Q3469" s="82" t="s">
        <v>1151</v>
      </c>
      <c r="R3469" t="s">
        <v>131</v>
      </c>
      <c r="S3469" s="83">
        <v>12.39</v>
      </c>
      <c r="T3469" s="83">
        <v>-5.8599999999999994</v>
      </c>
      <c r="U3469" s="83">
        <v>18.25</v>
      </c>
      <c r="V3469" s="83">
        <v>0</v>
      </c>
      <c r="W3469" s="83">
        <v>0</v>
      </c>
      <c r="X3469" s="83">
        <v>-4.5138343362902261E-2</v>
      </c>
      <c r="Y3469">
        <v>0</v>
      </c>
      <c r="Z3469" s="83">
        <v>1.8250000000000002</v>
      </c>
      <c r="AA3469" s="83">
        <v>1.7798616566370979</v>
      </c>
    </row>
    <row r="3470" spans="1:27" x14ac:dyDescent="0.25">
      <c r="A3470" s="82" t="s">
        <v>1529</v>
      </c>
      <c r="B3470" s="82" t="s">
        <v>1529</v>
      </c>
      <c r="C3470" t="s">
        <v>3328</v>
      </c>
      <c r="D3470" s="82" t="s">
        <v>3329</v>
      </c>
      <c r="E3470" t="s">
        <v>3330</v>
      </c>
      <c r="F3470" s="82" t="s">
        <v>2745</v>
      </c>
      <c r="G3470" t="s">
        <v>2310</v>
      </c>
      <c r="H3470" s="82" t="s">
        <v>3065</v>
      </c>
      <c r="I3470" t="s">
        <v>59</v>
      </c>
      <c r="J3470" s="82" t="s">
        <v>193</v>
      </c>
      <c r="K3470" t="s">
        <v>60</v>
      </c>
      <c r="L3470" t="s">
        <v>61</v>
      </c>
      <c r="M3470" s="82" t="s">
        <v>194</v>
      </c>
      <c r="N3470" t="s">
        <v>656</v>
      </c>
      <c r="O3470" s="82" t="s">
        <v>657</v>
      </c>
      <c r="P3470" s="82" t="s">
        <v>1019</v>
      </c>
      <c r="Q3470" s="82" t="s">
        <v>1020</v>
      </c>
      <c r="R3470" t="s">
        <v>131</v>
      </c>
      <c r="S3470" s="83">
        <v>0</v>
      </c>
      <c r="T3470" s="83">
        <v>144.54</v>
      </c>
      <c r="U3470" s="83">
        <v>-144.54</v>
      </c>
      <c r="V3470" s="83">
        <v>0</v>
      </c>
      <c r="W3470" s="83">
        <v>0</v>
      </c>
      <c r="X3470" s="83">
        <v>1.1133611176917901</v>
      </c>
      <c r="Y3470">
        <v>0</v>
      </c>
      <c r="Z3470" s="83">
        <v>-14.454000000000001</v>
      </c>
      <c r="AA3470" s="83">
        <v>-13.340638882308211</v>
      </c>
    </row>
    <row r="3471" spans="1:27" x14ac:dyDescent="0.25">
      <c r="A3471" s="82" t="s">
        <v>1529</v>
      </c>
      <c r="B3471" s="82" t="s">
        <v>1529</v>
      </c>
      <c r="C3471" t="s">
        <v>3328</v>
      </c>
      <c r="D3471" s="82" t="s">
        <v>3329</v>
      </c>
      <c r="E3471" t="s">
        <v>3330</v>
      </c>
      <c r="F3471" s="82" t="s">
        <v>2745</v>
      </c>
      <c r="G3471" t="s">
        <v>2310</v>
      </c>
      <c r="H3471" s="82" t="s">
        <v>3065</v>
      </c>
      <c r="I3471" t="s">
        <v>59</v>
      </c>
      <c r="J3471" s="82" t="s">
        <v>193</v>
      </c>
      <c r="K3471" t="s">
        <v>60</v>
      </c>
      <c r="L3471" t="s">
        <v>61</v>
      </c>
      <c r="M3471" s="82" t="s">
        <v>194</v>
      </c>
      <c r="N3471" t="s">
        <v>750</v>
      </c>
      <c r="O3471" s="82" t="s">
        <v>751</v>
      </c>
      <c r="P3471" s="82" t="s">
        <v>883</v>
      </c>
      <c r="Q3471" s="82" t="s">
        <v>884</v>
      </c>
      <c r="R3471" t="s">
        <v>131</v>
      </c>
      <c r="S3471" s="83">
        <v>169.51</v>
      </c>
      <c r="T3471" s="83">
        <v>-157.41</v>
      </c>
      <c r="U3471" s="83">
        <v>326.91999999999996</v>
      </c>
      <c r="V3471" s="83">
        <v>0</v>
      </c>
      <c r="W3471" s="83">
        <v>0</v>
      </c>
      <c r="X3471" s="83">
        <v>-1.2124960117328401</v>
      </c>
      <c r="Y3471">
        <v>0</v>
      </c>
      <c r="Z3471" s="83">
        <v>32.692</v>
      </c>
      <c r="AA3471" s="83">
        <v>31.479503988267162</v>
      </c>
    </row>
    <row r="3472" spans="1:27" x14ac:dyDescent="0.25">
      <c r="A3472" s="82" t="s">
        <v>1529</v>
      </c>
      <c r="B3472" s="82" t="s">
        <v>1529</v>
      </c>
      <c r="C3472" t="s">
        <v>3328</v>
      </c>
      <c r="D3472" s="82" t="s">
        <v>3329</v>
      </c>
      <c r="E3472" t="s">
        <v>3330</v>
      </c>
      <c r="F3472" s="82" t="s">
        <v>2745</v>
      </c>
      <c r="G3472" t="s">
        <v>2310</v>
      </c>
      <c r="H3472" s="82" t="s">
        <v>3065</v>
      </c>
      <c r="I3472" t="s">
        <v>59</v>
      </c>
      <c r="J3472" s="82" t="s">
        <v>193</v>
      </c>
      <c r="K3472" t="s">
        <v>60</v>
      </c>
      <c r="L3472" t="s">
        <v>61</v>
      </c>
      <c r="M3472" s="82" t="s">
        <v>194</v>
      </c>
      <c r="N3472" t="s">
        <v>750</v>
      </c>
      <c r="O3472" s="82" t="s">
        <v>751</v>
      </c>
      <c r="P3472" s="82" t="s">
        <v>1152</v>
      </c>
      <c r="Q3472" s="82" t="s">
        <v>1153</v>
      </c>
      <c r="R3472" t="s">
        <v>131</v>
      </c>
      <c r="S3472" s="83">
        <v>0</v>
      </c>
      <c r="T3472" s="83">
        <v>14.46</v>
      </c>
      <c r="U3472" s="83">
        <v>-14.46</v>
      </c>
      <c r="V3472" s="83">
        <v>0</v>
      </c>
      <c r="W3472" s="83">
        <v>0</v>
      </c>
      <c r="X3472" s="83">
        <v>0.1113823285029977</v>
      </c>
      <c r="Y3472">
        <v>0</v>
      </c>
      <c r="Z3472" s="83">
        <v>-1.4460000000000002</v>
      </c>
      <c r="AA3472" s="83">
        <v>-1.3346176714970024</v>
      </c>
    </row>
    <row r="3473" spans="1:27" x14ac:dyDescent="0.25">
      <c r="A3473" s="82" t="s">
        <v>1529</v>
      </c>
      <c r="B3473" s="82" t="s">
        <v>1529</v>
      </c>
      <c r="C3473" t="s">
        <v>3328</v>
      </c>
      <c r="D3473" s="82" t="s">
        <v>3329</v>
      </c>
      <c r="E3473" t="s">
        <v>3330</v>
      </c>
      <c r="F3473" s="82" t="s">
        <v>2745</v>
      </c>
      <c r="G3473" t="s">
        <v>2310</v>
      </c>
      <c r="H3473" s="82" t="s">
        <v>3065</v>
      </c>
      <c r="I3473" t="s">
        <v>59</v>
      </c>
      <c r="J3473" s="82" t="s">
        <v>193</v>
      </c>
      <c r="K3473" t="s">
        <v>60</v>
      </c>
      <c r="L3473" t="s">
        <v>61</v>
      </c>
      <c r="M3473" s="82" t="s">
        <v>194</v>
      </c>
      <c r="N3473" t="s">
        <v>750</v>
      </c>
      <c r="O3473" s="82" t="s">
        <v>751</v>
      </c>
      <c r="P3473" s="82" t="s">
        <v>885</v>
      </c>
      <c r="Q3473" s="82" t="s">
        <v>886</v>
      </c>
      <c r="R3473" t="s">
        <v>131</v>
      </c>
      <c r="S3473" s="83">
        <v>0</v>
      </c>
      <c r="T3473" s="83">
        <v>10.8</v>
      </c>
      <c r="U3473" s="83">
        <v>-10.8</v>
      </c>
      <c r="V3473" s="83">
        <v>0</v>
      </c>
      <c r="W3473" s="83">
        <v>0</v>
      </c>
      <c r="X3473" s="83">
        <v>8.3190120873608234E-2</v>
      </c>
      <c r="Y3473">
        <v>0</v>
      </c>
      <c r="Z3473" s="83">
        <v>-1.08</v>
      </c>
      <c r="AA3473" s="83">
        <v>-0.99680987912639185</v>
      </c>
    </row>
    <row r="3474" spans="1:27" x14ac:dyDescent="0.25">
      <c r="A3474" s="82" t="s">
        <v>1529</v>
      </c>
      <c r="B3474" s="82" t="s">
        <v>1529</v>
      </c>
      <c r="C3474" t="s">
        <v>3328</v>
      </c>
      <c r="D3474" s="82" t="s">
        <v>3329</v>
      </c>
      <c r="E3474" t="s">
        <v>3330</v>
      </c>
      <c r="F3474" s="82" t="s">
        <v>2745</v>
      </c>
      <c r="G3474" t="s">
        <v>2310</v>
      </c>
      <c r="H3474" s="82" t="s">
        <v>3065</v>
      </c>
      <c r="I3474" t="s">
        <v>59</v>
      </c>
      <c r="J3474" s="82" t="s">
        <v>193</v>
      </c>
      <c r="K3474" t="s">
        <v>60</v>
      </c>
      <c r="L3474" t="s">
        <v>61</v>
      </c>
      <c r="M3474" s="82" t="s">
        <v>194</v>
      </c>
      <c r="N3474" t="s">
        <v>750</v>
      </c>
      <c r="O3474" s="82" t="s">
        <v>751</v>
      </c>
      <c r="P3474" s="82" t="s">
        <v>3331</v>
      </c>
      <c r="Q3474" s="82" t="s">
        <v>3332</v>
      </c>
      <c r="R3474" t="s">
        <v>131</v>
      </c>
      <c r="S3474" s="83">
        <v>0</v>
      </c>
      <c r="T3474" s="83">
        <v>25.35</v>
      </c>
      <c r="U3474" s="83">
        <v>-25.35</v>
      </c>
      <c r="V3474" s="83">
        <v>0</v>
      </c>
      <c r="W3474" s="83">
        <v>0</v>
      </c>
      <c r="X3474" s="83">
        <v>0.19526570038388602</v>
      </c>
      <c r="Y3474">
        <v>0</v>
      </c>
      <c r="Z3474" s="83">
        <v>-2.5350000000000001</v>
      </c>
      <c r="AA3474" s="83">
        <v>-2.3397342996161141</v>
      </c>
    </row>
    <row r="3475" spans="1:27" x14ac:dyDescent="0.25">
      <c r="A3475" s="82" t="s">
        <v>1529</v>
      </c>
      <c r="B3475" s="82" t="s">
        <v>1529</v>
      </c>
      <c r="C3475" t="s">
        <v>3328</v>
      </c>
      <c r="D3475" s="82" t="s">
        <v>3329</v>
      </c>
      <c r="E3475" t="s">
        <v>3330</v>
      </c>
      <c r="F3475" s="82" t="s">
        <v>2745</v>
      </c>
      <c r="G3475" t="s">
        <v>2310</v>
      </c>
      <c r="H3475" s="82" t="s">
        <v>3065</v>
      </c>
      <c r="I3475" t="s">
        <v>59</v>
      </c>
      <c r="J3475" s="82" t="s">
        <v>193</v>
      </c>
      <c r="K3475" t="s">
        <v>60</v>
      </c>
      <c r="L3475" t="s">
        <v>61</v>
      </c>
      <c r="M3475" s="82" t="s">
        <v>194</v>
      </c>
      <c r="N3475" t="s">
        <v>195</v>
      </c>
      <c r="O3475" s="82" t="s">
        <v>196</v>
      </c>
      <c r="P3475" s="82" t="s">
        <v>2930</v>
      </c>
      <c r="Q3475" s="82" t="s">
        <v>2931</v>
      </c>
      <c r="R3475" t="s">
        <v>131</v>
      </c>
      <c r="S3475" s="83">
        <v>36.119999999999997</v>
      </c>
      <c r="T3475" s="83">
        <v>0</v>
      </c>
      <c r="U3475" s="83">
        <v>36.119999999999997</v>
      </c>
      <c r="V3475" s="83">
        <v>0</v>
      </c>
      <c r="W3475" s="83">
        <v>0</v>
      </c>
      <c r="X3475" s="83">
        <v>0</v>
      </c>
      <c r="Y3475">
        <v>0</v>
      </c>
      <c r="Z3475" s="83">
        <v>3.6120000000000001</v>
      </c>
      <c r="AA3475" s="83">
        <v>3.6120000000000001</v>
      </c>
    </row>
    <row r="3476" spans="1:27" x14ac:dyDescent="0.25">
      <c r="A3476" s="82" t="s">
        <v>1529</v>
      </c>
      <c r="B3476" s="82" t="s">
        <v>1529</v>
      </c>
      <c r="C3476" t="s">
        <v>3328</v>
      </c>
      <c r="D3476" s="82" t="s">
        <v>3329</v>
      </c>
      <c r="E3476" t="s">
        <v>3330</v>
      </c>
      <c r="F3476" s="82" t="s">
        <v>2745</v>
      </c>
      <c r="G3476" t="s">
        <v>2310</v>
      </c>
      <c r="H3476" s="82" t="s">
        <v>3065</v>
      </c>
      <c r="I3476" t="s">
        <v>59</v>
      </c>
      <c r="J3476" s="82" t="s">
        <v>193</v>
      </c>
      <c r="K3476" t="s">
        <v>60</v>
      </c>
      <c r="L3476" t="s">
        <v>61</v>
      </c>
      <c r="M3476" s="82" t="s">
        <v>194</v>
      </c>
      <c r="N3476" t="s">
        <v>199</v>
      </c>
      <c r="O3476" s="82" t="s">
        <v>200</v>
      </c>
      <c r="P3476" s="82" t="s">
        <v>309</v>
      </c>
      <c r="Q3476" s="82" t="s">
        <v>310</v>
      </c>
      <c r="R3476" t="s">
        <v>131</v>
      </c>
      <c r="S3476" s="83">
        <v>0</v>
      </c>
      <c r="T3476" s="83">
        <v>31.8</v>
      </c>
      <c r="U3476" s="83">
        <v>-31.8</v>
      </c>
      <c r="V3476" s="83">
        <v>0</v>
      </c>
      <c r="W3476" s="83">
        <v>0</v>
      </c>
      <c r="X3476" s="83">
        <v>0.24494868923895757</v>
      </c>
      <c r="Y3476">
        <v>0</v>
      </c>
      <c r="Z3476" s="83">
        <v>-3.18</v>
      </c>
      <c r="AA3476" s="83">
        <v>-2.9350513107610428</v>
      </c>
    </row>
    <row r="3477" spans="1:27" x14ac:dyDescent="0.25">
      <c r="A3477" s="82" t="s">
        <v>1529</v>
      </c>
      <c r="B3477" s="82" t="s">
        <v>1529</v>
      </c>
      <c r="C3477" t="s">
        <v>3328</v>
      </c>
      <c r="D3477" s="82" t="s">
        <v>3329</v>
      </c>
      <c r="E3477" t="s">
        <v>3330</v>
      </c>
      <c r="F3477" s="82" t="s">
        <v>2745</v>
      </c>
      <c r="G3477" t="s">
        <v>2310</v>
      </c>
      <c r="H3477" s="82" t="s">
        <v>3065</v>
      </c>
      <c r="I3477" t="s">
        <v>59</v>
      </c>
      <c r="J3477" s="82" t="s">
        <v>193</v>
      </c>
      <c r="K3477" t="s">
        <v>60</v>
      </c>
      <c r="L3477" t="s">
        <v>61</v>
      </c>
      <c r="M3477" s="82" t="s">
        <v>194</v>
      </c>
      <c r="N3477" t="s">
        <v>199</v>
      </c>
      <c r="O3477" s="82" t="s">
        <v>496</v>
      </c>
      <c r="P3477" s="82" t="s">
        <v>2761</v>
      </c>
      <c r="Q3477" s="82" t="s">
        <v>2762</v>
      </c>
      <c r="R3477" t="s">
        <v>131</v>
      </c>
      <c r="S3477" s="83">
        <v>26.53</v>
      </c>
      <c r="T3477" s="83">
        <v>0</v>
      </c>
      <c r="U3477" s="83">
        <v>26.53</v>
      </c>
      <c r="V3477" s="83">
        <v>0</v>
      </c>
      <c r="W3477" s="83">
        <v>0</v>
      </c>
      <c r="X3477" s="83">
        <v>0</v>
      </c>
      <c r="Y3477">
        <v>0</v>
      </c>
      <c r="Z3477" s="83">
        <v>2.6530000000000005</v>
      </c>
      <c r="AA3477" s="83">
        <v>2.6530000000000005</v>
      </c>
    </row>
    <row r="3478" spans="1:27" x14ac:dyDescent="0.25">
      <c r="A3478" s="82" t="s">
        <v>1529</v>
      </c>
      <c r="B3478" s="82" t="s">
        <v>1529</v>
      </c>
      <c r="C3478" t="s">
        <v>3328</v>
      </c>
      <c r="D3478" s="82" t="s">
        <v>3329</v>
      </c>
      <c r="E3478" t="s">
        <v>3330</v>
      </c>
      <c r="F3478" s="82" t="s">
        <v>2745</v>
      </c>
      <c r="G3478" t="s">
        <v>2310</v>
      </c>
      <c r="H3478" s="82" t="s">
        <v>3065</v>
      </c>
      <c r="I3478" t="s">
        <v>59</v>
      </c>
      <c r="J3478" s="82" t="s">
        <v>193</v>
      </c>
      <c r="K3478" t="s">
        <v>60</v>
      </c>
      <c r="L3478" t="s">
        <v>61</v>
      </c>
      <c r="M3478" s="82" t="s">
        <v>194</v>
      </c>
      <c r="N3478" t="s">
        <v>347</v>
      </c>
      <c r="O3478" s="82" t="s">
        <v>887</v>
      </c>
      <c r="P3478" s="82" t="s">
        <v>888</v>
      </c>
      <c r="Q3478" s="82" t="s">
        <v>889</v>
      </c>
      <c r="R3478" t="s">
        <v>131</v>
      </c>
      <c r="S3478" s="83">
        <v>20.82</v>
      </c>
      <c r="T3478" s="83">
        <v>0</v>
      </c>
      <c r="U3478" s="83">
        <v>20.82</v>
      </c>
      <c r="V3478" s="83">
        <v>0</v>
      </c>
      <c r="W3478" s="83">
        <v>0</v>
      </c>
      <c r="X3478" s="83">
        <v>0</v>
      </c>
      <c r="Y3478">
        <v>0</v>
      </c>
      <c r="Z3478" s="83">
        <v>2.0820000000000003</v>
      </c>
      <c r="AA3478" s="83">
        <v>2.0820000000000003</v>
      </c>
    </row>
    <row r="3479" spans="1:27" x14ac:dyDescent="0.25">
      <c r="A3479" s="82" t="s">
        <v>1529</v>
      </c>
      <c r="B3479" s="82" t="s">
        <v>1529</v>
      </c>
      <c r="C3479" t="s">
        <v>3328</v>
      </c>
      <c r="D3479" s="82" t="s">
        <v>3329</v>
      </c>
      <c r="E3479" t="s">
        <v>3330</v>
      </c>
      <c r="F3479" s="82" t="s">
        <v>2745</v>
      </c>
      <c r="G3479" t="s">
        <v>2310</v>
      </c>
      <c r="H3479" s="82" t="s">
        <v>3065</v>
      </c>
      <c r="I3479" t="s">
        <v>59</v>
      </c>
      <c r="J3479" s="82" t="s">
        <v>193</v>
      </c>
      <c r="K3479" t="s">
        <v>60</v>
      </c>
      <c r="L3479" t="s">
        <v>61</v>
      </c>
      <c r="M3479" s="82" t="s">
        <v>194</v>
      </c>
      <c r="N3479" t="s">
        <v>347</v>
      </c>
      <c r="O3479" s="82" t="s">
        <v>348</v>
      </c>
      <c r="P3479" s="82" t="s">
        <v>1158</v>
      </c>
      <c r="Q3479" s="82" t="s">
        <v>1159</v>
      </c>
      <c r="R3479" t="s">
        <v>131</v>
      </c>
      <c r="S3479" s="83">
        <v>26.52</v>
      </c>
      <c r="T3479" s="83">
        <v>0</v>
      </c>
      <c r="U3479" s="83">
        <v>26.52</v>
      </c>
      <c r="V3479" s="83">
        <v>0</v>
      </c>
      <c r="W3479" s="83">
        <v>0</v>
      </c>
      <c r="X3479" s="83">
        <v>0</v>
      </c>
      <c r="Y3479">
        <v>0</v>
      </c>
      <c r="Z3479" s="83">
        <v>2.6520000000000001</v>
      </c>
      <c r="AA3479" s="83">
        <v>2.6520000000000001</v>
      </c>
    </row>
    <row r="3480" spans="1:27" x14ac:dyDescent="0.25">
      <c r="A3480" s="82" t="s">
        <v>1529</v>
      </c>
      <c r="B3480" s="82" t="s">
        <v>1529</v>
      </c>
      <c r="C3480" t="s">
        <v>3328</v>
      </c>
      <c r="D3480" s="82" t="s">
        <v>3329</v>
      </c>
      <c r="E3480" t="s">
        <v>3330</v>
      </c>
      <c r="F3480" s="82" t="s">
        <v>2745</v>
      </c>
      <c r="G3480" t="s">
        <v>2310</v>
      </c>
      <c r="H3480" s="82" t="s">
        <v>3065</v>
      </c>
      <c r="I3480" t="s">
        <v>59</v>
      </c>
      <c r="J3480" s="82" t="s">
        <v>193</v>
      </c>
      <c r="K3480" t="s">
        <v>60</v>
      </c>
      <c r="L3480" t="s">
        <v>61</v>
      </c>
      <c r="M3480" s="82" t="s">
        <v>194</v>
      </c>
      <c r="N3480" t="s">
        <v>311</v>
      </c>
      <c r="O3480" s="82" t="s">
        <v>894</v>
      </c>
      <c r="P3480" s="82" t="s">
        <v>895</v>
      </c>
      <c r="Q3480" s="82" t="s">
        <v>896</v>
      </c>
      <c r="R3480" t="s">
        <v>131</v>
      </c>
      <c r="S3480" s="83">
        <v>0</v>
      </c>
      <c r="T3480" s="83">
        <v>-23.28</v>
      </c>
      <c r="U3480" s="83">
        <v>23.28</v>
      </c>
      <c r="V3480" s="83">
        <v>0</v>
      </c>
      <c r="W3480" s="83">
        <v>0</v>
      </c>
      <c r="X3480" s="83">
        <v>-0.17932092721644441</v>
      </c>
      <c r="Y3480">
        <v>0</v>
      </c>
      <c r="Z3480" s="83">
        <v>2.3280000000000003</v>
      </c>
      <c r="AA3480" s="83">
        <v>2.1486790727835556</v>
      </c>
    </row>
    <row r="3481" spans="1:27" x14ac:dyDescent="0.25">
      <c r="A3481" s="82" t="s">
        <v>1529</v>
      </c>
      <c r="B3481" s="82" t="s">
        <v>1529</v>
      </c>
      <c r="C3481" t="s">
        <v>3328</v>
      </c>
      <c r="D3481" s="82" t="s">
        <v>3329</v>
      </c>
      <c r="E3481" t="s">
        <v>3330</v>
      </c>
      <c r="F3481" s="82" t="s">
        <v>2745</v>
      </c>
      <c r="G3481" t="s">
        <v>2310</v>
      </c>
      <c r="H3481" s="82" t="s">
        <v>3065</v>
      </c>
      <c r="I3481" t="s">
        <v>59</v>
      </c>
      <c r="J3481" s="82" t="s">
        <v>193</v>
      </c>
      <c r="K3481" t="s">
        <v>60</v>
      </c>
      <c r="L3481" t="s">
        <v>61</v>
      </c>
      <c r="M3481" s="82" t="s">
        <v>194</v>
      </c>
      <c r="N3481" t="s">
        <v>311</v>
      </c>
      <c r="O3481" s="82" t="s">
        <v>312</v>
      </c>
      <c r="P3481" s="82" t="s">
        <v>313</v>
      </c>
      <c r="Q3481" s="82" t="s">
        <v>314</v>
      </c>
      <c r="R3481" t="s">
        <v>131</v>
      </c>
      <c r="S3481" s="83">
        <v>18.14</v>
      </c>
      <c r="T3481" s="83">
        <v>-20.78</v>
      </c>
      <c r="U3481" s="83">
        <v>38.92</v>
      </c>
      <c r="V3481" s="83">
        <v>0</v>
      </c>
      <c r="W3481" s="83">
        <v>0</v>
      </c>
      <c r="X3481" s="83">
        <v>-0.16006395479199809</v>
      </c>
      <c r="Y3481">
        <v>0</v>
      </c>
      <c r="Z3481" s="83">
        <v>3.8920000000000003</v>
      </c>
      <c r="AA3481" s="83">
        <v>3.7319360452080019</v>
      </c>
    </row>
    <row r="3482" spans="1:27" x14ac:dyDescent="0.25">
      <c r="A3482" s="82" t="s">
        <v>1529</v>
      </c>
      <c r="B3482" s="82" t="s">
        <v>1529</v>
      </c>
      <c r="C3482" t="s">
        <v>3328</v>
      </c>
      <c r="D3482" s="82" t="s">
        <v>3329</v>
      </c>
      <c r="E3482" t="s">
        <v>3330</v>
      </c>
      <c r="F3482" s="82" t="s">
        <v>2745</v>
      </c>
      <c r="G3482" t="s">
        <v>2310</v>
      </c>
      <c r="H3482" s="82" t="s">
        <v>3065</v>
      </c>
      <c r="I3482" t="s">
        <v>59</v>
      </c>
      <c r="J3482" s="82" t="s">
        <v>193</v>
      </c>
      <c r="K3482" t="s">
        <v>62</v>
      </c>
      <c r="L3482" t="s">
        <v>63</v>
      </c>
      <c r="M3482" s="82" t="s">
        <v>351</v>
      </c>
      <c r="N3482" t="s">
        <v>352</v>
      </c>
      <c r="O3482" s="82" t="s">
        <v>353</v>
      </c>
      <c r="P3482" s="82" t="s">
        <v>354</v>
      </c>
      <c r="Q3482" s="82" t="s">
        <v>355</v>
      </c>
      <c r="R3482" t="s">
        <v>131</v>
      </c>
      <c r="S3482" s="83">
        <v>373.52</v>
      </c>
      <c r="T3482" s="83">
        <v>0</v>
      </c>
      <c r="U3482" s="83">
        <v>373.52</v>
      </c>
      <c r="V3482" s="83">
        <v>0</v>
      </c>
      <c r="W3482" s="83">
        <v>0</v>
      </c>
      <c r="X3482" s="83">
        <v>0</v>
      </c>
      <c r="Y3482">
        <v>0</v>
      </c>
      <c r="Z3482" s="83">
        <v>37.351999999999997</v>
      </c>
      <c r="AA3482" s="83">
        <v>37.351999999999997</v>
      </c>
    </row>
    <row r="3483" spans="1:27" x14ac:dyDescent="0.25">
      <c r="A3483" s="82" t="s">
        <v>1529</v>
      </c>
      <c r="B3483" s="82" t="s">
        <v>1529</v>
      </c>
      <c r="C3483" t="s">
        <v>3328</v>
      </c>
      <c r="D3483" s="82" t="s">
        <v>3329</v>
      </c>
      <c r="E3483" t="s">
        <v>3330</v>
      </c>
      <c r="F3483" s="82" t="s">
        <v>2745</v>
      </c>
      <c r="G3483" t="s">
        <v>2310</v>
      </c>
      <c r="H3483" s="82" t="s">
        <v>3065</v>
      </c>
      <c r="I3483" t="s">
        <v>59</v>
      </c>
      <c r="J3483" s="82" t="s">
        <v>193</v>
      </c>
      <c r="K3483" t="s">
        <v>62</v>
      </c>
      <c r="L3483" t="s">
        <v>63</v>
      </c>
      <c r="M3483" s="82" t="s">
        <v>1168</v>
      </c>
      <c r="N3483" t="s">
        <v>1169</v>
      </c>
      <c r="O3483" s="82" t="s">
        <v>1170</v>
      </c>
      <c r="P3483" s="82" t="s">
        <v>1171</v>
      </c>
      <c r="Q3483" s="82" t="s">
        <v>1172</v>
      </c>
      <c r="R3483" t="s">
        <v>131</v>
      </c>
      <c r="S3483" s="83">
        <v>42.6</v>
      </c>
      <c r="T3483" s="83">
        <v>45.4</v>
      </c>
      <c r="U3483" s="83">
        <v>-2.7999999999999972</v>
      </c>
      <c r="V3483" s="83">
        <v>0</v>
      </c>
      <c r="W3483" s="83">
        <v>0</v>
      </c>
      <c r="X3483" s="83">
        <v>0.34970661922794571</v>
      </c>
      <c r="Y3483">
        <v>0</v>
      </c>
      <c r="Z3483" s="83">
        <v>-0.27999999999999936</v>
      </c>
      <c r="AA3483" s="83">
        <v>6.9706619227946298E-2</v>
      </c>
    </row>
    <row r="3484" spans="1:27" x14ac:dyDescent="0.25">
      <c r="A3484" s="82" t="s">
        <v>1529</v>
      </c>
      <c r="B3484" s="82" t="s">
        <v>1529</v>
      </c>
      <c r="C3484" t="s">
        <v>3328</v>
      </c>
      <c r="D3484" s="82" t="s">
        <v>3329</v>
      </c>
      <c r="E3484" t="s">
        <v>3330</v>
      </c>
      <c r="F3484" s="82" t="s">
        <v>2745</v>
      </c>
      <c r="G3484" t="s">
        <v>2310</v>
      </c>
      <c r="H3484" s="82" t="s">
        <v>3065</v>
      </c>
      <c r="I3484" t="s">
        <v>59</v>
      </c>
      <c r="J3484" s="82" t="s">
        <v>193</v>
      </c>
      <c r="K3484" t="s">
        <v>62</v>
      </c>
      <c r="L3484" t="s">
        <v>63</v>
      </c>
      <c r="M3484" s="82" t="s">
        <v>660</v>
      </c>
      <c r="N3484" t="s">
        <v>661</v>
      </c>
      <c r="O3484" s="82" t="s">
        <v>662</v>
      </c>
      <c r="P3484" s="82" t="s">
        <v>663</v>
      </c>
      <c r="Q3484" s="82" t="s">
        <v>664</v>
      </c>
      <c r="R3484" t="s">
        <v>131</v>
      </c>
      <c r="S3484" s="83">
        <v>132.82</v>
      </c>
      <c r="T3484" s="83">
        <v>0</v>
      </c>
      <c r="U3484" s="83">
        <v>132.82</v>
      </c>
      <c r="V3484" s="83">
        <v>0</v>
      </c>
      <c r="W3484" s="83">
        <v>0</v>
      </c>
      <c r="X3484" s="83">
        <v>0</v>
      </c>
      <c r="Y3484">
        <v>0</v>
      </c>
      <c r="Z3484" s="83">
        <v>13.282</v>
      </c>
      <c r="AA3484" s="83">
        <v>13.282</v>
      </c>
    </row>
    <row r="3485" spans="1:27" x14ac:dyDescent="0.25">
      <c r="A3485" s="82" t="s">
        <v>1529</v>
      </c>
      <c r="B3485" s="82" t="s">
        <v>1529</v>
      </c>
      <c r="C3485" t="s">
        <v>3328</v>
      </c>
      <c r="D3485" s="82" t="s">
        <v>3329</v>
      </c>
      <c r="E3485" t="s">
        <v>3330</v>
      </c>
      <c r="F3485" s="82" t="s">
        <v>2745</v>
      </c>
      <c r="G3485" t="s">
        <v>2310</v>
      </c>
      <c r="H3485" s="82" t="s">
        <v>3065</v>
      </c>
      <c r="I3485" t="s">
        <v>59</v>
      </c>
      <c r="J3485" s="82" t="s">
        <v>193</v>
      </c>
      <c r="K3485" t="s">
        <v>62</v>
      </c>
      <c r="L3485" t="s">
        <v>63</v>
      </c>
      <c r="M3485" s="82" t="s">
        <v>660</v>
      </c>
      <c r="N3485" t="s">
        <v>661</v>
      </c>
      <c r="O3485" s="82" t="s">
        <v>662</v>
      </c>
      <c r="P3485" s="82" t="s">
        <v>1166</v>
      </c>
      <c r="Q3485" s="82" t="s">
        <v>1167</v>
      </c>
      <c r="R3485" t="s">
        <v>131</v>
      </c>
      <c r="S3485" s="83">
        <v>664.09999999999991</v>
      </c>
      <c r="T3485" s="83">
        <v>0</v>
      </c>
      <c r="U3485" s="83">
        <v>664.09999999999991</v>
      </c>
      <c r="V3485" s="83">
        <v>0</v>
      </c>
      <c r="W3485" s="83">
        <v>0</v>
      </c>
      <c r="X3485" s="83">
        <v>0</v>
      </c>
      <c r="Y3485">
        <v>0</v>
      </c>
      <c r="Z3485" s="83">
        <v>66.41</v>
      </c>
      <c r="AA3485" s="83">
        <v>66.41</v>
      </c>
    </row>
    <row r="3486" spans="1:27" x14ac:dyDescent="0.25">
      <c r="A3486" s="82" t="s">
        <v>1529</v>
      </c>
      <c r="B3486" s="82" t="s">
        <v>1529</v>
      </c>
      <c r="C3486" t="s">
        <v>3328</v>
      </c>
      <c r="D3486" s="82" t="s">
        <v>3329</v>
      </c>
      <c r="E3486" t="s">
        <v>3330</v>
      </c>
      <c r="F3486" s="82" t="s">
        <v>2745</v>
      </c>
      <c r="G3486" t="s">
        <v>2310</v>
      </c>
      <c r="H3486" s="82" t="s">
        <v>3065</v>
      </c>
      <c r="I3486" t="s">
        <v>59</v>
      </c>
      <c r="J3486" s="82" t="s">
        <v>193</v>
      </c>
      <c r="K3486" t="s">
        <v>62</v>
      </c>
      <c r="L3486" t="s">
        <v>63</v>
      </c>
      <c r="M3486" s="82" t="s">
        <v>660</v>
      </c>
      <c r="N3486" t="s">
        <v>1023</v>
      </c>
      <c r="O3486" s="82" t="s">
        <v>1024</v>
      </c>
      <c r="P3486" s="82" t="s">
        <v>1025</v>
      </c>
      <c r="Q3486" s="82" t="s">
        <v>1026</v>
      </c>
      <c r="R3486" t="s">
        <v>131</v>
      </c>
      <c r="S3486" s="83">
        <v>0</v>
      </c>
      <c r="T3486" s="83">
        <v>-29.970000000000006</v>
      </c>
      <c r="U3486" s="83">
        <v>29.970000000000006</v>
      </c>
      <c r="V3486" s="83">
        <v>0</v>
      </c>
      <c r="W3486" s="83">
        <v>0</v>
      </c>
      <c r="X3486" s="83">
        <v>-0.23085258542426296</v>
      </c>
      <c r="Y3486">
        <v>0</v>
      </c>
      <c r="Z3486" s="83">
        <v>2.9970000000000008</v>
      </c>
      <c r="AA3486" s="83">
        <v>2.7661474145757374</v>
      </c>
    </row>
    <row r="3487" spans="1:27" x14ac:dyDescent="0.25">
      <c r="A3487" s="82" t="s">
        <v>1529</v>
      </c>
      <c r="B3487" s="82" t="s">
        <v>1529</v>
      </c>
      <c r="C3487" t="s">
        <v>3328</v>
      </c>
      <c r="D3487" s="82" t="s">
        <v>3329</v>
      </c>
      <c r="E3487" t="s">
        <v>3330</v>
      </c>
      <c r="F3487" s="82" t="s">
        <v>2745</v>
      </c>
      <c r="G3487" t="s">
        <v>2310</v>
      </c>
      <c r="H3487" s="82" t="s">
        <v>3065</v>
      </c>
      <c r="I3487" t="s">
        <v>59</v>
      </c>
      <c r="J3487" s="82" t="s">
        <v>193</v>
      </c>
      <c r="K3487" t="s">
        <v>62</v>
      </c>
      <c r="L3487" t="s">
        <v>63</v>
      </c>
      <c r="M3487" s="82" t="s">
        <v>660</v>
      </c>
      <c r="N3487" t="s">
        <v>1927</v>
      </c>
      <c r="O3487" s="82" t="s">
        <v>1497</v>
      </c>
      <c r="P3487" s="82" t="s">
        <v>2342</v>
      </c>
      <c r="Q3487" s="82" t="s">
        <v>2343</v>
      </c>
      <c r="R3487" t="s">
        <v>131</v>
      </c>
      <c r="S3487" s="83">
        <v>140.82</v>
      </c>
      <c r="T3487" s="83">
        <v>0</v>
      </c>
      <c r="U3487" s="83">
        <v>140.82</v>
      </c>
      <c r="V3487" s="83">
        <v>0</v>
      </c>
      <c r="W3487" s="83">
        <v>0</v>
      </c>
      <c r="X3487" s="83">
        <v>0</v>
      </c>
      <c r="Y3487">
        <v>0</v>
      </c>
      <c r="Z3487" s="83">
        <v>14.082000000000001</v>
      </c>
      <c r="AA3487" s="83">
        <v>14.082000000000001</v>
      </c>
    </row>
    <row r="3488" spans="1:27" x14ac:dyDescent="0.25">
      <c r="A3488" s="82" t="s">
        <v>1529</v>
      </c>
      <c r="B3488" s="82" t="s">
        <v>1529</v>
      </c>
      <c r="C3488" t="s">
        <v>3328</v>
      </c>
      <c r="D3488" s="82" t="s">
        <v>3329</v>
      </c>
      <c r="E3488" t="s">
        <v>3330</v>
      </c>
      <c r="F3488" s="82" t="s">
        <v>2745</v>
      </c>
      <c r="G3488" t="s">
        <v>2310</v>
      </c>
      <c r="H3488" s="82" t="s">
        <v>3065</v>
      </c>
      <c r="I3488" t="s">
        <v>59</v>
      </c>
      <c r="J3488" s="82" t="s">
        <v>193</v>
      </c>
      <c r="K3488" t="s">
        <v>62</v>
      </c>
      <c r="L3488" t="s">
        <v>63</v>
      </c>
      <c r="M3488" s="82" t="s">
        <v>660</v>
      </c>
      <c r="N3488" t="s">
        <v>1927</v>
      </c>
      <c r="O3488" s="82" t="s">
        <v>1497</v>
      </c>
      <c r="P3488" s="82" t="s">
        <v>2026</v>
      </c>
      <c r="Q3488" s="82" t="s">
        <v>2027</v>
      </c>
      <c r="R3488" t="s">
        <v>131</v>
      </c>
      <c r="S3488" s="83">
        <v>0</v>
      </c>
      <c r="T3488" s="83">
        <v>-112.62</v>
      </c>
      <c r="U3488" s="83">
        <v>112.62</v>
      </c>
      <c r="V3488" s="83">
        <v>0</v>
      </c>
      <c r="W3488" s="83">
        <v>0</v>
      </c>
      <c r="X3488" s="83">
        <v>-0.86748809377645886</v>
      </c>
      <c r="Y3488">
        <v>0</v>
      </c>
      <c r="Z3488" s="83">
        <v>11.262</v>
      </c>
      <c r="AA3488" s="83">
        <v>10.394511906223542</v>
      </c>
    </row>
    <row r="3489" spans="1:27" x14ac:dyDescent="0.25">
      <c r="A3489" s="82" t="s">
        <v>1529</v>
      </c>
      <c r="B3489" s="82" t="s">
        <v>1529</v>
      </c>
      <c r="C3489" t="s">
        <v>3328</v>
      </c>
      <c r="D3489" s="82" t="s">
        <v>3329</v>
      </c>
      <c r="E3489" t="s">
        <v>3330</v>
      </c>
      <c r="F3489" s="82" t="s">
        <v>2745</v>
      </c>
      <c r="G3489" t="s">
        <v>2310</v>
      </c>
      <c r="H3489" s="82" t="s">
        <v>3065</v>
      </c>
      <c r="I3489" t="s">
        <v>59</v>
      </c>
      <c r="J3489" s="82" t="s">
        <v>193</v>
      </c>
      <c r="K3489" t="s">
        <v>62</v>
      </c>
      <c r="L3489" t="s">
        <v>63</v>
      </c>
      <c r="M3489" s="82" t="s">
        <v>660</v>
      </c>
      <c r="N3489" t="s">
        <v>2176</v>
      </c>
      <c r="O3489" s="82" t="s">
        <v>1496</v>
      </c>
      <c r="P3489" s="82" t="s">
        <v>2177</v>
      </c>
      <c r="Q3489" s="82" t="s">
        <v>2178</v>
      </c>
      <c r="R3489" t="s">
        <v>131</v>
      </c>
      <c r="S3489" s="83">
        <v>0</v>
      </c>
      <c r="T3489" s="83">
        <v>-17.600000000000001</v>
      </c>
      <c r="U3489" s="83">
        <v>17.600000000000001</v>
      </c>
      <c r="V3489" s="83">
        <v>0</v>
      </c>
      <c r="W3489" s="83">
        <v>0</v>
      </c>
      <c r="X3489" s="83">
        <v>-0.13556908586810232</v>
      </c>
      <c r="Y3489">
        <v>0</v>
      </c>
      <c r="Z3489" s="83">
        <v>1.7600000000000002</v>
      </c>
      <c r="AA3489" s="83">
        <v>1.6244309141318984</v>
      </c>
    </row>
    <row r="3490" spans="1:27" x14ac:dyDescent="0.25">
      <c r="A3490" s="82" t="s">
        <v>1529</v>
      </c>
      <c r="B3490" s="82" t="s">
        <v>1529</v>
      </c>
      <c r="C3490" t="s">
        <v>3328</v>
      </c>
      <c r="D3490" s="82" t="s">
        <v>3329</v>
      </c>
      <c r="E3490" t="s">
        <v>3330</v>
      </c>
      <c r="F3490" s="82" t="s">
        <v>2745</v>
      </c>
      <c r="G3490" t="s">
        <v>2310</v>
      </c>
      <c r="H3490" s="82" t="s">
        <v>3065</v>
      </c>
      <c r="I3490" t="s">
        <v>59</v>
      </c>
      <c r="J3490" s="82" t="s">
        <v>193</v>
      </c>
      <c r="K3490" t="s">
        <v>62</v>
      </c>
      <c r="L3490" t="s">
        <v>63</v>
      </c>
      <c r="M3490" s="82" t="s">
        <v>660</v>
      </c>
      <c r="N3490" t="s">
        <v>2176</v>
      </c>
      <c r="O3490" s="82" t="s">
        <v>1496</v>
      </c>
      <c r="P3490" s="82" t="s">
        <v>2320</v>
      </c>
      <c r="Q3490" s="82" t="s">
        <v>2321</v>
      </c>
      <c r="R3490" t="s">
        <v>131</v>
      </c>
      <c r="S3490" s="83">
        <v>0</v>
      </c>
      <c r="T3490" s="83">
        <v>-17.600000000000001</v>
      </c>
      <c r="U3490" s="83">
        <v>17.600000000000001</v>
      </c>
      <c r="V3490" s="83">
        <v>0</v>
      </c>
      <c r="W3490" s="83">
        <v>0</v>
      </c>
      <c r="X3490" s="83">
        <v>-0.13556908586810232</v>
      </c>
      <c r="Y3490">
        <v>0</v>
      </c>
      <c r="Z3490" s="83">
        <v>1.7600000000000002</v>
      </c>
      <c r="AA3490" s="83">
        <v>1.6244309141318984</v>
      </c>
    </row>
    <row r="3491" spans="1:27" x14ac:dyDescent="0.25">
      <c r="A3491" s="82" t="s">
        <v>1529</v>
      </c>
      <c r="B3491" s="82" t="s">
        <v>1529</v>
      </c>
      <c r="C3491" t="s">
        <v>3328</v>
      </c>
      <c r="D3491" s="82" t="s">
        <v>3329</v>
      </c>
      <c r="E3491" t="s">
        <v>3330</v>
      </c>
      <c r="F3491" s="82" t="s">
        <v>2745</v>
      </c>
      <c r="G3491" t="s">
        <v>2310</v>
      </c>
      <c r="H3491" s="82" t="s">
        <v>3065</v>
      </c>
      <c r="I3491" t="s">
        <v>59</v>
      </c>
      <c r="J3491" s="82" t="s">
        <v>193</v>
      </c>
      <c r="K3491" t="s">
        <v>62</v>
      </c>
      <c r="L3491" t="s">
        <v>63</v>
      </c>
      <c r="M3491" s="82" t="s">
        <v>660</v>
      </c>
      <c r="N3491" t="s">
        <v>1498</v>
      </c>
      <c r="O3491" s="82" t="s">
        <v>1498</v>
      </c>
      <c r="P3491" s="82" t="s">
        <v>3333</v>
      </c>
      <c r="Q3491" s="82" t="s">
        <v>3334</v>
      </c>
      <c r="R3491" t="s">
        <v>131</v>
      </c>
      <c r="S3491" s="83">
        <v>0</v>
      </c>
      <c r="T3491" s="83">
        <v>-164</v>
      </c>
      <c r="U3491" s="83">
        <v>164</v>
      </c>
      <c r="V3491" s="83">
        <v>0</v>
      </c>
      <c r="W3491" s="83">
        <v>0</v>
      </c>
      <c r="X3491" s="83">
        <v>-1.2632573910436804</v>
      </c>
      <c r="Y3491">
        <v>0</v>
      </c>
      <c r="Z3491" s="83">
        <v>16.399999999999999</v>
      </c>
      <c r="AA3491" s="83">
        <v>15.136742608956318</v>
      </c>
    </row>
    <row r="3492" spans="1:27" x14ac:dyDescent="0.25">
      <c r="A3492" s="82" t="s">
        <v>1529</v>
      </c>
      <c r="B3492" s="82" t="s">
        <v>1529</v>
      </c>
      <c r="C3492" t="s">
        <v>3328</v>
      </c>
      <c r="D3492" s="82" t="s">
        <v>3329</v>
      </c>
      <c r="E3492" t="s">
        <v>3330</v>
      </c>
      <c r="F3492" s="82" t="s">
        <v>2745</v>
      </c>
      <c r="G3492" t="s">
        <v>2310</v>
      </c>
      <c r="H3492" s="82" t="s">
        <v>3065</v>
      </c>
      <c r="I3492" t="s">
        <v>59</v>
      </c>
      <c r="J3492" s="82" t="s">
        <v>193</v>
      </c>
      <c r="K3492" t="s">
        <v>62</v>
      </c>
      <c r="L3492" t="s">
        <v>63</v>
      </c>
      <c r="M3492" s="82" t="s">
        <v>660</v>
      </c>
      <c r="N3492" t="s">
        <v>1498</v>
      </c>
      <c r="O3492" s="82" t="s">
        <v>1498</v>
      </c>
      <c r="P3492" s="82" t="s">
        <v>1930</v>
      </c>
      <c r="Q3492" s="82" t="s">
        <v>1931</v>
      </c>
      <c r="R3492" t="s">
        <v>131</v>
      </c>
      <c r="S3492" s="83">
        <v>33.6</v>
      </c>
      <c r="T3492" s="83">
        <v>0</v>
      </c>
      <c r="U3492" s="83">
        <v>33.6</v>
      </c>
      <c r="V3492" s="83">
        <v>0</v>
      </c>
      <c r="W3492" s="83">
        <v>0</v>
      </c>
      <c r="X3492" s="83">
        <v>0</v>
      </c>
      <c r="Y3492">
        <v>0</v>
      </c>
      <c r="Z3492" s="83">
        <v>3.3600000000000003</v>
      </c>
      <c r="AA3492" s="83">
        <v>3.3600000000000003</v>
      </c>
    </row>
    <row r="3493" spans="1:27" x14ac:dyDescent="0.25">
      <c r="A3493" s="82" t="s">
        <v>1529</v>
      </c>
      <c r="B3493" s="82" t="s">
        <v>1529</v>
      </c>
      <c r="C3493" t="s">
        <v>3328</v>
      </c>
      <c r="D3493" s="82" t="s">
        <v>3329</v>
      </c>
      <c r="E3493" t="s">
        <v>3330</v>
      </c>
      <c r="F3493" s="82" t="s">
        <v>2745</v>
      </c>
      <c r="G3493" t="s">
        <v>2310</v>
      </c>
      <c r="H3493" s="82" t="s">
        <v>3065</v>
      </c>
      <c r="I3493" t="s">
        <v>59</v>
      </c>
      <c r="J3493" s="82" t="s">
        <v>193</v>
      </c>
      <c r="K3493" t="s">
        <v>64</v>
      </c>
      <c r="L3493" t="s">
        <v>65</v>
      </c>
      <c r="M3493" s="82" t="s">
        <v>315</v>
      </c>
      <c r="N3493" t="s">
        <v>316</v>
      </c>
      <c r="O3493" s="82" t="s">
        <v>317</v>
      </c>
      <c r="P3493" s="82" t="s">
        <v>1184</v>
      </c>
      <c r="Q3493" s="82" t="s">
        <v>1185</v>
      </c>
      <c r="R3493" t="s">
        <v>131</v>
      </c>
      <c r="S3493" s="83">
        <v>0</v>
      </c>
      <c r="T3493" s="83">
        <v>42.58</v>
      </c>
      <c r="U3493" s="83">
        <v>-42.58</v>
      </c>
      <c r="V3493" s="83">
        <v>0</v>
      </c>
      <c r="W3493" s="83">
        <v>0</v>
      </c>
      <c r="X3493" s="83">
        <v>0.3279847543331702</v>
      </c>
      <c r="Y3493">
        <v>0</v>
      </c>
      <c r="Z3493" s="83">
        <v>-4.258</v>
      </c>
      <c r="AA3493" s="83">
        <v>-3.93001524566683</v>
      </c>
    </row>
    <row r="3494" spans="1:27" x14ac:dyDescent="0.25">
      <c r="A3494" s="82" t="s">
        <v>1529</v>
      </c>
      <c r="B3494" s="82" t="s">
        <v>1529</v>
      </c>
      <c r="C3494" t="s">
        <v>3328</v>
      </c>
      <c r="D3494" s="82" t="s">
        <v>3329</v>
      </c>
      <c r="E3494" t="s">
        <v>3330</v>
      </c>
      <c r="F3494" s="82" t="s">
        <v>2745</v>
      </c>
      <c r="G3494" t="s">
        <v>2310</v>
      </c>
      <c r="H3494" s="82" t="s">
        <v>3065</v>
      </c>
      <c r="I3494" t="s">
        <v>59</v>
      </c>
      <c r="J3494" s="82" t="s">
        <v>193</v>
      </c>
      <c r="K3494" t="s">
        <v>64</v>
      </c>
      <c r="L3494" t="s">
        <v>65</v>
      </c>
      <c r="M3494" s="82" t="s">
        <v>315</v>
      </c>
      <c r="N3494" t="s">
        <v>316</v>
      </c>
      <c r="O3494" s="82" t="s">
        <v>317</v>
      </c>
      <c r="P3494" s="82" t="s">
        <v>1186</v>
      </c>
      <c r="Q3494" s="82" t="s">
        <v>1187</v>
      </c>
      <c r="R3494" t="s">
        <v>131</v>
      </c>
      <c r="S3494" s="83">
        <v>79.489999999999995</v>
      </c>
      <c r="T3494" s="83">
        <v>39.75</v>
      </c>
      <c r="U3494" s="83">
        <v>39.739999999999995</v>
      </c>
      <c r="V3494" s="83">
        <v>0</v>
      </c>
      <c r="W3494" s="83">
        <v>0</v>
      </c>
      <c r="X3494" s="83">
        <v>0.30618586154869692</v>
      </c>
      <c r="Y3494">
        <v>0</v>
      </c>
      <c r="Z3494" s="83">
        <v>3.9739999999999998</v>
      </c>
      <c r="AA3494" s="83">
        <v>4.2801858615486967</v>
      </c>
    </row>
    <row r="3495" spans="1:27" x14ac:dyDescent="0.25">
      <c r="A3495" s="82" t="s">
        <v>1529</v>
      </c>
      <c r="B3495" s="82" t="s">
        <v>1529</v>
      </c>
      <c r="C3495" t="s">
        <v>3328</v>
      </c>
      <c r="D3495" s="82" t="s">
        <v>3329</v>
      </c>
      <c r="E3495" t="s">
        <v>3330</v>
      </c>
      <c r="F3495" s="82" t="s">
        <v>2745</v>
      </c>
      <c r="G3495" t="s">
        <v>2310</v>
      </c>
      <c r="H3495" s="82" t="s">
        <v>3065</v>
      </c>
      <c r="I3495" t="s">
        <v>44</v>
      </c>
      <c r="J3495" s="82" t="s">
        <v>45</v>
      </c>
      <c r="K3495" t="s">
        <v>46</v>
      </c>
      <c r="L3495" t="s">
        <v>47</v>
      </c>
      <c r="M3495" s="82" t="s">
        <v>506</v>
      </c>
      <c r="N3495" t="s">
        <v>926</v>
      </c>
      <c r="O3495" s="82" t="s">
        <v>818</v>
      </c>
      <c r="P3495" s="82" t="s">
        <v>970</v>
      </c>
      <c r="Q3495" s="82" t="s">
        <v>971</v>
      </c>
      <c r="R3495" t="s">
        <v>131</v>
      </c>
      <c r="S3495" s="83">
        <v>23.64</v>
      </c>
      <c r="T3495" s="83">
        <v>0</v>
      </c>
      <c r="U3495" s="83">
        <v>23.64</v>
      </c>
      <c r="V3495" s="83">
        <v>0</v>
      </c>
      <c r="W3495" s="83">
        <v>0</v>
      </c>
      <c r="X3495" s="83">
        <v>0</v>
      </c>
      <c r="Y3495">
        <v>0</v>
      </c>
      <c r="Z3495" s="83">
        <v>2.3640000000000003</v>
      </c>
      <c r="AA3495" s="83">
        <v>2.3640000000000003</v>
      </c>
    </row>
    <row r="3496" spans="1:27" x14ac:dyDescent="0.25">
      <c r="A3496" s="82" t="s">
        <v>1529</v>
      </c>
      <c r="B3496" s="82" t="s">
        <v>1529</v>
      </c>
      <c r="C3496" t="s">
        <v>3328</v>
      </c>
      <c r="D3496" s="82" t="s">
        <v>3329</v>
      </c>
      <c r="E3496" t="s">
        <v>3330</v>
      </c>
      <c r="F3496" s="82" t="s">
        <v>2745</v>
      </c>
      <c r="G3496" t="s">
        <v>2310</v>
      </c>
      <c r="H3496" s="82" t="s">
        <v>3065</v>
      </c>
      <c r="I3496" t="s">
        <v>44</v>
      </c>
      <c r="J3496" s="82" t="s">
        <v>45</v>
      </c>
      <c r="K3496" t="s">
        <v>46</v>
      </c>
      <c r="L3496" t="s">
        <v>47</v>
      </c>
      <c r="M3496" s="82" t="s">
        <v>506</v>
      </c>
      <c r="N3496" t="s">
        <v>926</v>
      </c>
      <c r="O3496" s="82" t="s">
        <v>818</v>
      </c>
      <c r="P3496" s="82" t="s">
        <v>927</v>
      </c>
      <c r="Q3496" s="82" t="s">
        <v>928</v>
      </c>
      <c r="R3496" t="s">
        <v>131</v>
      </c>
      <c r="S3496" s="83">
        <v>34.4</v>
      </c>
      <c r="T3496" s="83">
        <v>0</v>
      </c>
      <c r="U3496" s="83">
        <v>34.4</v>
      </c>
      <c r="V3496" s="83">
        <v>0</v>
      </c>
      <c r="W3496" s="83">
        <v>0</v>
      </c>
      <c r="X3496" s="83">
        <v>0</v>
      </c>
      <c r="Y3496">
        <v>0</v>
      </c>
      <c r="Z3496" s="83">
        <v>3.44</v>
      </c>
      <c r="AA3496" s="83">
        <v>3.44</v>
      </c>
    </row>
    <row r="3497" spans="1:27" x14ac:dyDescent="0.25">
      <c r="A3497" s="82" t="s">
        <v>1529</v>
      </c>
      <c r="B3497" s="82" t="s">
        <v>1529</v>
      </c>
      <c r="C3497" t="s">
        <v>3328</v>
      </c>
      <c r="D3497" s="82" t="s">
        <v>3329</v>
      </c>
      <c r="E3497" t="s">
        <v>3330</v>
      </c>
      <c r="F3497" s="82" t="s">
        <v>2745</v>
      </c>
      <c r="G3497" t="s">
        <v>2310</v>
      </c>
      <c r="H3497" s="82" t="s">
        <v>3065</v>
      </c>
      <c r="I3497" t="s">
        <v>44</v>
      </c>
      <c r="J3497" s="82" t="s">
        <v>45</v>
      </c>
      <c r="K3497" t="s">
        <v>46</v>
      </c>
      <c r="L3497" t="s">
        <v>47</v>
      </c>
      <c r="M3497" s="82" t="s">
        <v>506</v>
      </c>
      <c r="N3497" t="s">
        <v>926</v>
      </c>
      <c r="O3497" s="82" t="s">
        <v>818</v>
      </c>
      <c r="P3497" s="82" t="s">
        <v>2656</v>
      </c>
      <c r="Q3497" s="82" t="s">
        <v>2657</v>
      </c>
      <c r="R3497" t="s">
        <v>131</v>
      </c>
      <c r="S3497" s="83">
        <v>0</v>
      </c>
      <c r="T3497" s="83">
        <v>96.12</v>
      </c>
      <c r="U3497" s="83">
        <v>-96.12</v>
      </c>
      <c r="V3497" s="83">
        <v>0</v>
      </c>
      <c r="W3497" s="83">
        <v>0</v>
      </c>
      <c r="X3497" s="83">
        <v>0.74039207577511323</v>
      </c>
      <c r="Y3497">
        <v>0</v>
      </c>
      <c r="Z3497" s="83">
        <v>-9.6120000000000019</v>
      </c>
      <c r="AA3497" s="83">
        <v>-8.8716079242248895</v>
      </c>
    </row>
    <row r="3498" spans="1:27" x14ac:dyDescent="0.25">
      <c r="A3498" s="82" t="s">
        <v>1529</v>
      </c>
      <c r="B3498" s="82" t="s">
        <v>1529</v>
      </c>
      <c r="C3498" t="s">
        <v>3328</v>
      </c>
      <c r="D3498" s="82" t="s">
        <v>3329</v>
      </c>
      <c r="E3498" t="s">
        <v>3330</v>
      </c>
      <c r="F3498" s="82" t="s">
        <v>2745</v>
      </c>
      <c r="G3498" t="s">
        <v>2310</v>
      </c>
      <c r="H3498" s="82" t="s">
        <v>3065</v>
      </c>
      <c r="I3498" t="s">
        <v>44</v>
      </c>
      <c r="J3498" s="82" t="s">
        <v>45</v>
      </c>
      <c r="K3498" t="s">
        <v>46</v>
      </c>
      <c r="L3498" t="s">
        <v>47</v>
      </c>
      <c r="M3498" s="82" t="s">
        <v>506</v>
      </c>
      <c r="N3498" t="s">
        <v>926</v>
      </c>
      <c r="O3498" s="82" t="s">
        <v>818</v>
      </c>
      <c r="P3498" s="82" t="s">
        <v>3113</v>
      </c>
      <c r="Q3498" s="82" t="s">
        <v>3114</v>
      </c>
      <c r="R3498" t="s">
        <v>131</v>
      </c>
      <c r="S3498" s="83">
        <v>449.35</v>
      </c>
      <c r="T3498" s="83">
        <v>118.2</v>
      </c>
      <c r="U3498" s="83">
        <v>331.15</v>
      </c>
      <c r="V3498" s="83">
        <v>0</v>
      </c>
      <c r="W3498" s="83">
        <v>0</v>
      </c>
      <c r="X3498" s="83">
        <v>0.91046965622782339</v>
      </c>
      <c r="Y3498">
        <v>0</v>
      </c>
      <c r="Z3498" s="83">
        <v>33.115000000000002</v>
      </c>
      <c r="AA3498" s="83">
        <v>34.025469656227827</v>
      </c>
    </row>
    <row r="3499" spans="1:27" x14ac:dyDescent="0.25">
      <c r="A3499" s="82" t="s">
        <v>1529</v>
      </c>
      <c r="B3499" s="82" t="s">
        <v>1529</v>
      </c>
      <c r="C3499" t="s">
        <v>3328</v>
      </c>
      <c r="D3499" s="82" t="s">
        <v>3329</v>
      </c>
      <c r="E3499" t="s">
        <v>3330</v>
      </c>
      <c r="F3499" s="82" t="s">
        <v>2745</v>
      </c>
      <c r="G3499" t="s">
        <v>2310</v>
      </c>
      <c r="H3499" s="82" t="s">
        <v>3065</v>
      </c>
      <c r="I3499" t="s">
        <v>44</v>
      </c>
      <c r="J3499" s="82" t="s">
        <v>45</v>
      </c>
      <c r="K3499" t="s">
        <v>46</v>
      </c>
      <c r="L3499" t="s">
        <v>47</v>
      </c>
      <c r="M3499" s="82" t="s">
        <v>506</v>
      </c>
      <c r="N3499" t="s">
        <v>507</v>
      </c>
      <c r="O3499" s="82" t="s">
        <v>508</v>
      </c>
      <c r="P3499" s="82" t="s">
        <v>795</v>
      </c>
      <c r="Q3499" s="82" t="s">
        <v>796</v>
      </c>
      <c r="R3499" t="s">
        <v>131</v>
      </c>
      <c r="S3499" s="83">
        <v>50.400000000000006</v>
      </c>
      <c r="T3499" s="83">
        <v>0</v>
      </c>
      <c r="U3499" s="83">
        <v>50.400000000000006</v>
      </c>
      <c r="V3499" s="83">
        <v>0</v>
      </c>
      <c r="W3499" s="83">
        <v>0</v>
      </c>
      <c r="X3499" s="83">
        <v>0</v>
      </c>
      <c r="Y3499">
        <v>0</v>
      </c>
      <c r="Z3499" s="83">
        <v>5.0400000000000009</v>
      </c>
      <c r="AA3499" s="83">
        <v>5.0400000000000009</v>
      </c>
    </row>
    <row r="3500" spans="1:27" x14ac:dyDescent="0.25">
      <c r="A3500" s="82" t="s">
        <v>1529</v>
      </c>
      <c r="B3500" s="82" t="s">
        <v>1529</v>
      </c>
      <c r="C3500" t="s">
        <v>3328</v>
      </c>
      <c r="D3500" s="82" t="s">
        <v>3329</v>
      </c>
      <c r="E3500" t="s">
        <v>3330</v>
      </c>
      <c r="F3500" s="82" t="s">
        <v>2745</v>
      </c>
      <c r="G3500" t="s">
        <v>2310</v>
      </c>
      <c r="H3500" s="82" t="s">
        <v>3065</v>
      </c>
      <c r="I3500" t="s">
        <v>44</v>
      </c>
      <c r="J3500" s="82" t="s">
        <v>45</v>
      </c>
      <c r="K3500" t="s">
        <v>46</v>
      </c>
      <c r="L3500" t="s">
        <v>47</v>
      </c>
      <c r="M3500" s="82" t="s">
        <v>506</v>
      </c>
      <c r="N3500" t="s">
        <v>507</v>
      </c>
      <c r="O3500" s="82" t="s">
        <v>508</v>
      </c>
      <c r="P3500" s="82" t="s">
        <v>1055</v>
      </c>
      <c r="Q3500" s="82" t="s">
        <v>1056</v>
      </c>
      <c r="R3500" t="s">
        <v>131</v>
      </c>
      <c r="S3500" s="83">
        <v>25.8</v>
      </c>
      <c r="T3500" s="83">
        <v>0</v>
      </c>
      <c r="U3500" s="83">
        <v>25.8</v>
      </c>
      <c r="V3500" s="83">
        <v>0</v>
      </c>
      <c r="W3500" s="83">
        <v>0</v>
      </c>
      <c r="X3500" s="83">
        <v>0</v>
      </c>
      <c r="Y3500">
        <v>0</v>
      </c>
      <c r="Z3500" s="83">
        <v>2.58</v>
      </c>
      <c r="AA3500" s="83">
        <v>2.58</v>
      </c>
    </row>
    <row r="3501" spans="1:27" x14ac:dyDescent="0.25">
      <c r="A3501" s="82" t="s">
        <v>1529</v>
      </c>
      <c r="B3501" s="82" t="s">
        <v>1529</v>
      </c>
      <c r="C3501" t="s">
        <v>3328</v>
      </c>
      <c r="D3501" s="82" t="s">
        <v>3329</v>
      </c>
      <c r="E3501" t="s">
        <v>3330</v>
      </c>
      <c r="F3501" s="82" t="s">
        <v>2745</v>
      </c>
      <c r="G3501" t="s">
        <v>2310</v>
      </c>
      <c r="H3501" s="82" t="s">
        <v>3065</v>
      </c>
      <c r="I3501" t="s">
        <v>44</v>
      </c>
      <c r="J3501" s="82" t="s">
        <v>45</v>
      </c>
      <c r="K3501" t="s">
        <v>46</v>
      </c>
      <c r="L3501" t="s">
        <v>47</v>
      </c>
      <c r="M3501" s="82" t="s">
        <v>506</v>
      </c>
      <c r="N3501" t="s">
        <v>507</v>
      </c>
      <c r="O3501" s="82" t="s">
        <v>508</v>
      </c>
      <c r="P3501" s="82" t="s">
        <v>853</v>
      </c>
      <c r="Q3501" s="82" t="s">
        <v>854</v>
      </c>
      <c r="R3501" t="s">
        <v>131</v>
      </c>
      <c r="S3501" s="83">
        <v>61.6</v>
      </c>
      <c r="T3501" s="83">
        <v>53.760000000000005</v>
      </c>
      <c r="U3501" s="83">
        <v>7.84</v>
      </c>
      <c r="V3501" s="83">
        <v>0</v>
      </c>
      <c r="W3501" s="83">
        <v>0</v>
      </c>
      <c r="X3501" s="83">
        <v>0.4141019350152943</v>
      </c>
      <c r="Y3501">
        <v>0</v>
      </c>
      <c r="Z3501" s="83">
        <v>0.78399999999999981</v>
      </c>
      <c r="AA3501" s="83">
        <v>1.1981019350152939</v>
      </c>
    </row>
    <row r="3502" spans="1:27" x14ac:dyDescent="0.25">
      <c r="A3502" s="82" t="s">
        <v>1529</v>
      </c>
      <c r="B3502" s="82" t="s">
        <v>1529</v>
      </c>
      <c r="C3502" t="s">
        <v>3328</v>
      </c>
      <c r="D3502" s="82" t="s">
        <v>3329</v>
      </c>
      <c r="E3502" t="s">
        <v>3330</v>
      </c>
      <c r="F3502" s="82" t="s">
        <v>2745</v>
      </c>
      <c r="G3502" t="s">
        <v>2310</v>
      </c>
      <c r="H3502" s="82" t="s">
        <v>3065</v>
      </c>
      <c r="I3502" t="s">
        <v>44</v>
      </c>
      <c r="J3502" s="82" t="s">
        <v>45</v>
      </c>
      <c r="K3502" t="s">
        <v>46</v>
      </c>
      <c r="L3502" t="s">
        <v>47</v>
      </c>
      <c r="M3502" s="82" t="s">
        <v>506</v>
      </c>
      <c r="N3502" t="s">
        <v>507</v>
      </c>
      <c r="O3502" s="82" t="s">
        <v>508</v>
      </c>
      <c r="P3502" s="82" t="s">
        <v>768</v>
      </c>
      <c r="Q3502" s="82" t="s">
        <v>769</v>
      </c>
      <c r="R3502" t="s">
        <v>131</v>
      </c>
      <c r="S3502" s="83">
        <v>157.94999999999999</v>
      </c>
      <c r="T3502" s="83">
        <v>191.2</v>
      </c>
      <c r="U3502" s="83">
        <v>-33.25</v>
      </c>
      <c r="V3502" s="83">
        <v>0</v>
      </c>
      <c r="W3502" s="83">
        <v>0</v>
      </c>
      <c r="X3502" s="83">
        <v>1.4727732510216569</v>
      </c>
      <c r="Y3502">
        <v>0</v>
      </c>
      <c r="Z3502" s="83">
        <v>-3.3250000000000011</v>
      </c>
      <c r="AA3502" s="83">
        <v>-1.8522267489783442</v>
      </c>
    </row>
    <row r="3503" spans="1:27" x14ac:dyDescent="0.25">
      <c r="A3503" s="82" t="s">
        <v>1529</v>
      </c>
      <c r="B3503" s="82" t="s">
        <v>1529</v>
      </c>
      <c r="C3503" t="s">
        <v>3328</v>
      </c>
      <c r="D3503" s="82" t="s">
        <v>3329</v>
      </c>
      <c r="E3503" t="s">
        <v>3330</v>
      </c>
      <c r="F3503" s="82" t="s">
        <v>2745</v>
      </c>
      <c r="G3503" t="s">
        <v>2310</v>
      </c>
      <c r="H3503" s="82" t="s">
        <v>3065</v>
      </c>
      <c r="I3503" t="s">
        <v>44</v>
      </c>
      <c r="J3503" s="82" t="s">
        <v>45</v>
      </c>
      <c r="K3503" t="s">
        <v>46</v>
      </c>
      <c r="L3503" t="s">
        <v>47</v>
      </c>
      <c r="M3503" s="82" t="s">
        <v>506</v>
      </c>
      <c r="N3503" t="s">
        <v>507</v>
      </c>
      <c r="O3503" s="82" t="s">
        <v>508</v>
      </c>
      <c r="P3503" s="82" t="s">
        <v>754</v>
      </c>
      <c r="Q3503" s="82" t="s">
        <v>755</v>
      </c>
      <c r="R3503" t="s">
        <v>131</v>
      </c>
      <c r="S3503" s="83">
        <v>45.3</v>
      </c>
      <c r="T3503" s="83">
        <v>0</v>
      </c>
      <c r="U3503" s="83">
        <v>45.3</v>
      </c>
      <c r="V3503" s="83">
        <v>0</v>
      </c>
      <c r="W3503" s="83">
        <v>0</v>
      </c>
      <c r="X3503" s="83">
        <v>0</v>
      </c>
      <c r="Y3503">
        <v>0</v>
      </c>
      <c r="Z3503" s="83">
        <v>4.53</v>
      </c>
      <c r="AA3503" s="83">
        <v>4.53</v>
      </c>
    </row>
    <row r="3504" spans="1:27" x14ac:dyDescent="0.25">
      <c r="A3504" s="82" t="s">
        <v>1529</v>
      </c>
      <c r="B3504" s="82" t="s">
        <v>1529</v>
      </c>
      <c r="C3504" t="s">
        <v>3328</v>
      </c>
      <c r="D3504" s="82" t="s">
        <v>3329</v>
      </c>
      <c r="E3504" t="s">
        <v>3330</v>
      </c>
      <c r="F3504" s="82" t="s">
        <v>2745</v>
      </c>
      <c r="G3504" t="s">
        <v>2310</v>
      </c>
      <c r="H3504" s="82" t="s">
        <v>3065</v>
      </c>
      <c r="I3504" t="s">
        <v>44</v>
      </c>
      <c r="J3504" s="82" t="s">
        <v>45</v>
      </c>
      <c r="K3504" t="s">
        <v>46</v>
      </c>
      <c r="L3504" t="s">
        <v>47</v>
      </c>
      <c r="M3504" s="82" t="s">
        <v>506</v>
      </c>
      <c r="N3504" t="s">
        <v>507</v>
      </c>
      <c r="O3504" s="82" t="s">
        <v>508</v>
      </c>
      <c r="P3504" s="82" t="s">
        <v>774</v>
      </c>
      <c r="Q3504" s="82" t="s">
        <v>775</v>
      </c>
      <c r="R3504" t="s">
        <v>131</v>
      </c>
      <c r="S3504" s="83">
        <v>16</v>
      </c>
      <c r="T3504" s="83">
        <v>24.44</v>
      </c>
      <c r="U3504" s="83">
        <v>-8.4400000000000013</v>
      </c>
      <c r="V3504" s="83">
        <v>0</v>
      </c>
      <c r="W3504" s="83">
        <v>0</v>
      </c>
      <c r="X3504" s="83">
        <v>0.18825616242138751</v>
      </c>
      <c r="Y3504">
        <v>0</v>
      </c>
      <c r="Z3504" s="83">
        <v>-0.84400000000000031</v>
      </c>
      <c r="AA3504" s="83">
        <v>-0.65574383757861288</v>
      </c>
    </row>
    <row r="3505" spans="1:27" x14ac:dyDescent="0.25">
      <c r="A3505" s="82" t="s">
        <v>1529</v>
      </c>
      <c r="B3505" s="82" t="s">
        <v>1529</v>
      </c>
      <c r="C3505" t="s">
        <v>3328</v>
      </c>
      <c r="D3505" s="82" t="s">
        <v>3329</v>
      </c>
      <c r="E3505" t="s">
        <v>3330</v>
      </c>
      <c r="F3505" s="82" t="s">
        <v>2745</v>
      </c>
      <c r="G3505" t="s">
        <v>2310</v>
      </c>
      <c r="H3505" s="82" t="s">
        <v>3065</v>
      </c>
      <c r="I3505" t="s">
        <v>44</v>
      </c>
      <c r="J3505" s="82" t="s">
        <v>45</v>
      </c>
      <c r="K3505" t="s">
        <v>46</v>
      </c>
      <c r="L3505" t="s">
        <v>47</v>
      </c>
      <c r="M3505" s="82" t="s">
        <v>506</v>
      </c>
      <c r="N3505" t="s">
        <v>507</v>
      </c>
      <c r="O3505" s="82" t="s">
        <v>508</v>
      </c>
      <c r="P3505" s="82" t="s">
        <v>758</v>
      </c>
      <c r="Q3505" s="82" t="s">
        <v>759</v>
      </c>
      <c r="R3505" t="s">
        <v>131</v>
      </c>
      <c r="S3505" s="83">
        <v>52</v>
      </c>
      <c r="T3505" s="83">
        <v>33.200000000000003</v>
      </c>
      <c r="U3505" s="83">
        <v>18.799999999999997</v>
      </c>
      <c r="V3505" s="83">
        <v>0</v>
      </c>
      <c r="W3505" s="83">
        <v>0</v>
      </c>
      <c r="X3505" s="83">
        <v>0.25573259379664753</v>
      </c>
      <c r="Y3505">
        <v>0</v>
      </c>
      <c r="Z3505" s="83">
        <v>1.88</v>
      </c>
      <c r="AA3505" s="83">
        <v>2.1357325937966474</v>
      </c>
    </row>
    <row r="3506" spans="1:27" x14ac:dyDescent="0.25">
      <c r="A3506" s="82" t="s">
        <v>1529</v>
      </c>
      <c r="B3506" s="82" t="s">
        <v>1529</v>
      </c>
      <c r="C3506" t="s">
        <v>3328</v>
      </c>
      <c r="D3506" s="82" t="s">
        <v>3329</v>
      </c>
      <c r="E3506" t="s">
        <v>3330</v>
      </c>
      <c r="F3506" s="82" t="s">
        <v>2745</v>
      </c>
      <c r="G3506" t="s">
        <v>2310</v>
      </c>
      <c r="H3506" s="82" t="s">
        <v>3065</v>
      </c>
      <c r="I3506" t="s">
        <v>44</v>
      </c>
      <c r="J3506" s="82" t="s">
        <v>45</v>
      </c>
      <c r="K3506" t="s">
        <v>46</v>
      </c>
      <c r="L3506" t="s">
        <v>47</v>
      </c>
      <c r="M3506" s="82" t="s">
        <v>506</v>
      </c>
      <c r="N3506" t="s">
        <v>507</v>
      </c>
      <c r="O3506" s="82" t="s">
        <v>508</v>
      </c>
      <c r="P3506" s="82" t="s">
        <v>756</v>
      </c>
      <c r="Q3506" s="82" t="s">
        <v>757</v>
      </c>
      <c r="R3506" t="s">
        <v>131</v>
      </c>
      <c r="S3506" s="83">
        <v>112.92000000000002</v>
      </c>
      <c r="T3506" s="83">
        <v>67.2</v>
      </c>
      <c r="U3506" s="83">
        <v>45.720000000000006</v>
      </c>
      <c r="V3506" s="83">
        <v>0</v>
      </c>
      <c r="W3506" s="83">
        <v>0</v>
      </c>
      <c r="X3506" s="83">
        <v>0.51762741876911789</v>
      </c>
      <c r="Y3506">
        <v>0</v>
      </c>
      <c r="Z3506" s="83">
        <v>4.572000000000001</v>
      </c>
      <c r="AA3506" s="83">
        <v>5.0896274187691191</v>
      </c>
    </row>
    <row r="3507" spans="1:27" x14ac:dyDescent="0.25">
      <c r="A3507" s="82" t="s">
        <v>1529</v>
      </c>
      <c r="B3507" s="82" t="s">
        <v>1529</v>
      </c>
      <c r="C3507" t="s">
        <v>3328</v>
      </c>
      <c r="D3507" s="82" t="s">
        <v>3329</v>
      </c>
      <c r="E3507" t="s">
        <v>3330</v>
      </c>
      <c r="F3507" s="82" t="s">
        <v>2745</v>
      </c>
      <c r="G3507" t="s">
        <v>2310</v>
      </c>
      <c r="H3507" s="82" t="s">
        <v>3065</v>
      </c>
      <c r="I3507" t="s">
        <v>44</v>
      </c>
      <c r="J3507" s="82" t="s">
        <v>45</v>
      </c>
      <c r="K3507" t="s">
        <v>46</v>
      </c>
      <c r="L3507" t="s">
        <v>47</v>
      </c>
      <c r="M3507" s="82" t="s">
        <v>506</v>
      </c>
      <c r="N3507" t="s">
        <v>507</v>
      </c>
      <c r="O3507" s="82" t="s">
        <v>508</v>
      </c>
      <c r="P3507" s="82" t="s">
        <v>510</v>
      </c>
      <c r="Q3507" s="82" t="s">
        <v>511</v>
      </c>
      <c r="R3507" t="s">
        <v>131</v>
      </c>
      <c r="S3507" s="83">
        <v>22.25</v>
      </c>
      <c r="T3507" s="83">
        <v>0</v>
      </c>
      <c r="U3507" s="83">
        <v>22.25</v>
      </c>
      <c r="V3507" s="83">
        <v>0</v>
      </c>
      <c r="W3507" s="83">
        <v>0</v>
      </c>
      <c r="X3507" s="83">
        <v>0</v>
      </c>
      <c r="Y3507">
        <v>0</v>
      </c>
      <c r="Z3507" s="83">
        <v>2.2250000000000001</v>
      </c>
      <c r="AA3507" s="83">
        <v>2.2250000000000001</v>
      </c>
    </row>
    <row r="3508" spans="1:27" x14ac:dyDescent="0.25">
      <c r="A3508" s="82" t="s">
        <v>1529</v>
      </c>
      <c r="B3508" s="82" t="s">
        <v>1529</v>
      </c>
      <c r="C3508" t="s">
        <v>3328</v>
      </c>
      <c r="D3508" s="82" t="s">
        <v>3329</v>
      </c>
      <c r="E3508" t="s">
        <v>3330</v>
      </c>
      <c r="F3508" s="82" t="s">
        <v>2745</v>
      </c>
      <c r="G3508" t="s">
        <v>2310</v>
      </c>
      <c r="H3508" s="82" t="s">
        <v>3065</v>
      </c>
      <c r="I3508" t="s">
        <v>44</v>
      </c>
      <c r="J3508" s="82" t="s">
        <v>45</v>
      </c>
      <c r="K3508" t="s">
        <v>46</v>
      </c>
      <c r="L3508" t="s">
        <v>47</v>
      </c>
      <c r="M3508" s="82" t="s">
        <v>506</v>
      </c>
      <c r="N3508" t="s">
        <v>507</v>
      </c>
      <c r="O3508" s="82" t="s">
        <v>508</v>
      </c>
      <c r="P3508" s="82" t="s">
        <v>2648</v>
      </c>
      <c r="Q3508" s="82" t="s">
        <v>2649</v>
      </c>
      <c r="R3508" t="s">
        <v>131</v>
      </c>
      <c r="S3508" s="83">
        <v>48</v>
      </c>
      <c r="T3508" s="83">
        <v>0</v>
      </c>
      <c r="U3508" s="83">
        <v>48</v>
      </c>
      <c r="V3508" s="83">
        <v>0</v>
      </c>
      <c r="W3508" s="83">
        <v>0</v>
      </c>
      <c r="X3508" s="83">
        <v>0</v>
      </c>
      <c r="Y3508">
        <v>0</v>
      </c>
      <c r="Z3508" s="83">
        <v>4.8000000000000007</v>
      </c>
      <c r="AA3508" s="83">
        <v>4.8000000000000007</v>
      </c>
    </row>
    <row r="3509" spans="1:27" x14ac:dyDescent="0.25">
      <c r="A3509" s="82" t="s">
        <v>1529</v>
      </c>
      <c r="B3509" s="82" t="s">
        <v>1529</v>
      </c>
      <c r="C3509" t="s">
        <v>3328</v>
      </c>
      <c r="D3509" s="82" t="s">
        <v>3329</v>
      </c>
      <c r="E3509" t="s">
        <v>3330</v>
      </c>
      <c r="F3509" s="82" t="s">
        <v>2745</v>
      </c>
      <c r="G3509" t="s">
        <v>2310</v>
      </c>
      <c r="H3509" s="82" t="s">
        <v>3065</v>
      </c>
      <c r="I3509" t="s">
        <v>44</v>
      </c>
      <c r="J3509" s="82" t="s">
        <v>45</v>
      </c>
      <c r="K3509" t="s">
        <v>46</v>
      </c>
      <c r="L3509" t="s">
        <v>47</v>
      </c>
      <c r="M3509" s="82" t="s">
        <v>506</v>
      </c>
      <c r="N3509" t="s">
        <v>762</v>
      </c>
      <c r="O3509" s="82" t="s">
        <v>797</v>
      </c>
      <c r="P3509" s="82" t="s">
        <v>874</v>
      </c>
      <c r="Q3509" s="82" t="s">
        <v>875</v>
      </c>
      <c r="R3509" t="s">
        <v>131</v>
      </c>
      <c r="S3509" s="83">
        <v>12.8</v>
      </c>
      <c r="T3509" s="83">
        <v>0</v>
      </c>
      <c r="U3509" s="83">
        <v>12.8</v>
      </c>
      <c r="V3509" s="83">
        <v>0</v>
      </c>
      <c r="W3509" s="83">
        <v>0</v>
      </c>
      <c r="X3509" s="83">
        <v>0</v>
      </c>
      <c r="Y3509">
        <v>0</v>
      </c>
      <c r="Z3509" s="83">
        <v>1.2800000000000002</v>
      </c>
      <c r="AA3509" s="83">
        <v>1.2800000000000002</v>
      </c>
    </row>
    <row r="3510" spans="1:27" x14ac:dyDescent="0.25">
      <c r="A3510" s="82" t="s">
        <v>1529</v>
      </c>
      <c r="B3510" s="82" t="s">
        <v>1529</v>
      </c>
      <c r="C3510" t="s">
        <v>3328</v>
      </c>
      <c r="D3510" s="82" t="s">
        <v>3329</v>
      </c>
      <c r="E3510" t="s">
        <v>3330</v>
      </c>
      <c r="F3510" s="82" t="s">
        <v>2745</v>
      </c>
      <c r="G3510" t="s">
        <v>2310</v>
      </c>
      <c r="H3510" s="82" t="s">
        <v>3065</v>
      </c>
      <c r="I3510" t="s">
        <v>44</v>
      </c>
      <c r="J3510" s="82" t="s">
        <v>45</v>
      </c>
      <c r="K3510" t="s">
        <v>46</v>
      </c>
      <c r="L3510" t="s">
        <v>47</v>
      </c>
      <c r="M3510" s="82" t="s">
        <v>506</v>
      </c>
      <c r="N3510" t="s">
        <v>762</v>
      </c>
      <c r="O3510" s="82" t="s">
        <v>797</v>
      </c>
      <c r="P3510" s="82" t="s">
        <v>798</v>
      </c>
      <c r="Q3510" s="82" t="s">
        <v>799</v>
      </c>
      <c r="R3510" t="s">
        <v>131</v>
      </c>
      <c r="S3510" s="83">
        <v>0</v>
      </c>
      <c r="T3510" s="83">
        <v>128</v>
      </c>
      <c r="U3510" s="83">
        <v>-128</v>
      </c>
      <c r="V3510" s="83">
        <v>0</v>
      </c>
      <c r="W3510" s="83">
        <v>0</v>
      </c>
      <c r="X3510" s="83">
        <v>0.98595698813165311</v>
      </c>
      <c r="Y3510">
        <v>0</v>
      </c>
      <c r="Z3510" s="83">
        <v>-12.8</v>
      </c>
      <c r="AA3510" s="83">
        <v>-11.814043011868348</v>
      </c>
    </row>
    <row r="3511" spans="1:27" x14ac:dyDescent="0.25">
      <c r="A3511" s="82" t="s">
        <v>1529</v>
      </c>
      <c r="B3511" s="82" t="s">
        <v>1529</v>
      </c>
      <c r="C3511" t="s">
        <v>3328</v>
      </c>
      <c r="D3511" s="82" t="s">
        <v>3329</v>
      </c>
      <c r="E3511" t="s">
        <v>3330</v>
      </c>
      <c r="F3511" s="82" t="s">
        <v>2745</v>
      </c>
      <c r="G3511" t="s">
        <v>2310</v>
      </c>
      <c r="H3511" s="82" t="s">
        <v>3065</v>
      </c>
      <c r="I3511" t="s">
        <v>44</v>
      </c>
      <c r="J3511" s="82" t="s">
        <v>45</v>
      </c>
      <c r="K3511" t="s">
        <v>46</v>
      </c>
      <c r="L3511" t="s">
        <v>47</v>
      </c>
      <c r="M3511" s="82" t="s">
        <v>506</v>
      </c>
      <c r="N3511" t="s">
        <v>762</v>
      </c>
      <c r="O3511" s="82" t="s">
        <v>797</v>
      </c>
      <c r="P3511" s="82" t="s">
        <v>876</v>
      </c>
      <c r="Q3511" s="82" t="s">
        <v>877</v>
      </c>
      <c r="R3511" t="s">
        <v>131</v>
      </c>
      <c r="S3511" s="83">
        <v>0</v>
      </c>
      <c r="T3511" s="83">
        <v>22</v>
      </c>
      <c r="U3511" s="83">
        <v>-22</v>
      </c>
      <c r="V3511" s="83">
        <v>0</v>
      </c>
      <c r="W3511" s="83">
        <v>0</v>
      </c>
      <c r="X3511" s="83">
        <v>0.16946135733512785</v>
      </c>
      <c r="Y3511">
        <v>0</v>
      </c>
      <c r="Z3511" s="83">
        <v>-2.2000000000000002</v>
      </c>
      <c r="AA3511" s="83">
        <v>-2.0305386426648724</v>
      </c>
    </row>
    <row r="3512" spans="1:27" x14ac:dyDescent="0.25">
      <c r="A3512" s="82" t="s">
        <v>1529</v>
      </c>
      <c r="B3512" s="82" t="s">
        <v>1529</v>
      </c>
      <c r="C3512" t="s">
        <v>3328</v>
      </c>
      <c r="D3512" s="82" t="s">
        <v>3329</v>
      </c>
      <c r="E3512" t="s">
        <v>3330</v>
      </c>
      <c r="F3512" s="82" t="s">
        <v>2745</v>
      </c>
      <c r="G3512" t="s">
        <v>2310</v>
      </c>
      <c r="H3512" s="82" t="s">
        <v>3065</v>
      </c>
      <c r="I3512" t="s">
        <v>44</v>
      </c>
      <c r="J3512" s="82" t="s">
        <v>45</v>
      </c>
      <c r="K3512" t="s">
        <v>46</v>
      </c>
      <c r="L3512" t="s">
        <v>47</v>
      </c>
      <c r="M3512" s="82" t="s">
        <v>506</v>
      </c>
      <c r="N3512" t="s">
        <v>762</v>
      </c>
      <c r="O3512" s="82" t="s">
        <v>763</v>
      </c>
      <c r="P3512" s="82" t="s">
        <v>1061</v>
      </c>
      <c r="Q3512" s="82" t="s">
        <v>1062</v>
      </c>
      <c r="R3512" t="s">
        <v>131</v>
      </c>
      <c r="S3512" s="83">
        <v>28</v>
      </c>
      <c r="T3512" s="83">
        <v>0</v>
      </c>
      <c r="U3512" s="83">
        <v>28</v>
      </c>
      <c r="V3512" s="83">
        <v>0</v>
      </c>
      <c r="W3512" s="83">
        <v>0</v>
      </c>
      <c r="X3512" s="83">
        <v>0</v>
      </c>
      <c r="Y3512">
        <v>0</v>
      </c>
      <c r="Z3512" s="83">
        <v>2.8000000000000003</v>
      </c>
      <c r="AA3512" s="83">
        <v>2.8000000000000003</v>
      </c>
    </row>
    <row r="3513" spans="1:27" x14ac:dyDescent="0.25">
      <c r="A3513" s="82" t="s">
        <v>1529</v>
      </c>
      <c r="B3513" s="82" t="s">
        <v>1529</v>
      </c>
      <c r="C3513" t="s">
        <v>3328</v>
      </c>
      <c r="D3513" s="82" t="s">
        <v>3329</v>
      </c>
      <c r="E3513" t="s">
        <v>3330</v>
      </c>
      <c r="F3513" s="82" t="s">
        <v>2745</v>
      </c>
      <c r="G3513" t="s">
        <v>2310</v>
      </c>
      <c r="H3513" s="82" t="s">
        <v>3065</v>
      </c>
      <c r="I3513" t="s">
        <v>44</v>
      </c>
      <c r="J3513" s="82" t="s">
        <v>45</v>
      </c>
      <c r="K3513" t="s">
        <v>46</v>
      </c>
      <c r="L3513" t="s">
        <v>47</v>
      </c>
      <c r="M3513" s="82" t="s">
        <v>506</v>
      </c>
      <c r="N3513" t="s">
        <v>762</v>
      </c>
      <c r="O3513" s="82" t="s">
        <v>763</v>
      </c>
      <c r="P3513" s="82" t="s">
        <v>1063</v>
      </c>
      <c r="Q3513" s="82" t="s">
        <v>1064</v>
      </c>
      <c r="R3513" t="s">
        <v>131</v>
      </c>
      <c r="S3513" s="83">
        <v>144</v>
      </c>
      <c r="T3513" s="83">
        <v>212</v>
      </c>
      <c r="U3513" s="83">
        <v>-68</v>
      </c>
      <c r="V3513" s="83">
        <v>0</v>
      </c>
      <c r="W3513" s="83">
        <v>0</v>
      </c>
      <c r="X3513" s="83">
        <v>1.6329912615930504</v>
      </c>
      <c r="Y3513">
        <v>0</v>
      </c>
      <c r="Z3513" s="83">
        <v>-6.8</v>
      </c>
      <c r="AA3513" s="83">
        <v>-5.1670087384069481</v>
      </c>
    </row>
    <row r="3514" spans="1:27" x14ac:dyDescent="0.25">
      <c r="A3514" s="82" t="s">
        <v>1529</v>
      </c>
      <c r="B3514" s="82" t="s">
        <v>1529</v>
      </c>
      <c r="C3514" t="s">
        <v>3328</v>
      </c>
      <c r="D3514" s="82" t="s">
        <v>3329</v>
      </c>
      <c r="E3514" t="s">
        <v>3330</v>
      </c>
      <c r="F3514" s="82" t="s">
        <v>2745</v>
      </c>
      <c r="G3514" t="s">
        <v>2310</v>
      </c>
      <c r="H3514" s="82" t="s">
        <v>3065</v>
      </c>
      <c r="I3514" t="s">
        <v>44</v>
      </c>
      <c r="J3514" s="82" t="s">
        <v>45</v>
      </c>
      <c r="K3514" t="s">
        <v>46</v>
      </c>
      <c r="L3514" t="s">
        <v>47</v>
      </c>
      <c r="M3514" s="82" t="s">
        <v>506</v>
      </c>
      <c r="N3514" t="s">
        <v>762</v>
      </c>
      <c r="O3514" s="82" t="s">
        <v>763</v>
      </c>
      <c r="P3514" s="82" t="s">
        <v>976</v>
      </c>
      <c r="Q3514" s="82" t="s">
        <v>977</v>
      </c>
      <c r="R3514" t="s">
        <v>131</v>
      </c>
      <c r="S3514" s="83">
        <v>0</v>
      </c>
      <c r="T3514" s="83">
        <v>14</v>
      </c>
      <c r="U3514" s="83">
        <v>-14</v>
      </c>
      <c r="V3514" s="83">
        <v>0</v>
      </c>
      <c r="W3514" s="83">
        <v>0</v>
      </c>
      <c r="X3514" s="83">
        <v>0.10783904557689956</v>
      </c>
      <c r="Y3514">
        <v>0</v>
      </c>
      <c r="Z3514" s="83">
        <v>-1.4000000000000001</v>
      </c>
      <c r="AA3514" s="83">
        <v>-1.2921609544231005</v>
      </c>
    </row>
    <row r="3515" spans="1:27" x14ac:dyDescent="0.25">
      <c r="A3515" s="82" t="s">
        <v>1529</v>
      </c>
      <c r="B3515" s="82" t="s">
        <v>1529</v>
      </c>
      <c r="C3515" t="s">
        <v>3328</v>
      </c>
      <c r="D3515" s="82" t="s">
        <v>3329</v>
      </c>
      <c r="E3515" t="s">
        <v>3330</v>
      </c>
      <c r="F3515" s="82" t="s">
        <v>2745</v>
      </c>
      <c r="G3515" t="s">
        <v>2310</v>
      </c>
      <c r="H3515" s="82" t="s">
        <v>3065</v>
      </c>
      <c r="I3515" t="s">
        <v>44</v>
      </c>
      <c r="J3515" s="82" t="s">
        <v>45</v>
      </c>
      <c r="K3515" t="s">
        <v>46</v>
      </c>
      <c r="L3515" t="s">
        <v>47</v>
      </c>
      <c r="M3515" s="82" t="s">
        <v>506</v>
      </c>
      <c r="N3515" t="s">
        <v>762</v>
      </c>
      <c r="O3515" s="82" t="s">
        <v>763</v>
      </c>
      <c r="P3515" s="82" t="s">
        <v>780</v>
      </c>
      <c r="Q3515" s="82" t="s">
        <v>781</v>
      </c>
      <c r="R3515" t="s">
        <v>131</v>
      </c>
      <c r="S3515" s="83">
        <v>36</v>
      </c>
      <c r="T3515" s="83">
        <v>90</v>
      </c>
      <c r="U3515" s="83">
        <v>-54</v>
      </c>
      <c r="V3515" s="83">
        <v>0</v>
      </c>
      <c r="W3515" s="83">
        <v>0</v>
      </c>
      <c r="X3515" s="83">
        <v>0.6932510072800685</v>
      </c>
      <c r="Y3515">
        <v>0</v>
      </c>
      <c r="Z3515" s="83">
        <v>-5.4</v>
      </c>
      <c r="AA3515" s="83">
        <v>-4.7067489927199322</v>
      </c>
    </row>
    <row r="3516" spans="1:27" x14ac:dyDescent="0.25">
      <c r="A3516" s="82" t="s">
        <v>1529</v>
      </c>
      <c r="B3516" s="82" t="s">
        <v>1529</v>
      </c>
      <c r="C3516" t="s">
        <v>3328</v>
      </c>
      <c r="D3516" s="82" t="s">
        <v>3329</v>
      </c>
      <c r="E3516" t="s">
        <v>3330</v>
      </c>
      <c r="F3516" s="82" t="s">
        <v>2745</v>
      </c>
      <c r="G3516" t="s">
        <v>2310</v>
      </c>
      <c r="H3516" s="82" t="s">
        <v>3065</v>
      </c>
      <c r="I3516" t="s">
        <v>44</v>
      </c>
      <c r="J3516" s="82" t="s">
        <v>45</v>
      </c>
      <c r="K3516" t="s">
        <v>46</v>
      </c>
      <c r="L3516" t="s">
        <v>47</v>
      </c>
      <c r="M3516" s="82" t="s">
        <v>506</v>
      </c>
      <c r="N3516" t="s">
        <v>762</v>
      </c>
      <c r="O3516" s="82" t="s">
        <v>763</v>
      </c>
      <c r="P3516" s="82" t="s">
        <v>819</v>
      </c>
      <c r="Q3516" s="82" t="s">
        <v>820</v>
      </c>
      <c r="R3516" t="s">
        <v>131</v>
      </c>
      <c r="S3516" s="83">
        <v>90</v>
      </c>
      <c r="T3516" s="83">
        <v>0</v>
      </c>
      <c r="U3516" s="83">
        <v>90</v>
      </c>
      <c r="V3516" s="83">
        <v>0</v>
      </c>
      <c r="W3516" s="83">
        <v>0</v>
      </c>
      <c r="X3516" s="83">
        <v>0</v>
      </c>
      <c r="Y3516">
        <v>0</v>
      </c>
      <c r="Z3516" s="83">
        <v>9</v>
      </c>
      <c r="AA3516" s="83">
        <v>9</v>
      </c>
    </row>
    <row r="3517" spans="1:27" x14ac:dyDescent="0.25">
      <c r="A3517" s="82" t="s">
        <v>1529</v>
      </c>
      <c r="B3517" s="82" t="s">
        <v>1529</v>
      </c>
      <c r="C3517" t="s">
        <v>3328</v>
      </c>
      <c r="D3517" s="82" t="s">
        <v>3329</v>
      </c>
      <c r="E3517" t="s">
        <v>3330</v>
      </c>
      <c r="F3517" s="82" t="s">
        <v>2745</v>
      </c>
      <c r="G3517" t="s">
        <v>2310</v>
      </c>
      <c r="H3517" s="82" t="s">
        <v>3065</v>
      </c>
      <c r="I3517" t="s">
        <v>44</v>
      </c>
      <c r="J3517" s="82" t="s">
        <v>45</v>
      </c>
      <c r="K3517" t="s">
        <v>46</v>
      </c>
      <c r="L3517" t="s">
        <v>47</v>
      </c>
      <c r="M3517" s="82" t="s">
        <v>320</v>
      </c>
      <c r="N3517" t="s">
        <v>321</v>
      </c>
      <c r="O3517" s="82" t="s">
        <v>322</v>
      </c>
      <c r="P3517" s="82" t="s">
        <v>323</v>
      </c>
      <c r="Q3517" s="82" t="s">
        <v>324</v>
      </c>
      <c r="R3517" t="s">
        <v>131</v>
      </c>
      <c r="S3517" s="83">
        <v>0</v>
      </c>
      <c r="T3517" s="83">
        <v>21</v>
      </c>
      <c r="U3517" s="83">
        <v>-21</v>
      </c>
      <c r="V3517" s="83">
        <v>0</v>
      </c>
      <c r="W3517" s="83">
        <v>0</v>
      </c>
      <c r="X3517" s="83">
        <v>0.16175856836534935</v>
      </c>
      <c r="Y3517">
        <v>0</v>
      </c>
      <c r="Z3517" s="83">
        <v>-2.1</v>
      </c>
      <c r="AA3517" s="83">
        <v>-1.9382414316346508</v>
      </c>
    </row>
    <row r="3518" spans="1:27" x14ac:dyDescent="0.25">
      <c r="A3518" s="82" t="s">
        <v>1529</v>
      </c>
      <c r="B3518" s="82" t="s">
        <v>1529</v>
      </c>
      <c r="C3518" t="s">
        <v>3328</v>
      </c>
      <c r="D3518" s="82" t="s">
        <v>3329</v>
      </c>
      <c r="E3518" t="s">
        <v>3330</v>
      </c>
      <c r="F3518" s="82" t="s">
        <v>2745</v>
      </c>
      <c r="G3518" t="s">
        <v>2310</v>
      </c>
      <c r="H3518" s="82" t="s">
        <v>3065</v>
      </c>
      <c r="I3518" t="s">
        <v>44</v>
      </c>
      <c r="J3518" s="82" t="s">
        <v>45</v>
      </c>
      <c r="K3518" t="s">
        <v>98</v>
      </c>
      <c r="L3518" t="s">
        <v>99</v>
      </c>
      <c r="M3518" s="82" t="s">
        <v>396</v>
      </c>
      <c r="N3518" t="s">
        <v>947</v>
      </c>
      <c r="O3518" s="82" t="s">
        <v>948</v>
      </c>
      <c r="P3518" s="82" t="s">
        <v>949</v>
      </c>
      <c r="Q3518" s="82" t="s">
        <v>950</v>
      </c>
      <c r="R3518" t="s">
        <v>131</v>
      </c>
      <c r="S3518" s="83">
        <v>175.6</v>
      </c>
      <c r="T3518" s="83">
        <v>75.2</v>
      </c>
      <c r="U3518" s="83">
        <v>100.39999999999999</v>
      </c>
      <c r="V3518" s="83">
        <v>0</v>
      </c>
      <c r="W3518" s="83">
        <v>0</v>
      </c>
      <c r="X3518" s="83">
        <v>0.57924973052734618</v>
      </c>
      <c r="Y3518">
        <v>0</v>
      </c>
      <c r="Z3518" s="83">
        <v>10.039999999999997</v>
      </c>
      <c r="AA3518" s="83">
        <v>10.619249730527345</v>
      </c>
    </row>
    <row r="3519" spans="1:27" x14ac:dyDescent="0.25">
      <c r="A3519" s="82" t="s">
        <v>1529</v>
      </c>
      <c r="B3519" s="82" t="s">
        <v>1529</v>
      </c>
      <c r="C3519" t="s">
        <v>3328</v>
      </c>
      <c r="D3519" s="82" t="s">
        <v>3329</v>
      </c>
      <c r="E3519" t="s">
        <v>3330</v>
      </c>
      <c r="F3519" s="82" t="s">
        <v>2745</v>
      </c>
      <c r="G3519" t="s">
        <v>2310</v>
      </c>
      <c r="H3519" s="82" t="s">
        <v>3065</v>
      </c>
      <c r="I3519" t="s">
        <v>44</v>
      </c>
      <c r="J3519" s="82" t="s">
        <v>45</v>
      </c>
      <c r="K3519" t="s">
        <v>98</v>
      </c>
      <c r="L3519" t="s">
        <v>99</v>
      </c>
      <c r="M3519" s="82" t="s">
        <v>396</v>
      </c>
      <c r="N3519" t="s">
        <v>947</v>
      </c>
      <c r="O3519" s="82" t="s">
        <v>948</v>
      </c>
      <c r="P3519" s="82" t="s">
        <v>2157</v>
      </c>
      <c r="Q3519" s="82" t="s">
        <v>2158</v>
      </c>
      <c r="R3519" t="s">
        <v>131</v>
      </c>
      <c r="S3519" s="83">
        <v>439</v>
      </c>
      <c r="T3519" s="83">
        <v>163</v>
      </c>
      <c r="U3519" s="83">
        <v>276</v>
      </c>
      <c r="V3519" s="83">
        <v>0</v>
      </c>
      <c r="W3519" s="83">
        <v>0</v>
      </c>
      <c r="X3519" s="83">
        <v>1.2555546020739019</v>
      </c>
      <c r="Y3519">
        <v>0</v>
      </c>
      <c r="Z3519" s="83">
        <v>27.600000000000005</v>
      </c>
      <c r="AA3519" s="83">
        <v>28.855554602073909</v>
      </c>
    </row>
    <row r="3520" spans="1:27" x14ac:dyDescent="0.25">
      <c r="A3520" s="82" t="s">
        <v>1529</v>
      </c>
      <c r="B3520" s="82" t="s">
        <v>1529</v>
      </c>
      <c r="C3520" t="s">
        <v>3328</v>
      </c>
      <c r="D3520" s="82" t="s">
        <v>3329</v>
      </c>
      <c r="E3520" t="s">
        <v>3330</v>
      </c>
      <c r="F3520" s="82" t="s">
        <v>2745</v>
      </c>
      <c r="G3520" t="s">
        <v>2310</v>
      </c>
      <c r="H3520" s="82" t="s">
        <v>3065</v>
      </c>
      <c r="I3520" t="s">
        <v>44</v>
      </c>
      <c r="J3520" s="82" t="s">
        <v>45</v>
      </c>
      <c r="K3520" t="s">
        <v>98</v>
      </c>
      <c r="L3520" t="s">
        <v>99</v>
      </c>
      <c r="M3520" s="82" t="s">
        <v>396</v>
      </c>
      <c r="N3520" t="s">
        <v>947</v>
      </c>
      <c r="O3520" s="82" t="s">
        <v>948</v>
      </c>
      <c r="P3520" s="82" t="s">
        <v>2155</v>
      </c>
      <c r="Q3520" s="82" t="s">
        <v>2156</v>
      </c>
      <c r="R3520" t="s">
        <v>131</v>
      </c>
      <c r="S3520" s="83">
        <v>351.2</v>
      </c>
      <c r="T3520" s="83">
        <v>0</v>
      </c>
      <c r="U3520" s="83">
        <v>351.2</v>
      </c>
      <c r="V3520" s="83">
        <v>0</v>
      </c>
      <c r="W3520" s="83">
        <v>0</v>
      </c>
      <c r="X3520" s="83">
        <v>0</v>
      </c>
      <c r="Y3520">
        <v>0</v>
      </c>
      <c r="Z3520" s="83">
        <v>35.119999999999997</v>
      </c>
      <c r="AA3520" s="83">
        <v>35.119999999999997</v>
      </c>
    </row>
    <row r="3521" spans="1:27" x14ac:dyDescent="0.25">
      <c r="A3521" s="82" t="s">
        <v>1529</v>
      </c>
      <c r="B3521" s="82" t="s">
        <v>1529</v>
      </c>
      <c r="C3521" t="s">
        <v>3328</v>
      </c>
      <c r="D3521" s="82" t="s">
        <v>3329</v>
      </c>
      <c r="E3521" t="s">
        <v>3330</v>
      </c>
      <c r="F3521" s="82" t="s">
        <v>2745</v>
      </c>
      <c r="G3521" t="s">
        <v>2310</v>
      </c>
      <c r="H3521" s="82" t="s">
        <v>3065</v>
      </c>
      <c r="I3521" t="s">
        <v>44</v>
      </c>
      <c r="J3521" s="82" t="s">
        <v>45</v>
      </c>
      <c r="K3521" t="s">
        <v>98</v>
      </c>
      <c r="L3521" t="s">
        <v>99</v>
      </c>
      <c r="M3521" s="82" t="s">
        <v>396</v>
      </c>
      <c r="N3521" t="s">
        <v>947</v>
      </c>
      <c r="O3521" s="82" t="s">
        <v>948</v>
      </c>
      <c r="P3521" s="82" t="s">
        <v>3278</v>
      </c>
      <c r="Q3521" s="82" t="s">
        <v>3279</v>
      </c>
      <c r="R3521" t="s">
        <v>131</v>
      </c>
      <c r="S3521" s="83">
        <v>0</v>
      </c>
      <c r="T3521" s="83">
        <v>503.2</v>
      </c>
      <c r="U3521" s="83">
        <v>-503.2</v>
      </c>
      <c r="V3521" s="83">
        <v>0</v>
      </c>
      <c r="W3521" s="83">
        <v>0</v>
      </c>
      <c r="X3521" s="83">
        <v>3.8760434095925609</v>
      </c>
      <c r="Y3521">
        <v>0</v>
      </c>
      <c r="Z3521" s="83">
        <v>-50.32</v>
      </c>
      <c r="AA3521" s="83">
        <v>-46.443956590407439</v>
      </c>
    </row>
    <row r="3522" spans="1:27" x14ac:dyDescent="0.25">
      <c r="A3522" s="82" t="s">
        <v>1529</v>
      </c>
      <c r="B3522" s="82" t="s">
        <v>1529</v>
      </c>
      <c r="C3522" t="s">
        <v>3328</v>
      </c>
      <c r="D3522" s="82" t="s">
        <v>3329</v>
      </c>
      <c r="E3522" t="s">
        <v>3330</v>
      </c>
      <c r="F3522" s="82" t="s">
        <v>2745</v>
      </c>
      <c r="G3522" t="s">
        <v>2310</v>
      </c>
      <c r="H3522" s="82" t="s">
        <v>3065</v>
      </c>
      <c r="I3522" t="s">
        <v>44</v>
      </c>
      <c r="J3522" s="82" t="s">
        <v>45</v>
      </c>
      <c r="K3522" t="s">
        <v>57</v>
      </c>
      <c r="L3522" t="s">
        <v>58</v>
      </c>
      <c r="M3522" s="82" t="s">
        <v>712</v>
      </c>
      <c r="N3522" t="s">
        <v>713</v>
      </c>
      <c r="O3522" s="82" t="s">
        <v>714</v>
      </c>
      <c r="P3522" s="82" t="s">
        <v>3335</v>
      </c>
      <c r="Q3522" s="82" t="s">
        <v>3336</v>
      </c>
      <c r="R3522" t="s">
        <v>131</v>
      </c>
      <c r="S3522" s="83">
        <v>0</v>
      </c>
      <c r="T3522" s="83">
        <v>58.75</v>
      </c>
      <c r="U3522" s="83">
        <v>-58.75</v>
      </c>
      <c r="V3522" s="83">
        <v>0</v>
      </c>
      <c r="W3522" s="83">
        <v>0</v>
      </c>
      <c r="X3522" s="83">
        <v>0.45253885197448923</v>
      </c>
      <c r="Y3522">
        <v>0</v>
      </c>
      <c r="Z3522" s="83">
        <v>-5.875</v>
      </c>
      <c r="AA3522" s="83">
        <v>-5.4224611480255112</v>
      </c>
    </row>
    <row r="3523" spans="1:27" x14ac:dyDescent="0.25">
      <c r="A3523" s="82" t="s">
        <v>1529</v>
      </c>
      <c r="B3523" s="82" t="s">
        <v>1529</v>
      </c>
      <c r="C3523" t="s">
        <v>3328</v>
      </c>
      <c r="D3523" s="82" t="s">
        <v>3329</v>
      </c>
      <c r="E3523" t="s">
        <v>3330</v>
      </c>
      <c r="F3523" s="82" t="s">
        <v>2745</v>
      </c>
      <c r="G3523" t="s">
        <v>2310</v>
      </c>
      <c r="H3523" s="82" t="s">
        <v>3065</v>
      </c>
      <c r="I3523" t="s">
        <v>44</v>
      </c>
      <c r="J3523" s="82" t="s">
        <v>45</v>
      </c>
      <c r="K3523" t="s">
        <v>102</v>
      </c>
      <c r="L3523" t="s">
        <v>103</v>
      </c>
      <c r="M3523" s="82" t="s">
        <v>516</v>
      </c>
      <c r="N3523" t="s">
        <v>517</v>
      </c>
      <c r="O3523" s="82" t="s">
        <v>518</v>
      </c>
      <c r="P3523" s="82" t="s">
        <v>519</v>
      </c>
      <c r="Q3523" s="82" t="s">
        <v>520</v>
      </c>
      <c r="R3523" t="s">
        <v>131</v>
      </c>
      <c r="S3523" s="83">
        <v>0</v>
      </c>
      <c r="T3523" s="83">
        <v>192</v>
      </c>
      <c r="U3523" s="83">
        <v>-192</v>
      </c>
      <c r="V3523" s="83">
        <v>0</v>
      </c>
      <c r="W3523" s="83">
        <v>0</v>
      </c>
      <c r="X3523" s="83">
        <v>1.4789354821974796</v>
      </c>
      <c r="Y3523">
        <v>0</v>
      </c>
      <c r="Z3523" s="83">
        <v>-19.200000000000003</v>
      </c>
      <c r="AA3523" s="83">
        <v>-17.721064517802525</v>
      </c>
    </row>
    <row r="3524" spans="1:27" x14ac:dyDescent="0.25">
      <c r="A3524" s="82" t="s">
        <v>1529</v>
      </c>
      <c r="B3524" s="82" t="s">
        <v>1529</v>
      </c>
      <c r="C3524" t="s">
        <v>3328</v>
      </c>
      <c r="D3524" s="82" t="s">
        <v>3329</v>
      </c>
      <c r="E3524" t="s">
        <v>3330</v>
      </c>
      <c r="F3524" s="82" t="s">
        <v>2745</v>
      </c>
      <c r="G3524" t="s">
        <v>2310</v>
      </c>
      <c r="H3524" s="82" t="s">
        <v>3065</v>
      </c>
      <c r="I3524" t="s">
        <v>44</v>
      </c>
      <c r="J3524" s="82" t="s">
        <v>45</v>
      </c>
      <c r="K3524" t="s">
        <v>102</v>
      </c>
      <c r="L3524" t="s">
        <v>103</v>
      </c>
      <c r="M3524" s="82" t="s">
        <v>516</v>
      </c>
      <c r="N3524" t="s">
        <v>951</v>
      </c>
      <c r="O3524" s="82" t="s">
        <v>952</v>
      </c>
      <c r="P3524" s="82" t="s">
        <v>953</v>
      </c>
      <c r="Q3524" s="82" t="s">
        <v>954</v>
      </c>
      <c r="R3524" t="s">
        <v>131</v>
      </c>
      <c r="S3524" s="83">
        <v>182.4</v>
      </c>
      <c r="T3524" s="83">
        <v>0</v>
      </c>
      <c r="U3524" s="83">
        <v>182.4</v>
      </c>
      <c r="V3524" s="83">
        <v>0</v>
      </c>
      <c r="W3524" s="83">
        <v>0</v>
      </c>
      <c r="X3524" s="83">
        <v>0</v>
      </c>
      <c r="Y3524">
        <v>0</v>
      </c>
      <c r="Z3524" s="83">
        <v>18.240000000000002</v>
      </c>
      <c r="AA3524" s="83">
        <v>18.240000000000002</v>
      </c>
    </row>
    <row r="3525" spans="1:27" x14ac:dyDescent="0.25">
      <c r="A3525" s="82" t="s">
        <v>1529</v>
      </c>
      <c r="B3525" s="82" t="s">
        <v>1529</v>
      </c>
      <c r="C3525" t="s">
        <v>3328</v>
      </c>
      <c r="D3525" s="82" t="s">
        <v>3329</v>
      </c>
      <c r="E3525" t="s">
        <v>3330</v>
      </c>
      <c r="F3525" s="82" t="s">
        <v>2745</v>
      </c>
      <c r="G3525" t="s">
        <v>2310</v>
      </c>
      <c r="H3525" s="82" t="s">
        <v>3065</v>
      </c>
      <c r="I3525" t="s">
        <v>44</v>
      </c>
      <c r="J3525" s="82" t="s">
        <v>106</v>
      </c>
      <c r="K3525" t="s">
        <v>107</v>
      </c>
      <c r="L3525" t="s">
        <v>108</v>
      </c>
      <c r="M3525" s="82" t="s">
        <v>1277</v>
      </c>
      <c r="N3525" t="s">
        <v>1278</v>
      </c>
      <c r="O3525" s="82" t="s">
        <v>1282</v>
      </c>
      <c r="P3525" s="82" t="s">
        <v>2489</v>
      </c>
      <c r="Q3525" s="82" t="s">
        <v>2490</v>
      </c>
      <c r="R3525" t="s">
        <v>131</v>
      </c>
      <c r="S3525" s="83">
        <v>0</v>
      </c>
      <c r="T3525" s="83">
        <v>244.8</v>
      </c>
      <c r="U3525" s="83">
        <v>-244.8</v>
      </c>
      <c r="V3525" s="83">
        <v>0</v>
      </c>
      <c r="W3525" s="83">
        <v>0</v>
      </c>
      <c r="X3525" s="83">
        <v>1.8856427398017868</v>
      </c>
      <c r="Y3525">
        <v>0</v>
      </c>
      <c r="Z3525" s="83">
        <v>-24.480000000000004</v>
      </c>
      <c r="AA3525" s="83">
        <v>-22.594357260198215</v>
      </c>
    </row>
    <row r="3526" spans="1:27" x14ac:dyDescent="0.25">
      <c r="A3526" s="82" t="s">
        <v>1529</v>
      </c>
      <c r="B3526" s="82" t="s">
        <v>1529</v>
      </c>
      <c r="C3526" t="s">
        <v>3337</v>
      </c>
      <c r="D3526" s="82" t="s">
        <v>2723</v>
      </c>
      <c r="E3526" t="s">
        <v>3338</v>
      </c>
      <c r="F3526" s="82" t="s">
        <v>2745</v>
      </c>
      <c r="G3526" t="s">
        <v>2310</v>
      </c>
      <c r="H3526" s="82" t="s">
        <v>2746</v>
      </c>
      <c r="I3526" t="s">
        <v>59</v>
      </c>
      <c r="J3526" s="82" t="s">
        <v>127</v>
      </c>
      <c r="K3526" t="s">
        <v>75</v>
      </c>
      <c r="L3526" t="s">
        <v>76</v>
      </c>
      <c r="M3526" s="82" t="s">
        <v>133</v>
      </c>
      <c r="N3526" t="s">
        <v>149</v>
      </c>
      <c r="O3526" s="82" t="s">
        <v>150</v>
      </c>
      <c r="P3526" s="82" t="s">
        <v>151</v>
      </c>
      <c r="Q3526" s="82" t="s">
        <v>152</v>
      </c>
      <c r="R3526" t="s">
        <v>131</v>
      </c>
      <c r="S3526" s="83">
        <v>120.5</v>
      </c>
      <c r="T3526" s="83">
        <v>0</v>
      </c>
      <c r="U3526" s="83">
        <v>120.5</v>
      </c>
      <c r="V3526" s="83">
        <v>0</v>
      </c>
      <c r="W3526" s="83">
        <v>0</v>
      </c>
      <c r="X3526" s="83">
        <v>0</v>
      </c>
      <c r="Y3526">
        <v>0</v>
      </c>
      <c r="Z3526" s="83">
        <v>12.05</v>
      </c>
      <c r="AA3526" s="83">
        <v>12.05</v>
      </c>
    </row>
    <row r="3527" spans="1:27" x14ac:dyDescent="0.25">
      <c r="A3527" s="82" t="s">
        <v>1529</v>
      </c>
      <c r="B3527" s="82" t="s">
        <v>1529</v>
      </c>
      <c r="C3527" t="s">
        <v>3337</v>
      </c>
      <c r="D3527" s="82" t="s">
        <v>2723</v>
      </c>
      <c r="E3527" t="s">
        <v>3338</v>
      </c>
      <c r="F3527" s="82" t="s">
        <v>2745</v>
      </c>
      <c r="G3527" t="s">
        <v>2310</v>
      </c>
      <c r="H3527" s="82" t="s">
        <v>2746</v>
      </c>
      <c r="I3527" t="s">
        <v>59</v>
      </c>
      <c r="J3527" s="82" t="s">
        <v>127</v>
      </c>
      <c r="K3527" t="s">
        <v>75</v>
      </c>
      <c r="L3527" t="s">
        <v>76</v>
      </c>
      <c r="M3527" s="82" t="s">
        <v>133</v>
      </c>
      <c r="N3527" t="s">
        <v>149</v>
      </c>
      <c r="O3527" s="82" t="s">
        <v>150</v>
      </c>
      <c r="P3527" s="82" t="s">
        <v>376</v>
      </c>
      <c r="Q3527" s="82" t="s">
        <v>377</v>
      </c>
      <c r="R3527" t="s">
        <v>131</v>
      </c>
      <c r="S3527" s="83">
        <v>310.05</v>
      </c>
      <c r="T3527" s="83">
        <v>224.10000000000002</v>
      </c>
      <c r="U3527" s="83">
        <v>85.94999999999996</v>
      </c>
      <c r="V3527" s="83">
        <v>0</v>
      </c>
      <c r="W3527" s="83">
        <v>0</v>
      </c>
      <c r="X3527" s="83">
        <v>1.7261950081273709</v>
      </c>
      <c r="Y3527">
        <v>0</v>
      </c>
      <c r="Z3527" s="83">
        <v>8.5949999999999971</v>
      </c>
      <c r="AA3527" s="83">
        <v>10.321195008127367</v>
      </c>
    </row>
    <row r="3528" spans="1:27" x14ac:dyDescent="0.25">
      <c r="A3528" s="82" t="s">
        <v>1529</v>
      </c>
      <c r="B3528" s="82" t="s">
        <v>1529</v>
      </c>
      <c r="C3528" t="s">
        <v>3337</v>
      </c>
      <c r="D3528" s="82" t="s">
        <v>2723</v>
      </c>
      <c r="E3528" t="s">
        <v>3338</v>
      </c>
      <c r="F3528" s="82" t="s">
        <v>2745</v>
      </c>
      <c r="G3528" t="s">
        <v>2310</v>
      </c>
      <c r="H3528" s="82" t="s">
        <v>2746</v>
      </c>
      <c r="I3528" t="s">
        <v>59</v>
      </c>
      <c r="J3528" s="82" t="s">
        <v>127</v>
      </c>
      <c r="K3528" t="s">
        <v>75</v>
      </c>
      <c r="L3528" t="s">
        <v>76</v>
      </c>
      <c r="M3528" s="82" t="s">
        <v>133</v>
      </c>
      <c r="N3528" t="s">
        <v>149</v>
      </c>
      <c r="O3528" s="82" t="s">
        <v>150</v>
      </c>
      <c r="P3528" s="82" t="s">
        <v>740</v>
      </c>
      <c r="Q3528" s="82" t="s">
        <v>741</v>
      </c>
      <c r="R3528" t="s">
        <v>131</v>
      </c>
      <c r="S3528" s="83">
        <v>457.32</v>
      </c>
      <c r="T3528" s="83">
        <v>0</v>
      </c>
      <c r="U3528" s="83">
        <v>457.32</v>
      </c>
      <c r="V3528" s="83">
        <v>0</v>
      </c>
      <c r="W3528" s="83">
        <v>0</v>
      </c>
      <c r="X3528" s="83">
        <v>0</v>
      </c>
      <c r="Y3528">
        <v>0</v>
      </c>
      <c r="Z3528" s="83">
        <v>45.731999999999999</v>
      </c>
      <c r="AA3528" s="83">
        <v>45.731999999999999</v>
      </c>
    </row>
    <row r="3529" spans="1:27" x14ac:dyDescent="0.25">
      <c r="A3529" s="82" t="s">
        <v>1529</v>
      </c>
      <c r="B3529" s="82" t="s">
        <v>1529</v>
      </c>
      <c r="C3529" t="s">
        <v>3337</v>
      </c>
      <c r="D3529" s="82" t="s">
        <v>2723</v>
      </c>
      <c r="E3529" t="s">
        <v>3338</v>
      </c>
      <c r="F3529" s="82" t="s">
        <v>2745</v>
      </c>
      <c r="G3529" t="s">
        <v>2310</v>
      </c>
      <c r="H3529" s="82" t="s">
        <v>2746</v>
      </c>
      <c r="I3529" t="s">
        <v>59</v>
      </c>
      <c r="J3529" s="82" t="s">
        <v>127</v>
      </c>
      <c r="K3529" t="s">
        <v>75</v>
      </c>
      <c r="L3529" t="s">
        <v>76</v>
      </c>
      <c r="M3529" s="82" t="s">
        <v>133</v>
      </c>
      <c r="N3529" t="s">
        <v>149</v>
      </c>
      <c r="O3529" s="82" t="s">
        <v>150</v>
      </c>
      <c r="P3529" s="82" t="s">
        <v>2338</v>
      </c>
      <c r="Q3529" s="82" t="s">
        <v>2339</v>
      </c>
      <c r="R3529" t="s">
        <v>131</v>
      </c>
      <c r="S3529" s="83">
        <v>231.75</v>
      </c>
      <c r="T3529" s="83">
        <v>0</v>
      </c>
      <c r="U3529" s="83">
        <v>231.75</v>
      </c>
      <c r="V3529" s="83">
        <v>0</v>
      </c>
      <c r="W3529" s="83">
        <v>0</v>
      </c>
      <c r="X3529" s="83">
        <v>0</v>
      </c>
      <c r="Y3529">
        <v>0</v>
      </c>
      <c r="Z3529" s="83">
        <v>23.175000000000001</v>
      </c>
      <c r="AA3529" s="83">
        <v>23.175000000000001</v>
      </c>
    </row>
    <row r="3530" spans="1:27" x14ac:dyDescent="0.25">
      <c r="A3530" s="82" t="s">
        <v>1529</v>
      </c>
      <c r="B3530" s="82" t="s">
        <v>1529</v>
      </c>
      <c r="C3530" t="s">
        <v>3337</v>
      </c>
      <c r="D3530" s="82" t="s">
        <v>2723</v>
      </c>
      <c r="E3530" t="s">
        <v>3338</v>
      </c>
      <c r="F3530" s="82" t="s">
        <v>2745</v>
      </c>
      <c r="G3530" t="s">
        <v>2310</v>
      </c>
      <c r="H3530" s="82" t="s">
        <v>2746</v>
      </c>
      <c r="I3530" t="s">
        <v>59</v>
      </c>
      <c r="J3530" s="82" t="s">
        <v>127</v>
      </c>
      <c r="K3530" t="s">
        <v>75</v>
      </c>
      <c r="L3530" t="s">
        <v>76</v>
      </c>
      <c r="M3530" s="82" t="s">
        <v>133</v>
      </c>
      <c r="N3530" t="s">
        <v>149</v>
      </c>
      <c r="O3530" s="82" t="s">
        <v>150</v>
      </c>
      <c r="P3530" s="82" t="s">
        <v>307</v>
      </c>
      <c r="Q3530" s="82" t="s">
        <v>308</v>
      </c>
      <c r="R3530" t="s">
        <v>131</v>
      </c>
      <c r="S3530" s="83">
        <v>166.26</v>
      </c>
      <c r="T3530" s="83">
        <v>163.80000000000001</v>
      </c>
      <c r="U3530" s="83">
        <v>2.4599999999999937</v>
      </c>
      <c r="V3530" s="83">
        <v>0</v>
      </c>
      <c r="W3530" s="83">
        <v>0</v>
      </c>
      <c r="X3530" s="83">
        <v>1.2617168332497251</v>
      </c>
      <c r="Y3530">
        <v>0</v>
      </c>
      <c r="Z3530" s="83">
        <v>0.24599999999999866</v>
      </c>
      <c r="AA3530" s="83">
        <v>1.5077168332497237</v>
      </c>
    </row>
    <row r="3531" spans="1:27" x14ac:dyDescent="0.25">
      <c r="A3531" s="82" t="s">
        <v>1529</v>
      </c>
      <c r="B3531" s="82" t="s">
        <v>1529</v>
      </c>
      <c r="C3531" t="s">
        <v>3337</v>
      </c>
      <c r="D3531" s="82" t="s">
        <v>2723</v>
      </c>
      <c r="E3531" t="s">
        <v>3338</v>
      </c>
      <c r="F3531" s="82" t="s">
        <v>2745</v>
      </c>
      <c r="G3531" t="s">
        <v>2310</v>
      </c>
      <c r="H3531" s="82" t="s">
        <v>2746</v>
      </c>
      <c r="I3531" t="s">
        <v>59</v>
      </c>
      <c r="J3531" s="82" t="s">
        <v>193</v>
      </c>
      <c r="K3531" t="s">
        <v>60</v>
      </c>
      <c r="L3531" t="s">
        <v>61</v>
      </c>
      <c r="M3531" s="82" t="s">
        <v>194</v>
      </c>
      <c r="N3531" t="s">
        <v>656</v>
      </c>
      <c r="O3531" s="82" t="s">
        <v>657</v>
      </c>
      <c r="P3531" s="82" t="s">
        <v>1150</v>
      </c>
      <c r="Q3531" s="82" t="s">
        <v>1151</v>
      </c>
      <c r="R3531" t="s">
        <v>131</v>
      </c>
      <c r="S3531" s="83">
        <v>61.95</v>
      </c>
      <c r="T3531" s="83">
        <v>187.67000000000002</v>
      </c>
      <c r="U3531" s="83">
        <v>-125.72000000000001</v>
      </c>
      <c r="V3531" s="83">
        <v>0</v>
      </c>
      <c r="W3531" s="83">
        <v>0</v>
      </c>
      <c r="X3531" s="83">
        <v>1.4455824059583389</v>
      </c>
      <c r="Y3531">
        <v>0</v>
      </c>
      <c r="Z3531" s="83">
        <v>-12.572000000000003</v>
      </c>
      <c r="AA3531" s="83">
        <v>-11.126417594041662</v>
      </c>
    </row>
    <row r="3532" spans="1:27" x14ac:dyDescent="0.25">
      <c r="A3532" s="82" t="s">
        <v>1529</v>
      </c>
      <c r="B3532" s="82" t="s">
        <v>1529</v>
      </c>
      <c r="C3532" t="s">
        <v>3337</v>
      </c>
      <c r="D3532" s="82" t="s">
        <v>2723</v>
      </c>
      <c r="E3532" t="s">
        <v>3338</v>
      </c>
      <c r="F3532" s="82" t="s">
        <v>2745</v>
      </c>
      <c r="G3532" t="s">
        <v>2310</v>
      </c>
      <c r="H3532" s="82" t="s">
        <v>2746</v>
      </c>
      <c r="I3532" t="s">
        <v>59</v>
      </c>
      <c r="J3532" s="82" t="s">
        <v>193</v>
      </c>
      <c r="K3532" t="s">
        <v>60</v>
      </c>
      <c r="L3532" t="s">
        <v>61</v>
      </c>
      <c r="M3532" s="82" t="s">
        <v>194</v>
      </c>
      <c r="N3532" t="s">
        <v>750</v>
      </c>
      <c r="O3532" s="82" t="s">
        <v>751</v>
      </c>
      <c r="P3532" s="82" t="s">
        <v>1152</v>
      </c>
      <c r="Q3532" s="82" t="s">
        <v>1153</v>
      </c>
      <c r="R3532" t="s">
        <v>131</v>
      </c>
      <c r="S3532" s="83">
        <v>50.12</v>
      </c>
      <c r="T3532" s="83">
        <v>93.99</v>
      </c>
      <c r="U3532" s="83">
        <v>-43.87</v>
      </c>
      <c r="V3532" s="83">
        <v>0</v>
      </c>
      <c r="W3532" s="83">
        <v>0</v>
      </c>
      <c r="X3532" s="83">
        <v>0.72398513526948494</v>
      </c>
      <c r="Y3532">
        <v>0</v>
      </c>
      <c r="Z3532" s="83">
        <v>-4.3869999999999987</v>
      </c>
      <c r="AA3532" s="83">
        <v>-3.6630148647305134</v>
      </c>
    </row>
    <row r="3533" spans="1:27" x14ac:dyDescent="0.25">
      <c r="A3533" s="82" t="s">
        <v>1529</v>
      </c>
      <c r="B3533" s="82" t="s">
        <v>1529</v>
      </c>
      <c r="C3533" t="s">
        <v>3337</v>
      </c>
      <c r="D3533" s="82" t="s">
        <v>2723</v>
      </c>
      <c r="E3533" t="s">
        <v>3338</v>
      </c>
      <c r="F3533" s="82" t="s">
        <v>2745</v>
      </c>
      <c r="G3533" t="s">
        <v>2310</v>
      </c>
      <c r="H3533" s="82" t="s">
        <v>2746</v>
      </c>
      <c r="I3533" t="s">
        <v>59</v>
      </c>
      <c r="J3533" s="82" t="s">
        <v>193</v>
      </c>
      <c r="K3533" t="s">
        <v>60</v>
      </c>
      <c r="L3533" t="s">
        <v>61</v>
      </c>
      <c r="M3533" s="82" t="s">
        <v>194</v>
      </c>
      <c r="N3533" t="s">
        <v>347</v>
      </c>
      <c r="O3533" s="82" t="s">
        <v>348</v>
      </c>
      <c r="P3533" s="82" t="s">
        <v>1158</v>
      </c>
      <c r="Q3533" s="82" t="s">
        <v>1159</v>
      </c>
      <c r="R3533" t="s">
        <v>131</v>
      </c>
      <c r="S3533" s="83">
        <v>26.52</v>
      </c>
      <c r="T3533" s="83">
        <v>57.959999999999994</v>
      </c>
      <c r="U3533" s="83">
        <v>-31.439999999999994</v>
      </c>
      <c r="V3533" s="83">
        <v>0</v>
      </c>
      <c r="W3533" s="83">
        <v>0</v>
      </c>
      <c r="X3533" s="83">
        <v>0.44645364868836412</v>
      </c>
      <c r="Y3533">
        <v>0</v>
      </c>
      <c r="Z3533" s="83">
        <v>-3.1439999999999992</v>
      </c>
      <c r="AA3533" s="83">
        <v>-2.6975463513116349</v>
      </c>
    </row>
    <row r="3534" spans="1:27" x14ac:dyDescent="0.25">
      <c r="A3534" s="82" t="s">
        <v>1529</v>
      </c>
      <c r="B3534" s="82" t="s">
        <v>1529</v>
      </c>
      <c r="C3534" t="s">
        <v>3337</v>
      </c>
      <c r="D3534" s="82" t="s">
        <v>2723</v>
      </c>
      <c r="E3534" t="s">
        <v>3338</v>
      </c>
      <c r="F3534" s="82" t="s">
        <v>2745</v>
      </c>
      <c r="G3534" t="s">
        <v>2310</v>
      </c>
      <c r="H3534" s="82" t="s">
        <v>2746</v>
      </c>
      <c r="I3534" t="s">
        <v>59</v>
      </c>
      <c r="J3534" s="82" t="s">
        <v>193</v>
      </c>
      <c r="K3534" t="s">
        <v>60</v>
      </c>
      <c r="L3534" t="s">
        <v>61</v>
      </c>
      <c r="M3534" s="82" t="s">
        <v>194</v>
      </c>
      <c r="N3534" t="s">
        <v>311</v>
      </c>
      <c r="O3534" s="82" t="s">
        <v>894</v>
      </c>
      <c r="P3534" s="82" t="s">
        <v>895</v>
      </c>
      <c r="Q3534" s="82" t="s">
        <v>896</v>
      </c>
      <c r="R3534" t="s">
        <v>131</v>
      </c>
      <c r="S3534" s="83">
        <v>184.8</v>
      </c>
      <c r="T3534" s="83">
        <v>237.57999999999998</v>
      </c>
      <c r="U3534" s="83">
        <v>-52.779999999999973</v>
      </c>
      <c r="V3534" s="83">
        <v>0</v>
      </c>
      <c r="W3534" s="83">
        <v>0</v>
      </c>
      <c r="X3534" s="83">
        <v>1.8300286034399853</v>
      </c>
      <c r="Y3534">
        <v>0</v>
      </c>
      <c r="Z3534" s="83">
        <v>-5.2779999999999987</v>
      </c>
      <c r="AA3534" s="83">
        <v>-3.4479713965600141</v>
      </c>
    </row>
    <row r="3535" spans="1:27" x14ac:dyDescent="0.25">
      <c r="A3535" s="82" t="s">
        <v>1529</v>
      </c>
      <c r="B3535" s="82" t="s">
        <v>1529</v>
      </c>
      <c r="C3535" t="s">
        <v>3337</v>
      </c>
      <c r="D3535" s="82" t="s">
        <v>2723</v>
      </c>
      <c r="E3535" t="s">
        <v>3338</v>
      </c>
      <c r="F3535" s="82" t="s">
        <v>2745</v>
      </c>
      <c r="G3535" t="s">
        <v>2310</v>
      </c>
      <c r="H3535" s="82" t="s">
        <v>2746</v>
      </c>
      <c r="I3535" t="s">
        <v>59</v>
      </c>
      <c r="J3535" s="82" t="s">
        <v>193</v>
      </c>
      <c r="K3535" t="s">
        <v>60</v>
      </c>
      <c r="L3535" t="s">
        <v>61</v>
      </c>
      <c r="M3535" s="82" t="s">
        <v>194</v>
      </c>
      <c r="N3535" t="s">
        <v>1916</v>
      </c>
      <c r="O3535" s="82" t="s">
        <v>1495</v>
      </c>
      <c r="P3535" s="82" t="s">
        <v>1923</v>
      </c>
      <c r="Q3535" s="82" t="s">
        <v>1924</v>
      </c>
      <c r="R3535" t="s">
        <v>131</v>
      </c>
      <c r="S3535" s="83">
        <v>62.4</v>
      </c>
      <c r="T3535" s="83">
        <v>132.75</v>
      </c>
      <c r="U3535" s="83">
        <v>-70.349999999999994</v>
      </c>
      <c r="V3535" s="83">
        <v>0</v>
      </c>
      <c r="W3535" s="83">
        <v>0</v>
      </c>
      <c r="X3535" s="83">
        <v>1.0225452357381013</v>
      </c>
      <c r="Y3535">
        <v>0</v>
      </c>
      <c r="Z3535" s="83">
        <v>-7.0350000000000019</v>
      </c>
      <c r="AA3535" s="83">
        <v>-6.0124547642618982</v>
      </c>
    </row>
    <row r="3536" spans="1:27" x14ac:dyDescent="0.25">
      <c r="A3536" s="82" t="s">
        <v>1529</v>
      </c>
      <c r="B3536" s="82" t="s">
        <v>1529</v>
      </c>
      <c r="C3536" t="s">
        <v>3337</v>
      </c>
      <c r="D3536" s="82" t="s">
        <v>2723</v>
      </c>
      <c r="E3536" t="s">
        <v>3338</v>
      </c>
      <c r="F3536" s="82" t="s">
        <v>2745</v>
      </c>
      <c r="G3536" t="s">
        <v>2310</v>
      </c>
      <c r="H3536" s="82" t="s">
        <v>2746</v>
      </c>
      <c r="I3536" t="s">
        <v>59</v>
      </c>
      <c r="J3536" s="82" t="s">
        <v>193</v>
      </c>
      <c r="K3536" t="s">
        <v>62</v>
      </c>
      <c r="L3536" t="s">
        <v>63</v>
      </c>
      <c r="M3536" s="82" t="s">
        <v>351</v>
      </c>
      <c r="N3536" t="s">
        <v>352</v>
      </c>
      <c r="O3536" s="82" t="s">
        <v>353</v>
      </c>
      <c r="P3536" s="82" t="s">
        <v>354</v>
      </c>
      <c r="Q3536" s="82" t="s">
        <v>355</v>
      </c>
      <c r="R3536" t="s">
        <v>131</v>
      </c>
      <c r="S3536" s="83">
        <v>91.08</v>
      </c>
      <c r="T3536" s="83">
        <v>0</v>
      </c>
      <c r="U3536" s="83">
        <v>91.08</v>
      </c>
      <c r="V3536" s="83">
        <v>0</v>
      </c>
      <c r="W3536" s="83">
        <v>0</v>
      </c>
      <c r="X3536" s="83">
        <v>0</v>
      </c>
      <c r="Y3536">
        <v>0</v>
      </c>
      <c r="Z3536" s="83">
        <v>9.1080000000000005</v>
      </c>
      <c r="AA3536" s="83">
        <v>9.1080000000000005</v>
      </c>
    </row>
    <row r="3537" spans="1:27" x14ac:dyDescent="0.25">
      <c r="A3537" s="82" t="s">
        <v>1529</v>
      </c>
      <c r="B3537" s="82" t="s">
        <v>1529</v>
      </c>
      <c r="C3537" t="s">
        <v>3337</v>
      </c>
      <c r="D3537" s="82" t="s">
        <v>2723</v>
      </c>
      <c r="E3537" t="s">
        <v>3338</v>
      </c>
      <c r="F3537" s="82" t="s">
        <v>2745</v>
      </c>
      <c r="G3537" t="s">
        <v>2310</v>
      </c>
      <c r="H3537" s="82" t="s">
        <v>2746</v>
      </c>
      <c r="I3537" t="s">
        <v>59</v>
      </c>
      <c r="J3537" s="82" t="s">
        <v>193</v>
      </c>
      <c r="K3537" t="s">
        <v>62</v>
      </c>
      <c r="L3537" t="s">
        <v>63</v>
      </c>
      <c r="M3537" s="82" t="s">
        <v>1168</v>
      </c>
      <c r="N3537" t="s">
        <v>1169</v>
      </c>
      <c r="O3537" s="82" t="s">
        <v>1170</v>
      </c>
      <c r="P3537" s="82" t="s">
        <v>1171</v>
      </c>
      <c r="Q3537" s="82" t="s">
        <v>1172</v>
      </c>
      <c r="R3537" t="s">
        <v>131</v>
      </c>
      <c r="S3537" s="83">
        <v>51.12</v>
      </c>
      <c r="T3537" s="83">
        <v>18.02</v>
      </c>
      <c r="U3537" s="83">
        <v>33.099999999999994</v>
      </c>
      <c r="V3537" s="83">
        <v>0</v>
      </c>
      <c r="W3537" s="83">
        <v>0</v>
      </c>
      <c r="X3537" s="83">
        <v>0.13880425723540929</v>
      </c>
      <c r="Y3537">
        <v>0</v>
      </c>
      <c r="Z3537" s="83">
        <v>3.3099999999999996</v>
      </c>
      <c r="AA3537" s="83">
        <v>3.448804257235409</v>
      </c>
    </row>
    <row r="3538" spans="1:27" x14ac:dyDescent="0.25">
      <c r="A3538" s="82" t="s">
        <v>1529</v>
      </c>
      <c r="B3538" s="82" t="s">
        <v>1529</v>
      </c>
      <c r="C3538" t="s">
        <v>3337</v>
      </c>
      <c r="D3538" s="82" t="s">
        <v>2723</v>
      </c>
      <c r="E3538" t="s">
        <v>3338</v>
      </c>
      <c r="F3538" s="82" t="s">
        <v>2745</v>
      </c>
      <c r="G3538" t="s">
        <v>2310</v>
      </c>
      <c r="H3538" s="82" t="s">
        <v>2746</v>
      </c>
      <c r="I3538" t="s">
        <v>59</v>
      </c>
      <c r="J3538" s="82" t="s">
        <v>193</v>
      </c>
      <c r="K3538" t="s">
        <v>62</v>
      </c>
      <c r="L3538" t="s">
        <v>63</v>
      </c>
      <c r="M3538" s="82" t="s">
        <v>660</v>
      </c>
      <c r="N3538" t="s">
        <v>661</v>
      </c>
      <c r="O3538" s="82" t="s">
        <v>662</v>
      </c>
      <c r="P3538" s="82" t="s">
        <v>1037</v>
      </c>
      <c r="Q3538" s="82" t="s">
        <v>1038</v>
      </c>
      <c r="R3538" t="s">
        <v>131</v>
      </c>
      <c r="S3538" s="83">
        <v>0</v>
      </c>
      <c r="T3538" s="83">
        <v>278.64</v>
      </c>
      <c r="U3538" s="83">
        <v>-278.64</v>
      </c>
      <c r="V3538" s="83">
        <v>0</v>
      </c>
      <c r="W3538" s="83">
        <v>0</v>
      </c>
      <c r="X3538" s="83">
        <v>2.1463051185390922</v>
      </c>
      <c r="Y3538">
        <v>0</v>
      </c>
      <c r="Z3538" s="83">
        <v>-27.864000000000001</v>
      </c>
      <c r="AA3538" s="83">
        <v>-25.717694881460908</v>
      </c>
    </row>
    <row r="3539" spans="1:27" x14ac:dyDescent="0.25">
      <c r="A3539" s="82" t="s">
        <v>1529</v>
      </c>
      <c r="B3539" s="82" t="s">
        <v>1529</v>
      </c>
      <c r="C3539" t="s">
        <v>3337</v>
      </c>
      <c r="D3539" s="82" t="s">
        <v>2723</v>
      </c>
      <c r="E3539" t="s">
        <v>3338</v>
      </c>
      <c r="F3539" s="82" t="s">
        <v>2745</v>
      </c>
      <c r="G3539" t="s">
        <v>2310</v>
      </c>
      <c r="H3539" s="82" t="s">
        <v>2746</v>
      </c>
      <c r="I3539" t="s">
        <v>59</v>
      </c>
      <c r="J3539" s="82" t="s">
        <v>193</v>
      </c>
      <c r="K3539" t="s">
        <v>62</v>
      </c>
      <c r="L3539" t="s">
        <v>63</v>
      </c>
      <c r="M3539" s="82" t="s">
        <v>660</v>
      </c>
      <c r="N3539" t="s">
        <v>661</v>
      </c>
      <c r="O3539" s="82" t="s">
        <v>662</v>
      </c>
      <c r="P3539" s="82" t="s">
        <v>663</v>
      </c>
      <c r="Q3539" s="82" t="s">
        <v>664</v>
      </c>
      <c r="R3539" t="s">
        <v>131</v>
      </c>
      <c r="S3539" s="83">
        <v>796.91</v>
      </c>
      <c r="T3539" s="83">
        <v>270</v>
      </c>
      <c r="U3539" s="83">
        <v>526.91</v>
      </c>
      <c r="V3539" s="83">
        <v>0</v>
      </c>
      <c r="W3539" s="83">
        <v>0</v>
      </c>
      <c r="X3539" s="83">
        <v>2.0797530218402058</v>
      </c>
      <c r="Y3539">
        <v>0</v>
      </c>
      <c r="Z3539" s="83">
        <v>52.691000000000003</v>
      </c>
      <c r="AA3539" s="83">
        <v>54.770753021840207</v>
      </c>
    </row>
    <row r="3540" spans="1:27" x14ac:dyDescent="0.25">
      <c r="A3540" s="82" t="s">
        <v>1529</v>
      </c>
      <c r="B3540" s="82" t="s">
        <v>1529</v>
      </c>
      <c r="C3540" t="s">
        <v>3337</v>
      </c>
      <c r="D3540" s="82" t="s">
        <v>2723</v>
      </c>
      <c r="E3540" t="s">
        <v>3338</v>
      </c>
      <c r="F3540" s="82" t="s">
        <v>2745</v>
      </c>
      <c r="G3540" t="s">
        <v>2310</v>
      </c>
      <c r="H3540" s="82" t="s">
        <v>2746</v>
      </c>
      <c r="I3540" t="s">
        <v>59</v>
      </c>
      <c r="J3540" s="82" t="s">
        <v>193</v>
      </c>
      <c r="K3540" t="s">
        <v>62</v>
      </c>
      <c r="L3540" t="s">
        <v>63</v>
      </c>
      <c r="M3540" s="82" t="s">
        <v>660</v>
      </c>
      <c r="N3540" t="s">
        <v>661</v>
      </c>
      <c r="O3540" s="82" t="s">
        <v>662</v>
      </c>
      <c r="P3540" s="82" t="s">
        <v>1166</v>
      </c>
      <c r="Q3540" s="82" t="s">
        <v>1167</v>
      </c>
      <c r="R3540" t="s">
        <v>131</v>
      </c>
      <c r="S3540" s="83">
        <v>1593.8200000000002</v>
      </c>
      <c r="T3540" s="83">
        <v>270</v>
      </c>
      <c r="U3540" s="83">
        <v>1323.8200000000002</v>
      </c>
      <c r="V3540" s="83">
        <v>0</v>
      </c>
      <c r="W3540" s="83">
        <v>0</v>
      </c>
      <c r="X3540" s="83">
        <v>2.0797530218402058</v>
      </c>
      <c r="Y3540">
        <v>0</v>
      </c>
      <c r="Z3540" s="83">
        <v>132.38200000000003</v>
      </c>
      <c r="AA3540" s="83">
        <v>134.46175302184025</v>
      </c>
    </row>
    <row r="3541" spans="1:27" x14ac:dyDescent="0.25">
      <c r="A3541" s="82" t="s">
        <v>1529</v>
      </c>
      <c r="B3541" s="82" t="s">
        <v>1529</v>
      </c>
      <c r="C3541" t="s">
        <v>3337</v>
      </c>
      <c r="D3541" s="82" t="s">
        <v>2723</v>
      </c>
      <c r="E3541" t="s">
        <v>3338</v>
      </c>
      <c r="F3541" s="82" t="s">
        <v>2745</v>
      </c>
      <c r="G3541" t="s">
        <v>2310</v>
      </c>
      <c r="H3541" s="82" t="s">
        <v>2746</v>
      </c>
      <c r="I3541" t="s">
        <v>59</v>
      </c>
      <c r="J3541" s="82" t="s">
        <v>193</v>
      </c>
      <c r="K3541" t="s">
        <v>62</v>
      </c>
      <c r="L3541" t="s">
        <v>63</v>
      </c>
      <c r="M3541" s="82" t="s">
        <v>660</v>
      </c>
      <c r="N3541" t="s">
        <v>661</v>
      </c>
      <c r="O3541" s="82" t="s">
        <v>662</v>
      </c>
      <c r="P3541" s="82" t="s">
        <v>2174</v>
      </c>
      <c r="Q3541" s="82" t="s">
        <v>2175</v>
      </c>
      <c r="R3541" t="s">
        <v>131</v>
      </c>
      <c r="S3541" s="83">
        <v>317.2</v>
      </c>
      <c r="T3541" s="83">
        <v>0</v>
      </c>
      <c r="U3541" s="83">
        <v>317.2</v>
      </c>
      <c r="V3541" s="83">
        <v>0</v>
      </c>
      <c r="W3541" s="83">
        <v>0</v>
      </c>
      <c r="X3541" s="83">
        <v>0</v>
      </c>
      <c r="Y3541">
        <v>0</v>
      </c>
      <c r="Z3541" s="83">
        <v>31.72</v>
      </c>
      <c r="AA3541" s="83">
        <v>31.72</v>
      </c>
    </row>
    <row r="3542" spans="1:27" x14ac:dyDescent="0.25">
      <c r="A3542" s="82" t="s">
        <v>1529</v>
      </c>
      <c r="B3542" s="82" t="s">
        <v>1529</v>
      </c>
      <c r="C3542" t="s">
        <v>3337</v>
      </c>
      <c r="D3542" s="82" t="s">
        <v>2723</v>
      </c>
      <c r="E3542" t="s">
        <v>3338</v>
      </c>
      <c r="F3542" s="82" t="s">
        <v>2745</v>
      </c>
      <c r="G3542" t="s">
        <v>2310</v>
      </c>
      <c r="H3542" s="82" t="s">
        <v>2746</v>
      </c>
      <c r="I3542" t="s">
        <v>59</v>
      </c>
      <c r="J3542" s="82" t="s">
        <v>193</v>
      </c>
      <c r="K3542" t="s">
        <v>62</v>
      </c>
      <c r="L3542" t="s">
        <v>63</v>
      </c>
      <c r="M3542" s="82" t="s">
        <v>660</v>
      </c>
      <c r="N3542" t="s">
        <v>1023</v>
      </c>
      <c r="O3542" s="82" t="s">
        <v>1024</v>
      </c>
      <c r="P3542" s="82" t="s">
        <v>1025</v>
      </c>
      <c r="Q3542" s="82" t="s">
        <v>1026</v>
      </c>
      <c r="R3542" t="s">
        <v>131</v>
      </c>
      <c r="S3542" s="83">
        <v>246.24</v>
      </c>
      <c r="T3542" s="83">
        <v>0</v>
      </c>
      <c r="U3542" s="83">
        <v>246.24</v>
      </c>
      <c r="V3542" s="83">
        <v>0</v>
      </c>
      <c r="W3542" s="83">
        <v>0</v>
      </c>
      <c r="X3542" s="83">
        <v>0</v>
      </c>
      <c r="Y3542">
        <v>0</v>
      </c>
      <c r="Z3542" s="83">
        <v>24.624000000000002</v>
      </c>
      <c r="AA3542" s="83">
        <v>24.624000000000002</v>
      </c>
    </row>
    <row r="3543" spans="1:27" x14ac:dyDescent="0.25">
      <c r="A3543" s="82" t="s">
        <v>1529</v>
      </c>
      <c r="B3543" s="82" t="s">
        <v>1529</v>
      </c>
      <c r="C3543" t="s">
        <v>3337</v>
      </c>
      <c r="D3543" s="82" t="s">
        <v>2723</v>
      </c>
      <c r="E3543" t="s">
        <v>3338</v>
      </c>
      <c r="F3543" s="82" t="s">
        <v>2745</v>
      </c>
      <c r="G3543" t="s">
        <v>2310</v>
      </c>
      <c r="H3543" s="82" t="s">
        <v>2746</v>
      </c>
      <c r="I3543" t="s">
        <v>59</v>
      </c>
      <c r="J3543" s="82" t="s">
        <v>193</v>
      </c>
      <c r="K3543" t="s">
        <v>62</v>
      </c>
      <c r="L3543" t="s">
        <v>63</v>
      </c>
      <c r="M3543" s="82" t="s">
        <v>660</v>
      </c>
      <c r="N3543" t="s">
        <v>1927</v>
      </c>
      <c r="O3543" s="82" t="s">
        <v>1497</v>
      </c>
      <c r="P3543" s="82" t="s">
        <v>1928</v>
      </c>
      <c r="Q3543" s="82" t="s">
        <v>1929</v>
      </c>
      <c r="R3543" t="s">
        <v>131</v>
      </c>
      <c r="S3543" s="83">
        <v>352.04999999999995</v>
      </c>
      <c r="T3543" s="83">
        <v>0</v>
      </c>
      <c r="U3543" s="83">
        <v>352.04999999999995</v>
      </c>
      <c r="V3543" s="83">
        <v>0</v>
      </c>
      <c r="W3543" s="83">
        <v>0</v>
      </c>
      <c r="X3543" s="83">
        <v>0</v>
      </c>
      <c r="Y3543">
        <v>0</v>
      </c>
      <c r="Z3543" s="83">
        <v>35.204999999999998</v>
      </c>
      <c r="AA3543" s="83">
        <v>35.204999999999998</v>
      </c>
    </row>
    <row r="3544" spans="1:27" x14ac:dyDescent="0.25">
      <c r="A3544" s="82" t="s">
        <v>1529</v>
      </c>
      <c r="B3544" s="82" t="s">
        <v>1529</v>
      </c>
      <c r="C3544" t="s">
        <v>3337</v>
      </c>
      <c r="D3544" s="82" t="s">
        <v>2723</v>
      </c>
      <c r="E3544" t="s">
        <v>3338</v>
      </c>
      <c r="F3544" s="82" t="s">
        <v>2745</v>
      </c>
      <c r="G3544" t="s">
        <v>2310</v>
      </c>
      <c r="H3544" s="82" t="s">
        <v>2746</v>
      </c>
      <c r="I3544" t="s">
        <v>59</v>
      </c>
      <c r="J3544" s="82" t="s">
        <v>193</v>
      </c>
      <c r="K3544" t="s">
        <v>64</v>
      </c>
      <c r="L3544" t="s">
        <v>65</v>
      </c>
      <c r="M3544" s="82" t="s">
        <v>499</v>
      </c>
      <c r="N3544" t="s">
        <v>500</v>
      </c>
      <c r="O3544" s="82" t="s">
        <v>501</v>
      </c>
      <c r="P3544" s="82" t="s">
        <v>2650</v>
      </c>
      <c r="Q3544" s="82" t="s">
        <v>2651</v>
      </c>
      <c r="R3544" t="s">
        <v>131</v>
      </c>
      <c r="S3544" s="83">
        <v>59</v>
      </c>
      <c r="T3544" s="83">
        <v>149</v>
      </c>
      <c r="U3544" s="83">
        <v>-90</v>
      </c>
      <c r="V3544" s="83">
        <v>0</v>
      </c>
      <c r="W3544" s="83">
        <v>0</v>
      </c>
      <c r="X3544" s="83">
        <v>1.1477155564970025</v>
      </c>
      <c r="Y3544">
        <v>0</v>
      </c>
      <c r="Z3544" s="83">
        <v>-9</v>
      </c>
      <c r="AA3544" s="83">
        <v>-7.852284443502997</v>
      </c>
    </row>
    <row r="3545" spans="1:27" x14ac:dyDescent="0.25">
      <c r="A3545" s="82" t="s">
        <v>1529</v>
      </c>
      <c r="B3545" s="82" t="s">
        <v>1529</v>
      </c>
      <c r="C3545" t="s">
        <v>3337</v>
      </c>
      <c r="D3545" s="82" t="s">
        <v>2723</v>
      </c>
      <c r="E3545" t="s">
        <v>3338</v>
      </c>
      <c r="F3545" s="82" t="s">
        <v>2745</v>
      </c>
      <c r="G3545" t="s">
        <v>2310</v>
      </c>
      <c r="H3545" s="82" t="s">
        <v>2746</v>
      </c>
      <c r="I3545" t="s">
        <v>59</v>
      </c>
      <c r="J3545" s="82" t="s">
        <v>193</v>
      </c>
      <c r="K3545" t="s">
        <v>64</v>
      </c>
      <c r="L3545" t="s">
        <v>65</v>
      </c>
      <c r="M3545" s="82" t="s">
        <v>499</v>
      </c>
      <c r="N3545" t="s">
        <v>500</v>
      </c>
      <c r="O3545" s="82" t="s">
        <v>501</v>
      </c>
      <c r="P3545" s="82" t="s">
        <v>1524</v>
      </c>
      <c r="Q3545" s="82" t="s">
        <v>3686</v>
      </c>
      <c r="R3545" t="s">
        <v>131</v>
      </c>
      <c r="S3545" s="83">
        <v>20.079999999999998</v>
      </c>
      <c r="T3545" s="83">
        <v>20.28</v>
      </c>
      <c r="U3545" s="83">
        <v>-0.20000000000000284</v>
      </c>
      <c r="V3545" s="83">
        <v>0</v>
      </c>
      <c r="W3545" s="83">
        <v>0</v>
      </c>
      <c r="X3545" s="83">
        <v>0.15621256030710881</v>
      </c>
      <c r="Y3545">
        <v>0</v>
      </c>
      <c r="Z3545" s="83">
        <v>-2.0000000000000018E-2</v>
      </c>
      <c r="AA3545" s="83">
        <v>0.13621256030710871</v>
      </c>
    </row>
    <row r="3546" spans="1:27" x14ac:dyDescent="0.25">
      <c r="A3546" s="82" t="s">
        <v>1529</v>
      </c>
      <c r="B3546" s="82" t="s">
        <v>1529</v>
      </c>
      <c r="C3546" t="s">
        <v>3337</v>
      </c>
      <c r="D3546" s="82" t="s">
        <v>2723</v>
      </c>
      <c r="E3546" t="s">
        <v>3338</v>
      </c>
      <c r="F3546" s="82" t="s">
        <v>2745</v>
      </c>
      <c r="G3546" t="s">
        <v>2310</v>
      </c>
      <c r="H3546" s="82" t="s">
        <v>2746</v>
      </c>
      <c r="I3546" t="s">
        <v>59</v>
      </c>
      <c r="J3546" s="82" t="s">
        <v>193</v>
      </c>
      <c r="K3546" t="s">
        <v>64</v>
      </c>
      <c r="L3546" t="s">
        <v>65</v>
      </c>
      <c r="M3546" s="82" t="s">
        <v>499</v>
      </c>
      <c r="N3546" t="s">
        <v>1047</v>
      </c>
      <c r="O3546" s="82" t="s">
        <v>1048</v>
      </c>
      <c r="P3546" s="82" t="s">
        <v>1198</v>
      </c>
      <c r="Q3546" s="82" t="s">
        <v>1199</v>
      </c>
      <c r="R3546" t="s">
        <v>131</v>
      </c>
      <c r="S3546" s="83">
        <v>0</v>
      </c>
      <c r="T3546" s="83">
        <v>23.23</v>
      </c>
      <c r="U3546" s="83">
        <v>-23.23</v>
      </c>
      <c r="V3546" s="83">
        <v>0</v>
      </c>
      <c r="W3546" s="83">
        <v>0</v>
      </c>
      <c r="X3546" s="83">
        <v>0.17893578776795549</v>
      </c>
      <c r="Y3546">
        <v>0</v>
      </c>
      <c r="Z3546" s="83">
        <v>-2.323</v>
      </c>
      <c r="AA3546" s="83">
        <v>-2.1440642122320446</v>
      </c>
    </row>
    <row r="3547" spans="1:27" x14ac:dyDescent="0.25">
      <c r="A3547" s="82" t="s">
        <v>1529</v>
      </c>
      <c r="B3547" s="82" t="s">
        <v>1529</v>
      </c>
      <c r="C3547" t="s">
        <v>3337</v>
      </c>
      <c r="D3547" s="82" t="s">
        <v>2723</v>
      </c>
      <c r="E3547" t="s">
        <v>3338</v>
      </c>
      <c r="F3547" s="82" t="s">
        <v>2745</v>
      </c>
      <c r="G3547" t="s">
        <v>2310</v>
      </c>
      <c r="H3547" s="82" t="s">
        <v>2746</v>
      </c>
      <c r="I3547" t="s">
        <v>44</v>
      </c>
      <c r="J3547" s="82" t="s">
        <v>45</v>
      </c>
      <c r="K3547" t="s">
        <v>46</v>
      </c>
      <c r="L3547" t="s">
        <v>47</v>
      </c>
      <c r="M3547" s="82" t="s">
        <v>506</v>
      </c>
      <c r="N3547" t="s">
        <v>507</v>
      </c>
      <c r="O3547" s="82" t="s">
        <v>508</v>
      </c>
      <c r="P3547" s="82" t="s">
        <v>758</v>
      </c>
      <c r="Q3547" s="82" t="s">
        <v>759</v>
      </c>
      <c r="R3547" t="s">
        <v>131</v>
      </c>
      <c r="S3547" s="83">
        <v>264.60000000000002</v>
      </c>
      <c r="T3547" s="83">
        <v>117</v>
      </c>
      <c r="U3547" s="83">
        <v>147.6</v>
      </c>
      <c r="V3547" s="83">
        <v>0</v>
      </c>
      <c r="W3547" s="83">
        <v>0</v>
      </c>
      <c r="X3547" s="83">
        <v>0.9012263094640891</v>
      </c>
      <c r="Y3547">
        <v>0</v>
      </c>
      <c r="Z3547" s="83">
        <v>14.76</v>
      </c>
      <c r="AA3547" s="83">
        <v>15.661226309464089</v>
      </c>
    </row>
    <row r="3548" spans="1:27" x14ac:dyDescent="0.25">
      <c r="A3548" s="82" t="s">
        <v>1529</v>
      </c>
      <c r="B3548" s="82" t="s">
        <v>1529</v>
      </c>
      <c r="C3548" t="s">
        <v>3337</v>
      </c>
      <c r="D3548" s="82" t="s">
        <v>2723</v>
      </c>
      <c r="E3548" t="s">
        <v>3338</v>
      </c>
      <c r="F3548" s="82" t="s">
        <v>2745</v>
      </c>
      <c r="G3548" t="s">
        <v>2310</v>
      </c>
      <c r="H3548" s="82" t="s">
        <v>2746</v>
      </c>
      <c r="I3548" t="s">
        <v>44</v>
      </c>
      <c r="J3548" s="82" t="s">
        <v>45</v>
      </c>
      <c r="K3548" t="s">
        <v>46</v>
      </c>
      <c r="L3548" t="s">
        <v>47</v>
      </c>
      <c r="M3548" s="82" t="s">
        <v>506</v>
      </c>
      <c r="N3548" t="s">
        <v>762</v>
      </c>
      <c r="O3548" s="82" t="s">
        <v>763</v>
      </c>
      <c r="P3548" s="82" t="s">
        <v>778</v>
      </c>
      <c r="Q3548" s="82" t="s">
        <v>779</v>
      </c>
      <c r="R3548" t="s">
        <v>131</v>
      </c>
      <c r="S3548" s="83">
        <v>965.6</v>
      </c>
      <c r="T3548" s="83">
        <v>600</v>
      </c>
      <c r="U3548" s="83">
        <v>365.6</v>
      </c>
      <c r="V3548" s="83">
        <v>0</v>
      </c>
      <c r="W3548" s="83">
        <v>0</v>
      </c>
      <c r="X3548" s="83">
        <v>4.6216733818671241</v>
      </c>
      <c r="Y3548">
        <v>0</v>
      </c>
      <c r="Z3548" s="83">
        <v>36.56</v>
      </c>
      <c r="AA3548" s="83">
        <v>41.181673381867128</v>
      </c>
    </row>
    <row r="3549" spans="1:27" x14ac:dyDescent="0.25">
      <c r="A3549" s="82" t="s">
        <v>1529</v>
      </c>
      <c r="B3549" s="82" t="s">
        <v>1529</v>
      </c>
      <c r="C3549" t="s">
        <v>3337</v>
      </c>
      <c r="D3549" s="82" t="s">
        <v>2723</v>
      </c>
      <c r="E3549" t="s">
        <v>3338</v>
      </c>
      <c r="F3549" s="82" t="s">
        <v>2745</v>
      </c>
      <c r="G3549" t="s">
        <v>2310</v>
      </c>
      <c r="H3549" s="82" t="s">
        <v>2746</v>
      </c>
      <c r="I3549" t="s">
        <v>44</v>
      </c>
      <c r="J3549" s="82" t="s">
        <v>45</v>
      </c>
      <c r="K3549" t="s">
        <v>46</v>
      </c>
      <c r="L3549" t="s">
        <v>47</v>
      </c>
      <c r="M3549" s="82" t="s">
        <v>320</v>
      </c>
      <c r="N3549" t="s">
        <v>1074</v>
      </c>
      <c r="O3549" s="82" t="s">
        <v>1208</v>
      </c>
      <c r="P3549" s="82" t="s">
        <v>2572</v>
      </c>
      <c r="Q3549" s="82" t="s">
        <v>2573</v>
      </c>
      <c r="R3549" t="s">
        <v>131</v>
      </c>
      <c r="S3549" s="83">
        <v>139.5</v>
      </c>
      <c r="T3549" s="83">
        <v>46.5</v>
      </c>
      <c r="U3549" s="83">
        <v>93</v>
      </c>
      <c r="V3549" s="83">
        <v>0</v>
      </c>
      <c r="W3549" s="83">
        <v>0</v>
      </c>
      <c r="X3549" s="83">
        <v>0.3581796870947021</v>
      </c>
      <c r="Y3549">
        <v>0</v>
      </c>
      <c r="Z3549" s="83">
        <v>9.3000000000000007</v>
      </c>
      <c r="AA3549" s="83">
        <v>9.6581796870947016</v>
      </c>
    </row>
    <row r="3550" spans="1:27" x14ac:dyDescent="0.25">
      <c r="A3550" s="82" t="s">
        <v>1529</v>
      </c>
      <c r="B3550" s="82" t="s">
        <v>1529</v>
      </c>
      <c r="C3550" t="s">
        <v>3337</v>
      </c>
      <c r="D3550" s="82" t="s">
        <v>2723</v>
      </c>
      <c r="E3550" t="s">
        <v>3338</v>
      </c>
      <c r="F3550" s="82" t="s">
        <v>2745</v>
      </c>
      <c r="G3550" t="s">
        <v>2310</v>
      </c>
      <c r="H3550" s="82" t="s">
        <v>2746</v>
      </c>
      <c r="I3550" t="s">
        <v>44</v>
      </c>
      <c r="J3550" s="82" t="s">
        <v>45</v>
      </c>
      <c r="K3550" t="s">
        <v>46</v>
      </c>
      <c r="L3550" t="s">
        <v>47</v>
      </c>
      <c r="M3550" s="82" t="s">
        <v>320</v>
      </c>
      <c r="N3550" t="s">
        <v>1074</v>
      </c>
      <c r="O3550" s="82" t="s">
        <v>1075</v>
      </c>
      <c r="P3550" s="82" t="s">
        <v>1209</v>
      </c>
      <c r="Q3550" s="82" t="s">
        <v>1210</v>
      </c>
      <c r="R3550" t="s">
        <v>131</v>
      </c>
      <c r="S3550" s="83">
        <v>200</v>
      </c>
      <c r="T3550" s="83">
        <v>30</v>
      </c>
      <c r="U3550" s="83">
        <v>170</v>
      </c>
      <c r="V3550" s="83">
        <v>0</v>
      </c>
      <c r="W3550" s="83">
        <v>0</v>
      </c>
      <c r="X3550" s="83">
        <v>0.23108366909335618</v>
      </c>
      <c r="Y3550">
        <v>0</v>
      </c>
      <c r="Z3550" s="83">
        <v>17</v>
      </c>
      <c r="AA3550" s="83">
        <v>17.231083669093355</v>
      </c>
    </row>
    <row r="3551" spans="1:27" x14ac:dyDescent="0.25">
      <c r="A3551" s="82" t="s">
        <v>1529</v>
      </c>
      <c r="B3551" s="82" t="s">
        <v>1529</v>
      </c>
      <c r="C3551" t="s">
        <v>3337</v>
      </c>
      <c r="D3551" s="82" t="s">
        <v>2723</v>
      </c>
      <c r="E3551" t="s">
        <v>3338</v>
      </c>
      <c r="F3551" s="82" t="s">
        <v>2745</v>
      </c>
      <c r="G3551" t="s">
        <v>2310</v>
      </c>
      <c r="H3551" s="82" t="s">
        <v>2746</v>
      </c>
      <c r="I3551" t="s">
        <v>44</v>
      </c>
      <c r="J3551" s="82" t="s">
        <v>45</v>
      </c>
      <c r="K3551" t="s">
        <v>46</v>
      </c>
      <c r="L3551" t="s">
        <v>47</v>
      </c>
      <c r="M3551" s="82" t="s">
        <v>320</v>
      </c>
      <c r="N3551" t="s">
        <v>800</v>
      </c>
      <c r="O3551" s="82" t="s">
        <v>1538</v>
      </c>
      <c r="P3551" s="82" t="s">
        <v>978</v>
      </c>
      <c r="Q3551" s="82" t="s">
        <v>979</v>
      </c>
      <c r="R3551" t="s">
        <v>131</v>
      </c>
      <c r="S3551" s="83">
        <v>285</v>
      </c>
      <c r="T3551" s="83">
        <v>75.45</v>
      </c>
      <c r="U3551" s="83">
        <v>209.55</v>
      </c>
      <c r="V3551" s="83">
        <v>0</v>
      </c>
      <c r="W3551" s="83">
        <v>0</v>
      </c>
      <c r="X3551" s="83">
        <v>0.58117542776979092</v>
      </c>
      <c r="Y3551">
        <v>0</v>
      </c>
      <c r="Z3551" s="83">
        <v>20.954999999999998</v>
      </c>
      <c r="AA3551" s="83">
        <v>21.536175427769791</v>
      </c>
    </row>
    <row r="3552" spans="1:27" x14ac:dyDescent="0.25">
      <c r="A3552" s="82" t="s">
        <v>1529</v>
      </c>
      <c r="B3552" s="82" t="s">
        <v>1529</v>
      </c>
      <c r="C3552" t="s">
        <v>3337</v>
      </c>
      <c r="D3552" s="82" t="s">
        <v>2723</v>
      </c>
      <c r="E3552" t="s">
        <v>3338</v>
      </c>
      <c r="F3552" s="82" t="s">
        <v>2745</v>
      </c>
      <c r="G3552" t="s">
        <v>2310</v>
      </c>
      <c r="H3552" s="82" t="s">
        <v>2746</v>
      </c>
      <c r="I3552" t="s">
        <v>44</v>
      </c>
      <c r="J3552" s="82" t="s">
        <v>45</v>
      </c>
      <c r="K3552" t="s">
        <v>46</v>
      </c>
      <c r="L3552" t="s">
        <v>47</v>
      </c>
      <c r="M3552" s="82" t="s">
        <v>320</v>
      </c>
      <c r="N3552" t="s">
        <v>800</v>
      </c>
      <c r="O3552" s="82" t="s">
        <v>801</v>
      </c>
      <c r="P3552" s="82" t="s">
        <v>1211</v>
      </c>
      <c r="Q3552" s="82" t="s">
        <v>1085</v>
      </c>
      <c r="R3552" t="s">
        <v>131</v>
      </c>
      <c r="S3552" s="83">
        <v>0</v>
      </c>
      <c r="T3552" s="83">
        <v>315</v>
      </c>
      <c r="U3552" s="83">
        <v>-315</v>
      </c>
      <c r="V3552" s="83">
        <v>0</v>
      </c>
      <c r="W3552" s="83">
        <v>0</v>
      </c>
      <c r="X3552" s="83">
        <v>2.4263785254802399</v>
      </c>
      <c r="Y3552">
        <v>0</v>
      </c>
      <c r="Z3552" s="83">
        <v>-31.5</v>
      </c>
      <c r="AA3552" s="83">
        <v>-29.073621474519761</v>
      </c>
    </row>
    <row r="3553" spans="1:27" x14ac:dyDescent="0.25">
      <c r="A3553" s="82" t="s">
        <v>1529</v>
      </c>
      <c r="B3553" s="82" t="s">
        <v>1529</v>
      </c>
      <c r="C3553" t="s">
        <v>3337</v>
      </c>
      <c r="D3553" s="82" t="s">
        <v>2723</v>
      </c>
      <c r="E3553" t="s">
        <v>3338</v>
      </c>
      <c r="F3553" s="82" t="s">
        <v>2745</v>
      </c>
      <c r="G3553" t="s">
        <v>2310</v>
      </c>
      <c r="H3553" s="82" t="s">
        <v>2746</v>
      </c>
      <c r="I3553" t="s">
        <v>44</v>
      </c>
      <c r="J3553" s="82" t="s">
        <v>45</v>
      </c>
      <c r="K3553" t="s">
        <v>46</v>
      </c>
      <c r="L3553" t="s">
        <v>47</v>
      </c>
      <c r="M3553" s="82" t="s">
        <v>320</v>
      </c>
      <c r="N3553" t="s">
        <v>800</v>
      </c>
      <c r="O3553" s="82" t="s">
        <v>801</v>
      </c>
      <c r="P3553" s="82" t="s">
        <v>802</v>
      </c>
      <c r="Q3553" s="82" t="s">
        <v>803</v>
      </c>
      <c r="R3553" t="s">
        <v>131</v>
      </c>
      <c r="S3553" s="83">
        <v>45</v>
      </c>
      <c r="T3553" s="83">
        <v>0</v>
      </c>
      <c r="U3553" s="83">
        <v>45</v>
      </c>
      <c r="V3553" s="83">
        <v>0</v>
      </c>
      <c r="W3553" s="83">
        <v>0</v>
      </c>
      <c r="X3553" s="83">
        <v>0</v>
      </c>
      <c r="Y3553">
        <v>0</v>
      </c>
      <c r="Z3553" s="83">
        <v>4.5</v>
      </c>
      <c r="AA3553" s="83">
        <v>4.5</v>
      </c>
    </row>
    <row r="3554" spans="1:27" x14ac:dyDescent="0.25">
      <c r="A3554" s="82" t="s">
        <v>1529</v>
      </c>
      <c r="B3554" s="82" t="s">
        <v>1529</v>
      </c>
      <c r="C3554" t="s">
        <v>3337</v>
      </c>
      <c r="D3554" s="82" t="s">
        <v>2723</v>
      </c>
      <c r="E3554" t="s">
        <v>3338</v>
      </c>
      <c r="F3554" s="82" t="s">
        <v>2745</v>
      </c>
      <c r="G3554" t="s">
        <v>2310</v>
      </c>
      <c r="H3554" s="82" t="s">
        <v>2746</v>
      </c>
      <c r="I3554" t="s">
        <v>44</v>
      </c>
      <c r="J3554" s="82" t="s">
        <v>45</v>
      </c>
      <c r="K3554" t="s">
        <v>100</v>
      </c>
      <c r="L3554" t="s">
        <v>101</v>
      </c>
      <c r="M3554" s="82" t="s">
        <v>401</v>
      </c>
      <c r="N3554" t="s">
        <v>866</v>
      </c>
      <c r="O3554" s="82" t="s">
        <v>403</v>
      </c>
      <c r="P3554" s="82" t="s">
        <v>1736</v>
      </c>
      <c r="Q3554" s="82" t="s">
        <v>1737</v>
      </c>
      <c r="R3554" t="s">
        <v>131</v>
      </c>
      <c r="S3554" s="83">
        <v>345.7</v>
      </c>
      <c r="T3554" s="83">
        <v>183.2</v>
      </c>
      <c r="U3554" s="83">
        <v>162.5</v>
      </c>
      <c r="V3554" s="83">
        <v>0</v>
      </c>
      <c r="W3554" s="83">
        <v>0</v>
      </c>
      <c r="X3554" s="83">
        <v>1.4111509392634285</v>
      </c>
      <c r="Y3554">
        <v>0</v>
      </c>
      <c r="Z3554" s="83">
        <v>16.25</v>
      </c>
      <c r="AA3554" s="83">
        <v>17.661150939263429</v>
      </c>
    </row>
    <row r="3555" spans="1:27" x14ac:dyDescent="0.25">
      <c r="A3555" s="82" t="s">
        <v>1529</v>
      </c>
      <c r="B3555" s="82" t="s">
        <v>1529</v>
      </c>
      <c r="C3555" t="s">
        <v>3339</v>
      </c>
      <c r="D3555" s="82" t="s">
        <v>3340</v>
      </c>
      <c r="E3555" t="s">
        <v>3341</v>
      </c>
      <c r="F3555" s="82" t="s">
        <v>2745</v>
      </c>
      <c r="G3555" t="s">
        <v>2310</v>
      </c>
      <c r="H3555" s="82" t="s">
        <v>3065</v>
      </c>
      <c r="I3555" t="s">
        <v>68</v>
      </c>
      <c r="J3555" s="82" t="s">
        <v>80</v>
      </c>
      <c r="K3555" t="s">
        <v>81</v>
      </c>
      <c r="L3555" t="s">
        <v>82</v>
      </c>
      <c r="M3555" s="82" t="s">
        <v>848</v>
      </c>
      <c r="N3555" t="s">
        <v>3684</v>
      </c>
      <c r="O3555" s="82" t="s">
        <v>1131</v>
      </c>
      <c r="P3555" s="82" t="s">
        <v>2524</v>
      </c>
      <c r="Q3555" s="82" t="s">
        <v>2525</v>
      </c>
      <c r="R3555" t="s">
        <v>131</v>
      </c>
      <c r="S3555" s="83">
        <v>1890</v>
      </c>
      <c r="T3555" s="83">
        <v>2138.36</v>
      </c>
      <c r="U3555" s="83">
        <v>-248.36000000000013</v>
      </c>
      <c r="V3555" s="83">
        <v>0</v>
      </c>
      <c r="W3555" s="83">
        <v>0</v>
      </c>
      <c r="X3555" s="83">
        <v>16.471335821415639</v>
      </c>
      <c r="Y3555">
        <v>0</v>
      </c>
      <c r="Z3555" s="83">
        <v>-24.836000000000013</v>
      </c>
      <c r="AA3555" s="83">
        <v>-8.3646641785843769</v>
      </c>
    </row>
    <row r="3556" spans="1:27" x14ac:dyDescent="0.25">
      <c r="A3556" s="82" t="s">
        <v>1529</v>
      </c>
      <c r="B3556" s="82" t="s">
        <v>1529</v>
      </c>
      <c r="C3556" t="s">
        <v>3339</v>
      </c>
      <c r="D3556" s="82" t="s">
        <v>3340</v>
      </c>
      <c r="E3556" t="s">
        <v>3341</v>
      </c>
      <c r="F3556" s="82" t="s">
        <v>2745</v>
      </c>
      <c r="G3556" t="s">
        <v>2310</v>
      </c>
      <c r="H3556" s="82" t="s">
        <v>3065</v>
      </c>
      <c r="I3556" t="s">
        <v>68</v>
      </c>
      <c r="J3556" s="82" t="s">
        <v>80</v>
      </c>
      <c r="K3556" t="s">
        <v>81</v>
      </c>
      <c r="L3556" t="s">
        <v>82</v>
      </c>
      <c r="M3556" s="82" t="s">
        <v>848</v>
      </c>
      <c r="N3556" t="s">
        <v>3684</v>
      </c>
      <c r="O3556" s="82" t="s">
        <v>1131</v>
      </c>
      <c r="P3556" s="82" t="s">
        <v>1785</v>
      </c>
      <c r="Q3556" s="82" t="s">
        <v>1786</v>
      </c>
      <c r="R3556" t="s">
        <v>131</v>
      </c>
      <c r="S3556" s="83">
        <v>900</v>
      </c>
      <c r="T3556" s="83">
        <v>0</v>
      </c>
      <c r="U3556" s="83">
        <v>900</v>
      </c>
      <c r="V3556" s="83">
        <v>0</v>
      </c>
      <c r="W3556" s="83">
        <v>0</v>
      </c>
      <c r="X3556" s="83">
        <v>0</v>
      </c>
      <c r="Y3556">
        <v>0</v>
      </c>
      <c r="Z3556" s="83">
        <v>90</v>
      </c>
      <c r="AA3556" s="83">
        <v>90</v>
      </c>
    </row>
    <row r="3557" spans="1:27" x14ac:dyDescent="0.25">
      <c r="A3557" s="82" t="s">
        <v>1529</v>
      </c>
      <c r="B3557" s="82" t="s">
        <v>1529</v>
      </c>
      <c r="C3557" t="s">
        <v>3339</v>
      </c>
      <c r="D3557" s="82" t="s">
        <v>3340</v>
      </c>
      <c r="E3557" t="s">
        <v>3341</v>
      </c>
      <c r="F3557" s="82" t="s">
        <v>2745</v>
      </c>
      <c r="G3557" t="s">
        <v>2310</v>
      </c>
      <c r="H3557" s="82" t="s">
        <v>3065</v>
      </c>
      <c r="I3557" t="s">
        <v>68</v>
      </c>
      <c r="J3557" s="82" t="s">
        <v>77</v>
      </c>
      <c r="K3557" t="s">
        <v>78</v>
      </c>
      <c r="L3557" t="s">
        <v>79</v>
      </c>
      <c r="M3557" s="82" t="s">
        <v>790</v>
      </c>
      <c r="N3557" t="s">
        <v>791</v>
      </c>
      <c r="O3557" s="82" t="s">
        <v>821</v>
      </c>
      <c r="P3557" s="82" t="s">
        <v>1002</v>
      </c>
      <c r="Q3557" s="82" t="s">
        <v>1003</v>
      </c>
      <c r="R3557" t="s">
        <v>131</v>
      </c>
      <c r="S3557" s="83">
        <v>0</v>
      </c>
      <c r="T3557" s="83">
        <v>1388</v>
      </c>
      <c r="U3557" s="83">
        <v>-1388</v>
      </c>
      <c r="V3557" s="83">
        <v>0</v>
      </c>
      <c r="W3557" s="83">
        <v>0</v>
      </c>
      <c r="X3557" s="83">
        <v>10.691471090052614</v>
      </c>
      <c r="Y3557">
        <v>0</v>
      </c>
      <c r="Z3557" s="83">
        <v>-138.80000000000001</v>
      </c>
      <c r="AA3557" s="83">
        <v>-128.10852890994741</v>
      </c>
    </row>
    <row r="3558" spans="1:27" x14ac:dyDescent="0.25">
      <c r="A3558" s="82" t="s">
        <v>1529</v>
      </c>
      <c r="B3558" s="82" t="s">
        <v>1529</v>
      </c>
      <c r="C3558" t="s">
        <v>3339</v>
      </c>
      <c r="D3558" s="82" t="s">
        <v>3340</v>
      </c>
      <c r="E3558" t="s">
        <v>3341</v>
      </c>
      <c r="F3558" s="82" t="s">
        <v>2745</v>
      </c>
      <c r="G3558" t="s">
        <v>2310</v>
      </c>
      <c r="H3558" s="82" t="s">
        <v>3065</v>
      </c>
      <c r="I3558" t="s">
        <v>68</v>
      </c>
      <c r="J3558" s="82" t="s">
        <v>77</v>
      </c>
      <c r="K3558" t="s">
        <v>78</v>
      </c>
      <c r="L3558" t="s">
        <v>79</v>
      </c>
      <c r="M3558" s="82" t="s">
        <v>790</v>
      </c>
      <c r="N3558" t="s">
        <v>791</v>
      </c>
      <c r="O3558" s="82" t="s">
        <v>821</v>
      </c>
      <c r="P3558" s="82" t="s">
        <v>822</v>
      </c>
      <c r="Q3558" s="82" t="s">
        <v>823</v>
      </c>
      <c r="R3558" t="s">
        <v>131</v>
      </c>
      <c r="S3558" s="83">
        <v>4914</v>
      </c>
      <c r="T3558" s="83">
        <v>4914</v>
      </c>
      <c r="U3558" s="83">
        <v>0</v>
      </c>
      <c r="V3558" s="83">
        <v>0</v>
      </c>
      <c r="W3558" s="83">
        <v>0</v>
      </c>
      <c r="X3558" s="83">
        <v>37.851504997491745</v>
      </c>
      <c r="Y3558">
        <v>0</v>
      </c>
      <c r="Z3558" s="83">
        <v>0</v>
      </c>
      <c r="AA3558" s="83">
        <v>37.851504997491759</v>
      </c>
    </row>
    <row r="3559" spans="1:27" x14ac:dyDescent="0.25">
      <c r="A3559" s="82" t="s">
        <v>1529</v>
      </c>
      <c r="B3559" s="82" t="s">
        <v>1529</v>
      </c>
      <c r="C3559" t="s">
        <v>3339</v>
      </c>
      <c r="D3559" s="82" t="s">
        <v>3340</v>
      </c>
      <c r="E3559" t="s">
        <v>3341</v>
      </c>
      <c r="F3559" s="82" t="s">
        <v>2745</v>
      </c>
      <c r="G3559" t="s">
        <v>2310</v>
      </c>
      <c r="H3559" s="82" t="s">
        <v>3065</v>
      </c>
      <c r="I3559" t="s">
        <v>68</v>
      </c>
      <c r="J3559" s="82" t="s">
        <v>77</v>
      </c>
      <c r="K3559" t="s">
        <v>78</v>
      </c>
      <c r="L3559" t="s">
        <v>79</v>
      </c>
      <c r="M3559" s="82" t="s">
        <v>790</v>
      </c>
      <c r="N3559" t="s">
        <v>791</v>
      </c>
      <c r="O3559" s="82" t="s">
        <v>821</v>
      </c>
      <c r="P3559" s="82" t="s">
        <v>964</v>
      </c>
      <c r="Q3559" s="82" t="s">
        <v>965</v>
      </c>
      <c r="R3559" t="s">
        <v>131</v>
      </c>
      <c r="S3559" s="83">
        <v>0</v>
      </c>
      <c r="T3559" s="83">
        <v>94.5</v>
      </c>
      <c r="U3559" s="83">
        <v>-94.5</v>
      </c>
      <c r="V3559" s="83">
        <v>0</v>
      </c>
      <c r="W3559" s="83">
        <v>0</v>
      </c>
      <c r="X3559" s="83">
        <v>0.72791355764407206</v>
      </c>
      <c r="Y3559">
        <v>0</v>
      </c>
      <c r="Z3559" s="83">
        <v>-9.4500000000000011</v>
      </c>
      <c r="AA3559" s="83">
        <v>-8.7220864423559288</v>
      </c>
    </row>
    <row r="3560" spans="1:27" x14ac:dyDescent="0.25">
      <c r="A3560" s="82" t="s">
        <v>1529</v>
      </c>
      <c r="B3560" s="82" t="s">
        <v>1529</v>
      </c>
      <c r="C3560" t="s">
        <v>3339</v>
      </c>
      <c r="D3560" s="82" t="s">
        <v>3340</v>
      </c>
      <c r="E3560" t="s">
        <v>3341</v>
      </c>
      <c r="F3560" s="82" t="s">
        <v>2745</v>
      </c>
      <c r="G3560" t="s">
        <v>2310</v>
      </c>
      <c r="H3560" s="82" t="s">
        <v>3065</v>
      </c>
      <c r="I3560" t="s">
        <v>68</v>
      </c>
      <c r="J3560" s="82" t="s">
        <v>77</v>
      </c>
      <c r="K3560" t="s">
        <v>78</v>
      </c>
      <c r="L3560" t="s">
        <v>79</v>
      </c>
      <c r="M3560" s="82" t="s">
        <v>790</v>
      </c>
      <c r="N3560" t="s">
        <v>791</v>
      </c>
      <c r="O3560" s="82" t="s">
        <v>792</v>
      </c>
      <c r="P3560" s="82" t="s">
        <v>793</v>
      </c>
      <c r="Q3560" s="82" t="s">
        <v>794</v>
      </c>
      <c r="R3560" t="s">
        <v>131</v>
      </c>
      <c r="S3560" s="83">
        <v>5332</v>
      </c>
      <c r="T3560" s="83">
        <v>4300</v>
      </c>
      <c r="U3560" s="83">
        <v>1032</v>
      </c>
      <c r="V3560" s="83">
        <v>0</v>
      </c>
      <c r="W3560" s="83">
        <v>0</v>
      </c>
      <c r="X3560" s="83">
        <v>33.121992570047723</v>
      </c>
      <c r="Y3560">
        <v>0</v>
      </c>
      <c r="Z3560" s="83">
        <v>103.20000000000005</v>
      </c>
      <c r="AA3560" s="83">
        <v>136.32199257004777</v>
      </c>
    </row>
    <row r="3561" spans="1:27" x14ac:dyDescent="0.25">
      <c r="A3561" s="82" t="s">
        <v>1529</v>
      </c>
      <c r="B3561" s="82" t="s">
        <v>1529</v>
      </c>
      <c r="C3561" t="s">
        <v>3339</v>
      </c>
      <c r="D3561" s="82" t="s">
        <v>3340</v>
      </c>
      <c r="E3561" t="s">
        <v>3341</v>
      </c>
      <c r="F3561" s="82" t="s">
        <v>2745</v>
      </c>
      <c r="G3561" t="s">
        <v>2310</v>
      </c>
      <c r="H3561" s="82" t="s">
        <v>3065</v>
      </c>
      <c r="I3561" t="s">
        <v>68</v>
      </c>
      <c r="J3561" s="82" t="s">
        <v>77</v>
      </c>
      <c r="K3561" t="s">
        <v>78</v>
      </c>
      <c r="L3561" t="s">
        <v>79</v>
      </c>
      <c r="M3561" s="82" t="s">
        <v>790</v>
      </c>
      <c r="N3561" t="s">
        <v>791</v>
      </c>
      <c r="O3561" s="82" t="s">
        <v>792</v>
      </c>
      <c r="P3561" s="82" t="s">
        <v>1726</v>
      </c>
      <c r="Q3561" s="82" t="s">
        <v>1727</v>
      </c>
      <c r="R3561" t="s">
        <v>131</v>
      </c>
      <c r="S3561" s="83">
        <v>0</v>
      </c>
      <c r="T3561" s="83">
        <v>163.25</v>
      </c>
      <c r="U3561" s="83">
        <v>-163.25</v>
      </c>
      <c r="V3561" s="83">
        <v>0</v>
      </c>
      <c r="W3561" s="83">
        <v>0</v>
      </c>
      <c r="X3561" s="83">
        <v>1.2574802993163468</v>
      </c>
      <c r="Y3561">
        <v>0</v>
      </c>
      <c r="Z3561" s="83">
        <v>-16.324999999999999</v>
      </c>
      <c r="AA3561" s="83">
        <v>-15.067519700683652</v>
      </c>
    </row>
    <row r="3562" spans="1:27" x14ac:dyDescent="0.25">
      <c r="A3562" s="82" t="s">
        <v>1529</v>
      </c>
      <c r="B3562" s="82" t="s">
        <v>1529</v>
      </c>
      <c r="C3562" t="s">
        <v>3339</v>
      </c>
      <c r="D3562" s="82" t="s">
        <v>3340</v>
      </c>
      <c r="E3562" t="s">
        <v>3341</v>
      </c>
      <c r="F3562" s="82" t="s">
        <v>2745</v>
      </c>
      <c r="G3562" t="s">
        <v>2310</v>
      </c>
      <c r="H3562" s="82" t="s">
        <v>3065</v>
      </c>
      <c r="I3562" t="s">
        <v>59</v>
      </c>
      <c r="J3562" s="82" t="s">
        <v>127</v>
      </c>
      <c r="K3562" t="s">
        <v>75</v>
      </c>
      <c r="L3562" t="s">
        <v>76</v>
      </c>
      <c r="M3562" s="82" t="s">
        <v>133</v>
      </c>
      <c r="N3562" t="s">
        <v>149</v>
      </c>
      <c r="O3562" s="82" t="s">
        <v>150</v>
      </c>
      <c r="P3562" s="82" t="s">
        <v>376</v>
      </c>
      <c r="Q3562" s="82" t="s">
        <v>377</v>
      </c>
      <c r="R3562" t="s">
        <v>131</v>
      </c>
      <c r="S3562" s="83">
        <v>0</v>
      </c>
      <c r="T3562" s="83">
        <v>298.8</v>
      </c>
      <c r="U3562" s="83">
        <v>-298.8</v>
      </c>
      <c r="V3562" s="83">
        <v>0</v>
      </c>
      <c r="W3562" s="83">
        <v>0</v>
      </c>
      <c r="X3562" s="83">
        <v>2.3015933441698277</v>
      </c>
      <c r="Y3562">
        <v>0</v>
      </c>
      <c r="Z3562" s="83">
        <v>-29.880000000000003</v>
      </c>
      <c r="AA3562" s="83">
        <v>-27.578406655830175</v>
      </c>
    </row>
    <row r="3563" spans="1:27" x14ac:dyDescent="0.25">
      <c r="A3563" s="82" t="s">
        <v>1529</v>
      </c>
      <c r="B3563" s="82" t="s">
        <v>1529</v>
      </c>
      <c r="C3563" t="s">
        <v>3339</v>
      </c>
      <c r="D3563" s="82" t="s">
        <v>3340</v>
      </c>
      <c r="E3563" t="s">
        <v>3341</v>
      </c>
      <c r="F3563" s="82" t="s">
        <v>2745</v>
      </c>
      <c r="G3563" t="s">
        <v>2310</v>
      </c>
      <c r="H3563" s="82" t="s">
        <v>3065</v>
      </c>
      <c r="I3563" t="s">
        <v>59</v>
      </c>
      <c r="J3563" s="82" t="s">
        <v>127</v>
      </c>
      <c r="K3563" t="s">
        <v>75</v>
      </c>
      <c r="L3563" t="s">
        <v>76</v>
      </c>
      <c r="M3563" s="82" t="s">
        <v>133</v>
      </c>
      <c r="N3563" t="s">
        <v>149</v>
      </c>
      <c r="O3563" s="82" t="s">
        <v>150</v>
      </c>
      <c r="P3563" s="82" t="s">
        <v>1004</v>
      </c>
      <c r="Q3563" s="82" t="s">
        <v>1005</v>
      </c>
      <c r="R3563" t="s">
        <v>131</v>
      </c>
      <c r="S3563" s="83">
        <v>177.97</v>
      </c>
      <c r="T3563" s="83">
        <v>194.48</v>
      </c>
      <c r="U3563" s="83">
        <v>-16.509999999999998</v>
      </c>
      <c r="V3563" s="83">
        <v>0</v>
      </c>
      <c r="W3563" s="83">
        <v>0</v>
      </c>
      <c r="X3563" s="83">
        <v>1.4980383988425303</v>
      </c>
      <c r="Y3563">
        <v>0</v>
      </c>
      <c r="Z3563" s="83">
        <v>-1.6509999999999998</v>
      </c>
      <c r="AA3563" s="83">
        <v>-0.15296160115746815</v>
      </c>
    </row>
    <row r="3564" spans="1:27" x14ac:dyDescent="0.25">
      <c r="A3564" s="82" t="s">
        <v>1529</v>
      </c>
      <c r="B3564" s="82" t="s">
        <v>1529</v>
      </c>
      <c r="C3564" t="s">
        <v>3339</v>
      </c>
      <c r="D3564" s="82" t="s">
        <v>3340</v>
      </c>
      <c r="E3564" t="s">
        <v>3341</v>
      </c>
      <c r="F3564" s="82" t="s">
        <v>2745</v>
      </c>
      <c r="G3564" t="s">
        <v>2310</v>
      </c>
      <c r="H3564" s="82" t="s">
        <v>3065</v>
      </c>
      <c r="I3564" t="s">
        <v>59</v>
      </c>
      <c r="J3564" s="82" t="s">
        <v>127</v>
      </c>
      <c r="K3564" t="s">
        <v>75</v>
      </c>
      <c r="L3564" t="s">
        <v>76</v>
      </c>
      <c r="M3564" s="82" t="s">
        <v>133</v>
      </c>
      <c r="N3564" t="s">
        <v>149</v>
      </c>
      <c r="O3564" s="82" t="s">
        <v>150</v>
      </c>
      <c r="P3564" s="82" t="s">
        <v>1767</v>
      </c>
      <c r="Q3564" s="82" t="s">
        <v>1768</v>
      </c>
      <c r="R3564" t="s">
        <v>131</v>
      </c>
      <c r="S3564" s="83">
        <v>37.130000000000003</v>
      </c>
      <c r="T3564" s="83">
        <v>0</v>
      </c>
      <c r="U3564" s="83">
        <v>37.130000000000003</v>
      </c>
      <c r="V3564" s="83">
        <v>0</v>
      </c>
      <c r="W3564" s="83">
        <v>0</v>
      </c>
      <c r="X3564" s="83">
        <v>0</v>
      </c>
      <c r="Y3564">
        <v>0</v>
      </c>
      <c r="Z3564" s="83">
        <v>3.7130000000000005</v>
      </c>
      <c r="AA3564" s="83">
        <v>3.7130000000000005</v>
      </c>
    </row>
    <row r="3565" spans="1:27" x14ac:dyDescent="0.25">
      <c r="A3565" s="82" t="s">
        <v>1529</v>
      </c>
      <c r="B3565" s="82" t="s">
        <v>1529</v>
      </c>
      <c r="C3565" t="s">
        <v>3339</v>
      </c>
      <c r="D3565" s="82" t="s">
        <v>3340</v>
      </c>
      <c r="E3565" t="s">
        <v>3341</v>
      </c>
      <c r="F3565" s="82" t="s">
        <v>2745</v>
      </c>
      <c r="G3565" t="s">
        <v>2310</v>
      </c>
      <c r="H3565" s="82" t="s">
        <v>3065</v>
      </c>
      <c r="I3565" t="s">
        <v>59</v>
      </c>
      <c r="J3565" s="82" t="s">
        <v>127</v>
      </c>
      <c r="K3565" t="s">
        <v>75</v>
      </c>
      <c r="L3565" t="s">
        <v>76</v>
      </c>
      <c r="M3565" s="82" t="s">
        <v>133</v>
      </c>
      <c r="N3565" t="s">
        <v>149</v>
      </c>
      <c r="O3565" s="82" t="s">
        <v>150</v>
      </c>
      <c r="P3565" s="82" t="s">
        <v>1909</v>
      </c>
      <c r="Q3565" s="82" t="s">
        <v>1910</v>
      </c>
      <c r="R3565" t="s">
        <v>131</v>
      </c>
      <c r="S3565" s="83">
        <v>34</v>
      </c>
      <c r="T3565" s="83">
        <v>0</v>
      </c>
      <c r="U3565" s="83">
        <v>34</v>
      </c>
      <c r="V3565" s="83">
        <v>0</v>
      </c>
      <c r="W3565" s="83">
        <v>0</v>
      </c>
      <c r="X3565" s="83">
        <v>0</v>
      </c>
      <c r="Y3565">
        <v>0</v>
      </c>
      <c r="Z3565" s="83">
        <v>3.4000000000000004</v>
      </c>
      <c r="AA3565" s="83">
        <v>3.4000000000000004</v>
      </c>
    </row>
    <row r="3566" spans="1:27" x14ac:dyDescent="0.25">
      <c r="A3566" s="82" t="s">
        <v>1529</v>
      </c>
      <c r="B3566" s="82" t="s">
        <v>1529</v>
      </c>
      <c r="C3566" t="s">
        <v>3339</v>
      </c>
      <c r="D3566" s="82" t="s">
        <v>3340</v>
      </c>
      <c r="E3566" t="s">
        <v>3341</v>
      </c>
      <c r="F3566" s="82" t="s">
        <v>2745</v>
      </c>
      <c r="G3566" t="s">
        <v>2310</v>
      </c>
      <c r="H3566" s="82" t="s">
        <v>3065</v>
      </c>
      <c r="I3566" t="s">
        <v>59</v>
      </c>
      <c r="J3566" s="82" t="s">
        <v>127</v>
      </c>
      <c r="K3566" t="s">
        <v>75</v>
      </c>
      <c r="L3566" t="s">
        <v>76</v>
      </c>
      <c r="M3566" s="82" t="s">
        <v>133</v>
      </c>
      <c r="N3566" t="s">
        <v>149</v>
      </c>
      <c r="O3566" s="82" t="s">
        <v>150</v>
      </c>
      <c r="P3566" s="82" t="s">
        <v>2338</v>
      </c>
      <c r="Q3566" s="82" t="s">
        <v>2339</v>
      </c>
      <c r="R3566" t="s">
        <v>131</v>
      </c>
      <c r="S3566" s="83">
        <v>186.79000000000002</v>
      </c>
      <c r="T3566" s="83">
        <v>46.35</v>
      </c>
      <c r="U3566" s="83">
        <v>140.44000000000003</v>
      </c>
      <c r="V3566" s="83">
        <v>0</v>
      </c>
      <c r="W3566" s="83">
        <v>0</v>
      </c>
      <c r="X3566" s="83">
        <v>0.35702426874923537</v>
      </c>
      <c r="Y3566">
        <v>0</v>
      </c>
      <c r="Z3566" s="83">
        <v>14.044</v>
      </c>
      <c r="AA3566" s="83">
        <v>14.401024268749236</v>
      </c>
    </row>
    <row r="3567" spans="1:27" x14ac:dyDescent="0.25">
      <c r="A3567" s="82" t="s">
        <v>1529</v>
      </c>
      <c r="B3567" s="82" t="s">
        <v>1529</v>
      </c>
      <c r="C3567" t="s">
        <v>3339</v>
      </c>
      <c r="D3567" s="82" t="s">
        <v>3340</v>
      </c>
      <c r="E3567" t="s">
        <v>3341</v>
      </c>
      <c r="F3567" s="82" t="s">
        <v>2745</v>
      </c>
      <c r="G3567" t="s">
        <v>2310</v>
      </c>
      <c r="H3567" s="82" t="s">
        <v>3065</v>
      </c>
      <c r="I3567" t="s">
        <v>59</v>
      </c>
      <c r="J3567" s="82" t="s">
        <v>127</v>
      </c>
      <c r="K3567" t="s">
        <v>75</v>
      </c>
      <c r="L3567" t="s">
        <v>76</v>
      </c>
      <c r="M3567" s="82" t="s">
        <v>133</v>
      </c>
      <c r="N3567" t="s">
        <v>149</v>
      </c>
      <c r="O3567" s="82" t="s">
        <v>150</v>
      </c>
      <c r="P3567" s="82" t="s">
        <v>307</v>
      </c>
      <c r="Q3567" s="82" t="s">
        <v>308</v>
      </c>
      <c r="R3567" t="s">
        <v>131</v>
      </c>
      <c r="S3567" s="83">
        <v>1279.8400000000001</v>
      </c>
      <c r="T3567" s="83">
        <v>808.08</v>
      </c>
      <c r="U3567" s="83">
        <v>471.76000000000005</v>
      </c>
      <c r="V3567" s="83">
        <v>0</v>
      </c>
      <c r="W3567" s="83">
        <v>0</v>
      </c>
      <c r="X3567" s="83">
        <v>6.2244697106986431</v>
      </c>
      <c r="Y3567">
        <v>0</v>
      </c>
      <c r="Z3567" s="83">
        <v>47.176000000000016</v>
      </c>
      <c r="AA3567" s="83">
        <v>53.400469710698658</v>
      </c>
    </row>
    <row r="3568" spans="1:27" x14ac:dyDescent="0.25">
      <c r="A3568" s="82" t="s">
        <v>1529</v>
      </c>
      <c r="B3568" s="82" t="s">
        <v>1529</v>
      </c>
      <c r="C3568" t="s">
        <v>3339</v>
      </c>
      <c r="D3568" s="82" t="s">
        <v>3340</v>
      </c>
      <c r="E3568" t="s">
        <v>3341</v>
      </c>
      <c r="F3568" s="82" t="s">
        <v>2745</v>
      </c>
      <c r="G3568" t="s">
        <v>2310</v>
      </c>
      <c r="H3568" s="82" t="s">
        <v>3065</v>
      </c>
      <c r="I3568" t="s">
        <v>59</v>
      </c>
      <c r="J3568" s="82" t="s">
        <v>127</v>
      </c>
      <c r="K3568" t="s">
        <v>75</v>
      </c>
      <c r="L3568" t="s">
        <v>76</v>
      </c>
      <c r="M3568" s="82" t="s">
        <v>133</v>
      </c>
      <c r="N3568" t="s">
        <v>149</v>
      </c>
      <c r="O3568" s="82" t="s">
        <v>150</v>
      </c>
      <c r="P3568" s="82" t="s">
        <v>1006</v>
      </c>
      <c r="Q3568" s="82" t="s">
        <v>1007</v>
      </c>
      <c r="R3568" t="s">
        <v>131</v>
      </c>
      <c r="S3568" s="83">
        <v>0</v>
      </c>
      <c r="T3568" s="83">
        <v>36.69</v>
      </c>
      <c r="U3568" s="83">
        <v>-36.69</v>
      </c>
      <c r="V3568" s="83">
        <v>0</v>
      </c>
      <c r="W3568" s="83">
        <v>0</v>
      </c>
      <c r="X3568" s="83">
        <v>0.28261532730117456</v>
      </c>
      <c r="Y3568">
        <v>0</v>
      </c>
      <c r="Z3568" s="83">
        <v>-3.669</v>
      </c>
      <c r="AA3568" s="83">
        <v>-3.3863846726988256</v>
      </c>
    </row>
    <row r="3569" spans="1:27" x14ac:dyDescent="0.25">
      <c r="A3569" s="82" t="s">
        <v>1529</v>
      </c>
      <c r="B3569" s="82" t="s">
        <v>1529</v>
      </c>
      <c r="C3569" t="s">
        <v>3339</v>
      </c>
      <c r="D3569" s="82" t="s">
        <v>3340</v>
      </c>
      <c r="E3569" t="s">
        <v>3341</v>
      </c>
      <c r="F3569" s="82" t="s">
        <v>2745</v>
      </c>
      <c r="G3569" t="s">
        <v>2310</v>
      </c>
      <c r="H3569" s="82" t="s">
        <v>3065</v>
      </c>
      <c r="I3569" t="s">
        <v>59</v>
      </c>
      <c r="J3569" s="82" t="s">
        <v>127</v>
      </c>
      <c r="K3569" t="s">
        <v>75</v>
      </c>
      <c r="L3569" t="s">
        <v>76</v>
      </c>
      <c r="M3569" s="82" t="s">
        <v>133</v>
      </c>
      <c r="N3569" t="s">
        <v>149</v>
      </c>
      <c r="O3569" s="82" t="s">
        <v>150</v>
      </c>
      <c r="P3569" s="82" t="s">
        <v>1008</v>
      </c>
      <c r="Q3569" s="82" t="s">
        <v>1009</v>
      </c>
      <c r="R3569" t="s">
        <v>131</v>
      </c>
      <c r="S3569" s="83">
        <v>659.8</v>
      </c>
      <c r="T3569" s="83">
        <v>398.97</v>
      </c>
      <c r="U3569" s="83">
        <v>260.83</v>
      </c>
      <c r="V3569" s="83">
        <v>0</v>
      </c>
      <c r="W3569" s="83">
        <v>0</v>
      </c>
      <c r="X3569" s="83">
        <v>3.0731817152725442</v>
      </c>
      <c r="Y3569">
        <v>0</v>
      </c>
      <c r="Z3569" s="83">
        <v>26.082999999999998</v>
      </c>
      <c r="AA3569" s="83">
        <v>29.156181715272545</v>
      </c>
    </row>
    <row r="3570" spans="1:27" x14ac:dyDescent="0.25">
      <c r="A3570" s="82" t="s">
        <v>1529</v>
      </c>
      <c r="B3570" s="82" t="s">
        <v>1529</v>
      </c>
      <c r="C3570" t="s">
        <v>3339</v>
      </c>
      <c r="D3570" s="82" t="s">
        <v>3340</v>
      </c>
      <c r="E3570" t="s">
        <v>3341</v>
      </c>
      <c r="F3570" s="82" t="s">
        <v>2745</v>
      </c>
      <c r="G3570" t="s">
        <v>2310</v>
      </c>
      <c r="H3570" s="82" t="s">
        <v>3065</v>
      </c>
      <c r="I3570" t="s">
        <v>59</v>
      </c>
      <c r="J3570" s="82" t="s">
        <v>127</v>
      </c>
      <c r="K3570" t="s">
        <v>75</v>
      </c>
      <c r="L3570" t="s">
        <v>76</v>
      </c>
      <c r="M3570" s="82" t="s">
        <v>133</v>
      </c>
      <c r="N3570" t="s">
        <v>149</v>
      </c>
      <c r="O3570" s="82" t="s">
        <v>150</v>
      </c>
      <c r="P3570" s="82" t="s">
        <v>3342</v>
      </c>
      <c r="Q3570" s="82" t="s">
        <v>3343</v>
      </c>
      <c r="R3570" t="s">
        <v>131</v>
      </c>
      <c r="S3570" s="83">
        <v>0</v>
      </c>
      <c r="T3570" s="83">
        <v>0</v>
      </c>
      <c r="U3570" s="83">
        <v>0</v>
      </c>
      <c r="V3570" s="83">
        <v>0</v>
      </c>
      <c r="W3570" s="83">
        <v>0</v>
      </c>
      <c r="X3570" s="83">
        <v>0</v>
      </c>
      <c r="Y3570">
        <v>0</v>
      </c>
      <c r="Z3570" s="83">
        <v>0</v>
      </c>
      <c r="AA3570" s="83">
        <v>0</v>
      </c>
    </row>
    <row r="3571" spans="1:27" x14ac:dyDescent="0.25">
      <c r="A3571" s="82" t="s">
        <v>1529</v>
      </c>
      <c r="B3571" s="82" t="s">
        <v>1529</v>
      </c>
      <c r="C3571" t="s">
        <v>3339</v>
      </c>
      <c r="D3571" s="82" t="s">
        <v>3340</v>
      </c>
      <c r="E3571" t="s">
        <v>3341</v>
      </c>
      <c r="F3571" s="82" t="s">
        <v>2745</v>
      </c>
      <c r="G3571" t="s">
        <v>2310</v>
      </c>
      <c r="H3571" s="82" t="s">
        <v>3065</v>
      </c>
      <c r="I3571" t="s">
        <v>59</v>
      </c>
      <c r="J3571" s="82" t="s">
        <v>127</v>
      </c>
      <c r="K3571" t="s">
        <v>75</v>
      </c>
      <c r="L3571" t="s">
        <v>76</v>
      </c>
      <c r="M3571" s="82" t="s">
        <v>648</v>
      </c>
      <c r="N3571" t="s">
        <v>649</v>
      </c>
      <c r="O3571" s="82" t="s">
        <v>1144</v>
      </c>
      <c r="P3571" s="82" t="s">
        <v>2652</v>
      </c>
      <c r="Q3571" s="82" t="s">
        <v>2653</v>
      </c>
      <c r="R3571" t="s">
        <v>131</v>
      </c>
      <c r="S3571" s="83">
        <v>611.17999999999995</v>
      </c>
      <c r="T3571" s="83">
        <v>450.51</v>
      </c>
      <c r="U3571" s="83">
        <v>160.66999999999999</v>
      </c>
      <c r="V3571" s="83">
        <v>0</v>
      </c>
      <c r="W3571" s="83">
        <v>0</v>
      </c>
      <c r="X3571" s="83">
        <v>3.4701834587749301</v>
      </c>
      <c r="Y3571">
        <v>0</v>
      </c>
      <c r="Z3571" s="83">
        <v>16.066999999999993</v>
      </c>
      <c r="AA3571" s="83">
        <v>19.537183458774926</v>
      </c>
    </row>
    <row r="3572" spans="1:27" x14ac:dyDescent="0.25">
      <c r="A3572" s="82" t="s">
        <v>1529</v>
      </c>
      <c r="B3572" s="82" t="s">
        <v>1529</v>
      </c>
      <c r="C3572" t="s">
        <v>3339</v>
      </c>
      <c r="D3572" s="82" t="s">
        <v>3340</v>
      </c>
      <c r="E3572" t="s">
        <v>3341</v>
      </c>
      <c r="F3572" s="82" t="s">
        <v>2745</v>
      </c>
      <c r="G3572" t="s">
        <v>2310</v>
      </c>
      <c r="H3572" s="82" t="s">
        <v>3065</v>
      </c>
      <c r="I3572" t="s">
        <v>59</v>
      </c>
      <c r="J3572" s="82" t="s">
        <v>127</v>
      </c>
      <c r="K3572" t="s">
        <v>75</v>
      </c>
      <c r="L3572" t="s">
        <v>76</v>
      </c>
      <c r="M3572" s="82" t="s">
        <v>648</v>
      </c>
      <c r="N3572" t="s">
        <v>649</v>
      </c>
      <c r="O3572" s="82" t="s">
        <v>1144</v>
      </c>
      <c r="P3572" s="82" t="s">
        <v>1145</v>
      </c>
      <c r="Q3572" s="82" t="s">
        <v>1146</v>
      </c>
      <c r="R3572" t="s">
        <v>131</v>
      </c>
      <c r="S3572" s="83">
        <v>306.83999999999997</v>
      </c>
      <c r="T3572" s="83">
        <v>300.33999999999997</v>
      </c>
      <c r="U3572" s="83">
        <v>6.5</v>
      </c>
      <c r="V3572" s="83">
        <v>0</v>
      </c>
      <c r="W3572" s="83">
        <v>0</v>
      </c>
      <c r="X3572" s="83">
        <v>2.3134556391832866</v>
      </c>
      <c r="Y3572">
        <v>0</v>
      </c>
      <c r="Z3572" s="83">
        <v>0.64999999999999858</v>
      </c>
      <c r="AA3572" s="83">
        <v>2.963455639183282</v>
      </c>
    </row>
    <row r="3573" spans="1:27" x14ac:dyDescent="0.25">
      <c r="A3573" s="82" t="s">
        <v>1529</v>
      </c>
      <c r="B3573" s="82" t="s">
        <v>1529</v>
      </c>
      <c r="C3573" t="s">
        <v>3339</v>
      </c>
      <c r="D3573" s="82" t="s">
        <v>3340</v>
      </c>
      <c r="E3573" t="s">
        <v>3341</v>
      </c>
      <c r="F3573" s="82" t="s">
        <v>2745</v>
      </c>
      <c r="G3573" t="s">
        <v>2310</v>
      </c>
      <c r="H3573" s="82" t="s">
        <v>3065</v>
      </c>
      <c r="I3573" t="s">
        <v>59</v>
      </c>
      <c r="J3573" s="82" t="s">
        <v>127</v>
      </c>
      <c r="K3573" t="s">
        <v>75</v>
      </c>
      <c r="L3573" t="s">
        <v>76</v>
      </c>
      <c r="M3573" s="82" t="s">
        <v>648</v>
      </c>
      <c r="N3573" t="s">
        <v>649</v>
      </c>
      <c r="O3573" s="82" t="s">
        <v>650</v>
      </c>
      <c r="P3573" s="82" t="s">
        <v>651</v>
      </c>
      <c r="Q3573" s="82" t="s">
        <v>652</v>
      </c>
      <c r="R3573" t="s">
        <v>131</v>
      </c>
      <c r="S3573" s="83">
        <v>154.03</v>
      </c>
      <c r="T3573" s="83">
        <v>24.49</v>
      </c>
      <c r="U3573" s="83">
        <v>129.54</v>
      </c>
      <c r="V3573" s="83">
        <v>0</v>
      </c>
      <c r="W3573" s="83">
        <v>0</v>
      </c>
      <c r="X3573" s="83">
        <v>0.18864130186987643</v>
      </c>
      <c r="Y3573">
        <v>0</v>
      </c>
      <c r="Z3573" s="83">
        <v>12.954000000000001</v>
      </c>
      <c r="AA3573" s="83">
        <v>13.142641301869876</v>
      </c>
    </row>
    <row r="3574" spans="1:27" x14ac:dyDescent="0.25">
      <c r="A3574" s="82" t="s">
        <v>1529</v>
      </c>
      <c r="B3574" s="82" t="s">
        <v>1529</v>
      </c>
      <c r="C3574" t="s">
        <v>3339</v>
      </c>
      <c r="D3574" s="82" t="s">
        <v>3340</v>
      </c>
      <c r="E3574" t="s">
        <v>3341</v>
      </c>
      <c r="F3574" s="82" t="s">
        <v>2745</v>
      </c>
      <c r="G3574" t="s">
        <v>2310</v>
      </c>
      <c r="H3574" s="82" t="s">
        <v>3065</v>
      </c>
      <c r="I3574" t="s">
        <v>59</v>
      </c>
      <c r="J3574" s="82" t="s">
        <v>127</v>
      </c>
      <c r="K3574" t="s">
        <v>75</v>
      </c>
      <c r="L3574" t="s">
        <v>76</v>
      </c>
      <c r="M3574" s="82" t="s">
        <v>648</v>
      </c>
      <c r="N3574" t="s">
        <v>649</v>
      </c>
      <c r="O3574" s="82" t="s">
        <v>1147</v>
      </c>
      <c r="P3574" s="82" t="s">
        <v>1148</v>
      </c>
      <c r="Q3574" s="82" t="s">
        <v>1149</v>
      </c>
      <c r="R3574" t="s">
        <v>131</v>
      </c>
      <c r="S3574" s="83">
        <v>0</v>
      </c>
      <c r="T3574" s="83">
        <v>182.16</v>
      </c>
      <c r="U3574" s="83">
        <v>-182.16</v>
      </c>
      <c r="V3574" s="83">
        <v>0</v>
      </c>
      <c r="W3574" s="83">
        <v>0</v>
      </c>
      <c r="X3574" s="83">
        <v>1.4031400387348587</v>
      </c>
      <c r="Y3574">
        <v>0</v>
      </c>
      <c r="Z3574" s="83">
        <v>-18.216000000000001</v>
      </c>
      <c r="AA3574" s="83">
        <v>-16.812859961265143</v>
      </c>
    </row>
    <row r="3575" spans="1:27" x14ac:dyDescent="0.25">
      <c r="A3575" s="82" t="s">
        <v>1529</v>
      </c>
      <c r="B3575" s="82" t="s">
        <v>1529</v>
      </c>
      <c r="C3575" t="s">
        <v>3339</v>
      </c>
      <c r="D3575" s="82" t="s">
        <v>3340</v>
      </c>
      <c r="E3575" t="s">
        <v>3341</v>
      </c>
      <c r="F3575" s="82" t="s">
        <v>2745</v>
      </c>
      <c r="G3575" t="s">
        <v>2310</v>
      </c>
      <c r="H3575" s="82" t="s">
        <v>3065</v>
      </c>
      <c r="I3575" t="s">
        <v>59</v>
      </c>
      <c r="J3575" s="82" t="s">
        <v>193</v>
      </c>
      <c r="K3575" t="s">
        <v>60</v>
      </c>
      <c r="L3575" t="s">
        <v>61</v>
      </c>
      <c r="M3575" s="82" t="s">
        <v>194</v>
      </c>
      <c r="N3575" t="s">
        <v>656</v>
      </c>
      <c r="O3575" s="82" t="s">
        <v>657</v>
      </c>
      <c r="P3575" s="82" t="s">
        <v>1019</v>
      </c>
      <c r="Q3575" s="82" t="s">
        <v>1020</v>
      </c>
      <c r="R3575" t="s">
        <v>131</v>
      </c>
      <c r="S3575" s="83">
        <v>1173</v>
      </c>
      <c r="T3575" s="83">
        <v>1088.1799999999998</v>
      </c>
      <c r="U3575" s="83">
        <v>84.820000000000164</v>
      </c>
      <c r="V3575" s="83">
        <v>0</v>
      </c>
      <c r="W3575" s="83">
        <v>0</v>
      </c>
      <c r="X3575" s="83">
        <v>8.3820209011336111</v>
      </c>
      <c r="Y3575">
        <v>0</v>
      </c>
      <c r="Z3575" s="83">
        <v>8.4820000000000135</v>
      </c>
      <c r="AA3575" s="83">
        <v>16.864020901133628</v>
      </c>
    </row>
    <row r="3576" spans="1:27" x14ac:dyDescent="0.25">
      <c r="A3576" s="82" t="s">
        <v>1529</v>
      </c>
      <c r="B3576" s="82" t="s">
        <v>1529</v>
      </c>
      <c r="C3576" t="s">
        <v>3339</v>
      </c>
      <c r="D3576" s="82" t="s">
        <v>3340</v>
      </c>
      <c r="E3576" t="s">
        <v>3341</v>
      </c>
      <c r="F3576" s="82" t="s">
        <v>2745</v>
      </c>
      <c r="G3576" t="s">
        <v>2310</v>
      </c>
      <c r="H3576" s="82" t="s">
        <v>3065</v>
      </c>
      <c r="I3576" t="s">
        <v>59</v>
      </c>
      <c r="J3576" s="82" t="s">
        <v>193</v>
      </c>
      <c r="K3576" t="s">
        <v>60</v>
      </c>
      <c r="L3576" t="s">
        <v>61</v>
      </c>
      <c r="M3576" s="82" t="s">
        <v>194</v>
      </c>
      <c r="N3576" t="s">
        <v>750</v>
      </c>
      <c r="O3576" s="82" t="s">
        <v>751</v>
      </c>
      <c r="P3576" s="82" t="s">
        <v>883</v>
      </c>
      <c r="Q3576" s="82" t="s">
        <v>884</v>
      </c>
      <c r="R3576" t="s">
        <v>131</v>
      </c>
      <c r="S3576" s="83">
        <v>184.92000000000002</v>
      </c>
      <c r="T3576" s="83">
        <v>93.36</v>
      </c>
      <c r="U3576" s="83">
        <v>91.560000000000016</v>
      </c>
      <c r="V3576" s="83">
        <v>0</v>
      </c>
      <c r="W3576" s="83">
        <v>0</v>
      </c>
      <c r="X3576" s="83">
        <v>0.71913237821852438</v>
      </c>
      <c r="Y3576">
        <v>0</v>
      </c>
      <c r="Z3576" s="83">
        <v>9.1560000000000006</v>
      </c>
      <c r="AA3576" s="83">
        <v>9.8751323782185256</v>
      </c>
    </row>
    <row r="3577" spans="1:27" x14ac:dyDescent="0.25">
      <c r="A3577" s="82" t="s">
        <v>1529</v>
      </c>
      <c r="B3577" s="82" t="s">
        <v>1529</v>
      </c>
      <c r="C3577" t="s">
        <v>3339</v>
      </c>
      <c r="D3577" s="82" t="s">
        <v>3340</v>
      </c>
      <c r="E3577" t="s">
        <v>3341</v>
      </c>
      <c r="F3577" s="82" t="s">
        <v>2745</v>
      </c>
      <c r="G3577" t="s">
        <v>2310</v>
      </c>
      <c r="H3577" s="82" t="s">
        <v>3065</v>
      </c>
      <c r="I3577" t="s">
        <v>59</v>
      </c>
      <c r="J3577" s="82" t="s">
        <v>193</v>
      </c>
      <c r="K3577" t="s">
        <v>60</v>
      </c>
      <c r="L3577" t="s">
        <v>61</v>
      </c>
      <c r="M3577" s="82" t="s">
        <v>194</v>
      </c>
      <c r="N3577" t="s">
        <v>750</v>
      </c>
      <c r="O3577" s="82" t="s">
        <v>751</v>
      </c>
      <c r="P3577" s="82" t="s">
        <v>1152</v>
      </c>
      <c r="Q3577" s="82" t="s">
        <v>1153</v>
      </c>
      <c r="R3577" t="s">
        <v>131</v>
      </c>
      <c r="S3577" s="83">
        <v>3759</v>
      </c>
      <c r="T3577" s="83">
        <v>3945.48</v>
      </c>
      <c r="U3577" s="83">
        <v>-186.48000000000002</v>
      </c>
      <c r="V3577" s="83">
        <v>0</v>
      </c>
      <c r="W3577" s="83">
        <v>0</v>
      </c>
      <c r="X3577" s="83">
        <v>30.391199824481834</v>
      </c>
      <c r="Y3577">
        <v>0</v>
      </c>
      <c r="Z3577" s="83">
        <v>-18.647999999999968</v>
      </c>
      <c r="AA3577" s="83">
        <v>11.743199824481906</v>
      </c>
    </row>
    <row r="3578" spans="1:27" x14ac:dyDescent="0.25">
      <c r="A3578" s="82" t="s">
        <v>1529</v>
      </c>
      <c r="B3578" s="82" t="s">
        <v>1529</v>
      </c>
      <c r="C3578" t="s">
        <v>3339</v>
      </c>
      <c r="D3578" s="82" t="s">
        <v>3340</v>
      </c>
      <c r="E3578" t="s">
        <v>3341</v>
      </c>
      <c r="F3578" s="82" t="s">
        <v>2745</v>
      </c>
      <c r="G3578" t="s">
        <v>2310</v>
      </c>
      <c r="H3578" s="82" t="s">
        <v>3065</v>
      </c>
      <c r="I3578" t="s">
        <v>59</v>
      </c>
      <c r="J3578" s="82" t="s">
        <v>193</v>
      </c>
      <c r="K3578" t="s">
        <v>60</v>
      </c>
      <c r="L3578" t="s">
        <v>61</v>
      </c>
      <c r="M3578" s="82" t="s">
        <v>194</v>
      </c>
      <c r="N3578" t="s">
        <v>750</v>
      </c>
      <c r="O3578" s="82" t="s">
        <v>751</v>
      </c>
      <c r="P3578" s="82" t="s">
        <v>1154</v>
      </c>
      <c r="Q3578" s="82" t="s">
        <v>1155</v>
      </c>
      <c r="R3578" t="s">
        <v>131</v>
      </c>
      <c r="S3578" s="83">
        <v>567.70000000000005</v>
      </c>
      <c r="T3578" s="83">
        <v>606.79999999999995</v>
      </c>
      <c r="U3578" s="83">
        <v>-39.099999999999909</v>
      </c>
      <c r="V3578" s="83">
        <v>0</v>
      </c>
      <c r="W3578" s="83">
        <v>0</v>
      </c>
      <c r="X3578" s="83">
        <v>4.6740523468616173</v>
      </c>
      <c r="Y3578">
        <v>0</v>
      </c>
      <c r="Z3578" s="83">
        <v>-3.9099999999999895</v>
      </c>
      <c r="AA3578" s="83">
        <v>0.76405234686162515</v>
      </c>
    </row>
    <row r="3579" spans="1:27" x14ac:dyDescent="0.25">
      <c r="A3579" s="82" t="s">
        <v>1529</v>
      </c>
      <c r="B3579" s="82" t="s">
        <v>1529</v>
      </c>
      <c r="C3579" t="s">
        <v>3339</v>
      </c>
      <c r="D3579" s="82" t="s">
        <v>3340</v>
      </c>
      <c r="E3579" t="s">
        <v>3341</v>
      </c>
      <c r="F3579" s="82" t="s">
        <v>2745</v>
      </c>
      <c r="G3579" t="s">
        <v>2310</v>
      </c>
      <c r="H3579" s="82" t="s">
        <v>3065</v>
      </c>
      <c r="I3579" t="s">
        <v>59</v>
      </c>
      <c r="J3579" s="82" t="s">
        <v>193</v>
      </c>
      <c r="K3579" t="s">
        <v>60</v>
      </c>
      <c r="L3579" t="s">
        <v>61</v>
      </c>
      <c r="M3579" s="82" t="s">
        <v>194</v>
      </c>
      <c r="N3579" t="s">
        <v>195</v>
      </c>
      <c r="O3579" s="82" t="s">
        <v>196</v>
      </c>
      <c r="P3579" s="82" t="s">
        <v>1156</v>
      </c>
      <c r="Q3579" s="82" t="s">
        <v>1157</v>
      </c>
      <c r="R3579" t="s">
        <v>131</v>
      </c>
      <c r="S3579" s="83">
        <v>228</v>
      </c>
      <c r="T3579" s="83">
        <v>241.70999999999998</v>
      </c>
      <c r="U3579" s="83">
        <v>-13.70999999999998</v>
      </c>
      <c r="V3579" s="83">
        <v>0</v>
      </c>
      <c r="W3579" s="83">
        <v>0</v>
      </c>
      <c r="X3579" s="83">
        <v>1.8618411218851707</v>
      </c>
      <c r="Y3579">
        <v>0</v>
      </c>
      <c r="Z3579" s="83">
        <v>-1.3709999999999987</v>
      </c>
      <c r="AA3579" s="83">
        <v>0.49084112188517182</v>
      </c>
    </row>
    <row r="3580" spans="1:27" x14ac:dyDescent="0.25">
      <c r="A3580" s="82" t="s">
        <v>1529</v>
      </c>
      <c r="B3580" s="82" t="s">
        <v>1529</v>
      </c>
      <c r="C3580" t="s">
        <v>3339</v>
      </c>
      <c r="D3580" s="82" t="s">
        <v>3340</v>
      </c>
      <c r="E3580" t="s">
        <v>3341</v>
      </c>
      <c r="F3580" s="82" t="s">
        <v>2745</v>
      </c>
      <c r="G3580" t="s">
        <v>2310</v>
      </c>
      <c r="H3580" s="82" t="s">
        <v>3065</v>
      </c>
      <c r="I3580" t="s">
        <v>59</v>
      </c>
      <c r="J3580" s="82" t="s">
        <v>193</v>
      </c>
      <c r="K3580" t="s">
        <v>60</v>
      </c>
      <c r="L3580" t="s">
        <v>61</v>
      </c>
      <c r="M3580" s="82" t="s">
        <v>194</v>
      </c>
      <c r="N3580" t="s">
        <v>199</v>
      </c>
      <c r="O3580" s="82" t="s">
        <v>200</v>
      </c>
      <c r="P3580" s="82" t="s">
        <v>201</v>
      </c>
      <c r="Q3580" s="82" t="s">
        <v>202</v>
      </c>
      <c r="R3580" t="s">
        <v>131</v>
      </c>
      <c r="S3580" s="83">
        <v>243.26999999999998</v>
      </c>
      <c r="T3580" s="83">
        <v>143.10000000000002</v>
      </c>
      <c r="U3580" s="83">
        <v>100.16999999999996</v>
      </c>
      <c r="V3580" s="83">
        <v>0</v>
      </c>
      <c r="W3580" s="83">
        <v>0</v>
      </c>
      <c r="X3580" s="83">
        <v>1.1022691015753092</v>
      </c>
      <c r="Y3580">
        <v>0</v>
      </c>
      <c r="Z3580" s="83">
        <v>10.016999999999996</v>
      </c>
      <c r="AA3580" s="83">
        <v>11.119269101575306</v>
      </c>
    </row>
    <row r="3581" spans="1:27" x14ac:dyDescent="0.25">
      <c r="A3581" s="82" t="s">
        <v>1529</v>
      </c>
      <c r="B3581" s="82" t="s">
        <v>1529</v>
      </c>
      <c r="C3581" t="s">
        <v>3339</v>
      </c>
      <c r="D3581" s="82" t="s">
        <v>3340</v>
      </c>
      <c r="E3581" t="s">
        <v>3341</v>
      </c>
      <c r="F3581" s="82" t="s">
        <v>2745</v>
      </c>
      <c r="G3581" t="s">
        <v>2310</v>
      </c>
      <c r="H3581" s="82" t="s">
        <v>3065</v>
      </c>
      <c r="I3581" t="s">
        <v>59</v>
      </c>
      <c r="J3581" s="82" t="s">
        <v>193</v>
      </c>
      <c r="K3581" t="s">
        <v>60</v>
      </c>
      <c r="L3581" t="s">
        <v>61</v>
      </c>
      <c r="M3581" s="82" t="s">
        <v>194</v>
      </c>
      <c r="N3581" t="s">
        <v>897</v>
      </c>
      <c r="O3581" s="82" t="s">
        <v>898</v>
      </c>
      <c r="P3581" s="82" t="s">
        <v>1914</v>
      </c>
      <c r="Q3581" s="82" t="s">
        <v>1915</v>
      </c>
      <c r="R3581" t="s">
        <v>131</v>
      </c>
      <c r="S3581" s="83">
        <v>0</v>
      </c>
      <c r="T3581" s="83">
        <v>220.1</v>
      </c>
      <c r="U3581" s="83">
        <v>-220.1</v>
      </c>
      <c r="V3581" s="83">
        <v>0</v>
      </c>
      <c r="W3581" s="83">
        <v>0</v>
      </c>
      <c r="X3581" s="83">
        <v>1.6953838522482567</v>
      </c>
      <c r="Y3581">
        <v>0</v>
      </c>
      <c r="Z3581" s="83">
        <v>-22.01</v>
      </c>
      <c r="AA3581" s="83">
        <v>-20.314616147751746</v>
      </c>
    </row>
    <row r="3582" spans="1:27" x14ac:dyDescent="0.25">
      <c r="A3582" s="82" t="s">
        <v>1529</v>
      </c>
      <c r="B3582" s="82" t="s">
        <v>1529</v>
      </c>
      <c r="C3582" t="s">
        <v>3339</v>
      </c>
      <c r="D3582" s="82" t="s">
        <v>3340</v>
      </c>
      <c r="E3582" t="s">
        <v>3341</v>
      </c>
      <c r="F3582" s="82" t="s">
        <v>2745</v>
      </c>
      <c r="G3582" t="s">
        <v>2310</v>
      </c>
      <c r="H3582" s="82" t="s">
        <v>3065</v>
      </c>
      <c r="I3582" t="s">
        <v>59</v>
      </c>
      <c r="J3582" s="82" t="s">
        <v>193</v>
      </c>
      <c r="K3582" t="s">
        <v>60</v>
      </c>
      <c r="L3582" t="s">
        <v>61</v>
      </c>
      <c r="M3582" s="82" t="s">
        <v>194</v>
      </c>
      <c r="N3582" t="s">
        <v>347</v>
      </c>
      <c r="O3582" s="82" t="s">
        <v>887</v>
      </c>
      <c r="P3582" s="82" t="s">
        <v>888</v>
      </c>
      <c r="Q3582" s="82" t="s">
        <v>889</v>
      </c>
      <c r="R3582" t="s">
        <v>131</v>
      </c>
      <c r="S3582" s="83">
        <v>20.819999999999993</v>
      </c>
      <c r="T3582" s="83">
        <v>34.14</v>
      </c>
      <c r="U3582" s="83">
        <v>-13.320000000000007</v>
      </c>
      <c r="V3582" s="83">
        <v>0</v>
      </c>
      <c r="W3582" s="83">
        <v>0</v>
      </c>
      <c r="X3582" s="83">
        <v>0.26297321542823937</v>
      </c>
      <c r="Y3582">
        <v>0</v>
      </c>
      <c r="Z3582" s="83">
        <v>-1.3320000000000007</v>
      </c>
      <c r="AA3582" s="83">
        <v>-1.0690267845717614</v>
      </c>
    </row>
    <row r="3583" spans="1:27" x14ac:dyDescent="0.25">
      <c r="A3583" s="82" t="s">
        <v>1529</v>
      </c>
      <c r="B3583" s="82" t="s">
        <v>1529</v>
      </c>
      <c r="C3583" t="s">
        <v>3339</v>
      </c>
      <c r="D3583" s="82" t="s">
        <v>3340</v>
      </c>
      <c r="E3583" t="s">
        <v>3341</v>
      </c>
      <c r="F3583" s="82" t="s">
        <v>2745</v>
      </c>
      <c r="G3583" t="s">
        <v>2310</v>
      </c>
      <c r="H3583" s="82" t="s">
        <v>3065</v>
      </c>
      <c r="I3583" t="s">
        <v>59</v>
      </c>
      <c r="J3583" s="82" t="s">
        <v>193</v>
      </c>
      <c r="K3583" t="s">
        <v>60</v>
      </c>
      <c r="L3583" t="s">
        <v>61</v>
      </c>
      <c r="M3583" s="82" t="s">
        <v>194</v>
      </c>
      <c r="N3583" t="s">
        <v>347</v>
      </c>
      <c r="O3583" s="82" t="s">
        <v>887</v>
      </c>
      <c r="P3583" s="82" t="s">
        <v>3112</v>
      </c>
      <c r="Q3583" s="82" t="s">
        <v>3685</v>
      </c>
      <c r="R3583" t="s">
        <v>131</v>
      </c>
      <c r="S3583" s="83">
        <v>13.9</v>
      </c>
      <c r="T3583" s="83">
        <v>30.38</v>
      </c>
      <c r="U3583" s="83">
        <v>-16.479999999999997</v>
      </c>
      <c r="V3583" s="83">
        <v>0</v>
      </c>
      <c r="W3583" s="83">
        <v>0</v>
      </c>
      <c r="X3583" s="83">
        <v>0.23401072890187205</v>
      </c>
      <c r="Y3583">
        <v>0</v>
      </c>
      <c r="Z3583" s="83">
        <v>-1.6480000000000001</v>
      </c>
      <c r="AA3583" s="83">
        <v>-1.4139892710981279</v>
      </c>
    </row>
    <row r="3584" spans="1:27" x14ac:dyDescent="0.25">
      <c r="A3584" s="82" t="s">
        <v>1529</v>
      </c>
      <c r="B3584" s="82" t="s">
        <v>1529</v>
      </c>
      <c r="C3584" t="s">
        <v>3339</v>
      </c>
      <c r="D3584" s="82" t="s">
        <v>3340</v>
      </c>
      <c r="E3584" t="s">
        <v>3341</v>
      </c>
      <c r="F3584" s="82" t="s">
        <v>2745</v>
      </c>
      <c r="G3584" t="s">
        <v>2310</v>
      </c>
      <c r="H3584" s="82" t="s">
        <v>3065</v>
      </c>
      <c r="I3584" t="s">
        <v>59</v>
      </c>
      <c r="J3584" s="82" t="s">
        <v>193</v>
      </c>
      <c r="K3584" t="s">
        <v>60</v>
      </c>
      <c r="L3584" t="s">
        <v>61</v>
      </c>
      <c r="M3584" s="82" t="s">
        <v>194</v>
      </c>
      <c r="N3584" t="s">
        <v>347</v>
      </c>
      <c r="O3584" s="82" t="s">
        <v>348</v>
      </c>
      <c r="P3584" s="82" t="s">
        <v>1158</v>
      </c>
      <c r="Q3584" s="82" t="s">
        <v>1159</v>
      </c>
      <c r="R3584" t="s">
        <v>131</v>
      </c>
      <c r="S3584" s="83">
        <v>291.72000000000003</v>
      </c>
      <c r="T3584" s="83">
        <v>473.34000000000003</v>
      </c>
      <c r="U3584" s="83">
        <v>-181.62</v>
      </c>
      <c r="V3584" s="83">
        <v>0</v>
      </c>
      <c r="W3584" s="83">
        <v>0</v>
      </c>
      <c r="X3584" s="83">
        <v>3.6460381309549739</v>
      </c>
      <c r="Y3584">
        <v>0</v>
      </c>
      <c r="Z3584" s="83">
        <v>-18.161999999999999</v>
      </c>
      <c r="AA3584" s="83">
        <v>-14.515961869045022</v>
      </c>
    </row>
    <row r="3585" spans="1:27" x14ac:dyDescent="0.25">
      <c r="A3585" s="82" t="s">
        <v>1529</v>
      </c>
      <c r="B3585" s="82" t="s">
        <v>1529</v>
      </c>
      <c r="C3585" t="s">
        <v>3339</v>
      </c>
      <c r="D3585" s="82" t="s">
        <v>3340</v>
      </c>
      <c r="E3585" t="s">
        <v>3341</v>
      </c>
      <c r="F3585" s="82" t="s">
        <v>2745</v>
      </c>
      <c r="G3585" t="s">
        <v>2310</v>
      </c>
      <c r="H3585" s="82" t="s">
        <v>3065</v>
      </c>
      <c r="I3585" t="s">
        <v>59</v>
      </c>
      <c r="J3585" s="82" t="s">
        <v>193</v>
      </c>
      <c r="K3585" t="s">
        <v>60</v>
      </c>
      <c r="L3585" t="s">
        <v>61</v>
      </c>
      <c r="M3585" s="82" t="s">
        <v>194</v>
      </c>
      <c r="N3585" t="s">
        <v>347</v>
      </c>
      <c r="O3585" s="82" t="s">
        <v>348</v>
      </c>
      <c r="P3585" s="82" t="s">
        <v>349</v>
      </c>
      <c r="Q3585" s="82" t="s">
        <v>350</v>
      </c>
      <c r="R3585" t="s">
        <v>131</v>
      </c>
      <c r="S3585" s="83">
        <v>404</v>
      </c>
      <c r="T3585" s="83">
        <v>0</v>
      </c>
      <c r="U3585" s="83">
        <v>404</v>
      </c>
      <c r="V3585" s="83">
        <v>0</v>
      </c>
      <c r="W3585" s="83">
        <v>0</v>
      </c>
      <c r="X3585" s="83">
        <v>0</v>
      </c>
      <c r="Y3585">
        <v>0</v>
      </c>
      <c r="Z3585" s="83">
        <v>40.400000000000006</v>
      </c>
      <c r="AA3585" s="83">
        <v>40.400000000000006</v>
      </c>
    </row>
    <row r="3586" spans="1:27" x14ac:dyDescent="0.25">
      <c r="A3586" s="82" t="s">
        <v>1529</v>
      </c>
      <c r="B3586" s="82" t="s">
        <v>1529</v>
      </c>
      <c r="C3586" t="s">
        <v>3339</v>
      </c>
      <c r="D3586" s="82" t="s">
        <v>3340</v>
      </c>
      <c r="E3586" t="s">
        <v>3341</v>
      </c>
      <c r="F3586" s="82" t="s">
        <v>2745</v>
      </c>
      <c r="G3586" t="s">
        <v>2310</v>
      </c>
      <c r="H3586" s="82" t="s">
        <v>3065</v>
      </c>
      <c r="I3586" t="s">
        <v>59</v>
      </c>
      <c r="J3586" s="82" t="s">
        <v>193</v>
      </c>
      <c r="K3586" t="s">
        <v>60</v>
      </c>
      <c r="L3586" t="s">
        <v>61</v>
      </c>
      <c r="M3586" s="82" t="s">
        <v>194</v>
      </c>
      <c r="N3586" t="s">
        <v>311</v>
      </c>
      <c r="O3586" s="82" t="s">
        <v>894</v>
      </c>
      <c r="P3586" s="82" t="s">
        <v>895</v>
      </c>
      <c r="Q3586" s="82" t="s">
        <v>896</v>
      </c>
      <c r="R3586" t="s">
        <v>131</v>
      </c>
      <c r="S3586" s="83">
        <v>13070.400000000001</v>
      </c>
      <c r="T3586" s="83">
        <v>12875.619999999999</v>
      </c>
      <c r="U3586" s="83">
        <v>194.78000000000247</v>
      </c>
      <c r="V3586" s="83">
        <v>0</v>
      </c>
      <c r="W3586" s="83">
        <v>0</v>
      </c>
      <c r="X3586" s="83">
        <v>99.178183715059973</v>
      </c>
      <c r="Y3586">
        <v>0</v>
      </c>
      <c r="Z3586" s="83">
        <v>19.478000000000065</v>
      </c>
      <c r="AA3586" s="83">
        <v>118.65618371506002</v>
      </c>
    </row>
    <row r="3587" spans="1:27" x14ac:dyDescent="0.25">
      <c r="A3587" s="82" t="s">
        <v>1529</v>
      </c>
      <c r="B3587" s="82" t="s">
        <v>1529</v>
      </c>
      <c r="C3587" t="s">
        <v>3339</v>
      </c>
      <c r="D3587" s="82" t="s">
        <v>3340</v>
      </c>
      <c r="E3587" t="s">
        <v>3341</v>
      </c>
      <c r="F3587" s="82" t="s">
        <v>2745</v>
      </c>
      <c r="G3587" t="s">
        <v>2310</v>
      </c>
      <c r="H3587" s="82" t="s">
        <v>3065</v>
      </c>
      <c r="I3587" t="s">
        <v>59</v>
      </c>
      <c r="J3587" s="82" t="s">
        <v>193</v>
      </c>
      <c r="K3587" t="s">
        <v>60</v>
      </c>
      <c r="L3587" t="s">
        <v>61</v>
      </c>
      <c r="M3587" s="82" t="s">
        <v>194</v>
      </c>
      <c r="N3587" t="s">
        <v>311</v>
      </c>
      <c r="O3587" s="82" t="s">
        <v>312</v>
      </c>
      <c r="P3587" s="82" t="s">
        <v>313</v>
      </c>
      <c r="Q3587" s="82" t="s">
        <v>314</v>
      </c>
      <c r="R3587" t="s">
        <v>131</v>
      </c>
      <c r="S3587" s="83">
        <v>72.56</v>
      </c>
      <c r="T3587" s="83">
        <v>219.48</v>
      </c>
      <c r="U3587" s="83">
        <v>-146.91999999999999</v>
      </c>
      <c r="V3587" s="83">
        <v>0</v>
      </c>
      <c r="W3587" s="83">
        <v>0</v>
      </c>
      <c r="X3587" s="83">
        <v>1.690608123086994</v>
      </c>
      <c r="Y3587">
        <v>0</v>
      </c>
      <c r="Z3587" s="83">
        <v>-14.692</v>
      </c>
      <c r="AA3587" s="83">
        <v>-13.001391876913004</v>
      </c>
    </row>
    <row r="3588" spans="1:27" x14ac:dyDescent="0.25">
      <c r="A3588" s="82" t="s">
        <v>1529</v>
      </c>
      <c r="B3588" s="82" t="s">
        <v>1529</v>
      </c>
      <c r="C3588" t="s">
        <v>3339</v>
      </c>
      <c r="D3588" s="82" t="s">
        <v>3340</v>
      </c>
      <c r="E3588" t="s">
        <v>3341</v>
      </c>
      <c r="F3588" s="82" t="s">
        <v>2745</v>
      </c>
      <c r="G3588" t="s">
        <v>2310</v>
      </c>
      <c r="H3588" s="82" t="s">
        <v>3065</v>
      </c>
      <c r="I3588" t="s">
        <v>59</v>
      </c>
      <c r="J3588" s="82" t="s">
        <v>193</v>
      </c>
      <c r="K3588" t="s">
        <v>60</v>
      </c>
      <c r="L3588" t="s">
        <v>61</v>
      </c>
      <c r="M3588" s="82" t="s">
        <v>194</v>
      </c>
      <c r="N3588" t="s">
        <v>1916</v>
      </c>
      <c r="O3588" s="82" t="s">
        <v>1495</v>
      </c>
      <c r="P3588" s="82" t="s">
        <v>1923</v>
      </c>
      <c r="Q3588" s="82" t="s">
        <v>1924</v>
      </c>
      <c r="R3588" t="s">
        <v>131</v>
      </c>
      <c r="S3588" s="83">
        <v>405.6</v>
      </c>
      <c r="T3588" s="83">
        <v>572.80000000000007</v>
      </c>
      <c r="U3588" s="83">
        <v>-167.20000000000005</v>
      </c>
      <c r="V3588" s="83">
        <v>0</v>
      </c>
      <c r="W3588" s="83">
        <v>0</v>
      </c>
      <c r="X3588" s="83">
        <v>4.4121575218891484</v>
      </c>
      <c r="Y3588">
        <v>0</v>
      </c>
      <c r="Z3588" s="83">
        <v>-16.72</v>
      </c>
      <c r="AA3588" s="83">
        <v>-12.30784247811085</v>
      </c>
    </row>
    <row r="3589" spans="1:27" x14ac:dyDescent="0.25">
      <c r="A3589" s="82" t="s">
        <v>1529</v>
      </c>
      <c r="B3589" s="82" t="s">
        <v>1529</v>
      </c>
      <c r="C3589" t="s">
        <v>3339</v>
      </c>
      <c r="D3589" s="82" t="s">
        <v>3340</v>
      </c>
      <c r="E3589" t="s">
        <v>3341</v>
      </c>
      <c r="F3589" s="82" t="s">
        <v>2745</v>
      </c>
      <c r="G3589" t="s">
        <v>2310</v>
      </c>
      <c r="H3589" s="82" t="s">
        <v>3065</v>
      </c>
      <c r="I3589" t="s">
        <v>59</v>
      </c>
      <c r="J3589" s="82" t="s">
        <v>193</v>
      </c>
      <c r="K3589" t="s">
        <v>60</v>
      </c>
      <c r="L3589" t="s">
        <v>61</v>
      </c>
      <c r="M3589" s="82" t="s">
        <v>194</v>
      </c>
      <c r="N3589" t="s">
        <v>1916</v>
      </c>
      <c r="O3589" s="82" t="s">
        <v>1495</v>
      </c>
      <c r="P3589" s="82" t="s">
        <v>1919</v>
      </c>
      <c r="Q3589" s="82" t="s">
        <v>1920</v>
      </c>
      <c r="R3589" t="s">
        <v>131</v>
      </c>
      <c r="S3589" s="83">
        <v>0</v>
      </c>
      <c r="T3589" s="83">
        <v>32.549999999999997</v>
      </c>
      <c r="U3589" s="83">
        <v>-32.549999999999997</v>
      </c>
      <c r="V3589" s="83">
        <v>0</v>
      </c>
      <c r="W3589" s="83">
        <v>0</v>
      </c>
      <c r="X3589" s="83">
        <v>0.25072578096629144</v>
      </c>
      <c r="Y3589">
        <v>0</v>
      </c>
      <c r="Z3589" s="83">
        <v>-3.2549999999999999</v>
      </c>
      <c r="AA3589" s="83">
        <v>-3.0042742190337086</v>
      </c>
    </row>
    <row r="3590" spans="1:27" x14ac:dyDescent="0.25">
      <c r="A3590" s="82" t="s">
        <v>1529</v>
      </c>
      <c r="B3590" s="82" t="s">
        <v>1529</v>
      </c>
      <c r="C3590" t="s">
        <v>3339</v>
      </c>
      <c r="D3590" s="82" t="s">
        <v>3340</v>
      </c>
      <c r="E3590" t="s">
        <v>3341</v>
      </c>
      <c r="F3590" s="82" t="s">
        <v>2745</v>
      </c>
      <c r="G3590" t="s">
        <v>2310</v>
      </c>
      <c r="H3590" s="82" t="s">
        <v>3065</v>
      </c>
      <c r="I3590" t="s">
        <v>59</v>
      </c>
      <c r="J3590" s="82" t="s">
        <v>193</v>
      </c>
      <c r="K3590" t="s">
        <v>62</v>
      </c>
      <c r="L3590" t="s">
        <v>63</v>
      </c>
      <c r="M3590" s="82" t="s">
        <v>351</v>
      </c>
      <c r="N3590" t="s">
        <v>352</v>
      </c>
      <c r="O3590" s="82" t="s">
        <v>353</v>
      </c>
      <c r="P3590" s="82" t="s">
        <v>354</v>
      </c>
      <c r="Q3590" s="82" t="s">
        <v>355</v>
      </c>
      <c r="R3590" t="s">
        <v>131</v>
      </c>
      <c r="S3590" s="83">
        <v>0</v>
      </c>
      <c r="T3590" s="83">
        <v>372.24</v>
      </c>
      <c r="U3590" s="83">
        <v>-372.24</v>
      </c>
      <c r="V3590" s="83">
        <v>0</v>
      </c>
      <c r="W3590" s="83">
        <v>0</v>
      </c>
      <c r="X3590" s="83">
        <v>2.8672861661103637</v>
      </c>
      <c r="Y3590">
        <v>0</v>
      </c>
      <c r="Z3590" s="83">
        <v>-37.224000000000004</v>
      </c>
      <c r="AA3590" s="83">
        <v>-34.356713833889643</v>
      </c>
    </row>
    <row r="3591" spans="1:27" x14ac:dyDescent="0.25">
      <c r="A3591" s="82" t="s">
        <v>1529</v>
      </c>
      <c r="B3591" s="82" t="s">
        <v>1529</v>
      </c>
      <c r="C3591" t="s">
        <v>3339</v>
      </c>
      <c r="D3591" s="82" t="s">
        <v>3340</v>
      </c>
      <c r="E3591" t="s">
        <v>3341</v>
      </c>
      <c r="F3591" s="82" t="s">
        <v>2745</v>
      </c>
      <c r="G3591" t="s">
        <v>2310</v>
      </c>
      <c r="H3591" s="82" t="s">
        <v>3065</v>
      </c>
      <c r="I3591" t="s">
        <v>59</v>
      </c>
      <c r="J3591" s="82" t="s">
        <v>193</v>
      </c>
      <c r="K3591" t="s">
        <v>62</v>
      </c>
      <c r="L3591" t="s">
        <v>63</v>
      </c>
      <c r="M3591" s="82" t="s">
        <v>351</v>
      </c>
      <c r="N3591" t="s">
        <v>352</v>
      </c>
      <c r="O3591" s="82" t="s">
        <v>353</v>
      </c>
      <c r="P3591" s="82" t="s">
        <v>3344</v>
      </c>
      <c r="Q3591" s="82" t="s">
        <v>355</v>
      </c>
      <c r="R3591" t="s">
        <v>131</v>
      </c>
      <c r="S3591" s="83">
        <v>0</v>
      </c>
      <c r="T3591" s="83">
        <v>0.77</v>
      </c>
      <c r="U3591" s="83">
        <v>-0.77</v>
      </c>
      <c r="V3591" s="83">
        <v>0</v>
      </c>
      <c r="W3591" s="83">
        <v>0</v>
      </c>
      <c r="X3591" s="83">
        <v>5.9311475067294755E-3</v>
      </c>
      <c r="Y3591">
        <v>0</v>
      </c>
      <c r="Z3591" s="83">
        <v>-7.7000000000000013E-2</v>
      </c>
      <c r="AA3591" s="83">
        <v>-7.1068852493270537E-2</v>
      </c>
    </row>
    <row r="3592" spans="1:27" x14ac:dyDescent="0.25">
      <c r="A3592" s="82" t="s">
        <v>1529</v>
      </c>
      <c r="B3592" s="82" t="s">
        <v>1529</v>
      </c>
      <c r="C3592" t="s">
        <v>3339</v>
      </c>
      <c r="D3592" s="82" t="s">
        <v>3340</v>
      </c>
      <c r="E3592" t="s">
        <v>3341</v>
      </c>
      <c r="F3592" s="82" t="s">
        <v>2745</v>
      </c>
      <c r="G3592" t="s">
        <v>2310</v>
      </c>
      <c r="H3592" s="82" t="s">
        <v>3065</v>
      </c>
      <c r="I3592" t="s">
        <v>59</v>
      </c>
      <c r="J3592" s="82" t="s">
        <v>193</v>
      </c>
      <c r="K3592" t="s">
        <v>62</v>
      </c>
      <c r="L3592" t="s">
        <v>63</v>
      </c>
      <c r="M3592" s="82" t="s">
        <v>1168</v>
      </c>
      <c r="N3592" t="s">
        <v>1169</v>
      </c>
      <c r="O3592" s="82" t="s">
        <v>1170</v>
      </c>
      <c r="P3592" s="82" t="s">
        <v>1171</v>
      </c>
      <c r="Q3592" s="82" t="s">
        <v>1172</v>
      </c>
      <c r="R3592" t="s">
        <v>131</v>
      </c>
      <c r="S3592" s="83">
        <v>2311.0500000000002</v>
      </c>
      <c r="T3592" s="83">
        <v>2499.9499999999998</v>
      </c>
      <c r="U3592" s="83">
        <v>-188.89999999999964</v>
      </c>
      <c r="V3592" s="83">
        <v>0</v>
      </c>
      <c r="W3592" s="83">
        <v>0</v>
      </c>
      <c r="X3592" s="83">
        <v>19.256587284997856</v>
      </c>
      <c r="Y3592">
        <v>0</v>
      </c>
      <c r="Z3592" s="83">
        <v>-18.889999999999958</v>
      </c>
      <c r="AA3592" s="83">
        <v>0.36658728499787685</v>
      </c>
    </row>
    <row r="3593" spans="1:27" x14ac:dyDescent="0.25">
      <c r="A3593" s="82" t="s">
        <v>1529</v>
      </c>
      <c r="B3593" s="82" t="s">
        <v>1529</v>
      </c>
      <c r="C3593" t="s">
        <v>3339</v>
      </c>
      <c r="D3593" s="82" t="s">
        <v>3340</v>
      </c>
      <c r="E3593" t="s">
        <v>3341</v>
      </c>
      <c r="F3593" s="82" t="s">
        <v>2745</v>
      </c>
      <c r="G3593" t="s">
        <v>2310</v>
      </c>
      <c r="H3593" s="82" t="s">
        <v>3065</v>
      </c>
      <c r="I3593" t="s">
        <v>59</v>
      </c>
      <c r="J3593" s="82" t="s">
        <v>193</v>
      </c>
      <c r="K3593" t="s">
        <v>62</v>
      </c>
      <c r="L3593" t="s">
        <v>63</v>
      </c>
      <c r="M3593" s="82" t="s">
        <v>665</v>
      </c>
      <c r="N3593" t="s">
        <v>666</v>
      </c>
      <c r="O3593" s="82" t="s">
        <v>667</v>
      </c>
      <c r="P3593" s="82" t="s">
        <v>668</v>
      </c>
      <c r="Q3593" s="82" t="s">
        <v>669</v>
      </c>
      <c r="R3593" t="s">
        <v>131</v>
      </c>
      <c r="S3593" s="83">
        <v>576</v>
      </c>
      <c r="T3593" s="83">
        <v>1435.2</v>
      </c>
      <c r="U3593" s="83">
        <v>-859.2</v>
      </c>
      <c r="V3593" s="83">
        <v>0</v>
      </c>
      <c r="W3593" s="83">
        <v>0</v>
      </c>
      <c r="X3593" s="83">
        <v>11.055042729426161</v>
      </c>
      <c r="Y3593">
        <v>0</v>
      </c>
      <c r="Z3593" s="83">
        <v>-85.920000000000016</v>
      </c>
      <c r="AA3593" s="83">
        <v>-74.864957270573854</v>
      </c>
    </row>
    <row r="3594" spans="1:27" x14ac:dyDescent="0.25">
      <c r="A3594" s="82" t="s">
        <v>1529</v>
      </c>
      <c r="B3594" s="82" t="s">
        <v>1529</v>
      </c>
      <c r="C3594" t="s">
        <v>3339</v>
      </c>
      <c r="D3594" s="82" t="s">
        <v>3340</v>
      </c>
      <c r="E3594" t="s">
        <v>3341</v>
      </c>
      <c r="F3594" s="82" t="s">
        <v>2745</v>
      </c>
      <c r="G3594" t="s">
        <v>2310</v>
      </c>
      <c r="H3594" s="82" t="s">
        <v>3065</v>
      </c>
      <c r="I3594" t="s">
        <v>59</v>
      </c>
      <c r="J3594" s="82" t="s">
        <v>193</v>
      </c>
      <c r="K3594" t="s">
        <v>62</v>
      </c>
      <c r="L3594" t="s">
        <v>63</v>
      </c>
      <c r="M3594" s="82" t="s">
        <v>665</v>
      </c>
      <c r="N3594" t="s">
        <v>666</v>
      </c>
      <c r="O3594" s="82" t="s">
        <v>667</v>
      </c>
      <c r="P3594" s="82" t="s">
        <v>670</v>
      </c>
      <c r="Q3594" s="82" t="s">
        <v>671</v>
      </c>
      <c r="R3594" t="s">
        <v>131</v>
      </c>
      <c r="S3594" s="83">
        <v>0</v>
      </c>
      <c r="T3594" s="83">
        <v>240</v>
      </c>
      <c r="U3594" s="83">
        <v>-240</v>
      </c>
      <c r="V3594" s="83">
        <v>0</v>
      </c>
      <c r="W3594" s="83">
        <v>0</v>
      </c>
      <c r="X3594" s="83">
        <v>1.8486693527468494</v>
      </c>
      <c r="Y3594">
        <v>0</v>
      </c>
      <c r="Z3594" s="83">
        <v>-24</v>
      </c>
      <c r="AA3594" s="83">
        <v>-22.15133064725315</v>
      </c>
    </row>
    <row r="3595" spans="1:27" x14ac:dyDescent="0.25">
      <c r="A3595" s="82" t="s">
        <v>1529</v>
      </c>
      <c r="B3595" s="82" t="s">
        <v>1529</v>
      </c>
      <c r="C3595" t="s">
        <v>3339</v>
      </c>
      <c r="D3595" s="82" t="s">
        <v>3340</v>
      </c>
      <c r="E3595" t="s">
        <v>3341</v>
      </c>
      <c r="F3595" s="82" t="s">
        <v>2745</v>
      </c>
      <c r="G3595" t="s">
        <v>2310</v>
      </c>
      <c r="H3595" s="82" t="s">
        <v>3065</v>
      </c>
      <c r="I3595" t="s">
        <v>59</v>
      </c>
      <c r="J3595" s="82" t="s">
        <v>193</v>
      </c>
      <c r="K3595" t="s">
        <v>62</v>
      </c>
      <c r="L3595" t="s">
        <v>63</v>
      </c>
      <c r="M3595" s="82" t="s">
        <v>660</v>
      </c>
      <c r="N3595" t="s">
        <v>661</v>
      </c>
      <c r="O3595" s="82" t="s">
        <v>662</v>
      </c>
      <c r="P3595" s="82" t="s">
        <v>1037</v>
      </c>
      <c r="Q3595" s="82" t="s">
        <v>1038</v>
      </c>
      <c r="R3595" t="s">
        <v>131</v>
      </c>
      <c r="S3595" s="83">
        <v>265.64</v>
      </c>
      <c r="T3595" s="83">
        <v>1323.5399999999997</v>
      </c>
      <c r="U3595" s="83">
        <v>-1057.8999999999996</v>
      </c>
      <c r="V3595" s="83">
        <v>0</v>
      </c>
      <c r="W3595" s="83">
        <v>0</v>
      </c>
      <c r="X3595" s="83">
        <v>10.194949313060686</v>
      </c>
      <c r="Y3595">
        <v>0</v>
      </c>
      <c r="Z3595" s="83">
        <v>-105.78999999999999</v>
      </c>
      <c r="AA3595" s="83">
        <v>-95.595050686939288</v>
      </c>
    </row>
    <row r="3596" spans="1:27" x14ac:dyDescent="0.25">
      <c r="A3596" s="82" t="s">
        <v>1529</v>
      </c>
      <c r="B3596" s="82" t="s">
        <v>1529</v>
      </c>
      <c r="C3596" t="s">
        <v>3339</v>
      </c>
      <c r="D3596" s="82" t="s">
        <v>3340</v>
      </c>
      <c r="E3596" t="s">
        <v>3341</v>
      </c>
      <c r="F3596" s="82" t="s">
        <v>2745</v>
      </c>
      <c r="G3596" t="s">
        <v>2310</v>
      </c>
      <c r="H3596" s="82" t="s">
        <v>3065</v>
      </c>
      <c r="I3596" t="s">
        <v>59</v>
      </c>
      <c r="J3596" s="82" t="s">
        <v>193</v>
      </c>
      <c r="K3596" t="s">
        <v>62</v>
      </c>
      <c r="L3596" t="s">
        <v>63</v>
      </c>
      <c r="M3596" s="82" t="s">
        <v>660</v>
      </c>
      <c r="N3596" t="s">
        <v>661</v>
      </c>
      <c r="O3596" s="82" t="s">
        <v>662</v>
      </c>
      <c r="P3596" s="82" t="s">
        <v>663</v>
      </c>
      <c r="Q3596" s="82" t="s">
        <v>664</v>
      </c>
      <c r="R3596" t="s">
        <v>131</v>
      </c>
      <c r="S3596" s="83">
        <v>34001.420000000006</v>
      </c>
      <c r="T3596" s="83">
        <v>26957.53</v>
      </c>
      <c r="U3596" s="83">
        <v>7043.8900000000067</v>
      </c>
      <c r="V3596" s="83">
        <v>0</v>
      </c>
      <c r="W3596" s="83">
        <v>0</v>
      </c>
      <c r="X3596" s="83">
        <v>207.64816473647411</v>
      </c>
      <c r="Y3596">
        <v>0</v>
      </c>
      <c r="Z3596" s="83">
        <v>704.38900000000058</v>
      </c>
      <c r="AA3596" s="83">
        <v>912.03716473647501</v>
      </c>
    </row>
    <row r="3597" spans="1:27" x14ac:dyDescent="0.25">
      <c r="A3597" s="82" t="s">
        <v>1529</v>
      </c>
      <c r="B3597" s="82" t="s">
        <v>1529</v>
      </c>
      <c r="C3597" t="s">
        <v>3339</v>
      </c>
      <c r="D3597" s="82" t="s">
        <v>3340</v>
      </c>
      <c r="E3597" t="s">
        <v>3341</v>
      </c>
      <c r="F3597" s="82" t="s">
        <v>2745</v>
      </c>
      <c r="G3597" t="s">
        <v>2310</v>
      </c>
      <c r="H3597" s="82" t="s">
        <v>3065</v>
      </c>
      <c r="I3597" t="s">
        <v>59</v>
      </c>
      <c r="J3597" s="82" t="s">
        <v>193</v>
      </c>
      <c r="K3597" t="s">
        <v>62</v>
      </c>
      <c r="L3597" t="s">
        <v>63</v>
      </c>
      <c r="M3597" s="82" t="s">
        <v>660</v>
      </c>
      <c r="N3597" t="s">
        <v>661</v>
      </c>
      <c r="O3597" s="82" t="s">
        <v>662</v>
      </c>
      <c r="P3597" s="82" t="s">
        <v>1166</v>
      </c>
      <c r="Q3597" s="82" t="s">
        <v>1167</v>
      </c>
      <c r="R3597" t="s">
        <v>131</v>
      </c>
      <c r="S3597" s="83">
        <v>33204.5</v>
      </c>
      <c r="T3597" s="83">
        <v>34767.24</v>
      </c>
      <c r="U3597" s="83">
        <v>-1562.739999999998</v>
      </c>
      <c r="V3597" s="83">
        <v>0</v>
      </c>
      <c r="W3597" s="83">
        <v>0</v>
      </c>
      <c r="X3597" s="83">
        <v>267.80471278164322</v>
      </c>
      <c r="Y3597">
        <v>0</v>
      </c>
      <c r="Z3597" s="83">
        <v>-156.27400000000034</v>
      </c>
      <c r="AA3597" s="83">
        <v>111.53071278164271</v>
      </c>
    </row>
    <row r="3598" spans="1:27" x14ac:dyDescent="0.25">
      <c r="A3598" s="82" t="s">
        <v>1529</v>
      </c>
      <c r="B3598" s="82" t="s">
        <v>1529</v>
      </c>
      <c r="C3598" t="s">
        <v>3339</v>
      </c>
      <c r="D3598" s="82" t="s">
        <v>3340</v>
      </c>
      <c r="E3598" t="s">
        <v>3341</v>
      </c>
      <c r="F3598" s="82" t="s">
        <v>2745</v>
      </c>
      <c r="G3598" t="s">
        <v>2310</v>
      </c>
      <c r="H3598" s="82" t="s">
        <v>3065</v>
      </c>
      <c r="I3598" t="s">
        <v>59</v>
      </c>
      <c r="J3598" s="82" t="s">
        <v>193</v>
      </c>
      <c r="K3598" t="s">
        <v>62</v>
      </c>
      <c r="L3598" t="s">
        <v>63</v>
      </c>
      <c r="M3598" s="82" t="s">
        <v>660</v>
      </c>
      <c r="N3598" t="s">
        <v>661</v>
      </c>
      <c r="O3598" s="82" t="s">
        <v>662</v>
      </c>
      <c r="P3598" s="82" t="s">
        <v>2174</v>
      </c>
      <c r="Q3598" s="82" t="s">
        <v>2175</v>
      </c>
      <c r="R3598" t="s">
        <v>131</v>
      </c>
      <c r="S3598" s="83">
        <v>634.4</v>
      </c>
      <c r="T3598" s="83">
        <v>634.4</v>
      </c>
      <c r="U3598" s="83">
        <v>0</v>
      </c>
      <c r="V3598" s="83">
        <v>0</v>
      </c>
      <c r="W3598" s="83">
        <v>0</v>
      </c>
      <c r="X3598" s="83">
        <v>4.8866493224275063</v>
      </c>
      <c r="Y3598">
        <v>0</v>
      </c>
      <c r="Z3598" s="83">
        <v>0</v>
      </c>
      <c r="AA3598" s="83">
        <v>4.8866493224275089</v>
      </c>
    </row>
    <row r="3599" spans="1:27" x14ac:dyDescent="0.25">
      <c r="A3599" s="82" t="s">
        <v>1529</v>
      </c>
      <c r="B3599" s="82" t="s">
        <v>1529</v>
      </c>
      <c r="C3599" t="s">
        <v>3339</v>
      </c>
      <c r="D3599" s="82" t="s">
        <v>3340</v>
      </c>
      <c r="E3599" t="s">
        <v>3341</v>
      </c>
      <c r="F3599" s="82" t="s">
        <v>2745</v>
      </c>
      <c r="G3599" t="s">
        <v>2310</v>
      </c>
      <c r="H3599" s="82" t="s">
        <v>3065</v>
      </c>
      <c r="I3599" t="s">
        <v>59</v>
      </c>
      <c r="J3599" s="82" t="s">
        <v>193</v>
      </c>
      <c r="K3599" t="s">
        <v>62</v>
      </c>
      <c r="L3599" t="s">
        <v>63</v>
      </c>
      <c r="M3599" s="82" t="s">
        <v>660</v>
      </c>
      <c r="N3599" t="s">
        <v>661</v>
      </c>
      <c r="O3599" s="82" t="s">
        <v>662</v>
      </c>
      <c r="P3599" s="82" t="s">
        <v>4057</v>
      </c>
      <c r="Q3599" s="82" t="s">
        <v>4058</v>
      </c>
      <c r="R3599" t="s">
        <v>131</v>
      </c>
      <c r="S3599" s="83">
        <v>0</v>
      </c>
      <c r="T3599" s="83">
        <v>317.2</v>
      </c>
      <c r="U3599" s="83">
        <v>-317.2</v>
      </c>
      <c r="V3599" s="83">
        <v>0</v>
      </c>
      <c r="W3599" s="83">
        <v>0</v>
      </c>
      <c r="X3599" s="83">
        <v>2.4433246612137531</v>
      </c>
      <c r="Y3599">
        <v>0</v>
      </c>
      <c r="Z3599" s="83">
        <v>-31.72</v>
      </c>
      <c r="AA3599" s="83">
        <v>-29.276675338786244</v>
      </c>
    </row>
    <row r="3600" spans="1:27" x14ac:dyDescent="0.25">
      <c r="A3600" s="82" t="s">
        <v>1529</v>
      </c>
      <c r="B3600" s="82" t="s">
        <v>1529</v>
      </c>
      <c r="C3600" t="s">
        <v>3339</v>
      </c>
      <c r="D3600" s="82" t="s">
        <v>3340</v>
      </c>
      <c r="E3600" t="s">
        <v>3341</v>
      </c>
      <c r="F3600" s="82" t="s">
        <v>2745</v>
      </c>
      <c r="G3600" t="s">
        <v>2310</v>
      </c>
      <c r="H3600" s="82" t="s">
        <v>3065</v>
      </c>
      <c r="I3600" t="s">
        <v>59</v>
      </c>
      <c r="J3600" s="82" t="s">
        <v>193</v>
      </c>
      <c r="K3600" t="s">
        <v>62</v>
      </c>
      <c r="L3600" t="s">
        <v>63</v>
      </c>
      <c r="M3600" s="82" t="s">
        <v>660</v>
      </c>
      <c r="N3600" t="s">
        <v>1023</v>
      </c>
      <c r="O3600" s="82" t="s">
        <v>1024</v>
      </c>
      <c r="P3600" s="82" t="s">
        <v>1164</v>
      </c>
      <c r="Q3600" s="82" t="s">
        <v>1165</v>
      </c>
      <c r="R3600" t="s">
        <v>131</v>
      </c>
      <c r="S3600" s="83">
        <v>205.2</v>
      </c>
      <c r="T3600" s="83">
        <v>164.16</v>
      </c>
      <c r="U3600" s="83">
        <v>41.039999999999992</v>
      </c>
      <c r="V3600" s="83">
        <v>0</v>
      </c>
      <c r="W3600" s="83">
        <v>0</v>
      </c>
      <c r="X3600" s="83">
        <v>1.2644898372788449</v>
      </c>
      <c r="Y3600">
        <v>0</v>
      </c>
      <c r="Z3600" s="83">
        <v>4.1039999999999992</v>
      </c>
      <c r="AA3600" s="83">
        <v>5.3684898372788439</v>
      </c>
    </row>
    <row r="3601" spans="1:27" x14ac:dyDescent="0.25">
      <c r="A3601" s="82" t="s">
        <v>1529</v>
      </c>
      <c r="B3601" s="82" t="s">
        <v>1529</v>
      </c>
      <c r="C3601" t="s">
        <v>3339</v>
      </c>
      <c r="D3601" s="82" t="s">
        <v>3340</v>
      </c>
      <c r="E3601" t="s">
        <v>3341</v>
      </c>
      <c r="F3601" s="82" t="s">
        <v>2745</v>
      </c>
      <c r="G3601" t="s">
        <v>2310</v>
      </c>
      <c r="H3601" s="82" t="s">
        <v>3065</v>
      </c>
      <c r="I3601" t="s">
        <v>59</v>
      </c>
      <c r="J3601" s="82" t="s">
        <v>193</v>
      </c>
      <c r="K3601" t="s">
        <v>62</v>
      </c>
      <c r="L3601" t="s">
        <v>63</v>
      </c>
      <c r="M3601" s="82" t="s">
        <v>660</v>
      </c>
      <c r="N3601" t="s">
        <v>1023</v>
      </c>
      <c r="O3601" s="82" t="s">
        <v>1024</v>
      </c>
      <c r="P3601" s="82" t="s">
        <v>1925</v>
      </c>
      <c r="Q3601" s="82" t="s">
        <v>1926</v>
      </c>
      <c r="R3601" t="s">
        <v>131</v>
      </c>
      <c r="S3601" s="83">
        <v>221</v>
      </c>
      <c r="T3601" s="83">
        <v>0</v>
      </c>
      <c r="U3601" s="83">
        <v>221</v>
      </c>
      <c r="V3601" s="83">
        <v>0</v>
      </c>
      <c r="W3601" s="83">
        <v>0</v>
      </c>
      <c r="X3601" s="83">
        <v>0</v>
      </c>
      <c r="Y3601">
        <v>0</v>
      </c>
      <c r="Z3601" s="83">
        <v>22.1</v>
      </c>
      <c r="AA3601" s="83">
        <v>22.1</v>
      </c>
    </row>
    <row r="3602" spans="1:27" x14ac:dyDescent="0.25">
      <c r="A3602" s="82" t="s">
        <v>1529</v>
      </c>
      <c r="B3602" s="82" t="s">
        <v>1529</v>
      </c>
      <c r="C3602" t="s">
        <v>3339</v>
      </c>
      <c r="D3602" s="82" t="s">
        <v>3340</v>
      </c>
      <c r="E3602" t="s">
        <v>3341</v>
      </c>
      <c r="F3602" s="82" t="s">
        <v>2745</v>
      </c>
      <c r="G3602" t="s">
        <v>2310</v>
      </c>
      <c r="H3602" s="82" t="s">
        <v>3065</v>
      </c>
      <c r="I3602" t="s">
        <v>59</v>
      </c>
      <c r="J3602" s="82" t="s">
        <v>193</v>
      </c>
      <c r="K3602" t="s">
        <v>62</v>
      </c>
      <c r="L3602" t="s">
        <v>63</v>
      </c>
      <c r="M3602" s="82" t="s">
        <v>660</v>
      </c>
      <c r="N3602" t="s">
        <v>1927</v>
      </c>
      <c r="O3602" s="82" t="s">
        <v>1497</v>
      </c>
      <c r="P3602" s="82" t="s">
        <v>2342</v>
      </c>
      <c r="Q3602" s="82" t="s">
        <v>2343</v>
      </c>
      <c r="R3602" t="s">
        <v>131</v>
      </c>
      <c r="S3602" s="83">
        <v>281.64</v>
      </c>
      <c r="T3602" s="83">
        <v>294</v>
      </c>
      <c r="U3602" s="83">
        <v>-12.360000000000014</v>
      </c>
      <c r="V3602" s="83">
        <v>0</v>
      </c>
      <c r="W3602" s="83">
        <v>0</v>
      </c>
      <c r="X3602" s="83">
        <v>2.2646199571148911</v>
      </c>
      <c r="Y3602">
        <v>0</v>
      </c>
      <c r="Z3602" s="83">
        <v>-1.2360000000000007</v>
      </c>
      <c r="AA3602" s="83">
        <v>1.0286199571148913</v>
      </c>
    </row>
    <row r="3603" spans="1:27" x14ac:dyDescent="0.25">
      <c r="A3603" s="82" t="s">
        <v>1529</v>
      </c>
      <c r="B3603" s="82" t="s">
        <v>1529</v>
      </c>
      <c r="C3603" t="s">
        <v>3339</v>
      </c>
      <c r="D3603" s="82" t="s">
        <v>3340</v>
      </c>
      <c r="E3603" t="s">
        <v>3341</v>
      </c>
      <c r="F3603" s="82" t="s">
        <v>2745</v>
      </c>
      <c r="G3603" t="s">
        <v>2310</v>
      </c>
      <c r="H3603" s="82" t="s">
        <v>3065</v>
      </c>
      <c r="I3603" t="s">
        <v>59</v>
      </c>
      <c r="J3603" s="82" t="s">
        <v>193</v>
      </c>
      <c r="K3603" t="s">
        <v>62</v>
      </c>
      <c r="L3603" t="s">
        <v>63</v>
      </c>
      <c r="M3603" s="82" t="s">
        <v>391</v>
      </c>
      <c r="N3603" t="s">
        <v>392</v>
      </c>
      <c r="O3603" s="82" t="s">
        <v>393</v>
      </c>
      <c r="P3603" s="82" t="s">
        <v>394</v>
      </c>
      <c r="Q3603" s="82" t="s">
        <v>395</v>
      </c>
      <c r="R3603" t="s">
        <v>131</v>
      </c>
      <c r="S3603" s="83">
        <v>1100</v>
      </c>
      <c r="T3603" s="83">
        <v>0</v>
      </c>
      <c r="U3603" s="83">
        <v>1100</v>
      </c>
      <c r="V3603" s="83">
        <v>0</v>
      </c>
      <c r="W3603" s="83">
        <v>0</v>
      </c>
      <c r="X3603" s="83">
        <v>0</v>
      </c>
      <c r="Y3603">
        <v>0</v>
      </c>
      <c r="Z3603" s="83">
        <v>110</v>
      </c>
      <c r="AA3603" s="83">
        <v>110</v>
      </c>
    </row>
    <row r="3604" spans="1:27" x14ac:dyDescent="0.25">
      <c r="A3604" s="82" t="s">
        <v>1529</v>
      </c>
      <c r="B3604" s="82" t="s">
        <v>1529</v>
      </c>
      <c r="C3604" t="s">
        <v>3339</v>
      </c>
      <c r="D3604" s="82" t="s">
        <v>3340</v>
      </c>
      <c r="E3604" t="s">
        <v>3341</v>
      </c>
      <c r="F3604" s="82" t="s">
        <v>2745</v>
      </c>
      <c r="G3604" t="s">
        <v>2310</v>
      </c>
      <c r="H3604" s="82" t="s">
        <v>3065</v>
      </c>
      <c r="I3604" t="s">
        <v>59</v>
      </c>
      <c r="J3604" s="82" t="s">
        <v>193</v>
      </c>
      <c r="K3604" t="s">
        <v>64</v>
      </c>
      <c r="L3604" t="s">
        <v>65</v>
      </c>
      <c r="M3604" s="82" t="s">
        <v>315</v>
      </c>
      <c r="N3604" t="s">
        <v>1194</v>
      </c>
      <c r="O3604" s="82" t="s">
        <v>1195</v>
      </c>
      <c r="P3604" s="82" t="s">
        <v>1196</v>
      </c>
      <c r="Q3604" s="82" t="s">
        <v>1197</v>
      </c>
      <c r="R3604" t="s">
        <v>131</v>
      </c>
      <c r="S3604" s="83">
        <v>35.200000000000003</v>
      </c>
      <c r="T3604" s="83">
        <v>70.5</v>
      </c>
      <c r="U3604" s="83">
        <v>-35.299999999999997</v>
      </c>
      <c r="V3604" s="83">
        <v>0</v>
      </c>
      <c r="W3604" s="83">
        <v>0</v>
      </c>
      <c r="X3604" s="83">
        <v>0.54304662236938706</v>
      </c>
      <c r="Y3604">
        <v>0</v>
      </c>
      <c r="Z3604" s="83">
        <v>-3.5300000000000002</v>
      </c>
      <c r="AA3604" s="83">
        <v>-2.9869533776306136</v>
      </c>
    </row>
    <row r="3605" spans="1:27" x14ac:dyDescent="0.25">
      <c r="A3605" s="82" t="s">
        <v>1529</v>
      </c>
      <c r="B3605" s="82" t="s">
        <v>1529</v>
      </c>
      <c r="C3605" t="s">
        <v>3339</v>
      </c>
      <c r="D3605" s="82" t="s">
        <v>3340</v>
      </c>
      <c r="E3605" t="s">
        <v>3341</v>
      </c>
      <c r="F3605" s="82" t="s">
        <v>2745</v>
      </c>
      <c r="G3605" t="s">
        <v>2310</v>
      </c>
      <c r="H3605" s="82" t="s">
        <v>3065</v>
      </c>
      <c r="I3605" t="s">
        <v>59</v>
      </c>
      <c r="J3605" s="82" t="s">
        <v>193</v>
      </c>
      <c r="K3605" t="s">
        <v>64</v>
      </c>
      <c r="L3605" t="s">
        <v>65</v>
      </c>
      <c r="M3605" s="82" t="s">
        <v>499</v>
      </c>
      <c r="N3605" t="s">
        <v>500</v>
      </c>
      <c r="O3605" s="82" t="s">
        <v>501</v>
      </c>
      <c r="P3605" s="82" t="s">
        <v>502</v>
      </c>
      <c r="Q3605" s="82" t="s">
        <v>503</v>
      </c>
      <c r="R3605" t="s">
        <v>131</v>
      </c>
      <c r="S3605" s="83">
        <v>0</v>
      </c>
      <c r="T3605" s="83">
        <v>621.20000000000005</v>
      </c>
      <c r="U3605" s="83">
        <v>-621.20000000000005</v>
      </c>
      <c r="V3605" s="83">
        <v>0</v>
      </c>
      <c r="W3605" s="83">
        <v>0</v>
      </c>
      <c r="X3605" s="83">
        <v>4.7849725080264287</v>
      </c>
      <c r="Y3605">
        <v>0</v>
      </c>
      <c r="Z3605" s="83">
        <v>-62.120000000000005</v>
      </c>
      <c r="AA3605" s="83">
        <v>-57.335027491973577</v>
      </c>
    </row>
    <row r="3606" spans="1:27" x14ac:dyDescent="0.25">
      <c r="A3606" s="82" t="s">
        <v>1529</v>
      </c>
      <c r="B3606" s="82" t="s">
        <v>1529</v>
      </c>
      <c r="C3606" t="s">
        <v>3339</v>
      </c>
      <c r="D3606" s="82" t="s">
        <v>3340</v>
      </c>
      <c r="E3606" t="s">
        <v>3341</v>
      </c>
      <c r="F3606" s="82" t="s">
        <v>2745</v>
      </c>
      <c r="G3606" t="s">
        <v>2310</v>
      </c>
      <c r="H3606" s="82" t="s">
        <v>3065</v>
      </c>
      <c r="I3606" t="s">
        <v>59</v>
      </c>
      <c r="J3606" s="82" t="s">
        <v>193</v>
      </c>
      <c r="K3606" t="s">
        <v>64</v>
      </c>
      <c r="L3606" t="s">
        <v>65</v>
      </c>
      <c r="M3606" s="82" t="s">
        <v>499</v>
      </c>
      <c r="N3606" t="s">
        <v>500</v>
      </c>
      <c r="O3606" s="82" t="s">
        <v>501</v>
      </c>
      <c r="P3606" s="82" t="s">
        <v>2650</v>
      </c>
      <c r="Q3606" s="82" t="s">
        <v>2651</v>
      </c>
      <c r="R3606" t="s">
        <v>131</v>
      </c>
      <c r="S3606" s="83">
        <v>3333.5</v>
      </c>
      <c r="T3606" s="83">
        <v>4258.3999999999996</v>
      </c>
      <c r="U3606" s="83">
        <v>-924.89999999999964</v>
      </c>
      <c r="V3606" s="83">
        <v>0</v>
      </c>
      <c r="W3606" s="83">
        <v>0</v>
      </c>
      <c r="X3606" s="83">
        <v>32.801556548904934</v>
      </c>
      <c r="Y3606">
        <v>0</v>
      </c>
      <c r="Z3606" s="83">
        <v>-92.490000000000009</v>
      </c>
      <c r="AA3606" s="83">
        <v>-59.688443451095054</v>
      </c>
    </row>
    <row r="3607" spans="1:27" x14ac:dyDescent="0.25">
      <c r="A3607" s="82" t="s">
        <v>1529</v>
      </c>
      <c r="B3607" s="82" t="s">
        <v>1529</v>
      </c>
      <c r="C3607" t="s">
        <v>3339</v>
      </c>
      <c r="D3607" s="82" t="s">
        <v>3340</v>
      </c>
      <c r="E3607" t="s">
        <v>3341</v>
      </c>
      <c r="F3607" s="82" t="s">
        <v>2745</v>
      </c>
      <c r="G3607" t="s">
        <v>2310</v>
      </c>
      <c r="H3607" s="82" t="s">
        <v>3065</v>
      </c>
      <c r="I3607" t="s">
        <v>59</v>
      </c>
      <c r="J3607" s="82" t="s">
        <v>193</v>
      </c>
      <c r="K3607" t="s">
        <v>64</v>
      </c>
      <c r="L3607" t="s">
        <v>65</v>
      </c>
      <c r="M3607" s="82" t="s">
        <v>499</v>
      </c>
      <c r="N3607" t="s">
        <v>500</v>
      </c>
      <c r="O3607" s="82" t="s">
        <v>501</v>
      </c>
      <c r="P3607" s="82" t="s">
        <v>2765</v>
      </c>
      <c r="Q3607" s="82" t="s">
        <v>2766</v>
      </c>
      <c r="R3607" t="s">
        <v>131</v>
      </c>
      <c r="S3607" s="83">
        <v>3252.2</v>
      </c>
      <c r="T3607" s="83">
        <v>3735.2</v>
      </c>
      <c r="U3607" s="83">
        <v>-483</v>
      </c>
      <c r="V3607" s="83">
        <v>0</v>
      </c>
      <c r="W3607" s="83">
        <v>0</v>
      </c>
      <c r="X3607" s="83">
        <v>28.771457359916802</v>
      </c>
      <c r="Y3607">
        <v>0</v>
      </c>
      <c r="Z3607" s="83">
        <v>-48.299999999999955</v>
      </c>
      <c r="AA3607" s="83">
        <v>-19.528542640083174</v>
      </c>
    </row>
    <row r="3608" spans="1:27" x14ac:dyDescent="0.25">
      <c r="A3608" s="82" t="s">
        <v>1529</v>
      </c>
      <c r="B3608" s="82" t="s">
        <v>1529</v>
      </c>
      <c r="C3608" t="s">
        <v>3339</v>
      </c>
      <c r="D3608" s="82" t="s">
        <v>3340</v>
      </c>
      <c r="E3608" t="s">
        <v>3341</v>
      </c>
      <c r="F3608" s="82" t="s">
        <v>2745</v>
      </c>
      <c r="G3608" t="s">
        <v>2310</v>
      </c>
      <c r="H3608" s="82" t="s">
        <v>3065</v>
      </c>
      <c r="I3608" t="s">
        <v>59</v>
      </c>
      <c r="J3608" s="82" t="s">
        <v>193</v>
      </c>
      <c r="K3608" t="s">
        <v>64</v>
      </c>
      <c r="L3608" t="s">
        <v>65</v>
      </c>
      <c r="M3608" s="82" t="s">
        <v>499</v>
      </c>
      <c r="N3608" t="s">
        <v>500</v>
      </c>
      <c r="O3608" s="82" t="s">
        <v>501</v>
      </c>
      <c r="P3608" s="82" t="s">
        <v>1524</v>
      </c>
      <c r="Q3608" s="82" t="s">
        <v>3686</v>
      </c>
      <c r="R3608" t="s">
        <v>131</v>
      </c>
      <c r="S3608" s="83">
        <v>532.12000000000012</v>
      </c>
      <c r="T3608" s="83">
        <v>647.96</v>
      </c>
      <c r="U3608" s="83">
        <v>-115.83999999999992</v>
      </c>
      <c r="V3608" s="83">
        <v>0</v>
      </c>
      <c r="W3608" s="83">
        <v>0</v>
      </c>
      <c r="X3608" s="83">
        <v>4.9910991408577035</v>
      </c>
      <c r="Y3608">
        <v>0</v>
      </c>
      <c r="Z3608" s="83">
        <v>-11.583999999999989</v>
      </c>
      <c r="AA3608" s="83">
        <v>-6.59290085914229</v>
      </c>
    </row>
    <row r="3609" spans="1:27" x14ac:dyDescent="0.25">
      <c r="A3609" s="82" t="s">
        <v>1529</v>
      </c>
      <c r="B3609" s="82" t="s">
        <v>1529</v>
      </c>
      <c r="C3609" t="s">
        <v>3339</v>
      </c>
      <c r="D3609" s="82" t="s">
        <v>3340</v>
      </c>
      <c r="E3609" t="s">
        <v>3341</v>
      </c>
      <c r="F3609" s="82" t="s">
        <v>2745</v>
      </c>
      <c r="G3609" t="s">
        <v>2310</v>
      </c>
      <c r="H3609" s="82" t="s">
        <v>3065</v>
      </c>
      <c r="I3609" t="s">
        <v>59</v>
      </c>
      <c r="J3609" s="82" t="s">
        <v>193</v>
      </c>
      <c r="K3609" t="s">
        <v>64</v>
      </c>
      <c r="L3609" t="s">
        <v>65</v>
      </c>
      <c r="M3609" s="82" t="s">
        <v>499</v>
      </c>
      <c r="N3609" t="s">
        <v>1420</v>
      </c>
      <c r="O3609" s="82" t="s">
        <v>1421</v>
      </c>
      <c r="P3609" s="82" t="s">
        <v>1935</v>
      </c>
      <c r="Q3609" s="82" t="s">
        <v>1936</v>
      </c>
      <c r="R3609" t="s">
        <v>131</v>
      </c>
      <c r="S3609" s="83">
        <v>0</v>
      </c>
      <c r="T3609" s="83">
        <v>109</v>
      </c>
      <c r="U3609" s="83">
        <v>-109</v>
      </c>
      <c r="V3609" s="83">
        <v>0</v>
      </c>
      <c r="W3609" s="83">
        <v>0</v>
      </c>
      <c r="X3609" s="83">
        <v>0.83960399770586092</v>
      </c>
      <c r="Y3609">
        <v>0</v>
      </c>
      <c r="Z3609" s="83">
        <v>-10.9</v>
      </c>
      <c r="AA3609" s="83">
        <v>-10.060396002294139</v>
      </c>
    </row>
    <row r="3610" spans="1:27" x14ac:dyDescent="0.25">
      <c r="A3610" s="82" t="s">
        <v>1529</v>
      </c>
      <c r="B3610" s="82" t="s">
        <v>1529</v>
      </c>
      <c r="C3610" t="s">
        <v>3339</v>
      </c>
      <c r="D3610" s="82" t="s">
        <v>3340</v>
      </c>
      <c r="E3610" t="s">
        <v>3341</v>
      </c>
      <c r="F3610" s="82" t="s">
        <v>2745</v>
      </c>
      <c r="G3610" t="s">
        <v>2310</v>
      </c>
      <c r="H3610" s="82" t="s">
        <v>3065</v>
      </c>
      <c r="I3610" t="s">
        <v>59</v>
      </c>
      <c r="J3610" s="82" t="s">
        <v>193</v>
      </c>
      <c r="K3610" t="s">
        <v>64</v>
      </c>
      <c r="L3610" t="s">
        <v>65</v>
      </c>
      <c r="M3610" s="82" t="s">
        <v>499</v>
      </c>
      <c r="N3610" t="s">
        <v>1047</v>
      </c>
      <c r="O3610" s="82" t="s">
        <v>1048</v>
      </c>
      <c r="P3610" s="82" t="s">
        <v>1198</v>
      </c>
      <c r="Q3610" s="82" t="s">
        <v>1199</v>
      </c>
      <c r="R3610" t="s">
        <v>131</v>
      </c>
      <c r="S3610" s="83">
        <v>1440.2600000000002</v>
      </c>
      <c r="T3610" s="83">
        <v>3120.18</v>
      </c>
      <c r="U3610" s="83">
        <v>-1679.9199999999996</v>
      </c>
      <c r="V3610" s="83">
        <v>0</v>
      </c>
      <c r="W3610" s="83">
        <v>0</v>
      </c>
      <c r="X3610" s="83">
        <v>24.034088087723603</v>
      </c>
      <c r="Y3610">
        <v>0</v>
      </c>
      <c r="Z3610" s="83">
        <v>-167.99199999999993</v>
      </c>
      <c r="AA3610" s="83">
        <v>-143.95791191227639</v>
      </c>
    </row>
    <row r="3611" spans="1:27" x14ac:dyDescent="0.25">
      <c r="A3611" s="82" t="s">
        <v>1529</v>
      </c>
      <c r="B3611" s="82" t="s">
        <v>1529</v>
      </c>
      <c r="C3611" t="s">
        <v>3339</v>
      </c>
      <c r="D3611" s="82" t="s">
        <v>3340</v>
      </c>
      <c r="E3611" t="s">
        <v>3341</v>
      </c>
      <c r="F3611" s="82" t="s">
        <v>2745</v>
      </c>
      <c r="G3611" t="s">
        <v>2310</v>
      </c>
      <c r="H3611" s="82" t="s">
        <v>3065</v>
      </c>
      <c r="I3611" t="s">
        <v>44</v>
      </c>
      <c r="J3611" s="82" t="s">
        <v>45</v>
      </c>
      <c r="K3611" t="s">
        <v>46</v>
      </c>
      <c r="L3611" t="s">
        <v>47</v>
      </c>
      <c r="M3611" s="82" t="s">
        <v>506</v>
      </c>
      <c r="N3611" t="s">
        <v>507</v>
      </c>
      <c r="O3611" s="82" t="s">
        <v>508</v>
      </c>
      <c r="P3611" s="82" t="s">
        <v>795</v>
      </c>
      <c r="Q3611" s="82" t="s">
        <v>796</v>
      </c>
      <c r="R3611" t="s">
        <v>131</v>
      </c>
      <c r="S3611" s="83">
        <v>457.92</v>
      </c>
      <c r="T3611" s="83">
        <v>388.80000000000007</v>
      </c>
      <c r="U3611" s="83">
        <v>69.12</v>
      </c>
      <c r="V3611" s="83">
        <v>0</v>
      </c>
      <c r="W3611" s="83">
        <v>0</v>
      </c>
      <c r="X3611" s="83">
        <v>2.9948443514498964</v>
      </c>
      <c r="Y3611">
        <v>0</v>
      </c>
      <c r="Z3611" s="83">
        <v>6.9120000000000008</v>
      </c>
      <c r="AA3611" s="83">
        <v>9.9068443514498927</v>
      </c>
    </row>
    <row r="3612" spans="1:27" x14ac:dyDescent="0.25">
      <c r="A3612" s="82" t="s">
        <v>1529</v>
      </c>
      <c r="B3612" s="82" t="s">
        <v>1529</v>
      </c>
      <c r="C3612" t="s">
        <v>3339</v>
      </c>
      <c r="D3612" s="82" t="s">
        <v>3340</v>
      </c>
      <c r="E3612" t="s">
        <v>3341</v>
      </c>
      <c r="F3612" s="82" t="s">
        <v>2745</v>
      </c>
      <c r="G3612" t="s">
        <v>2310</v>
      </c>
      <c r="H3612" s="82" t="s">
        <v>3065</v>
      </c>
      <c r="I3612" t="s">
        <v>44</v>
      </c>
      <c r="J3612" s="82" t="s">
        <v>45</v>
      </c>
      <c r="K3612" t="s">
        <v>46</v>
      </c>
      <c r="L3612" t="s">
        <v>47</v>
      </c>
      <c r="M3612" s="82" t="s">
        <v>506</v>
      </c>
      <c r="N3612" t="s">
        <v>507</v>
      </c>
      <c r="O3612" s="82" t="s">
        <v>508</v>
      </c>
      <c r="P3612" s="82" t="s">
        <v>853</v>
      </c>
      <c r="Q3612" s="82" t="s">
        <v>854</v>
      </c>
      <c r="R3612" t="s">
        <v>131</v>
      </c>
      <c r="S3612" s="83">
        <v>263.2</v>
      </c>
      <c r="T3612" s="83">
        <v>0</v>
      </c>
      <c r="U3612" s="83">
        <v>263.2</v>
      </c>
      <c r="V3612" s="83">
        <v>0</v>
      </c>
      <c r="W3612" s="83">
        <v>0</v>
      </c>
      <c r="X3612" s="83">
        <v>0</v>
      </c>
      <c r="Y3612">
        <v>0</v>
      </c>
      <c r="Z3612" s="83">
        <v>26.32</v>
      </c>
      <c r="AA3612" s="83">
        <v>26.32</v>
      </c>
    </row>
    <row r="3613" spans="1:27" x14ac:dyDescent="0.25">
      <c r="A3613" s="82" t="s">
        <v>1529</v>
      </c>
      <c r="B3613" s="82" t="s">
        <v>1529</v>
      </c>
      <c r="C3613" t="s">
        <v>3339</v>
      </c>
      <c r="D3613" s="82" t="s">
        <v>3340</v>
      </c>
      <c r="E3613" t="s">
        <v>3341</v>
      </c>
      <c r="F3613" s="82" t="s">
        <v>2745</v>
      </c>
      <c r="G3613" t="s">
        <v>2310</v>
      </c>
      <c r="H3613" s="82" t="s">
        <v>3065</v>
      </c>
      <c r="I3613" t="s">
        <v>44</v>
      </c>
      <c r="J3613" s="82" t="s">
        <v>45</v>
      </c>
      <c r="K3613" t="s">
        <v>46</v>
      </c>
      <c r="L3613" t="s">
        <v>47</v>
      </c>
      <c r="M3613" s="82" t="s">
        <v>506</v>
      </c>
      <c r="N3613" t="s">
        <v>507</v>
      </c>
      <c r="O3613" s="82" t="s">
        <v>508</v>
      </c>
      <c r="P3613" s="82" t="s">
        <v>768</v>
      </c>
      <c r="Q3613" s="82" t="s">
        <v>769</v>
      </c>
      <c r="R3613" t="s">
        <v>131</v>
      </c>
      <c r="S3613" s="83">
        <v>1980.85</v>
      </c>
      <c r="T3613" s="83">
        <v>1786.8899999999999</v>
      </c>
      <c r="U3613" s="83">
        <v>193.96000000000009</v>
      </c>
      <c r="V3613" s="83">
        <v>0</v>
      </c>
      <c r="W3613" s="83">
        <v>0</v>
      </c>
      <c r="X3613" s="83">
        <v>13.764036582207575</v>
      </c>
      <c r="Y3613">
        <v>0</v>
      </c>
      <c r="Z3613" s="83">
        <v>19.396000000000015</v>
      </c>
      <c r="AA3613" s="83">
        <v>33.160036582207596</v>
      </c>
    </row>
    <row r="3614" spans="1:27" x14ac:dyDescent="0.25">
      <c r="A3614" s="82" t="s">
        <v>1529</v>
      </c>
      <c r="B3614" s="82" t="s">
        <v>1529</v>
      </c>
      <c r="C3614" t="s">
        <v>3339</v>
      </c>
      <c r="D3614" s="82" t="s">
        <v>3340</v>
      </c>
      <c r="E3614" t="s">
        <v>3341</v>
      </c>
      <c r="F3614" s="82" t="s">
        <v>2745</v>
      </c>
      <c r="G3614" t="s">
        <v>2310</v>
      </c>
      <c r="H3614" s="82" t="s">
        <v>3065</v>
      </c>
      <c r="I3614" t="s">
        <v>44</v>
      </c>
      <c r="J3614" s="82" t="s">
        <v>45</v>
      </c>
      <c r="K3614" t="s">
        <v>46</v>
      </c>
      <c r="L3614" t="s">
        <v>47</v>
      </c>
      <c r="M3614" s="82" t="s">
        <v>506</v>
      </c>
      <c r="N3614" t="s">
        <v>507</v>
      </c>
      <c r="O3614" s="82" t="s">
        <v>508</v>
      </c>
      <c r="P3614" s="82" t="s">
        <v>772</v>
      </c>
      <c r="Q3614" s="82" t="s">
        <v>773</v>
      </c>
      <c r="R3614" t="s">
        <v>131</v>
      </c>
      <c r="S3614" s="83">
        <v>141.80000000000001</v>
      </c>
      <c r="T3614" s="83">
        <v>213.75</v>
      </c>
      <c r="U3614" s="83">
        <v>-71.95</v>
      </c>
      <c r="V3614" s="83">
        <v>0</v>
      </c>
      <c r="W3614" s="83">
        <v>0</v>
      </c>
      <c r="X3614" s="83">
        <v>1.6464711422901628</v>
      </c>
      <c r="Y3614">
        <v>0</v>
      </c>
      <c r="Z3614" s="83">
        <v>-7.1950000000000003</v>
      </c>
      <c r="AA3614" s="83">
        <v>-5.5485288577098366</v>
      </c>
    </row>
    <row r="3615" spans="1:27" x14ac:dyDescent="0.25">
      <c r="A3615" s="82" t="s">
        <v>1529</v>
      </c>
      <c r="B3615" s="82" t="s">
        <v>1529</v>
      </c>
      <c r="C3615" t="s">
        <v>3339</v>
      </c>
      <c r="D3615" s="82" t="s">
        <v>3340</v>
      </c>
      <c r="E3615" t="s">
        <v>3341</v>
      </c>
      <c r="F3615" s="82" t="s">
        <v>2745</v>
      </c>
      <c r="G3615" t="s">
        <v>2310</v>
      </c>
      <c r="H3615" s="82" t="s">
        <v>3065</v>
      </c>
      <c r="I3615" t="s">
        <v>44</v>
      </c>
      <c r="J3615" s="82" t="s">
        <v>45</v>
      </c>
      <c r="K3615" t="s">
        <v>46</v>
      </c>
      <c r="L3615" t="s">
        <v>47</v>
      </c>
      <c r="M3615" s="82" t="s">
        <v>506</v>
      </c>
      <c r="N3615" t="s">
        <v>507</v>
      </c>
      <c r="O3615" s="82" t="s">
        <v>508</v>
      </c>
      <c r="P3615" s="82" t="s">
        <v>929</v>
      </c>
      <c r="Q3615" s="82" t="s">
        <v>930</v>
      </c>
      <c r="R3615" t="s">
        <v>131</v>
      </c>
      <c r="S3615" s="83">
        <v>1863.1999999999998</v>
      </c>
      <c r="T3615" s="83">
        <v>980.56000000000006</v>
      </c>
      <c r="U3615" s="83">
        <v>882.63999999999987</v>
      </c>
      <c r="V3615" s="83">
        <v>0</v>
      </c>
      <c r="W3615" s="83">
        <v>0</v>
      </c>
      <c r="X3615" s="83">
        <v>7.5530467522060452</v>
      </c>
      <c r="Y3615">
        <v>0</v>
      </c>
      <c r="Z3615" s="83">
        <v>88.263999999999982</v>
      </c>
      <c r="AA3615" s="83">
        <v>95.817046752206025</v>
      </c>
    </row>
    <row r="3616" spans="1:27" x14ac:dyDescent="0.25">
      <c r="A3616" s="82" t="s">
        <v>1529</v>
      </c>
      <c r="B3616" s="82" t="s">
        <v>1529</v>
      </c>
      <c r="C3616" t="s">
        <v>3339</v>
      </c>
      <c r="D3616" s="82" t="s">
        <v>3340</v>
      </c>
      <c r="E3616" t="s">
        <v>3341</v>
      </c>
      <c r="F3616" s="82" t="s">
        <v>2745</v>
      </c>
      <c r="G3616" t="s">
        <v>2310</v>
      </c>
      <c r="H3616" s="82" t="s">
        <v>3065</v>
      </c>
      <c r="I3616" t="s">
        <v>44</v>
      </c>
      <c r="J3616" s="82" t="s">
        <v>45</v>
      </c>
      <c r="K3616" t="s">
        <v>46</v>
      </c>
      <c r="L3616" t="s">
        <v>47</v>
      </c>
      <c r="M3616" s="82" t="s">
        <v>506</v>
      </c>
      <c r="N3616" t="s">
        <v>507</v>
      </c>
      <c r="O3616" s="82" t="s">
        <v>508</v>
      </c>
      <c r="P3616" s="82" t="s">
        <v>754</v>
      </c>
      <c r="Q3616" s="82" t="s">
        <v>755</v>
      </c>
      <c r="R3616" t="s">
        <v>131</v>
      </c>
      <c r="S3616" s="83">
        <v>100.47999999999999</v>
      </c>
      <c r="T3616" s="83">
        <v>864</v>
      </c>
      <c r="U3616" s="83">
        <v>-763.52</v>
      </c>
      <c r="V3616" s="83">
        <v>0</v>
      </c>
      <c r="W3616" s="83">
        <v>0</v>
      </c>
      <c r="X3616" s="83">
        <v>6.6552096698886585</v>
      </c>
      <c r="Y3616">
        <v>0</v>
      </c>
      <c r="Z3616" s="83">
        <v>-76.352000000000004</v>
      </c>
      <c r="AA3616" s="83">
        <v>-69.696790330111341</v>
      </c>
    </row>
    <row r="3617" spans="1:27" x14ac:dyDescent="0.25">
      <c r="A3617" s="82" t="s">
        <v>1529</v>
      </c>
      <c r="B3617" s="82" t="s">
        <v>1529</v>
      </c>
      <c r="C3617" t="s">
        <v>3339</v>
      </c>
      <c r="D3617" s="82" t="s">
        <v>3340</v>
      </c>
      <c r="E3617" t="s">
        <v>3341</v>
      </c>
      <c r="F3617" s="82" t="s">
        <v>2745</v>
      </c>
      <c r="G3617" t="s">
        <v>2310</v>
      </c>
      <c r="H3617" s="82" t="s">
        <v>3065</v>
      </c>
      <c r="I3617" t="s">
        <v>44</v>
      </c>
      <c r="J3617" s="82" t="s">
        <v>45</v>
      </c>
      <c r="K3617" t="s">
        <v>46</v>
      </c>
      <c r="L3617" t="s">
        <v>47</v>
      </c>
      <c r="M3617" s="82" t="s">
        <v>506</v>
      </c>
      <c r="N3617" t="s">
        <v>507</v>
      </c>
      <c r="O3617" s="82" t="s">
        <v>508</v>
      </c>
      <c r="P3617" s="82" t="s">
        <v>760</v>
      </c>
      <c r="Q3617" s="82" t="s">
        <v>761</v>
      </c>
      <c r="R3617" t="s">
        <v>131</v>
      </c>
      <c r="S3617" s="83">
        <v>1746.8500000000001</v>
      </c>
      <c r="T3617" s="83">
        <v>3610.4900000000002</v>
      </c>
      <c r="U3617" s="83">
        <v>-1863.64</v>
      </c>
      <c r="V3617" s="83">
        <v>0</v>
      </c>
      <c r="W3617" s="83">
        <v>0</v>
      </c>
      <c r="X3617" s="83">
        <v>27.810842547495721</v>
      </c>
      <c r="Y3617">
        <v>0</v>
      </c>
      <c r="Z3617" s="83">
        <v>-186.36400000000003</v>
      </c>
      <c r="AA3617" s="83">
        <v>-158.55315745250431</v>
      </c>
    </row>
    <row r="3618" spans="1:27" x14ac:dyDescent="0.25">
      <c r="A3618" s="82" t="s">
        <v>1529</v>
      </c>
      <c r="B3618" s="82" t="s">
        <v>1529</v>
      </c>
      <c r="C3618" t="s">
        <v>3339</v>
      </c>
      <c r="D3618" s="82" t="s">
        <v>3340</v>
      </c>
      <c r="E3618" t="s">
        <v>3341</v>
      </c>
      <c r="F3618" s="82" t="s">
        <v>2745</v>
      </c>
      <c r="G3618" t="s">
        <v>2310</v>
      </c>
      <c r="H3618" s="82" t="s">
        <v>3065</v>
      </c>
      <c r="I3618" t="s">
        <v>44</v>
      </c>
      <c r="J3618" s="82" t="s">
        <v>45</v>
      </c>
      <c r="K3618" t="s">
        <v>46</v>
      </c>
      <c r="L3618" t="s">
        <v>47</v>
      </c>
      <c r="M3618" s="82" t="s">
        <v>506</v>
      </c>
      <c r="N3618" t="s">
        <v>507</v>
      </c>
      <c r="O3618" s="82" t="s">
        <v>508</v>
      </c>
      <c r="P3618" s="82" t="s">
        <v>774</v>
      </c>
      <c r="Q3618" s="82" t="s">
        <v>775</v>
      </c>
      <c r="R3618" t="s">
        <v>131</v>
      </c>
      <c r="S3618" s="83">
        <v>1351.6</v>
      </c>
      <c r="T3618" s="83">
        <v>1458.8</v>
      </c>
      <c r="U3618" s="83">
        <v>-107.19999999999993</v>
      </c>
      <c r="V3618" s="83">
        <v>0</v>
      </c>
      <c r="W3618" s="83">
        <v>0</v>
      </c>
      <c r="X3618" s="83">
        <v>11.236828549112934</v>
      </c>
      <c r="Y3618">
        <v>0</v>
      </c>
      <c r="Z3618" s="83">
        <v>-10.719999999999985</v>
      </c>
      <c r="AA3618" s="83">
        <v>0.51682854911295806</v>
      </c>
    </row>
    <row r="3619" spans="1:27" x14ac:dyDescent="0.25">
      <c r="A3619" s="82" t="s">
        <v>1529</v>
      </c>
      <c r="B3619" s="82" t="s">
        <v>1529</v>
      </c>
      <c r="C3619" t="s">
        <v>3339</v>
      </c>
      <c r="D3619" s="82" t="s">
        <v>3340</v>
      </c>
      <c r="E3619" t="s">
        <v>3341</v>
      </c>
      <c r="F3619" s="82" t="s">
        <v>2745</v>
      </c>
      <c r="G3619" t="s">
        <v>2310</v>
      </c>
      <c r="H3619" s="82" t="s">
        <v>3065</v>
      </c>
      <c r="I3619" t="s">
        <v>44</v>
      </c>
      <c r="J3619" s="82" t="s">
        <v>45</v>
      </c>
      <c r="K3619" t="s">
        <v>46</v>
      </c>
      <c r="L3619" t="s">
        <v>47</v>
      </c>
      <c r="M3619" s="82" t="s">
        <v>506</v>
      </c>
      <c r="N3619" t="s">
        <v>507</v>
      </c>
      <c r="O3619" s="82" t="s">
        <v>508</v>
      </c>
      <c r="P3619" s="82" t="s">
        <v>758</v>
      </c>
      <c r="Q3619" s="82" t="s">
        <v>759</v>
      </c>
      <c r="R3619" t="s">
        <v>131</v>
      </c>
      <c r="S3619" s="83">
        <v>1476.82</v>
      </c>
      <c r="T3619" s="83">
        <v>1456</v>
      </c>
      <c r="U3619" s="83">
        <v>20.820000000000022</v>
      </c>
      <c r="V3619" s="83">
        <v>0</v>
      </c>
      <c r="W3619" s="83">
        <v>0</v>
      </c>
      <c r="X3619" s="83">
        <v>11.215260739997554</v>
      </c>
      <c r="Y3619">
        <v>0</v>
      </c>
      <c r="Z3619" s="83">
        <v>2.0820000000000078</v>
      </c>
      <c r="AA3619" s="83">
        <v>13.297260739997554</v>
      </c>
    </row>
    <row r="3620" spans="1:27" x14ac:dyDescent="0.25">
      <c r="A3620" s="82" t="s">
        <v>1529</v>
      </c>
      <c r="B3620" s="82" t="s">
        <v>1529</v>
      </c>
      <c r="C3620" t="s">
        <v>3339</v>
      </c>
      <c r="D3620" s="82" t="s">
        <v>3340</v>
      </c>
      <c r="E3620" t="s">
        <v>3341</v>
      </c>
      <c r="F3620" s="82" t="s">
        <v>2745</v>
      </c>
      <c r="G3620" t="s">
        <v>2310</v>
      </c>
      <c r="H3620" s="82" t="s">
        <v>3065</v>
      </c>
      <c r="I3620" t="s">
        <v>44</v>
      </c>
      <c r="J3620" s="82" t="s">
        <v>45</v>
      </c>
      <c r="K3620" t="s">
        <v>46</v>
      </c>
      <c r="L3620" t="s">
        <v>47</v>
      </c>
      <c r="M3620" s="82" t="s">
        <v>506</v>
      </c>
      <c r="N3620" t="s">
        <v>507</v>
      </c>
      <c r="O3620" s="82" t="s">
        <v>508</v>
      </c>
      <c r="P3620" s="82" t="s">
        <v>756</v>
      </c>
      <c r="Q3620" s="82" t="s">
        <v>757</v>
      </c>
      <c r="R3620" t="s">
        <v>131</v>
      </c>
      <c r="S3620" s="83">
        <v>4008.2500000000005</v>
      </c>
      <c r="T3620" s="83">
        <v>1189.8000000000002</v>
      </c>
      <c r="U3620" s="83">
        <v>2818.4500000000003</v>
      </c>
      <c r="V3620" s="83">
        <v>0</v>
      </c>
      <c r="W3620" s="83">
        <v>0</v>
      </c>
      <c r="X3620" s="83">
        <v>9.1647783162425078</v>
      </c>
      <c r="Y3620">
        <v>0</v>
      </c>
      <c r="Z3620" s="83">
        <v>281.84500000000008</v>
      </c>
      <c r="AA3620" s="83">
        <v>291.0097783162426</v>
      </c>
    </row>
    <row r="3621" spans="1:27" x14ac:dyDescent="0.25">
      <c r="A3621" s="82" t="s">
        <v>1529</v>
      </c>
      <c r="B3621" s="82" t="s">
        <v>1529</v>
      </c>
      <c r="C3621" t="s">
        <v>3339</v>
      </c>
      <c r="D3621" s="82" t="s">
        <v>3340</v>
      </c>
      <c r="E3621" t="s">
        <v>3341</v>
      </c>
      <c r="F3621" s="82" t="s">
        <v>2745</v>
      </c>
      <c r="G3621" t="s">
        <v>2310</v>
      </c>
      <c r="H3621" s="82" t="s">
        <v>3065</v>
      </c>
      <c r="I3621" t="s">
        <v>44</v>
      </c>
      <c r="J3621" s="82" t="s">
        <v>45</v>
      </c>
      <c r="K3621" t="s">
        <v>46</v>
      </c>
      <c r="L3621" t="s">
        <v>47</v>
      </c>
      <c r="M3621" s="82" t="s">
        <v>506</v>
      </c>
      <c r="N3621" t="s">
        <v>507</v>
      </c>
      <c r="O3621" s="82" t="s">
        <v>508</v>
      </c>
      <c r="P3621" s="82" t="s">
        <v>510</v>
      </c>
      <c r="Q3621" s="82" t="s">
        <v>511</v>
      </c>
      <c r="R3621" t="s">
        <v>131</v>
      </c>
      <c r="S3621" s="83">
        <v>0</v>
      </c>
      <c r="T3621" s="83">
        <v>602</v>
      </c>
      <c r="U3621" s="83">
        <v>-602</v>
      </c>
      <c r="V3621" s="83">
        <v>0</v>
      </c>
      <c r="W3621" s="83">
        <v>0</v>
      </c>
      <c r="X3621" s="83">
        <v>4.6370789598066811</v>
      </c>
      <c r="Y3621">
        <v>0</v>
      </c>
      <c r="Z3621" s="83">
        <v>-60.2</v>
      </c>
      <c r="AA3621" s="83">
        <v>-55.562921040193324</v>
      </c>
    </row>
    <row r="3622" spans="1:27" x14ac:dyDescent="0.25">
      <c r="A3622" s="82" t="s">
        <v>1529</v>
      </c>
      <c r="B3622" s="82" t="s">
        <v>1529</v>
      </c>
      <c r="C3622" t="s">
        <v>3339</v>
      </c>
      <c r="D3622" s="82" t="s">
        <v>3340</v>
      </c>
      <c r="E3622" t="s">
        <v>3341</v>
      </c>
      <c r="F3622" s="82" t="s">
        <v>2745</v>
      </c>
      <c r="G3622" t="s">
        <v>2310</v>
      </c>
      <c r="H3622" s="82" t="s">
        <v>3065</v>
      </c>
      <c r="I3622" t="s">
        <v>44</v>
      </c>
      <c r="J3622" s="82" t="s">
        <v>45</v>
      </c>
      <c r="K3622" t="s">
        <v>46</v>
      </c>
      <c r="L3622" t="s">
        <v>47</v>
      </c>
      <c r="M3622" s="82" t="s">
        <v>506</v>
      </c>
      <c r="N3622" t="s">
        <v>507</v>
      </c>
      <c r="O3622" s="82" t="s">
        <v>508</v>
      </c>
      <c r="P3622" s="82" t="s">
        <v>1424</v>
      </c>
      <c r="Q3622" s="82" t="s">
        <v>759</v>
      </c>
      <c r="R3622" t="s">
        <v>131</v>
      </c>
      <c r="S3622" s="83">
        <v>0</v>
      </c>
      <c r="T3622" s="83">
        <v>104</v>
      </c>
      <c r="U3622" s="83">
        <v>-104</v>
      </c>
      <c r="V3622" s="83">
        <v>0</v>
      </c>
      <c r="W3622" s="83">
        <v>0</v>
      </c>
      <c r="X3622" s="83">
        <v>0.80109005285696822</v>
      </c>
      <c r="Y3622">
        <v>0</v>
      </c>
      <c r="Z3622" s="83">
        <v>-10.4</v>
      </c>
      <c r="AA3622" s="83">
        <v>-9.5989099471430315</v>
      </c>
    </row>
    <row r="3623" spans="1:27" x14ac:dyDescent="0.25">
      <c r="A3623" s="82" t="s">
        <v>1529</v>
      </c>
      <c r="B3623" s="82" t="s">
        <v>1529</v>
      </c>
      <c r="C3623" t="s">
        <v>3339</v>
      </c>
      <c r="D3623" s="82" t="s">
        <v>3340</v>
      </c>
      <c r="E3623" t="s">
        <v>3341</v>
      </c>
      <c r="F3623" s="82" t="s">
        <v>2745</v>
      </c>
      <c r="G3623" t="s">
        <v>2310</v>
      </c>
      <c r="H3623" s="82" t="s">
        <v>3065</v>
      </c>
      <c r="I3623" t="s">
        <v>44</v>
      </c>
      <c r="J3623" s="82" t="s">
        <v>45</v>
      </c>
      <c r="K3623" t="s">
        <v>46</v>
      </c>
      <c r="L3623" t="s">
        <v>47</v>
      </c>
      <c r="M3623" s="82" t="s">
        <v>506</v>
      </c>
      <c r="N3623" t="s">
        <v>762</v>
      </c>
      <c r="O3623" s="82" t="s">
        <v>797</v>
      </c>
      <c r="P3623" s="82" t="s">
        <v>874</v>
      </c>
      <c r="Q3623" s="82" t="s">
        <v>875</v>
      </c>
      <c r="R3623" t="s">
        <v>131</v>
      </c>
      <c r="S3623" s="83">
        <v>10</v>
      </c>
      <c r="T3623" s="83">
        <v>20</v>
      </c>
      <c r="U3623" s="83">
        <v>-10</v>
      </c>
      <c r="V3623" s="83">
        <v>0</v>
      </c>
      <c r="W3623" s="83">
        <v>0</v>
      </c>
      <c r="X3623" s="83">
        <v>0.1540557793955708</v>
      </c>
      <c r="Y3623">
        <v>0</v>
      </c>
      <c r="Z3623" s="83">
        <v>-1</v>
      </c>
      <c r="AA3623" s="83">
        <v>-0.8459442206044292</v>
      </c>
    </row>
    <row r="3624" spans="1:27" x14ac:dyDescent="0.25">
      <c r="A3624" s="82" t="s">
        <v>1529</v>
      </c>
      <c r="B3624" s="82" t="s">
        <v>1529</v>
      </c>
      <c r="C3624" t="s">
        <v>3339</v>
      </c>
      <c r="D3624" s="82" t="s">
        <v>3340</v>
      </c>
      <c r="E3624" t="s">
        <v>3341</v>
      </c>
      <c r="F3624" s="82" t="s">
        <v>2745</v>
      </c>
      <c r="G3624" t="s">
        <v>2310</v>
      </c>
      <c r="H3624" s="82" t="s">
        <v>3065</v>
      </c>
      <c r="I3624" t="s">
        <v>44</v>
      </c>
      <c r="J3624" s="82" t="s">
        <v>45</v>
      </c>
      <c r="K3624" t="s">
        <v>46</v>
      </c>
      <c r="L3624" t="s">
        <v>47</v>
      </c>
      <c r="M3624" s="82" t="s">
        <v>506</v>
      </c>
      <c r="N3624" t="s">
        <v>762</v>
      </c>
      <c r="O3624" s="82" t="s">
        <v>797</v>
      </c>
      <c r="P3624" s="82" t="s">
        <v>798</v>
      </c>
      <c r="Q3624" s="82" t="s">
        <v>799</v>
      </c>
      <c r="R3624" t="s">
        <v>131</v>
      </c>
      <c r="S3624" s="83">
        <v>10.18</v>
      </c>
      <c r="T3624" s="83">
        <v>0</v>
      </c>
      <c r="U3624" s="83">
        <v>10.18</v>
      </c>
      <c r="V3624" s="83">
        <v>0</v>
      </c>
      <c r="W3624" s="83">
        <v>0</v>
      </c>
      <c r="X3624" s="83">
        <v>0</v>
      </c>
      <c r="Y3624">
        <v>0</v>
      </c>
      <c r="Z3624" s="83">
        <v>1.018</v>
      </c>
      <c r="AA3624" s="83">
        <v>1.018</v>
      </c>
    </row>
    <row r="3625" spans="1:27" x14ac:dyDescent="0.25">
      <c r="A3625" s="82" t="s">
        <v>1529</v>
      </c>
      <c r="B3625" s="82" t="s">
        <v>1529</v>
      </c>
      <c r="C3625" t="s">
        <v>3339</v>
      </c>
      <c r="D3625" s="82" t="s">
        <v>3340</v>
      </c>
      <c r="E3625" t="s">
        <v>3341</v>
      </c>
      <c r="F3625" s="82" t="s">
        <v>2745</v>
      </c>
      <c r="G3625" t="s">
        <v>2310</v>
      </c>
      <c r="H3625" s="82" t="s">
        <v>3065</v>
      </c>
      <c r="I3625" t="s">
        <v>44</v>
      </c>
      <c r="J3625" s="82" t="s">
        <v>45</v>
      </c>
      <c r="K3625" t="s">
        <v>46</v>
      </c>
      <c r="L3625" t="s">
        <v>47</v>
      </c>
      <c r="M3625" s="82" t="s">
        <v>506</v>
      </c>
      <c r="N3625" t="s">
        <v>762</v>
      </c>
      <c r="O3625" s="82" t="s">
        <v>763</v>
      </c>
      <c r="P3625" s="82" t="s">
        <v>778</v>
      </c>
      <c r="Q3625" s="82" t="s">
        <v>779</v>
      </c>
      <c r="R3625" t="s">
        <v>131</v>
      </c>
      <c r="S3625" s="83">
        <v>4772.8999999999996</v>
      </c>
      <c r="T3625" s="83">
        <v>1020</v>
      </c>
      <c r="U3625" s="83">
        <v>3752.9</v>
      </c>
      <c r="V3625" s="83">
        <v>0</v>
      </c>
      <c r="W3625" s="83">
        <v>0</v>
      </c>
      <c r="X3625" s="83">
        <v>7.85684474917411</v>
      </c>
      <c r="Y3625">
        <v>0</v>
      </c>
      <c r="Z3625" s="83">
        <v>375.29</v>
      </c>
      <c r="AA3625" s="83">
        <v>383.14684474917414</v>
      </c>
    </row>
    <row r="3626" spans="1:27" x14ac:dyDescent="0.25">
      <c r="A3626" s="82" t="s">
        <v>1529</v>
      </c>
      <c r="B3626" s="82" t="s">
        <v>1529</v>
      </c>
      <c r="C3626" t="s">
        <v>3339</v>
      </c>
      <c r="D3626" s="82" t="s">
        <v>3340</v>
      </c>
      <c r="E3626" t="s">
        <v>3341</v>
      </c>
      <c r="F3626" s="82" t="s">
        <v>2745</v>
      </c>
      <c r="G3626" t="s">
        <v>2310</v>
      </c>
      <c r="H3626" s="82" t="s">
        <v>3065</v>
      </c>
      <c r="I3626" t="s">
        <v>44</v>
      </c>
      <c r="J3626" s="82" t="s">
        <v>45</v>
      </c>
      <c r="K3626" t="s">
        <v>46</v>
      </c>
      <c r="L3626" t="s">
        <v>47</v>
      </c>
      <c r="M3626" s="82" t="s">
        <v>506</v>
      </c>
      <c r="N3626" t="s">
        <v>762</v>
      </c>
      <c r="O3626" s="82" t="s">
        <v>763</v>
      </c>
      <c r="P3626" s="82" t="s">
        <v>1061</v>
      </c>
      <c r="Q3626" s="82" t="s">
        <v>1062</v>
      </c>
      <c r="R3626" t="s">
        <v>131</v>
      </c>
      <c r="S3626" s="83">
        <v>0</v>
      </c>
      <c r="T3626" s="83">
        <v>21</v>
      </c>
      <c r="U3626" s="83">
        <v>-21</v>
      </c>
      <c r="V3626" s="83">
        <v>0</v>
      </c>
      <c r="W3626" s="83">
        <v>0</v>
      </c>
      <c r="X3626" s="83">
        <v>0.16175856836534935</v>
      </c>
      <c r="Y3626">
        <v>0</v>
      </c>
      <c r="Z3626" s="83">
        <v>-2.1</v>
      </c>
      <c r="AA3626" s="83">
        <v>-1.9382414316346508</v>
      </c>
    </row>
    <row r="3627" spans="1:27" x14ac:dyDescent="0.25">
      <c r="A3627" s="82" t="s">
        <v>1529</v>
      </c>
      <c r="B3627" s="82" t="s">
        <v>1529</v>
      </c>
      <c r="C3627" t="s">
        <v>3339</v>
      </c>
      <c r="D3627" s="82" t="s">
        <v>3340</v>
      </c>
      <c r="E3627" t="s">
        <v>3341</v>
      </c>
      <c r="F3627" s="82" t="s">
        <v>2745</v>
      </c>
      <c r="G3627" t="s">
        <v>2310</v>
      </c>
      <c r="H3627" s="82" t="s">
        <v>3065</v>
      </c>
      <c r="I3627" t="s">
        <v>44</v>
      </c>
      <c r="J3627" s="82" t="s">
        <v>45</v>
      </c>
      <c r="K3627" t="s">
        <v>46</v>
      </c>
      <c r="L3627" t="s">
        <v>47</v>
      </c>
      <c r="M3627" s="82" t="s">
        <v>506</v>
      </c>
      <c r="N3627" t="s">
        <v>762</v>
      </c>
      <c r="O3627" s="82" t="s">
        <v>763</v>
      </c>
      <c r="P3627" s="82" t="s">
        <v>1063</v>
      </c>
      <c r="Q3627" s="82" t="s">
        <v>1064</v>
      </c>
      <c r="R3627" t="s">
        <v>131</v>
      </c>
      <c r="S3627" s="83">
        <v>70</v>
      </c>
      <c r="T3627" s="83">
        <v>7</v>
      </c>
      <c r="U3627" s="83">
        <v>63</v>
      </c>
      <c r="V3627" s="83">
        <v>0</v>
      </c>
      <c r="W3627" s="83">
        <v>0</v>
      </c>
      <c r="X3627" s="83">
        <v>5.3919522788449782E-2</v>
      </c>
      <c r="Y3627">
        <v>0</v>
      </c>
      <c r="Z3627" s="83">
        <v>6.3</v>
      </c>
      <c r="AA3627" s="83">
        <v>6.3539195227884502</v>
      </c>
    </row>
    <row r="3628" spans="1:27" x14ac:dyDescent="0.25">
      <c r="A3628" s="82" t="s">
        <v>1529</v>
      </c>
      <c r="B3628" s="82" t="s">
        <v>1529</v>
      </c>
      <c r="C3628" t="s">
        <v>3339</v>
      </c>
      <c r="D3628" s="82" t="s">
        <v>3340</v>
      </c>
      <c r="E3628" t="s">
        <v>3341</v>
      </c>
      <c r="F3628" s="82" t="s">
        <v>2745</v>
      </c>
      <c r="G3628" t="s">
        <v>2310</v>
      </c>
      <c r="H3628" s="82" t="s">
        <v>3065</v>
      </c>
      <c r="I3628" t="s">
        <v>44</v>
      </c>
      <c r="J3628" s="82" t="s">
        <v>45</v>
      </c>
      <c r="K3628" t="s">
        <v>46</v>
      </c>
      <c r="L3628" t="s">
        <v>47</v>
      </c>
      <c r="M3628" s="82" t="s">
        <v>506</v>
      </c>
      <c r="N3628" t="s">
        <v>762</v>
      </c>
      <c r="O3628" s="82" t="s">
        <v>763</v>
      </c>
      <c r="P3628" s="82" t="s">
        <v>976</v>
      </c>
      <c r="Q3628" s="82" t="s">
        <v>977</v>
      </c>
      <c r="R3628" t="s">
        <v>131</v>
      </c>
      <c r="S3628" s="83">
        <v>210</v>
      </c>
      <c r="T3628" s="83">
        <v>210</v>
      </c>
      <c r="U3628" s="83">
        <v>0</v>
      </c>
      <c r="V3628" s="83">
        <v>0</v>
      </c>
      <c r="W3628" s="83">
        <v>0</v>
      </c>
      <c r="X3628" s="83">
        <v>1.6175856836534934</v>
      </c>
      <c r="Y3628">
        <v>0</v>
      </c>
      <c r="Z3628" s="83">
        <v>0</v>
      </c>
      <c r="AA3628" s="83">
        <v>1.6175856836534948</v>
      </c>
    </row>
    <row r="3629" spans="1:27" x14ac:dyDescent="0.25">
      <c r="A3629" s="82" t="s">
        <v>1529</v>
      </c>
      <c r="B3629" s="82" t="s">
        <v>1529</v>
      </c>
      <c r="C3629" t="s">
        <v>3339</v>
      </c>
      <c r="D3629" s="82" t="s">
        <v>3340</v>
      </c>
      <c r="E3629" t="s">
        <v>3341</v>
      </c>
      <c r="F3629" s="82" t="s">
        <v>2745</v>
      </c>
      <c r="G3629" t="s">
        <v>2310</v>
      </c>
      <c r="H3629" s="82" t="s">
        <v>3065</v>
      </c>
      <c r="I3629" t="s">
        <v>44</v>
      </c>
      <c r="J3629" s="82" t="s">
        <v>45</v>
      </c>
      <c r="K3629" t="s">
        <v>46</v>
      </c>
      <c r="L3629" t="s">
        <v>47</v>
      </c>
      <c r="M3629" s="82" t="s">
        <v>506</v>
      </c>
      <c r="N3629" t="s">
        <v>762</v>
      </c>
      <c r="O3629" s="82" t="s">
        <v>763</v>
      </c>
      <c r="P3629" s="82" t="s">
        <v>780</v>
      </c>
      <c r="Q3629" s="82" t="s">
        <v>781</v>
      </c>
      <c r="R3629" t="s">
        <v>131</v>
      </c>
      <c r="S3629" s="83">
        <v>21.25</v>
      </c>
      <c r="T3629" s="83">
        <v>42</v>
      </c>
      <c r="U3629" s="83">
        <v>-20.75</v>
      </c>
      <c r="V3629" s="83">
        <v>0</v>
      </c>
      <c r="W3629" s="83">
        <v>0</v>
      </c>
      <c r="X3629" s="83">
        <v>0.32351713673069871</v>
      </c>
      <c r="Y3629">
        <v>0</v>
      </c>
      <c r="Z3629" s="83">
        <v>-2.0749999999999997</v>
      </c>
      <c r="AA3629" s="83">
        <v>-1.7514828632693011</v>
      </c>
    </row>
    <row r="3630" spans="1:27" x14ac:dyDescent="0.25">
      <c r="A3630" s="82" t="s">
        <v>1529</v>
      </c>
      <c r="B3630" s="82" t="s">
        <v>1529</v>
      </c>
      <c r="C3630" t="s">
        <v>3339</v>
      </c>
      <c r="D3630" s="82" t="s">
        <v>3340</v>
      </c>
      <c r="E3630" t="s">
        <v>3341</v>
      </c>
      <c r="F3630" s="82" t="s">
        <v>2745</v>
      </c>
      <c r="G3630" t="s">
        <v>2310</v>
      </c>
      <c r="H3630" s="82" t="s">
        <v>3065</v>
      </c>
      <c r="I3630" t="s">
        <v>44</v>
      </c>
      <c r="J3630" s="82" t="s">
        <v>45</v>
      </c>
      <c r="K3630" t="s">
        <v>46</v>
      </c>
      <c r="L3630" t="s">
        <v>47</v>
      </c>
      <c r="M3630" s="82" t="s">
        <v>506</v>
      </c>
      <c r="N3630" t="s">
        <v>762</v>
      </c>
      <c r="O3630" s="82" t="s">
        <v>763</v>
      </c>
      <c r="P3630" s="82" t="s">
        <v>1067</v>
      </c>
      <c r="Q3630" s="82" t="s">
        <v>1068</v>
      </c>
      <c r="R3630" t="s">
        <v>131</v>
      </c>
      <c r="S3630" s="83">
        <v>0</v>
      </c>
      <c r="T3630" s="83">
        <v>14</v>
      </c>
      <c r="U3630" s="83">
        <v>-14</v>
      </c>
      <c r="V3630" s="83">
        <v>0</v>
      </c>
      <c r="W3630" s="83">
        <v>0</v>
      </c>
      <c r="X3630" s="83">
        <v>0.10783904557689956</v>
      </c>
      <c r="Y3630">
        <v>0</v>
      </c>
      <c r="Z3630" s="83">
        <v>-1.4000000000000001</v>
      </c>
      <c r="AA3630" s="83">
        <v>-1.2921609544231005</v>
      </c>
    </row>
    <row r="3631" spans="1:27" x14ac:dyDescent="0.25">
      <c r="A3631" s="82" t="s">
        <v>1529</v>
      </c>
      <c r="B3631" s="82" t="s">
        <v>1529</v>
      </c>
      <c r="C3631" t="s">
        <v>3339</v>
      </c>
      <c r="D3631" s="82" t="s">
        <v>3340</v>
      </c>
      <c r="E3631" t="s">
        <v>3341</v>
      </c>
      <c r="F3631" s="82" t="s">
        <v>2745</v>
      </c>
      <c r="G3631" t="s">
        <v>2310</v>
      </c>
      <c r="H3631" s="82" t="s">
        <v>3065</v>
      </c>
      <c r="I3631" t="s">
        <v>44</v>
      </c>
      <c r="J3631" s="82" t="s">
        <v>45</v>
      </c>
      <c r="K3631" t="s">
        <v>46</v>
      </c>
      <c r="L3631" t="s">
        <v>47</v>
      </c>
      <c r="M3631" s="82" t="s">
        <v>506</v>
      </c>
      <c r="N3631" t="s">
        <v>513</v>
      </c>
      <c r="O3631" s="82" t="s">
        <v>933</v>
      </c>
      <c r="P3631" s="82" t="s">
        <v>934</v>
      </c>
      <c r="Q3631" s="82" t="s">
        <v>935</v>
      </c>
      <c r="R3631" t="s">
        <v>131</v>
      </c>
      <c r="S3631" s="83">
        <v>0</v>
      </c>
      <c r="T3631" s="83">
        <v>288</v>
      </c>
      <c r="U3631" s="83">
        <v>-288</v>
      </c>
      <c r="V3631" s="83">
        <v>0</v>
      </c>
      <c r="W3631" s="83">
        <v>0</v>
      </c>
      <c r="X3631" s="83">
        <v>2.2184032232962196</v>
      </c>
      <c r="Y3631">
        <v>0</v>
      </c>
      <c r="Z3631" s="83">
        <v>-28.8</v>
      </c>
      <c r="AA3631" s="83">
        <v>-26.58159677670378</v>
      </c>
    </row>
    <row r="3632" spans="1:27" x14ac:dyDescent="0.25">
      <c r="A3632" s="82" t="s">
        <v>1529</v>
      </c>
      <c r="B3632" s="82" t="s">
        <v>1529</v>
      </c>
      <c r="C3632" t="s">
        <v>3339</v>
      </c>
      <c r="D3632" s="82" t="s">
        <v>3340</v>
      </c>
      <c r="E3632" t="s">
        <v>3341</v>
      </c>
      <c r="F3632" s="82" t="s">
        <v>2745</v>
      </c>
      <c r="G3632" t="s">
        <v>2310</v>
      </c>
      <c r="H3632" s="82" t="s">
        <v>3065</v>
      </c>
      <c r="I3632" t="s">
        <v>44</v>
      </c>
      <c r="J3632" s="82" t="s">
        <v>45</v>
      </c>
      <c r="K3632" t="s">
        <v>46</v>
      </c>
      <c r="L3632" t="s">
        <v>47</v>
      </c>
      <c r="M3632" s="82" t="s">
        <v>506</v>
      </c>
      <c r="N3632" t="s">
        <v>513</v>
      </c>
      <c r="O3632" s="82" t="s">
        <v>1937</v>
      </c>
      <c r="P3632" s="82" t="s">
        <v>2179</v>
      </c>
      <c r="Q3632" s="82" t="s">
        <v>2180</v>
      </c>
      <c r="R3632" t="s">
        <v>131</v>
      </c>
      <c r="S3632" s="83">
        <v>0</v>
      </c>
      <c r="T3632" s="83">
        <v>-15</v>
      </c>
      <c r="U3632" s="83">
        <v>15</v>
      </c>
      <c r="V3632" s="83">
        <v>0</v>
      </c>
      <c r="W3632" s="83">
        <v>0</v>
      </c>
      <c r="X3632" s="83">
        <v>-0.11554183454667809</v>
      </c>
      <c r="Y3632">
        <v>0</v>
      </c>
      <c r="Z3632" s="83">
        <v>1.5</v>
      </c>
      <c r="AA3632" s="83">
        <v>1.3844581654533219</v>
      </c>
    </row>
    <row r="3633" spans="1:27" x14ac:dyDescent="0.25">
      <c r="A3633" s="82" t="s">
        <v>1529</v>
      </c>
      <c r="B3633" s="82" t="s">
        <v>1529</v>
      </c>
      <c r="C3633" t="s">
        <v>3339</v>
      </c>
      <c r="D3633" s="82" t="s">
        <v>3340</v>
      </c>
      <c r="E3633" t="s">
        <v>3341</v>
      </c>
      <c r="F3633" s="82" t="s">
        <v>2745</v>
      </c>
      <c r="G3633" t="s">
        <v>2310</v>
      </c>
      <c r="H3633" s="82" t="s">
        <v>3065</v>
      </c>
      <c r="I3633" t="s">
        <v>44</v>
      </c>
      <c r="J3633" s="82" t="s">
        <v>45</v>
      </c>
      <c r="K3633" t="s">
        <v>46</v>
      </c>
      <c r="L3633" t="s">
        <v>47</v>
      </c>
      <c r="M3633" s="82" t="s">
        <v>320</v>
      </c>
      <c r="N3633" t="s">
        <v>321</v>
      </c>
      <c r="O3633" s="82" t="s">
        <v>322</v>
      </c>
      <c r="P3633" s="82" t="s">
        <v>323</v>
      </c>
      <c r="Q3633" s="82" t="s">
        <v>324</v>
      </c>
      <c r="R3633" t="s">
        <v>131</v>
      </c>
      <c r="S3633" s="83">
        <v>98</v>
      </c>
      <c r="T3633" s="83">
        <v>0</v>
      </c>
      <c r="U3633" s="83">
        <v>98</v>
      </c>
      <c r="V3633" s="83">
        <v>0</v>
      </c>
      <c r="W3633" s="83">
        <v>0</v>
      </c>
      <c r="X3633" s="83">
        <v>0</v>
      </c>
      <c r="Y3633">
        <v>0</v>
      </c>
      <c r="Z3633" s="83">
        <v>9.8000000000000007</v>
      </c>
      <c r="AA3633" s="83">
        <v>9.8000000000000007</v>
      </c>
    </row>
    <row r="3634" spans="1:27" x14ac:dyDescent="0.25">
      <c r="A3634" s="82" t="s">
        <v>1529</v>
      </c>
      <c r="B3634" s="82" t="s">
        <v>1529</v>
      </c>
      <c r="C3634" t="s">
        <v>3339</v>
      </c>
      <c r="D3634" s="82" t="s">
        <v>3340</v>
      </c>
      <c r="E3634" t="s">
        <v>3341</v>
      </c>
      <c r="F3634" s="82" t="s">
        <v>2745</v>
      </c>
      <c r="G3634" t="s">
        <v>2310</v>
      </c>
      <c r="H3634" s="82" t="s">
        <v>3065</v>
      </c>
      <c r="I3634" t="s">
        <v>44</v>
      </c>
      <c r="J3634" s="82" t="s">
        <v>45</v>
      </c>
      <c r="K3634" t="s">
        <v>46</v>
      </c>
      <c r="L3634" t="s">
        <v>47</v>
      </c>
      <c r="M3634" s="82" t="s">
        <v>320</v>
      </c>
      <c r="N3634" t="s">
        <v>1074</v>
      </c>
      <c r="O3634" s="82" t="s">
        <v>1208</v>
      </c>
      <c r="P3634" s="82" t="s">
        <v>2223</v>
      </c>
      <c r="Q3634" s="82" t="s">
        <v>2224</v>
      </c>
      <c r="R3634" t="s">
        <v>131</v>
      </c>
      <c r="S3634" s="83">
        <v>139.5</v>
      </c>
      <c r="T3634" s="83">
        <v>465</v>
      </c>
      <c r="U3634" s="83">
        <v>-325.5</v>
      </c>
      <c r="V3634" s="83">
        <v>0</v>
      </c>
      <c r="W3634" s="83">
        <v>0</v>
      </c>
      <c r="X3634" s="83">
        <v>3.5817968709470209</v>
      </c>
      <c r="Y3634">
        <v>0</v>
      </c>
      <c r="Z3634" s="83">
        <v>-32.549999999999997</v>
      </c>
      <c r="AA3634" s="83">
        <v>-28.968203129052974</v>
      </c>
    </row>
    <row r="3635" spans="1:27" x14ac:dyDescent="0.25">
      <c r="A3635" s="82" t="s">
        <v>1529</v>
      </c>
      <c r="B3635" s="82" t="s">
        <v>1529</v>
      </c>
      <c r="C3635" t="s">
        <v>3339</v>
      </c>
      <c r="D3635" s="82" t="s">
        <v>3340</v>
      </c>
      <c r="E3635" t="s">
        <v>3341</v>
      </c>
      <c r="F3635" s="82" t="s">
        <v>2745</v>
      </c>
      <c r="G3635" t="s">
        <v>2310</v>
      </c>
      <c r="H3635" s="82" t="s">
        <v>3065</v>
      </c>
      <c r="I3635" t="s">
        <v>44</v>
      </c>
      <c r="J3635" s="82" t="s">
        <v>45</v>
      </c>
      <c r="K3635" t="s">
        <v>46</v>
      </c>
      <c r="L3635" t="s">
        <v>47</v>
      </c>
      <c r="M3635" s="82" t="s">
        <v>320</v>
      </c>
      <c r="N3635" t="s">
        <v>1074</v>
      </c>
      <c r="O3635" s="82" t="s">
        <v>1208</v>
      </c>
      <c r="P3635" s="82" t="s">
        <v>2572</v>
      </c>
      <c r="Q3635" s="82" t="s">
        <v>2573</v>
      </c>
      <c r="R3635" t="s">
        <v>131</v>
      </c>
      <c r="S3635" s="83">
        <v>790.5</v>
      </c>
      <c r="T3635" s="83">
        <v>155</v>
      </c>
      <c r="U3635" s="83">
        <v>635.5</v>
      </c>
      <c r="V3635" s="83">
        <v>0</v>
      </c>
      <c r="W3635" s="83">
        <v>0</v>
      </c>
      <c r="X3635" s="83">
        <v>1.1939322903156735</v>
      </c>
      <c r="Y3635">
        <v>0</v>
      </c>
      <c r="Z3635" s="83">
        <v>63.550000000000011</v>
      </c>
      <c r="AA3635" s="83">
        <v>64.743932290315684</v>
      </c>
    </row>
    <row r="3636" spans="1:27" x14ac:dyDescent="0.25">
      <c r="A3636" s="82" t="s">
        <v>1529</v>
      </c>
      <c r="B3636" s="82" t="s">
        <v>1529</v>
      </c>
      <c r="C3636" t="s">
        <v>3339</v>
      </c>
      <c r="D3636" s="82" t="s">
        <v>3340</v>
      </c>
      <c r="E3636" t="s">
        <v>3341</v>
      </c>
      <c r="F3636" s="82" t="s">
        <v>2745</v>
      </c>
      <c r="G3636" t="s">
        <v>2310</v>
      </c>
      <c r="H3636" s="82" t="s">
        <v>3065</v>
      </c>
      <c r="I3636" t="s">
        <v>44</v>
      </c>
      <c r="J3636" s="82" t="s">
        <v>45</v>
      </c>
      <c r="K3636" t="s">
        <v>46</v>
      </c>
      <c r="L3636" t="s">
        <v>47</v>
      </c>
      <c r="M3636" s="82" t="s">
        <v>320</v>
      </c>
      <c r="N3636" t="s">
        <v>1074</v>
      </c>
      <c r="O3636" s="82" t="s">
        <v>1075</v>
      </c>
      <c r="P3636" s="82" t="s">
        <v>1209</v>
      </c>
      <c r="Q3636" s="82" t="s">
        <v>1210</v>
      </c>
      <c r="R3636" t="s">
        <v>131</v>
      </c>
      <c r="S3636" s="83">
        <v>390</v>
      </c>
      <c r="T3636" s="83">
        <v>0</v>
      </c>
      <c r="U3636" s="83">
        <v>390</v>
      </c>
      <c r="V3636" s="83">
        <v>0</v>
      </c>
      <c r="W3636" s="83">
        <v>0</v>
      </c>
      <c r="X3636" s="83">
        <v>0</v>
      </c>
      <c r="Y3636">
        <v>0</v>
      </c>
      <c r="Z3636" s="83">
        <v>39</v>
      </c>
      <c r="AA3636" s="83">
        <v>39</v>
      </c>
    </row>
    <row r="3637" spans="1:27" x14ac:dyDescent="0.25">
      <c r="A3637" s="82" t="s">
        <v>1529</v>
      </c>
      <c r="B3637" s="82" t="s">
        <v>1529</v>
      </c>
      <c r="C3637" t="s">
        <v>3339</v>
      </c>
      <c r="D3637" s="82" t="s">
        <v>3340</v>
      </c>
      <c r="E3637" t="s">
        <v>3341</v>
      </c>
      <c r="F3637" s="82" t="s">
        <v>2745</v>
      </c>
      <c r="G3637" t="s">
        <v>2310</v>
      </c>
      <c r="H3637" s="82" t="s">
        <v>3065</v>
      </c>
      <c r="I3637" t="s">
        <v>44</v>
      </c>
      <c r="J3637" s="82" t="s">
        <v>45</v>
      </c>
      <c r="K3637" t="s">
        <v>46</v>
      </c>
      <c r="L3637" t="s">
        <v>47</v>
      </c>
      <c r="M3637" s="82" t="s">
        <v>320</v>
      </c>
      <c r="N3637" t="s">
        <v>1074</v>
      </c>
      <c r="O3637" s="82" t="s">
        <v>1075</v>
      </c>
      <c r="P3637" s="82" t="s">
        <v>2682</v>
      </c>
      <c r="Q3637" s="82" t="s">
        <v>2683</v>
      </c>
      <c r="R3637" t="s">
        <v>131</v>
      </c>
      <c r="S3637" s="83">
        <v>0</v>
      </c>
      <c r="T3637" s="83">
        <v>20</v>
      </c>
      <c r="U3637" s="83">
        <v>-20</v>
      </c>
      <c r="V3637" s="83">
        <v>0</v>
      </c>
      <c r="W3637" s="83">
        <v>0</v>
      </c>
      <c r="X3637" s="83">
        <v>0.1540557793955708</v>
      </c>
      <c r="Y3637">
        <v>0</v>
      </c>
      <c r="Z3637" s="83">
        <v>-2</v>
      </c>
      <c r="AA3637" s="83">
        <v>-1.8459442206044292</v>
      </c>
    </row>
    <row r="3638" spans="1:27" x14ac:dyDescent="0.25">
      <c r="A3638" s="82" t="s">
        <v>1529</v>
      </c>
      <c r="B3638" s="82" t="s">
        <v>1529</v>
      </c>
      <c r="C3638" t="s">
        <v>3339</v>
      </c>
      <c r="D3638" s="82" t="s">
        <v>3340</v>
      </c>
      <c r="E3638" t="s">
        <v>3341</v>
      </c>
      <c r="F3638" s="82" t="s">
        <v>2745</v>
      </c>
      <c r="G3638" t="s">
        <v>2310</v>
      </c>
      <c r="H3638" s="82" t="s">
        <v>3065</v>
      </c>
      <c r="I3638" t="s">
        <v>44</v>
      </c>
      <c r="J3638" s="82" t="s">
        <v>45</v>
      </c>
      <c r="K3638" t="s">
        <v>46</v>
      </c>
      <c r="L3638" t="s">
        <v>47</v>
      </c>
      <c r="M3638" s="82" t="s">
        <v>320</v>
      </c>
      <c r="N3638" t="s">
        <v>1074</v>
      </c>
      <c r="O3638" s="82" t="s">
        <v>1075</v>
      </c>
      <c r="P3638" s="82" t="s">
        <v>1794</v>
      </c>
      <c r="Q3638" s="82" t="s">
        <v>1795</v>
      </c>
      <c r="R3638" t="s">
        <v>131</v>
      </c>
      <c r="S3638" s="83">
        <v>0</v>
      </c>
      <c r="T3638" s="83">
        <v>60</v>
      </c>
      <c r="U3638" s="83">
        <v>-60</v>
      </c>
      <c r="V3638" s="83">
        <v>0</v>
      </c>
      <c r="W3638" s="83">
        <v>0</v>
      </c>
      <c r="X3638" s="83">
        <v>0.46216733818671235</v>
      </c>
      <c r="Y3638">
        <v>0</v>
      </c>
      <c r="Z3638" s="83">
        <v>-6</v>
      </c>
      <c r="AA3638" s="83">
        <v>-5.5378326618132876</v>
      </c>
    </row>
    <row r="3639" spans="1:27" x14ac:dyDescent="0.25">
      <c r="A3639" s="82" t="s">
        <v>1529</v>
      </c>
      <c r="B3639" s="82" t="s">
        <v>1529</v>
      </c>
      <c r="C3639" t="s">
        <v>3339</v>
      </c>
      <c r="D3639" s="82" t="s">
        <v>3340</v>
      </c>
      <c r="E3639" t="s">
        <v>3341</v>
      </c>
      <c r="F3639" s="82" t="s">
        <v>2745</v>
      </c>
      <c r="G3639" t="s">
        <v>2310</v>
      </c>
      <c r="H3639" s="82" t="s">
        <v>3065</v>
      </c>
      <c r="I3639" t="s">
        <v>44</v>
      </c>
      <c r="J3639" s="82" t="s">
        <v>45</v>
      </c>
      <c r="K3639" t="s">
        <v>46</v>
      </c>
      <c r="L3639" t="s">
        <v>47</v>
      </c>
      <c r="M3639" s="82" t="s">
        <v>320</v>
      </c>
      <c r="N3639" t="s">
        <v>1074</v>
      </c>
      <c r="O3639" s="82" t="s">
        <v>509</v>
      </c>
      <c r="P3639" s="82" t="s">
        <v>2769</v>
      </c>
      <c r="Q3639" s="82" t="s">
        <v>2770</v>
      </c>
      <c r="R3639" t="s">
        <v>131</v>
      </c>
      <c r="S3639" s="83">
        <v>0</v>
      </c>
      <c r="T3639" s="83">
        <v>438</v>
      </c>
      <c r="U3639" s="83">
        <v>-438</v>
      </c>
      <c r="V3639" s="83">
        <v>0</v>
      </c>
      <c r="W3639" s="83">
        <v>0</v>
      </c>
      <c r="X3639" s="83">
        <v>3.3738215687630002</v>
      </c>
      <c r="Y3639">
        <v>0</v>
      </c>
      <c r="Z3639" s="83">
        <v>-43.800000000000004</v>
      </c>
      <c r="AA3639" s="83">
        <v>-40.426178431237005</v>
      </c>
    </row>
    <row r="3640" spans="1:27" x14ac:dyDescent="0.25">
      <c r="A3640" s="82" t="s">
        <v>1529</v>
      </c>
      <c r="B3640" s="82" t="s">
        <v>1529</v>
      </c>
      <c r="C3640" t="s">
        <v>3339</v>
      </c>
      <c r="D3640" s="82" t="s">
        <v>3340</v>
      </c>
      <c r="E3640" t="s">
        <v>3341</v>
      </c>
      <c r="F3640" s="82" t="s">
        <v>2745</v>
      </c>
      <c r="G3640" t="s">
        <v>2310</v>
      </c>
      <c r="H3640" s="82" t="s">
        <v>3065</v>
      </c>
      <c r="I3640" t="s">
        <v>44</v>
      </c>
      <c r="J3640" s="82" t="s">
        <v>45</v>
      </c>
      <c r="K3640" t="s">
        <v>46</v>
      </c>
      <c r="L3640" t="s">
        <v>47</v>
      </c>
      <c r="M3640" s="82" t="s">
        <v>320</v>
      </c>
      <c r="N3640" t="s">
        <v>800</v>
      </c>
      <c r="O3640" s="82" t="s">
        <v>1538</v>
      </c>
      <c r="P3640" s="82" t="s">
        <v>978</v>
      </c>
      <c r="Q3640" s="82" t="s">
        <v>979</v>
      </c>
      <c r="R3640" t="s">
        <v>131</v>
      </c>
      <c r="S3640" s="83">
        <v>6915.45</v>
      </c>
      <c r="T3640" s="83">
        <v>9300</v>
      </c>
      <c r="U3640" s="83">
        <v>-2384.5500000000002</v>
      </c>
      <c r="V3640" s="83">
        <v>0</v>
      </c>
      <c r="W3640" s="83">
        <v>0</v>
      </c>
      <c r="X3640" s="83">
        <v>71.635937418940415</v>
      </c>
      <c r="Y3640">
        <v>0</v>
      </c>
      <c r="Z3640" s="83">
        <v>-238.45500000000001</v>
      </c>
      <c r="AA3640" s="83">
        <v>-166.8190625810596</v>
      </c>
    </row>
    <row r="3641" spans="1:27" x14ac:dyDescent="0.25">
      <c r="A3641" s="82" t="s">
        <v>1529</v>
      </c>
      <c r="B3641" s="82" t="s">
        <v>1529</v>
      </c>
      <c r="C3641" t="s">
        <v>3339</v>
      </c>
      <c r="D3641" s="82" t="s">
        <v>3340</v>
      </c>
      <c r="E3641" t="s">
        <v>3341</v>
      </c>
      <c r="F3641" s="82" t="s">
        <v>2745</v>
      </c>
      <c r="G3641" t="s">
        <v>2310</v>
      </c>
      <c r="H3641" s="82" t="s">
        <v>3065</v>
      </c>
      <c r="I3641" t="s">
        <v>44</v>
      </c>
      <c r="J3641" s="82" t="s">
        <v>45</v>
      </c>
      <c r="K3641" t="s">
        <v>46</v>
      </c>
      <c r="L3641" t="s">
        <v>47</v>
      </c>
      <c r="M3641" s="82" t="s">
        <v>320</v>
      </c>
      <c r="N3641" t="s">
        <v>800</v>
      </c>
      <c r="O3641" s="82" t="s">
        <v>1538</v>
      </c>
      <c r="P3641" s="82" t="s">
        <v>2550</v>
      </c>
      <c r="Q3641" s="82" t="s">
        <v>979</v>
      </c>
      <c r="R3641" t="s">
        <v>131</v>
      </c>
      <c r="S3641" s="83">
        <v>1980</v>
      </c>
      <c r="T3641" s="83">
        <v>0</v>
      </c>
      <c r="U3641" s="83">
        <v>1980</v>
      </c>
      <c r="V3641" s="83">
        <v>0</v>
      </c>
      <c r="W3641" s="83">
        <v>0</v>
      </c>
      <c r="X3641" s="83">
        <v>0</v>
      </c>
      <c r="Y3641">
        <v>0</v>
      </c>
      <c r="Z3641" s="83">
        <v>198</v>
      </c>
      <c r="AA3641" s="83">
        <v>198</v>
      </c>
    </row>
    <row r="3642" spans="1:27" x14ac:dyDescent="0.25">
      <c r="A3642" s="82" t="s">
        <v>1529</v>
      </c>
      <c r="B3642" s="82" t="s">
        <v>1529</v>
      </c>
      <c r="C3642" t="s">
        <v>3339</v>
      </c>
      <c r="D3642" s="82" t="s">
        <v>3340</v>
      </c>
      <c r="E3642" t="s">
        <v>3341</v>
      </c>
      <c r="F3642" s="82" t="s">
        <v>2745</v>
      </c>
      <c r="G3642" t="s">
        <v>2310</v>
      </c>
      <c r="H3642" s="82" t="s">
        <v>3065</v>
      </c>
      <c r="I3642" t="s">
        <v>44</v>
      </c>
      <c r="J3642" s="82" t="s">
        <v>45</v>
      </c>
      <c r="K3642" t="s">
        <v>46</v>
      </c>
      <c r="L3642" t="s">
        <v>47</v>
      </c>
      <c r="M3642" s="82" t="s">
        <v>320</v>
      </c>
      <c r="N3642" t="s">
        <v>800</v>
      </c>
      <c r="O3642" s="82" t="s">
        <v>801</v>
      </c>
      <c r="P3642" s="82" t="s">
        <v>1076</v>
      </c>
      <c r="Q3642" s="82" t="s">
        <v>1077</v>
      </c>
      <c r="R3642" t="s">
        <v>131</v>
      </c>
      <c r="S3642" s="83">
        <v>600</v>
      </c>
      <c r="T3642" s="83">
        <v>645</v>
      </c>
      <c r="U3642" s="83">
        <v>-45</v>
      </c>
      <c r="V3642" s="83">
        <v>0</v>
      </c>
      <c r="W3642" s="83">
        <v>0</v>
      </c>
      <c r="X3642" s="83">
        <v>4.9682988855071581</v>
      </c>
      <c r="Y3642">
        <v>0</v>
      </c>
      <c r="Z3642" s="83">
        <v>-4.5</v>
      </c>
      <c r="AA3642" s="83">
        <v>0.46829888550715992</v>
      </c>
    </row>
    <row r="3643" spans="1:27" x14ac:dyDescent="0.25">
      <c r="A3643" s="82" t="s">
        <v>1529</v>
      </c>
      <c r="B3643" s="82" t="s">
        <v>1529</v>
      </c>
      <c r="C3643" t="s">
        <v>3339</v>
      </c>
      <c r="D3643" s="82" t="s">
        <v>3340</v>
      </c>
      <c r="E3643" t="s">
        <v>3341</v>
      </c>
      <c r="F3643" s="82" t="s">
        <v>2745</v>
      </c>
      <c r="G3643" t="s">
        <v>2310</v>
      </c>
      <c r="H3643" s="82" t="s">
        <v>3065</v>
      </c>
      <c r="I3643" t="s">
        <v>44</v>
      </c>
      <c r="J3643" s="82" t="s">
        <v>45</v>
      </c>
      <c r="K3643" t="s">
        <v>46</v>
      </c>
      <c r="L3643" t="s">
        <v>47</v>
      </c>
      <c r="M3643" s="82" t="s">
        <v>320</v>
      </c>
      <c r="N3643" t="s">
        <v>800</v>
      </c>
      <c r="O3643" s="82" t="s">
        <v>801</v>
      </c>
      <c r="P3643" s="82" t="s">
        <v>1078</v>
      </c>
      <c r="Q3643" s="82" t="s">
        <v>1079</v>
      </c>
      <c r="R3643" t="s">
        <v>131</v>
      </c>
      <c r="S3643" s="83">
        <v>0</v>
      </c>
      <c r="T3643" s="83">
        <v>330</v>
      </c>
      <c r="U3643" s="83">
        <v>-330</v>
      </c>
      <c r="V3643" s="83">
        <v>0</v>
      </c>
      <c r="W3643" s="83">
        <v>0</v>
      </c>
      <c r="X3643" s="83">
        <v>2.5419203600269182</v>
      </c>
      <c r="Y3643">
        <v>0</v>
      </c>
      <c r="Z3643" s="83">
        <v>-33</v>
      </c>
      <c r="AA3643" s="83">
        <v>-30.458079639973082</v>
      </c>
    </row>
    <row r="3644" spans="1:27" x14ac:dyDescent="0.25">
      <c r="A3644" s="82" t="s">
        <v>1529</v>
      </c>
      <c r="B3644" s="82" t="s">
        <v>1529</v>
      </c>
      <c r="C3644" t="s">
        <v>3339</v>
      </c>
      <c r="D3644" s="82" t="s">
        <v>3340</v>
      </c>
      <c r="E3644" t="s">
        <v>3341</v>
      </c>
      <c r="F3644" s="82" t="s">
        <v>2745</v>
      </c>
      <c r="G3644" t="s">
        <v>2310</v>
      </c>
      <c r="H3644" s="82" t="s">
        <v>3065</v>
      </c>
      <c r="I3644" t="s">
        <v>44</v>
      </c>
      <c r="J3644" s="82" t="s">
        <v>45</v>
      </c>
      <c r="K3644" t="s">
        <v>46</v>
      </c>
      <c r="L3644" t="s">
        <v>47</v>
      </c>
      <c r="M3644" s="82" t="s">
        <v>320</v>
      </c>
      <c r="N3644" t="s">
        <v>800</v>
      </c>
      <c r="O3644" s="82" t="s">
        <v>801</v>
      </c>
      <c r="P3644" s="82" t="s">
        <v>1080</v>
      </c>
      <c r="Q3644" s="82" t="s">
        <v>1081</v>
      </c>
      <c r="R3644" t="s">
        <v>131</v>
      </c>
      <c r="S3644" s="83">
        <v>0</v>
      </c>
      <c r="T3644" s="83">
        <v>30</v>
      </c>
      <c r="U3644" s="83">
        <v>-30</v>
      </c>
      <c r="V3644" s="83">
        <v>0</v>
      </c>
      <c r="W3644" s="83">
        <v>0</v>
      </c>
      <c r="X3644" s="83">
        <v>0.23108366909335618</v>
      </c>
      <c r="Y3644">
        <v>0</v>
      </c>
      <c r="Z3644" s="83">
        <v>-3</v>
      </c>
      <c r="AA3644" s="83">
        <v>-2.7689163309066438</v>
      </c>
    </row>
    <row r="3645" spans="1:27" x14ac:dyDescent="0.25">
      <c r="A3645" s="82" t="s">
        <v>1529</v>
      </c>
      <c r="B3645" s="82" t="s">
        <v>1529</v>
      </c>
      <c r="C3645" t="s">
        <v>3339</v>
      </c>
      <c r="D3645" s="82" t="s">
        <v>3340</v>
      </c>
      <c r="E3645" t="s">
        <v>3341</v>
      </c>
      <c r="F3645" s="82" t="s">
        <v>2745</v>
      </c>
      <c r="G3645" t="s">
        <v>2310</v>
      </c>
      <c r="H3645" s="82" t="s">
        <v>3065</v>
      </c>
      <c r="I3645" t="s">
        <v>44</v>
      </c>
      <c r="J3645" s="82" t="s">
        <v>45</v>
      </c>
      <c r="K3645" t="s">
        <v>46</v>
      </c>
      <c r="L3645" t="s">
        <v>47</v>
      </c>
      <c r="M3645" s="82" t="s">
        <v>320</v>
      </c>
      <c r="N3645" t="s">
        <v>800</v>
      </c>
      <c r="O3645" s="82" t="s">
        <v>801</v>
      </c>
      <c r="P3645" s="82" t="s">
        <v>1082</v>
      </c>
      <c r="Q3645" s="82" t="s">
        <v>1083</v>
      </c>
      <c r="R3645" t="s">
        <v>131</v>
      </c>
      <c r="S3645" s="83">
        <v>390</v>
      </c>
      <c r="T3645" s="83">
        <v>1365</v>
      </c>
      <c r="U3645" s="83">
        <v>-975</v>
      </c>
      <c r="V3645" s="83">
        <v>0</v>
      </c>
      <c r="W3645" s="83">
        <v>0</v>
      </c>
      <c r="X3645" s="83">
        <v>10.514306943747707</v>
      </c>
      <c r="Y3645">
        <v>0</v>
      </c>
      <c r="Z3645" s="83">
        <v>-97.5</v>
      </c>
      <c r="AA3645" s="83">
        <v>-86.985693056252288</v>
      </c>
    </row>
    <row r="3646" spans="1:27" x14ac:dyDescent="0.25">
      <c r="A3646" s="82" t="s">
        <v>1529</v>
      </c>
      <c r="B3646" s="82" t="s">
        <v>1529</v>
      </c>
      <c r="C3646" t="s">
        <v>3339</v>
      </c>
      <c r="D3646" s="82" t="s">
        <v>3340</v>
      </c>
      <c r="E3646" t="s">
        <v>3341</v>
      </c>
      <c r="F3646" s="82" t="s">
        <v>2745</v>
      </c>
      <c r="G3646" t="s">
        <v>2310</v>
      </c>
      <c r="H3646" s="82" t="s">
        <v>3065</v>
      </c>
      <c r="I3646" t="s">
        <v>44</v>
      </c>
      <c r="J3646" s="82" t="s">
        <v>45</v>
      </c>
      <c r="K3646" t="s">
        <v>46</v>
      </c>
      <c r="L3646" t="s">
        <v>47</v>
      </c>
      <c r="M3646" s="82" t="s">
        <v>320</v>
      </c>
      <c r="N3646" t="s">
        <v>800</v>
      </c>
      <c r="O3646" s="82" t="s">
        <v>801</v>
      </c>
      <c r="P3646" s="82" t="s">
        <v>1211</v>
      </c>
      <c r="Q3646" s="82" t="s">
        <v>1085</v>
      </c>
      <c r="R3646" t="s">
        <v>131</v>
      </c>
      <c r="S3646" s="83">
        <v>105</v>
      </c>
      <c r="T3646" s="83">
        <v>195</v>
      </c>
      <c r="U3646" s="83">
        <v>-90</v>
      </c>
      <c r="V3646" s="83">
        <v>0</v>
      </c>
      <c r="W3646" s="83">
        <v>0</v>
      </c>
      <c r="X3646" s="83">
        <v>1.5020438491068153</v>
      </c>
      <c r="Y3646">
        <v>0</v>
      </c>
      <c r="Z3646" s="83">
        <v>-9</v>
      </c>
      <c r="AA3646" s="83">
        <v>-7.4979561508931845</v>
      </c>
    </row>
    <row r="3647" spans="1:27" x14ac:dyDescent="0.25">
      <c r="A3647" s="82" t="s">
        <v>1529</v>
      </c>
      <c r="B3647" s="82" t="s">
        <v>1529</v>
      </c>
      <c r="C3647" t="s">
        <v>3339</v>
      </c>
      <c r="D3647" s="82" t="s">
        <v>3340</v>
      </c>
      <c r="E3647" t="s">
        <v>3341</v>
      </c>
      <c r="F3647" s="82" t="s">
        <v>2745</v>
      </c>
      <c r="G3647" t="s">
        <v>2310</v>
      </c>
      <c r="H3647" s="82" t="s">
        <v>3065</v>
      </c>
      <c r="I3647" t="s">
        <v>44</v>
      </c>
      <c r="J3647" s="82" t="s">
        <v>45</v>
      </c>
      <c r="K3647" t="s">
        <v>46</v>
      </c>
      <c r="L3647" t="s">
        <v>47</v>
      </c>
      <c r="M3647" s="82" t="s">
        <v>320</v>
      </c>
      <c r="N3647" t="s">
        <v>800</v>
      </c>
      <c r="O3647" s="82" t="s">
        <v>801</v>
      </c>
      <c r="P3647" s="82" t="s">
        <v>802</v>
      </c>
      <c r="Q3647" s="82" t="s">
        <v>803</v>
      </c>
      <c r="R3647" t="s">
        <v>131</v>
      </c>
      <c r="S3647" s="83">
        <v>2715</v>
      </c>
      <c r="T3647" s="83">
        <v>1725</v>
      </c>
      <c r="U3647" s="83">
        <v>990</v>
      </c>
      <c r="V3647" s="83">
        <v>0</v>
      </c>
      <c r="W3647" s="83">
        <v>0</v>
      </c>
      <c r="X3647" s="83">
        <v>13.287310972867981</v>
      </c>
      <c r="Y3647">
        <v>0</v>
      </c>
      <c r="Z3647" s="83">
        <v>99</v>
      </c>
      <c r="AA3647" s="83">
        <v>112.28731097286797</v>
      </c>
    </row>
    <row r="3648" spans="1:27" x14ac:dyDescent="0.25">
      <c r="A3648" s="82" t="s">
        <v>1529</v>
      </c>
      <c r="B3648" s="82" t="s">
        <v>1529</v>
      </c>
      <c r="C3648" t="s">
        <v>3339</v>
      </c>
      <c r="D3648" s="82" t="s">
        <v>3340</v>
      </c>
      <c r="E3648" t="s">
        <v>3341</v>
      </c>
      <c r="F3648" s="82" t="s">
        <v>2745</v>
      </c>
      <c r="G3648" t="s">
        <v>2310</v>
      </c>
      <c r="H3648" s="82" t="s">
        <v>3065</v>
      </c>
      <c r="I3648" t="s">
        <v>44</v>
      </c>
      <c r="J3648" s="82" t="s">
        <v>45</v>
      </c>
      <c r="K3648" t="s">
        <v>46</v>
      </c>
      <c r="L3648" t="s">
        <v>47</v>
      </c>
      <c r="M3648" s="82" t="s">
        <v>320</v>
      </c>
      <c r="N3648" t="s">
        <v>800</v>
      </c>
      <c r="O3648" s="82" t="s">
        <v>801</v>
      </c>
      <c r="P3648" s="82" t="s">
        <v>2102</v>
      </c>
      <c r="Q3648" s="82" t="s">
        <v>2103</v>
      </c>
      <c r="R3648" t="s">
        <v>131</v>
      </c>
      <c r="S3648" s="83">
        <v>330</v>
      </c>
      <c r="T3648" s="83">
        <v>465</v>
      </c>
      <c r="U3648" s="83">
        <v>-135</v>
      </c>
      <c r="V3648" s="83">
        <v>0</v>
      </c>
      <c r="W3648" s="83">
        <v>0</v>
      </c>
      <c r="X3648" s="83">
        <v>3.5817968709470209</v>
      </c>
      <c r="Y3648">
        <v>0</v>
      </c>
      <c r="Z3648" s="83">
        <v>-13.5</v>
      </c>
      <c r="AA3648" s="83">
        <v>-9.9182031290529764</v>
      </c>
    </row>
    <row r="3649" spans="1:27" x14ac:dyDescent="0.25">
      <c r="A3649" s="82" t="s">
        <v>1529</v>
      </c>
      <c r="B3649" s="82" t="s">
        <v>1529</v>
      </c>
      <c r="C3649" t="s">
        <v>3339</v>
      </c>
      <c r="D3649" s="82" t="s">
        <v>3340</v>
      </c>
      <c r="E3649" t="s">
        <v>3341</v>
      </c>
      <c r="F3649" s="82" t="s">
        <v>2745</v>
      </c>
      <c r="G3649" t="s">
        <v>2310</v>
      </c>
      <c r="H3649" s="82" t="s">
        <v>3065</v>
      </c>
      <c r="I3649" t="s">
        <v>44</v>
      </c>
      <c r="J3649" s="82" t="s">
        <v>45</v>
      </c>
      <c r="K3649" t="s">
        <v>46</v>
      </c>
      <c r="L3649" t="s">
        <v>47</v>
      </c>
      <c r="M3649" s="82" t="s">
        <v>320</v>
      </c>
      <c r="N3649" t="s">
        <v>800</v>
      </c>
      <c r="O3649" s="82" t="s">
        <v>801</v>
      </c>
      <c r="P3649" s="82" t="s">
        <v>2106</v>
      </c>
      <c r="Q3649" s="82" t="s">
        <v>2107</v>
      </c>
      <c r="R3649" t="s">
        <v>131</v>
      </c>
      <c r="S3649" s="83">
        <v>6330</v>
      </c>
      <c r="T3649" s="83">
        <v>7215</v>
      </c>
      <c r="U3649" s="83">
        <v>-885</v>
      </c>
      <c r="V3649" s="83">
        <v>0</v>
      </c>
      <c r="W3649" s="83">
        <v>0</v>
      </c>
      <c r="X3649" s="83">
        <v>55.575622416952164</v>
      </c>
      <c r="Y3649">
        <v>0</v>
      </c>
      <c r="Z3649" s="83">
        <v>-88.5</v>
      </c>
      <c r="AA3649" s="83">
        <v>-32.924377583047885</v>
      </c>
    </row>
    <row r="3650" spans="1:27" x14ac:dyDescent="0.25">
      <c r="A3650" s="82" t="s">
        <v>1529</v>
      </c>
      <c r="B3650" s="82" t="s">
        <v>1529</v>
      </c>
      <c r="C3650" t="s">
        <v>3339</v>
      </c>
      <c r="D3650" s="82" t="s">
        <v>3340</v>
      </c>
      <c r="E3650" t="s">
        <v>3341</v>
      </c>
      <c r="F3650" s="82" t="s">
        <v>2745</v>
      </c>
      <c r="G3650" t="s">
        <v>2310</v>
      </c>
      <c r="H3650" s="82" t="s">
        <v>3065</v>
      </c>
      <c r="I3650" t="s">
        <v>44</v>
      </c>
      <c r="J3650" s="82" t="s">
        <v>45</v>
      </c>
      <c r="K3650" t="s">
        <v>46</v>
      </c>
      <c r="L3650" t="s">
        <v>47</v>
      </c>
      <c r="M3650" s="82" t="s">
        <v>320</v>
      </c>
      <c r="N3650" t="s">
        <v>800</v>
      </c>
      <c r="O3650" s="82" t="s">
        <v>801</v>
      </c>
      <c r="P3650" s="82" t="s">
        <v>2054</v>
      </c>
      <c r="Q3650" s="82" t="s">
        <v>803</v>
      </c>
      <c r="R3650" t="s">
        <v>131</v>
      </c>
      <c r="S3650" s="83">
        <v>0</v>
      </c>
      <c r="T3650" s="83">
        <v>375</v>
      </c>
      <c r="U3650" s="83">
        <v>-375</v>
      </c>
      <c r="V3650" s="83">
        <v>0</v>
      </c>
      <c r="W3650" s="83">
        <v>0</v>
      </c>
      <c r="X3650" s="83">
        <v>2.8885458636669528</v>
      </c>
      <c r="Y3650">
        <v>0</v>
      </c>
      <c r="Z3650" s="83">
        <v>-37.5</v>
      </c>
      <c r="AA3650" s="83">
        <v>-34.611454136333045</v>
      </c>
    </row>
    <row r="3651" spans="1:27" x14ac:dyDescent="0.25">
      <c r="A3651" s="82" t="s">
        <v>1529</v>
      </c>
      <c r="B3651" s="82" t="s">
        <v>1529</v>
      </c>
      <c r="C3651" t="s">
        <v>3339</v>
      </c>
      <c r="D3651" s="82" t="s">
        <v>3340</v>
      </c>
      <c r="E3651" t="s">
        <v>3341</v>
      </c>
      <c r="F3651" s="82" t="s">
        <v>2745</v>
      </c>
      <c r="G3651" t="s">
        <v>2310</v>
      </c>
      <c r="H3651" s="82" t="s">
        <v>3065</v>
      </c>
      <c r="I3651" t="s">
        <v>44</v>
      </c>
      <c r="J3651" s="82" t="s">
        <v>45</v>
      </c>
      <c r="K3651" t="s">
        <v>46</v>
      </c>
      <c r="L3651" t="s">
        <v>47</v>
      </c>
      <c r="M3651" s="82" t="s">
        <v>320</v>
      </c>
      <c r="N3651" t="s">
        <v>941</v>
      </c>
      <c r="O3651" s="82" t="s">
        <v>1071</v>
      </c>
      <c r="P3651" s="82" t="s">
        <v>1072</v>
      </c>
      <c r="Q3651" s="82" t="s">
        <v>1073</v>
      </c>
      <c r="R3651" t="s">
        <v>131</v>
      </c>
      <c r="S3651" s="83">
        <v>130.52000000000001</v>
      </c>
      <c r="T3651" s="83">
        <v>0</v>
      </c>
      <c r="U3651" s="83">
        <v>130.52000000000001</v>
      </c>
      <c r="V3651" s="83">
        <v>0</v>
      </c>
      <c r="W3651" s="83">
        <v>0</v>
      </c>
      <c r="X3651" s="83">
        <v>0</v>
      </c>
      <c r="Y3651">
        <v>0</v>
      </c>
      <c r="Z3651" s="83">
        <v>13.052000000000001</v>
      </c>
      <c r="AA3651" s="83">
        <v>13.052000000000001</v>
      </c>
    </row>
    <row r="3652" spans="1:27" x14ac:dyDescent="0.25">
      <c r="A3652" s="82" t="s">
        <v>1529</v>
      </c>
      <c r="B3652" s="82" t="s">
        <v>1529</v>
      </c>
      <c r="C3652" t="s">
        <v>3339</v>
      </c>
      <c r="D3652" s="82" t="s">
        <v>3340</v>
      </c>
      <c r="E3652" t="s">
        <v>3341</v>
      </c>
      <c r="F3652" s="82" t="s">
        <v>2745</v>
      </c>
      <c r="G3652" t="s">
        <v>2310</v>
      </c>
      <c r="H3652" s="82" t="s">
        <v>3065</v>
      </c>
      <c r="I3652" t="s">
        <v>44</v>
      </c>
      <c r="J3652" s="82" t="s">
        <v>45</v>
      </c>
      <c r="K3652" t="s">
        <v>46</v>
      </c>
      <c r="L3652" t="s">
        <v>47</v>
      </c>
      <c r="M3652" s="82" t="s">
        <v>320</v>
      </c>
      <c r="N3652" t="s">
        <v>941</v>
      </c>
      <c r="O3652" s="82" t="s">
        <v>942</v>
      </c>
      <c r="P3652" s="82" t="s">
        <v>943</v>
      </c>
      <c r="Q3652" s="82" t="s">
        <v>944</v>
      </c>
      <c r="R3652" t="s">
        <v>131</v>
      </c>
      <c r="S3652" s="83">
        <v>10370</v>
      </c>
      <c r="T3652" s="83">
        <v>11084</v>
      </c>
      <c r="U3652" s="83">
        <v>-714</v>
      </c>
      <c r="V3652" s="83">
        <v>0</v>
      </c>
      <c r="W3652" s="83">
        <v>0</v>
      </c>
      <c r="X3652" s="83">
        <v>85.377712941025337</v>
      </c>
      <c r="Y3652">
        <v>0</v>
      </c>
      <c r="Z3652" s="83">
        <v>-71.400000000000091</v>
      </c>
      <c r="AA3652" s="83">
        <v>13.977712941025288</v>
      </c>
    </row>
    <row r="3653" spans="1:27" x14ac:dyDescent="0.25">
      <c r="A3653" s="82" t="s">
        <v>1529</v>
      </c>
      <c r="B3653" s="82" t="s">
        <v>1529</v>
      </c>
      <c r="C3653" t="s">
        <v>3339</v>
      </c>
      <c r="D3653" s="82" t="s">
        <v>3340</v>
      </c>
      <c r="E3653" t="s">
        <v>3341</v>
      </c>
      <c r="F3653" s="82" t="s">
        <v>2745</v>
      </c>
      <c r="G3653" t="s">
        <v>2310</v>
      </c>
      <c r="H3653" s="82" t="s">
        <v>3065</v>
      </c>
      <c r="I3653" t="s">
        <v>44</v>
      </c>
      <c r="J3653" s="82" t="s">
        <v>45</v>
      </c>
      <c r="K3653" t="s">
        <v>98</v>
      </c>
      <c r="L3653" t="s">
        <v>99</v>
      </c>
      <c r="M3653" s="82" t="s">
        <v>396</v>
      </c>
      <c r="N3653" t="s">
        <v>804</v>
      </c>
      <c r="O3653" s="82" t="s">
        <v>805</v>
      </c>
      <c r="P3653" s="82" t="s">
        <v>1798</v>
      </c>
      <c r="Q3653" s="82" t="s">
        <v>1799</v>
      </c>
      <c r="R3653" t="s">
        <v>131</v>
      </c>
      <c r="S3653" s="83">
        <v>334.16</v>
      </c>
      <c r="T3653" s="83">
        <v>0</v>
      </c>
      <c r="U3653" s="83">
        <v>334.16</v>
      </c>
      <c r="V3653" s="83">
        <v>0</v>
      </c>
      <c r="W3653" s="83">
        <v>0</v>
      </c>
      <c r="X3653" s="83">
        <v>0</v>
      </c>
      <c r="Y3653">
        <v>0</v>
      </c>
      <c r="Z3653" s="83">
        <v>33.416000000000004</v>
      </c>
      <c r="AA3653" s="83">
        <v>33.416000000000004</v>
      </c>
    </row>
    <row r="3654" spans="1:27" x14ac:dyDescent="0.25">
      <c r="A3654" s="82" t="s">
        <v>1529</v>
      </c>
      <c r="B3654" s="82" t="s">
        <v>1529</v>
      </c>
      <c r="C3654" t="s">
        <v>3339</v>
      </c>
      <c r="D3654" s="82" t="s">
        <v>3340</v>
      </c>
      <c r="E3654" t="s">
        <v>3341</v>
      </c>
      <c r="F3654" s="82" t="s">
        <v>2745</v>
      </c>
      <c r="G3654" t="s">
        <v>2310</v>
      </c>
      <c r="H3654" s="82" t="s">
        <v>3065</v>
      </c>
      <c r="I3654" t="s">
        <v>44</v>
      </c>
      <c r="J3654" s="82" t="s">
        <v>45</v>
      </c>
      <c r="K3654" t="s">
        <v>98</v>
      </c>
      <c r="L3654" t="s">
        <v>99</v>
      </c>
      <c r="M3654" s="82" t="s">
        <v>396</v>
      </c>
      <c r="N3654" t="s">
        <v>947</v>
      </c>
      <c r="O3654" s="82" t="s">
        <v>948</v>
      </c>
      <c r="P3654" s="82" t="s">
        <v>949</v>
      </c>
      <c r="Q3654" s="82" t="s">
        <v>950</v>
      </c>
      <c r="R3654" t="s">
        <v>131</v>
      </c>
      <c r="S3654" s="83">
        <v>12731</v>
      </c>
      <c r="T3654" s="83">
        <v>10887.199999999997</v>
      </c>
      <c r="U3654" s="83">
        <v>1843.8000000000029</v>
      </c>
      <c r="V3654" s="83">
        <v>0</v>
      </c>
      <c r="W3654" s="83">
        <v>0</v>
      </c>
      <c r="X3654" s="83">
        <v>83.861804071772909</v>
      </c>
      <c r="Y3654">
        <v>0</v>
      </c>
      <c r="Z3654" s="83">
        <v>184.38000000000034</v>
      </c>
      <c r="AA3654" s="83">
        <v>268.24180407177323</v>
      </c>
    </row>
    <row r="3655" spans="1:27" x14ac:dyDescent="0.25">
      <c r="A3655" s="82" t="s">
        <v>1529</v>
      </c>
      <c r="B3655" s="82" t="s">
        <v>1529</v>
      </c>
      <c r="C3655" t="s">
        <v>3339</v>
      </c>
      <c r="D3655" s="82" t="s">
        <v>3340</v>
      </c>
      <c r="E3655" t="s">
        <v>3341</v>
      </c>
      <c r="F3655" s="82" t="s">
        <v>2745</v>
      </c>
      <c r="G3655" t="s">
        <v>2310</v>
      </c>
      <c r="H3655" s="82" t="s">
        <v>3065</v>
      </c>
      <c r="I3655" t="s">
        <v>44</v>
      </c>
      <c r="J3655" s="82" t="s">
        <v>45</v>
      </c>
      <c r="K3655" t="s">
        <v>98</v>
      </c>
      <c r="L3655" t="s">
        <v>99</v>
      </c>
      <c r="M3655" s="82" t="s">
        <v>396</v>
      </c>
      <c r="N3655" t="s">
        <v>947</v>
      </c>
      <c r="O3655" s="82" t="s">
        <v>948</v>
      </c>
      <c r="P3655" s="82" t="s">
        <v>2153</v>
      </c>
      <c r="Q3655" s="82" t="s">
        <v>2154</v>
      </c>
      <c r="R3655" t="s">
        <v>131</v>
      </c>
      <c r="S3655" s="83">
        <v>16506.399999999998</v>
      </c>
      <c r="T3655" s="83">
        <v>17560</v>
      </c>
      <c r="U3655" s="83">
        <v>-1053.6000000000022</v>
      </c>
      <c r="V3655" s="83">
        <v>0</v>
      </c>
      <c r="W3655" s="83">
        <v>0</v>
      </c>
      <c r="X3655" s="83">
        <v>135.26097430931117</v>
      </c>
      <c r="Y3655">
        <v>0</v>
      </c>
      <c r="Z3655" s="83">
        <v>-105.36000000000013</v>
      </c>
      <c r="AA3655" s="83">
        <v>29.900974309311096</v>
      </c>
    </row>
    <row r="3656" spans="1:27" x14ac:dyDescent="0.25">
      <c r="A3656" s="82" t="s">
        <v>1529</v>
      </c>
      <c r="B3656" s="82" t="s">
        <v>1529</v>
      </c>
      <c r="C3656" t="s">
        <v>3339</v>
      </c>
      <c r="D3656" s="82" t="s">
        <v>3340</v>
      </c>
      <c r="E3656" t="s">
        <v>3341</v>
      </c>
      <c r="F3656" s="82" t="s">
        <v>2745</v>
      </c>
      <c r="G3656" t="s">
        <v>2310</v>
      </c>
      <c r="H3656" s="82" t="s">
        <v>3065</v>
      </c>
      <c r="I3656" t="s">
        <v>44</v>
      </c>
      <c r="J3656" s="82" t="s">
        <v>45</v>
      </c>
      <c r="K3656" t="s">
        <v>98</v>
      </c>
      <c r="L3656" t="s">
        <v>99</v>
      </c>
      <c r="M3656" s="82" t="s">
        <v>396</v>
      </c>
      <c r="N3656" t="s">
        <v>947</v>
      </c>
      <c r="O3656" s="82" t="s">
        <v>948</v>
      </c>
      <c r="P3656" s="82" t="s">
        <v>2155</v>
      </c>
      <c r="Q3656" s="82" t="s">
        <v>2156</v>
      </c>
      <c r="R3656" t="s">
        <v>131</v>
      </c>
      <c r="S3656" s="83">
        <v>7902</v>
      </c>
      <c r="T3656" s="83">
        <v>5882.6</v>
      </c>
      <c r="U3656" s="83">
        <v>2019.3999999999996</v>
      </c>
      <c r="V3656" s="83">
        <v>0</v>
      </c>
      <c r="W3656" s="83">
        <v>0</v>
      </c>
      <c r="X3656" s="83">
        <v>45.312426393619241</v>
      </c>
      <c r="Y3656">
        <v>0</v>
      </c>
      <c r="Z3656" s="83">
        <v>201.93999999999994</v>
      </c>
      <c r="AA3656" s="83">
        <v>247.2524263936192</v>
      </c>
    </row>
    <row r="3657" spans="1:27" x14ac:dyDescent="0.25">
      <c r="A3657" s="82" t="s">
        <v>1529</v>
      </c>
      <c r="B3657" s="82" t="s">
        <v>1529</v>
      </c>
      <c r="C3657" t="s">
        <v>3339</v>
      </c>
      <c r="D3657" s="82" t="s">
        <v>3340</v>
      </c>
      <c r="E3657" t="s">
        <v>3341</v>
      </c>
      <c r="F3657" s="82" t="s">
        <v>2745</v>
      </c>
      <c r="G3657" t="s">
        <v>2310</v>
      </c>
      <c r="H3657" s="82" t="s">
        <v>3065</v>
      </c>
      <c r="I3657" t="s">
        <v>44</v>
      </c>
      <c r="J3657" s="82" t="s">
        <v>45</v>
      </c>
      <c r="K3657" t="s">
        <v>98</v>
      </c>
      <c r="L3657" t="s">
        <v>99</v>
      </c>
      <c r="M3657" s="82" t="s">
        <v>396</v>
      </c>
      <c r="N3657" t="s">
        <v>947</v>
      </c>
      <c r="O3657" s="82" t="s">
        <v>948</v>
      </c>
      <c r="P3657" s="82" t="s">
        <v>3695</v>
      </c>
      <c r="Q3657" s="82" t="s">
        <v>3696</v>
      </c>
      <c r="R3657" t="s">
        <v>131</v>
      </c>
      <c r="S3657" s="83">
        <v>0</v>
      </c>
      <c r="T3657" s="83">
        <v>1513.6</v>
      </c>
      <c r="U3657" s="83">
        <v>-1513.6</v>
      </c>
      <c r="V3657" s="83">
        <v>0</v>
      </c>
      <c r="W3657" s="83">
        <v>0</v>
      </c>
      <c r="X3657" s="83">
        <v>11.658941384656798</v>
      </c>
      <c r="Y3657">
        <v>0</v>
      </c>
      <c r="Z3657" s="83">
        <v>-151.35999999999999</v>
      </c>
      <c r="AA3657" s="83">
        <v>-139.70105861534319</v>
      </c>
    </row>
    <row r="3658" spans="1:27" x14ac:dyDescent="0.25">
      <c r="A3658" s="82" t="s">
        <v>1529</v>
      </c>
      <c r="B3658" s="82" t="s">
        <v>1529</v>
      </c>
      <c r="C3658" t="s">
        <v>3339</v>
      </c>
      <c r="D3658" s="82" t="s">
        <v>3340</v>
      </c>
      <c r="E3658" t="s">
        <v>3341</v>
      </c>
      <c r="F3658" s="82" t="s">
        <v>2745</v>
      </c>
      <c r="G3658" t="s">
        <v>2310</v>
      </c>
      <c r="H3658" s="82" t="s">
        <v>3065</v>
      </c>
      <c r="I3658" t="s">
        <v>44</v>
      </c>
      <c r="J3658" s="82" t="s">
        <v>45</v>
      </c>
      <c r="K3658" t="s">
        <v>98</v>
      </c>
      <c r="L3658" t="s">
        <v>99</v>
      </c>
      <c r="M3658" s="82" t="s">
        <v>396</v>
      </c>
      <c r="N3658" t="s">
        <v>947</v>
      </c>
      <c r="O3658" s="82" t="s">
        <v>1502</v>
      </c>
      <c r="P3658" s="82" t="s">
        <v>2161</v>
      </c>
      <c r="Q3658" s="82" t="s">
        <v>2162</v>
      </c>
      <c r="R3658" t="s">
        <v>131</v>
      </c>
      <c r="S3658" s="83">
        <v>0</v>
      </c>
      <c r="T3658" s="83">
        <v>649.6</v>
      </c>
      <c r="U3658" s="83">
        <v>-649.6</v>
      </c>
      <c r="V3658" s="83">
        <v>0</v>
      </c>
      <c r="W3658" s="83">
        <v>0</v>
      </c>
      <c r="X3658" s="83">
        <v>5.0037317147681399</v>
      </c>
      <c r="Y3658">
        <v>0</v>
      </c>
      <c r="Z3658" s="83">
        <v>-64.960000000000008</v>
      </c>
      <c r="AA3658" s="83">
        <v>-59.956268285231872</v>
      </c>
    </row>
    <row r="3659" spans="1:27" x14ac:dyDescent="0.25">
      <c r="A3659" s="82" t="s">
        <v>1529</v>
      </c>
      <c r="B3659" s="82" t="s">
        <v>1529</v>
      </c>
      <c r="C3659" t="s">
        <v>3339</v>
      </c>
      <c r="D3659" s="82" t="s">
        <v>3340</v>
      </c>
      <c r="E3659" t="s">
        <v>3341</v>
      </c>
      <c r="F3659" s="82" t="s">
        <v>2745</v>
      </c>
      <c r="G3659" t="s">
        <v>2310</v>
      </c>
      <c r="H3659" s="82" t="s">
        <v>3065</v>
      </c>
      <c r="I3659" t="s">
        <v>44</v>
      </c>
      <c r="J3659" s="82" t="s">
        <v>45</v>
      </c>
      <c r="K3659" t="s">
        <v>98</v>
      </c>
      <c r="L3659" t="s">
        <v>99</v>
      </c>
      <c r="M3659" s="82" t="s">
        <v>396</v>
      </c>
      <c r="N3659" t="s">
        <v>947</v>
      </c>
      <c r="O3659" s="82" t="s">
        <v>1502</v>
      </c>
      <c r="P3659" s="82" t="s">
        <v>2163</v>
      </c>
      <c r="Q3659" s="82" t="s">
        <v>2164</v>
      </c>
      <c r="R3659" t="s">
        <v>131</v>
      </c>
      <c r="S3659" s="83">
        <v>0</v>
      </c>
      <c r="T3659" s="83">
        <v>324.8</v>
      </c>
      <c r="U3659" s="83">
        <v>-324.8</v>
      </c>
      <c r="V3659" s="83">
        <v>0</v>
      </c>
      <c r="W3659" s="83">
        <v>0</v>
      </c>
      <c r="X3659" s="83">
        <v>2.50186585738407</v>
      </c>
      <c r="Y3659">
        <v>0</v>
      </c>
      <c r="Z3659" s="83">
        <v>-32.480000000000004</v>
      </c>
      <c r="AA3659" s="83">
        <v>-29.978134142615936</v>
      </c>
    </row>
    <row r="3660" spans="1:27" x14ac:dyDescent="0.25">
      <c r="A3660" s="82" t="s">
        <v>1529</v>
      </c>
      <c r="B3660" s="82" t="s">
        <v>1529</v>
      </c>
      <c r="C3660" t="s">
        <v>3339</v>
      </c>
      <c r="D3660" s="82" t="s">
        <v>3340</v>
      </c>
      <c r="E3660" t="s">
        <v>3341</v>
      </c>
      <c r="F3660" s="82" t="s">
        <v>2745</v>
      </c>
      <c r="G3660" t="s">
        <v>2310</v>
      </c>
      <c r="H3660" s="82" t="s">
        <v>3065</v>
      </c>
      <c r="I3660" t="s">
        <v>44</v>
      </c>
      <c r="J3660" s="82" t="s">
        <v>45</v>
      </c>
      <c r="K3660" t="s">
        <v>57</v>
      </c>
      <c r="L3660" t="s">
        <v>58</v>
      </c>
      <c r="M3660" s="82" t="s">
        <v>712</v>
      </c>
      <c r="N3660" t="s">
        <v>713</v>
      </c>
      <c r="O3660" s="82" t="s">
        <v>714</v>
      </c>
      <c r="P3660" s="82" t="s">
        <v>814</v>
      </c>
      <c r="Q3660" s="82" t="s">
        <v>815</v>
      </c>
      <c r="R3660" t="s">
        <v>131</v>
      </c>
      <c r="S3660" s="83">
        <v>250</v>
      </c>
      <c r="T3660" s="83">
        <v>0</v>
      </c>
      <c r="U3660" s="83">
        <v>250</v>
      </c>
      <c r="V3660" s="83">
        <v>0</v>
      </c>
      <c r="W3660" s="83">
        <v>0</v>
      </c>
      <c r="X3660" s="83">
        <v>0</v>
      </c>
      <c r="Y3660">
        <v>0</v>
      </c>
      <c r="Z3660" s="83">
        <v>25</v>
      </c>
      <c r="AA3660" s="83">
        <v>25</v>
      </c>
    </row>
    <row r="3661" spans="1:27" x14ac:dyDescent="0.25">
      <c r="A3661" s="82" t="s">
        <v>1529</v>
      </c>
      <c r="B3661" s="82" t="s">
        <v>1529</v>
      </c>
      <c r="C3661" t="s">
        <v>3339</v>
      </c>
      <c r="D3661" s="82" t="s">
        <v>3340</v>
      </c>
      <c r="E3661" t="s">
        <v>3341</v>
      </c>
      <c r="F3661" s="82" t="s">
        <v>2745</v>
      </c>
      <c r="G3661" t="s">
        <v>2310</v>
      </c>
      <c r="H3661" s="82" t="s">
        <v>3065</v>
      </c>
      <c r="I3661" t="s">
        <v>44</v>
      </c>
      <c r="J3661" s="82" t="s">
        <v>45</v>
      </c>
      <c r="K3661" t="s">
        <v>57</v>
      </c>
      <c r="L3661" t="s">
        <v>58</v>
      </c>
      <c r="M3661" s="82" t="s">
        <v>712</v>
      </c>
      <c r="N3661" t="s">
        <v>713</v>
      </c>
      <c r="O3661" s="82" t="s">
        <v>714</v>
      </c>
      <c r="P3661" s="82" t="s">
        <v>810</v>
      </c>
      <c r="Q3661" s="82" t="s">
        <v>811</v>
      </c>
      <c r="R3661" t="s">
        <v>131</v>
      </c>
      <c r="S3661" s="83">
        <v>1226</v>
      </c>
      <c r="T3661" s="83">
        <v>4410</v>
      </c>
      <c r="U3661" s="83">
        <v>-3184</v>
      </c>
      <c r="V3661" s="83">
        <v>0</v>
      </c>
      <c r="W3661" s="83">
        <v>0</v>
      </c>
      <c r="X3661" s="83">
        <v>33.969299356723354</v>
      </c>
      <c r="Y3661">
        <v>0</v>
      </c>
      <c r="Z3661" s="83">
        <v>-318.39999999999998</v>
      </c>
      <c r="AA3661" s="83">
        <v>-284.43070064327662</v>
      </c>
    </row>
    <row r="3662" spans="1:27" x14ac:dyDescent="0.25">
      <c r="A3662" s="82" t="s">
        <v>1529</v>
      </c>
      <c r="B3662" s="82" t="s">
        <v>1529</v>
      </c>
      <c r="C3662" t="s">
        <v>3339</v>
      </c>
      <c r="D3662" s="82" t="s">
        <v>3340</v>
      </c>
      <c r="E3662" t="s">
        <v>3341</v>
      </c>
      <c r="F3662" s="82" t="s">
        <v>2745</v>
      </c>
      <c r="G3662" t="s">
        <v>2310</v>
      </c>
      <c r="H3662" s="82" t="s">
        <v>3065</v>
      </c>
      <c r="I3662" t="s">
        <v>44</v>
      </c>
      <c r="J3662" s="82" t="s">
        <v>45</v>
      </c>
      <c r="K3662" t="s">
        <v>57</v>
      </c>
      <c r="L3662" t="s">
        <v>58</v>
      </c>
      <c r="M3662" s="82" t="s">
        <v>712</v>
      </c>
      <c r="N3662" t="s">
        <v>713</v>
      </c>
      <c r="O3662" s="82" t="s">
        <v>714</v>
      </c>
      <c r="P3662" s="82" t="s">
        <v>962</v>
      </c>
      <c r="Q3662" s="82" t="s">
        <v>963</v>
      </c>
      <c r="R3662" t="s">
        <v>131</v>
      </c>
      <c r="S3662" s="83">
        <v>0</v>
      </c>
      <c r="T3662" s="83">
        <v>1111</v>
      </c>
      <c r="U3662" s="83">
        <v>-1111</v>
      </c>
      <c r="V3662" s="83">
        <v>0</v>
      </c>
      <c r="W3662" s="83">
        <v>0</v>
      </c>
      <c r="X3662" s="83">
        <v>8.5577985454239585</v>
      </c>
      <c r="Y3662">
        <v>0</v>
      </c>
      <c r="Z3662" s="83">
        <v>-111.10000000000001</v>
      </c>
      <c r="AA3662" s="83">
        <v>-102.54220145457604</v>
      </c>
    </row>
    <row r="3663" spans="1:27" x14ac:dyDescent="0.25">
      <c r="A3663" s="82" t="s">
        <v>1529</v>
      </c>
      <c r="B3663" s="82" t="s">
        <v>1529</v>
      </c>
      <c r="C3663" t="s">
        <v>3339</v>
      </c>
      <c r="D3663" s="82" t="s">
        <v>3340</v>
      </c>
      <c r="E3663" t="s">
        <v>3341</v>
      </c>
      <c r="F3663" s="82" t="s">
        <v>2745</v>
      </c>
      <c r="G3663" t="s">
        <v>2310</v>
      </c>
      <c r="H3663" s="82" t="s">
        <v>3065</v>
      </c>
      <c r="I3663" t="s">
        <v>44</v>
      </c>
      <c r="J3663" s="82" t="s">
        <v>45</v>
      </c>
      <c r="K3663" t="s">
        <v>57</v>
      </c>
      <c r="L3663" t="s">
        <v>58</v>
      </c>
      <c r="M3663" s="82" t="s">
        <v>712</v>
      </c>
      <c r="N3663" t="s">
        <v>713</v>
      </c>
      <c r="O3663" s="82" t="s">
        <v>714</v>
      </c>
      <c r="P3663" s="82" t="s">
        <v>931</v>
      </c>
      <c r="Q3663" s="82" t="s">
        <v>932</v>
      </c>
      <c r="R3663" t="s">
        <v>131</v>
      </c>
      <c r="S3663" s="83">
        <v>309</v>
      </c>
      <c r="T3663" s="83">
        <v>56</v>
      </c>
      <c r="U3663" s="83">
        <v>253</v>
      </c>
      <c r="V3663" s="83">
        <v>0</v>
      </c>
      <c r="W3663" s="83">
        <v>0</v>
      </c>
      <c r="X3663" s="83">
        <v>0.43135618230759826</v>
      </c>
      <c r="Y3663">
        <v>0</v>
      </c>
      <c r="Z3663" s="83">
        <v>25.3</v>
      </c>
      <c r="AA3663" s="83">
        <v>25.7313561823076</v>
      </c>
    </row>
    <row r="3664" spans="1:27" x14ac:dyDescent="0.25">
      <c r="A3664" s="82" t="s">
        <v>1529</v>
      </c>
      <c r="B3664" s="82" t="s">
        <v>1529</v>
      </c>
      <c r="C3664" t="s">
        <v>3339</v>
      </c>
      <c r="D3664" s="82" t="s">
        <v>3340</v>
      </c>
      <c r="E3664" t="s">
        <v>3341</v>
      </c>
      <c r="F3664" s="82" t="s">
        <v>2745</v>
      </c>
      <c r="G3664" t="s">
        <v>2310</v>
      </c>
      <c r="H3664" s="82" t="s">
        <v>3065</v>
      </c>
      <c r="I3664" t="s">
        <v>44</v>
      </c>
      <c r="J3664" s="82" t="s">
        <v>45</v>
      </c>
      <c r="K3664" t="s">
        <v>57</v>
      </c>
      <c r="L3664" t="s">
        <v>58</v>
      </c>
      <c r="M3664" s="82" t="s">
        <v>712</v>
      </c>
      <c r="N3664" t="s">
        <v>713</v>
      </c>
      <c r="O3664" s="82" t="s">
        <v>714</v>
      </c>
      <c r="P3664" s="82" t="s">
        <v>2711</v>
      </c>
      <c r="Q3664" s="82" t="s">
        <v>2712</v>
      </c>
      <c r="R3664" t="s">
        <v>131</v>
      </c>
      <c r="S3664" s="83">
        <v>0</v>
      </c>
      <c r="T3664" s="83">
        <v>224</v>
      </c>
      <c r="U3664" s="83">
        <v>-224</v>
      </c>
      <c r="V3664" s="83">
        <v>0</v>
      </c>
      <c r="W3664" s="83">
        <v>0</v>
      </c>
      <c r="X3664" s="83">
        <v>1.725424729230393</v>
      </c>
      <c r="Y3664">
        <v>0</v>
      </c>
      <c r="Z3664" s="83">
        <v>-22.400000000000002</v>
      </c>
      <c r="AA3664" s="83">
        <v>-20.674575270769608</v>
      </c>
    </row>
    <row r="3665" spans="1:27" x14ac:dyDescent="0.25">
      <c r="A3665" s="82" t="s">
        <v>1529</v>
      </c>
      <c r="B3665" s="82" t="s">
        <v>1529</v>
      </c>
      <c r="C3665" t="s">
        <v>3339</v>
      </c>
      <c r="D3665" s="82" t="s">
        <v>3340</v>
      </c>
      <c r="E3665" t="s">
        <v>3341</v>
      </c>
      <c r="F3665" s="82" t="s">
        <v>2745</v>
      </c>
      <c r="G3665" t="s">
        <v>2310</v>
      </c>
      <c r="H3665" s="82" t="s">
        <v>3065</v>
      </c>
      <c r="I3665" t="s">
        <v>44</v>
      </c>
      <c r="J3665" s="82" t="s">
        <v>45</v>
      </c>
      <c r="K3665" t="s">
        <v>57</v>
      </c>
      <c r="L3665" t="s">
        <v>58</v>
      </c>
      <c r="M3665" s="82" t="s">
        <v>712</v>
      </c>
      <c r="N3665" t="s">
        <v>713</v>
      </c>
      <c r="O3665" s="82" t="s">
        <v>714</v>
      </c>
      <c r="P3665" s="82" t="s">
        <v>2330</v>
      </c>
      <c r="Q3665" s="82" t="s">
        <v>2331</v>
      </c>
      <c r="R3665" t="s">
        <v>131</v>
      </c>
      <c r="S3665" s="83">
        <v>0</v>
      </c>
      <c r="T3665" s="83">
        <v>235</v>
      </c>
      <c r="U3665" s="83">
        <v>-235</v>
      </c>
      <c r="V3665" s="83">
        <v>0</v>
      </c>
      <c r="W3665" s="83">
        <v>0</v>
      </c>
      <c r="X3665" s="83">
        <v>1.8101554078979569</v>
      </c>
      <c r="Y3665">
        <v>0</v>
      </c>
      <c r="Z3665" s="83">
        <v>-23.5</v>
      </c>
      <c r="AA3665" s="83">
        <v>-21.689844592102045</v>
      </c>
    </row>
    <row r="3666" spans="1:27" x14ac:dyDescent="0.25">
      <c r="A3666" s="82" t="s">
        <v>1529</v>
      </c>
      <c r="B3666" s="82" t="s">
        <v>1529</v>
      </c>
      <c r="C3666" t="s">
        <v>3339</v>
      </c>
      <c r="D3666" s="82" t="s">
        <v>3340</v>
      </c>
      <c r="E3666" t="s">
        <v>3341</v>
      </c>
      <c r="F3666" s="82" t="s">
        <v>2745</v>
      </c>
      <c r="G3666" t="s">
        <v>2310</v>
      </c>
      <c r="H3666" s="82" t="s">
        <v>3065</v>
      </c>
      <c r="I3666" t="s">
        <v>44</v>
      </c>
      <c r="J3666" s="82" t="s">
        <v>45</v>
      </c>
      <c r="K3666" t="s">
        <v>57</v>
      </c>
      <c r="L3666" t="s">
        <v>58</v>
      </c>
      <c r="M3666" s="82" t="s">
        <v>712</v>
      </c>
      <c r="N3666" t="s">
        <v>713</v>
      </c>
      <c r="O3666" s="82" t="s">
        <v>1098</v>
      </c>
      <c r="P3666" s="82" t="s">
        <v>1235</v>
      </c>
      <c r="Q3666" s="82" t="s">
        <v>1236</v>
      </c>
      <c r="R3666" t="s">
        <v>131</v>
      </c>
      <c r="S3666" s="83">
        <v>0</v>
      </c>
      <c r="T3666" s="83">
        <v>631.20000000000005</v>
      </c>
      <c r="U3666" s="83">
        <v>-631.20000000000005</v>
      </c>
      <c r="V3666" s="83">
        <v>0</v>
      </c>
      <c r="W3666" s="83">
        <v>0</v>
      </c>
      <c r="X3666" s="83">
        <v>4.8620003977242146</v>
      </c>
      <c r="Y3666">
        <v>0</v>
      </c>
      <c r="Z3666" s="83">
        <v>-63.120000000000005</v>
      </c>
      <c r="AA3666" s="83">
        <v>-58.257999602275788</v>
      </c>
    </row>
    <row r="3667" spans="1:27" x14ac:dyDescent="0.25">
      <c r="A3667" s="82" t="s">
        <v>1529</v>
      </c>
      <c r="B3667" s="82" t="s">
        <v>1529</v>
      </c>
      <c r="C3667" t="s">
        <v>3339</v>
      </c>
      <c r="D3667" s="82" t="s">
        <v>3340</v>
      </c>
      <c r="E3667" t="s">
        <v>3341</v>
      </c>
      <c r="F3667" s="82" t="s">
        <v>2745</v>
      </c>
      <c r="G3667" t="s">
        <v>2310</v>
      </c>
      <c r="H3667" s="82" t="s">
        <v>3065</v>
      </c>
      <c r="I3667" t="s">
        <v>44</v>
      </c>
      <c r="J3667" s="82" t="s">
        <v>45</v>
      </c>
      <c r="K3667" t="s">
        <v>57</v>
      </c>
      <c r="L3667" t="s">
        <v>58</v>
      </c>
      <c r="M3667" s="82" t="s">
        <v>712</v>
      </c>
      <c r="N3667" t="s">
        <v>713</v>
      </c>
      <c r="O3667" s="82" t="s">
        <v>1098</v>
      </c>
      <c r="P3667" s="82" t="s">
        <v>4075</v>
      </c>
      <c r="Q3667" s="82" t="s">
        <v>4076</v>
      </c>
      <c r="R3667" t="s">
        <v>131</v>
      </c>
      <c r="S3667" s="83">
        <v>0</v>
      </c>
      <c r="T3667" s="83">
        <v>78.2</v>
      </c>
      <c r="U3667" s="83">
        <v>-78.2</v>
      </c>
      <c r="V3667" s="83">
        <v>0</v>
      </c>
      <c r="W3667" s="83">
        <v>0</v>
      </c>
      <c r="X3667" s="83">
        <v>0.60235809743668189</v>
      </c>
      <c r="Y3667">
        <v>0</v>
      </c>
      <c r="Z3667" s="83">
        <v>-7.82</v>
      </c>
      <c r="AA3667" s="83">
        <v>-7.2176419025633187</v>
      </c>
    </row>
    <row r="3668" spans="1:27" x14ac:dyDescent="0.25">
      <c r="A3668" s="82" t="s">
        <v>1529</v>
      </c>
      <c r="B3668" s="82" t="s">
        <v>1529</v>
      </c>
      <c r="C3668" t="s">
        <v>3339</v>
      </c>
      <c r="D3668" s="82" t="s">
        <v>3340</v>
      </c>
      <c r="E3668" t="s">
        <v>3341</v>
      </c>
      <c r="F3668" s="82" t="s">
        <v>2745</v>
      </c>
      <c r="G3668" t="s">
        <v>2310</v>
      </c>
      <c r="H3668" s="82" t="s">
        <v>3065</v>
      </c>
      <c r="I3668" t="s">
        <v>44</v>
      </c>
      <c r="J3668" s="82" t="s">
        <v>45</v>
      </c>
      <c r="K3668" t="s">
        <v>57</v>
      </c>
      <c r="L3668" t="s">
        <v>58</v>
      </c>
      <c r="M3668" s="82" t="s">
        <v>712</v>
      </c>
      <c r="N3668" t="s">
        <v>1107</v>
      </c>
      <c r="O3668" s="82" t="s">
        <v>1108</v>
      </c>
      <c r="P3668" s="82" t="s">
        <v>2778</v>
      </c>
      <c r="Q3668" s="82" t="s">
        <v>2779</v>
      </c>
      <c r="R3668" t="s">
        <v>131</v>
      </c>
      <c r="S3668" s="83">
        <v>1137.5</v>
      </c>
      <c r="T3668" s="83">
        <v>1579.5</v>
      </c>
      <c r="U3668" s="83">
        <v>-442</v>
      </c>
      <c r="V3668" s="83">
        <v>0</v>
      </c>
      <c r="W3668" s="83">
        <v>0</v>
      </c>
      <c r="X3668" s="83">
        <v>12.166555177765204</v>
      </c>
      <c r="Y3668">
        <v>0</v>
      </c>
      <c r="Z3668" s="83">
        <v>-44.200000000000017</v>
      </c>
      <c r="AA3668" s="83">
        <v>-32.033444822234799</v>
      </c>
    </row>
    <row r="3669" spans="1:27" x14ac:dyDescent="0.25">
      <c r="A3669" s="82" t="s">
        <v>1529</v>
      </c>
      <c r="B3669" s="82" t="s">
        <v>1529</v>
      </c>
      <c r="C3669" t="s">
        <v>3339</v>
      </c>
      <c r="D3669" s="82" t="s">
        <v>3340</v>
      </c>
      <c r="E3669" t="s">
        <v>3341</v>
      </c>
      <c r="F3669" s="82" t="s">
        <v>2745</v>
      </c>
      <c r="G3669" t="s">
        <v>2310</v>
      </c>
      <c r="H3669" s="82" t="s">
        <v>3065</v>
      </c>
      <c r="I3669" t="s">
        <v>44</v>
      </c>
      <c r="J3669" s="82" t="s">
        <v>45</v>
      </c>
      <c r="K3669" t="s">
        <v>100</v>
      </c>
      <c r="L3669" t="s">
        <v>101</v>
      </c>
      <c r="M3669" s="82" t="s">
        <v>401</v>
      </c>
      <c r="N3669" t="s">
        <v>866</v>
      </c>
      <c r="O3669" s="82" t="s">
        <v>403</v>
      </c>
      <c r="P3669" s="82" t="s">
        <v>1736</v>
      </c>
      <c r="Q3669" s="82" t="s">
        <v>1737</v>
      </c>
      <c r="R3669" t="s">
        <v>131</v>
      </c>
      <c r="S3669" s="83">
        <v>9515.7999999999993</v>
      </c>
      <c r="T3669" s="83">
        <v>6244.5400000000009</v>
      </c>
      <c r="U3669" s="83">
        <v>3271.2599999999993</v>
      </c>
      <c r="V3669" s="83">
        <v>0</v>
      </c>
      <c r="W3669" s="83">
        <v>0</v>
      </c>
      <c r="X3669" s="83">
        <v>48.100373833340889</v>
      </c>
      <c r="Y3669">
        <v>0</v>
      </c>
      <c r="Z3669" s="83">
        <v>327.12599999999992</v>
      </c>
      <c r="AA3669" s="83">
        <v>375.2263738333408</v>
      </c>
    </row>
    <row r="3670" spans="1:27" x14ac:dyDescent="0.25">
      <c r="A3670" s="82" t="s">
        <v>1529</v>
      </c>
      <c r="B3670" s="82" t="s">
        <v>1529</v>
      </c>
      <c r="C3670" t="s">
        <v>3339</v>
      </c>
      <c r="D3670" s="82" t="s">
        <v>3340</v>
      </c>
      <c r="E3670" t="s">
        <v>3341</v>
      </c>
      <c r="F3670" s="82" t="s">
        <v>2745</v>
      </c>
      <c r="G3670" t="s">
        <v>2310</v>
      </c>
      <c r="H3670" s="82" t="s">
        <v>3065</v>
      </c>
      <c r="I3670" t="s">
        <v>44</v>
      </c>
      <c r="J3670" s="82" t="s">
        <v>45</v>
      </c>
      <c r="K3670" t="s">
        <v>100</v>
      </c>
      <c r="L3670" t="s">
        <v>101</v>
      </c>
      <c r="M3670" s="82" t="s">
        <v>401</v>
      </c>
      <c r="N3670" t="s">
        <v>866</v>
      </c>
      <c r="O3670" s="82" t="s">
        <v>403</v>
      </c>
      <c r="P3670" s="82" t="s">
        <v>2296</v>
      </c>
      <c r="Q3670" s="82" t="s">
        <v>2297</v>
      </c>
      <c r="R3670" t="s">
        <v>131</v>
      </c>
      <c r="S3670" s="83">
        <v>121</v>
      </c>
      <c r="T3670" s="83">
        <v>326.89999999999998</v>
      </c>
      <c r="U3670" s="83">
        <v>-205.89999999999998</v>
      </c>
      <c r="V3670" s="83">
        <v>0</v>
      </c>
      <c r="W3670" s="83">
        <v>0</v>
      </c>
      <c r="X3670" s="83">
        <v>2.5180417142206042</v>
      </c>
      <c r="Y3670">
        <v>0</v>
      </c>
      <c r="Z3670" s="83">
        <v>-20.589999999999996</v>
      </c>
      <c r="AA3670" s="83">
        <v>-18.071958285779392</v>
      </c>
    </row>
    <row r="3671" spans="1:27" x14ac:dyDescent="0.25">
      <c r="A3671" s="82" t="s">
        <v>1529</v>
      </c>
      <c r="B3671" s="82" t="s">
        <v>1529</v>
      </c>
      <c r="C3671" t="s">
        <v>3339</v>
      </c>
      <c r="D3671" s="82" t="s">
        <v>3340</v>
      </c>
      <c r="E3671" t="s">
        <v>3341</v>
      </c>
      <c r="F3671" s="82" t="s">
        <v>2745</v>
      </c>
      <c r="G3671" t="s">
        <v>2310</v>
      </c>
      <c r="H3671" s="82" t="s">
        <v>3065</v>
      </c>
      <c r="I3671" t="s">
        <v>44</v>
      </c>
      <c r="J3671" s="82" t="s">
        <v>45</v>
      </c>
      <c r="K3671" t="s">
        <v>100</v>
      </c>
      <c r="L3671" t="s">
        <v>101</v>
      </c>
      <c r="M3671" s="82" t="s">
        <v>401</v>
      </c>
      <c r="N3671" t="s">
        <v>402</v>
      </c>
      <c r="O3671" s="82" t="s">
        <v>403</v>
      </c>
      <c r="P3671" s="82" t="s">
        <v>4077</v>
      </c>
      <c r="Q3671" s="82" t="s">
        <v>4078</v>
      </c>
      <c r="R3671" t="s">
        <v>131</v>
      </c>
      <c r="S3671" s="83">
        <v>103.56</v>
      </c>
      <c r="T3671" s="83">
        <v>0</v>
      </c>
      <c r="U3671" s="83">
        <v>103.56</v>
      </c>
      <c r="V3671" s="83">
        <v>0</v>
      </c>
      <c r="W3671" s="83">
        <v>0</v>
      </c>
      <c r="X3671" s="83">
        <v>0</v>
      </c>
      <c r="Y3671">
        <v>0</v>
      </c>
      <c r="Z3671" s="83">
        <v>10.356000000000002</v>
      </c>
      <c r="AA3671" s="83">
        <v>10.356000000000002</v>
      </c>
    </row>
    <row r="3672" spans="1:27" x14ac:dyDescent="0.25">
      <c r="A3672" s="82" t="s">
        <v>1529</v>
      </c>
      <c r="B3672" s="82" t="s">
        <v>1529</v>
      </c>
      <c r="C3672" t="s">
        <v>3339</v>
      </c>
      <c r="D3672" s="82" t="s">
        <v>3340</v>
      </c>
      <c r="E3672" t="s">
        <v>3341</v>
      </c>
      <c r="F3672" s="82" t="s">
        <v>2745</v>
      </c>
      <c r="G3672" t="s">
        <v>2310</v>
      </c>
      <c r="H3672" s="82" t="s">
        <v>3065</v>
      </c>
      <c r="I3672" t="s">
        <v>44</v>
      </c>
      <c r="J3672" s="82" t="s">
        <v>45</v>
      </c>
      <c r="K3672" t="s">
        <v>100</v>
      </c>
      <c r="L3672" t="s">
        <v>101</v>
      </c>
      <c r="M3672" s="82" t="s">
        <v>401</v>
      </c>
      <c r="N3672" t="s">
        <v>402</v>
      </c>
      <c r="O3672" s="82" t="s">
        <v>836</v>
      </c>
      <c r="P3672" s="82" t="s">
        <v>1728</v>
      </c>
      <c r="Q3672" s="82" t="s">
        <v>1729</v>
      </c>
      <c r="R3672" t="s">
        <v>131</v>
      </c>
      <c r="S3672" s="83">
        <v>13095.650000000001</v>
      </c>
      <c r="T3672" s="83">
        <v>4186.6499999999996</v>
      </c>
      <c r="U3672" s="83">
        <v>8909.0000000000018</v>
      </c>
      <c r="V3672" s="83">
        <v>0</v>
      </c>
      <c r="W3672" s="83">
        <v>0</v>
      </c>
      <c r="X3672" s="83">
        <v>32.248881440323323</v>
      </c>
      <c r="Y3672">
        <v>0</v>
      </c>
      <c r="Z3672" s="83">
        <v>890.9000000000002</v>
      </c>
      <c r="AA3672" s="83">
        <v>923.14888144032352</v>
      </c>
    </row>
    <row r="3673" spans="1:27" x14ac:dyDescent="0.25">
      <c r="A3673" s="82" t="s">
        <v>1529</v>
      </c>
      <c r="B3673" s="82" t="s">
        <v>1529</v>
      </c>
      <c r="C3673" t="s">
        <v>3339</v>
      </c>
      <c r="D3673" s="82" t="s">
        <v>3340</v>
      </c>
      <c r="E3673" t="s">
        <v>3341</v>
      </c>
      <c r="F3673" s="82" t="s">
        <v>2745</v>
      </c>
      <c r="G3673" t="s">
        <v>2310</v>
      </c>
      <c r="H3673" s="82" t="s">
        <v>3065</v>
      </c>
      <c r="I3673" t="s">
        <v>44</v>
      </c>
      <c r="J3673" s="82" t="s">
        <v>45</v>
      </c>
      <c r="K3673" t="s">
        <v>100</v>
      </c>
      <c r="L3673" t="s">
        <v>101</v>
      </c>
      <c r="M3673" s="82" t="s">
        <v>401</v>
      </c>
      <c r="N3673" t="s">
        <v>402</v>
      </c>
      <c r="O3673" s="82" t="s">
        <v>836</v>
      </c>
      <c r="P3673" s="82" t="s">
        <v>837</v>
      </c>
      <c r="Q3673" s="82" t="s">
        <v>838</v>
      </c>
      <c r="R3673" t="s">
        <v>131</v>
      </c>
      <c r="S3673" s="83">
        <v>1134.6599999999999</v>
      </c>
      <c r="T3673" s="83">
        <v>782.88999999999987</v>
      </c>
      <c r="U3673" s="83">
        <v>351.7700000000001</v>
      </c>
      <c r="V3673" s="83">
        <v>0</v>
      </c>
      <c r="W3673" s="83">
        <v>0</v>
      </c>
      <c r="X3673" s="83">
        <v>6.0304364565499204</v>
      </c>
      <c r="Y3673">
        <v>0</v>
      </c>
      <c r="Z3673" s="83">
        <v>35.177000000000014</v>
      </c>
      <c r="AA3673" s="83">
        <v>41.207436456549935</v>
      </c>
    </row>
    <row r="3674" spans="1:27" x14ac:dyDescent="0.25">
      <c r="A3674" s="82" t="s">
        <v>1529</v>
      </c>
      <c r="B3674" s="82" t="s">
        <v>1529</v>
      </c>
      <c r="C3674" t="s">
        <v>3339</v>
      </c>
      <c r="D3674" s="82" t="s">
        <v>3340</v>
      </c>
      <c r="E3674" t="s">
        <v>3341</v>
      </c>
      <c r="F3674" s="82" t="s">
        <v>2745</v>
      </c>
      <c r="G3674" t="s">
        <v>2310</v>
      </c>
      <c r="H3674" s="82" t="s">
        <v>3065</v>
      </c>
      <c r="I3674" t="s">
        <v>44</v>
      </c>
      <c r="J3674" s="82" t="s">
        <v>45</v>
      </c>
      <c r="K3674" t="s">
        <v>100</v>
      </c>
      <c r="L3674" t="s">
        <v>101</v>
      </c>
      <c r="M3674" s="82" t="s">
        <v>401</v>
      </c>
      <c r="N3674" t="s">
        <v>402</v>
      </c>
      <c r="O3674" s="82" t="s">
        <v>836</v>
      </c>
      <c r="P3674" s="82" t="s">
        <v>2322</v>
      </c>
      <c r="Q3674" s="82" t="s">
        <v>2323</v>
      </c>
      <c r="R3674" t="s">
        <v>131</v>
      </c>
      <c r="S3674" s="83">
        <v>0</v>
      </c>
      <c r="T3674" s="83">
        <v>537.12</v>
      </c>
      <c r="U3674" s="83">
        <v>-537.12</v>
      </c>
      <c r="V3674" s="83">
        <v>0</v>
      </c>
      <c r="W3674" s="83">
        <v>0</v>
      </c>
      <c r="X3674" s="83">
        <v>4.1373220114474494</v>
      </c>
      <c r="Y3674">
        <v>0</v>
      </c>
      <c r="Z3674" s="83">
        <v>-53.712000000000003</v>
      </c>
      <c r="AA3674" s="83">
        <v>-49.574677988552551</v>
      </c>
    </row>
    <row r="3675" spans="1:27" x14ac:dyDescent="0.25">
      <c r="A3675" s="82" t="s">
        <v>1529</v>
      </c>
      <c r="B3675" s="82" t="s">
        <v>1529</v>
      </c>
      <c r="C3675" t="s">
        <v>3339</v>
      </c>
      <c r="D3675" s="82" t="s">
        <v>3340</v>
      </c>
      <c r="E3675" t="s">
        <v>3341</v>
      </c>
      <c r="F3675" s="82" t="s">
        <v>2745</v>
      </c>
      <c r="G3675" t="s">
        <v>2310</v>
      </c>
      <c r="H3675" s="82" t="s">
        <v>3065</v>
      </c>
      <c r="I3675" t="s">
        <v>44</v>
      </c>
      <c r="J3675" s="82" t="s">
        <v>45</v>
      </c>
      <c r="K3675" t="s">
        <v>100</v>
      </c>
      <c r="L3675" t="s">
        <v>101</v>
      </c>
      <c r="M3675" s="82" t="s">
        <v>401</v>
      </c>
      <c r="N3675" t="s">
        <v>1239</v>
      </c>
      <c r="O3675" s="82" t="s">
        <v>1240</v>
      </c>
      <c r="P3675" s="82" t="s">
        <v>1802</v>
      </c>
      <c r="Q3675" s="82" t="s">
        <v>1803</v>
      </c>
      <c r="R3675" t="s">
        <v>131</v>
      </c>
      <c r="S3675" s="83">
        <v>0</v>
      </c>
      <c r="T3675" s="83">
        <v>525.54999999999995</v>
      </c>
      <c r="U3675" s="83">
        <v>-525.54999999999995</v>
      </c>
      <c r="V3675" s="83">
        <v>0</v>
      </c>
      <c r="W3675" s="83">
        <v>0</v>
      </c>
      <c r="X3675" s="83">
        <v>4.0482007430671114</v>
      </c>
      <c r="Y3675">
        <v>0</v>
      </c>
      <c r="Z3675" s="83">
        <v>-52.555</v>
      </c>
      <c r="AA3675" s="83">
        <v>-48.506799256932887</v>
      </c>
    </row>
    <row r="3676" spans="1:27" x14ac:dyDescent="0.25">
      <c r="A3676" s="82" t="s">
        <v>1529</v>
      </c>
      <c r="B3676" s="82" t="s">
        <v>1529</v>
      </c>
      <c r="C3676" t="s">
        <v>3339</v>
      </c>
      <c r="D3676" s="82" t="s">
        <v>3340</v>
      </c>
      <c r="E3676" t="s">
        <v>3341</v>
      </c>
      <c r="F3676" s="82" t="s">
        <v>2745</v>
      </c>
      <c r="G3676" t="s">
        <v>2310</v>
      </c>
      <c r="H3676" s="82" t="s">
        <v>3065</v>
      </c>
      <c r="I3676" t="s">
        <v>44</v>
      </c>
      <c r="J3676" s="82" t="s">
        <v>45</v>
      </c>
      <c r="K3676" t="s">
        <v>100</v>
      </c>
      <c r="L3676" t="s">
        <v>101</v>
      </c>
      <c r="M3676" s="82" t="s">
        <v>401</v>
      </c>
      <c r="N3676" t="s">
        <v>1239</v>
      </c>
      <c r="O3676" s="82" t="s">
        <v>836</v>
      </c>
      <c r="P3676" s="82" t="s">
        <v>2110</v>
      </c>
      <c r="Q3676" s="82" t="s">
        <v>2111</v>
      </c>
      <c r="R3676" t="s">
        <v>131</v>
      </c>
      <c r="S3676" s="83">
        <v>2044.4</v>
      </c>
      <c r="T3676" s="83">
        <v>1306.4000000000001</v>
      </c>
      <c r="U3676" s="83">
        <v>738</v>
      </c>
      <c r="V3676" s="83">
        <v>0</v>
      </c>
      <c r="W3676" s="83">
        <v>0</v>
      </c>
      <c r="X3676" s="83">
        <v>10.062923510118685</v>
      </c>
      <c r="Y3676">
        <v>0</v>
      </c>
      <c r="Z3676" s="83">
        <v>73.800000000000011</v>
      </c>
      <c r="AA3676" s="83">
        <v>83.862923510118691</v>
      </c>
    </row>
    <row r="3677" spans="1:27" x14ac:dyDescent="0.25">
      <c r="A3677" s="82" t="s">
        <v>1529</v>
      </c>
      <c r="B3677" s="82" t="s">
        <v>1529</v>
      </c>
      <c r="C3677" t="s">
        <v>3339</v>
      </c>
      <c r="D3677" s="82" t="s">
        <v>3340</v>
      </c>
      <c r="E3677" t="s">
        <v>3341</v>
      </c>
      <c r="F3677" s="82" t="s">
        <v>2745</v>
      </c>
      <c r="G3677" t="s">
        <v>2310</v>
      </c>
      <c r="H3677" s="82" t="s">
        <v>3065</v>
      </c>
      <c r="I3677" t="s">
        <v>44</v>
      </c>
      <c r="J3677" s="82" t="s">
        <v>45</v>
      </c>
      <c r="K3677" t="s">
        <v>100</v>
      </c>
      <c r="L3677" t="s">
        <v>101</v>
      </c>
      <c r="M3677" s="82" t="s">
        <v>401</v>
      </c>
      <c r="N3677" t="s">
        <v>839</v>
      </c>
      <c r="O3677" s="82" t="s">
        <v>403</v>
      </c>
      <c r="P3677" s="82" t="s">
        <v>2307</v>
      </c>
      <c r="Q3677" s="82" t="s">
        <v>2308</v>
      </c>
      <c r="R3677" t="s">
        <v>131</v>
      </c>
      <c r="S3677" s="83">
        <v>1155.45</v>
      </c>
      <c r="T3677" s="83">
        <v>1190.6399999999999</v>
      </c>
      <c r="U3677" s="83">
        <v>-35.189999999999884</v>
      </c>
      <c r="V3677" s="83">
        <v>0</v>
      </c>
      <c r="W3677" s="83">
        <v>0</v>
      </c>
      <c r="X3677" s="83">
        <v>9.1712486589771185</v>
      </c>
      <c r="Y3677">
        <v>0</v>
      </c>
      <c r="Z3677" s="83">
        <v>-3.5189999999999841</v>
      </c>
      <c r="AA3677" s="83">
        <v>5.6522486589771361</v>
      </c>
    </row>
    <row r="3678" spans="1:27" x14ac:dyDescent="0.25">
      <c r="A3678" s="82" t="s">
        <v>1529</v>
      </c>
      <c r="B3678" s="82" t="s">
        <v>1529</v>
      </c>
      <c r="C3678" t="s">
        <v>3339</v>
      </c>
      <c r="D3678" s="82" t="s">
        <v>3340</v>
      </c>
      <c r="E3678" t="s">
        <v>3341</v>
      </c>
      <c r="F3678" s="82" t="s">
        <v>2745</v>
      </c>
      <c r="G3678" t="s">
        <v>2310</v>
      </c>
      <c r="H3678" s="82" t="s">
        <v>3065</v>
      </c>
      <c r="I3678" t="s">
        <v>44</v>
      </c>
      <c r="J3678" s="82" t="s">
        <v>45</v>
      </c>
      <c r="K3678" t="s">
        <v>100</v>
      </c>
      <c r="L3678" t="s">
        <v>101</v>
      </c>
      <c r="M3678" s="82" t="s">
        <v>401</v>
      </c>
      <c r="N3678" t="s">
        <v>839</v>
      </c>
      <c r="O3678" s="82" t="s">
        <v>836</v>
      </c>
      <c r="P3678" s="82" t="s">
        <v>840</v>
      </c>
      <c r="Q3678" s="82" t="s">
        <v>841</v>
      </c>
      <c r="R3678" t="s">
        <v>131</v>
      </c>
      <c r="S3678" s="83">
        <v>178.5</v>
      </c>
      <c r="T3678" s="83">
        <v>856.8</v>
      </c>
      <c r="U3678" s="83">
        <v>-678.3</v>
      </c>
      <c r="V3678" s="83">
        <v>0</v>
      </c>
      <c r="W3678" s="83">
        <v>0</v>
      </c>
      <c r="X3678" s="83">
        <v>6.5997495893062528</v>
      </c>
      <c r="Y3678">
        <v>0</v>
      </c>
      <c r="Z3678" s="83">
        <v>-67.830000000000013</v>
      </c>
      <c r="AA3678" s="83">
        <v>-61.230250410693749</v>
      </c>
    </row>
    <row r="3679" spans="1:27" x14ac:dyDescent="0.25">
      <c r="A3679" s="82" t="s">
        <v>1529</v>
      </c>
      <c r="B3679" s="82" t="s">
        <v>1529</v>
      </c>
      <c r="C3679" t="s">
        <v>3339</v>
      </c>
      <c r="D3679" s="82" t="s">
        <v>3340</v>
      </c>
      <c r="E3679" t="s">
        <v>3341</v>
      </c>
      <c r="F3679" s="82" t="s">
        <v>2745</v>
      </c>
      <c r="G3679" t="s">
        <v>2310</v>
      </c>
      <c r="H3679" s="82" t="s">
        <v>3065</v>
      </c>
      <c r="I3679" t="s">
        <v>44</v>
      </c>
      <c r="J3679" s="82" t="s">
        <v>45</v>
      </c>
      <c r="K3679" t="s">
        <v>102</v>
      </c>
      <c r="L3679" t="s">
        <v>103</v>
      </c>
      <c r="M3679" s="82" t="s">
        <v>516</v>
      </c>
      <c r="N3679" t="s">
        <v>867</v>
      </c>
      <c r="O3679" s="82" t="s">
        <v>868</v>
      </c>
      <c r="P3679" s="82" t="s">
        <v>1244</v>
      </c>
      <c r="Q3679" s="82" t="s">
        <v>1245</v>
      </c>
      <c r="R3679" t="s">
        <v>131</v>
      </c>
      <c r="S3679" s="83">
        <v>0</v>
      </c>
      <c r="T3679" s="83">
        <v>8.3999999999999986</v>
      </c>
      <c r="U3679" s="83">
        <v>-8.3999999999999986</v>
      </c>
      <c r="V3679" s="83">
        <v>0</v>
      </c>
      <c r="W3679" s="83">
        <v>0</v>
      </c>
      <c r="X3679" s="83">
        <v>6.4703427346139722E-2</v>
      </c>
      <c r="Y3679">
        <v>0</v>
      </c>
      <c r="Z3679" s="83">
        <v>-0.83999999999999986</v>
      </c>
      <c r="AA3679" s="83">
        <v>-0.77529657265386009</v>
      </c>
    </row>
    <row r="3680" spans="1:27" x14ac:dyDescent="0.25">
      <c r="A3680" s="82" t="s">
        <v>1529</v>
      </c>
      <c r="B3680" s="82" t="s">
        <v>1529</v>
      </c>
      <c r="C3680" t="s">
        <v>3339</v>
      </c>
      <c r="D3680" s="82" t="s">
        <v>3340</v>
      </c>
      <c r="E3680" t="s">
        <v>3341</v>
      </c>
      <c r="F3680" s="82" t="s">
        <v>2745</v>
      </c>
      <c r="G3680" t="s">
        <v>2310</v>
      </c>
      <c r="H3680" s="82" t="s">
        <v>3065</v>
      </c>
      <c r="I3680" t="s">
        <v>44</v>
      </c>
      <c r="J3680" s="82" t="s">
        <v>45</v>
      </c>
      <c r="K3680" t="s">
        <v>102</v>
      </c>
      <c r="L3680" t="s">
        <v>103</v>
      </c>
      <c r="M3680" s="82" t="s">
        <v>516</v>
      </c>
      <c r="N3680" t="s">
        <v>867</v>
      </c>
      <c r="O3680" s="82" t="s">
        <v>868</v>
      </c>
      <c r="P3680" s="82" t="s">
        <v>869</v>
      </c>
      <c r="Q3680" s="82" t="s">
        <v>870</v>
      </c>
      <c r="R3680" t="s">
        <v>131</v>
      </c>
      <c r="S3680" s="83">
        <v>5124</v>
      </c>
      <c r="T3680" s="83">
        <v>3890.25</v>
      </c>
      <c r="U3680" s="83">
        <v>1233.7500000000005</v>
      </c>
      <c r="V3680" s="83">
        <v>0</v>
      </c>
      <c r="W3680" s="83">
        <v>0</v>
      </c>
      <c r="X3680" s="83">
        <v>29.965774789680964</v>
      </c>
      <c r="Y3680">
        <v>0</v>
      </c>
      <c r="Z3680" s="83">
        <v>123.37500000000006</v>
      </c>
      <c r="AA3680" s="83">
        <v>153.34077478968101</v>
      </c>
    </row>
    <row r="3681" spans="1:27" x14ac:dyDescent="0.25">
      <c r="A3681" s="82" t="s">
        <v>1529</v>
      </c>
      <c r="B3681" s="82" t="s">
        <v>1529</v>
      </c>
      <c r="C3681" t="s">
        <v>3339</v>
      </c>
      <c r="D3681" s="82" t="s">
        <v>3340</v>
      </c>
      <c r="E3681" t="s">
        <v>3341</v>
      </c>
      <c r="F3681" s="82" t="s">
        <v>2745</v>
      </c>
      <c r="G3681" t="s">
        <v>2310</v>
      </c>
      <c r="H3681" s="82" t="s">
        <v>3065</v>
      </c>
      <c r="I3681" t="s">
        <v>44</v>
      </c>
      <c r="J3681" s="82" t="s">
        <v>45</v>
      </c>
      <c r="K3681" t="s">
        <v>102</v>
      </c>
      <c r="L3681" t="s">
        <v>103</v>
      </c>
      <c r="M3681" s="82" t="s">
        <v>516</v>
      </c>
      <c r="N3681" t="s">
        <v>867</v>
      </c>
      <c r="O3681" s="82" t="s">
        <v>868</v>
      </c>
      <c r="P3681" s="82" t="s">
        <v>871</v>
      </c>
      <c r="Q3681" s="82" t="s">
        <v>872</v>
      </c>
      <c r="R3681" t="s">
        <v>131</v>
      </c>
      <c r="S3681" s="83">
        <v>94.05</v>
      </c>
      <c r="T3681" s="83">
        <v>0</v>
      </c>
      <c r="U3681" s="83">
        <v>94.05</v>
      </c>
      <c r="V3681" s="83">
        <v>0</v>
      </c>
      <c r="W3681" s="83">
        <v>0</v>
      </c>
      <c r="X3681" s="83">
        <v>0</v>
      </c>
      <c r="Y3681">
        <v>0</v>
      </c>
      <c r="Z3681" s="83">
        <v>9.4049999999999994</v>
      </c>
      <c r="AA3681" s="83">
        <v>9.4049999999999994</v>
      </c>
    </row>
    <row r="3682" spans="1:27" x14ac:dyDescent="0.25">
      <c r="A3682" s="82" t="s">
        <v>1529</v>
      </c>
      <c r="B3682" s="82" t="s">
        <v>1529</v>
      </c>
      <c r="C3682" t="s">
        <v>3339</v>
      </c>
      <c r="D3682" s="82" t="s">
        <v>3340</v>
      </c>
      <c r="E3682" t="s">
        <v>3341</v>
      </c>
      <c r="F3682" s="82" t="s">
        <v>2745</v>
      </c>
      <c r="G3682" t="s">
        <v>2310</v>
      </c>
      <c r="H3682" s="82" t="s">
        <v>3065</v>
      </c>
      <c r="I3682" t="s">
        <v>44</v>
      </c>
      <c r="J3682" s="82" t="s">
        <v>45</v>
      </c>
      <c r="K3682" t="s">
        <v>102</v>
      </c>
      <c r="L3682" t="s">
        <v>103</v>
      </c>
      <c r="M3682" s="82" t="s">
        <v>516</v>
      </c>
      <c r="N3682" t="s">
        <v>951</v>
      </c>
      <c r="O3682" s="82" t="s">
        <v>952</v>
      </c>
      <c r="P3682" s="82" t="s">
        <v>953</v>
      </c>
      <c r="Q3682" s="82" t="s">
        <v>954</v>
      </c>
      <c r="R3682" t="s">
        <v>131</v>
      </c>
      <c r="S3682" s="83">
        <v>364.8</v>
      </c>
      <c r="T3682" s="83">
        <v>1276.8000000000002</v>
      </c>
      <c r="U3682" s="83">
        <v>-912.00000000000023</v>
      </c>
      <c r="V3682" s="83">
        <v>0</v>
      </c>
      <c r="W3682" s="83">
        <v>0</v>
      </c>
      <c r="X3682" s="83">
        <v>9.8349209566132405</v>
      </c>
      <c r="Y3682">
        <v>0</v>
      </c>
      <c r="Z3682" s="83">
        <v>-91.200000000000017</v>
      </c>
      <c r="AA3682" s="83">
        <v>-81.365079043386771</v>
      </c>
    </row>
    <row r="3683" spans="1:27" x14ac:dyDescent="0.25">
      <c r="A3683" s="82" t="s">
        <v>1529</v>
      </c>
      <c r="B3683" s="82" t="s">
        <v>1529</v>
      </c>
      <c r="C3683" t="s">
        <v>3339</v>
      </c>
      <c r="D3683" s="82" t="s">
        <v>3340</v>
      </c>
      <c r="E3683" t="s">
        <v>3341</v>
      </c>
      <c r="F3683" s="82" t="s">
        <v>2745</v>
      </c>
      <c r="G3683" t="s">
        <v>2310</v>
      </c>
      <c r="H3683" s="82" t="s">
        <v>3065</v>
      </c>
      <c r="I3683" t="s">
        <v>44</v>
      </c>
      <c r="J3683" s="82" t="s">
        <v>45</v>
      </c>
      <c r="K3683" t="s">
        <v>104</v>
      </c>
      <c r="L3683" t="s">
        <v>105</v>
      </c>
      <c r="M3683" s="82" t="s">
        <v>203</v>
      </c>
      <c r="N3683" t="s">
        <v>955</v>
      </c>
      <c r="O3683" s="82" t="s">
        <v>956</v>
      </c>
      <c r="P3683" s="82" t="s">
        <v>2790</v>
      </c>
      <c r="Q3683" s="82" t="s">
        <v>2791</v>
      </c>
      <c r="R3683" t="s">
        <v>131</v>
      </c>
      <c r="S3683" s="83">
        <v>2128</v>
      </c>
      <c r="T3683" s="83">
        <v>2660</v>
      </c>
      <c r="U3683" s="83">
        <v>-532</v>
      </c>
      <c r="V3683" s="83">
        <v>0</v>
      </c>
      <c r="W3683" s="83">
        <v>0</v>
      </c>
      <c r="X3683" s="83">
        <v>20.489418659610916</v>
      </c>
      <c r="Y3683">
        <v>0</v>
      </c>
      <c r="Z3683" s="83">
        <v>-53.199999999999989</v>
      </c>
      <c r="AA3683" s="83">
        <v>-32.710581340389069</v>
      </c>
    </row>
    <row r="3684" spans="1:27" x14ac:dyDescent="0.25">
      <c r="A3684" s="82" t="s">
        <v>1529</v>
      </c>
      <c r="B3684" s="82" t="s">
        <v>1529</v>
      </c>
      <c r="C3684" t="s">
        <v>3339</v>
      </c>
      <c r="D3684" s="82" t="s">
        <v>3340</v>
      </c>
      <c r="E3684" t="s">
        <v>3341</v>
      </c>
      <c r="F3684" s="82" t="s">
        <v>2745</v>
      </c>
      <c r="G3684" t="s">
        <v>2310</v>
      </c>
      <c r="H3684" s="82" t="s">
        <v>3065</v>
      </c>
      <c r="I3684" t="s">
        <v>44</v>
      </c>
      <c r="J3684" s="82" t="s">
        <v>45</v>
      </c>
      <c r="K3684" t="s">
        <v>104</v>
      </c>
      <c r="L3684" t="s">
        <v>105</v>
      </c>
      <c r="M3684" s="82" t="s">
        <v>203</v>
      </c>
      <c r="N3684" t="s">
        <v>1960</v>
      </c>
      <c r="O3684" s="82" t="s">
        <v>1508</v>
      </c>
      <c r="P3684" s="82" t="s">
        <v>1961</v>
      </c>
      <c r="Q3684" s="82" t="s">
        <v>1962</v>
      </c>
      <c r="R3684" t="s">
        <v>131</v>
      </c>
      <c r="S3684" s="83">
        <v>8492</v>
      </c>
      <c r="T3684" s="83">
        <v>6384</v>
      </c>
      <c r="U3684" s="83">
        <v>2108</v>
      </c>
      <c r="V3684" s="83">
        <v>0</v>
      </c>
      <c r="W3684" s="83">
        <v>0</v>
      </c>
      <c r="X3684" s="83">
        <v>49.174604783066194</v>
      </c>
      <c r="Y3684">
        <v>0</v>
      </c>
      <c r="Z3684" s="83">
        <v>210.79999999999995</v>
      </c>
      <c r="AA3684" s="83">
        <v>259.97460478306618</v>
      </c>
    </row>
    <row r="3685" spans="1:27" x14ac:dyDescent="0.25">
      <c r="A3685" s="82" t="s">
        <v>1529</v>
      </c>
      <c r="B3685" s="82" t="s">
        <v>1529</v>
      </c>
      <c r="C3685" t="s">
        <v>3339</v>
      </c>
      <c r="D3685" s="82" t="s">
        <v>3340</v>
      </c>
      <c r="E3685" t="s">
        <v>3341</v>
      </c>
      <c r="F3685" s="82" t="s">
        <v>2745</v>
      </c>
      <c r="G3685" t="s">
        <v>2310</v>
      </c>
      <c r="H3685" s="82" t="s">
        <v>3065</v>
      </c>
      <c r="I3685" t="s">
        <v>44</v>
      </c>
      <c r="J3685" s="82" t="s">
        <v>45</v>
      </c>
      <c r="K3685" t="s">
        <v>104</v>
      </c>
      <c r="L3685" t="s">
        <v>105</v>
      </c>
      <c r="M3685" s="82" t="s">
        <v>2055</v>
      </c>
      <c r="N3685" t="s">
        <v>2407</v>
      </c>
      <c r="O3685" s="82" t="s">
        <v>1504</v>
      </c>
      <c r="P3685" s="82" t="s">
        <v>2794</v>
      </c>
      <c r="Q3685" s="82" t="s">
        <v>2795</v>
      </c>
      <c r="R3685" t="s">
        <v>131</v>
      </c>
      <c r="S3685" s="83">
        <v>0</v>
      </c>
      <c r="T3685" s="83">
        <v>372.5</v>
      </c>
      <c r="U3685" s="83">
        <v>-372.5</v>
      </c>
      <c r="V3685" s="83">
        <v>0</v>
      </c>
      <c r="W3685" s="83">
        <v>0</v>
      </c>
      <c r="X3685" s="83">
        <v>2.8692888912425065</v>
      </c>
      <c r="Y3685">
        <v>0</v>
      </c>
      <c r="Z3685" s="83">
        <v>-37.25</v>
      </c>
      <c r="AA3685" s="83">
        <v>-34.380711108757495</v>
      </c>
    </row>
    <row r="3686" spans="1:27" x14ac:dyDescent="0.25">
      <c r="A3686" s="82" t="s">
        <v>1529</v>
      </c>
      <c r="B3686" s="82" t="s">
        <v>1529</v>
      </c>
      <c r="C3686" t="s">
        <v>3339</v>
      </c>
      <c r="D3686" s="82" t="s">
        <v>3340</v>
      </c>
      <c r="E3686" t="s">
        <v>3341</v>
      </c>
      <c r="F3686" s="82" t="s">
        <v>2745</v>
      </c>
      <c r="G3686" t="s">
        <v>2310</v>
      </c>
      <c r="H3686" s="82" t="s">
        <v>3065</v>
      </c>
      <c r="I3686" t="s">
        <v>44</v>
      </c>
      <c r="J3686" s="82" t="s">
        <v>45</v>
      </c>
      <c r="K3686" t="s">
        <v>66</v>
      </c>
      <c r="L3686" t="s">
        <v>67</v>
      </c>
      <c r="M3686" s="82" t="s">
        <v>1121</v>
      </c>
      <c r="N3686" t="s">
        <v>1516</v>
      </c>
      <c r="O3686" s="82" t="s">
        <v>2168</v>
      </c>
      <c r="P3686" s="82" t="s">
        <v>2171</v>
      </c>
      <c r="Q3686" s="82" t="s">
        <v>2172</v>
      </c>
      <c r="R3686" t="s">
        <v>131</v>
      </c>
      <c r="S3686" s="83">
        <v>272.5</v>
      </c>
      <c r="T3686" s="83">
        <v>0</v>
      </c>
      <c r="U3686" s="83">
        <v>272.5</v>
      </c>
      <c r="V3686" s="83">
        <v>0</v>
      </c>
      <c r="W3686" s="83">
        <v>0</v>
      </c>
      <c r="X3686" s="83">
        <v>0</v>
      </c>
      <c r="Y3686">
        <v>0</v>
      </c>
      <c r="Z3686" s="83">
        <v>27.25</v>
      </c>
      <c r="AA3686" s="83">
        <v>27.25</v>
      </c>
    </row>
    <row r="3687" spans="1:27" x14ac:dyDescent="0.25">
      <c r="A3687" s="82" t="s">
        <v>1529</v>
      </c>
      <c r="B3687" s="82" t="s">
        <v>1529</v>
      </c>
      <c r="C3687" t="s">
        <v>3339</v>
      </c>
      <c r="D3687" s="82" t="s">
        <v>3340</v>
      </c>
      <c r="E3687" t="s">
        <v>3341</v>
      </c>
      <c r="F3687" s="82" t="s">
        <v>2745</v>
      </c>
      <c r="G3687" t="s">
        <v>2310</v>
      </c>
      <c r="H3687" s="82" t="s">
        <v>3065</v>
      </c>
      <c r="I3687" t="s">
        <v>44</v>
      </c>
      <c r="J3687" s="82" t="s">
        <v>45</v>
      </c>
      <c r="K3687" t="s">
        <v>66</v>
      </c>
      <c r="L3687" t="s">
        <v>67</v>
      </c>
      <c r="M3687" s="82" t="s">
        <v>782</v>
      </c>
      <c r="N3687" t="s">
        <v>783</v>
      </c>
      <c r="O3687" s="82" t="s">
        <v>784</v>
      </c>
      <c r="P3687" s="82" t="s">
        <v>785</v>
      </c>
      <c r="Q3687" s="82" t="s">
        <v>786</v>
      </c>
      <c r="R3687" t="s">
        <v>131</v>
      </c>
      <c r="S3687" s="83">
        <v>0</v>
      </c>
      <c r="T3687" s="83">
        <v>151.5</v>
      </c>
      <c r="U3687" s="83">
        <v>-151.5</v>
      </c>
      <c r="V3687" s="83">
        <v>0</v>
      </c>
      <c r="W3687" s="83">
        <v>0</v>
      </c>
      <c r="X3687" s="83">
        <v>1.1669725289214488</v>
      </c>
      <c r="Y3687">
        <v>0</v>
      </c>
      <c r="Z3687" s="83">
        <v>-15.15</v>
      </c>
      <c r="AA3687" s="83">
        <v>-13.983027471078552</v>
      </c>
    </row>
    <row r="3688" spans="1:27" x14ac:dyDescent="0.25">
      <c r="A3688" s="82" t="s">
        <v>1529</v>
      </c>
      <c r="B3688" s="82" t="s">
        <v>1529</v>
      </c>
      <c r="C3688" t="s">
        <v>3339</v>
      </c>
      <c r="D3688" s="82" t="s">
        <v>3340</v>
      </c>
      <c r="E3688" t="s">
        <v>3341</v>
      </c>
      <c r="F3688" s="82" t="s">
        <v>2745</v>
      </c>
      <c r="G3688" t="s">
        <v>2310</v>
      </c>
      <c r="H3688" s="82" t="s">
        <v>3065</v>
      </c>
      <c r="I3688" t="s">
        <v>44</v>
      </c>
      <c r="J3688" s="82" t="s">
        <v>106</v>
      </c>
      <c r="K3688" t="s">
        <v>107</v>
      </c>
      <c r="L3688" t="s">
        <v>108</v>
      </c>
      <c r="M3688" s="82" t="s">
        <v>1277</v>
      </c>
      <c r="N3688" t="s">
        <v>1278</v>
      </c>
      <c r="O3688" s="82" t="s">
        <v>1282</v>
      </c>
      <c r="P3688" s="82" t="s">
        <v>2489</v>
      </c>
      <c r="Q3688" s="82" t="s">
        <v>2490</v>
      </c>
      <c r="R3688" t="s">
        <v>131</v>
      </c>
      <c r="S3688" s="83">
        <v>1013.04</v>
      </c>
      <c r="T3688" s="83">
        <v>456</v>
      </c>
      <c r="U3688" s="83">
        <v>557.04</v>
      </c>
      <c r="V3688" s="83">
        <v>0</v>
      </c>
      <c r="W3688" s="83">
        <v>0</v>
      </c>
      <c r="X3688" s="83">
        <v>3.512471770219014</v>
      </c>
      <c r="Y3688">
        <v>0</v>
      </c>
      <c r="Z3688" s="83">
        <v>55.704000000000001</v>
      </c>
      <c r="AA3688" s="83">
        <v>59.216471770219016</v>
      </c>
    </row>
    <row r="3689" spans="1:27" x14ac:dyDescent="0.25">
      <c r="A3689" s="82" t="s">
        <v>1529</v>
      </c>
      <c r="B3689" s="82" t="s">
        <v>1529</v>
      </c>
      <c r="C3689" t="s">
        <v>3345</v>
      </c>
      <c r="D3689" s="82" t="s">
        <v>3346</v>
      </c>
      <c r="E3689" t="s">
        <v>3347</v>
      </c>
      <c r="F3689" s="82" t="s">
        <v>2745</v>
      </c>
      <c r="G3689" t="s">
        <v>2310</v>
      </c>
      <c r="H3689" s="82" t="s">
        <v>3065</v>
      </c>
      <c r="I3689" t="s">
        <v>59</v>
      </c>
      <c r="J3689" s="82" t="s">
        <v>193</v>
      </c>
      <c r="K3689" t="s">
        <v>60</v>
      </c>
      <c r="L3689" t="s">
        <v>61</v>
      </c>
      <c r="M3689" s="82" t="s">
        <v>194</v>
      </c>
      <c r="N3689" t="s">
        <v>656</v>
      </c>
      <c r="O3689" s="82" t="s">
        <v>657</v>
      </c>
      <c r="P3689" s="82" t="s">
        <v>1019</v>
      </c>
      <c r="Q3689" s="82" t="s">
        <v>1020</v>
      </c>
      <c r="R3689" t="s">
        <v>131</v>
      </c>
      <c r="S3689" s="83">
        <v>0</v>
      </c>
      <c r="T3689" s="83">
        <v>48.18</v>
      </c>
      <c r="U3689" s="83">
        <v>-48.18</v>
      </c>
      <c r="V3689" s="83">
        <v>0</v>
      </c>
      <c r="W3689" s="83">
        <v>0</v>
      </c>
      <c r="X3689" s="83">
        <v>0.37112037256393005</v>
      </c>
      <c r="Y3689">
        <v>0</v>
      </c>
      <c r="Z3689" s="83">
        <v>-4.8180000000000005</v>
      </c>
      <c r="AA3689" s="83">
        <v>-4.4468796274360702</v>
      </c>
    </row>
    <row r="3690" spans="1:27" x14ac:dyDescent="0.25">
      <c r="A3690" s="82" t="s">
        <v>1529</v>
      </c>
      <c r="B3690" s="82" t="s">
        <v>1529</v>
      </c>
      <c r="C3690" t="s">
        <v>3345</v>
      </c>
      <c r="D3690" s="82" t="s">
        <v>3346</v>
      </c>
      <c r="E3690" t="s">
        <v>3347</v>
      </c>
      <c r="F3690" s="82" t="s">
        <v>2745</v>
      </c>
      <c r="G3690" t="s">
        <v>2310</v>
      </c>
      <c r="H3690" s="82" t="s">
        <v>3065</v>
      </c>
      <c r="I3690" t="s">
        <v>59</v>
      </c>
      <c r="J3690" s="82" t="s">
        <v>193</v>
      </c>
      <c r="K3690" t="s">
        <v>60</v>
      </c>
      <c r="L3690" t="s">
        <v>61</v>
      </c>
      <c r="M3690" s="82" t="s">
        <v>194</v>
      </c>
      <c r="N3690" t="s">
        <v>750</v>
      </c>
      <c r="O3690" s="82" t="s">
        <v>751</v>
      </c>
      <c r="P3690" s="82" t="s">
        <v>752</v>
      </c>
      <c r="Q3690" s="82" t="s">
        <v>753</v>
      </c>
      <c r="R3690" t="s">
        <v>131</v>
      </c>
      <c r="S3690" s="83">
        <v>0</v>
      </c>
      <c r="T3690" s="83">
        <v>13.12</v>
      </c>
      <c r="U3690" s="83">
        <v>-13.12</v>
      </c>
      <c r="V3690" s="83">
        <v>0</v>
      </c>
      <c r="W3690" s="83">
        <v>0</v>
      </c>
      <c r="X3690" s="83">
        <v>0.10106059128349443</v>
      </c>
      <c r="Y3690">
        <v>0</v>
      </c>
      <c r="Z3690" s="83">
        <v>-1.3120000000000001</v>
      </c>
      <c r="AA3690" s="83">
        <v>-1.2109394087165057</v>
      </c>
    </row>
    <row r="3691" spans="1:27" x14ac:dyDescent="0.25">
      <c r="A3691" s="82" t="s">
        <v>1529</v>
      </c>
      <c r="B3691" s="82" t="s">
        <v>1529</v>
      </c>
      <c r="C3691" t="s">
        <v>3345</v>
      </c>
      <c r="D3691" s="82" t="s">
        <v>3346</v>
      </c>
      <c r="E3691" t="s">
        <v>3347</v>
      </c>
      <c r="F3691" s="82" t="s">
        <v>2745</v>
      </c>
      <c r="G3691" t="s">
        <v>2310</v>
      </c>
      <c r="H3691" s="82" t="s">
        <v>3065</v>
      </c>
      <c r="I3691" t="s">
        <v>59</v>
      </c>
      <c r="J3691" s="82" t="s">
        <v>193</v>
      </c>
      <c r="K3691" t="s">
        <v>60</v>
      </c>
      <c r="L3691" t="s">
        <v>61</v>
      </c>
      <c r="M3691" s="82" t="s">
        <v>194</v>
      </c>
      <c r="N3691" t="s">
        <v>199</v>
      </c>
      <c r="O3691" s="82" t="s">
        <v>200</v>
      </c>
      <c r="P3691" s="82" t="s">
        <v>201</v>
      </c>
      <c r="Q3691" s="82" t="s">
        <v>202</v>
      </c>
      <c r="R3691" t="s">
        <v>131</v>
      </c>
      <c r="S3691" s="83">
        <v>0</v>
      </c>
      <c r="T3691" s="83">
        <v>79.180000000000007</v>
      </c>
      <c r="U3691" s="83">
        <v>-79.180000000000007</v>
      </c>
      <c r="V3691" s="83">
        <v>0</v>
      </c>
      <c r="W3691" s="83">
        <v>0</v>
      </c>
      <c r="X3691" s="83">
        <v>0.60990683062706474</v>
      </c>
      <c r="Y3691">
        <v>0</v>
      </c>
      <c r="Z3691" s="83">
        <v>-7.918000000000001</v>
      </c>
      <c r="AA3691" s="83">
        <v>-7.3080931693729365</v>
      </c>
    </row>
    <row r="3692" spans="1:27" x14ac:dyDescent="0.25">
      <c r="A3692" s="82" t="s">
        <v>1529</v>
      </c>
      <c r="B3692" s="82" t="s">
        <v>1529</v>
      </c>
      <c r="C3692" t="s">
        <v>3345</v>
      </c>
      <c r="D3692" s="82" t="s">
        <v>3346</v>
      </c>
      <c r="E3692" t="s">
        <v>3347</v>
      </c>
      <c r="F3692" s="82" t="s">
        <v>2745</v>
      </c>
      <c r="G3692" t="s">
        <v>2310</v>
      </c>
      <c r="H3692" s="82" t="s">
        <v>3065</v>
      </c>
      <c r="I3692" t="s">
        <v>59</v>
      </c>
      <c r="J3692" s="82" t="s">
        <v>193</v>
      </c>
      <c r="K3692" t="s">
        <v>60</v>
      </c>
      <c r="L3692" t="s">
        <v>61</v>
      </c>
      <c r="M3692" s="82" t="s">
        <v>194</v>
      </c>
      <c r="N3692" t="s">
        <v>347</v>
      </c>
      <c r="O3692" s="82" t="s">
        <v>887</v>
      </c>
      <c r="P3692" s="82" t="s">
        <v>888</v>
      </c>
      <c r="Q3692" s="82" t="s">
        <v>889</v>
      </c>
      <c r="R3692" t="s">
        <v>131</v>
      </c>
      <c r="S3692" s="83">
        <v>0</v>
      </c>
      <c r="T3692" s="83">
        <v>22.28</v>
      </c>
      <c r="U3692" s="83">
        <v>-22.28</v>
      </c>
      <c r="V3692" s="83">
        <v>0</v>
      </c>
      <c r="W3692" s="83">
        <v>0</v>
      </c>
      <c r="X3692" s="83">
        <v>0.17161813824666589</v>
      </c>
      <c r="Y3692">
        <v>0</v>
      </c>
      <c r="Z3692" s="83">
        <v>-2.2280000000000002</v>
      </c>
      <c r="AA3692" s="83">
        <v>-2.0563818617533345</v>
      </c>
    </row>
    <row r="3693" spans="1:27" x14ac:dyDescent="0.25">
      <c r="A3693" s="82" t="s">
        <v>1529</v>
      </c>
      <c r="B3693" s="82" t="s">
        <v>1529</v>
      </c>
      <c r="C3693" t="s">
        <v>3345</v>
      </c>
      <c r="D3693" s="82" t="s">
        <v>3346</v>
      </c>
      <c r="E3693" t="s">
        <v>3347</v>
      </c>
      <c r="F3693" s="82" t="s">
        <v>2745</v>
      </c>
      <c r="G3693" t="s">
        <v>2310</v>
      </c>
      <c r="H3693" s="82" t="s">
        <v>3065</v>
      </c>
      <c r="I3693" t="s">
        <v>59</v>
      </c>
      <c r="J3693" s="82" t="s">
        <v>193</v>
      </c>
      <c r="K3693" t="s">
        <v>60</v>
      </c>
      <c r="L3693" t="s">
        <v>61</v>
      </c>
      <c r="M3693" s="82" t="s">
        <v>194</v>
      </c>
      <c r="N3693" t="s">
        <v>347</v>
      </c>
      <c r="O3693" s="82" t="s">
        <v>348</v>
      </c>
      <c r="P3693" s="82" t="s">
        <v>1158</v>
      </c>
      <c r="Q3693" s="82" t="s">
        <v>1159</v>
      </c>
      <c r="R3693" t="s">
        <v>131</v>
      </c>
      <c r="S3693" s="83">
        <v>0</v>
      </c>
      <c r="T3693" s="83">
        <v>40.799999999999997</v>
      </c>
      <c r="U3693" s="83">
        <v>-40.799999999999997</v>
      </c>
      <c r="V3693" s="83">
        <v>0</v>
      </c>
      <c r="W3693" s="83">
        <v>0</v>
      </c>
      <c r="X3693" s="83">
        <v>0.31427378996696442</v>
      </c>
      <c r="Y3693">
        <v>0</v>
      </c>
      <c r="Z3693" s="83">
        <v>-4.08</v>
      </c>
      <c r="AA3693" s="83">
        <v>-3.7657262100330358</v>
      </c>
    </row>
    <row r="3694" spans="1:27" x14ac:dyDescent="0.25">
      <c r="A3694" s="82" t="s">
        <v>1529</v>
      </c>
      <c r="B3694" s="82" t="s">
        <v>1529</v>
      </c>
      <c r="C3694" t="s">
        <v>3345</v>
      </c>
      <c r="D3694" s="82" t="s">
        <v>3346</v>
      </c>
      <c r="E3694" t="s">
        <v>3347</v>
      </c>
      <c r="F3694" s="82" t="s">
        <v>2745</v>
      </c>
      <c r="G3694" t="s">
        <v>2310</v>
      </c>
      <c r="H3694" s="82" t="s">
        <v>3065</v>
      </c>
      <c r="I3694" t="s">
        <v>59</v>
      </c>
      <c r="J3694" s="82" t="s">
        <v>193</v>
      </c>
      <c r="K3694" t="s">
        <v>60</v>
      </c>
      <c r="L3694" t="s">
        <v>61</v>
      </c>
      <c r="M3694" s="82" t="s">
        <v>194</v>
      </c>
      <c r="N3694" t="s">
        <v>311</v>
      </c>
      <c r="O3694" s="82" t="s">
        <v>312</v>
      </c>
      <c r="P3694" s="82" t="s">
        <v>313</v>
      </c>
      <c r="Q3694" s="82" t="s">
        <v>314</v>
      </c>
      <c r="R3694" t="s">
        <v>131</v>
      </c>
      <c r="S3694" s="83">
        <v>0</v>
      </c>
      <c r="T3694" s="83">
        <v>78.2</v>
      </c>
      <c r="U3694" s="83">
        <v>-78.2</v>
      </c>
      <c r="V3694" s="83">
        <v>0</v>
      </c>
      <c r="W3694" s="83">
        <v>0</v>
      </c>
      <c r="X3694" s="83">
        <v>0.60235809743668189</v>
      </c>
      <c r="Y3694">
        <v>0</v>
      </c>
      <c r="Z3694" s="83">
        <v>-7.82</v>
      </c>
      <c r="AA3694" s="83">
        <v>-7.2176419025633187</v>
      </c>
    </row>
    <row r="3695" spans="1:27" x14ac:dyDescent="0.25">
      <c r="A3695" s="82" t="s">
        <v>1529</v>
      </c>
      <c r="B3695" s="82" t="s">
        <v>1529</v>
      </c>
      <c r="C3695" t="s">
        <v>3345</v>
      </c>
      <c r="D3695" s="82" t="s">
        <v>3346</v>
      </c>
      <c r="E3695" t="s">
        <v>3347</v>
      </c>
      <c r="F3695" s="82" t="s">
        <v>2745</v>
      </c>
      <c r="G3695" t="s">
        <v>2310</v>
      </c>
      <c r="H3695" s="82" t="s">
        <v>3065</v>
      </c>
      <c r="I3695" t="s">
        <v>59</v>
      </c>
      <c r="J3695" s="82" t="s">
        <v>193</v>
      </c>
      <c r="K3695" t="s">
        <v>62</v>
      </c>
      <c r="L3695" t="s">
        <v>63</v>
      </c>
      <c r="M3695" s="82" t="s">
        <v>665</v>
      </c>
      <c r="N3695" t="s">
        <v>4079</v>
      </c>
      <c r="O3695" s="82" t="s">
        <v>1499</v>
      </c>
      <c r="P3695" s="82" t="s">
        <v>4080</v>
      </c>
      <c r="Q3695" s="82" t="s">
        <v>4081</v>
      </c>
      <c r="R3695" t="s">
        <v>131</v>
      </c>
      <c r="S3695" s="83">
        <v>0</v>
      </c>
      <c r="T3695" s="83">
        <v>115.88</v>
      </c>
      <c r="U3695" s="83">
        <v>-115.88</v>
      </c>
      <c r="V3695" s="83">
        <v>0</v>
      </c>
      <c r="W3695" s="83">
        <v>0</v>
      </c>
      <c r="X3695" s="83">
        <v>0.89259918581793718</v>
      </c>
      <c r="Y3695">
        <v>0</v>
      </c>
      <c r="Z3695" s="83">
        <v>-11.588000000000001</v>
      </c>
      <c r="AA3695" s="83">
        <v>-10.695400814182063</v>
      </c>
    </row>
    <row r="3696" spans="1:27" x14ac:dyDescent="0.25">
      <c r="A3696" s="82" t="s">
        <v>1529</v>
      </c>
      <c r="B3696" s="82" t="s">
        <v>1529</v>
      </c>
      <c r="C3696" t="s">
        <v>3348</v>
      </c>
      <c r="D3696" s="82" t="s">
        <v>3349</v>
      </c>
      <c r="E3696" t="s">
        <v>3350</v>
      </c>
      <c r="F3696" s="82" t="s">
        <v>2745</v>
      </c>
      <c r="G3696" t="s">
        <v>2310</v>
      </c>
      <c r="H3696" s="82" t="s">
        <v>3222</v>
      </c>
      <c r="I3696" t="s">
        <v>44</v>
      </c>
      <c r="J3696" s="82" t="s">
        <v>45</v>
      </c>
      <c r="K3696" t="s">
        <v>46</v>
      </c>
      <c r="L3696" t="s">
        <v>47</v>
      </c>
      <c r="M3696" s="82" t="s">
        <v>320</v>
      </c>
      <c r="N3696" t="s">
        <v>800</v>
      </c>
      <c r="O3696" s="82" t="s">
        <v>801</v>
      </c>
      <c r="P3696" s="82" t="s">
        <v>1082</v>
      </c>
      <c r="Q3696" s="82" t="s">
        <v>1083</v>
      </c>
      <c r="R3696" t="s">
        <v>131</v>
      </c>
      <c r="S3696" s="83">
        <v>0</v>
      </c>
      <c r="T3696" s="83">
        <v>15</v>
      </c>
      <c r="U3696" s="83">
        <v>-15</v>
      </c>
      <c r="V3696" s="83">
        <v>0</v>
      </c>
      <c r="W3696" s="83">
        <v>0</v>
      </c>
      <c r="X3696" s="83">
        <v>0.11554183454667809</v>
      </c>
      <c r="Y3696">
        <v>0</v>
      </c>
      <c r="Z3696" s="83">
        <v>-1.5</v>
      </c>
      <c r="AA3696" s="83">
        <v>-1.3844581654533219</v>
      </c>
    </row>
    <row r="3697" spans="1:27" x14ac:dyDescent="0.25">
      <c r="A3697" s="82" t="s">
        <v>1529</v>
      </c>
      <c r="B3697" s="82" t="s">
        <v>1529</v>
      </c>
      <c r="C3697" t="s">
        <v>3348</v>
      </c>
      <c r="D3697" s="82" t="s">
        <v>3349</v>
      </c>
      <c r="E3697" t="s">
        <v>3350</v>
      </c>
      <c r="F3697" s="82" t="s">
        <v>2745</v>
      </c>
      <c r="G3697" t="s">
        <v>2310</v>
      </c>
      <c r="H3697" s="82" t="s">
        <v>3222</v>
      </c>
      <c r="I3697" t="s">
        <v>44</v>
      </c>
      <c r="J3697" s="82" t="s">
        <v>45</v>
      </c>
      <c r="K3697" t="s">
        <v>100</v>
      </c>
      <c r="L3697" t="s">
        <v>101</v>
      </c>
      <c r="M3697" s="82" t="s">
        <v>401</v>
      </c>
      <c r="N3697" t="s">
        <v>866</v>
      </c>
      <c r="O3697" s="82" t="s">
        <v>403</v>
      </c>
      <c r="P3697" s="82" t="s">
        <v>1736</v>
      </c>
      <c r="Q3697" s="82" t="s">
        <v>1737</v>
      </c>
      <c r="R3697" t="s">
        <v>131</v>
      </c>
      <c r="S3697" s="83">
        <v>106.3</v>
      </c>
      <c r="T3697" s="83">
        <v>100.76000000000002</v>
      </c>
      <c r="U3697" s="83">
        <v>5.5399999999999778</v>
      </c>
      <c r="V3697" s="83">
        <v>0</v>
      </c>
      <c r="W3697" s="83">
        <v>0</v>
      </c>
      <c r="X3697" s="83">
        <v>0.77613301659488587</v>
      </c>
      <c r="Y3697">
        <v>0</v>
      </c>
      <c r="Z3697" s="83">
        <v>0.55399999999999849</v>
      </c>
      <c r="AA3697" s="83">
        <v>1.3301330165948837</v>
      </c>
    </row>
    <row r="3698" spans="1:27" x14ac:dyDescent="0.25">
      <c r="A3698" s="82" t="s">
        <v>1529</v>
      </c>
      <c r="B3698" s="82" t="s">
        <v>1529</v>
      </c>
      <c r="C3698" t="s">
        <v>3348</v>
      </c>
      <c r="D3698" s="82" t="s">
        <v>3349</v>
      </c>
      <c r="E3698" t="s">
        <v>3350</v>
      </c>
      <c r="F3698" s="82" t="s">
        <v>2745</v>
      </c>
      <c r="G3698" t="s">
        <v>2310</v>
      </c>
      <c r="H3698" s="82" t="s">
        <v>3222</v>
      </c>
      <c r="I3698" t="s">
        <v>44</v>
      </c>
      <c r="J3698" s="82" t="s">
        <v>45</v>
      </c>
      <c r="K3698" t="s">
        <v>102</v>
      </c>
      <c r="L3698" t="s">
        <v>103</v>
      </c>
      <c r="M3698" s="82" t="s">
        <v>516</v>
      </c>
      <c r="N3698" t="s">
        <v>867</v>
      </c>
      <c r="O3698" s="82" t="s">
        <v>868</v>
      </c>
      <c r="P3698" s="82" t="s">
        <v>869</v>
      </c>
      <c r="Q3698" s="82" t="s">
        <v>870</v>
      </c>
      <c r="R3698" t="s">
        <v>131</v>
      </c>
      <c r="S3698" s="83">
        <v>0</v>
      </c>
      <c r="T3698" s="83">
        <v>684</v>
      </c>
      <c r="U3698" s="83">
        <v>-684</v>
      </c>
      <c r="V3698" s="83">
        <v>0</v>
      </c>
      <c r="W3698" s="83">
        <v>0</v>
      </c>
      <c r="X3698" s="83">
        <v>5.2687076553285213</v>
      </c>
      <c r="Y3698">
        <v>0</v>
      </c>
      <c r="Z3698" s="83">
        <v>-68.400000000000006</v>
      </c>
      <c r="AA3698" s="83">
        <v>-63.131292344671486</v>
      </c>
    </row>
    <row r="3699" spans="1:27" x14ac:dyDescent="0.25">
      <c r="A3699" s="82" t="s">
        <v>1529</v>
      </c>
      <c r="B3699" s="82" t="s">
        <v>1529</v>
      </c>
      <c r="C3699" t="s">
        <v>3351</v>
      </c>
      <c r="D3699" s="82" t="s">
        <v>2723</v>
      </c>
      <c r="E3699" t="s">
        <v>3352</v>
      </c>
      <c r="F3699" s="82" t="s">
        <v>2745</v>
      </c>
      <c r="G3699" t="s">
        <v>2310</v>
      </c>
      <c r="H3699" s="82" t="s">
        <v>3353</v>
      </c>
      <c r="I3699" t="s">
        <v>59</v>
      </c>
      <c r="J3699" s="82" t="s">
        <v>127</v>
      </c>
      <c r="K3699" t="s">
        <v>75</v>
      </c>
      <c r="L3699" t="s">
        <v>76</v>
      </c>
      <c r="M3699" s="82" t="s">
        <v>133</v>
      </c>
      <c r="N3699" t="s">
        <v>149</v>
      </c>
      <c r="O3699" s="82" t="s">
        <v>150</v>
      </c>
      <c r="P3699" s="82" t="s">
        <v>376</v>
      </c>
      <c r="Q3699" s="82" t="s">
        <v>377</v>
      </c>
      <c r="R3699" t="s">
        <v>131</v>
      </c>
      <c r="S3699" s="83">
        <v>1972.1999999999998</v>
      </c>
      <c r="T3699" s="83">
        <v>1831.5</v>
      </c>
      <c r="U3699" s="83">
        <v>140.69999999999993</v>
      </c>
      <c r="V3699" s="83">
        <v>0</v>
      </c>
      <c r="W3699" s="83">
        <v>0</v>
      </c>
      <c r="X3699" s="83">
        <v>14.107657998149396</v>
      </c>
      <c r="Y3699">
        <v>0</v>
      </c>
      <c r="Z3699" s="83">
        <v>14.070000000000007</v>
      </c>
      <c r="AA3699" s="83">
        <v>28.1776579981494</v>
      </c>
    </row>
    <row r="3700" spans="1:27" x14ac:dyDescent="0.25">
      <c r="A3700" s="82" t="s">
        <v>1529</v>
      </c>
      <c r="B3700" s="82" t="s">
        <v>1529</v>
      </c>
      <c r="C3700" t="s">
        <v>3351</v>
      </c>
      <c r="D3700" s="82" t="s">
        <v>2723</v>
      </c>
      <c r="E3700" t="s">
        <v>3352</v>
      </c>
      <c r="F3700" s="82" t="s">
        <v>2745</v>
      </c>
      <c r="G3700" t="s">
        <v>2310</v>
      </c>
      <c r="H3700" s="82" t="s">
        <v>3353</v>
      </c>
      <c r="I3700" t="s">
        <v>59</v>
      </c>
      <c r="J3700" s="82" t="s">
        <v>127</v>
      </c>
      <c r="K3700" t="s">
        <v>75</v>
      </c>
      <c r="L3700" t="s">
        <v>76</v>
      </c>
      <c r="M3700" s="82" t="s">
        <v>133</v>
      </c>
      <c r="N3700" t="s">
        <v>149</v>
      </c>
      <c r="O3700" s="82" t="s">
        <v>150</v>
      </c>
      <c r="P3700" s="82" t="s">
        <v>1004</v>
      </c>
      <c r="Q3700" s="82" t="s">
        <v>1005</v>
      </c>
      <c r="R3700" t="s">
        <v>131</v>
      </c>
      <c r="S3700" s="83">
        <v>415.24</v>
      </c>
      <c r="T3700" s="83">
        <v>486.2</v>
      </c>
      <c r="U3700" s="83">
        <v>-70.960000000000008</v>
      </c>
      <c r="V3700" s="83">
        <v>0</v>
      </c>
      <c r="W3700" s="83">
        <v>0</v>
      </c>
      <c r="X3700" s="83">
        <v>3.745095997106326</v>
      </c>
      <c r="Y3700">
        <v>0</v>
      </c>
      <c r="Z3700" s="83">
        <v>-7.0960000000000036</v>
      </c>
      <c r="AA3700" s="83">
        <v>-3.3509040028936781</v>
      </c>
    </row>
    <row r="3701" spans="1:27" x14ac:dyDescent="0.25">
      <c r="A3701" s="82" t="s">
        <v>1529</v>
      </c>
      <c r="B3701" s="82" t="s">
        <v>1529</v>
      </c>
      <c r="C3701" t="s">
        <v>3351</v>
      </c>
      <c r="D3701" s="82" t="s">
        <v>2723</v>
      </c>
      <c r="E3701" t="s">
        <v>3352</v>
      </c>
      <c r="F3701" s="82" t="s">
        <v>2745</v>
      </c>
      <c r="G3701" t="s">
        <v>2310</v>
      </c>
      <c r="H3701" s="82" t="s">
        <v>3353</v>
      </c>
      <c r="I3701" t="s">
        <v>59</v>
      </c>
      <c r="J3701" s="82" t="s">
        <v>127</v>
      </c>
      <c r="K3701" t="s">
        <v>75</v>
      </c>
      <c r="L3701" t="s">
        <v>76</v>
      </c>
      <c r="M3701" s="82" t="s">
        <v>133</v>
      </c>
      <c r="N3701" t="s">
        <v>149</v>
      </c>
      <c r="O3701" s="82" t="s">
        <v>150</v>
      </c>
      <c r="P3701" s="82" t="s">
        <v>307</v>
      </c>
      <c r="Q3701" s="82" t="s">
        <v>308</v>
      </c>
      <c r="R3701" t="s">
        <v>131</v>
      </c>
      <c r="S3701" s="83">
        <v>414.41999999999996</v>
      </c>
      <c r="T3701" s="83">
        <v>533.40000000000009</v>
      </c>
      <c r="U3701" s="83">
        <v>-118.9800000000001</v>
      </c>
      <c r="V3701" s="83">
        <v>0</v>
      </c>
      <c r="W3701" s="83">
        <v>0</v>
      </c>
      <c r="X3701" s="83">
        <v>4.1086676364798738</v>
      </c>
      <c r="Y3701">
        <v>0</v>
      </c>
      <c r="Z3701" s="83">
        <v>-11.89800000000001</v>
      </c>
      <c r="AA3701" s="83">
        <v>-7.7893323635201384</v>
      </c>
    </row>
    <row r="3702" spans="1:27" x14ac:dyDescent="0.25">
      <c r="A3702" s="82" t="s">
        <v>1529</v>
      </c>
      <c r="B3702" s="82" t="s">
        <v>1529</v>
      </c>
      <c r="C3702" t="s">
        <v>3351</v>
      </c>
      <c r="D3702" s="82" t="s">
        <v>2723</v>
      </c>
      <c r="E3702" t="s">
        <v>3352</v>
      </c>
      <c r="F3702" s="82" t="s">
        <v>2745</v>
      </c>
      <c r="G3702" t="s">
        <v>2310</v>
      </c>
      <c r="H3702" s="82" t="s">
        <v>3353</v>
      </c>
      <c r="I3702" t="s">
        <v>59</v>
      </c>
      <c r="J3702" s="82" t="s">
        <v>193</v>
      </c>
      <c r="K3702" t="s">
        <v>60</v>
      </c>
      <c r="L3702" t="s">
        <v>61</v>
      </c>
      <c r="M3702" s="82" t="s">
        <v>194</v>
      </c>
      <c r="N3702" t="s">
        <v>656</v>
      </c>
      <c r="O3702" s="82" t="s">
        <v>657</v>
      </c>
      <c r="P3702" s="82" t="s">
        <v>1019</v>
      </c>
      <c r="Q3702" s="82" t="s">
        <v>1020</v>
      </c>
      <c r="R3702" t="s">
        <v>131</v>
      </c>
      <c r="S3702" s="83">
        <v>11.73</v>
      </c>
      <c r="T3702" s="83">
        <v>35.519999999999996</v>
      </c>
      <c r="U3702" s="83">
        <v>-23.789999999999996</v>
      </c>
      <c r="V3702" s="83">
        <v>0</v>
      </c>
      <c r="W3702" s="83">
        <v>0</v>
      </c>
      <c r="X3702" s="83">
        <v>0.27360306420653374</v>
      </c>
      <c r="Y3702">
        <v>0</v>
      </c>
      <c r="Z3702" s="83">
        <v>-2.3789999999999996</v>
      </c>
      <c r="AA3702" s="83">
        <v>-2.1053969357934657</v>
      </c>
    </row>
    <row r="3703" spans="1:27" x14ac:dyDescent="0.25">
      <c r="A3703" s="82" t="s">
        <v>1529</v>
      </c>
      <c r="B3703" s="82" t="s">
        <v>1529</v>
      </c>
      <c r="C3703" t="s">
        <v>3351</v>
      </c>
      <c r="D3703" s="82" t="s">
        <v>2723</v>
      </c>
      <c r="E3703" t="s">
        <v>3352</v>
      </c>
      <c r="F3703" s="82" t="s">
        <v>2745</v>
      </c>
      <c r="G3703" t="s">
        <v>2310</v>
      </c>
      <c r="H3703" s="82" t="s">
        <v>3353</v>
      </c>
      <c r="I3703" t="s">
        <v>59</v>
      </c>
      <c r="J3703" s="82" t="s">
        <v>193</v>
      </c>
      <c r="K3703" t="s">
        <v>60</v>
      </c>
      <c r="L3703" t="s">
        <v>61</v>
      </c>
      <c r="M3703" s="82" t="s">
        <v>194</v>
      </c>
      <c r="N3703" t="s">
        <v>750</v>
      </c>
      <c r="O3703" s="82" t="s">
        <v>751</v>
      </c>
      <c r="P3703" s="82" t="s">
        <v>1152</v>
      </c>
      <c r="Q3703" s="82" t="s">
        <v>1153</v>
      </c>
      <c r="R3703" t="s">
        <v>131</v>
      </c>
      <c r="S3703" s="83">
        <v>171.84</v>
      </c>
      <c r="T3703" s="83">
        <v>144.6</v>
      </c>
      <c r="U3703" s="83">
        <v>27.240000000000009</v>
      </c>
      <c r="V3703" s="83">
        <v>0</v>
      </c>
      <c r="W3703" s="83">
        <v>0</v>
      </c>
      <c r="X3703" s="83">
        <v>1.113823285029977</v>
      </c>
      <c r="Y3703">
        <v>0</v>
      </c>
      <c r="Z3703" s="83">
        <v>2.7240000000000002</v>
      </c>
      <c r="AA3703" s="83">
        <v>3.8378232850299767</v>
      </c>
    </row>
    <row r="3704" spans="1:27" x14ac:dyDescent="0.25">
      <c r="A3704" s="82" t="s">
        <v>1529</v>
      </c>
      <c r="B3704" s="82" t="s">
        <v>1529</v>
      </c>
      <c r="C3704" t="s">
        <v>3351</v>
      </c>
      <c r="D3704" s="82" t="s">
        <v>2723</v>
      </c>
      <c r="E3704" t="s">
        <v>3352</v>
      </c>
      <c r="F3704" s="82" t="s">
        <v>2745</v>
      </c>
      <c r="G3704" t="s">
        <v>2310</v>
      </c>
      <c r="H3704" s="82" t="s">
        <v>3353</v>
      </c>
      <c r="I3704" t="s">
        <v>59</v>
      </c>
      <c r="J3704" s="82" t="s">
        <v>193</v>
      </c>
      <c r="K3704" t="s">
        <v>60</v>
      </c>
      <c r="L3704" t="s">
        <v>61</v>
      </c>
      <c r="M3704" s="82" t="s">
        <v>194</v>
      </c>
      <c r="N3704" t="s">
        <v>750</v>
      </c>
      <c r="O3704" s="82" t="s">
        <v>751</v>
      </c>
      <c r="P3704" s="82" t="s">
        <v>1154</v>
      </c>
      <c r="Q3704" s="82" t="s">
        <v>1155</v>
      </c>
      <c r="R3704" t="s">
        <v>131</v>
      </c>
      <c r="S3704" s="83">
        <v>16.22</v>
      </c>
      <c r="T3704" s="83">
        <v>16.399999999999999</v>
      </c>
      <c r="U3704" s="83">
        <v>-0.17999999999999972</v>
      </c>
      <c r="V3704" s="83">
        <v>0</v>
      </c>
      <c r="W3704" s="83">
        <v>0</v>
      </c>
      <c r="X3704" s="83">
        <v>0.12632573910436803</v>
      </c>
      <c r="Y3704">
        <v>0</v>
      </c>
      <c r="Z3704" s="83">
        <v>-1.8000000000000016E-2</v>
      </c>
      <c r="AA3704" s="83">
        <v>0.10832573910436794</v>
      </c>
    </row>
    <row r="3705" spans="1:27" x14ac:dyDescent="0.25">
      <c r="A3705" s="82" t="s">
        <v>1529</v>
      </c>
      <c r="B3705" s="82" t="s">
        <v>1529</v>
      </c>
      <c r="C3705" t="s">
        <v>3351</v>
      </c>
      <c r="D3705" s="82" t="s">
        <v>2723</v>
      </c>
      <c r="E3705" t="s">
        <v>3352</v>
      </c>
      <c r="F3705" s="82" t="s">
        <v>2745</v>
      </c>
      <c r="G3705" t="s">
        <v>2310</v>
      </c>
      <c r="H3705" s="82" t="s">
        <v>3353</v>
      </c>
      <c r="I3705" t="s">
        <v>59</v>
      </c>
      <c r="J3705" s="82" t="s">
        <v>193</v>
      </c>
      <c r="K3705" t="s">
        <v>60</v>
      </c>
      <c r="L3705" t="s">
        <v>61</v>
      </c>
      <c r="M3705" s="82" t="s">
        <v>194</v>
      </c>
      <c r="N3705" t="s">
        <v>195</v>
      </c>
      <c r="O3705" s="82" t="s">
        <v>196</v>
      </c>
      <c r="P3705" s="82" t="s">
        <v>1156</v>
      </c>
      <c r="Q3705" s="82" t="s">
        <v>1157</v>
      </c>
      <c r="R3705" t="s">
        <v>131</v>
      </c>
      <c r="S3705" s="83">
        <v>11.4</v>
      </c>
      <c r="T3705" s="83">
        <v>34.53</v>
      </c>
      <c r="U3705" s="83">
        <v>-23.130000000000003</v>
      </c>
      <c r="V3705" s="83">
        <v>0</v>
      </c>
      <c r="W3705" s="83">
        <v>0</v>
      </c>
      <c r="X3705" s="83">
        <v>0.26597730312645301</v>
      </c>
      <c r="Y3705">
        <v>0</v>
      </c>
      <c r="Z3705" s="83">
        <v>-2.3130000000000002</v>
      </c>
      <c r="AA3705" s="83">
        <v>-2.047022696873547</v>
      </c>
    </row>
    <row r="3706" spans="1:27" x14ac:dyDescent="0.25">
      <c r="A3706" s="82" t="s">
        <v>1529</v>
      </c>
      <c r="B3706" s="82" t="s">
        <v>1529</v>
      </c>
      <c r="C3706" t="s">
        <v>3351</v>
      </c>
      <c r="D3706" s="82" t="s">
        <v>2723</v>
      </c>
      <c r="E3706" t="s">
        <v>3352</v>
      </c>
      <c r="F3706" s="82" t="s">
        <v>2745</v>
      </c>
      <c r="G3706" t="s">
        <v>2310</v>
      </c>
      <c r="H3706" s="82" t="s">
        <v>3353</v>
      </c>
      <c r="I3706" t="s">
        <v>59</v>
      </c>
      <c r="J3706" s="82" t="s">
        <v>193</v>
      </c>
      <c r="K3706" t="s">
        <v>60</v>
      </c>
      <c r="L3706" t="s">
        <v>61</v>
      </c>
      <c r="M3706" s="82" t="s">
        <v>194</v>
      </c>
      <c r="N3706" t="s">
        <v>347</v>
      </c>
      <c r="O3706" s="82" t="s">
        <v>348</v>
      </c>
      <c r="P3706" s="82" t="s">
        <v>1158</v>
      </c>
      <c r="Q3706" s="82" t="s">
        <v>1159</v>
      </c>
      <c r="R3706" t="s">
        <v>131</v>
      </c>
      <c r="S3706" s="83">
        <v>26.52</v>
      </c>
      <c r="T3706" s="83">
        <v>28.98</v>
      </c>
      <c r="U3706" s="83">
        <v>-2.4600000000000009</v>
      </c>
      <c r="V3706" s="83">
        <v>0</v>
      </c>
      <c r="W3706" s="83">
        <v>0</v>
      </c>
      <c r="X3706" s="83">
        <v>0.22322682434418209</v>
      </c>
      <c r="Y3706">
        <v>0</v>
      </c>
      <c r="Z3706" s="83">
        <v>-0.246</v>
      </c>
      <c r="AA3706" s="83">
        <v>-2.2773175655817823E-2</v>
      </c>
    </row>
    <row r="3707" spans="1:27" x14ac:dyDescent="0.25">
      <c r="A3707" s="82" t="s">
        <v>1529</v>
      </c>
      <c r="B3707" s="82" t="s">
        <v>1529</v>
      </c>
      <c r="C3707" t="s">
        <v>3351</v>
      </c>
      <c r="D3707" s="82" t="s">
        <v>2723</v>
      </c>
      <c r="E3707" t="s">
        <v>3352</v>
      </c>
      <c r="F3707" s="82" t="s">
        <v>2745</v>
      </c>
      <c r="G3707" t="s">
        <v>2310</v>
      </c>
      <c r="H3707" s="82" t="s">
        <v>3353</v>
      </c>
      <c r="I3707" t="s">
        <v>59</v>
      </c>
      <c r="J3707" s="82" t="s">
        <v>193</v>
      </c>
      <c r="K3707" t="s">
        <v>60</v>
      </c>
      <c r="L3707" t="s">
        <v>61</v>
      </c>
      <c r="M3707" s="82" t="s">
        <v>194</v>
      </c>
      <c r="N3707" t="s">
        <v>311</v>
      </c>
      <c r="O3707" s="82" t="s">
        <v>894</v>
      </c>
      <c r="P3707" s="82" t="s">
        <v>1021</v>
      </c>
      <c r="Q3707" s="82" t="s">
        <v>1022</v>
      </c>
      <c r="R3707" t="s">
        <v>131</v>
      </c>
      <c r="S3707" s="83">
        <v>51.599999999999994</v>
      </c>
      <c r="T3707" s="83">
        <v>34.74</v>
      </c>
      <c r="U3707" s="83">
        <v>16.859999999999992</v>
      </c>
      <c r="V3707" s="83">
        <v>0</v>
      </c>
      <c r="W3707" s="83">
        <v>0</v>
      </c>
      <c r="X3707" s="83">
        <v>0.26759488881010651</v>
      </c>
      <c r="Y3707">
        <v>0</v>
      </c>
      <c r="Z3707" s="83">
        <v>1.6859999999999999</v>
      </c>
      <c r="AA3707" s="83">
        <v>1.9535948888101062</v>
      </c>
    </row>
    <row r="3708" spans="1:27" x14ac:dyDescent="0.25">
      <c r="A3708" s="82" t="s">
        <v>1529</v>
      </c>
      <c r="B3708" s="82" t="s">
        <v>1529</v>
      </c>
      <c r="C3708" t="s">
        <v>3351</v>
      </c>
      <c r="D3708" s="82" t="s">
        <v>2723</v>
      </c>
      <c r="E3708" t="s">
        <v>3352</v>
      </c>
      <c r="F3708" s="82" t="s">
        <v>2745</v>
      </c>
      <c r="G3708" t="s">
        <v>2310</v>
      </c>
      <c r="H3708" s="82" t="s">
        <v>3353</v>
      </c>
      <c r="I3708" t="s">
        <v>59</v>
      </c>
      <c r="J3708" s="82" t="s">
        <v>193</v>
      </c>
      <c r="K3708" t="s">
        <v>60</v>
      </c>
      <c r="L3708" t="s">
        <v>61</v>
      </c>
      <c r="M3708" s="82" t="s">
        <v>194</v>
      </c>
      <c r="N3708" t="s">
        <v>311</v>
      </c>
      <c r="O3708" s="82" t="s">
        <v>894</v>
      </c>
      <c r="P3708" s="82" t="s">
        <v>895</v>
      </c>
      <c r="Q3708" s="82" t="s">
        <v>896</v>
      </c>
      <c r="R3708" t="s">
        <v>131</v>
      </c>
      <c r="S3708" s="83">
        <v>285.60000000000002</v>
      </c>
      <c r="T3708" s="83">
        <v>407.28</v>
      </c>
      <c r="U3708" s="83">
        <v>-121.67999999999995</v>
      </c>
      <c r="V3708" s="83">
        <v>0</v>
      </c>
      <c r="W3708" s="83">
        <v>0</v>
      </c>
      <c r="X3708" s="83">
        <v>3.1371918916114034</v>
      </c>
      <c r="Y3708">
        <v>0</v>
      </c>
      <c r="Z3708" s="83">
        <v>-12.167999999999999</v>
      </c>
      <c r="AA3708" s="83">
        <v>-9.030808108388598</v>
      </c>
    </row>
    <row r="3709" spans="1:27" x14ac:dyDescent="0.25">
      <c r="A3709" s="82" t="s">
        <v>1529</v>
      </c>
      <c r="B3709" s="82" t="s">
        <v>1529</v>
      </c>
      <c r="C3709" t="s">
        <v>3351</v>
      </c>
      <c r="D3709" s="82" t="s">
        <v>2723</v>
      </c>
      <c r="E3709" t="s">
        <v>3352</v>
      </c>
      <c r="F3709" s="82" t="s">
        <v>2745</v>
      </c>
      <c r="G3709" t="s">
        <v>2310</v>
      </c>
      <c r="H3709" s="82" t="s">
        <v>3353</v>
      </c>
      <c r="I3709" t="s">
        <v>59</v>
      </c>
      <c r="J3709" s="82" t="s">
        <v>193</v>
      </c>
      <c r="K3709" t="s">
        <v>60</v>
      </c>
      <c r="L3709" t="s">
        <v>61</v>
      </c>
      <c r="M3709" s="82" t="s">
        <v>194</v>
      </c>
      <c r="N3709" t="s">
        <v>1916</v>
      </c>
      <c r="O3709" s="82" t="s">
        <v>1495</v>
      </c>
      <c r="P3709" s="82" t="s">
        <v>1923</v>
      </c>
      <c r="Q3709" s="82" t="s">
        <v>1924</v>
      </c>
      <c r="R3709" t="s">
        <v>131</v>
      </c>
      <c r="S3709" s="83">
        <v>249.6</v>
      </c>
      <c r="T3709" s="83">
        <v>33.85</v>
      </c>
      <c r="U3709" s="83">
        <v>215.75</v>
      </c>
      <c r="V3709" s="83">
        <v>0</v>
      </c>
      <c r="W3709" s="83">
        <v>0</v>
      </c>
      <c r="X3709" s="83">
        <v>0.26073940662700362</v>
      </c>
      <c r="Y3709">
        <v>0</v>
      </c>
      <c r="Z3709" s="83">
        <v>21.574999999999999</v>
      </c>
      <c r="AA3709" s="83">
        <v>21.835739406627006</v>
      </c>
    </row>
    <row r="3710" spans="1:27" x14ac:dyDescent="0.25">
      <c r="A3710" s="82" t="s">
        <v>1529</v>
      </c>
      <c r="B3710" s="82" t="s">
        <v>1529</v>
      </c>
      <c r="C3710" t="s">
        <v>3351</v>
      </c>
      <c r="D3710" s="82" t="s">
        <v>2723</v>
      </c>
      <c r="E3710" t="s">
        <v>3352</v>
      </c>
      <c r="F3710" s="82" t="s">
        <v>2745</v>
      </c>
      <c r="G3710" t="s">
        <v>2310</v>
      </c>
      <c r="H3710" s="82" t="s">
        <v>3353</v>
      </c>
      <c r="I3710" t="s">
        <v>59</v>
      </c>
      <c r="J3710" s="82" t="s">
        <v>193</v>
      </c>
      <c r="K3710" t="s">
        <v>60</v>
      </c>
      <c r="L3710" t="s">
        <v>61</v>
      </c>
      <c r="M3710" s="82" t="s">
        <v>194</v>
      </c>
      <c r="N3710" t="s">
        <v>1916</v>
      </c>
      <c r="O3710" s="82" t="s">
        <v>1495</v>
      </c>
      <c r="P3710" s="82" t="s">
        <v>1919</v>
      </c>
      <c r="Q3710" s="82" t="s">
        <v>1920</v>
      </c>
      <c r="R3710" t="s">
        <v>131</v>
      </c>
      <c r="S3710" s="83">
        <v>0</v>
      </c>
      <c r="T3710" s="83">
        <v>325.5</v>
      </c>
      <c r="U3710" s="83">
        <v>-325.5</v>
      </c>
      <c r="V3710" s="83">
        <v>0</v>
      </c>
      <c r="W3710" s="83">
        <v>0</v>
      </c>
      <c r="X3710" s="83">
        <v>2.5072578096629146</v>
      </c>
      <c r="Y3710">
        <v>0</v>
      </c>
      <c r="Z3710" s="83">
        <v>-32.550000000000004</v>
      </c>
      <c r="AA3710" s="83">
        <v>-30.042742190337091</v>
      </c>
    </row>
    <row r="3711" spans="1:27" x14ac:dyDescent="0.25">
      <c r="A3711" s="82" t="s">
        <v>1529</v>
      </c>
      <c r="B3711" s="82" t="s">
        <v>1529</v>
      </c>
      <c r="C3711" t="s">
        <v>3351</v>
      </c>
      <c r="D3711" s="82" t="s">
        <v>2723</v>
      </c>
      <c r="E3711" t="s">
        <v>3352</v>
      </c>
      <c r="F3711" s="82" t="s">
        <v>2745</v>
      </c>
      <c r="G3711" t="s">
        <v>2310</v>
      </c>
      <c r="H3711" s="82" t="s">
        <v>3353</v>
      </c>
      <c r="I3711" t="s">
        <v>59</v>
      </c>
      <c r="J3711" s="82" t="s">
        <v>193</v>
      </c>
      <c r="K3711" t="s">
        <v>62</v>
      </c>
      <c r="L3711" t="s">
        <v>63</v>
      </c>
      <c r="M3711" s="82" t="s">
        <v>1168</v>
      </c>
      <c r="N3711" t="s">
        <v>1169</v>
      </c>
      <c r="O3711" s="82" t="s">
        <v>1170</v>
      </c>
      <c r="P3711" s="82" t="s">
        <v>1171</v>
      </c>
      <c r="Q3711" s="82" t="s">
        <v>1172</v>
      </c>
      <c r="R3711" t="s">
        <v>131</v>
      </c>
      <c r="S3711" s="83">
        <v>42.6</v>
      </c>
      <c r="T3711" s="83">
        <v>45.4</v>
      </c>
      <c r="U3711" s="83">
        <v>-2.7999999999999972</v>
      </c>
      <c r="V3711" s="83">
        <v>0</v>
      </c>
      <c r="W3711" s="83">
        <v>0</v>
      </c>
      <c r="X3711" s="83">
        <v>0.34970661922794571</v>
      </c>
      <c r="Y3711">
        <v>0</v>
      </c>
      <c r="Z3711" s="83">
        <v>-0.27999999999999936</v>
      </c>
      <c r="AA3711" s="83">
        <v>6.9706619227946298E-2</v>
      </c>
    </row>
    <row r="3712" spans="1:27" x14ac:dyDescent="0.25">
      <c r="A3712" s="82" t="s">
        <v>1529</v>
      </c>
      <c r="B3712" s="82" t="s">
        <v>1529</v>
      </c>
      <c r="C3712" t="s">
        <v>3351</v>
      </c>
      <c r="D3712" s="82" t="s">
        <v>2723</v>
      </c>
      <c r="E3712" t="s">
        <v>3352</v>
      </c>
      <c r="F3712" s="82" t="s">
        <v>2745</v>
      </c>
      <c r="G3712" t="s">
        <v>2310</v>
      </c>
      <c r="H3712" s="82" t="s">
        <v>3353</v>
      </c>
      <c r="I3712" t="s">
        <v>59</v>
      </c>
      <c r="J3712" s="82" t="s">
        <v>193</v>
      </c>
      <c r="K3712" t="s">
        <v>62</v>
      </c>
      <c r="L3712" t="s">
        <v>63</v>
      </c>
      <c r="M3712" s="82" t="s">
        <v>660</v>
      </c>
      <c r="N3712" t="s">
        <v>661</v>
      </c>
      <c r="O3712" s="82" t="s">
        <v>662</v>
      </c>
      <c r="P3712" s="82" t="s">
        <v>1037</v>
      </c>
      <c r="Q3712" s="82" t="s">
        <v>1038</v>
      </c>
      <c r="R3712" t="s">
        <v>131</v>
      </c>
      <c r="S3712" s="83">
        <v>0</v>
      </c>
      <c r="T3712" s="83">
        <v>762.3</v>
      </c>
      <c r="U3712" s="83">
        <v>-762.3</v>
      </c>
      <c r="V3712" s="83">
        <v>0</v>
      </c>
      <c r="W3712" s="83">
        <v>0</v>
      </c>
      <c r="X3712" s="83">
        <v>5.8718360316621805</v>
      </c>
      <c r="Y3712">
        <v>0</v>
      </c>
      <c r="Z3712" s="83">
        <v>-76.230000000000018</v>
      </c>
      <c r="AA3712" s="83">
        <v>-70.358163968337834</v>
      </c>
    </row>
    <row r="3713" spans="1:27" x14ac:dyDescent="0.25">
      <c r="A3713" s="82" t="s">
        <v>1529</v>
      </c>
      <c r="B3713" s="82" t="s">
        <v>1529</v>
      </c>
      <c r="C3713" t="s">
        <v>3351</v>
      </c>
      <c r="D3713" s="82" t="s">
        <v>2723</v>
      </c>
      <c r="E3713" t="s">
        <v>3352</v>
      </c>
      <c r="F3713" s="82" t="s">
        <v>2745</v>
      </c>
      <c r="G3713" t="s">
        <v>2310</v>
      </c>
      <c r="H3713" s="82" t="s">
        <v>3353</v>
      </c>
      <c r="I3713" t="s">
        <v>59</v>
      </c>
      <c r="J3713" s="82" t="s">
        <v>193</v>
      </c>
      <c r="K3713" t="s">
        <v>62</v>
      </c>
      <c r="L3713" t="s">
        <v>63</v>
      </c>
      <c r="M3713" s="82" t="s">
        <v>660</v>
      </c>
      <c r="N3713" t="s">
        <v>661</v>
      </c>
      <c r="O3713" s="82" t="s">
        <v>662</v>
      </c>
      <c r="P3713" s="82" t="s">
        <v>663</v>
      </c>
      <c r="Q3713" s="82" t="s">
        <v>664</v>
      </c>
      <c r="R3713" t="s">
        <v>131</v>
      </c>
      <c r="S3713" s="83">
        <v>4486.5999999999995</v>
      </c>
      <c r="T3713" s="83">
        <v>3037.5</v>
      </c>
      <c r="U3713" s="83">
        <v>1449.0999999999995</v>
      </c>
      <c r="V3713" s="83">
        <v>0</v>
      </c>
      <c r="W3713" s="83">
        <v>0</v>
      </c>
      <c r="X3713" s="83">
        <v>23.397221495702315</v>
      </c>
      <c r="Y3713">
        <v>0</v>
      </c>
      <c r="Z3713" s="83">
        <v>144.90999999999997</v>
      </c>
      <c r="AA3713" s="83">
        <v>168.30722149570227</v>
      </c>
    </row>
    <row r="3714" spans="1:27" x14ac:dyDescent="0.25">
      <c r="A3714" s="82" t="s">
        <v>1529</v>
      </c>
      <c r="B3714" s="82" t="s">
        <v>1529</v>
      </c>
      <c r="C3714" t="s">
        <v>3351</v>
      </c>
      <c r="D3714" s="82" t="s">
        <v>2723</v>
      </c>
      <c r="E3714" t="s">
        <v>3352</v>
      </c>
      <c r="F3714" s="82" t="s">
        <v>2745</v>
      </c>
      <c r="G3714" t="s">
        <v>2310</v>
      </c>
      <c r="H3714" s="82" t="s">
        <v>3353</v>
      </c>
      <c r="I3714" t="s">
        <v>59</v>
      </c>
      <c r="J3714" s="82" t="s">
        <v>193</v>
      </c>
      <c r="K3714" t="s">
        <v>62</v>
      </c>
      <c r="L3714" t="s">
        <v>63</v>
      </c>
      <c r="M3714" s="82" t="s">
        <v>660</v>
      </c>
      <c r="N3714" t="s">
        <v>661</v>
      </c>
      <c r="O3714" s="82" t="s">
        <v>662</v>
      </c>
      <c r="P3714" s="82" t="s">
        <v>1166</v>
      </c>
      <c r="Q3714" s="82" t="s">
        <v>1167</v>
      </c>
      <c r="R3714" t="s">
        <v>131</v>
      </c>
      <c r="S3714" s="83">
        <v>531.27</v>
      </c>
      <c r="T3714" s="83">
        <v>472.5</v>
      </c>
      <c r="U3714" s="83">
        <v>58.769999999999982</v>
      </c>
      <c r="V3714" s="83">
        <v>0</v>
      </c>
      <c r="W3714" s="83">
        <v>0</v>
      </c>
      <c r="X3714" s="83">
        <v>3.6395677882203601</v>
      </c>
      <c r="Y3714">
        <v>0</v>
      </c>
      <c r="Z3714" s="83">
        <v>5.8770000000000024</v>
      </c>
      <c r="AA3714" s="83">
        <v>9.5165677882203639</v>
      </c>
    </row>
    <row r="3715" spans="1:27" x14ac:dyDescent="0.25">
      <c r="A3715" s="82" t="s">
        <v>1529</v>
      </c>
      <c r="B3715" s="82" t="s">
        <v>1529</v>
      </c>
      <c r="C3715" t="s">
        <v>3351</v>
      </c>
      <c r="D3715" s="82" t="s">
        <v>2723</v>
      </c>
      <c r="E3715" t="s">
        <v>3352</v>
      </c>
      <c r="F3715" s="82" t="s">
        <v>2745</v>
      </c>
      <c r="G3715" t="s">
        <v>2310</v>
      </c>
      <c r="H3715" s="82" t="s">
        <v>3353</v>
      </c>
      <c r="I3715" t="s">
        <v>59</v>
      </c>
      <c r="J3715" s="82" t="s">
        <v>193</v>
      </c>
      <c r="K3715" t="s">
        <v>64</v>
      </c>
      <c r="L3715" t="s">
        <v>65</v>
      </c>
      <c r="M3715" s="82" t="s">
        <v>315</v>
      </c>
      <c r="N3715" t="s">
        <v>316</v>
      </c>
      <c r="O3715" s="82" t="s">
        <v>317</v>
      </c>
      <c r="P3715" s="82" t="s">
        <v>318</v>
      </c>
      <c r="Q3715" s="82" t="s">
        <v>319</v>
      </c>
      <c r="R3715" t="s">
        <v>131</v>
      </c>
      <c r="S3715" s="83">
        <v>0</v>
      </c>
      <c r="T3715" s="83">
        <v>26</v>
      </c>
      <c r="U3715" s="83">
        <v>-26</v>
      </c>
      <c r="V3715" s="83">
        <v>0</v>
      </c>
      <c r="W3715" s="83">
        <v>0</v>
      </c>
      <c r="X3715" s="83">
        <v>0.20027251321424205</v>
      </c>
      <c r="Y3715">
        <v>0</v>
      </c>
      <c r="Z3715" s="83">
        <v>-2.6</v>
      </c>
      <c r="AA3715" s="83">
        <v>-2.3997274867857579</v>
      </c>
    </row>
    <row r="3716" spans="1:27" x14ac:dyDescent="0.25">
      <c r="A3716" s="82" t="s">
        <v>1529</v>
      </c>
      <c r="B3716" s="82" t="s">
        <v>1529</v>
      </c>
      <c r="C3716" t="s">
        <v>3351</v>
      </c>
      <c r="D3716" s="82" t="s">
        <v>2723</v>
      </c>
      <c r="E3716" t="s">
        <v>3352</v>
      </c>
      <c r="F3716" s="82" t="s">
        <v>2745</v>
      </c>
      <c r="G3716" t="s">
        <v>2310</v>
      </c>
      <c r="H3716" s="82" t="s">
        <v>3353</v>
      </c>
      <c r="I3716" t="s">
        <v>59</v>
      </c>
      <c r="J3716" s="82" t="s">
        <v>193</v>
      </c>
      <c r="K3716" t="s">
        <v>64</v>
      </c>
      <c r="L3716" t="s">
        <v>65</v>
      </c>
      <c r="M3716" s="82" t="s">
        <v>315</v>
      </c>
      <c r="N3716" t="s">
        <v>316</v>
      </c>
      <c r="O3716" s="82" t="s">
        <v>317</v>
      </c>
      <c r="P3716" s="82" t="s">
        <v>1186</v>
      </c>
      <c r="Q3716" s="82" t="s">
        <v>1187</v>
      </c>
      <c r="R3716" t="s">
        <v>131</v>
      </c>
      <c r="S3716" s="83">
        <v>26.3</v>
      </c>
      <c r="T3716" s="83">
        <v>0</v>
      </c>
      <c r="U3716" s="83">
        <v>26.3</v>
      </c>
      <c r="V3716" s="83">
        <v>0</v>
      </c>
      <c r="W3716" s="83">
        <v>0</v>
      </c>
      <c r="X3716" s="83">
        <v>0</v>
      </c>
      <c r="Y3716">
        <v>0</v>
      </c>
      <c r="Z3716" s="83">
        <v>2.6300000000000003</v>
      </c>
      <c r="AA3716" s="83">
        <v>2.6300000000000003</v>
      </c>
    </row>
    <row r="3717" spans="1:27" x14ac:dyDescent="0.25">
      <c r="A3717" s="82" t="s">
        <v>1529</v>
      </c>
      <c r="B3717" s="82" t="s">
        <v>1529</v>
      </c>
      <c r="C3717" t="s">
        <v>3351</v>
      </c>
      <c r="D3717" s="82" t="s">
        <v>2723</v>
      </c>
      <c r="E3717" t="s">
        <v>3352</v>
      </c>
      <c r="F3717" s="82" t="s">
        <v>2745</v>
      </c>
      <c r="G3717" t="s">
        <v>2310</v>
      </c>
      <c r="H3717" s="82" t="s">
        <v>3353</v>
      </c>
      <c r="I3717" t="s">
        <v>59</v>
      </c>
      <c r="J3717" s="82" t="s">
        <v>193</v>
      </c>
      <c r="K3717" t="s">
        <v>64</v>
      </c>
      <c r="L3717" t="s">
        <v>65</v>
      </c>
      <c r="M3717" s="82" t="s">
        <v>742</v>
      </c>
      <c r="N3717" t="s">
        <v>1039</v>
      </c>
      <c r="O3717" s="82" t="s">
        <v>1040</v>
      </c>
      <c r="P3717" s="82" t="s">
        <v>1178</v>
      </c>
      <c r="Q3717" s="82" t="s">
        <v>1179</v>
      </c>
      <c r="R3717" t="s">
        <v>131</v>
      </c>
      <c r="S3717" s="83">
        <v>193.20000000000002</v>
      </c>
      <c r="T3717" s="83">
        <v>0</v>
      </c>
      <c r="U3717" s="83">
        <v>193.20000000000002</v>
      </c>
      <c r="V3717" s="83">
        <v>0</v>
      </c>
      <c r="W3717" s="83">
        <v>0</v>
      </c>
      <c r="X3717" s="83">
        <v>0</v>
      </c>
      <c r="Y3717">
        <v>0</v>
      </c>
      <c r="Z3717" s="83">
        <v>19.320000000000004</v>
      </c>
      <c r="AA3717" s="83">
        <v>19.320000000000004</v>
      </c>
    </row>
    <row r="3718" spans="1:27" x14ac:dyDescent="0.25">
      <c r="A3718" s="82" t="s">
        <v>1529</v>
      </c>
      <c r="B3718" s="82" t="s">
        <v>1529</v>
      </c>
      <c r="C3718" t="s">
        <v>3351</v>
      </c>
      <c r="D3718" s="82" t="s">
        <v>2723</v>
      </c>
      <c r="E3718" t="s">
        <v>3352</v>
      </c>
      <c r="F3718" s="82" t="s">
        <v>2745</v>
      </c>
      <c r="G3718" t="s">
        <v>2310</v>
      </c>
      <c r="H3718" s="82" t="s">
        <v>3353</v>
      </c>
      <c r="I3718" t="s">
        <v>59</v>
      </c>
      <c r="J3718" s="82" t="s">
        <v>193</v>
      </c>
      <c r="K3718" t="s">
        <v>64</v>
      </c>
      <c r="L3718" t="s">
        <v>65</v>
      </c>
      <c r="M3718" s="82" t="s">
        <v>499</v>
      </c>
      <c r="N3718" t="s">
        <v>500</v>
      </c>
      <c r="O3718" s="82" t="s">
        <v>501</v>
      </c>
      <c r="P3718" s="82" t="s">
        <v>2650</v>
      </c>
      <c r="Q3718" s="82" t="s">
        <v>2651</v>
      </c>
      <c r="R3718" t="s">
        <v>131</v>
      </c>
      <c r="S3718" s="83">
        <v>29.5</v>
      </c>
      <c r="T3718" s="83">
        <v>59.6</v>
      </c>
      <c r="U3718" s="83">
        <v>-30.1</v>
      </c>
      <c r="V3718" s="83">
        <v>0</v>
      </c>
      <c r="W3718" s="83">
        <v>0</v>
      </c>
      <c r="X3718" s="83">
        <v>0.459086222598801</v>
      </c>
      <c r="Y3718">
        <v>0</v>
      </c>
      <c r="Z3718" s="83">
        <v>-3.0100000000000007</v>
      </c>
      <c r="AA3718" s="83">
        <v>-2.5509137774011998</v>
      </c>
    </row>
    <row r="3719" spans="1:27" x14ac:dyDescent="0.25">
      <c r="A3719" s="82" t="s">
        <v>1529</v>
      </c>
      <c r="B3719" s="82" t="s">
        <v>1529</v>
      </c>
      <c r="C3719" t="s">
        <v>3351</v>
      </c>
      <c r="D3719" s="82" t="s">
        <v>2723</v>
      </c>
      <c r="E3719" t="s">
        <v>3352</v>
      </c>
      <c r="F3719" s="82" t="s">
        <v>2745</v>
      </c>
      <c r="G3719" t="s">
        <v>2310</v>
      </c>
      <c r="H3719" s="82" t="s">
        <v>3353</v>
      </c>
      <c r="I3719" t="s">
        <v>59</v>
      </c>
      <c r="J3719" s="82" t="s">
        <v>193</v>
      </c>
      <c r="K3719" t="s">
        <v>64</v>
      </c>
      <c r="L3719" t="s">
        <v>65</v>
      </c>
      <c r="M3719" s="82" t="s">
        <v>499</v>
      </c>
      <c r="N3719" t="s">
        <v>500</v>
      </c>
      <c r="O3719" s="82" t="s">
        <v>501</v>
      </c>
      <c r="P3719" s="82" t="s">
        <v>2765</v>
      </c>
      <c r="Q3719" s="82" t="s">
        <v>2766</v>
      </c>
      <c r="R3719" t="s">
        <v>131</v>
      </c>
      <c r="S3719" s="83">
        <v>64.400000000000006</v>
      </c>
      <c r="T3719" s="83">
        <v>128.80000000000001</v>
      </c>
      <c r="U3719" s="83">
        <v>-64.400000000000006</v>
      </c>
      <c r="V3719" s="83">
        <v>0</v>
      </c>
      <c r="W3719" s="83">
        <v>0</v>
      </c>
      <c r="X3719" s="83">
        <v>0.99211921930747604</v>
      </c>
      <c r="Y3719">
        <v>0</v>
      </c>
      <c r="Z3719" s="83">
        <v>-6.4400000000000013</v>
      </c>
      <c r="AA3719" s="83">
        <v>-5.4478807806925253</v>
      </c>
    </row>
    <row r="3720" spans="1:27" x14ac:dyDescent="0.25">
      <c r="A3720" s="82" t="s">
        <v>1529</v>
      </c>
      <c r="B3720" s="82" t="s">
        <v>1529</v>
      </c>
      <c r="C3720" t="s">
        <v>3351</v>
      </c>
      <c r="D3720" s="82" t="s">
        <v>2723</v>
      </c>
      <c r="E3720" t="s">
        <v>3352</v>
      </c>
      <c r="F3720" s="82" t="s">
        <v>2745</v>
      </c>
      <c r="G3720" t="s">
        <v>2310</v>
      </c>
      <c r="H3720" s="82" t="s">
        <v>3353</v>
      </c>
      <c r="I3720" t="s">
        <v>59</v>
      </c>
      <c r="J3720" s="82" t="s">
        <v>193</v>
      </c>
      <c r="K3720" t="s">
        <v>64</v>
      </c>
      <c r="L3720" t="s">
        <v>65</v>
      </c>
      <c r="M3720" s="82" t="s">
        <v>499</v>
      </c>
      <c r="N3720" t="s">
        <v>500</v>
      </c>
      <c r="O3720" s="82" t="s">
        <v>501</v>
      </c>
      <c r="P3720" s="82" t="s">
        <v>1524</v>
      </c>
      <c r="Q3720" s="82" t="s">
        <v>3686</v>
      </c>
      <c r="R3720" t="s">
        <v>131</v>
      </c>
      <c r="S3720" s="83">
        <v>20.079999999999998</v>
      </c>
      <c r="T3720" s="83">
        <v>20.28</v>
      </c>
      <c r="U3720" s="83">
        <v>-0.20000000000000284</v>
      </c>
      <c r="V3720" s="83">
        <v>0</v>
      </c>
      <c r="W3720" s="83">
        <v>0</v>
      </c>
      <c r="X3720" s="83">
        <v>0.15621256030710881</v>
      </c>
      <c r="Y3720">
        <v>0</v>
      </c>
      <c r="Z3720" s="83">
        <v>-2.0000000000000018E-2</v>
      </c>
      <c r="AA3720" s="83">
        <v>0.13621256030710871</v>
      </c>
    </row>
    <row r="3721" spans="1:27" x14ac:dyDescent="0.25">
      <c r="A3721" s="82" t="s">
        <v>1529</v>
      </c>
      <c r="B3721" s="82" t="s">
        <v>1529</v>
      </c>
      <c r="C3721" t="s">
        <v>3351</v>
      </c>
      <c r="D3721" s="82" t="s">
        <v>2723</v>
      </c>
      <c r="E3721" t="s">
        <v>3352</v>
      </c>
      <c r="F3721" s="82" t="s">
        <v>2745</v>
      </c>
      <c r="G3721" t="s">
        <v>2310</v>
      </c>
      <c r="H3721" s="82" t="s">
        <v>3353</v>
      </c>
      <c r="I3721" t="s">
        <v>59</v>
      </c>
      <c r="J3721" s="82" t="s">
        <v>193</v>
      </c>
      <c r="K3721" t="s">
        <v>64</v>
      </c>
      <c r="L3721" t="s">
        <v>65</v>
      </c>
      <c r="M3721" s="82" t="s">
        <v>499</v>
      </c>
      <c r="N3721" t="s">
        <v>1420</v>
      </c>
      <c r="O3721" s="82" t="s">
        <v>1421</v>
      </c>
      <c r="P3721" s="82" t="s">
        <v>1422</v>
      </c>
      <c r="Q3721" s="82" t="s">
        <v>1423</v>
      </c>
      <c r="R3721" t="s">
        <v>131</v>
      </c>
      <c r="S3721" s="83">
        <v>0</v>
      </c>
      <c r="T3721" s="83">
        <v>61.1</v>
      </c>
      <c r="U3721" s="83">
        <v>-61.1</v>
      </c>
      <c r="V3721" s="83">
        <v>0</v>
      </c>
      <c r="W3721" s="83">
        <v>0</v>
      </c>
      <c r="X3721" s="83">
        <v>0.4706404060534688</v>
      </c>
      <c r="Y3721">
        <v>0</v>
      </c>
      <c r="Z3721" s="83">
        <v>-6.11</v>
      </c>
      <c r="AA3721" s="83">
        <v>-5.6393595939465317</v>
      </c>
    </row>
    <row r="3722" spans="1:27" x14ac:dyDescent="0.25">
      <c r="A3722" s="82" t="s">
        <v>1529</v>
      </c>
      <c r="B3722" s="82" t="s">
        <v>1529</v>
      </c>
      <c r="C3722" t="s">
        <v>3351</v>
      </c>
      <c r="D3722" s="82" t="s">
        <v>2723</v>
      </c>
      <c r="E3722" t="s">
        <v>3352</v>
      </c>
      <c r="F3722" s="82" t="s">
        <v>2745</v>
      </c>
      <c r="G3722" t="s">
        <v>2310</v>
      </c>
      <c r="H3722" s="82" t="s">
        <v>3353</v>
      </c>
      <c r="I3722" t="s">
        <v>44</v>
      </c>
      <c r="J3722" s="82" t="s">
        <v>45</v>
      </c>
      <c r="K3722" t="s">
        <v>46</v>
      </c>
      <c r="L3722" t="s">
        <v>47</v>
      </c>
      <c r="M3722" s="82" t="s">
        <v>506</v>
      </c>
      <c r="N3722" t="s">
        <v>926</v>
      </c>
      <c r="O3722" s="82" t="s">
        <v>818</v>
      </c>
      <c r="P3722" s="82" t="s">
        <v>1206</v>
      </c>
      <c r="Q3722" s="82" t="s">
        <v>1207</v>
      </c>
      <c r="R3722" t="s">
        <v>131</v>
      </c>
      <c r="S3722" s="83">
        <v>30.88</v>
      </c>
      <c r="T3722" s="83">
        <v>0</v>
      </c>
      <c r="U3722" s="83">
        <v>30.88</v>
      </c>
      <c r="V3722" s="83">
        <v>0</v>
      </c>
      <c r="W3722" s="83">
        <v>0</v>
      </c>
      <c r="X3722" s="83">
        <v>0</v>
      </c>
      <c r="Y3722">
        <v>0</v>
      </c>
      <c r="Z3722" s="83">
        <v>3.0880000000000001</v>
      </c>
      <c r="AA3722" s="83">
        <v>3.0880000000000001</v>
      </c>
    </row>
    <row r="3723" spans="1:27" x14ac:dyDescent="0.25">
      <c r="A3723" s="82" t="s">
        <v>1529</v>
      </c>
      <c r="B3723" s="82" t="s">
        <v>1529</v>
      </c>
      <c r="C3723" t="s">
        <v>3351</v>
      </c>
      <c r="D3723" s="82" t="s">
        <v>2723</v>
      </c>
      <c r="E3723" t="s">
        <v>3352</v>
      </c>
      <c r="F3723" s="82" t="s">
        <v>2745</v>
      </c>
      <c r="G3723" t="s">
        <v>2310</v>
      </c>
      <c r="H3723" s="82" t="s">
        <v>3353</v>
      </c>
      <c r="I3723" t="s">
        <v>44</v>
      </c>
      <c r="J3723" s="82" t="s">
        <v>45</v>
      </c>
      <c r="K3723" t="s">
        <v>46</v>
      </c>
      <c r="L3723" t="s">
        <v>47</v>
      </c>
      <c r="M3723" s="82" t="s">
        <v>506</v>
      </c>
      <c r="N3723" t="s">
        <v>507</v>
      </c>
      <c r="O3723" s="82" t="s">
        <v>508</v>
      </c>
      <c r="P3723" s="82" t="s">
        <v>756</v>
      </c>
      <c r="Q3723" s="82" t="s">
        <v>757</v>
      </c>
      <c r="R3723" t="s">
        <v>131</v>
      </c>
      <c r="S3723" s="83">
        <v>0</v>
      </c>
      <c r="T3723" s="83">
        <v>26.44</v>
      </c>
      <c r="U3723" s="83">
        <v>-26.44</v>
      </c>
      <c r="V3723" s="83">
        <v>0</v>
      </c>
      <c r="W3723" s="83">
        <v>0</v>
      </c>
      <c r="X3723" s="83">
        <v>0.20366174036094462</v>
      </c>
      <c r="Y3723">
        <v>0</v>
      </c>
      <c r="Z3723" s="83">
        <v>-2.6440000000000001</v>
      </c>
      <c r="AA3723" s="83">
        <v>-2.4403382596390557</v>
      </c>
    </row>
    <row r="3724" spans="1:27" x14ac:dyDescent="0.25">
      <c r="A3724" s="82" t="s">
        <v>1529</v>
      </c>
      <c r="B3724" s="82" t="s">
        <v>1529</v>
      </c>
      <c r="C3724" t="s">
        <v>3351</v>
      </c>
      <c r="D3724" s="82" t="s">
        <v>2723</v>
      </c>
      <c r="E3724" t="s">
        <v>3352</v>
      </c>
      <c r="F3724" s="82" t="s">
        <v>2745</v>
      </c>
      <c r="G3724" t="s">
        <v>2310</v>
      </c>
      <c r="H3724" s="82" t="s">
        <v>3353</v>
      </c>
      <c r="I3724" t="s">
        <v>44</v>
      </c>
      <c r="J3724" s="82" t="s">
        <v>45</v>
      </c>
      <c r="K3724" t="s">
        <v>46</v>
      </c>
      <c r="L3724" t="s">
        <v>47</v>
      </c>
      <c r="M3724" s="82" t="s">
        <v>320</v>
      </c>
      <c r="N3724" t="s">
        <v>1074</v>
      </c>
      <c r="O3724" s="82" t="s">
        <v>1075</v>
      </c>
      <c r="P3724" s="82" t="s">
        <v>1209</v>
      </c>
      <c r="Q3724" s="82" t="s">
        <v>1210</v>
      </c>
      <c r="R3724" t="s">
        <v>131</v>
      </c>
      <c r="S3724" s="83">
        <v>648.4</v>
      </c>
      <c r="T3724" s="83">
        <v>490</v>
      </c>
      <c r="U3724" s="83">
        <v>158.4</v>
      </c>
      <c r="V3724" s="83">
        <v>0</v>
      </c>
      <c r="W3724" s="83">
        <v>0</v>
      </c>
      <c r="X3724" s="83">
        <v>3.7743665951914847</v>
      </c>
      <c r="Y3724">
        <v>0</v>
      </c>
      <c r="Z3724" s="83">
        <v>15.840000000000003</v>
      </c>
      <c r="AA3724" s="83">
        <v>19.614366595191491</v>
      </c>
    </row>
    <row r="3725" spans="1:27" x14ac:dyDescent="0.25">
      <c r="A3725" s="82" t="s">
        <v>1529</v>
      </c>
      <c r="B3725" s="82" t="s">
        <v>1529</v>
      </c>
      <c r="C3725" t="s">
        <v>3351</v>
      </c>
      <c r="D3725" s="82" t="s">
        <v>2723</v>
      </c>
      <c r="E3725" t="s">
        <v>3352</v>
      </c>
      <c r="F3725" s="82" t="s">
        <v>2745</v>
      </c>
      <c r="G3725" t="s">
        <v>2310</v>
      </c>
      <c r="H3725" s="82" t="s">
        <v>3353</v>
      </c>
      <c r="I3725" t="s">
        <v>44</v>
      </c>
      <c r="J3725" s="82" t="s">
        <v>45</v>
      </c>
      <c r="K3725" t="s">
        <v>46</v>
      </c>
      <c r="L3725" t="s">
        <v>47</v>
      </c>
      <c r="M3725" s="82" t="s">
        <v>320</v>
      </c>
      <c r="N3725" t="s">
        <v>800</v>
      </c>
      <c r="O3725" s="82" t="s">
        <v>801</v>
      </c>
      <c r="P3725" s="82" t="s">
        <v>1082</v>
      </c>
      <c r="Q3725" s="82" t="s">
        <v>1083</v>
      </c>
      <c r="R3725" t="s">
        <v>131</v>
      </c>
      <c r="S3725" s="83">
        <v>0</v>
      </c>
      <c r="T3725" s="83">
        <v>90</v>
      </c>
      <c r="U3725" s="83">
        <v>-90</v>
      </c>
      <c r="V3725" s="83">
        <v>0</v>
      </c>
      <c r="W3725" s="83">
        <v>0</v>
      </c>
      <c r="X3725" s="83">
        <v>0.6932510072800685</v>
      </c>
      <c r="Y3725">
        <v>0</v>
      </c>
      <c r="Z3725" s="83">
        <v>-9</v>
      </c>
      <c r="AA3725" s="83">
        <v>-8.3067489927199318</v>
      </c>
    </row>
    <row r="3726" spans="1:27" x14ac:dyDescent="0.25">
      <c r="A3726" s="82" t="s">
        <v>1529</v>
      </c>
      <c r="B3726" s="82" t="s">
        <v>1529</v>
      </c>
      <c r="C3726" t="s">
        <v>3351</v>
      </c>
      <c r="D3726" s="82" t="s">
        <v>2723</v>
      </c>
      <c r="E3726" t="s">
        <v>3352</v>
      </c>
      <c r="F3726" s="82" t="s">
        <v>2745</v>
      </c>
      <c r="G3726" t="s">
        <v>2310</v>
      </c>
      <c r="H3726" s="82" t="s">
        <v>3353</v>
      </c>
      <c r="I3726" t="s">
        <v>44</v>
      </c>
      <c r="J3726" s="82" t="s">
        <v>45</v>
      </c>
      <c r="K3726" t="s">
        <v>46</v>
      </c>
      <c r="L3726" t="s">
        <v>47</v>
      </c>
      <c r="M3726" s="82" t="s">
        <v>320</v>
      </c>
      <c r="N3726" t="s">
        <v>800</v>
      </c>
      <c r="O3726" s="82" t="s">
        <v>801</v>
      </c>
      <c r="P3726" s="82" t="s">
        <v>1211</v>
      </c>
      <c r="Q3726" s="82" t="s">
        <v>1085</v>
      </c>
      <c r="R3726" t="s">
        <v>131</v>
      </c>
      <c r="S3726" s="83">
        <v>990</v>
      </c>
      <c r="T3726" s="83">
        <v>720</v>
      </c>
      <c r="U3726" s="83">
        <v>270</v>
      </c>
      <c r="V3726" s="83">
        <v>0</v>
      </c>
      <c r="W3726" s="83">
        <v>0</v>
      </c>
      <c r="X3726" s="83">
        <v>5.546008058240548</v>
      </c>
      <c r="Y3726">
        <v>0</v>
      </c>
      <c r="Z3726" s="83">
        <v>27</v>
      </c>
      <c r="AA3726" s="83">
        <v>32.546008058240545</v>
      </c>
    </row>
    <row r="3727" spans="1:27" x14ac:dyDescent="0.25">
      <c r="A3727" s="82" t="s">
        <v>1529</v>
      </c>
      <c r="B3727" s="82" t="s">
        <v>1529</v>
      </c>
      <c r="C3727" t="s">
        <v>3351</v>
      </c>
      <c r="D3727" s="82" t="s">
        <v>2723</v>
      </c>
      <c r="E3727" t="s">
        <v>3352</v>
      </c>
      <c r="F3727" s="82" t="s">
        <v>2745</v>
      </c>
      <c r="G3727" t="s">
        <v>2310</v>
      </c>
      <c r="H3727" s="82" t="s">
        <v>3353</v>
      </c>
      <c r="I3727" t="s">
        <v>44</v>
      </c>
      <c r="J3727" s="82" t="s">
        <v>45</v>
      </c>
      <c r="K3727" t="s">
        <v>46</v>
      </c>
      <c r="L3727" t="s">
        <v>47</v>
      </c>
      <c r="M3727" s="82" t="s">
        <v>320</v>
      </c>
      <c r="N3727" t="s">
        <v>800</v>
      </c>
      <c r="O3727" s="82" t="s">
        <v>801</v>
      </c>
      <c r="P3727" s="82" t="s">
        <v>2102</v>
      </c>
      <c r="Q3727" s="82" t="s">
        <v>2103</v>
      </c>
      <c r="R3727" t="s">
        <v>131</v>
      </c>
      <c r="S3727" s="83">
        <v>120</v>
      </c>
      <c r="T3727" s="83">
        <v>0</v>
      </c>
      <c r="U3727" s="83">
        <v>120</v>
      </c>
      <c r="V3727" s="83">
        <v>0</v>
      </c>
      <c r="W3727" s="83">
        <v>0</v>
      </c>
      <c r="X3727" s="83">
        <v>0</v>
      </c>
      <c r="Y3727">
        <v>0</v>
      </c>
      <c r="Z3727" s="83">
        <v>12</v>
      </c>
      <c r="AA3727" s="83">
        <v>12</v>
      </c>
    </row>
    <row r="3728" spans="1:27" x14ac:dyDescent="0.25">
      <c r="A3728" s="82" t="s">
        <v>1529</v>
      </c>
      <c r="B3728" s="82" t="s">
        <v>1529</v>
      </c>
      <c r="C3728" t="s">
        <v>3351</v>
      </c>
      <c r="D3728" s="82" t="s">
        <v>2723</v>
      </c>
      <c r="E3728" t="s">
        <v>3352</v>
      </c>
      <c r="F3728" s="82" t="s">
        <v>2745</v>
      </c>
      <c r="G3728" t="s">
        <v>2310</v>
      </c>
      <c r="H3728" s="82" t="s">
        <v>3353</v>
      </c>
      <c r="I3728" t="s">
        <v>44</v>
      </c>
      <c r="J3728" s="82" t="s">
        <v>45</v>
      </c>
      <c r="K3728" t="s">
        <v>46</v>
      </c>
      <c r="L3728" t="s">
        <v>47</v>
      </c>
      <c r="M3728" s="82" t="s">
        <v>320</v>
      </c>
      <c r="N3728" t="s">
        <v>800</v>
      </c>
      <c r="O3728" s="82" t="s">
        <v>801</v>
      </c>
      <c r="P3728" s="82" t="s">
        <v>2104</v>
      </c>
      <c r="Q3728" s="82" t="s">
        <v>2105</v>
      </c>
      <c r="R3728" t="s">
        <v>131</v>
      </c>
      <c r="S3728" s="83">
        <v>0</v>
      </c>
      <c r="T3728" s="83">
        <v>15</v>
      </c>
      <c r="U3728" s="83">
        <v>-15</v>
      </c>
      <c r="V3728" s="83">
        <v>0</v>
      </c>
      <c r="W3728" s="83">
        <v>0</v>
      </c>
      <c r="X3728" s="83">
        <v>0.11554183454667809</v>
      </c>
      <c r="Y3728">
        <v>0</v>
      </c>
      <c r="Z3728" s="83">
        <v>-1.5</v>
      </c>
      <c r="AA3728" s="83">
        <v>-1.3844581654533219</v>
      </c>
    </row>
    <row r="3729" spans="1:27" x14ac:dyDescent="0.25">
      <c r="A3729" s="82" t="s">
        <v>1529</v>
      </c>
      <c r="B3729" s="82" t="s">
        <v>1529</v>
      </c>
      <c r="C3729" t="s">
        <v>3351</v>
      </c>
      <c r="D3729" s="82" t="s">
        <v>2723</v>
      </c>
      <c r="E3729" t="s">
        <v>3352</v>
      </c>
      <c r="F3729" s="82" t="s">
        <v>2745</v>
      </c>
      <c r="G3729" t="s">
        <v>2310</v>
      </c>
      <c r="H3729" s="82" t="s">
        <v>3353</v>
      </c>
      <c r="I3729" t="s">
        <v>44</v>
      </c>
      <c r="J3729" s="82" t="s">
        <v>45</v>
      </c>
      <c r="K3729" t="s">
        <v>46</v>
      </c>
      <c r="L3729" t="s">
        <v>47</v>
      </c>
      <c r="M3729" s="82" t="s">
        <v>320</v>
      </c>
      <c r="N3729" t="s">
        <v>941</v>
      </c>
      <c r="O3729" s="82" t="s">
        <v>1071</v>
      </c>
      <c r="P3729" s="82" t="s">
        <v>1072</v>
      </c>
      <c r="Q3729" s="82" t="s">
        <v>1073</v>
      </c>
      <c r="R3729" t="s">
        <v>131</v>
      </c>
      <c r="S3729" s="83">
        <v>67.710000000000008</v>
      </c>
      <c r="T3729" s="83">
        <v>0</v>
      </c>
      <c r="U3729" s="83">
        <v>67.710000000000008</v>
      </c>
      <c r="V3729" s="83">
        <v>0</v>
      </c>
      <c r="W3729" s="83">
        <v>0</v>
      </c>
      <c r="X3729" s="83">
        <v>0</v>
      </c>
      <c r="Y3729">
        <v>0</v>
      </c>
      <c r="Z3729" s="83">
        <v>6.7710000000000008</v>
      </c>
      <c r="AA3729" s="83">
        <v>6.7710000000000008</v>
      </c>
    </row>
    <row r="3730" spans="1:27" x14ac:dyDescent="0.25">
      <c r="A3730" s="82" t="s">
        <v>1529</v>
      </c>
      <c r="B3730" s="82" t="s">
        <v>1529</v>
      </c>
      <c r="C3730" t="s">
        <v>3351</v>
      </c>
      <c r="D3730" s="82" t="s">
        <v>2723</v>
      </c>
      <c r="E3730" t="s">
        <v>3352</v>
      </c>
      <c r="F3730" s="82" t="s">
        <v>2745</v>
      </c>
      <c r="G3730" t="s">
        <v>2310</v>
      </c>
      <c r="H3730" s="82" t="s">
        <v>3353</v>
      </c>
      <c r="I3730" t="s">
        <v>44</v>
      </c>
      <c r="J3730" s="82" t="s">
        <v>45</v>
      </c>
      <c r="K3730" t="s">
        <v>100</v>
      </c>
      <c r="L3730" t="s">
        <v>101</v>
      </c>
      <c r="M3730" s="82" t="s">
        <v>401</v>
      </c>
      <c r="N3730" t="s">
        <v>402</v>
      </c>
      <c r="O3730" s="82" t="s">
        <v>403</v>
      </c>
      <c r="P3730" s="82" t="s">
        <v>1418</v>
      </c>
      <c r="Q3730" s="82" t="s">
        <v>1419</v>
      </c>
      <c r="R3730" t="s">
        <v>131</v>
      </c>
      <c r="S3730" s="83">
        <v>41.64</v>
      </c>
      <c r="T3730" s="83">
        <v>0</v>
      </c>
      <c r="U3730" s="83">
        <v>41.64</v>
      </c>
      <c r="V3730" s="83">
        <v>0</v>
      </c>
      <c r="W3730" s="83">
        <v>0</v>
      </c>
      <c r="X3730" s="83">
        <v>0</v>
      </c>
      <c r="Y3730">
        <v>0</v>
      </c>
      <c r="Z3730" s="83">
        <v>4.1640000000000006</v>
      </c>
      <c r="AA3730" s="83">
        <v>4.1640000000000006</v>
      </c>
    </row>
    <row r="3731" spans="1:27" x14ac:dyDescent="0.25">
      <c r="A3731" s="82" t="s">
        <v>1529</v>
      </c>
      <c r="B3731" s="82" t="s">
        <v>1529</v>
      </c>
      <c r="C3731" t="s">
        <v>3351</v>
      </c>
      <c r="D3731" s="82" t="s">
        <v>2723</v>
      </c>
      <c r="E3731" t="s">
        <v>3352</v>
      </c>
      <c r="F3731" s="82" t="s">
        <v>2745</v>
      </c>
      <c r="G3731" t="s">
        <v>2310</v>
      </c>
      <c r="H3731" s="82" t="s">
        <v>3353</v>
      </c>
      <c r="I3731" t="s">
        <v>44</v>
      </c>
      <c r="J3731" s="82" t="s">
        <v>45</v>
      </c>
      <c r="K3731" t="s">
        <v>100</v>
      </c>
      <c r="L3731" t="s">
        <v>101</v>
      </c>
      <c r="M3731" s="82" t="s">
        <v>401</v>
      </c>
      <c r="N3731" t="s">
        <v>839</v>
      </c>
      <c r="O3731" s="82" t="s">
        <v>403</v>
      </c>
      <c r="P3731" s="82" t="s">
        <v>2307</v>
      </c>
      <c r="Q3731" s="82" t="s">
        <v>2308</v>
      </c>
      <c r="R3731" t="s">
        <v>131</v>
      </c>
      <c r="S3731" s="83">
        <v>716.59999999999991</v>
      </c>
      <c r="T3731" s="83">
        <v>475.2</v>
      </c>
      <c r="U3731" s="83">
        <v>241.39999999999998</v>
      </c>
      <c r="V3731" s="83">
        <v>0</v>
      </c>
      <c r="W3731" s="83">
        <v>0</v>
      </c>
      <c r="X3731" s="83">
        <v>3.6603653184387617</v>
      </c>
      <c r="Y3731">
        <v>0</v>
      </c>
      <c r="Z3731" s="83">
        <v>24.139999999999997</v>
      </c>
      <c r="AA3731" s="83">
        <v>27.800365318438761</v>
      </c>
    </row>
    <row r="3732" spans="1:27" x14ac:dyDescent="0.25">
      <c r="A3732" s="82" t="s">
        <v>1529</v>
      </c>
      <c r="B3732" s="82" t="s">
        <v>1529</v>
      </c>
      <c r="C3732" t="s">
        <v>3354</v>
      </c>
      <c r="D3732" s="82" t="s">
        <v>2723</v>
      </c>
      <c r="E3732" t="s">
        <v>3355</v>
      </c>
      <c r="F3732" s="82" t="s">
        <v>3356</v>
      </c>
      <c r="G3732" t="s">
        <v>2310</v>
      </c>
      <c r="H3732" s="82" t="s">
        <v>3357</v>
      </c>
      <c r="I3732" t="s">
        <v>59</v>
      </c>
      <c r="J3732" s="82" t="s">
        <v>127</v>
      </c>
      <c r="K3732" t="s">
        <v>75</v>
      </c>
      <c r="L3732" t="s">
        <v>76</v>
      </c>
      <c r="M3732" s="82" t="s">
        <v>133</v>
      </c>
      <c r="N3732" t="s">
        <v>149</v>
      </c>
      <c r="O3732" s="82" t="s">
        <v>150</v>
      </c>
      <c r="P3732" s="82" t="s">
        <v>376</v>
      </c>
      <c r="Q3732" s="82" t="s">
        <v>377</v>
      </c>
      <c r="R3732" t="s">
        <v>131</v>
      </c>
      <c r="S3732" s="83">
        <v>149.4</v>
      </c>
      <c r="T3732" s="83">
        <v>224.1</v>
      </c>
      <c r="U3732" s="83">
        <v>-74.699999999999989</v>
      </c>
      <c r="V3732" s="83">
        <v>0</v>
      </c>
      <c r="W3732" s="83">
        <v>0</v>
      </c>
      <c r="X3732" s="83">
        <v>1.7261950081273707</v>
      </c>
      <c r="Y3732">
        <v>0</v>
      </c>
      <c r="Z3732" s="83">
        <v>-7.4699999999999989</v>
      </c>
      <c r="AA3732" s="83">
        <v>-5.7438049918726293</v>
      </c>
    </row>
    <row r="3733" spans="1:27" x14ac:dyDescent="0.25">
      <c r="A3733" s="82" t="s">
        <v>1529</v>
      </c>
      <c r="B3733" s="82" t="s">
        <v>1529</v>
      </c>
      <c r="C3733" t="s">
        <v>3354</v>
      </c>
      <c r="D3733" s="82" t="s">
        <v>2723</v>
      </c>
      <c r="E3733" t="s">
        <v>3355</v>
      </c>
      <c r="F3733" s="82" t="s">
        <v>3356</v>
      </c>
      <c r="G3733" t="s">
        <v>2310</v>
      </c>
      <c r="H3733" s="82" t="s">
        <v>3357</v>
      </c>
      <c r="I3733" t="s">
        <v>59</v>
      </c>
      <c r="J3733" s="82" t="s">
        <v>127</v>
      </c>
      <c r="K3733" t="s">
        <v>75</v>
      </c>
      <c r="L3733" t="s">
        <v>76</v>
      </c>
      <c r="M3733" s="82" t="s">
        <v>133</v>
      </c>
      <c r="N3733" t="s">
        <v>149</v>
      </c>
      <c r="O3733" s="82" t="s">
        <v>150</v>
      </c>
      <c r="P3733" s="82" t="s">
        <v>307</v>
      </c>
      <c r="Q3733" s="82" t="s">
        <v>308</v>
      </c>
      <c r="R3733" t="s">
        <v>131</v>
      </c>
      <c r="S3733" s="83">
        <v>110.84</v>
      </c>
      <c r="T3733" s="83">
        <v>41.5</v>
      </c>
      <c r="U3733" s="83">
        <v>69.34</v>
      </c>
      <c r="V3733" s="83">
        <v>0</v>
      </c>
      <c r="W3733" s="83">
        <v>0</v>
      </c>
      <c r="X3733" s="83">
        <v>0.3196657422458094</v>
      </c>
      <c r="Y3733">
        <v>0</v>
      </c>
      <c r="Z3733" s="83">
        <v>6.9340000000000011</v>
      </c>
      <c r="AA3733" s="83">
        <v>7.2536657422458104</v>
      </c>
    </row>
    <row r="3734" spans="1:27" x14ac:dyDescent="0.25">
      <c r="A3734" s="82" t="s">
        <v>1529</v>
      </c>
      <c r="B3734" s="82" t="s">
        <v>1529</v>
      </c>
      <c r="C3734" t="s">
        <v>3354</v>
      </c>
      <c r="D3734" s="82" t="s">
        <v>2723</v>
      </c>
      <c r="E3734" t="s">
        <v>3355</v>
      </c>
      <c r="F3734" s="82" t="s">
        <v>3356</v>
      </c>
      <c r="G3734" t="s">
        <v>2310</v>
      </c>
      <c r="H3734" s="82" t="s">
        <v>3357</v>
      </c>
      <c r="I3734" t="s">
        <v>59</v>
      </c>
      <c r="J3734" s="82" t="s">
        <v>193</v>
      </c>
      <c r="K3734" t="s">
        <v>60</v>
      </c>
      <c r="L3734" t="s">
        <v>61</v>
      </c>
      <c r="M3734" s="82" t="s">
        <v>194</v>
      </c>
      <c r="N3734" t="s">
        <v>656</v>
      </c>
      <c r="O3734" s="82" t="s">
        <v>657</v>
      </c>
      <c r="P3734" s="82" t="s">
        <v>1019</v>
      </c>
      <c r="Q3734" s="82" t="s">
        <v>1020</v>
      </c>
      <c r="R3734" t="s">
        <v>131</v>
      </c>
      <c r="S3734" s="83">
        <v>187.68</v>
      </c>
      <c r="T3734" s="83">
        <v>165.76</v>
      </c>
      <c r="U3734" s="83">
        <v>21.920000000000016</v>
      </c>
      <c r="V3734" s="83">
        <v>0</v>
      </c>
      <c r="W3734" s="83">
        <v>0</v>
      </c>
      <c r="X3734" s="83">
        <v>1.2768142996304908</v>
      </c>
      <c r="Y3734">
        <v>0</v>
      </c>
      <c r="Z3734" s="83">
        <v>2.1920000000000002</v>
      </c>
      <c r="AA3734" s="83">
        <v>3.4688142996304911</v>
      </c>
    </row>
    <row r="3735" spans="1:27" x14ac:dyDescent="0.25">
      <c r="A3735" s="82" t="s">
        <v>1529</v>
      </c>
      <c r="B3735" s="82" t="s">
        <v>1529</v>
      </c>
      <c r="C3735" t="s">
        <v>3354</v>
      </c>
      <c r="D3735" s="82" t="s">
        <v>2723</v>
      </c>
      <c r="E3735" t="s">
        <v>3355</v>
      </c>
      <c r="F3735" s="82" t="s">
        <v>3356</v>
      </c>
      <c r="G3735" t="s">
        <v>2310</v>
      </c>
      <c r="H3735" s="82" t="s">
        <v>3357</v>
      </c>
      <c r="I3735" t="s">
        <v>59</v>
      </c>
      <c r="J3735" s="82" t="s">
        <v>193</v>
      </c>
      <c r="K3735" t="s">
        <v>60</v>
      </c>
      <c r="L3735" t="s">
        <v>61</v>
      </c>
      <c r="M3735" s="82" t="s">
        <v>194</v>
      </c>
      <c r="N3735" t="s">
        <v>750</v>
      </c>
      <c r="O3735" s="82" t="s">
        <v>751</v>
      </c>
      <c r="P3735" s="82" t="s">
        <v>883</v>
      </c>
      <c r="Q3735" s="82" t="s">
        <v>884</v>
      </c>
      <c r="R3735" t="s">
        <v>131</v>
      </c>
      <c r="S3735" s="83">
        <v>0</v>
      </c>
      <c r="T3735" s="83">
        <v>15.56</v>
      </c>
      <c r="U3735" s="83">
        <v>-15.56</v>
      </c>
      <c r="V3735" s="83">
        <v>0</v>
      </c>
      <c r="W3735" s="83">
        <v>0</v>
      </c>
      <c r="X3735" s="83">
        <v>0.11985539636975408</v>
      </c>
      <c r="Y3735">
        <v>0</v>
      </c>
      <c r="Z3735" s="83">
        <v>-1.556</v>
      </c>
      <c r="AA3735" s="83">
        <v>-1.4361446036302459</v>
      </c>
    </row>
    <row r="3736" spans="1:27" x14ac:dyDescent="0.25">
      <c r="A3736" s="82" t="s">
        <v>1529</v>
      </c>
      <c r="B3736" s="82" t="s">
        <v>1529</v>
      </c>
      <c r="C3736" t="s">
        <v>3354</v>
      </c>
      <c r="D3736" s="82" t="s">
        <v>2723</v>
      </c>
      <c r="E3736" t="s">
        <v>3355</v>
      </c>
      <c r="F3736" s="82" t="s">
        <v>3356</v>
      </c>
      <c r="G3736" t="s">
        <v>2310</v>
      </c>
      <c r="H3736" s="82" t="s">
        <v>3357</v>
      </c>
      <c r="I3736" t="s">
        <v>59</v>
      </c>
      <c r="J3736" s="82" t="s">
        <v>193</v>
      </c>
      <c r="K3736" t="s">
        <v>60</v>
      </c>
      <c r="L3736" t="s">
        <v>61</v>
      </c>
      <c r="M3736" s="82" t="s">
        <v>194</v>
      </c>
      <c r="N3736" t="s">
        <v>750</v>
      </c>
      <c r="O3736" s="82" t="s">
        <v>751</v>
      </c>
      <c r="P3736" s="82" t="s">
        <v>1152</v>
      </c>
      <c r="Q3736" s="82" t="s">
        <v>1153</v>
      </c>
      <c r="R3736" t="s">
        <v>131</v>
      </c>
      <c r="S3736" s="83">
        <v>136.04000000000002</v>
      </c>
      <c r="T3736" s="83">
        <v>151.82999999999998</v>
      </c>
      <c r="U3736" s="83">
        <v>-15.789999999999964</v>
      </c>
      <c r="V3736" s="83">
        <v>0</v>
      </c>
      <c r="W3736" s="83">
        <v>0</v>
      </c>
      <c r="X3736" s="83">
        <v>1.1695144492814757</v>
      </c>
      <c r="Y3736">
        <v>0</v>
      </c>
      <c r="Z3736" s="83">
        <v>-1.5789999999999971</v>
      </c>
      <c r="AA3736" s="83">
        <v>-0.40948555071852155</v>
      </c>
    </row>
    <row r="3737" spans="1:27" x14ac:dyDescent="0.25">
      <c r="A3737" s="82" t="s">
        <v>1529</v>
      </c>
      <c r="B3737" s="82" t="s">
        <v>1529</v>
      </c>
      <c r="C3737" t="s">
        <v>3354</v>
      </c>
      <c r="D3737" s="82" t="s">
        <v>2723</v>
      </c>
      <c r="E3737" t="s">
        <v>3355</v>
      </c>
      <c r="F3737" s="82" t="s">
        <v>3356</v>
      </c>
      <c r="G3737" t="s">
        <v>2310</v>
      </c>
      <c r="H3737" s="82" t="s">
        <v>3357</v>
      </c>
      <c r="I3737" t="s">
        <v>59</v>
      </c>
      <c r="J3737" s="82" t="s">
        <v>193</v>
      </c>
      <c r="K3737" t="s">
        <v>60</v>
      </c>
      <c r="L3737" t="s">
        <v>61</v>
      </c>
      <c r="M3737" s="82" t="s">
        <v>194</v>
      </c>
      <c r="N3737" t="s">
        <v>750</v>
      </c>
      <c r="O3737" s="82" t="s">
        <v>751</v>
      </c>
      <c r="P3737" s="82" t="s">
        <v>1154</v>
      </c>
      <c r="Q3737" s="82" t="s">
        <v>1155</v>
      </c>
      <c r="R3737" t="s">
        <v>131</v>
      </c>
      <c r="S3737" s="83">
        <v>48.66</v>
      </c>
      <c r="T3737" s="83">
        <v>82</v>
      </c>
      <c r="U3737" s="83">
        <v>-33.340000000000003</v>
      </c>
      <c r="V3737" s="83">
        <v>0</v>
      </c>
      <c r="W3737" s="83">
        <v>0</v>
      </c>
      <c r="X3737" s="83">
        <v>0.63162869552184031</v>
      </c>
      <c r="Y3737">
        <v>0</v>
      </c>
      <c r="Z3737" s="83">
        <v>-3.3340000000000014</v>
      </c>
      <c r="AA3737" s="83">
        <v>-2.7023713044781612</v>
      </c>
    </row>
    <row r="3738" spans="1:27" x14ac:dyDescent="0.25">
      <c r="A3738" s="82" t="s">
        <v>1529</v>
      </c>
      <c r="B3738" s="82" t="s">
        <v>1529</v>
      </c>
      <c r="C3738" t="s">
        <v>3354</v>
      </c>
      <c r="D3738" s="82" t="s">
        <v>2723</v>
      </c>
      <c r="E3738" t="s">
        <v>3355</v>
      </c>
      <c r="F3738" s="82" t="s">
        <v>3356</v>
      </c>
      <c r="G3738" t="s">
        <v>2310</v>
      </c>
      <c r="H3738" s="82" t="s">
        <v>3357</v>
      </c>
      <c r="I3738" t="s">
        <v>59</v>
      </c>
      <c r="J3738" s="82" t="s">
        <v>193</v>
      </c>
      <c r="K3738" t="s">
        <v>60</v>
      </c>
      <c r="L3738" t="s">
        <v>61</v>
      </c>
      <c r="M3738" s="82" t="s">
        <v>194</v>
      </c>
      <c r="N3738" t="s">
        <v>195</v>
      </c>
      <c r="O3738" s="82" t="s">
        <v>196</v>
      </c>
      <c r="P3738" s="82" t="s">
        <v>1156</v>
      </c>
      <c r="Q3738" s="82" t="s">
        <v>1157</v>
      </c>
      <c r="R3738" t="s">
        <v>131</v>
      </c>
      <c r="S3738" s="83">
        <v>22.8</v>
      </c>
      <c r="T3738" s="83">
        <v>230.2</v>
      </c>
      <c r="U3738" s="83">
        <v>-207.39999999999998</v>
      </c>
      <c r="V3738" s="83">
        <v>0</v>
      </c>
      <c r="W3738" s="83">
        <v>0</v>
      </c>
      <c r="X3738" s="83">
        <v>1.7731820208430198</v>
      </c>
      <c r="Y3738">
        <v>0</v>
      </c>
      <c r="Z3738" s="83">
        <v>-20.74</v>
      </c>
      <c r="AA3738" s="83">
        <v>-18.966817979156978</v>
      </c>
    </row>
    <row r="3739" spans="1:27" x14ac:dyDescent="0.25">
      <c r="A3739" s="82" t="s">
        <v>1529</v>
      </c>
      <c r="B3739" s="82" t="s">
        <v>1529</v>
      </c>
      <c r="C3739" t="s">
        <v>3354</v>
      </c>
      <c r="D3739" s="82" t="s">
        <v>2723</v>
      </c>
      <c r="E3739" t="s">
        <v>3355</v>
      </c>
      <c r="F3739" s="82" t="s">
        <v>3356</v>
      </c>
      <c r="G3739" t="s">
        <v>2310</v>
      </c>
      <c r="H3739" s="82" t="s">
        <v>3357</v>
      </c>
      <c r="I3739" t="s">
        <v>59</v>
      </c>
      <c r="J3739" s="82" t="s">
        <v>193</v>
      </c>
      <c r="K3739" t="s">
        <v>60</v>
      </c>
      <c r="L3739" t="s">
        <v>61</v>
      </c>
      <c r="M3739" s="82" t="s">
        <v>194</v>
      </c>
      <c r="N3739" t="s">
        <v>199</v>
      </c>
      <c r="O3739" s="82" t="s">
        <v>200</v>
      </c>
      <c r="P3739" s="82" t="s">
        <v>201</v>
      </c>
      <c r="Q3739" s="82" t="s">
        <v>202</v>
      </c>
      <c r="R3739" t="s">
        <v>131</v>
      </c>
      <c r="S3739" s="83">
        <v>28.62</v>
      </c>
      <c r="T3739" s="83">
        <v>159</v>
      </c>
      <c r="U3739" s="83">
        <v>-130.38</v>
      </c>
      <c r="V3739" s="83">
        <v>0</v>
      </c>
      <c r="W3739" s="83">
        <v>0</v>
      </c>
      <c r="X3739" s="83">
        <v>1.2247434461947877</v>
      </c>
      <c r="Y3739">
        <v>0</v>
      </c>
      <c r="Z3739" s="83">
        <v>-13.038</v>
      </c>
      <c r="AA3739" s="83">
        <v>-11.813256553805212</v>
      </c>
    </row>
    <row r="3740" spans="1:27" x14ac:dyDescent="0.25">
      <c r="A3740" s="82" t="s">
        <v>1529</v>
      </c>
      <c r="B3740" s="82" t="s">
        <v>1529</v>
      </c>
      <c r="C3740" t="s">
        <v>3354</v>
      </c>
      <c r="D3740" s="82" t="s">
        <v>2723</v>
      </c>
      <c r="E3740" t="s">
        <v>3355</v>
      </c>
      <c r="F3740" s="82" t="s">
        <v>3356</v>
      </c>
      <c r="G3740" t="s">
        <v>2310</v>
      </c>
      <c r="H3740" s="82" t="s">
        <v>3357</v>
      </c>
      <c r="I3740" t="s">
        <v>59</v>
      </c>
      <c r="J3740" s="82" t="s">
        <v>193</v>
      </c>
      <c r="K3740" t="s">
        <v>60</v>
      </c>
      <c r="L3740" t="s">
        <v>61</v>
      </c>
      <c r="M3740" s="82" t="s">
        <v>194</v>
      </c>
      <c r="N3740" t="s">
        <v>347</v>
      </c>
      <c r="O3740" s="82" t="s">
        <v>348</v>
      </c>
      <c r="P3740" s="82" t="s">
        <v>1158</v>
      </c>
      <c r="Q3740" s="82" t="s">
        <v>1159</v>
      </c>
      <c r="R3740" t="s">
        <v>131</v>
      </c>
      <c r="S3740" s="83">
        <v>26.52</v>
      </c>
      <c r="T3740" s="83">
        <v>173.88</v>
      </c>
      <c r="U3740" s="83">
        <v>-147.35999999999999</v>
      </c>
      <c r="V3740" s="83">
        <v>0</v>
      </c>
      <c r="W3740" s="83">
        <v>0</v>
      </c>
      <c r="X3740" s="83">
        <v>1.3393609460650924</v>
      </c>
      <c r="Y3740">
        <v>0</v>
      </c>
      <c r="Z3740" s="83">
        <v>-14.736000000000001</v>
      </c>
      <c r="AA3740" s="83">
        <v>-13.396639053934909</v>
      </c>
    </row>
    <row r="3741" spans="1:27" x14ac:dyDescent="0.25">
      <c r="A3741" s="82" t="s">
        <v>1529</v>
      </c>
      <c r="B3741" s="82" t="s">
        <v>1529</v>
      </c>
      <c r="C3741" t="s">
        <v>3354</v>
      </c>
      <c r="D3741" s="82" t="s">
        <v>2723</v>
      </c>
      <c r="E3741" t="s">
        <v>3355</v>
      </c>
      <c r="F3741" s="82" t="s">
        <v>3356</v>
      </c>
      <c r="G3741" t="s">
        <v>2310</v>
      </c>
      <c r="H3741" s="82" t="s">
        <v>3357</v>
      </c>
      <c r="I3741" t="s">
        <v>59</v>
      </c>
      <c r="J3741" s="82" t="s">
        <v>193</v>
      </c>
      <c r="K3741" t="s">
        <v>60</v>
      </c>
      <c r="L3741" t="s">
        <v>61</v>
      </c>
      <c r="M3741" s="82" t="s">
        <v>194</v>
      </c>
      <c r="N3741" t="s">
        <v>311</v>
      </c>
      <c r="O3741" s="82" t="s">
        <v>894</v>
      </c>
      <c r="P3741" s="82" t="s">
        <v>895</v>
      </c>
      <c r="Q3741" s="82" t="s">
        <v>896</v>
      </c>
      <c r="R3741" t="s">
        <v>131</v>
      </c>
      <c r="S3741" s="83">
        <v>1848</v>
      </c>
      <c r="T3741" s="83">
        <v>1646.09</v>
      </c>
      <c r="U3741" s="83">
        <v>201.91000000000008</v>
      </c>
      <c r="V3741" s="83">
        <v>0</v>
      </c>
      <c r="W3741" s="83">
        <v>0</v>
      </c>
      <c r="X3741" s="83">
        <v>12.679483895262756</v>
      </c>
      <c r="Y3741">
        <v>0</v>
      </c>
      <c r="Z3741" s="83">
        <v>20.191000000000003</v>
      </c>
      <c r="AA3741" s="83">
        <v>32.870483895262765</v>
      </c>
    </row>
    <row r="3742" spans="1:27" x14ac:dyDescent="0.25">
      <c r="A3742" s="82" t="s">
        <v>1529</v>
      </c>
      <c r="B3742" s="82" t="s">
        <v>1529</v>
      </c>
      <c r="C3742" t="s">
        <v>3354</v>
      </c>
      <c r="D3742" s="82" t="s">
        <v>2723</v>
      </c>
      <c r="E3742" t="s">
        <v>3355</v>
      </c>
      <c r="F3742" s="82" t="s">
        <v>3356</v>
      </c>
      <c r="G3742" t="s">
        <v>2310</v>
      </c>
      <c r="H3742" s="82" t="s">
        <v>3357</v>
      </c>
      <c r="I3742" t="s">
        <v>59</v>
      </c>
      <c r="J3742" s="82" t="s">
        <v>193</v>
      </c>
      <c r="K3742" t="s">
        <v>60</v>
      </c>
      <c r="L3742" t="s">
        <v>61</v>
      </c>
      <c r="M3742" s="82" t="s">
        <v>194</v>
      </c>
      <c r="N3742" t="s">
        <v>311</v>
      </c>
      <c r="O3742" s="82" t="s">
        <v>894</v>
      </c>
      <c r="P3742" s="82" t="s">
        <v>1160</v>
      </c>
      <c r="Q3742" s="82" t="s">
        <v>1161</v>
      </c>
      <c r="R3742" t="s">
        <v>131</v>
      </c>
      <c r="S3742" s="83">
        <v>0</v>
      </c>
      <c r="T3742" s="83">
        <v>629.40000000000009</v>
      </c>
      <c r="U3742" s="83">
        <v>-629.40000000000009</v>
      </c>
      <c r="V3742" s="83">
        <v>0</v>
      </c>
      <c r="W3742" s="83">
        <v>0</v>
      </c>
      <c r="X3742" s="83">
        <v>4.8481353775786138</v>
      </c>
      <c r="Y3742">
        <v>0</v>
      </c>
      <c r="Z3742" s="83">
        <v>-62.940000000000012</v>
      </c>
      <c r="AA3742" s="83">
        <v>-58.091864622421397</v>
      </c>
    </row>
    <row r="3743" spans="1:27" x14ac:dyDescent="0.25">
      <c r="A3743" s="82" t="s">
        <v>1529</v>
      </c>
      <c r="B3743" s="82" t="s">
        <v>1529</v>
      </c>
      <c r="C3743" t="s">
        <v>3354</v>
      </c>
      <c r="D3743" s="82" t="s">
        <v>2723</v>
      </c>
      <c r="E3743" t="s">
        <v>3355</v>
      </c>
      <c r="F3743" s="82" t="s">
        <v>3356</v>
      </c>
      <c r="G3743" t="s">
        <v>2310</v>
      </c>
      <c r="H3743" s="82" t="s">
        <v>3357</v>
      </c>
      <c r="I3743" t="s">
        <v>59</v>
      </c>
      <c r="J3743" s="82" t="s">
        <v>193</v>
      </c>
      <c r="K3743" t="s">
        <v>60</v>
      </c>
      <c r="L3743" t="s">
        <v>61</v>
      </c>
      <c r="M3743" s="82" t="s">
        <v>194</v>
      </c>
      <c r="N3743" t="s">
        <v>1916</v>
      </c>
      <c r="O3743" s="82" t="s">
        <v>1495</v>
      </c>
      <c r="P3743" s="82" t="s">
        <v>1923</v>
      </c>
      <c r="Q3743" s="82" t="s">
        <v>1924</v>
      </c>
      <c r="R3743" t="s">
        <v>131</v>
      </c>
      <c r="S3743" s="83">
        <v>0</v>
      </c>
      <c r="T3743" s="83">
        <v>41.97</v>
      </c>
      <c r="U3743" s="83">
        <v>-41.97</v>
      </c>
      <c r="V3743" s="83">
        <v>0</v>
      </c>
      <c r="W3743" s="83">
        <v>0</v>
      </c>
      <c r="X3743" s="83">
        <v>0.32328605306160529</v>
      </c>
      <c r="Y3743">
        <v>0</v>
      </c>
      <c r="Z3743" s="83">
        <v>-4.1970000000000001</v>
      </c>
      <c r="AA3743" s="83">
        <v>-3.8737139469383948</v>
      </c>
    </row>
    <row r="3744" spans="1:27" x14ac:dyDescent="0.25">
      <c r="A3744" s="82" t="s">
        <v>1529</v>
      </c>
      <c r="B3744" s="82" t="s">
        <v>1529</v>
      </c>
      <c r="C3744" t="s">
        <v>3354</v>
      </c>
      <c r="D3744" s="82" t="s">
        <v>2723</v>
      </c>
      <c r="E3744" t="s">
        <v>3355</v>
      </c>
      <c r="F3744" s="82" t="s">
        <v>3356</v>
      </c>
      <c r="G3744" t="s">
        <v>2310</v>
      </c>
      <c r="H3744" s="82" t="s">
        <v>3357</v>
      </c>
      <c r="I3744" t="s">
        <v>59</v>
      </c>
      <c r="J3744" s="82" t="s">
        <v>193</v>
      </c>
      <c r="K3744" t="s">
        <v>60</v>
      </c>
      <c r="L3744" t="s">
        <v>61</v>
      </c>
      <c r="M3744" s="82" t="s">
        <v>194</v>
      </c>
      <c r="N3744" t="s">
        <v>1916</v>
      </c>
      <c r="O3744" s="82" t="s">
        <v>1495</v>
      </c>
      <c r="P3744" s="82" t="s">
        <v>1921</v>
      </c>
      <c r="Q3744" s="82" t="s">
        <v>1922</v>
      </c>
      <c r="R3744" t="s">
        <v>131</v>
      </c>
      <c r="S3744" s="83">
        <v>52.82</v>
      </c>
      <c r="T3744" s="83">
        <v>0</v>
      </c>
      <c r="U3744" s="83">
        <v>52.82</v>
      </c>
      <c r="V3744" s="83">
        <v>0</v>
      </c>
      <c r="W3744" s="83">
        <v>0</v>
      </c>
      <c r="X3744" s="83">
        <v>0</v>
      </c>
      <c r="Y3744">
        <v>0</v>
      </c>
      <c r="Z3744" s="83">
        <v>5.282</v>
      </c>
      <c r="AA3744" s="83">
        <v>5.282</v>
      </c>
    </row>
    <row r="3745" spans="1:27" x14ac:dyDescent="0.25">
      <c r="A3745" s="82" t="s">
        <v>1529</v>
      </c>
      <c r="B3745" s="82" t="s">
        <v>1529</v>
      </c>
      <c r="C3745" t="s">
        <v>3354</v>
      </c>
      <c r="D3745" s="82" t="s">
        <v>2723</v>
      </c>
      <c r="E3745" t="s">
        <v>3355</v>
      </c>
      <c r="F3745" s="82" t="s">
        <v>3356</v>
      </c>
      <c r="G3745" t="s">
        <v>2310</v>
      </c>
      <c r="H3745" s="82" t="s">
        <v>3357</v>
      </c>
      <c r="I3745" t="s">
        <v>59</v>
      </c>
      <c r="J3745" s="82" t="s">
        <v>193</v>
      </c>
      <c r="K3745" t="s">
        <v>60</v>
      </c>
      <c r="L3745" t="s">
        <v>61</v>
      </c>
      <c r="M3745" s="82" t="s">
        <v>194</v>
      </c>
      <c r="N3745" t="s">
        <v>1916</v>
      </c>
      <c r="O3745" s="82" t="s">
        <v>1495</v>
      </c>
      <c r="P3745" s="82" t="s">
        <v>1919</v>
      </c>
      <c r="Q3745" s="82" t="s">
        <v>1920</v>
      </c>
      <c r="R3745" t="s">
        <v>131</v>
      </c>
      <c r="S3745" s="83">
        <v>0</v>
      </c>
      <c r="T3745" s="83">
        <v>65.099999999999994</v>
      </c>
      <c r="U3745" s="83">
        <v>-65.099999999999994</v>
      </c>
      <c r="V3745" s="83">
        <v>0</v>
      </c>
      <c r="W3745" s="83">
        <v>0</v>
      </c>
      <c r="X3745" s="83">
        <v>0.50145156193258289</v>
      </c>
      <c r="Y3745">
        <v>0</v>
      </c>
      <c r="Z3745" s="83">
        <v>-6.51</v>
      </c>
      <c r="AA3745" s="83">
        <v>-6.0085484380674172</v>
      </c>
    </row>
    <row r="3746" spans="1:27" x14ac:dyDescent="0.25">
      <c r="A3746" s="82" t="s">
        <v>1529</v>
      </c>
      <c r="B3746" s="82" t="s">
        <v>1529</v>
      </c>
      <c r="C3746" t="s">
        <v>3354</v>
      </c>
      <c r="D3746" s="82" t="s">
        <v>2723</v>
      </c>
      <c r="E3746" t="s">
        <v>3355</v>
      </c>
      <c r="F3746" s="82" t="s">
        <v>3356</v>
      </c>
      <c r="G3746" t="s">
        <v>2310</v>
      </c>
      <c r="H3746" s="82" t="s">
        <v>3357</v>
      </c>
      <c r="I3746" t="s">
        <v>59</v>
      </c>
      <c r="J3746" s="82" t="s">
        <v>193</v>
      </c>
      <c r="K3746" t="s">
        <v>60</v>
      </c>
      <c r="L3746" t="s">
        <v>61</v>
      </c>
      <c r="M3746" s="82" t="s">
        <v>194</v>
      </c>
      <c r="N3746" t="s">
        <v>1916</v>
      </c>
      <c r="O3746" s="82" t="s">
        <v>1495</v>
      </c>
      <c r="P3746" s="82" t="s">
        <v>1917</v>
      </c>
      <c r="Q3746" s="82" t="s">
        <v>1918</v>
      </c>
      <c r="R3746" t="s">
        <v>131</v>
      </c>
      <c r="S3746" s="83">
        <v>305.2</v>
      </c>
      <c r="T3746" s="83">
        <v>0</v>
      </c>
      <c r="U3746" s="83">
        <v>305.2</v>
      </c>
      <c r="V3746" s="83">
        <v>0</v>
      </c>
      <c r="W3746" s="83">
        <v>0</v>
      </c>
      <c r="X3746" s="83">
        <v>0</v>
      </c>
      <c r="Y3746">
        <v>0</v>
      </c>
      <c r="Z3746" s="83">
        <v>30.52</v>
      </c>
      <c r="AA3746" s="83">
        <v>30.52</v>
      </c>
    </row>
    <row r="3747" spans="1:27" x14ac:dyDescent="0.25">
      <c r="A3747" s="82" t="s">
        <v>1529</v>
      </c>
      <c r="B3747" s="82" t="s">
        <v>1529</v>
      </c>
      <c r="C3747" t="s">
        <v>3354</v>
      </c>
      <c r="D3747" s="82" t="s">
        <v>2723</v>
      </c>
      <c r="E3747" t="s">
        <v>3355</v>
      </c>
      <c r="F3747" s="82" t="s">
        <v>3356</v>
      </c>
      <c r="G3747" t="s">
        <v>2310</v>
      </c>
      <c r="H3747" s="82" t="s">
        <v>3357</v>
      </c>
      <c r="I3747" t="s">
        <v>59</v>
      </c>
      <c r="J3747" s="82" t="s">
        <v>193</v>
      </c>
      <c r="K3747" t="s">
        <v>62</v>
      </c>
      <c r="L3747" t="s">
        <v>63</v>
      </c>
      <c r="M3747" s="82" t="s">
        <v>1168</v>
      </c>
      <c r="N3747" t="s">
        <v>1169</v>
      </c>
      <c r="O3747" s="82" t="s">
        <v>1170</v>
      </c>
      <c r="P3747" s="82" t="s">
        <v>1171</v>
      </c>
      <c r="Q3747" s="82" t="s">
        <v>1172</v>
      </c>
      <c r="R3747" t="s">
        <v>131</v>
      </c>
      <c r="S3747" s="83">
        <v>123.54</v>
      </c>
      <c r="T3747" s="83">
        <v>154.36000000000001</v>
      </c>
      <c r="U3747" s="83">
        <v>-30.820000000000007</v>
      </c>
      <c r="V3747" s="83">
        <v>0</v>
      </c>
      <c r="W3747" s="83">
        <v>0</v>
      </c>
      <c r="X3747" s="83">
        <v>1.1890025053750155</v>
      </c>
      <c r="Y3747">
        <v>0</v>
      </c>
      <c r="Z3747" s="83">
        <v>-3.0820000000000007</v>
      </c>
      <c r="AA3747" s="83">
        <v>-1.8929974946249857</v>
      </c>
    </row>
    <row r="3748" spans="1:27" x14ac:dyDescent="0.25">
      <c r="A3748" s="82" t="s">
        <v>1529</v>
      </c>
      <c r="B3748" s="82" t="s">
        <v>1529</v>
      </c>
      <c r="C3748" t="s">
        <v>3354</v>
      </c>
      <c r="D3748" s="82" t="s">
        <v>2723</v>
      </c>
      <c r="E3748" t="s">
        <v>3355</v>
      </c>
      <c r="F3748" s="82" t="s">
        <v>3356</v>
      </c>
      <c r="G3748" t="s">
        <v>2310</v>
      </c>
      <c r="H3748" s="82" t="s">
        <v>3357</v>
      </c>
      <c r="I3748" t="s">
        <v>59</v>
      </c>
      <c r="J3748" s="82" t="s">
        <v>193</v>
      </c>
      <c r="K3748" t="s">
        <v>62</v>
      </c>
      <c r="L3748" t="s">
        <v>63</v>
      </c>
      <c r="M3748" s="82" t="s">
        <v>660</v>
      </c>
      <c r="N3748" t="s">
        <v>661</v>
      </c>
      <c r="O3748" s="82" t="s">
        <v>662</v>
      </c>
      <c r="P3748" s="82" t="s">
        <v>1037</v>
      </c>
      <c r="Q3748" s="82" t="s">
        <v>1038</v>
      </c>
      <c r="R3748" t="s">
        <v>131</v>
      </c>
      <c r="S3748" s="83">
        <v>796.9</v>
      </c>
      <c r="T3748" s="83">
        <v>975.24</v>
      </c>
      <c r="U3748" s="83">
        <v>-178.34000000000003</v>
      </c>
      <c r="V3748" s="83">
        <v>0</v>
      </c>
      <c r="W3748" s="83">
        <v>0</v>
      </c>
      <c r="X3748" s="83">
        <v>7.5120679148868224</v>
      </c>
      <c r="Y3748">
        <v>0</v>
      </c>
      <c r="Z3748" s="83">
        <v>-17.834000000000003</v>
      </c>
      <c r="AA3748" s="83">
        <v>-10.321932085113176</v>
      </c>
    </row>
    <row r="3749" spans="1:27" x14ac:dyDescent="0.25">
      <c r="A3749" s="82" t="s">
        <v>1529</v>
      </c>
      <c r="B3749" s="82" t="s">
        <v>1529</v>
      </c>
      <c r="C3749" t="s">
        <v>3354</v>
      </c>
      <c r="D3749" s="82" t="s">
        <v>2723</v>
      </c>
      <c r="E3749" t="s">
        <v>3355</v>
      </c>
      <c r="F3749" s="82" t="s">
        <v>3356</v>
      </c>
      <c r="G3749" t="s">
        <v>2310</v>
      </c>
      <c r="H3749" s="82" t="s">
        <v>3357</v>
      </c>
      <c r="I3749" t="s">
        <v>59</v>
      </c>
      <c r="J3749" s="82" t="s">
        <v>193</v>
      </c>
      <c r="K3749" t="s">
        <v>62</v>
      </c>
      <c r="L3749" t="s">
        <v>63</v>
      </c>
      <c r="M3749" s="82" t="s">
        <v>660</v>
      </c>
      <c r="N3749" t="s">
        <v>661</v>
      </c>
      <c r="O3749" s="82" t="s">
        <v>662</v>
      </c>
      <c r="P3749" s="82" t="s">
        <v>663</v>
      </c>
      <c r="Q3749" s="82" t="s">
        <v>664</v>
      </c>
      <c r="R3749" t="s">
        <v>131</v>
      </c>
      <c r="S3749" s="83">
        <v>3187.6499999999996</v>
      </c>
      <c r="T3749" s="83">
        <v>5940</v>
      </c>
      <c r="U3749" s="83">
        <v>-2752.3500000000004</v>
      </c>
      <c r="V3749" s="83">
        <v>0</v>
      </c>
      <c r="W3749" s="83">
        <v>0</v>
      </c>
      <c r="X3749" s="83">
        <v>45.754566480484527</v>
      </c>
      <c r="Y3749">
        <v>0</v>
      </c>
      <c r="Z3749" s="83">
        <v>-275.23500000000001</v>
      </c>
      <c r="AA3749" s="83">
        <v>-229.48043351951549</v>
      </c>
    </row>
    <row r="3750" spans="1:27" x14ac:dyDescent="0.25">
      <c r="A3750" s="82" t="s">
        <v>1529</v>
      </c>
      <c r="B3750" s="82" t="s">
        <v>1529</v>
      </c>
      <c r="C3750" t="s">
        <v>3354</v>
      </c>
      <c r="D3750" s="82" t="s">
        <v>2723</v>
      </c>
      <c r="E3750" t="s">
        <v>3355</v>
      </c>
      <c r="F3750" s="82" t="s">
        <v>3356</v>
      </c>
      <c r="G3750" t="s">
        <v>2310</v>
      </c>
      <c r="H3750" s="82" t="s">
        <v>3357</v>
      </c>
      <c r="I3750" t="s">
        <v>59</v>
      </c>
      <c r="J3750" s="82" t="s">
        <v>193</v>
      </c>
      <c r="K3750" t="s">
        <v>62</v>
      </c>
      <c r="L3750" t="s">
        <v>63</v>
      </c>
      <c r="M3750" s="82" t="s">
        <v>660</v>
      </c>
      <c r="N3750" t="s">
        <v>661</v>
      </c>
      <c r="O3750" s="82" t="s">
        <v>662</v>
      </c>
      <c r="P3750" s="82" t="s">
        <v>1166</v>
      </c>
      <c r="Q3750" s="82" t="s">
        <v>1167</v>
      </c>
      <c r="R3750" t="s">
        <v>131</v>
      </c>
      <c r="S3750" s="83">
        <v>2656.3599999999997</v>
      </c>
      <c r="T3750" s="83">
        <v>2431.35</v>
      </c>
      <c r="U3750" s="83">
        <v>225.00999999999976</v>
      </c>
      <c r="V3750" s="83">
        <v>0</v>
      </c>
      <c r="W3750" s="83">
        <v>0</v>
      </c>
      <c r="X3750" s="83">
        <v>18.728175961671052</v>
      </c>
      <c r="Y3750">
        <v>0</v>
      </c>
      <c r="Z3750" s="83">
        <v>22.500999999999976</v>
      </c>
      <c r="AA3750" s="83">
        <v>41.229175961671018</v>
      </c>
    </row>
    <row r="3751" spans="1:27" x14ac:dyDescent="0.25">
      <c r="A3751" s="82" t="s">
        <v>1529</v>
      </c>
      <c r="B3751" s="82" t="s">
        <v>1529</v>
      </c>
      <c r="C3751" t="s">
        <v>3354</v>
      </c>
      <c r="D3751" s="82" t="s">
        <v>2723</v>
      </c>
      <c r="E3751" t="s">
        <v>3355</v>
      </c>
      <c r="F3751" s="82" t="s">
        <v>3356</v>
      </c>
      <c r="G3751" t="s">
        <v>2310</v>
      </c>
      <c r="H3751" s="82" t="s">
        <v>3357</v>
      </c>
      <c r="I3751" t="s">
        <v>59</v>
      </c>
      <c r="J3751" s="82" t="s">
        <v>193</v>
      </c>
      <c r="K3751" t="s">
        <v>62</v>
      </c>
      <c r="L3751" t="s">
        <v>63</v>
      </c>
      <c r="M3751" s="82" t="s">
        <v>660</v>
      </c>
      <c r="N3751" t="s">
        <v>661</v>
      </c>
      <c r="O3751" s="82" t="s">
        <v>662</v>
      </c>
      <c r="P3751" s="82" t="s">
        <v>2174</v>
      </c>
      <c r="Q3751" s="82" t="s">
        <v>2175</v>
      </c>
      <c r="R3751" t="s">
        <v>131</v>
      </c>
      <c r="S3751" s="83">
        <v>1268.8</v>
      </c>
      <c r="T3751" s="83">
        <v>475.79999999999995</v>
      </c>
      <c r="U3751" s="83">
        <v>793</v>
      </c>
      <c r="V3751" s="83">
        <v>0</v>
      </c>
      <c r="W3751" s="83">
        <v>0</v>
      </c>
      <c r="X3751" s="83">
        <v>3.6649869918206286</v>
      </c>
      <c r="Y3751">
        <v>0</v>
      </c>
      <c r="Z3751" s="83">
        <v>79.3</v>
      </c>
      <c r="AA3751" s="83">
        <v>82.964986991820624</v>
      </c>
    </row>
    <row r="3752" spans="1:27" x14ac:dyDescent="0.25">
      <c r="A3752" s="82" t="s">
        <v>1529</v>
      </c>
      <c r="B3752" s="82" t="s">
        <v>1529</v>
      </c>
      <c r="C3752" t="s">
        <v>3354</v>
      </c>
      <c r="D3752" s="82" t="s">
        <v>2723</v>
      </c>
      <c r="E3752" t="s">
        <v>3355</v>
      </c>
      <c r="F3752" s="82" t="s">
        <v>3356</v>
      </c>
      <c r="G3752" t="s">
        <v>2310</v>
      </c>
      <c r="H3752" s="82" t="s">
        <v>3357</v>
      </c>
      <c r="I3752" t="s">
        <v>59</v>
      </c>
      <c r="J3752" s="82" t="s">
        <v>193</v>
      </c>
      <c r="K3752" t="s">
        <v>62</v>
      </c>
      <c r="L3752" t="s">
        <v>63</v>
      </c>
      <c r="M3752" s="82" t="s">
        <v>660</v>
      </c>
      <c r="N3752" t="s">
        <v>1023</v>
      </c>
      <c r="O3752" s="82" t="s">
        <v>1024</v>
      </c>
      <c r="P3752" s="82" t="s">
        <v>1164</v>
      </c>
      <c r="Q3752" s="82" t="s">
        <v>1165</v>
      </c>
      <c r="R3752" t="s">
        <v>131</v>
      </c>
      <c r="S3752" s="83">
        <v>164.16</v>
      </c>
      <c r="T3752" s="83">
        <v>0</v>
      </c>
      <c r="U3752" s="83">
        <v>164.16</v>
      </c>
      <c r="V3752" s="83">
        <v>0</v>
      </c>
      <c r="W3752" s="83">
        <v>0</v>
      </c>
      <c r="X3752" s="83">
        <v>0</v>
      </c>
      <c r="Y3752">
        <v>0</v>
      </c>
      <c r="Z3752" s="83">
        <v>16.416</v>
      </c>
      <c r="AA3752" s="83">
        <v>16.416</v>
      </c>
    </row>
    <row r="3753" spans="1:27" x14ac:dyDescent="0.25">
      <c r="A3753" s="82" t="s">
        <v>1529</v>
      </c>
      <c r="B3753" s="82" t="s">
        <v>1529</v>
      </c>
      <c r="C3753" t="s">
        <v>3354</v>
      </c>
      <c r="D3753" s="82" t="s">
        <v>2723</v>
      </c>
      <c r="E3753" t="s">
        <v>3355</v>
      </c>
      <c r="F3753" s="82" t="s">
        <v>3356</v>
      </c>
      <c r="G3753" t="s">
        <v>2310</v>
      </c>
      <c r="H3753" s="82" t="s">
        <v>3357</v>
      </c>
      <c r="I3753" t="s">
        <v>59</v>
      </c>
      <c r="J3753" s="82" t="s">
        <v>193</v>
      </c>
      <c r="K3753" t="s">
        <v>62</v>
      </c>
      <c r="L3753" t="s">
        <v>63</v>
      </c>
      <c r="M3753" s="82" t="s">
        <v>660</v>
      </c>
      <c r="N3753" t="s">
        <v>1927</v>
      </c>
      <c r="O3753" s="82" t="s">
        <v>1497</v>
      </c>
      <c r="P3753" s="82" t="s">
        <v>2342</v>
      </c>
      <c r="Q3753" s="82" t="s">
        <v>2343</v>
      </c>
      <c r="R3753" t="s">
        <v>131</v>
      </c>
      <c r="S3753" s="83">
        <v>281.64</v>
      </c>
      <c r="T3753" s="83">
        <v>0</v>
      </c>
      <c r="U3753" s="83">
        <v>281.64</v>
      </c>
      <c r="V3753" s="83">
        <v>0</v>
      </c>
      <c r="W3753" s="83">
        <v>0</v>
      </c>
      <c r="X3753" s="83">
        <v>0</v>
      </c>
      <c r="Y3753">
        <v>0</v>
      </c>
      <c r="Z3753" s="83">
        <v>28.164000000000001</v>
      </c>
      <c r="AA3753" s="83">
        <v>28.164000000000001</v>
      </c>
    </row>
    <row r="3754" spans="1:27" x14ac:dyDescent="0.25">
      <c r="A3754" s="82" t="s">
        <v>1529</v>
      </c>
      <c r="B3754" s="82" t="s">
        <v>1529</v>
      </c>
      <c r="C3754" t="s">
        <v>3354</v>
      </c>
      <c r="D3754" s="82" t="s">
        <v>2723</v>
      </c>
      <c r="E3754" t="s">
        <v>3355</v>
      </c>
      <c r="F3754" s="82" t="s">
        <v>3356</v>
      </c>
      <c r="G3754" t="s">
        <v>2310</v>
      </c>
      <c r="H3754" s="82" t="s">
        <v>3357</v>
      </c>
      <c r="I3754" t="s">
        <v>59</v>
      </c>
      <c r="J3754" s="82" t="s">
        <v>193</v>
      </c>
      <c r="K3754" t="s">
        <v>62</v>
      </c>
      <c r="L3754" t="s">
        <v>63</v>
      </c>
      <c r="M3754" s="82" t="s">
        <v>660</v>
      </c>
      <c r="N3754" t="s">
        <v>2176</v>
      </c>
      <c r="O3754" s="82" t="s">
        <v>1496</v>
      </c>
      <c r="P3754" s="82" t="s">
        <v>2349</v>
      </c>
      <c r="Q3754" s="82" t="s">
        <v>2350</v>
      </c>
      <c r="R3754" t="s">
        <v>131</v>
      </c>
      <c r="S3754" s="83">
        <v>0</v>
      </c>
      <c r="T3754" s="83">
        <v>314</v>
      </c>
      <c r="U3754" s="83">
        <v>-314</v>
      </c>
      <c r="V3754" s="83">
        <v>0</v>
      </c>
      <c r="W3754" s="83">
        <v>0</v>
      </c>
      <c r="X3754" s="83">
        <v>2.4186757365104614</v>
      </c>
      <c r="Y3754">
        <v>0</v>
      </c>
      <c r="Z3754" s="83">
        <v>-31.400000000000002</v>
      </c>
      <c r="AA3754" s="83">
        <v>-28.98132426348954</v>
      </c>
    </row>
    <row r="3755" spans="1:27" x14ac:dyDescent="0.25">
      <c r="A3755" s="82" t="s">
        <v>1529</v>
      </c>
      <c r="B3755" s="82" t="s">
        <v>1529</v>
      </c>
      <c r="C3755" t="s">
        <v>3354</v>
      </c>
      <c r="D3755" s="82" t="s">
        <v>2723</v>
      </c>
      <c r="E3755" t="s">
        <v>3355</v>
      </c>
      <c r="F3755" s="82" t="s">
        <v>3356</v>
      </c>
      <c r="G3755" t="s">
        <v>2310</v>
      </c>
      <c r="H3755" s="82" t="s">
        <v>3357</v>
      </c>
      <c r="I3755" t="s">
        <v>59</v>
      </c>
      <c r="J3755" s="82" t="s">
        <v>193</v>
      </c>
      <c r="K3755" t="s">
        <v>64</v>
      </c>
      <c r="L3755" t="s">
        <v>65</v>
      </c>
      <c r="M3755" s="82" t="s">
        <v>499</v>
      </c>
      <c r="N3755" t="s">
        <v>500</v>
      </c>
      <c r="O3755" s="82" t="s">
        <v>501</v>
      </c>
      <c r="P3755" s="82" t="s">
        <v>2650</v>
      </c>
      <c r="Q3755" s="82" t="s">
        <v>2651</v>
      </c>
      <c r="R3755" t="s">
        <v>131</v>
      </c>
      <c r="S3755" s="83">
        <v>59</v>
      </c>
      <c r="T3755" s="83">
        <v>387.4</v>
      </c>
      <c r="U3755" s="83">
        <v>-328.4</v>
      </c>
      <c r="V3755" s="83">
        <v>0</v>
      </c>
      <c r="W3755" s="83">
        <v>0</v>
      </c>
      <c r="X3755" s="83">
        <v>2.9840604468922058</v>
      </c>
      <c r="Y3755">
        <v>0</v>
      </c>
      <c r="Z3755" s="83">
        <v>-32.840000000000003</v>
      </c>
      <c r="AA3755" s="83">
        <v>-29.855939553107795</v>
      </c>
    </row>
    <row r="3756" spans="1:27" x14ac:dyDescent="0.25">
      <c r="A3756" s="82" t="s">
        <v>1529</v>
      </c>
      <c r="B3756" s="82" t="s">
        <v>1529</v>
      </c>
      <c r="C3756" t="s">
        <v>3354</v>
      </c>
      <c r="D3756" s="82" t="s">
        <v>2723</v>
      </c>
      <c r="E3756" t="s">
        <v>3355</v>
      </c>
      <c r="F3756" s="82" t="s">
        <v>3356</v>
      </c>
      <c r="G3756" t="s">
        <v>2310</v>
      </c>
      <c r="H3756" s="82" t="s">
        <v>3357</v>
      </c>
      <c r="I3756" t="s">
        <v>59</v>
      </c>
      <c r="J3756" s="82" t="s">
        <v>193</v>
      </c>
      <c r="K3756" t="s">
        <v>64</v>
      </c>
      <c r="L3756" t="s">
        <v>65</v>
      </c>
      <c r="M3756" s="82" t="s">
        <v>499</v>
      </c>
      <c r="N3756" t="s">
        <v>500</v>
      </c>
      <c r="O3756" s="82" t="s">
        <v>501</v>
      </c>
      <c r="P3756" s="82" t="s">
        <v>2765</v>
      </c>
      <c r="Q3756" s="82" t="s">
        <v>2766</v>
      </c>
      <c r="R3756" t="s">
        <v>131</v>
      </c>
      <c r="S3756" s="83">
        <v>64.400000000000006</v>
      </c>
      <c r="T3756" s="83">
        <v>257.60000000000002</v>
      </c>
      <c r="U3756" s="83">
        <v>-193.20000000000002</v>
      </c>
      <c r="V3756" s="83">
        <v>0</v>
      </c>
      <c r="W3756" s="83">
        <v>0</v>
      </c>
      <c r="X3756" s="83">
        <v>1.9842384386149521</v>
      </c>
      <c r="Y3756">
        <v>0</v>
      </c>
      <c r="Z3756" s="83">
        <v>-19.320000000000004</v>
      </c>
      <c r="AA3756" s="83">
        <v>-17.335761561385052</v>
      </c>
    </row>
    <row r="3757" spans="1:27" x14ac:dyDescent="0.25">
      <c r="A3757" s="82" t="s">
        <v>1529</v>
      </c>
      <c r="B3757" s="82" t="s">
        <v>1529</v>
      </c>
      <c r="C3757" t="s">
        <v>3354</v>
      </c>
      <c r="D3757" s="82" t="s">
        <v>2723</v>
      </c>
      <c r="E3757" t="s">
        <v>3355</v>
      </c>
      <c r="F3757" s="82" t="s">
        <v>3356</v>
      </c>
      <c r="G3757" t="s">
        <v>2310</v>
      </c>
      <c r="H3757" s="82" t="s">
        <v>3357</v>
      </c>
      <c r="I3757" t="s">
        <v>59</v>
      </c>
      <c r="J3757" s="82" t="s">
        <v>193</v>
      </c>
      <c r="K3757" t="s">
        <v>64</v>
      </c>
      <c r="L3757" t="s">
        <v>65</v>
      </c>
      <c r="M3757" s="82" t="s">
        <v>499</v>
      </c>
      <c r="N3757" t="s">
        <v>500</v>
      </c>
      <c r="O3757" s="82" t="s">
        <v>501</v>
      </c>
      <c r="P3757" s="82" t="s">
        <v>1524</v>
      </c>
      <c r="Q3757" s="82" t="s">
        <v>3686</v>
      </c>
      <c r="R3757" t="s">
        <v>131</v>
      </c>
      <c r="S3757" s="83">
        <v>20.079999999999998</v>
      </c>
      <c r="T3757" s="83">
        <v>30.42</v>
      </c>
      <c r="U3757" s="83">
        <v>-10.340000000000003</v>
      </c>
      <c r="V3757" s="83">
        <v>0</v>
      </c>
      <c r="W3757" s="83">
        <v>0</v>
      </c>
      <c r="X3757" s="83">
        <v>0.23431884046066317</v>
      </c>
      <c r="Y3757">
        <v>0</v>
      </c>
      <c r="Z3757" s="83">
        <v>-1.0340000000000003</v>
      </c>
      <c r="AA3757" s="83">
        <v>-0.79968115953933694</v>
      </c>
    </row>
    <row r="3758" spans="1:27" x14ac:dyDescent="0.25">
      <c r="A3758" s="82" t="s">
        <v>1529</v>
      </c>
      <c r="B3758" s="82" t="s">
        <v>1529</v>
      </c>
      <c r="C3758" t="s">
        <v>3354</v>
      </c>
      <c r="D3758" s="82" t="s">
        <v>2723</v>
      </c>
      <c r="E3758" t="s">
        <v>3355</v>
      </c>
      <c r="F3758" s="82" t="s">
        <v>3356</v>
      </c>
      <c r="G3758" t="s">
        <v>2310</v>
      </c>
      <c r="H3758" s="82" t="s">
        <v>3357</v>
      </c>
      <c r="I3758" t="s">
        <v>44</v>
      </c>
      <c r="J3758" s="82" t="s">
        <v>45</v>
      </c>
      <c r="K3758" t="s">
        <v>46</v>
      </c>
      <c r="L3758" t="s">
        <v>47</v>
      </c>
      <c r="M3758" s="82" t="s">
        <v>506</v>
      </c>
      <c r="N3758" t="s">
        <v>926</v>
      </c>
      <c r="O3758" s="82" t="s">
        <v>818</v>
      </c>
      <c r="P3758" s="82" t="s">
        <v>3113</v>
      </c>
      <c r="Q3758" s="82" t="s">
        <v>3114</v>
      </c>
      <c r="R3758" t="s">
        <v>131</v>
      </c>
      <c r="S3758" s="83">
        <v>118.2</v>
      </c>
      <c r="T3758" s="83">
        <v>0</v>
      </c>
      <c r="U3758" s="83">
        <v>118.2</v>
      </c>
      <c r="V3758" s="83">
        <v>0</v>
      </c>
      <c r="W3758" s="83">
        <v>0</v>
      </c>
      <c r="X3758" s="83">
        <v>0</v>
      </c>
      <c r="Y3758">
        <v>0</v>
      </c>
      <c r="Z3758" s="83">
        <v>11.82</v>
      </c>
      <c r="AA3758" s="83">
        <v>11.82</v>
      </c>
    </row>
    <row r="3759" spans="1:27" x14ac:dyDescent="0.25">
      <c r="A3759" s="82" t="s">
        <v>1529</v>
      </c>
      <c r="B3759" s="82" t="s">
        <v>1529</v>
      </c>
      <c r="C3759" t="s">
        <v>3354</v>
      </c>
      <c r="D3759" s="82" t="s">
        <v>2723</v>
      </c>
      <c r="E3759" t="s">
        <v>3355</v>
      </c>
      <c r="F3759" s="82" t="s">
        <v>3356</v>
      </c>
      <c r="G3759" t="s">
        <v>2310</v>
      </c>
      <c r="H3759" s="82" t="s">
        <v>3357</v>
      </c>
      <c r="I3759" t="s">
        <v>44</v>
      </c>
      <c r="J3759" s="82" t="s">
        <v>45</v>
      </c>
      <c r="K3759" t="s">
        <v>46</v>
      </c>
      <c r="L3759" t="s">
        <v>47</v>
      </c>
      <c r="M3759" s="82" t="s">
        <v>506</v>
      </c>
      <c r="N3759" t="s">
        <v>507</v>
      </c>
      <c r="O3759" s="82" t="s">
        <v>508</v>
      </c>
      <c r="P3759" s="82" t="s">
        <v>795</v>
      </c>
      <c r="Q3759" s="82" t="s">
        <v>796</v>
      </c>
      <c r="R3759" t="s">
        <v>131</v>
      </c>
      <c r="S3759" s="83">
        <v>43.2</v>
      </c>
      <c r="T3759" s="83">
        <v>0</v>
      </c>
      <c r="U3759" s="83">
        <v>43.2</v>
      </c>
      <c r="V3759" s="83">
        <v>0</v>
      </c>
      <c r="W3759" s="83">
        <v>0</v>
      </c>
      <c r="X3759" s="83">
        <v>0</v>
      </c>
      <c r="Y3759">
        <v>0</v>
      </c>
      <c r="Z3759" s="83">
        <v>4.32</v>
      </c>
      <c r="AA3759" s="83">
        <v>4.32</v>
      </c>
    </row>
    <row r="3760" spans="1:27" x14ac:dyDescent="0.25">
      <c r="A3760" s="82" t="s">
        <v>1529</v>
      </c>
      <c r="B3760" s="82" t="s">
        <v>1529</v>
      </c>
      <c r="C3760" t="s">
        <v>3354</v>
      </c>
      <c r="D3760" s="82" t="s">
        <v>2723</v>
      </c>
      <c r="E3760" t="s">
        <v>3355</v>
      </c>
      <c r="F3760" s="82" t="s">
        <v>3356</v>
      </c>
      <c r="G3760" t="s">
        <v>2310</v>
      </c>
      <c r="H3760" s="82" t="s">
        <v>3357</v>
      </c>
      <c r="I3760" t="s">
        <v>44</v>
      </c>
      <c r="J3760" s="82" t="s">
        <v>45</v>
      </c>
      <c r="K3760" t="s">
        <v>46</v>
      </c>
      <c r="L3760" t="s">
        <v>47</v>
      </c>
      <c r="M3760" s="82" t="s">
        <v>506</v>
      </c>
      <c r="N3760" t="s">
        <v>507</v>
      </c>
      <c r="O3760" s="82" t="s">
        <v>508</v>
      </c>
      <c r="P3760" s="82" t="s">
        <v>768</v>
      </c>
      <c r="Q3760" s="82" t="s">
        <v>769</v>
      </c>
      <c r="R3760" t="s">
        <v>131</v>
      </c>
      <c r="S3760" s="83">
        <v>42</v>
      </c>
      <c r="T3760" s="83">
        <v>84</v>
      </c>
      <c r="U3760" s="83">
        <v>-42</v>
      </c>
      <c r="V3760" s="83">
        <v>0</v>
      </c>
      <c r="W3760" s="83">
        <v>0</v>
      </c>
      <c r="X3760" s="83">
        <v>0.64703427346139741</v>
      </c>
      <c r="Y3760">
        <v>0</v>
      </c>
      <c r="Z3760" s="83">
        <v>-4.2</v>
      </c>
      <c r="AA3760" s="83">
        <v>-3.552965726538603</v>
      </c>
    </row>
    <row r="3761" spans="1:27" x14ac:dyDescent="0.25">
      <c r="A3761" s="82" t="s">
        <v>1529</v>
      </c>
      <c r="B3761" s="82" t="s">
        <v>1529</v>
      </c>
      <c r="C3761" t="s">
        <v>3354</v>
      </c>
      <c r="D3761" s="82" t="s">
        <v>2723</v>
      </c>
      <c r="E3761" t="s">
        <v>3355</v>
      </c>
      <c r="F3761" s="82" t="s">
        <v>3356</v>
      </c>
      <c r="G3761" t="s">
        <v>2310</v>
      </c>
      <c r="H3761" s="82" t="s">
        <v>3357</v>
      </c>
      <c r="I3761" t="s">
        <v>44</v>
      </c>
      <c r="J3761" s="82" t="s">
        <v>45</v>
      </c>
      <c r="K3761" t="s">
        <v>46</v>
      </c>
      <c r="L3761" t="s">
        <v>47</v>
      </c>
      <c r="M3761" s="82" t="s">
        <v>506</v>
      </c>
      <c r="N3761" t="s">
        <v>507</v>
      </c>
      <c r="O3761" s="82" t="s">
        <v>508</v>
      </c>
      <c r="P3761" s="82" t="s">
        <v>772</v>
      </c>
      <c r="Q3761" s="82" t="s">
        <v>773</v>
      </c>
      <c r="R3761" t="s">
        <v>131</v>
      </c>
      <c r="S3761" s="83">
        <v>114.2</v>
      </c>
      <c r="T3761" s="83">
        <v>247.5</v>
      </c>
      <c r="U3761" s="83">
        <v>-133.30000000000001</v>
      </c>
      <c r="V3761" s="83">
        <v>0</v>
      </c>
      <c r="W3761" s="83">
        <v>0</v>
      </c>
      <c r="X3761" s="83">
        <v>1.9064402700201886</v>
      </c>
      <c r="Y3761">
        <v>0</v>
      </c>
      <c r="Z3761" s="83">
        <v>-13.33</v>
      </c>
      <c r="AA3761" s="83">
        <v>-11.423559729979813</v>
      </c>
    </row>
    <row r="3762" spans="1:27" x14ac:dyDescent="0.25">
      <c r="A3762" s="82" t="s">
        <v>1529</v>
      </c>
      <c r="B3762" s="82" t="s">
        <v>1529</v>
      </c>
      <c r="C3762" t="s">
        <v>3354</v>
      </c>
      <c r="D3762" s="82" t="s">
        <v>2723</v>
      </c>
      <c r="E3762" t="s">
        <v>3355</v>
      </c>
      <c r="F3762" s="82" t="s">
        <v>3356</v>
      </c>
      <c r="G3762" t="s">
        <v>2310</v>
      </c>
      <c r="H3762" s="82" t="s">
        <v>3357</v>
      </c>
      <c r="I3762" t="s">
        <v>44</v>
      </c>
      <c r="J3762" s="82" t="s">
        <v>45</v>
      </c>
      <c r="K3762" t="s">
        <v>46</v>
      </c>
      <c r="L3762" t="s">
        <v>47</v>
      </c>
      <c r="M3762" s="82" t="s">
        <v>506</v>
      </c>
      <c r="N3762" t="s">
        <v>507</v>
      </c>
      <c r="O3762" s="82" t="s">
        <v>508</v>
      </c>
      <c r="P3762" s="82" t="s">
        <v>760</v>
      </c>
      <c r="Q3762" s="82" t="s">
        <v>761</v>
      </c>
      <c r="R3762" t="s">
        <v>131</v>
      </c>
      <c r="S3762" s="83">
        <v>58.08</v>
      </c>
      <c r="T3762" s="83">
        <v>10.199999999999999</v>
      </c>
      <c r="U3762" s="83">
        <v>47.879999999999995</v>
      </c>
      <c r="V3762" s="83">
        <v>0</v>
      </c>
      <c r="W3762" s="83">
        <v>0</v>
      </c>
      <c r="X3762" s="83">
        <v>7.8568447491741106E-2</v>
      </c>
      <c r="Y3762">
        <v>0</v>
      </c>
      <c r="Z3762" s="83">
        <v>4.7880000000000003</v>
      </c>
      <c r="AA3762" s="83">
        <v>4.8665684474917406</v>
      </c>
    </row>
    <row r="3763" spans="1:27" x14ac:dyDescent="0.25">
      <c r="A3763" s="82" t="s">
        <v>1529</v>
      </c>
      <c r="B3763" s="82" t="s">
        <v>1529</v>
      </c>
      <c r="C3763" t="s">
        <v>3354</v>
      </c>
      <c r="D3763" s="82" t="s">
        <v>2723</v>
      </c>
      <c r="E3763" t="s">
        <v>3355</v>
      </c>
      <c r="F3763" s="82" t="s">
        <v>3356</v>
      </c>
      <c r="G3763" t="s">
        <v>2310</v>
      </c>
      <c r="H3763" s="82" t="s">
        <v>3357</v>
      </c>
      <c r="I3763" t="s">
        <v>44</v>
      </c>
      <c r="J3763" s="82" t="s">
        <v>45</v>
      </c>
      <c r="K3763" t="s">
        <v>46</v>
      </c>
      <c r="L3763" t="s">
        <v>47</v>
      </c>
      <c r="M3763" s="82" t="s">
        <v>506</v>
      </c>
      <c r="N3763" t="s">
        <v>507</v>
      </c>
      <c r="O3763" s="82" t="s">
        <v>508</v>
      </c>
      <c r="P3763" s="82" t="s">
        <v>774</v>
      </c>
      <c r="Q3763" s="82" t="s">
        <v>775</v>
      </c>
      <c r="R3763" t="s">
        <v>131</v>
      </c>
      <c r="S3763" s="83">
        <v>0</v>
      </c>
      <c r="T3763" s="83">
        <v>384</v>
      </c>
      <c r="U3763" s="83">
        <v>-384</v>
      </c>
      <c r="V3763" s="83">
        <v>0</v>
      </c>
      <c r="W3763" s="83">
        <v>0</v>
      </c>
      <c r="X3763" s="83">
        <v>2.9578709643949592</v>
      </c>
      <c r="Y3763">
        <v>0</v>
      </c>
      <c r="Z3763" s="83">
        <v>-38.400000000000006</v>
      </c>
      <c r="AA3763" s="83">
        <v>-35.442129035605049</v>
      </c>
    </row>
    <row r="3764" spans="1:27" x14ac:dyDescent="0.25">
      <c r="A3764" s="82" t="s">
        <v>1529</v>
      </c>
      <c r="B3764" s="82" t="s">
        <v>1529</v>
      </c>
      <c r="C3764" t="s">
        <v>3354</v>
      </c>
      <c r="D3764" s="82" t="s">
        <v>2723</v>
      </c>
      <c r="E3764" t="s">
        <v>3355</v>
      </c>
      <c r="F3764" s="82" t="s">
        <v>3356</v>
      </c>
      <c r="G3764" t="s">
        <v>2310</v>
      </c>
      <c r="H3764" s="82" t="s">
        <v>3357</v>
      </c>
      <c r="I3764" t="s">
        <v>44</v>
      </c>
      <c r="J3764" s="82" t="s">
        <v>45</v>
      </c>
      <c r="K3764" t="s">
        <v>46</v>
      </c>
      <c r="L3764" t="s">
        <v>47</v>
      </c>
      <c r="M3764" s="82" t="s">
        <v>506</v>
      </c>
      <c r="N3764" t="s">
        <v>507</v>
      </c>
      <c r="O3764" s="82" t="s">
        <v>508</v>
      </c>
      <c r="P3764" s="82" t="s">
        <v>758</v>
      </c>
      <c r="Q3764" s="82" t="s">
        <v>759</v>
      </c>
      <c r="R3764" t="s">
        <v>131</v>
      </c>
      <c r="S3764" s="83">
        <v>52</v>
      </c>
      <c r="T3764" s="83">
        <v>0</v>
      </c>
      <c r="U3764" s="83">
        <v>52</v>
      </c>
      <c r="V3764" s="83">
        <v>0</v>
      </c>
      <c r="W3764" s="83">
        <v>0</v>
      </c>
      <c r="X3764" s="83">
        <v>0</v>
      </c>
      <c r="Y3764">
        <v>0</v>
      </c>
      <c r="Z3764" s="83">
        <v>5.2</v>
      </c>
      <c r="AA3764" s="83">
        <v>5.2</v>
      </c>
    </row>
    <row r="3765" spans="1:27" x14ac:dyDescent="0.25">
      <c r="A3765" s="82" t="s">
        <v>1529</v>
      </c>
      <c r="B3765" s="82" t="s">
        <v>1529</v>
      </c>
      <c r="C3765" t="s">
        <v>3354</v>
      </c>
      <c r="D3765" s="82" t="s">
        <v>2723</v>
      </c>
      <c r="E3765" t="s">
        <v>3355</v>
      </c>
      <c r="F3765" s="82" t="s">
        <v>3356</v>
      </c>
      <c r="G3765" t="s">
        <v>2310</v>
      </c>
      <c r="H3765" s="82" t="s">
        <v>3357</v>
      </c>
      <c r="I3765" t="s">
        <v>44</v>
      </c>
      <c r="J3765" s="82" t="s">
        <v>45</v>
      </c>
      <c r="K3765" t="s">
        <v>46</v>
      </c>
      <c r="L3765" t="s">
        <v>47</v>
      </c>
      <c r="M3765" s="82" t="s">
        <v>506</v>
      </c>
      <c r="N3765" t="s">
        <v>762</v>
      </c>
      <c r="O3765" s="82" t="s">
        <v>763</v>
      </c>
      <c r="P3765" s="82" t="s">
        <v>778</v>
      </c>
      <c r="Q3765" s="82" t="s">
        <v>779</v>
      </c>
      <c r="R3765" t="s">
        <v>131</v>
      </c>
      <c r="S3765" s="83">
        <v>800</v>
      </c>
      <c r="T3765" s="83">
        <v>0</v>
      </c>
      <c r="U3765" s="83">
        <v>800</v>
      </c>
      <c r="V3765" s="83">
        <v>0</v>
      </c>
      <c r="W3765" s="83">
        <v>0</v>
      </c>
      <c r="X3765" s="83">
        <v>0</v>
      </c>
      <c r="Y3765">
        <v>0</v>
      </c>
      <c r="Z3765" s="83">
        <v>80</v>
      </c>
      <c r="AA3765" s="83">
        <v>80</v>
      </c>
    </row>
    <row r="3766" spans="1:27" x14ac:dyDescent="0.25">
      <c r="A3766" s="82" t="s">
        <v>1529</v>
      </c>
      <c r="B3766" s="82" t="s">
        <v>1529</v>
      </c>
      <c r="C3766" t="s">
        <v>3354</v>
      </c>
      <c r="D3766" s="82" t="s">
        <v>2723</v>
      </c>
      <c r="E3766" t="s">
        <v>3355</v>
      </c>
      <c r="F3766" s="82" t="s">
        <v>3356</v>
      </c>
      <c r="G3766" t="s">
        <v>2310</v>
      </c>
      <c r="H3766" s="82" t="s">
        <v>3357</v>
      </c>
      <c r="I3766" t="s">
        <v>44</v>
      </c>
      <c r="J3766" s="82" t="s">
        <v>45</v>
      </c>
      <c r="K3766" t="s">
        <v>46</v>
      </c>
      <c r="L3766" t="s">
        <v>47</v>
      </c>
      <c r="M3766" s="82" t="s">
        <v>506</v>
      </c>
      <c r="N3766" t="s">
        <v>762</v>
      </c>
      <c r="O3766" s="82" t="s">
        <v>763</v>
      </c>
      <c r="P3766" s="82" t="s">
        <v>1061</v>
      </c>
      <c r="Q3766" s="82" t="s">
        <v>1062</v>
      </c>
      <c r="R3766" t="s">
        <v>131</v>
      </c>
      <c r="S3766" s="83">
        <v>28</v>
      </c>
      <c r="T3766" s="83">
        <v>0</v>
      </c>
      <c r="U3766" s="83">
        <v>28</v>
      </c>
      <c r="V3766" s="83">
        <v>0</v>
      </c>
      <c r="W3766" s="83">
        <v>0</v>
      </c>
      <c r="X3766" s="83">
        <v>0</v>
      </c>
      <c r="Y3766">
        <v>0</v>
      </c>
      <c r="Z3766" s="83">
        <v>2.8000000000000003</v>
      </c>
      <c r="AA3766" s="83">
        <v>2.8000000000000003</v>
      </c>
    </row>
    <row r="3767" spans="1:27" x14ac:dyDescent="0.25">
      <c r="A3767" s="82" t="s">
        <v>1529</v>
      </c>
      <c r="B3767" s="82" t="s">
        <v>1529</v>
      </c>
      <c r="C3767" t="s">
        <v>3354</v>
      </c>
      <c r="D3767" s="82" t="s">
        <v>2723</v>
      </c>
      <c r="E3767" t="s">
        <v>3355</v>
      </c>
      <c r="F3767" s="82" t="s">
        <v>3356</v>
      </c>
      <c r="G3767" t="s">
        <v>2310</v>
      </c>
      <c r="H3767" s="82" t="s">
        <v>3357</v>
      </c>
      <c r="I3767" t="s">
        <v>44</v>
      </c>
      <c r="J3767" s="82" t="s">
        <v>45</v>
      </c>
      <c r="K3767" t="s">
        <v>46</v>
      </c>
      <c r="L3767" t="s">
        <v>47</v>
      </c>
      <c r="M3767" s="82" t="s">
        <v>506</v>
      </c>
      <c r="N3767" t="s">
        <v>762</v>
      </c>
      <c r="O3767" s="82" t="s">
        <v>763</v>
      </c>
      <c r="P3767" s="82" t="s">
        <v>1065</v>
      </c>
      <c r="Q3767" s="82" t="s">
        <v>1066</v>
      </c>
      <c r="R3767" t="s">
        <v>131</v>
      </c>
      <c r="S3767" s="83">
        <v>200</v>
      </c>
      <c r="T3767" s="83">
        <v>0</v>
      </c>
      <c r="U3767" s="83">
        <v>200</v>
      </c>
      <c r="V3767" s="83">
        <v>0</v>
      </c>
      <c r="W3767" s="83">
        <v>0</v>
      </c>
      <c r="X3767" s="83">
        <v>0</v>
      </c>
      <c r="Y3767">
        <v>0</v>
      </c>
      <c r="Z3767" s="83">
        <v>20</v>
      </c>
      <c r="AA3767" s="83">
        <v>20</v>
      </c>
    </row>
    <row r="3768" spans="1:27" x14ac:dyDescent="0.25">
      <c r="A3768" s="82" t="s">
        <v>1529</v>
      </c>
      <c r="B3768" s="82" t="s">
        <v>1529</v>
      </c>
      <c r="C3768" t="s">
        <v>3354</v>
      </c>
      <c r="D3768" s="82" t="s">
        <v>2723</v>
      </c>
      <c r="E3768" t="s">
        <v>3355</v>
      </c>
      <c r="F3768" s="82" t="s">
        <v>3356</v>
      </c>
      <c r="G3768" t="s">
        <v>2310</v>
      </c>
      <c r="H3768" s="82" t="s">
        <v>3357</v>
      </c>
      <c r="I3768" t="s">
        <v>44</v>
      </c>
      <c r="J3768" s="82" t="s">
        <v>45</v>
      </c>
      <c r="K3768" t="s">
        <v>46</v>
      </c>
      <c r="L3768" t="s">
        <v>47</v>
      </c>
      <c r="M3768" s="82" t="s">
        <v>320</v>
      </c>
      <c r="N3768" t="s">
        <v>1074</v>
      </c>
      <c r="O3768" s="82" t="s">
        <v>1208</v>
      </c>
      <c r="P3768" s="82" t="s">
        <v>2223</v>
      </c>
      <c r="Q3768" s="82" t="s">
        <v>2224</v>
      </c>
      <c r="R3768" t="s">
        <v>131</v>
      </c>
      <c r="S3768" s="83">
        <v>0</v>
      </c>
      <c r="T3768" s="83">
        <v>15.5</v>
      </c>
      <c r="U3768" s="83">
        <v>-15.5</v>
      </c>
      <c r="V3768" s="83">
        <v>0</v>
      </c>
      <c r="W3768" s="83">
        <v>0</v>
      </c>
      <c r="X3768" s="83">
        <v>0.11939322903156736</v>
      </c>
      <c r="Y3768">
        <v>0</v>
      </c>
      <c r="Z3768" s="83">
        <v>-1.55</v>
      </c>
      <c r="AA3768" s="83">
        <v>-1.4306067709684327</v>
      </c>
    </row>
    <row r="3769" spans="1:27" x14ac:dyDescent="0.25">
      <c r="A3769" s="82" t="s">
        <v>1529</v>
      </c>
      <c r="B3769" s="82" t="s">
        <v>1529</v>
      </c>
      <c r="C3769" t="s">
        <v>3354</v>
      </c>
      <c r="D3769" s="82" t="s">
        <v>2723</v>
      </c>
      <c r="E3769" t="s">
        <v>3355</v>
      </c>
      <c r="F3769" s="82" t="s">
        <v>3356</v>
      </c>
      <c r="G3769" t="s">
        <v>2310</v>
      </c>
      <c r="H3769" s="82" t="s">
        <v>3357</v>
      </c>
      <c r="I3769" t="s">
        <v>44</v>
      </c>
      <c r="J3769" s="82" t="s">
        <v>45</v>
      </c>
      <c r="K3769" t="s">
        <v>46</v>
      </c>
      <c r="L3769" t="s">
        <v>47</v>
      </c>
      <c r="M3769" s="82" t="s">
        <v>320</v>
      </c>
      <c r="N3769" t="s">
        <v>800</v>
      </c>
      <c r="O3769" s="82" t="s">
        <v>1538</v>
      </c>
      <c r="P3769" s="82" t="s">
        <v>978</v>
      </c>
      <c r="Q3769" s="82" t="s">
        <v>979</v>
      </c>
      <c r="R3769" t="s">
        <v>131</v>
      </c>
      <c r="S3769" s="83">
        <v>0</v>
      </c>
      <c r="T3769" s="83">
        <v>82.5</v>
      </c>
      <c r="U3769" s="83">
        <v>-82.5</v>
      </c>
      <c r="V3769" s="83">
        <v>0</v>
      </c>
      <c r="W3769" s="83">
        <v>0</v>
      </c>
      <c r="X3769" s="83">
        <v>0.63548009000672956</v>
      </c>
      <c r="Y3769">
        <v>0</v>
      </c>
      <c r="Z3769" s="83">
        <v>-8.25</v>
      </c>
      <c r="AA3769" s="83">
        <v>-7.6145199099932706</v>
      </c>
    </row>
    <row r="3770" spans="1:27" x14ac:dyDescent="0.25">
      <c r="A3770" s="82" t="s">
        <v>1529</v>
      </c>
      <c r="B3770" s="82" t="s">
        <v>1529</v>
      </c>
      <c r="C3770" t="s">
        <v>3354</v>
      </c>
      <c r="D3770" s="82" t="s">
        <v>2723</v>
      </c>
      <c r="E3770" t="s">
        <v>3355</v>
      </c>
      <c r="F3770" s="82" t="s">
        <v>3356</v>
      </c>
      <c r="G3770" t="s">
        <v>2310</v>
      </c>
      <c r="H3770" s="82" t="s">
        <v>3357</v>
      </c>
      <c r="I3770" t="s">
        <v>44</v>
      </c>
      <c r="J3770" s="82" t="s">
        <v>45</v>
      </c>
      <c r="K3770" t="s">
        <v>46</v>
      </c>
      <c r="L3770" t="s">
        <v>47</v>
      </c>
      <c r="M3770" s="82" t="s">
        <v>320</v>
      </c>
      <c r="N3770" t="s">
        <v>800</v>
      </c>
      <c r="O3770" s="82" t="s">
        <v>801</v>
      </c>
      <c r="P3770" s="82" t="s">
        <v>1078</v>
      </c>
      <c r="Q3770" s="82" t="s">
        <v>1079</v>
      </c>
      <c r="R3770" t="s">
        <v>131</v>
      </c>
      <c r="S3770" s="83">
        <v>30</v>
      </c>
      <c r="T3770" s="83">
        <v>0</v>
      </c>
      <c r="U3770" s="83">
        <v>30</v>
      </c>
      <c r="V3770" s="83">
        <v>0</v>
      </c>
      <c r="W3770" s="83">
        <v>0</v>
      </c>
      <c r="X3770" s="83">
        <v>0</v>
      </c>
      <c r="Y3770">
        <v>0</v>
      </c>
      <c r="Z3770" s="83">
        <v>3</v>
      </c>
      <c r="AA3770" s="83">
        <v>3</v>
      </c>
    </row>
    <row r="3771" spans="1:27" x14ac:dyDescent="0.25">
      <c r="A3771" s="82" t="s">
        <v>1529</v>
      </c>
      <c r="B3771" s="82" t="s">
        <v>1529</v>
      </c>
      <c r="C3771" t="s">
        <v>3354</v>
      </c>
      <c r="D3771" s="82" t="s">
        <v>2723</v>
      </c>
      <c r="E3771" t="s">
        <v>3355</v>
      </c>
      <c r="F3771" s="82" t="s">
        <v>3356</v>
      </c>
      <c r="G3771" t="s">
        <v>2310</v>
      </c>
      <c r="H3771" s="82" t="s">
        <v>3357</v>
      </c>
      <c r="I3771" t="s">
        <v>44</v>
      </c>
      <c r="J3771" s="82" t="s">
        <v>45</v>
      </c>
      <c r="K3771" t="s">
        <v>46</v>
      </c>
      <c r="L3771" t="s">
        <v>47</v>
      </c>
      <c r="M3771" s="82" t="s">
        <v>320</v>
      </c>
      <c r="N3771" t="s">
        <v>800</v>
      </c>
      <c r="O3771" s="82" t="s">
        <v>801</v>
      </c>
      <c r="P3771" s="82" t="s">
        <v>1082</v>
      </c>
      <c r="Q3771" s="82" t="s">
        <v>1083</v>
      </c>
      <c r="R3771" t="s">
        <v>131</v>
      </c>
      <c r="S3771" s="83">
        <v>15</v>
      </c>
      <c r="T3771" s="83">
        <v>0</v>
      </c>
      <c r="U3771" s="83">
        <v>15</v>
      </c>
      <c r="V3771" s="83">
        <v>0</v>
      </c>
      <c r="W3771" s="83">
        <v>0</v>
      </c>
      <c r="X3771" s="83">
        <v>0</v>
      </c>
      <c r="Y3771">
        <v>0</v>
      </c>
      <c r="Z3771" s="83">
        <v>1.5</v>
      </c>
      <c r="AA3771" s="83">
        <v>1.5</v>
      </c>
    </row>
    <row r="3772" spans="1:27" x14ac:dyDescent="0.25">
      <c r="A3772" s="82" t="s">
        <v>1529</v>
      </c>
      <c r="B3772" s="82" t="s">
        <v>1529</v>
      </c>
      <c r="C3772" t="s">
        <v>3354</v>
      </c>
      <c r="D3772" s="82" t="s">
        <v>2723</v>
      </c>
      <c r="E3772" t="s">
        <v>3355</v>
      </c>
      <c r="F3772" s="82" t="s">
        <v>3356</v>
      </c>
      <c r="G3772" t="s">
        <v>2310</v>
      </c>
      <c r="H3772" s="82" t="s">
        <v>3357</v>
      </c>
      <c r="I3772" t="s">
        <v>44</v>
      </c>
      <c r="J3772" s="82" t="s">
        <v>45</v>
      </c>
      <c r="K3772" t="s">
        <v>46</v>
      </c>
      <c r="L3772" t="s">
        <v>47</v>
      </c>
      <c r="M3772" s="82" t="s">
        <v>320</v>
      </c>
      <c r="N3772" t="s">
        <v>800</v>
      </c>
      <c r="O3772" s="82" t="s">
        <v>801</v>
      </c>
      <c r="P3772" s="82" t="s">
        <v>1211</v>
      </c>
      <c r="Q3772" s="82" t="s">
        <v>1085</v>
      </c>
      <c r="R3772" t="s">
        <v>131</v>
      </c>
      <c r="S3772" s="83">
        <v>0</v>
      </c>
      <c r="T3772" s="83">
        <v>90</v>
      </c>
      <c r="U3772" s="83">
        <v>-90</v>
      </c>
      <c r="V3772" s="83">
        <v>0</v>
      </c>
      <c r="W3772" s="83">
        <v>0</v>
      </c>
      <c r="X3772" s="83">
        <v>0.6932510072800685</v>
      </c>
      <c r="Y3772">
        <v>0</v>
      </c>
      <c r="Z3772" s="83">
        <v>-9</v>
      </c>
      <c r="AA3772" s="83">
        <v>-8.3067489927199318</v>
      </c>
    </row>
    <row r="3773" spans="1:27" x14ac:dyDescent="0.25">
      <c r="A3773" s="82" t="s">
        <v>1529</v>
      </c>
      <c r="B3773" s="82" t="s">
        <v>1529</v>
      </c>
      <c r="C3773" t="s">
        <v>3354</v>
      </c>
      <c r="D3773" s="82" t="s">
        <v>2723</v>
      </c>
      <c r="E3773" t="s">
        <v>3355</v>
      </c>
      <c r="F3773" s="82" t="s">
        <v>3356</v>
      </c>
      <c r="G3773" t="s">
        <v>2310</v>
      </c>
      <c r="H3773" s="82" t="s">
        <v>3357</v>
      </c>
      <c r="I3773" t="s">
        <v>44</v>
      </c>
      <c r="J3773" s="82" t="s">
        <v>45</v>
      </c>
      <c r="K3773" t="s">
        <v>46</v>
      </c>
      <c r="L3773" t="s">
        <v>47</v>
      </c>
      <c r="M3773" s="82" t="s">
        <v>320</v>
      </c>
      <c r="N3773" t="s">
        <v>800</v>
      </c>
      <c r="O3773" s="82" t="s">
        <v>801</v>
      </c>
      <c r="P3773" s="82" t="s">
        <v>802</v>
      </c>
      <c r="Q3773" s="82" t="s">
        <v>803</v>
      </c>
      <c r="R3773" t="s">
        <v>131</v>
      </c>
      <c r="S3773" s="83">
        <v>15</v>
      </c>
      <c r="T3773" s="83">
        <v>30</v>
      </c>
      <c r="U3773" s="83">
        <v>-15</v>
      </c>
      <c r="V3773" s="83">
        <v>0</v>
      </c>
      <c r="W3773" s="83">
        <v>0</v>
      </c>
      <c r="X3773" s="83">
        <v>0.23108366909335618</v>
      </c>
      <c r="Y3773">
        <v>0</v>
      </c>
      <c r="Z3773" s="83">
        <v>-1.5</v>
      </c>
      <c r="AA3773" s="83">
        <v>-1.2689163309066438</v>
      </c>
    </row>
    <row r="3774" spans="1:27" x14ac:dyDescent="0.25">
      <c r="A3774" s="82" t="s">
        <v>1529</v>
      </c>
      <c r="B3774" s="82" t="s">
        <v>1529</v>
      </c>
      <c r="C3774" t="s">
        <v>3354</v>
      </c>
      <c r="D3774" s="82" t="s">
        <v>2723</v>
      </c>
      <c r="E3774" t="s">
        <v>3355</v>
      </c>
      <c r="F3774" s="82" t="s">
        <v>3356</v>
      </c>
      <c r="G3774" t="s">
        <v>2310</v>
      </c>
      <c r="H3774" s="82" t="s">
        <v>3357</v>
      </c>
      <c r="I3774" t="s">
        <v>44</v>
      </c>
      <c r="J3774" s="82" t="s">
        <v>45</v>
      </c>
      <c r="K3774" t="s">
        <v>46</v>
      </c>
      <c r="L3774" t="s">
        <v>47</v>
      </c>
      <c r="M3774" s="82" t="s">
        <v>320</v>
      </c>
      <c r="N3774" t="s">
        <v>800</v>
      </c>
      <c r="O3774" s="82" t="s">
        <v>801</v>
      </c>
      <c r="P3774" s="82" t="s">
        <v>2102</v>
      </c>
      <c r="Q3774" s="82" t="s">
        <v>2103</v>
      </c>
      <c r="R3774" t="s">
        <v>131</v>
      </c>
      <c r="S3774" s="83">
        <v>15</v>
      </c>
      <c r="T3774" s="83">
        <v>15</v>
      </c>
      <c r="U3774" s="83">
        <v>0</v>
      </c>
      <c r="V3774" s="83">
        <v>0</v>
      </c>
      <c r="W3774" s="83">
        <v>0</v>
      </c>
      <c r="X3774" s="83">
        <v>0.11554183454667809</v>
      </c>
      <c r="Y3774">
        <v>0</v>
      </c>
      <c r="Z3774" s="83">
        <v>0</v>
      </c>
      <c r="AA3774" s="83">
        <v>0.1155418345466781</v>
      </c>
    </row>
    <row r="3775" spans="1:27" x14ac:dyDescent="0.25">
      <c r="A3775" s="82" t="s">
        <v>1529</v>
      </c>
      <c r="B3775" s="82" t="s">
        <v>1529</v>
      </c>
      <c r="C3775" t="s">
        <v>3354</v>
      </c>
      <c r="D3775" s="82" t="s">
        <v>2723</v>
      </c>
      <c r="E3775" t="s">
        <v>3355</v>
      </c>
      <c r="F3775" s="82" t="s">
        <v>3356</v>
      </c>
      <c r="G3775" t="s">
        <v>2310</v>
      </c>
      <c r="H3775" s="82" t="s">
        <v>3357</v>
      </c>
      <c r="I3775" t="s">
        <v>44</v>
      </c>
      <c r="J3775" s="82" t="s">
        <v>45</v>
      </c>
      <c r="K3775" t="s">
        <v>98</v>
      </c>
      <c r="L3775" t="s">
        <v>99</v>
      </c>
      <c r="M3775" s="82" t="s">
        <v>396</v>
      </c>
      <c r="N3775" t="s">
        <v>947</v>
      </c>
      <c r="O3775" s="82" t="s">
        <v>948</v>
      </c>
      <c r="P3775" s="82" t="s">
        <v>949</v>
      </c>
      <c r="Q3775" s="82" t="s">
        <v>950</v>
      </c>
      <c r="R3775" t="s">
        <v>131</v>
      </c>
      <c r="S3775" s="83">
        <v>702.4</v>
      </c>
      <c r="T3775" s="83">
        <v>0</v>
      </c>
      <c r="U3775" s="83">
        <v>702.4</v>
      </c>
      <c r="V3775" s="83">
        <v>0</v>
      </c>
      <c r="W3775" s="83">
        <v>0</v>
      </c>
      <c r="X3775" s="83">
        <v>0</v>
      </c>
      <c r="Y3775">
        <v>0</v>
      </c>
      <c r="Z3775" s="83">
        <v>70.239999999999995</v>
      </c>
      <c r="AA3775" s="83">
        <v>70.239999999999995</v>
      </c>
    </row>
    <row r="3776" spans="1:27" x14ac:dyDescent="0.25">
      <c r="A3776" s="82" t="s">
        <v>1529</v>
      </c>
      <c r="B3776" s="82" t="s">
        <v>1529</v>
      </c>
      <c r="C3776" t="s">
        <v>3354</v>
      </c>
      <c r="D3776" s="82" t="s">
        <v>2723</v>
      </c>
      <c r="E3776" t="s">
        <v>3355</v>
      </c>
      <c r="F3776" s="82" t="s">
        <v>3356</v>
      </c>
      <c r="G3776" t="s">
        <v>2310</v>
      </c>
      <c r="H3776" s="82" t="s">
        <v>3357</v>
      </c>
      <c r="I3776" t="s">
        <v>44</v>
      </c>
      <c r="J3776" s="82" t="s">
        <v>45</v>
      </c>
      <c r="K3776" t="s">
        <v>98</v>
      </c>
      <c r="L3776" t="s">
        <v>99</v>
      </c>
      <c r="M3776" s="82" t="s">
        <v>396</v>
      </c>
      <c r="N3776" t="s">
        <v>947</v>
      </c>
      <c r="O3776" s="82" t="s">
        <v>948</v>
      </c>
      <c r="P3776" s="82" t="s">
        <v>2153</v>
      </c>
      <c r="Q3776" s="82" t="s">
        <v>2154</v>
      </c>
      <c r="R3776" t="s">
        <v>131</v>
      </c>
      <c r="S3776" s="83">
        <v>351.2</v>
      </c>
      <c r="T3776" s="83">
        <v>0</v>
      </c>
      <c r="U3776" s="83">
        <v>351.2</v>
      </c>
      <c r="V3776" s="83">
        <v>0</v>
      </c>
      <c r="W3776" s="83">
        <v>0</v>
      </c>
      <c r="X3776" s="83">
        <v>0</v>
      </c>
      <c r="Y3776">
        <v>0</v>
      </c>
      <c r="Z3776" s="83">
        <v>35.119999999999997</v>
      </c>
      <c r="AA3776" s="83">
        <v>35.119999999999997</v>
      </c>
    </row>
    <row r="3777" spans="1:27" x14ac:dyDescent="0.25">
      <c r="A3777" s="82" t="s">
        <v>1529</v>
      </c>
      <c r="B3777" s="82" t="s">
        <v>1529</v>
      </c>
      <c r="C3777" t="s">
        <v>3354</v>
      </c>
      <c r="D3777" s="82" t="s">
        <v>2723</v>
      </c>
      <c r="E3777" t="s">
        <v>3355</v>
      </c>
      <c r="F3777" s="82" t="s">
        <v>3356</v>
      </c>
      <c r="G3777" t="s">
        <v>2310</v>
      </c>
      <c r="H3777" s="82" t="s">
        <v>3357</v>
      </c>
      <c r="I3777" t="s">
        <v>44</v>
      </c>
      <c r="J3777" s="82" t="s">
        <v>45</v>
      </c>
      <c r="K3777" t="s">
        <v>57</v>
      </c>
      <c r="L3777" t="s">
        <v>58</v>
      </c>
      <c r="M3777" s="82" t="s">
        <v>712</v>
      </c>
      <c r="N3777" t="s">
        <v>713</v>
      </c>
      <c r="O3777" s="82" t="s">
        <v>714</v>
      </c>
      <c r="P3777" s="82" t="s">
        <v>2225</v>
      </c>
      <c r="Q3777" s="82" t="s">
        <v>2226</v>
      </c>
      <c r="R3777" t="s">
        <v>131</v>
      </c>
      <c r="S3777" s="83">
        <v>150</v>
      </c>
      <c r="T3777" s="83">
        <v>108</v>
      </c>
      <c r="U3777" s="83">
        <v>42</v>
      </c>
      <c r="V3777" s="83">
        <v>0</v>
      </c>
      <c r="W3777" s="83">
        <v>0</v>
      </c>
      <c r="X3777" s="83">
        <v>0.83190120873608231</v>
      </c>
      <c r="Y3777">
        <v>0</v>
      </c>
      <c r="Z3777" s="83">
        <v>4.1999999999999993</v>
      </c>
      <c r="AA3777" s="83">
        <v>5.0319012087360822</v>
      </c>
    </row>
    <row r="3778" spans="1:27" x14ac:dyDescent="0.25">
      <c r="A3778" s="82" t="s">
        <v>1529</v>
      </c>
      <c r="B3778" s="82" t="s">
        <v>1529</v>
      </c>
      <c r="C3778" t="s">
        <v>3354</v>
      </c>
      <c r="D3778" s="82" t="s">
        <v>2723</v>
      </c>
      <c r="E3778" t="s">
        <v>3355</v>
      </c>
      <c r="F3778" s="82" t="s">
        <v>3356</v>
      </c>
      <c r="G3778" t="s">
        <v>2310</v>
      </c>
      <c r="H3778" s="82" t="s">
        <v>3357</v>
      </c>
      <c r="I3778" t="s">
        <v>44</v>
      </c>
      <c r="J3778" s="82" t="s">
        <v>45</v>
      </c>
      <c r="K3778" t="s">
        <v>100</v>
      </c>
      <c r="L3778" t="s">
        <v>101</v>
      </c>
      <c r="M3778" s="82" t="s">
        <v>401</v>
      </c>
      <c r="N3778" t="s">
        <v>866</v>
      </c>
      <c r="O3778" s="82" t="s">
        <v>403</v>
      </c>
      <c r="P3778" s="82" t="s">
        <v>1736</v>
      </c>
      <c r="Q3778" s="82" t="s">
        <v>1737</v>
      </c>
      <c r="R3778" t="s">
        <v>131</v>
      </c>
      <c r="S3778" s="83">
        <v>348.3</v>
      </c>
      <c r="T3778" s="83">
        <v>604.55999999999995</v>
      </c>
      <c r="U3778" s="83">
        <v>-256.25999999999993</v>
      </c>
      <c r="V3778" s="83">
        <v>0</v>
      </c>
      <c r="W3778" s="83">
        <v>0</v>
      </c>
      <c r="X3778" s="83">
        <v>4.6567980995693139</v>
      </c>
      <c r="Y3778">
        <v>0</v>
      </c>
      <c r="Z3778" s="83">
        <v>-25.625999999999998</v>
      </c>
      <c r="AA3778" s="83">
        <v>-20.969201900430683</v>
      </c>
    </row>
    <row r="3779" spans="1:27" x14ac:dyDescent="0.25">
      <c r="A3779" s="82" t="s">
        <v>1529</v>
      </c>
      <c r="B3779" s="82" t="s">
        <v>1529</v>
      </c>
      <c r="C3779" t="s">
        <v>3354</v>
      </c>
      <c r="D3779" s="82" t="s">
        <v>2723</v>
      </c>
      <c r="E3779" t="s">
        <v>3355</v>
      </c>
      <c r="F3779" s="82" t="s">
        <v>3356</v>
      </c>
      <c r="G3779" t="s">
        <v>2310</v>
      </c>
      <c r="H3779" s="82" t="s">
        <v>3357</v>
      </c>
      <c r="I3779" t="s">
        <v>44</v>
      </c>
      <c r="J3779" s="82" t="s">
        <v>45</v>
      </c>
      <c r="K3779" t="s">
        <v>100</v>
      </c>
      <c r="L3779" t="s">
        <v>101</v>
      </c>
      <c r="M3779" s="82" t="s">
        <v>401</v>
      </c>
      <c r="N3779" t="s">
        <v>402</v>
      </c>
      <c r="O3779" s="82" t="s">
        <v>836</v>
      </c>
      <c r="P3779" s="82" t="s">
        <v>837</v>
      </c>
      <c r="Q3779" s="82" t="s">
        <v>838</v>
      </c>
      <c r="R3779" t="s">
        <v>131</v>
      </c>
      <c r="S3779" s="83">
        <v>300.64</v>
      </c>
      <c r="T3779" s="83">
        <v>297.29999999999995</v>
      </c>
      <c r="U3779" s="83">
        <v>3.340000000000046</v>
      </c>
      <c r="V3779" s="83">
        <v>0</v>
      </c>
      <c r="W3779" s="83">
        <v>0</v>
      </c>
      <c r="X3779" s="83">
        <v>2.2900391607151596</v>
      </c>
      <c r="Y3779">
        <v>0</v>
      </c>
      <c r="Z3779" s="83">
        <v>0.33400000000000496</v>
      </c>
      <c r="AA3779" s="83">
        <v>2.6240391607151654</v>
      </c>
    </row>
    <row r="3780" spans="1:27" x14ac:dyDescent="0.25">
      <c r="A3780" s="82" t="s">
        <v>1529</v>
      </c>
      <c r="B3780" s="82" t="s">
        <v>1529</v>
      </c>
      <c r="C3780" t="s">
        <v>3354</v>
      </c>
      <c r="D3780" s="82" t="s">
        <v>2723</v>
      </c>
      <c r="E3780" t="s">
        <v>3355</v>
      </c>
      <c r="F3780" s="82" t="s">
        <v>3356</v>
      </c>
      <c r="G3780" t="s">
        <v>2310</v>
      </c>
      <c r="H3780" s="82" t="s">
        <v>3357</v>
      </c>
      <c r="I3780" t="s">
        <v>44</v>
      </c>
      <c r="J3780" s="82" t="s">
        <v>45</v>
      </c>
      <c r="K3780" t="s">
        <v>102</v>
      </c>
      <c r="L3780" t="s">
        <v>103</v>
      </c>
      <c r="M3780" s="82" t="s">
        <v>516</v>
      </c>
      <c r="N3780" t="s">
        <v>867</v>
      </c>
      <c r="O3780" s="82" t="s">
        <v>868</v>
      </c>
      <c r="P3780" s="82" t="s">
        <v>869</v>
      </c>
      <c r="Q3780" s="82" t="s">
        <v>870</v>
      </c>
      <c r="R3780" t="s">
        <v>131</v>
      </c>
      <c r="S3780" s="83">
        <v>17.100000000000001</v>
      </c>
      <c r="T3780" s="83">
        <v>0</v>
      </c>
      <c r="U3780" s="83">
        <v>17.100000000000001</v>
      </c>
      <c r="V3780" s="83">
        <v>0</v>
      </c>
      <c r="W3780" s="83">
        <v>0</v>
      </c>
      <c r="X3780" s="83">
        <v>0</v>
      </c>
      <c r="Y3780">
        <v>0</v>
      </c>
      <c r="Z3780" s="83">
        <v>1.7100000000000002</v>
      </c>
      <c r="AA3780" s="83">
        <v>1.7100000000000002</v>
      </c>
    </row>
    <row r="3781" spans="1:27" x14ac:dyDescent="0.25">
      <c r="A3781" s="82" t="s">
        <v>1529</v>
      </c>
      <c r="B3781" s="82" t="s">
        <v>1529</v>
      </c>
      <c r="C3781" t="s">
        <v>3354</v>
      </c>
      <c r="D3781" s="82" t="s">
        <v>2723</v>
      </c>
      <c r="E3781" t="s">
        <v>3355</v>
      </c>
      <c r="F3781" s="82" t="s">
        <v>3356</v>
      </c>
      <c r="G3781" t="s">
        <v>2310</v>
      </c>
      <c r="H3781" s="82" t="s">
        <v>3357</v>
      </c>
      <c r="I3781" t="s">
        <v>44</v>
      </c>
      <c r="J3781" s="82" t="s">
        <v>45</v>
      </c>
      <c r="K3781" t="s">
        <v>102</v>
      </c>
      <c r="L3781" t="s">
        <v>103</v>
      </c>
      <c r="M3781" s="82" t="s">
        <v>516</v>
      </c>
      <c r="N3781" t="s">
        <v>517</v>
      </c>
      <c r="O3781" s="82" t="s">
        <v>518</v>
      </c>
      <c r="P3781" s="82" t="s">
        <v>519</v>
      </c>
      <c r="Q3781" s="82" t="s">
        <v>520</v>
      </c>
      <c r="R3781" t="s">
        <v>131</v>
      </c>
      <c r="S3781" s="83">
        <v>48</v>
      </c>
      <c r="T3781" s="83">
        <v>0</v>
      </c>
      <c r="U3781" s="83">
        <v>48</v>
      </c>
      <c r="V3781" s="83">
        <v>0</v>
      </c>
      <c r="W3781" s="83">
        <v>0</v>
      </c>
      <c r="X3781" s="83">
        <v>0</v>
      </c>
      <c r="Y3781">
        <v>0</v>
      </c>
      <c r="Z3781" s="83">
        <v>4.8000000000000007</v>
      </c>
      <c r="AA3781" s="83">
        <v>4.8000000000000007</v>
      </c>
    </row>
    <row r="3782" spans="1:27" x14ac:dyDescent="0.25">
      <c r="A3782" s="82" t="s">
        <v>1529</v>
      </c>
      <c r="B3782" s="82" t="s">
        <v>1529</v>
      </c>
      <c r="C3782" t="s">
        <v>3354</v>
      </c>
      <c r="D3782" s="82" t="s">
        <v>2723</v>
      </c>
      <c r="E3782" t="s">
        <v>3355</v>
      </c>
      <c r="F3782" s="82" t="s">
        <v>3356</v>
      </c>
      <c r="G3782" t="s">
        <v>2310</v>
      </c>
      <c r="H3782" s="82" t="s">
        <v>3357</v>
      </c>
      <c r="I3782" t="s">
        <v>44</v>
      </c>
      <c r="J3782" s="82" t="s">
        <v>106</v>
      </c>
      <c r="K3782" t="s">
        <v>107</v>
      </c>
      <c r="L3782" t="s">
        <v>108</v>
      </c>
      <c r="M3782" s="82" t="s">
        <v>1277</v>
      </c>
      <c r="N3782" t="s">
        <v>1278</v>
      </c>
      <c r="O3782" s="82" t="s">
        <v>1282</v>
      </c>
      <c r="P3782" s="82" t="s">
        <v>2740</v>
      </c>
      <c r="Q3782" s="82" t="s">
        <v>2741</v>
      </c>
      <c r="R3782" t="s">
        <v>131</v>
      </c>
      <c r="S3782" s="83">
        <v>0</v>
      </c>
      <c r="T3782" s="83">
        <v>106.2</v>
      </c>
      <c r="U3782" s="83">
        <v>-106.2</v>
      </c>
      <c r="V3782" s="83">
        <v>0</v>
      </c>
      <c r="W3782" s="83">
        <v>0</v>
      </c>
      <c r="X3782" s="83">
        <v>0.81803618859048099</v>
      </c>
      <c r="Y3782">
        <v>0</v>
      </c>
      <c r="Z3782" s="83">
        <v>-10.620000000000001</v>
      </c>
      <c r="AA3782" s="83">
        <v>-9.8019638114095198</v>
      </c>
    </row>
    <row r="3783" spans="1:27" x14ac:dyDescent="0.25">
      <c r="A3783" s="82" t="s">
        <v>1529</v>
      </c>
      <c r="B3783" s="82" t="s">
        <v>1529</v>
      </c>
      <c r="C3783" t="s">
        <v>3358</v>
      </c>
      <c r="D3783" s="82" t="s">
        <v>3359</v>
      </c>
      <c r="E3783" t="s">
        <v>3014</v>
      </c>
      <c r="F3783" s="82" t="s">
        <v>3015</v>
      </c>
      <c r="G3783" t="s">
        <v>2310</v>
      </c>
      <c r="H3783" s="82" t="s">
        <v>3016</v>
      </c>
      <c r="I3783" t="s">
        <v>44</v>
      </c>
      <c r="J3783" s="82" t="s">
        <v>45</v>
      </c>
      <c r="K3783" t="s">
        <v>109</v>
      </c>
      <c r="L3783" t="s">
        <v>110</v>
      </c>
      <c r="M3783" s="82" t="s">
        <v>522</v>
      </c>
      <c r="N3783" t="s">
        <v>525</v>
      </c>
      <c r="O3783" s="82" t="s">
        <v>526</v>
      </c>
      <c r="P3783" s="82" t="s">
        <v>3047</v>
      </c>
      <c r="Q3783" s="82" t="s">
        <v>3048</v>
      </c>
      <c r="R3783" t="s">
        <v>131</v>
      </c>
      <c r="S3783" s="83">
        <v>3932.25</v>
      </c>
      <c r="T3783" s="83">
        <v>0</v>
      </c>
      <c r="U3783" s="83">
        <v>3932.25</v>
      </c>
      <c r="V3783" s="83">
        <v>0</v>
      </c>
      <c r="W3783" s="83">
        <v>0</v>
      </c>
      <c r="X3783" s="83">
        <v>0</v>
      </c>
      <c r="Y3783">
        <v>0</v>
      </c>
      <c r="Z3783" s="83">
        <v>393.22500000000002</v>
      </c>
      <c r="AA3783" s="83">
        <v>393.22500000000002</v>
      </c>
    </row>
    <row r="3784" spans="1:27" x14ac:dyDescent="0.25">
      <c r="A3784" s="82" t="s">
        <v>1529</v>
      </c>
      <c r="B3784" s="82" t="s">
        <v>1529</v>
      </c>
      <c r="C3784" t="s">
        <v>3358</v>
      </c>
      <c r="D3784" s="82" t="s">
        <v>3359</v>
      </c>
      <c r="E3784" t="s">
        <v>3014</v>
      </c>
      <c r="F3784" s="82" t="s">
        <v>3015</v>
      </c>
      <c r="G3784" t="s">
        <v>2310</v>
      </c>
      <c r="H3784" s="82" t="s">
        <v>3016</v>
      </c>
      <c r="I3784" t="s">
        <v>44</v>
      </c>
      <c r="J3784" s="82" t="s">
        <v>45</v>
      </c>
      <c r="K3784" t="s">
        <v>109</v>
      </c>
      <c r="L3784" t="s">
        <v>110</v>
      </c>
      <c r="M3784" s="82" t="s">
        <v>522</v>
      </c>
      <c r="N3784" t="s">
        <v>523</v>
      </c>
      <c r="O3784" s="82" t="s">
        <v>524</v>
      </c>
      <c r="P3784" s="82" t="s">
        <v>2237</v>
      </c>
      <c r="Q3784" s="82" t="s">
        <v>2238</v>
      </c>
      <c r="R3784" t="s">
        <v>131</v>
      </c>
      <c r="S3784" s="83">
        <v>3363</v>
      </c>
      <c r="T3784" s="83">
        <v>0</v>
      </c>
      <c r="U3784" s="83">
        <v>3363</v>
      </c>
      <c r="V3784" s="83">
        <v>0</v>
      </c>
      <c r="W3784" s="83">
        <v>0</v>
      </c>
      <c r="X3784" s="83">
        <v>0</v>
      </c>
      <c r="Y3784">
        <v>0</v>
      </c>
      <c r="Z3784" s="83">
        <v>336.3</v>
      </c>
      <c r="AA3784" s="83">
        <v>336.3</v>
      </c>
    </row>
    <row r="3785" spans="1:27" x14ac:dyDescent="0.25">
      <c r="A3785" s="82" t="s">
        <v>1529</v>
      </c>
      <c r="B3785" s="82" t="s">
        <v>1529</v>
      </c>
      <c r="C3785" t="s">
        <v>3360</v>
      </c>
      <c r="D3785" s="82" t="s">
        <v>3256</v>
      </c>
      <c r="E3785" t="s">
        <v>3361</v>
      </c>
      <c r="F3785" s="82" t="s">
        <v>3362</v>
      </c>
      <c r="G3785" t="s">
        <v>2310</v>
      </c>
      <c r="H3785" s="82" t="s">
        <v>3363</v>
      </c>
      <c r="I3785" t="s">
        <v>59</v>
      </c>
      <c r="J3785" s="82" t="s">
        <v>127</v>
      </c>
      <c r="K3785" t="s">
        <v>75</v>
      </c>
      <c r="L3785" t="s">
        <v>76</v>
      </c>
      <c r="M3785" s="82" t="s">
        <v>133</v>
      </c>
      <c r="N3785" t="s">
        <v>149</v>
      </c>
      <c r="O3785" s="82" t="s">
        <v>150</v>
      </c>
      <c r="P3785" s="82" t="s">
        <v>376</v>
      </c>
      <c r="Q3785" s="82" t="s">
        <v>377</v>
      </c>
      <c r="R3785" t="s">
        <v>131</v>
      </c>
      <c r="S3785" s="83">
        <v>0</v>
      </c>
      <c r="T3785" s="83">
        <v>1156.8</v>
      </c>
      <c r="U3785" s="83">
        <v>-1156.8</v>
      </c>
      <c r="V3785" s="83">
        <v>0</v>
      </c>
      <c r="W3785" s="83">
        <v>0</v>
      </c>
      <c r="X3785" s="83">
        <v>8.9105862802398157</v>
      </c>
      <c r="Y3785">
        <v>0</v>
      </c>
      <c r="Z3785" s="83">
        <v>-115.68</v>
      </c>
      <c r="AA3785" s="83">
        <v>-106.76941371976019</v>
      </c>
    </row>
    <row r="3786" spans="1:27" x14ac:dyDescent="0.25">
      <c r="A3786" s="82" t="s">
        <v>1529</v>
      </c>
      <c r="B3786" s="82" t="s">
        <v>1529</v>
      </c>
      <c r="C3786" t="s">
        <v>3360</v>
      </c>
      <c r="D3786" s="82" t="s">
        <v>3256</v>
      </c>
      <c r="E3786" t="s">
        <v>3361</v>
      </c>
      <c r="F3786" s="82" t="s">
        <v>3362</v>
      </c>
      <c r="G3786" t="s">
        <v>2310</v>
      </c>
      <c r="H3786" s="82" t="s">
        <v>3363</v>
      </c>
      <c r="I3786" t="s">
        <v>59</v>
      </c>
      <c r="J3786" s="82" t="s">
        <v>127</v>
      </c>
      <c r="K3786" t="s">
        <v>75</v>
      </c>
      <c r="L3786" t="s">
        <v>76</v>
      </c>
      <c r="M3786" s="82" t="s">
        <v>133</v>
      </c>
      <c r="N3786" t="s">
        <v>149</v>
      </c>
      <c r="O3786" s="82" t="s">
        <v>150</v>
      </c>
      <c r="P3786" s="82" t="s">
        <v>1004</v>
      </c>
      <c r="Q3786" s="82" t="s">
        <v>1005</v>
      </c>
      <c r="R3786" t="s">
        <v>131</v>
      </c>
      <c r="S3786" s="83">
        <v>0</v>
      </c>
      <c r="T3786" s="83">
        <v>48.62</v>
      </c>
      <c r="U3786" s="83">
        <v>-48.62</v>
      </c>
      <c r="V3786" s="83">
        <v>0</v>
      </c>
      <c r="W3786" s="83">
        <v>0</v>
      </c>
      <c r="X3786" s="83">
        <v>0.37450959971063258</v>
      </c>
      <c r="Y3786">
        <v>0</v>
      </c>
      <c r="Z3786" s="83">
        <v>-4.8620000000000001</v>
      </c>
      <c r="AA3786" s="83">
        <v>-4.4874904002893672</v>
      </c>
    </row>
    <row r="3787" spans="1:27" x14ac:dyDescent="0.25">
      <c r="A3787" s="82" t="s">
        <v>1529</v>
      </c>
      <c r="B3787" s="82" t="s">
        <v>1529</v>
      </c>
      <c r="C3787" t="s">
        <v>3360</v>
      </c>
      <c r="D3787" s="82" t="s">
        <v>3256</v>
      </c>
      <c r="E3787" t="s">
        <v>3361</v>
      </c>
      <c r="F3787" s="82" t="s">
        <v>3362</v>
      </c>
      <c r="G3787" t="s">
        <v>2310</v>
      </c>
      <c r="H3787" s="82" t="s">
        <v>3363</v>
      </c>
      <c r="I3787" t="s">
        <v>59</v>
      </c>
      <c r="J3787" s="82" t="s">
        <v>127</v>
      </c>
      <c r="K3787" t="s">
        <v>75</v>
      </c>
      <c r="L3787" t="s">
        <v>76</v>
      </c>
      <c r="M3787" s="82" t="s">
        <v>133</v>
      </c>
      <c r="N3787" t="s">
        <v>149</v>
      </c>
      <c r="O3787" s="82" t="s">
        <v>150</v>
      </c>
      <c r="P3787" s="82" t="s">
        <v>307</v>
      </c>
      <c r="Q3787" s="82" t="s">
        <v>308</v>
      </c>
      <c r="R3787" t="s">
        <v>131</v>
      </c>
      <c r="S3787" s="83">
        <v>0</v>
      </c>
      <c r="T3787" s="83">
        <v>855.95999999999992</v>
      </c>
      <c r="U3787" s="83">
        <v>-855.95999999999992</v>
      </c>
      <c r="V3787" s="83">
        <v>0</v>
      </c>
      <c r="W3787" s="83">
        <v>0</v>
      </c>
      <c r="X3787" s="83">
        <v>6.5932792465716377</v>
      </c>
      <c r="Y3787">
        <v>0</v>
      </c>
      <c r="Z3787" s="83">
        <v>-85.596000000000004</v>
      </c>
      <c r="AA3787" s="83">
        <v>-79.002720753428363</v>
      </c>
    </row>
    <row r="3788" spans="1:27" x14ac:dyDescent="0.25">
      <c r="A3788" s="82" t="s">
        <v>1529</v>
      </c>
      <c r="B3788" s="82" t="s">
        <v>1529</v>
      </c>
      <c r="C3788" t="s">
        <v>3360</v>
      </c>
      <c r="D3788" s="82" t="s">
        <v>3256</v>
      </c>
      <c r="E3788" t="s">
        <v>3361</v>
      </c>
      <c r="F3788" s="82" t="s">
        <v>3362</v>
      </c>
      <c r="G3788" t="s">
        <v>2310</v>
      </c>
      <c r="H3788" s="82" t="s">
        <v>3363</v>
      </c>
      <c r="I3788" t="s">
        <v>59</v>
      </c>
      <c r="J3788" s="82" t="s">
        <v>127</v>
      </c>
      <c r="K3788" t="s">
        <v>75</v>
      </c>
      <c r="L3788" t="s">
        <v>76</v>
      </c>
      <c r="M3788" s="82" t="s">
        <v>648</v>
      </c>
      <c r="N3788" t="s">
        <v>649</v>
      </c>
      <c r="O3788" s="82" t="s">
        <v>1144</v>
      </c>
      <c r="P3788" s="82" t="s">
        <v>1145</v>
      </c>
      <c r="Q3788" s="82" t="s">
        <v>1146</v>
      </c>
      <c r="R3788" t="s">
        <v>131</v>
      </c>
      <c r="S3788" s="83">
        <v>0</v>
      </c>
      <c r="T3788" s="83">
        <v>18.03</v>
      </c>
      <c r="U3788" s="83">
        <v>-18.03</v>
      </c>
      <c r="V3788" s="83">
        <v>0</v>
      </c>
      <c r="W3788" s="83">
        <v>0</v>
      </c>
      <c r="X3788" s="83">
        <v>0.13888128512510708</v>
      </c>
      <c r="Y3788">
        <v>0</v>
      </c>
      <c r="Z3788" s="83">
        <v>-1.8030000000000002</v>
      </c>
      <c r="AA3788" s="83">
        <v>-1.664118714874893</v>
      </c>
    </row>
    <row r="3789" spans="1:27" x14ac:dyDescent="0.25">
      <c r="A3789" s="82" t="s">
        <v>1529</v>
      </c>
      <c r="B3789" s="82" t="s">
        <v>1529</v>
      </c>
      <c r="C3789" t="s">
        <v>3360</v>
      </c>
      <c r="D3789" s="82" t="s">
        <v>3256</v>
      </c>
      <c r="E3789" t="s">
        <v>3361</v>
      </c>
      <c r="F3789" s="82" t="s">
        <v>3362</v>
      </c>
      <c r="G3789" t="s">
        <v>2310</v>
      </c>
      <c r="H3789" s="82" t="s">
        <v>3363</v>
      </c>
      <c r="I3789" t="s">
        <v>59</v>
      </c>
      <c r="J3789" s="82" t="s">
        <v>127</v>
      </c>
      <c r="K3789" t="s">
        <v>75</v>
      </c>
      <c r="L3789" t="s">
        <v>76</v>
      </c>
      <c r="M3789" s="82" t="s">
        <v>648</v>
      </c>
      <c r="N3789" t="s">
        <v>649</v>
      </c>
      <c r="O3789" s="82" t="s">
        <v>650</v>
      </c>
      <c r="P3789" s="82" t="s">
        <v>651</v>
      </c>
      <c r="Q3789" s="82" t="s">
        <v>652</v>
      </c>
      <c r="R3789" t="s">
        <v>131</v>
      </c>
      <c r="S3789" s="83">
        <v>0</v>
      </c>
      <c r="T3789" s="83">
        <v>24.48</v>
      </c>
      <c r="U3789" s="83">
        <v>-24.48</v>
      </c>
      <c r="V3789" s="83">
        <v>0</v>
      </c>
      <c r="W3789" s="83">
        <v>0</v>
      </c>
      <c r="X3789" s="83">
        <v>0.18856427398017864</v>
      </c>
      <c r="Y3789">
        <v>0</v>
      </c>
      <c r="Z3789" s="83">
        <v>-2.4480000000000004</v>
      </c>
      <c r="AA3789" s="83">
        <v>-2.2594357260198219</v>
      </c>
    </row>
    <row r="3790" spans="1:27" x14ac:dyDescent="0.25">
      <c r="A3790" s="82" t="s">
        <v>1529</v>
      </c>
      <c r="B3790" s="82" t="s">
        <v>1529</v>
      </c>
      <c r="C3790" t="s">
        <v>3360</v>
      </c>
      <c r="D3790" s="82" t="s">
        <v>3256</v>
      </c>
      <c r="E3790" t="s">
        <v>3361</v>
      </c>
      <c r="F3790" s="82" t="s">
        <v>3362</v>
      </c>
      <c r="G3790" t="s">
        <v>2310</v>
      </c>
      <c r="H3790" s="82" t="s">
        <v>3363</v>
      </c>
      <c r="I3790" t="s">
        <v>59</v>
      </c>
      <c r="J3790" s="82" t="s">
        <v>127</v>
      </c>
      <c r="K3790" t="s">
        <v>75</v>
      </c>
      <c r="L3790" t="s">
        <v>76</v>
      </c>
      <c r="M3790" s="82" t="s">
        <v>648</v>
      </c>
      <c r="N3790" t="s">
        <v>649</v>
      </c>
      <c r="O3790" s="82" t="s">
        <v>1147</v>
      </c>
      <c r="P3790" s="82" t="s">
        <v>1148</v>
      </c>
      <c r="Q3790" s="82" t="s">
        <v>1149</v>
      </c>
      <c r="R3790" t="s">
        <v>131</v>
      </c>
      <c r="S3790" s="83">
        <v>0</v>
      </c>
      <c r="T3790" s="83">
        <v>19.440000000000001</v>
      </c>
      <c r="U3790" s="83">
        <v>-19.440000000000001</v>
      </c>
      <c r="V3790" s="83">
        <v>0</v>
      </c>
      <c r="W3790" s="83">
        <v>0</v>
      </c>
      <c r="X3790" s="83">
        <v>0.14974221757249484</v>
      </c>
      <c r="Y3790">
        <v>0</v>
      </c>
      <c r="Z3790" s="83">
        <v>-1.9440000000000002</v>
      </c>
      <c r="AA3790" s="83">
        <v>-1.7942577824275054</v>
      </c>
    </row>
    <row r="3791" spans="1:27" x14ac:dyDescent="0.25">
      <c r="A3791" s="82" t="s">
        <v>1529</v>
      </c>
      <c r="B3791" s="82" t="s">
        <v>1529</v>
      </c>
      <c r="C3791" t="s">
        <v>3360</v>
      </c>
      <c r="D3791" s="82" t="s">
        <v>3256</v>
      </c>
      <c r="E3791" t="s">
        <v>3361</v>
      </c>
      <c r="F3791" s="82" t="s">
        <v>3362</v>
      </c>
      <c r="G3791" t="s">
        <v>2310</v>
      </c>
      <c r="H3791" s="82" t="s">
        <v>3363</v>
      </c>
      <c r="I3791" t="s">
        <v>59</v>
      </c>
      <c r="J3791" s="82" t="s">
        <v>193</v>
      </c>
      <c r="K3791" t="s">
        <v>60</v>
      </c>
      <c r="L3791" t="s">
        <v>61</v>
      </c>
      <c r="M3791" s="82" t="s">
        <v>194</v>
      </c>
      <c r="N3791" t="s">
        <v>656</v>
      </c>
      <c r="O3791" s="82" t="s">
        <v>657</v>
      </c>
      <c r="P3791" s="82" t="s">
        <v>1019</v>
      </c>
      <c r="Q3791" s="82" t="s">
        <v>1020</v>
      </c>
      <c r="R3791" t="s">
        <v>131</v>
      </c>
      <c r="S3791" s="83">
        <v>0</v>
      </c>
      <c r="T3791" s="83">
        <v>236.8</v>
      </c>
      <c r="U3791" s="83">
        <v>-236.8</v>
      </c>
      <c r="V3791" s="83">
        <v>0</v>
      </c>
      <c r="W3791" s="83">
        <v>0</v>
      </c>
      <c r="X3791" s="83">
        <v>1.8240204280435584</v>
      </c>
      <c r="Y3791">
        <v>0</v>
      </c>
      <c r="Z3791" s="83">
        <v>-23.680000000000003</v>
      </c>
      <c r="AA3791" s="83">
        <v>-21.855979571956446</v>
      </c>
    </row>
    <row r="3792" spans="1:27" x14ac:dyDescent="0.25">
      <c r="A3792" s="82" t="s">
        <v>1529</v>
      </c>
      <c r="B3792" s="82" t="s">
        <v>1529</v>
      </c>
      <c r="C3792" t="s">
        <v>3360</v>
      </c>
      <c r="D3792" s="82" t="s">
        <v>3256</v>
      </c>
      <c r="E3792" t="s">
        <v>3361</v>
      </c>
      <c r="F3792" s="82" t="s">
        <v>3362</v>
      </c>
      <c r="G3792" t="s">
        <v>2310</v>
      </c>
      <c r="H3792" s="82" t="s">
        <v>3363</v>
      </c>
      <c r="I3792" t="s">
        <v>59</v>
      </c>
      <c r="J3792" s="82" t="s">
        <v>193</v>
      </c>
      <c r="K3792" t="s">
        <v>60</v>
      </c>
      <c r="L3792" t="s">
        <v>61</v>
      </c>
      <c r="M3792" s="82" t="s">
        <v>194</v>
      </c>
      <c r="N3792" t="s">
        <v>750</v>
      </c>
      <c r="O3792" s="82" t="s">
        <v>751</v>
      </c>
      <c r="P3792" s="82" t="s">
        <v>1152</v>
      </c>
      <c r="Q3792" s="82" t="s">
        <v>1153</v>
      </c>
      <c r="R3792" t="s">
        <v>131</v>
      </c>
      <c r="S3792" s="83">
        <v>0</v>
      </c>
      <c r="T3792" s="83">
        <v>1019.43</v>
      </c>
      <c r="U3792" s="83">
        <v>-1019.43</v>
      </c>
      <c r="V3792" s="83">
        <v>0</v>
      </c>
      <c r="W3792" s="83">
        <v>0</v>
      </c>
      <c r="X3792" s="83">
        <v>7.8524541594613364</v>
      </c>
      <c r="Y3792">
        <v>0</v>
      </c>
      <c r="Z3792" s="83">
        <v>-101.943</v>
      </c>
      <c r="AA3792" s="83">
        <v>-94.090545840538667</v>
      </c>
    </row>
    <row r="3793" spans="1:27" x14ac:dyDescent="0.25">
      <c r="A3793" s="82" t="s">
        <v>1529</v>
      </c>
      <c r="B3793" s="82" t="s">
        <v>1529</v>
      </c>
      <c r="C3793" t="s">
        <v>3360</v>
      </c>
      <c r="D3793" s="82" t="s">
        <v>3256</v>
      </c>
      <c r="E3793" t="s">
        <v>3361</v>
      </c>
      <c r="F3793" s="82" t="s">
        <v>3362</v>
      </c>
      <c r="G3793" t="s">
        <v>2310</v>
      </c>
      <c r="H3793" s="82" t="s">
        <v>3363</v>
      </c>
      <c r="I3793" t="s">
        <v>59</v>
      </c>
      <c r="J3793" s="82" t="s">
        <v>193</v>
      </c>
      <c r="K3793" t="s">
        <v>60</v>
      </c>
      <c r="L3793" t="s">
        <v>61</v>
      </c>
      <c r="M3793" s="82" t="s">
        <v>194</v>
      </c>
      <c r="N3793" t="s">
        <v>195</v>
      </c>
      <c r="O3793" s="82" t="s">
        <v>196</v>
      </c>
      <c r="P3793" s="82" t="s">
        <v>1156</v>
      </c>
      <c r="Q3793" s="82" t="s">
        <v>1157</v>
      </c>
      <c r="R3793" t="s">
        <v>131</v>
      </c>
      <c r="S3793" s="83">
        <v>0</v>
      </c>
      <c r="T3793" s="83">
        <v>115.1</v>
      </c>
      <c r="U3793" s="83">
        <v>-115.1</v>
      </c>
      <c r="V3793" s="83">
        <v>0</v>
      </c>
      <c r="W3793" s="83">
        <v>0</v>
      </c>
      <c r="X3793" s="83">
        <v>0.8865910104215099</v>
      </c>
      <c r="Y3793">
        <v>0</v>
      </c>
      <c r="Z3793" s="83">
        <v>-11.51</v>
      </c>
      <c r="AA3793" s="83">
        <v>-10.62340898957849</v>
      </c>
    </row>
    <row r="3794" spans="1:27" x14ac:dyDescent="0.25">
      <c r="A3794" s="82" t="s">
        <v>1529</v>
      </c>
      <c r="B3794" s="82" t="s">
        <v>1529</v>
      </c>
      <c r="C3794" t="s">
        <v>3360</v>
      </c>
      <c r="D3794" s="82" t="s">
        <v>3256</v>
      </c>
      <c r="E3794" t="s">
        <v>3361</v>
      </c>
      <c r="F3794" s="82" t="s">
        <v>3362</v>
      </c>
      <c r="G3794" t="s">
        <v>2310</v>
      </c>
      <c r="H3794" s="82" t="s">
        <v>3363</v>
      </c>
      <c r="I3794" t="s">
        <v>59</v>
      </c>
      <c r="J3794" s="82" t="s">
        <v>193</v>
      </c>
      <c r="K3794" t="s">
        <v>60</v>
      </c>
      <c r="L3794" t="s">
        <v>61</v>
      </c>
      <c r="M3794" s="82" t="s">
        <v>194</v>
      </c>
      <c r="N3794" t="s">
        <v>199</v>
      </c>
      <c r="O3794" s="82" t="s">
        <v>200</v>
      </c>
      <c r="P3794" s="82" t="s">
        <v>201</v>
      </c>
      <c r="Q3794" s="82" t="s">
        <v>202</v>
      </c>
      <c r="R3794" t="s">
        <v>131</v>
      </c>
      <c r="S3794" s="83">
        <v>0</v>
      </c>
      <c r="T3794" s="83">
        <v>159</v>
      </c>
      <c r="U3794" s="83">
        <v>-159</v>
      </c>
      <c r="V3794" s="83">
        <v>0</v>
      </c>
      <c r="W3794" s="83">
        <v>0</v>
      </c>
      <c r="X3794" s="83">
        <v>1.2247434461947877</v>
      </c>
      <c r="Y3794">
        <v>0</v>
      </c>
      <c r="Z3794" s="83">
        <v>-15.9</v>
      </c>
      <c r="AA3794" s="83">
        <v>-14.675256553805212</v>
      </c>
    </row>
    <row r="3795" spans="1:27" x14ac:dyDescent="0.25">
      <c r="A3795" s="82" t="s">
        <v>1529</v>
      </c>
      <c r="B3795" s="82" t="s">
        <v>1529</v>
      </c>
      <c r="C3795" t="s">
        <v>3360</v>
      </c>
      <c r="D3795" s="82" t="s">
        <v>3256</v>
      </c>
      <c r="E3795" t="s">
        <v>3361</v>
      </c>
      <c r="F3795" s="82" t="s">
        <v>3362</v>
      </c>
      <c r="G3795" t="s">
        <v>2310</v>
      </c>
      <c r="H3795" s="82" t="s">
        <v>3363</v>
      </c>
      <c r="I3795" t="s">
        <v>59</v>
      </c>
      <c r="J3795" s="82" t="s">
        <v>193</v>
      </c>
      <c r="K3795" t="s">
        <v>60</v>
      </c>
      <c r="L3795" t="s">
        <v>61</v>
      </c>
      <c r="M3795" s="82" t="s">
        <v>194</v>
      </c>
      <c r="N3795" t="s">
        <v>347</v>
      </c>
      <c r="O3795" s="82" t="s">
        <v>348</v>
      </c>
      <c r="P3795" s="82" t="s">
        <v>1158</v>
      </c>
      <c r="Q3795" s="82" t="s">
        <v>1159</v>
      </c>
      <c r="R3795" t="s">
        <v>131</v>
      </c>
      <c r="S3795" s="83">
        <v>0</v>
      </c>
      <c r="T3795" s="83">
        <v>115.91999999999999</v>
      </c>
      <c r="U3795" s="83">
        <v>-115.91999999999999</v>
      </c>
      <c r="V3795" s="83">
        <v>0</v>
      </c>
      <c r="W3795" s="83">
        <v>0</v>
      </c>
      <c r="X3795" s="83">
        <v>0.89290729737672825</v>
      </c>
      <c r="Y3795">
        <v>0</v>
      </c>
      <c r="Z3795" s="83">
        <v>-11.591999999999999</v>
      </c>
      <c r="AA3795" s="83">
        <v>-10.69909270262327</v>
      </c>
    </row>
    <row r="3796" spans="1:27" x14ac:dyDescent="0.25">
      <c r="A3796" s="82" t="s">
        <v>1529</v>
      </c>
      <c r="B3796" s="82" t="s">
        <v>1529</v>
      </c>
      <c r="C3796" t="s">
        <v>3360</v>
      </c>
      <c r="D3796" s="82" t="s">
        <v>3256</v>
      </c>
      <c r="E3796" t="s">
        <v>3361</v>
      </c>
      <c r="F3796" s="82" t="s">
        <v>3362</v>
      </c>
      <c r="G3796" t="s">
        <v>2310</v>
      </c>
      <c r="H3796" s="82" t="s">
        <v>3363</v>
      </c>
      <c r="I3796" t="s">
        <v>59</v>
      </c>
      <c r="J3796" s="82" t="s">
        <v>193</v>
      </c>
      <c r="K3796" t="s">
        <v>60</v>
      </c>
      <c r="L3796" t="s">
        <v>61</v>
      </c>
      <c r="M3796" s="82" t="s">
        <v>194</v>
      </c>
      <c r="N3796" t="s">
        <v>311</v>
      </c>
      <c r="O3796" s="82" t="s">
        <v>894</v>
      </c>
      <c r="P3796" s="82" t="s">
        <v>895</v>
      </c>
      <c r="Q3796" s="82" t="s">
        <v>896</v>
      </c>
      <c r="R3796" t="s">
        <v>131</v>
      </c>
      <c r="S3796" s="83">
        <v>0</v>
      </c>
      <c r="T3796" s="83">
        <v>1272.75</v>
      </c>
      <c r="U3796" s="83">
        <v>-1272.75</v>
      </c>
      <c r="V3796" s="83">
        <v>0</v>
      </c>
      <c r="W3796" s="83">
        <v>0</v>
      </c>
      <c r="X3796" s="83">
        <v>9.8037246612856368</v>
      </c>
      <c r="Y3796">
        <v>0</v>
      </c>
      <c r="Z3796" s="83">
        <v>-127.27500000000001</v>
      </c>
      <c r="AA3796" s="83">
        <v>-117.47127533871436</v>
      </c>
    </row>
    <row r="3797" spans="1:27" x14ac:dyDescent="0.25">
      <c r="A3797" s="82" t="s">
        <v>1529</v>
      </c>
      <c r="B3797" s="82" t="s">
        <v>1529</v>
      </c>
      <c r="C3797" t="s">
        <v>3360</v>
      </c>
      <c r="D3797" s="82" t="s">
        <v>3256</v>
      </c>
      <c r="E3797" t="s">
        <v>3361</v>
      </c>
      <c r="F3797" s="82" t="s">
        <v>3362</v>
      </c>
      <c r="G3797" t="s">
        <v>2310</v>
      </c>
      <c r="H3797" s="82" t="s">
        <v>3363</v>
      </c>
      <c r="I3797" t="s">
        <v>59</v>
      </c>
      <c r="J3797" s="82" t="s">
        <v>193</v>
      </c>
      <c r="K3797" t="s">
        <v>60</v>
      </c>
      <c r="L3797" t="s">
        <v>61</v>
      </c>
      <c r="M3797" s="82" t="s">
        <v>194</v>
      </c>
      <c r="N3797" t="s">
        <v>1916</v>
      </c>
      <c r="O3797" s="82" t="s">
        <v>1495</v>
      </c>
      <c r="P3797" s="82" t="s">
        <v>1923</v>
      </c>
      <c r="Q3797" s="82" t="s">
        <v>1924</v>
      </c>
      <c r="R3797" t="s">
        <v>131</v>
      </c>
      <c r="S3797" s="83">
        <v>0</v>
      </c>
      <c r="T3797" s="83">
        <v>101.55000000000001</v>
      </c>
      <c r="U3797" s="83">
        <v>-101.55000000000001</v>
      </c>
      <c r="V3797" s="83">
        <v>0</v>
      </c>
      <c r="W3797" s="83">
        <v>0</v>
      </c>
      <c r="X3797" s="83">
        <v>0.78221821988101081</v>
      </c>
      <c r="Y3797">
        <v>0</v>
      </c>
      <c r="Z3797" s="83">
        <v>-10.155000000000001</v>
      </c>
      <c r="AA3797" s="83">
        <v>-9.3727817801189897</v>
      </c>
    </row>
    <row r="3798" spans="1:27" x14ac:dyDescent="0.25">
      <c r="A3798" s="82" t="s">
        <v>1529</v>
      </c>
      <c r="B3798" s="82" t="s">
        <v>1529</v>
      </c>
      <c r="C3798" t="s">
        <v>3360</v>
      </c>
      <c r="D3798" s="82" t="s">
        <v>3256</v>
      </c>
      <c r="E3798" t="s">
        <v>3361</v>
      </c>
      <c r="F3798" s="82" t="s">
        <v>3362</v>
      </c>
      <c r="G3798" t="s">
        <v>2310</v>
      </c>
      <c r="H3798" s="82" t="s">
        <v>3363</v>
      </c>
      <c r="I3798" t="s">
        <v>59</v>
      </c>
      <c r="J3798" s="82" t="s">
        <v>193</v>
      </c>
      <c r="K3798" t="s">
        <v>60</v>
      </c>
      <c r="L3798" t="s">
        <v>61</v>
      </c>
      <c r="M3798" s="82" t="s">
        <v>194</v>
      </c>
      <c r="N3798" t="s">
        <v>1916</v>
      </c>
      <c r="O3798" s="82" t="s">
        <v>1495</v>
      </c>
      <c r="P3798" s="82" t="s">
        <v>1919</v>
      </c>
      <c r="Q3798" s="82" t="s">
        <v>1920</v>
      </c>
      <c r="R3798" t="s">
        <v>131</v>
      </c>
      <c r="S3798" s="83">
        <v>0</v>
      </c>
      <c r="T3798" s="83">
        <v>162.75</v>
      </c>
      <c r="U3798" s="83">
        <v>-162.75</v>
      </c>
      <c r="V3798" s="83">
        <v>0</v>
      </c>
      <c r="W3798" s="83">
        <v>0</v>
      </c>
      <c r="X3798" s="83">
        <v>1.2536289048314573</v>
      </c>
      <c r="Y3798">
        <v>0</v>
      </c>
      <c r="Z3798" s="83">
        <v>-16.275000000000002</v>
      </c>
      <c r="AA3798" s="83">
        <v>-15.021371095168545</v>
      </c>
    </row>
    <row r="3799" spans="1:27" x14ac:dyDescent="0.25">
      <c r="A3799" s="82" t="s">
        <v>1529</v>
      </c>
      <c r="B3799" s="82" t="s">
        <v>1529</v>
      </c>
      <c r="C3799" t="s">
        <v>3360</v>
      </c>
      <c r="D3799" s="82" t="s">
        <v>3256</v>
      </c>
      <c r="E3799" t="s">
        <v>3361</v>
      </c>
      <c r="F3799" s="82" t="s">
        <v>3362</v>
      </c>
      <c r="G3799" t="s">
        <v>2310</v>
      </c>
      <c r="H3799" s="82" t="s">
        <v>3363</v>
      </c>
      <c r="I3799" t="s">
        <v>59</v>
      </c>
      <c r="J3799" s="82" t="s">
        <v>193</v>
      </c>
      <c r="K3799" t="s">
        <v>62</v>
      </c>
      <c r="L3799" t="s">
        <v>63</v>
      </c>
      <c r="M3799" s="82" t="s">
        <v>1168</v>
      </c>
      <c r="N3799" t="s">
        <v>1169</v>
      </c>
      <c r="O3799" s="82" t="s">
        <v>1170</v>
      </c>
      <c r="P3799" s="82" t="s">
        <v>1171</v>
      </c>
      <c r="Q3799" s="82" t="s">
        <v>1172</v>
      </c>
      <c r="R3799" t="s">
        <v>131</v>
      </c>
      <c r="S3799" s="83">
        <v>0</v>
      </c>
      <c r="T3799" s="83">
        <v>227</v>
      </c>
      <c r="U3799" s="83">
        <v>-227</v>
      </c>
      <c r="V3799" s="83">
        <v>0</v>
      </c>
      <c r="W3799" s="83">
        <v>0</v>
      </c>
      <c r="X3799" s="83">
        <v>1.7485330961397285</v>
      </c>
      <c r="Y3799">
        <v>0</v>
      </c>
      <c r="Z3799" s="83">
        <v>-22.700000000000003</v>
      </c>
      <c r="AA3799" s="83">
        <v>-20.951466903860275</v>
      </c>
    </row>
    <row r="3800" spans="1:27" x14ac:dyDescent="0.25">
      <c r="A3800" s="82" t="s">
        <v>1529</v>
      </c>
      <c r="B3800" s="82" t="s">
        <v>1529</v>
      </c>
      <c r="C3800" t="s">
        <v>3360</v>
      </c>
      <c r="D3800" s="82" t="s">
        <v>3256</v>
      </c>
      <c r="E3800" t="s">
        <v>3361</v>
      </c>
      <c r="F3800" s="82" t="s">
        <v>3362</v>
      </c>
      <c r="G3800" t="s">
        <v>2310</v>
      </c>
      <c r="H3800" s="82" t="s">
        <v>3363</v>
      </c>
      <c r="I3800" t="s">
        <v>59</v>
      </c>
      <c r="J3800" s="82" t="s">
        <v>193</v>
      </c>
      <c r="K3800" t="s">
        <v>62</v>
      </c>
      <c r="L3800" t="s">
        <v>63</v>
      </c>
      <c r="M3800" s="82" t="s">
        <v>660</v>
      </c>
      <c r="N3800" t="s">
        <v>661</v>
      </c>
      <c r="O3800" s="82" t="s">
        <v>662</v>
      </c>
      <c r="P3800" s="82" t="s">
        <v>1037</v>
      </c>
      <c r="Q3800" s="82" t="s">
        <v>1038</v>
      </c>
      <c r="R3800" t="s">
        <v>131</v>
      </c>
      <c r="S3800" s="83">
        <v>0</v>
      </c>
      <c r="T3800" s="83">
        <v>0</v>
      </c>
      <c r="U3800" s="83">
        <v>0</v>
      </c>
      <c r="V3800" s="83">
        <v>0</v>
      </c>
      <c r="W3800" s="83">
        <v>0</v>
      </c>
      <c r="X3800" s="83">
        <v>0</v>
      </c>
      <c r="Y3800">
        <v>0</v>
      </c>
      <c r="Z3800" s="83">
        <v>0</v>
      </c>
      <c r="AA3800" s="83">
        <v>0</v>
      </c>
    </row>
    <row r="3801" spans="1:27" x14ac:dyDescent="0.25">
      <c r="A3801" s="82" t="s">
        <v>1529</v>
      </c>
      <c r="B3801" s="82" t="s">
        <v>1529</v>
      </c>
      <c r="C3801" t="s">
        <v>3360</v>
      </c>
      <c r="D3801" s="82" t="s">
        <v>3256</v>
      </c>
      <c r="E3801" t="s">
        <v>3361</v>
      </c>
      <c r="F3801" s="82" t="s">
        <v>3362</v>
      </c>
      <c r="G3801" t="s">
        <v>2310</v>
      </c>
      <c r="H3801" s="82" t="s">
        <v>3363</v>
      </c>
      <c r="I3801" t="s">
        <v>59</v>
      </c>
      <c r="J3801" s="82" t="s">
        <v>193</v>
      </c>
      <c r="K3801" t="s">
        <v>62</v>
      </c>
      <c r="L3801" t="s">
        <v>63</v>
      </c>
      <c r="M3801" s="82" t="s">
        <v>660</v>
      </c>
      <c r="N3801" t="s">
        <v>661</v>
      </c>
      <c r="O3801" s="82" t="s">
        <v>662</v>
      </c>
      <c r="P3801" s="82" t="s">
        <v>663</v>
      </c>
      <c r="Q3801" s="82" t="s">
        <v>664</v>
      </c>
      <c r="R3801" t="s">
        <v>131</v>
      </c>
      <c r="S3801" s="83">
        <v>265.64</v>
      </c>
      <c r="T3801" s="83">
        <v>9315</v>
      </c>
      <c r="U3801" s="83">
        <v>-9049.36</v>
      </c>
      <c r="V3801" s="83">
        <v>0</v>
      </c>
      <c r="W3801" s="83">
        <v>0</v>
      </c>
      <c r="X3801" s="83">
        <v>71.751479253487105</v>
      </c>
      <c r="Y3801">
        <v>0</v>
      </c>
      <c r="Z3801" s="83">
        <v>-904.93600000000004</v>
      </c>
      <c r="AA3801" s="83">
        <v>-833.18452074651293</v>
      </c>
    </row>
    <row r="3802" spans="1:27" x14ac:dyDescent="0.25">
      <c r="A3802" s="82" t="s">
        <v>1529</v>
      </c>
      <c r="B3802" s="82" t="s">
        <v>1529</v>
      </c>
      <c r="C3802" t="s">
        <v>3360</v>
      </c>
      <c r="D3802" s="82" t="s">
        <v>3256</v>
      </c>
      <c r="E3802" t="s">
        <v>3361</v>
      </c>
      <c r="F3802" s="82" t="s">
        <v>3362</v>
      </c>
      <c r="G3802" t="s">
        <v>2310</v>
      </c>
      <c r="H3802" s="82" t="s">
        <v>3363</v>
      </c>
      <c r="I3802" t="s">
        <v>59</v>
      </c>
      <c r="J3802" s="82" t="s">
        <v>193</v>
      </c>
      <c r="K3802" t="s">
        <v>62</v>
      </c>
      <c r="L3802" t="s">
        <v>63</v>
      </c>
      <c r="M3802" s="82" t="s">
        <v>660</v>
      </c>
      <c r="N3802" t="s">
        <v>661</v>
      </c>
      <c r="O3802" s="82" t="s">
        <v>662</v>
      </c>
      <c r="P3802" s="82" t="s">
        <v>1166</v>
      </c>
      <c r="Q3802" s="82" t="s">
        <v>1167</v>
      </c>
      <c r="R3802" t="s">
        <v>131</v>
      </c>
      <c r="S3802" s="83">
        <v>265.64</v>
      </c>
      <c r="T3802" s="83">
        <v>5467.5</v>
      </c>
      <c r="U3802" s="83">
        <v>-5201.8599999999997</v>
      </c>
      <c r="V3802" s="83">
        <v>0</v>
      </c>
      <c r="W3802" s="83">
        <v>0</v>
      </c>
      <c r="X3802" s="83">
        <v>42.114998692264173</v>
      </c>
      <c r="Y3802">
        <v>0</v>
      </c>
      <c r="Z3802" s="83">
        <v>-520.18600000000004</v>
      </c>
      <c r="AA3802" s="83">
        <v>-478.0710013077358</v>
      </c>
    </row>
    <row r="3803" spans="1:27" x14ac:dyDescent="0.25">
      <c r="A3803" s="82" t="s">
        <v>1529</v>
      </c>
      <c r="B3803" s="82" t="s">
        <v>1529</v>
      </c>
      <c r="C3803" t="s">
        <v>3360</v>
      </c>
      <c r="D3803" s="82" t="s">
        <v>3256</v>
      </c>
      <c r="E3803" t="s">
        <v>3361</v>
      </c>
      <c r="F3803" s="82" t="s">
        <v>3362</v>
      </c>
      <c r="G3803" t="s">
        <v>2310</v>
      </c>
      <c r="H3803" s="82" t="s">
        <v>3363</v>
      </c>
      <c r="I3803" t="s">
        <v>59</v>
      </c>
      <c r="J3803" s="82" t="s">
        <v>193</v>
      </c>
      <c r="K3803" t="s">
        <v>64</v>
      </c>
      <c r="L3803" t="s">
        <v>65</v>
      </c>
      <c r="M3803" s="82" t="s">
        <v>499</v>
      </c>
      <c r="N3803" t="s">
        <v>500</v>
      </c>
      <c r="O3803" s="82" t="s">
        <v>501</v>
      </c>
      <c r="P3803" s="82" t="s">
        <v>2650</v>
      </c>
      <c r="Q3803" s="82" t="s">
        <v>2651</v>
      </c>
      <c r="R3803" t="s">
        <v>131</v>
      </c>
      <c r="S3803" s="83">
        <v>0</v>
      </c>
      <c r="T3803" s="83">
        <v>298</v>
      </c>
      <c r="U3803" s="83">
        <v>-298</v>
      </c>
      <c r="V3803" s="83">
        <v>0</v>
      </c>
      <c r="W3803" s="83">
        <v>0</v>
      </c>
      <c r="X3803" s="83">
        <v>2.295431112994005</v>
      </c>
      <c r="Y3803">
        <v>0</v>
      </c>
      <c r="Z3803" s="83">
        <v>-29.8</v>
      </c>
      <c r="AA3803" s="83">
        <v>-27.504568887005995</v>
      </c>
    </row>
    <row r="3804" spans="1:27" x14ac:dyDescent="0.25">
      <c r="A3804" s="82" t="s">
        <v>1529</v>
      </c>
      <c r="B3804" s="82" t="s">
        <v>1529</v>
      </c>
      <c r="C3804" t="s">
        <v>3360</v>
      </c>
      <c r="D3804" s="82" t="s">
        <v>3256</v>
      </c>
      <c r="E3804" t="s">
        <v>3361</v>
      </c>
      <c r="F3804" s="82" t="s">
        <v>3362</v>
      </c>
      <c r="G3804" t="s">
        <v>2310</v>
      </c>
      <c r="H3804" s="82" t="s">
        <v>3363</v>
      </c>
      <c r="I3804" t="s">
        <v>59</v>
      </c>
      <c r="J3804" s="82" t="s">
        <v>193</v>
      </c>
      <c r="K3804" t="s">
        <v>64</v>
      </c>
      <c r="L3804" t="s">
        <v>65</v>
      </c>
      <c r="M3804" s="82" t="s">
        <v>499</v>
      </c>
      <c r="N3804" t="s">
        <v>500</v>
      </c>
      <c r="O3804" s="82" t="s">
        <v>501</v>
      </c>
      <c r="P3804" s="82" t="s">
        <v>1524</v>
      </c>
      <c r="Q3804" s="82" t="s">
        <v>3686</v>
      </c>
      <c r="R3804" t="s">
        <v>131</v>
      </c>
      <c r="S3804" s="83">
        <v>0</v>
      </c>
      <c r="T3804" s="83">
        <v>101.4</v>
      </c>
      <c r="U3804" s="83">
        <v>-101.4</v>
      </c>
      <c r="V3804" s="83">
        <v>0</v>
      </c>
      <c r="W3804" s="83">
        <v>0</v>
      </c>
      <c r="X3804" s="83">
        <v>0.78106280153554408</v>
      </c>
      <c r="Y3804">
        <v>0</v>
      </c>
      <c r="Z3804" s="83">
        <v>-10.14</v>
      </c>
      <c r="AA3804" s="83">
        <v>-9.3589371984644565</v>
      </c>
    </row>
    <row r="3805" spans="1:27" x14ac:dyDescent="0.25">
      <c r="A3805" s="82" t="s">
        <v>1529</v>
      </c>
      <c r="B3805" s="82" t="s">
        <v>1529</v>
      </c>
      <c r="C3805" t="s">
        <v>3360</v>
      </c>
      <c r="D3805" s="82" t="s">
        <v>3256</v>
      </c>
      <c r="E3805" t="s">
        <v>3361</v>
      </c>
      <c r="F3805" s="82" t="s">
        <v>3362</v>
      </c>
      <c r="G3805" t="s">
        <v>2310</v>
      </c>
      <c r="H3805" s="82" t="s">
        <v>3363</v>
      </c>
      <c r="I3805" t="s">
        <v>44</v>
      </c>
      <c r="J3805" s="82" t="s">
        <v>45</v>
      </c>
      <c r="K3805" t="s">
        <v>46</v>
      </c>
      <c r="L3805" t="s">
        <v>47</v>
      </c>
      <c r="M3805" s="82" t="s">
        <v>506</v>
      </c>
      <c r="N3805" t="s">
        <v>507</v>
      </c>
      <c r="O3805" s="82" t="s">
        <v>508</v>
      </c>
      <c r="P3805" s="82" t="s">
        <v>768</v>
      </c>
      <c r="Q3805" s="82" t="s">
        <v>769</v>
      </c>
      <c r="R3805" t="s">
        <v>131</v>
      </c>
      <c r="S3805" s="83">
        <v>0</v>
      </c>
      <c r="T3805" s="83">
        <v>10.5</v>
      </c>
      <c r="U3805" s="83">
        <v>-10.5</v>
      </c>
      <c r="V3805" s="83">
        <v>0</v>
      </c>
      <c r="W3805" s="83">
        <v>0</v>
      </c>
      <c r="X3805" s="83">
        <v>8.0879284182674677E-2</v>
      </c>
      <c r="Y3805">
        <v>0</v>
      </c>
      <c r="Z3805" s="83">
        <v>-1.05</v>
      </c>
      <c r="AA3805" s="83">
        <v>-0.9691207158173254</v>
      </c>
    </row>
    <row r="3806" spans="1:27" x14ac:dyDescent="0.25">
      <c r="A3806" s="82" t="s">
        <v>1529</v>
      </c>
      <c r="B3806" s="82" t="s">
        <v>1529</v>
      </c>
      <c r="C3806" t="s">
        <v>3360</v>
      </c>
      <c r="D3806" s="82" t="s">
        <v>3256</v>
      </c>
      <c r="E3806" t="s">
        <v>3361</v>
      </c>
      <c r="F3806" s="82" t="s">
        <v>3362</v>
      </c>
      <c r="G3806" t="s">
        <v>2310</v>
      </c>
      <c r="H3806" s="82" t="s">
        <v>3363</v>
      </c>
      <c r="I3806" t="s">
        <v>44</v>
      </c>
      <c r="J3806" s="82" t="s">
        <v>45</v>
      </c>
      <c r="K3806" t="s">
        <v>46</v>
      </c>
      <c r="L3806" t="s">
        <v>47</v>
      </c>
      <c r="M3806" s="82" t="s">
        <v>506</v>
      </c>
      <c r="N3806" t="s">
        <v>507</v>
      </c>
      <c r="O3806" s="82" t="s">
        <v>508</v>
      </c>
      <c r="P3806" s="82" t="s">
        <v>760</v>
      </c>
      <c r="Q3806" s="82" t="s">
        <v>761</v>
      </c>
      <c r="R3806" t="s">
        <v>131</v>
      </c>
      <c r="S3806" s="83">
        <v>0</v>
      </c>
      <c r="T3806" s="83">
        <v>10.199999999999999</v>
      </c>
      <c r="U3806" s="83">
        <v>-10.199999999999999</v>
      </c>
      <c r="V3806" s="83">
        <v>0</v>
      </c>
      <c r="W3806" s="83">
        <v>0</v>
      </c>
      <c r="X3806" s="83">
        <v>7.8568447491741106E-2</v>
      </c>
      <c r="Y3806">
        <v>0</v>
      </c>
      <c r="Z3806" s="83">
        <v>-1.02</v>
      </c>
      <c r="AA3806" s="83">
        <v>-0.94143155250825894</v>
      </c>
    </row>
    <row r="3807" spans="1:27" x14ac:dyDescent="0.25">
      <c r="A3807" s="82" t="s">
        <v>1529</v>
      </c>
      <c r="B3807" s="82" t="s">
        <v>1529</v>
      </c>
      <c r="C3807" t="s">
        <v>3360</v>
      </c>
      <c r="D3807" s="82" t="s">
        <v>3256</v>
      </c>
      <c r="E3807" t="s">
        <v>3361</v>
      </c>
      <c r="F3807" s="82" t="s">
        <v>3362</v>
      </c>
      <c r="G3807" t="s">
        <v>2310</v>
      </c>
      <c r="H3807" s="82" t="s">
        <v>3363</v>
      </c>
      <c r="I3807" t="s">
        <v>44</v>
      </c>
      <c r="J3807" s="82" t="s">
        <v>45</v>
      </c>
      <c r="K3807" t="s">
        <v>46</v>
      </c>
      <c r="L3807" t="s">
        <v>47</v>
      </c>
      <c r="M3807" s="82" t="s">
        <v>506</v>
      </c>
      <c r="N3807" t="s">
        <v>507</v>
      </c>
      <c r="O3807" s="82" t="s">
        <v>508</v>
      </c>
      <c r="P3807" s="82" t="s">
        <v>758</v>
      </c>
      <c r="Q3807" s="82" t="s">
        <v>759</v>
      </c>
      <c r="R3807" t="s">
        <v>131</v>
      </c>
      <c r="S3807" s="83">
        <v>0</v>
      </c>
      <c r="T3807" s="83">
        <v>52</v>
      </c>
      <c r="U3807" s="83">
        <v>-52</v>
      </c>
      <c r="V3807" s="83">
        <v>0</v>
      </c>
      <c r="W3807" s="83">
        <v>0</v>
      </c>
      <c r="X3807" s="83">
        <v>0.40054502642848411</v>
      </c>
      <c r="Y3807">
        <v>0</v>
      </c>
      <c r="Z3807" s="83">
        <v>-5.2</v>
      </c>
      <c r="AA3807" s="83">
        <v>-4.7994549735715157</v>
      </c>
    </row>
    <row r="3808" spans="1:27" x14ac:dyDescent="0.25">
      <c r="A3808" s="82" t="s">
        <v>1529</v>
      </c>
      <c r="B3808" s="82" t="s">
        <v>1529</v>
      </c>
      <c r="C3808" t="s">
        <v>3360</v>
      </c>
      <c r="D3808" s="82" t="s">
        <v>3256</v>
      </c>
      <c r="E3808" t="s">
        <v>3361</v>
      </c>
      <c r="F3808" s="82" t="s">
        <v>3362</v>
      </c>
      <c r="G3808" t="s">
        <v>2310</v>
      </c>
      <c r="H3808" s="82" t="s">
        <v>3363</v>
      </c>
      <c r="I3808" t="s">
        <v>44</v>
      </c>
      <c r="J3808" s="82" t="s">
        <v>45</v>
      </c>
      <c r="K3808" t="s">
        <v>46</v>
      </c>
      <c r="L3808" t="s">
        <v>47</v>
      </c>
      <c r="M3808" s="82" t="s">
        <v>320</v>
      </c>
      <c r="N3808" t="s">
        <v>1074</v>
      </c>
      <c r="O3808" s="82" t="s">
        <v>1208</v>
      </c>
      <c r="P3808" s="82" t="s">
        <v>2572</v>
      </c>
      <c r="Q3808" s="82" t="s">
        <v>2573</v>
      </c>
      <c r="R3808" t="s">
        <v>131</v>
      </c>
      <c r="S3808" s="83">
        <v>0</v>
      </c>
      <c r="T3808" s="83">
        <v>372</v>
      </c>
      <c r="U3808" s="83">
        <v>-372</v>
      </c>
      <c r="V3808" s="83">
        <v>0</v>
      </c>
      <c r="W3808" s="83">
        <v>0</v>
      </c>
      <c r="X3808" s="83">
        <v>2.8654374967576168</v>
      </c>
      <c r="Y3808">
        <v>0</v>
      </c>
      <c r="Z3808" s="83">
        <v>-37.200000000000003</v>
      </c>
      <c r="AA3808" s="83">
        <v>-34.334562503242388</v>
      </c>
    </row>
    <row r="3809" spans="1:27" x14ac:dyDescent="0.25">
      <c r="A3809" s="82" t="s">
        <v>1529</v>
      </c>
      <c r="B3809" s="82" t="s">
        <v>1529</v>
      </c>
      <c r="C3809" t="s">
        <v>3360</v>
      </c>
      <c r="D3809" s="82" t="s">
        <v>3256</v>
      </c>
      <c r="E3809" t="s">
        <v>3361</v>
      </c>
      <c r="F3809" s="82" t="s">
        <v>3362</v>
      </c>
      <c r="G3809" t="s">
        <v>2310</v>
      </c>
      <c r="H3809" s="82" t="s">
        <v>3363</v>
      </c>
      <c r="I3809" t="s">
        <v>44</v>
      </c>
      <c r="J3809" s="82" t="s">
        <v>45</v>
      </c>
      <c r="K3809" t="s">
        <v>46</v>
      </c>
      <c r="L3809" t="s">
        <v>47</v>
      </c>
      <c r="M3809" s="82" t="s">
        <v>320</v>
      </c>
      <c r="N3809" t="s">
        <v>800</v>
      </c>
      <c r="O3809" s="82" t="s">
        <v>801</v>
      </c>
      <c r="P3809" s="82" t="s">
        <v>1212</v>
      </c>
      <c r="Q3809" s="82" t="s">
        <v>1081</v>
      </c>
      <c r="R3809" t="s">
        <v>131</v>
      </c>
      <c r="S3809" s="83">
        <v>0</v>
      </c>
      <c r="T3809" s="83">
        <v>540</v>
      </c>
      <c r="U3809" s="83">
        <v>-540</v>
      </c>
      <c r="V3809" s="83">
        <v>0</v>
      </c>
      <c r="W3809" s="83">
        <v>0</v>
      </c>
      <c r="X3809" s="83">
        <v>4.1595060436804117</v>
      </c>
      <c r="Y3809">
        <v>0</v>
      </c>
      <c r="Z3809" s="83">
        <v>-54</v>
      </c>
      <c r="AA3809" s="83">
        <v>-49.840493956319591</v>
      </c>
    </row>
    <row r="3810" spans="1:27" x14ac:dyDescent="0.25">
      <c r="A3810" s="82" t="s">
        <v>1529</v>
      </c>
      <c r="B3810" s="82" t="s">
        <v>1529</v>
      </c>
      <c r="C3810" t="s">
        <v>3360</v>
      </c>
      <c r="D3810" s="82" t="s">
        <v>3256</v>
      </c>
      <c r="E3810" t="s">
        <v>3361</v>
      </c>
      <c r="F3810" s="82" t="s">
        <v>3362</v>
      </c>
      <c r="G3810" t="s">
        <v>2310</v>
      </c>
      <c r="H3810" s="82" t="s">
        <v>3363</v>
      </c>
      <c r="I3810" t="s">
        <v>44</v>
      </c>
      <c r="J3810" s="82" t="s">
        <v>45</v>
      </c>
      <c r="K3810" t="s">
        <v>46</v>
      </c>
      <c r="L3810" t="s">
        <v>47</v>
      </c>
      <c r="M3810" s="82" t="s">
        <v>320</v>
      </c>
      <c r="N3810" t="s">
        <v>800</v>
      </c>
      <c r="O3810" s="82" t="s">
        <v>801</v>
      </c>
      <c r="P3810" s="82" t="s">
        <v>2351</v>
      </c>
      <c r="Q3810" s="82" t="s">
        <v>1083</v>
      </c>
      <c r="R3810" t="s">
        <v>131</v>
      </c>
      <c r="S3810" s="83">
        <v>0</v>
      </c>
      <c r="T3810" s="83">
        <v>255</v>
      </c>
      <c r="U3810" s="83">
        <v>-255</v>
      </c>
      <c r="V3810" s="83">
        <v>0</v>
      </c>
      <c r="W3810" s="83">
        <v>0</v>
      </c>
      <c r="X3810" s="83">
        <v>1.9642111872935275</v>
      </c>
      <c r="Y3810">
        <v>0</v>
      </c>
      <c r="Z3810" s="83">
        <v>-25.5</v>
      </c>
      <c r="AA3810" s="83">
        <v>-23.535788812706471</v>
      </c>
    </row>
    <row r="3811" spans="1:27" x14ac:dyDescent="0.25">
      <c r="A3811" s="82" t="s">
        <v>1529</v>
      </c>
      <c r="B3811" s="82" t="s">
        <v>1529</v>
      </c>
      <c r="C3811" t="s">
        <v>3360</v>
      </c>
      <c r="D3811" s="82" t="s">
        <v>3256</v>
      </c>
      <c r="E3811" t="s">
        <v>3361</v>
      </c>
      <c r="F3811" s="82" t="s">
        <v>3362</v>
      </c>
      <c r="G3811" t="s">
        <v>2310</v>
      </c>
      <c r="H3811" s="82" t="s">
        <v>3363</v>
      </c>
      <c r="I3811" t="s">
        <v>44</v>
      </c>
      <c r="J3811" s="82" t="s">
        <v>45</v>
      </c>
      <c r="K3811" t="s">
        <v>46</v>
      </c>
      <c r="L3811" t="s">
        <v>47</v>
      </c>
      <c r="M3811" s="82" t="s">
        <v>320</v>
      </c>
      <c r="N3811" t="s">
        <v>941</v>
      </c>
      <c r="O3811" s="82" t="s">
        <v>1071</v>
      </c>
      <c r="P3811" s="82" t="s">
        <v>1072</v>
      </c>
      <c r="Q3811" s="82" t="s">
        <v>1073</v>
      </c>
      <c r="R3811" t="s">
        <v>131</v>
      </c>
      <c r="S3811" s="83">
        <v>0</v>
      </c>
      <c r="T3811" s="83">
        <v>32.630000000000003</v>
      </c>
      <c r="U3811" s="83">
        <v>-32.630000000000003</v>
      </c>
      <c r="V3811" s="83">
        <v>0</v>
      </c>
      <c r="W3811" s="83">
        <v>0</v>
      </c>
      <c r="X3811" s="83">
        <v>0.25134200408387375</v>
      </c>
      <c r="Y3811">
        <v>0</v>
      </c>
      <c r="Z3811" s="83">
        <v>-3.2630000000000003</v>
      </c>
      <c r="AA3811" s="83">
        <v>-3.0116579959161265</v>
      </c>
    </row>
    <row r="3812" spans="1:27" x14ac:dyDescent="0.25">
      <c r="A3812" s="82" t="s">
        <v>1529</v>
      </c>
      <c r="B3812" s="82" t="s">
        <v>1529</v>
      </c>
      <c r="C3812" t="s">
        <v>3360</v>
      </c>
      <c r="D3812" s="82" t="s">
        <v>3256</v>
      </c>
      <c r="E3812" t="s">
        <v>3361</v>
      </c>
      <c r="F3812" s="82" t="s">
        <v>3362</v>
      </c>
      <c r="G3812" t="s">
        <v>2310</v>
      </c>
      <c r="H3812" s="82" t="s">
        <v>3363</v>
      </c>
      <c r="I3812" t="s">
        <v>44</v>
      </c>
      <c r="J3812" s="82" t="s">
        <v>45</v>
      </c>
      <c r="K3812" t="s">
        <v>100</v>
      </c>
      <c r="L3812" t="s">
        <v>101</v>
      </c>
      <c r="M3812" s="82" t="s">
        <v>401</v>
      </c>
      <c r="N3812" t="s">
        <v>866</v>
      </c>
      <c r="O3812" s="82" t="s">
        <v>403</v>
      </c>
      <c r="P3812" s="82" t="s">
        <v>1736</v>
      </c>
      <c r="Q3812" s="82" t="s">
        <v>1737</v>
      </c>
      <c r="R3812" t="s">
        <v>131</v>
      </c>
      <c r="S3812" s="83">
        <v>0</v>
      </c>
      <c r="T3812" s="83">
        <v>366.4</v>
      </c>
      <c r="U3812" s="83">
        <v>-366.4</v>
      </c>
      <c r="V3812" s="83">
        <v>0</v>
      </c>
      <c r="W3812" s="83">
        <v>0</v>
      </c>
      <c r="X3812" s="83">
        <v>2.822301878526857</v>
      </c>
      <c r="Y3812">
        <v>0</v>
      </c>
      <c r="Z3812" s="83">
        <v>-36.64</v>
      </c>
      <c r="AA3812" s="83">
        <v>-33.817698121473143</v>
      </c>
    </row>
    <row r="3813" spans="1:27" x14ac:dyDescent="0.25">
      <c r="A3813" s="82" t="s">
        <v>1529</v>
      </c>
      <c r="B3813" s="82" t="s">
        <v>1529</v>
      </c>
      <c r="C3813" t="s">
        <v>3360</v>
      </c>
      <c r="D3813" s="82" t="s">
        <v>3256</v>
      </c>
      <c r="E3813" t="s">
        <v>3361</v>
      </c>
      <c r="F3813" s="82" t="s">
        <v>3362</v>
      </c>
      <c r="G3813" t="s">
        <v>2310</v>
      </c>
      <c r="H3813" s="82" t="s">
        <v>3363</v>
      </c>
      <c r="I3813" t="s">
        <v>44</v>
      </c>
      <c r="J3813" s="82" t="s">
        <v>45</v>
      </c>
      <c r="K3813" t="s">
        <v>100</v>
      </c>
      <c r="L3813" t="s">
        <v>101</v>
      </c>
      <c r="M3813" s="82" t="s">
        <v>401</v>
      </c>
      <c r="N3813" t="s">
        <v>402</v>
      </c>
      <c r="O3813" s="82" t="s">
        <v>403</v>
      </c>
      <c r="P3813" s="82" t="s">
        <v>1418</v>
      </c>
      <c r="Q3813" s="82" t="s">
        <v>1419</v>
      </c>
      <c r="R3813" t="s">
        <v>131</v>
      </c>
      <c r="S3813" s="83">
        <v>33.36</v>
      </c>
      <c r="T3813" s="83">
        <v>166.8</v>
      </c>
      <c r="U3813" s="83">
        <v>-133.44</v>
      </c>
      <c r="V3813" s="83">
        <v>0</v>
      </c>
      <c r="W3813" s="83">
        <v>0</v>
      </c>
      <c r="X3813" s="83">
        <v>1.2848252001590605</v>
      </c>
      <c r="Y3813">
        <v>0</v>
      </c>
      <c r="Z3813" s="83">
        <v>-13.344000000000003</v>
      </c>
      <c r="AA3813" s="83">
        <v>-12.059174799840942</v>
      </c>
    </row>
    <row r="3814" spans="1:27" x14ac:dyDescent="0.25">
      <c r="A3814" s="82" t="s">
        <v>1529</v>
      </c>
      <c r="B3814" s="82" t="s">
        <v>1529</v>
      </c>
      <c r="C3814" t="s">
        <v>3360</v>
      </c>
      <c r="D3814" s="82" t="s">
        <v>3256</v>
      </c>
      <c r="E3814" t="s">
        <v>3361</v>
      </c>
      <c r="F3814" s="82" t="s">
        <v>3362</v>
      </c>
      <c r="G3814" t="s">
        <v>2310</v>
      </c>
      <c r="H3814" s="82" t="s">
        <v>3363</v>
      </c>
      <c r="I3814" t="s">
        <v>44</v>
      </c>
      <c r="J3814" s="82" t="s">
        <v>45</v>
      </c>
      <c r="K3814" t="s">
        <v>102</v>
      </c>
      <c r="L3814" t="s">
        <v>103</v>
      </c>
      <c r="M3814" s="82" t="s">
        <v>516</v>
      </c>
      <c r="N3814" t="s">
        <v>867</v>
      </c>
      <c r="O3814" s="82" t="s">
        <v>868</v>
      </c>
      <c r="P3814" s="82" t="s">
        <v>869</v>
      </c>
      <c r="Q3814" s="82" t="s">
        <v>870</v>
      </c>
      <c r="R3814" t="s">
        <v>131</v>
      </c>
      <c r="S3814" s="83">
        <v>0</v>
      </c>
      <c r="T3814" s="83">
        <v>684</v>
      </c>
      <c r="U3814" s="83">
        <v>-684</v>
      </c>
      <c r="V3814" s="83">
        <v>0</v>
      </c>
      <c r="W3814" s="83">
        <v>0</v>
      </c>
      <c r="X3814" s="83">
        <v>5.2687076553285213</v>
      </c>
      <c r="Y3814">
        <v>0</v>
      </c>
      <c r="Z3814" s="83">
        <v>-68.400000000000006</v>
      </c>
      <c r="AA3814" s="83">
        <v>-63.131292344671486</v>
      </c>
    </row>
    <row r="3815" spans="1:27" x14ac:dyDescent="0.25">
      <c r="A3815" s="82" t="s">
        <v>1529</v>
      </c>
      <c r="B3815" s="82" t="s">
        <v>1529</v>
      </c>
      <c r="C3815" t="s">
        <v>3364</v>
      </c>
      <c r="D3815" s="82" t="s">
        <v>2723</v>
      </c>
      <c r="E3815" t="s">
        <v>3365</v>
      </c>
      <c r="F3815" s="82" t="s">
        <v>2745</v>
      </c>
      <c r="G3815" t="s">
        <v>2310</v>
      </c>
      <c r="H3815" s="82" t="s">
        <v>3065</v>
      </c>
      <c r="I3815" t="s">
        <v>68</v>
      </c>
      <c r="J3815" s="82" t="s">
        <v>80</v>
      </c>
      <c r="K3815" t="s">
        <v>81</v>
      </c>
      <c r="L3815" t="s">
        <v>82</v>
      </c>
      <c r="M3815" s="82" t="s">
        <v>848</v>
      </c>
      <c r="N3815" t="s">
        <v>3684</v>
      </c>
      <c r="O3815" s="82" t="s">
        <v>1131</v>
      </c>
      <c r="P3815" s="82" t="s">
        <v>1785</v>
      </c>
      <c r="Q3815" s="82" t="s">
        <v>1786</v>
      </c>
      <c r="R3815" t="s">
        <v>131</v>
      </c>
      <c r="S3815" s="83">
        <v>285</v>
      </c>
      <c r="T3815" s="83">
        <v>0</v>
      </c>
      <c r="U3815" s="83">
        <v>285</v>
      </c>
      <c r="V3815" s="83">
        <v>0</v>
      </c>
      <c r="W3815" s="83">
        <v>0</v>
      </c>
      <c r="X3815" s="83">
        <v>0</v>
      </c>
      <c r="Y3815">
        <v>0</v>
      </c>
      <c r="Z3815" s="83">
        <v>28.5</v>
      </c>
      <c r="AA3815" s="83">
        <v>28.5</v>
      </c>
    </row>
    <row r="3816" spans="1:27" x14ac:dyDescent="0.25">
      <c r="A3816" s="82" t="s">
        <v>1529</v>
      </c>
      <c r="B3816" s="82" t="s">
        <v>1529</v>
      </c>
      <c r="C3816" t="s">
        <v>3364</v>
      </c>
      <c r="D3816" s="82" t="s">
        <v>2723</v>
      </c>
      <c r="E3816" t="s">
        <v>3365</v>
      </c>
      <c r="F3816" s="82" t="s">
        <v>2745</v>
      </c>
      <c r="G3816" t="s">
        <v>2310</v>
      </c>
      <c r="H3816" s="82" t="s">
        <v>3065</v>
      </c>
      <c r="I3816" t="s">
        <v>68</v>
      </c>
      <c r="J3816" s="82" t="s">
        <v>80</v>
      </c>
      <c r="K3816" t="s">
        <v>81</v>
      </c>
      <c r="L3816" t="s">
        <v>82</v>
      </c>
      <c r="M3816" s="82" t="s">
        <v>369</v>
      </c>
      <c r="N3816" t="s">
        <v>370</v>
      </c>
      <c r="O3816" s="82" t="s">
        <v>1128</v>
      </c>
      <c r="P3816" s="82" t="s">
        <v>2751</v>
      </c>
      <c r="Q3816" s="82" t="s">
        <v>2752</v>
      </c>
      <c r="R3816" t="s">
        <v>131</v>
      </c>
      <c r="S3816" s="83">
        <v>0</v>
      </c>
      <c r="T3816" s="83">
        <v>867.68</v>
      </c>
      <c r="U3816" s="83">
        <v>-867.68</v>
      </c>
      <c r="V3816" s="83">
        <v>0</v>
      </c>
      <c r="W3816" s="83">
        <v>0</v>
      </c>
      <c r="X3816" s="83">
        <v>6.683555933297443</v>
      </c>
      <c r="Y3816">
        <v>0</v>
      </c>
      <c r="Z3816" s="83">
        <v>-86.768000000000001</v>
      </c>
      <c r="AA3816" s="83">
        <v>-80.084444066702559</v>
      </c>
    </row>
    <row r="3817" spans="1:27" x14ac:dyDescent="0.25">
      <c r="A3817" s="82" t="s">
        <v>1529</v>
      </c>
      <c r="B3817" s="82" t="s">
        <v>1529</v>
      </c>
      <c r="C3817" t="s">
        <v>3364</v>
      </c>
      <c r="D3817" s="82" t="s">
        <v>2723</v>
      </c>
      <c r="E3817" t="s">
        <v>3365</v>
      </c>
      <c r="F3817" s="82" t="s">
        <v>2745</v>
      </c>
      <c r="G3817" t="s">
        <v>2310</v>
      </c>
      <c r="H3817" s="82" t="s">
        <v>3065</v>
      </c>
      <c r="I3817" t="s">
        <v>68</v>
      </c>
      <c r="J3817" s="82" t="s">
        <v>80</v>
      </c>
      <c r="K3817" t="s">
        <v>81</v>
      </c>
      <c r="L3817" t="s">
        <v>82</v>
      </c>
      <c r="M3817" s="82" t="s">
        <v>369</v>
      </c>
      <c r="N3817" t="s">
        <v>370</v>
      </c>
      <c r="O3817" s="82" t="s">
        <v>1128</v>
      </c>
      <c r="P3817" s="82" t="s">
        <v>3674</v>
      </c>
      <c r="Q3817" s="82" t="s">
        <v>3675</v>
      </c>
      <c r="R3817" t="s">
        <v>131</v>
      </c>
      <c r="S3817" s="83">
        <v>0</v>
      </c>
      <c r="T3817" s="83">
        <v>268.07</v>
      </c>
      <c r="U3817" s="83">
        <v>-268.07</v>
      </c>
      <c r="V3817" s="83">
        <v>0</v>
      </c>
      <c r="W3817" s="83">
        <v>0</v>
      </c>
      <c r="X3817" s="83">
        <v>2.0648866391285332</v>
      </c>
      <c r="Y3817">
        <v>0</v>
      </c>
      <c r="Z3817" s="83">
        <v>-26.807000000000002</v>
      </c>
      <c r="AA3817" s="83">
        <v>-24.742113360871468</v>
      </c>
    </row>
    <row r="3818" spans="1:27" x14ac:dyDescent="0.25">
      <c r="A3818" s="82" t="s">
        <v>1529</v>
      </c>
      <c r="B3818" s="82" t="s">
        <v>1529</v>
      </c>
      <c r="C3818" t="s">
        <v>3364</v>
      </c>
      <c r="D3818" s="82" t="s">
        <v>2723</v>
      </c>
      <c r="E3818" t="s">
        <v>3365</v>
      </c>
      <c r="F3818" s="82" t="s">
        <v>2745</v>
      </c>
      <c r="G3818" t="s">
        <v>2310</v>
      </c>
      <c r="H3818" s="82" t="s">
        <v>3065</v>
      </c>
      <c r="I3818" t="s">
        <v>68</v>
      </c>
      <c r="J3818" s="82" t="s">
        <v>80</v>
      </c>
      <c r="K3818" t="s">
        <v>81</v>
      </c>
      <c r="L3818" t="s">
        <v>82</v>
      </c>
      <c r="M3818" s="82" t="s">
        <v>369</v>
      </c>
      <c r="N3818" t="s">
        <v>370</v>
      </c>
      <c r="O3818" s="82" t="s">
        <v>1128</v>
      </c>
      <c r="P3818" s="82" t="s">
        <v>3676</v>
      </c>
      <c r="Q3818" s="82" t="s">
        <v>3677</v>
      </c>
      <c r="R3818" t="s">
        <v>131</v>
      </c>
      <c r="S3818" s="83">
        <v>0</v>
      </c>
      <c r="T3818" s="83">
        <v>493.78</v>
      </c>
      <c r="U3818" s="83">
        <v>-493.78</v>
      </c>
      <c r="V3818" s="83">
        <v>0</v>
      </c>
      <c r="W3818" s="83">
        <v>0</v>
      </c>
      <c r="X3818" s="83">
        <v>3.8034831374972469</v>
      </c>
      <c r="Y3818">
        <v>0</v>
      </c>
      <c r="Z3818" s="83">
        <v>-49.378</v>
      </c>
      <c r="AA3818" s="83">
        <v>-45.574516862502755</v>
      </c>
    </row>
    <row r="3819" spans="1:27" x14ac:dyDescent="0.25">
      <c r="A3819" s="82" t="s">
        <v>1529</v>
      </c>
      <c r="B3819" s="82" t="s">
        <v>1529</v>
      </c>
      <c r="C3819" t="s">
        <v>3364</v>
      </c>
      <c r="D3819" s="82" t="s">
        <v>2723</v>
      </c>
      <c r="E3819" t="s">
        <v>3365</v>
      </c>
      <c r="F3819" s="82" t="s">
        <v>2745</v>
      </c>
      <c r="G3819" t="s">
        <v>2310</v>
      </c>
      <c r="H3819" s="82" t="s">
        <v>3065</v>
      </c>
      <c r="I3819" t="s">
        <v>68</v>
      </c>
      <c r="J3819" s="82" t="s">
        <v>80</v>
      </c>
      <c r="K3819" t="s">
        <v>81</v>
      </c>
      <c r="L3819" t="s">
        <v>82</v>
      </c>
      <c r="M3819" s="82" t="s">
        <v>369</v>
      </c>
      <c r="N3819" t="s">
        <v>370</v>
      </c>
      <c r="O3819" s="82" t="s">
        <v>1128</v>
      </c>
      <c r="P3819" s="82" t="s">
        <v>4082</v>
      </c>
      <c r="Q3819" s="82" t="s">
        <v>4083</v>
      </c>
      <c r="R3819" t="s">
        <v>131</v>
      </c>
      <c r="S3819" s="83">
        <v>0</v>
      </c>
      <c r="T3819" s="83">
        <v>246.86</v>
      </c>
      <c r="U3819" s="83">
        <v>-246.86</v>
      </c>
      <c r="V3819" s="83">
        <v>0</v>
      </c>
      <c r="W3819" s="83">
        <v>0</v>
      </c>
      <c r="X3819" s="83">
        <v>1.9015104850795304</v>
      </c>
      <c r="Y3819">
        <v>0</v>
      </c>
      <c r="Z3819" s="83">
        <v>-24.686000000000003</v>
      </c>
      <c r="AA3819" s="83">
        <v>-22.784489514920473</v>
      </c>
    </row>
    <row r="3820" spans="1:27" x14ac:dyDescent="0.25">
      <c r="A3820" s="82" t="s">
        <v>1529</v>
      </c>
      <c r="B3820" s="82" t="s">
        <v>1529</v>
      </c>
      <c r="C3820" t="s">
        <v>3364</v>
      </c>
      <c r="D3820" s="82" t="s">
        <v>2723</v>
      </c>
      <c r="E3820" t="s">
        <v>3365</v>
      </c>
      <c r="F3820" s="82" t="s">
        <v>2745</v>
      </c>
      <c r="G3820" t="s">
        <v>2310</v>
      </c>
      <c r="H3820" s="82" t="s">
        <v>3065</v>
      </c>
      <c r="I3820" t="s">
        <v>68</v>
      </c>
      <c r="J3820" s="82" t="s">
        <v>80</v>
      </c>
      <c r="K3820" t="s">
        <v>81</v>
      </c>
      <c r="L3820" t="s">
        <v>82</v>
      </c>
      <c r="M3820" s="82" t="s">
        <v>369</v>
      </c>
      <c r="N3820" t="s">
        <v>2356</v>
      </c>
      <c r="O3820" s="82" t="s">
        <v>2357</v>
      </c>
      <c r="P3820" s="82" t="s">
        <v>2608</v>
      </c>
      <c r="Q3820" s="82" t="s">
        <v>2609</v>
      </c>
      <c r="R3820" t="s">
        <v>131</v>
      </c>
      <c r="S3820" s="83">
        <v>520</v>
      </c>
      <c r="T3820" s="83">
        <v>0</v>
      </c>
      <c r="U3820" s="83">
        <v>520</v>
      </c>
      <c r="V3820" s="83">
        <v>0</v>
      </c>
      <c r="W3820" s="83">
        <v>0</v>
      </c>
      <c r="X3820" s="83">
        <v>0</v>
      </c>
      <c r="Y3820">
        <v>0</v>
      </c>
      <c r="Z3820" s="83">
        <v>52</v>
      </c>
      <c r="AA3820" s="83">
        <v>52</v>
      </c>
    </row>
    <row r="3821" spans="1:27" x14ac:dyDescent="0.25">
      <c r="A3821" s="82" t="s">
        <v>1529</v>
      </c>
      <c r="B3821" s="82" t="s">
        <v>1529</v>
      </c>
      <c r="C3821" t="s">
        <v>3364</v>
      </c>
      <c r="D3821" s="82" t="s">
        <v>2723</v>
      </c>
      <c r="E3821" t="s">
        <v>3365</v>
      </c>
      <c r="F3821" s="82" t="s">
        <v>2745</v>
      </c>
      <c r="G3821" t="s">
        <v>2310</v>
      </c>
      <c r="H3821" s="82" t="s">
        <v>3065</v>
      </c>
      <c r="I3821" t="s">
        <v>68</v>
      </c>
      <c r="J3821" s="82" t="s">
        <v>77</v>
      </c>
      <c r="K3821" t="s">
        <v>78</v>
      </c>
      <c r="L3821" t="s">
        <v>79</v>
      </c>
      <c r="M3821" s="82" t="s">
        <v>790</v>
      </c>
      <c r="N3821" t="s">
        <v>791</v>
      </c>
      <c r="O3821" s="82" t="s">
        <v>821</v>
      </c>
      <c r="P3821" s="82" t="s">
        <v>1002</v>
      </c>
      <c r="Q3821" s="82" t="s">
        <v>1003</v>
      </c>
      <c r="R3821" t="s">
        <v>131</v>
      </c>
      <c r="S3821" s="83">
        <v>780.75</v>
      </c>
      <c r="T3821" s="83">
        <v>0</v>
      </c>
      <c r="U3821" s="83">
        <v>780.75</v>
      </c>
      <c r="V3821" s="83">
        <v>0</v>
      </c>
      <c r="W3821" s="83">
        <v>0</v>
      </c>
      <c r="X3821" s="83">
        <v>0</v>
      </c>
      <c r="Y3821">
        <v>0</v>
      </c>
      <c r="Z3821" s="83">
        <v>78.075000000000003</v>
      </c>
      <c r="AA3821" s="83">
        <v>78.075000000000003</v>
      </c>
    </row>
    <row r="3822" spans="1:27" x14ac:dyDescent="0.25">
      <c r="A3822" s="82" t="s">
        <v>1529</v>
      </c>
      <c r="B3822" s="82" t="s">
        <v>1529</v>
      </c>
      <c r="C3822" t="s">
        <v>3364</v>
      </c>
      <c r="D3822" s="82" t="s">
        <v>2723</v>
      </c>
      <c r="E3822" t="s">
        <v>3365</v>
      </c>
      <c r="F3822" s="82" t="s">
        <v>2745</v>
      </c>
      <c r="G3822" t="s">
        <v>2310</v>
      </c>
      <c r="H3822" s="82" t="s">
        <v>3065</v>
      </c>
      <c r="I3822" t="s">
        <v>68</v>
      </c>
      <c r="J3822" s="82" t="s">
        <v>69</v>
      </c>
      <c r="K3822" t="s">
        <v>73</v>
      </c>
      <c r="L3822" t="s">
        <v>74</v>
      </c>
      <c r="M3822" s="82" t="s">
        <v>629</v>
      </c>
      <c r="N3822" t="s">
        <v>2183</v>
      </c>
      <c r="O3822" s="82" t="s">
        <v>1467</v>
      </c>
      <c r="P3822" s="82" t="s">
        <v>2184</v>
      </c>
      <c r="Q3822" s="82" t="s">
        <v>2185</v>
      </c>
      <c r="R3822" t="s">
        <v>72</v>
      </c>
      <c r="S3822" s="83">
        <v>163.6</v>
      </c>
      <c r="T3822" s="83">
        <v>0</v>
      </c>
      <c r="U3822" s="83">
        <v>163.6</v>
      </c>
      <c r="V3822" s="83">
        <v>0</v>
      </c>
      <c r="W3822" s="83">
        <v>0</v>
      </c>
      <c r="X3822" s="83">
        <v>0</v>
      </c>
      <c r="Y3822">
        <v>0</v>
      </c>
      <c r="Z3822" s="83">
        <v>16.360000000000003</v>
      </c>
      <c r="AA3822" s="83">
        <v>16.360000000000003</v>
      </c>
    </row>
    <row r="3823" spans="1:27" x14ac:dyDescent="0.25">
      <c r="A3823" s="82" t="s">
        <v>1529</v>
      </c>
      <c r="B3823" s="82" t="s">
        <v>1529</v>
      </c>
      <c r="C3823" t="s">
        <v>3364</v>
      </c>
      <c r="D3823" s="82" t="s">
        <v>2723</v>
      </c>
      <c r="E3823" t="s">
        <v>3365</v>
      </c>
      <c r="F3823" s="82" t="s">
        <v>2745</v>
      </c>
      <c r="G3823" t="s">
        <v>2310</v>
      </c>
      <c r="H3823" s="82" t="s">
        <v>3065</v>
      </c>
      <c r="I3823" t="s">
        <v>59</v>
      </c>
      <c r="J3823" s="82" t="s">
        <v>127</v>
      </c>
      <c r="K3823" t="s">
        <v>75</v>
      </c>
      <c r="L3823" t="s">
        <v>76</v>
      </c>
      <c r="M3823" s="82" t="s">
        <v>133</v>
      </c>
      <c r="N3823" t="s">
        <v>149</v>
      </c>
      <c r="O3823" s="82" t="s">
        <v>150</v>
      </c>
      <c r="P3823" s="82" t="s">
        <v>151</v>
      </c>
      <c r="Q3823" s="82" t="s">
        <v>152</v>
      </c>
      <c r="R3823" t="s">
        <v>131</v>
      </c>
      <c r="S3823" s="83">
        <v>0</v>
      </c>
      <c r="T3823" s="83">
        <v>60.25</v>
      </c>
      <c r="U3823" s="83">
        <v>-60.25</v>
      </c>
      <c r="V3823" s="83">
        <v>0</v>
      </c>
      <c r="W3823" s="83">
        <v>0</v>
      </c>
      <c r="X3823" s="83">
        <v>0.46409303542915703</v>
      </c>
      <c r="Y3823">
        <v>0</v>
      </c>
      <c r="Z3823" s="83">
        <v>-6.0250000000000004</v>
      </c>
      <c r="AA3823" s="83">
        <v>-5.5609069645708438</v>
      </c>
    </row>
    <row r="3824" spans="1:27" x14ac:dyDescent="0.25">
      <c r="A3824" s="82" t="s">
        <v>1529</v>
      </c>
      <c r="B3824" s="82" t="s">
        <v>1529</v>
      </c>
      <c r="C3824" t="s">
        <v>3364</v>
      </c>
      <c r="D3824" s="82" t="s">
        <v>2723</v>
      </c>
      <c r="E3824" t="s">
        <v>3365</v>
      </c>
      <c r="F3824" s="82" t="s">
        <v>2745</v>
      </c>
      <c r="G3824" t="s">
        <v>2310</v>
      </c>
      <c r="H3824" s="82" t="s">
        <v>3065</v>
      </c>
      <c r="I3824" t="s">
        <v>59</v>
      </c>
      <c r="J3824" s="82" t="s">
        <v>127</v>
      </c>
      <c r="K3824" t="s">
        <v>75</v>
      </c>
      <c r="L3824" t="s">
        <v>76</v>
      </c>
      <c r="M3824" s="82" t="s">
        <v>133</v>
      </c>
      <c r="N3824" t="s">
        <v>149</v>
      </c>
      <c r="O3824" s="82" t="s">
        <v>150</v>
      </c>
      <c r="P3824" s="82" t="s">
        <v>376</v>
      </c>
      <c r="Q3824" s="82" t="s">
        <v>377</v>
      </c>
      <c r="R3824" t="s">
        <v>131</v>
      </c>
      <c r="S3824" s="83">
        <v>227.85000000000002</v>
      </c>
      <c r="T3824" s="83">
        <v>89.64</v>
      </c>
      <c r="U3824" s="83">
        <v>138.21</v>
      </c>
      <c r="V3824" s="83">
        <v>0</v>
      </c>
      <c r="W3824" s="83">
        <v>0</v>
      </c>
      <c r="X3824" s="83">
        <v>0.69047800325094832</v>
      </c>
      <c r="Y3824">
        <v>0</v>
      </c>
      <c r="Z3824" s="83">
        <v>13.821000000000002</v>
      </c>
      <c r="AA3824" s="83">
        <v>14.511478003250948</v>
      </c>
    </row>
    <row r="3825" spans="1:27" x14ac:dyDescent="0.25">
      <c r="A3825" s="82" t="s">
        <v>1529</v>
      </c>
      <c r="B3825" s="82" t="s">
        <v>1529</v>
      </c>
      <c r="C3825" t="s">
        <v>3364</v>
      </c>
      <c r="D3825" s="82" t="s">
        <v>2723</v>
      </c>
      <c r="E3825" t="s">
        <v>3365</v>
      </c>
      <c r="F3825" s="82" t="s">
        <v>2745</v>
      </c>
      <c r="G3825" t="s">
        <v>2310</v>
      </c>
      <c r="H3825" s="82" t="s">
        <v>3065</v>
      </c>
      <c r="I3825" t="s">
        <v>59</v>
      </c>
      <c r="J3825" s="82" t="s">
        <v>127</v>
      </c>
      <c r="K3825" t="s">
        <v>75</v>
      </c>
      <c r="L3825" t="s">
        <v>76</v>
      </c>
      <c r="M3825" s="82" t="s">
        <v>133</v>
      </c>
      <c r="N3825" t="s">
        <v>149</v>
      </c>
      <c r="O3825" s="82" t="s">
        <v>150</v>
      </c>
      <c r="P3825" s="82" t="s">
        <v>1004</v>
      </c>
      <c r="Q3825" s="82" t="s">
        <v>1005</v>
      </c>
      <c r="R3825" t="s">
        <v>131</v>
      </c>
      <c r="S3825" s="83">
        <v>0</v>
      </c>
      <c r="T3825" s="83">
        <v>0</v>
      </c>
      <c r="U3825" s="83">
        <v>0</v>
      </c>
      <c r="V3825" s="83">
        <v>0</v>
      </c>
      <c r="W3825" s="83">
        <v>0</v>
      </c>
      <c r="X3825" s="83">
        <v>0</v>
      </c>
      <c r="Y3825">
        <v>0</v>
      </c>
      <c r="Z3825" s="83">
        <v>0</v>
      </c>
      <c r="AA3825" s="83">
        <v>0</v>
      </c>
    </row>
    <row r="3826" spans="1:27" x14ac:dyDescent="0.25">
      <c r="A3826" s="82" t="s">
        <v>1529</v>
      </c>
      <c r="B3826" s="82" t="s">
        <v>1529</v>
      </c>
      <c r="C3826" t="s">
        <v>3364</v>
      </c>
      <c r="D3826" s="82" t="s">
        <v>2723</v>
      </c>
      <c r="E3826" t="s">
        <v>3365</v>
      </c>
      <c r="F3826" s="82" t="s">
        <v>2745</v>
      </c>
      <c r="G3826" t="s">
        <v>2310</v>
      </c>
      <c r="H3826" s="82" t="s">
        <v>3065</v>
      </c>
      <c r="I3826" t="s">
        <v>59</v>
      </c>
      <c r="J3826" s="82" t="s">
        <v>127</v>
      </c>
      <c r="K3826" t="s">
        <v>75</v>
      </c>
      <c r="L3826" t="s">
        <v>76</v>
      </c>
      <c r="M3826" s="82" t="s">
        <v>133</v>
      </c>
      <c r="N3826" t="s">
        <v>149</v>
      </c>
      <c r="O3826" s="82" t="s">
        <v>150</v>
      </c>
      <c r="P3826" s="82" t="s">
        <v>1909</v>
      </c>
      <c r="Q3826" s="82" t="s">
        <v>1910</v>
      </c>
      <c r="R3826" t="s">
        <v>131</v>
      </c>
      <c r="S3826" s="83">
        <v>0</v>
      </c>
      <c r="T3826" s="83">
        <v>17</v>
      </c>
      <c r="U3826" s="83">
        <v>-17</v>
      </c>
      <c r="V3826" s="83">
        <v>0</v>
      </c>
      <c r="W3826" s="83">
        <v>0</v>
      </c>
      <c r="X3826" s="83">
        <v>0.13094741248623518</v>
      </c>
      <c r="Y3826">
        <v>0</v>
      </c>
      <c r="Z3826" s="83">
        <v>-1.7000000000000002</v>
      </c>
      <c r="AA3826" s="83">
        <v>-1.5690525875137651</v>
      </c>
    </row>
    <row r="3827" spans="1:27" x14ac:dyDescent="0.25">
      <c r="A3827" s="82" t="s">
        <v>1529</v>
      </c>
      <c r="B3827" s="82" t="s">
        <v>1529</v>
      </c>
      <c r="C3827" t="s">
        <v>3364</v>
      </c>
      <c r="D3827" s="82" t="s">
        <v>2723</v>
      </c>
      <c r="E3827" t="s">
        <v>3365</v>
      </c>
      <c r="F3827" s="82" t="s">
        <v>2745</v>
      </c>
      <c r="G3827" t="s">
        <v>2310</v>
      </c>
      <c r="H3827" s="82" t="s">
        <v>3065</v>
      </c>
      <c r="I3827" t="s">
        <v>59</v>
      </c>
      <c r="J3827" s="82" t="s">
        <v>127</v>
      </c>
      <c r="K3827" t="s">
        <v>75</v>
      </c>
      <c r="L3827" t="s">
        <v>76</v>
      </c>
      <c r="M3827" s="82" t="s">
        <v>133</v>
      </c>
      <c r="N3827" t="s">
        <v>149</v>
      </c>
      <c r="O3827" s="82" t="s">
        <v>150</v>
      </c>
      <c r="P3827" s="82" t="s">
        <v>307</v>
      </c>
      <c r="Q3827" s="82" t="s">
        <v>308</v>
      </c>
      <c r="R3827" t="s">
        <v>131</v>
      </c>
      <c r="S3827" s="83">
        <v>617</v>
      </c>
      <c r="T3827" s="83">
        <v>517.02</v>
      </c>
      <c r="U3827" s="83">
        <v>99.980000000000018</v>
      </c>
      <c r="V3827" s="83">
        <v>0</v>
      </c>
      <c r="W3827" s="83">
        <v>0</v>
      </c>
      <c r="X3827" s="83">
        <v>3.9824959531549005</v>
      </c>
      <c r="Y3827">
        <v>0</v>
      </c>
      <c r="Z3827" s="83">
        <v>9.9980000000000047</v>
      </c>
      <c r="AA3827" s="83">
        <v>13.980495953154907</v>
      </c>
    </row>
    <row r="3828" spans="1:27" x14ac:dyDescent="0.25">
      <c r="A3828" s="82" t="s">
        <v>1529</v>
      </c>
      <c r="B3828" s="82" t="s">
        <v>1529</v>
      </c>
      <c r="C3828" t="s">
        <v>3364</v>
      </c>
      <c r="D3828" s="82" t="s">
        <v>2723</v>
      </c>
      <c r="E3828" t="s">
        <v>3365</v>
      </c>
      <c r="F3828" s="82" t="s">
        <v>2745</v>
      </c>
      <c r="G3828" t="s">
        <v>2310</v>
      </c>
      <c r="H3828" s="82" t="s">
        <v>3065</v>
      </c>
      <c r="I3828" t="s">
        <v>59</v>
      </c>
      <c r="J3828" s="82" t="s">
        <v>127</v>
      </c>
      <c r="K3828" t="s">
        <v>75</v>
      </c>
      <c r="L3828" t="s">
        <v>76</v>
      </c>
      <c r="M3828" s="82" t="s">
        <v>133</v>
      </c>
      <c r="N3828" t="s">
        <v>149</v>
      </c>
      <c r="O3828" s="82" t="s">
        <v>150</v>
      </c>
      <c r="P3828" s="82" t="s">
        <v>1008</v>
      </c>
      <c r="Q3828" s="82" t="s">
        <v>1009</v>
      </c>
      <c r="R3828" t="s">
        <v>131</v>
      </c>
      <c r="S3828" s="83">
        <v>836</v>
      </c>
      <c r="T3828" s="83">
        <v>0</v>
      </c>
      <c r="U3828" s="83">
        <v>836</v>
      </c>
      <c r="V3828" s="83">
        <v>0</v>
      </c>
      <c r="W3828" s="83">
        <v>0</v>
      </c>
      <c r="X3828" s="83">
        <v>0</v>
      </c>
      <c r="Y3828">
        <v>0</v>
      </c>
      <c r="Z3828" s="83">
        <v>83.600000000000009</v>
      </c>
      <c r="AA3828" s="83">
        <v>83.600000000000009</v>
      </c>
    </row>
    <row r="3829" spans="1:27" x14ac:dyDescent="0.25">
      <c r="A3829" s="82" t="s">
        <v>1529</v>
      </c>
      <c r="B3829" s="82" t="s">
        <v>1529</v>
      </c>
      <c r="C3829" t="s">
        <v>3364</v>
      </c>
      <c r="D3829" s="82" t="s">
        <v>2723</v>
      </c>
      <c r="E3829" t="s">
        <v>3365</v>
      </c>
      <c r="F3829" s="82" t="s">
        <v>2745</v>
      </c>
      <c r="G3829" t="s">
        <v>2310</v>
      </c>
      <c r="H3829" s="82" t="s">
        <v>3065</v>
      </c>
      <c r="I3829" t="s">
        <v>59</v>
      </c>
      <c r="J3829" s="82" t="s">
        <v>127</v>
      </c>
      <c r="K3829" t="s">
        <v>75</v>
      </c>
      <c r="L3829" t="s">
        <v>76</v>
      </c>
      <c r="M3829" s="82" t="s">
        <v>648</v>
      </c>
      <c r="N3829" t="s">
        <v>649</v>
      </c>
      <c r="O3829" s="82" t="s">
        <v>1144</v>
      </c>
      <c r="P3829" s="82" t="s">
        <v>1145</v>
      </c>
      <c r="Q3829" s="82" t="s">
        <v>1146</v>
      </c>
      <c r="R3829" t="s">
        <v>131</v>
      </c>
      <c r="S3829" s="83">
        <v>64.150000000000006</v>
      </c>
      <c r="T3829" s="83">
        <v>63.08</v>
      </c>
      <c r="U3829" s="83">
        <v>1.0700000000000092</v>
      </c>
      <c r="V3829" s="83">
        <v>0</v>
      </c>
      <c r="W3829" s="83">
        <v>0</v>
      </c>
      <c r="X3829" s="83">
        <v>0.48589192821363025</v>
      </c>
      <c r="Y3829">
        <v>0</v>
      </c>
      <c r="Z3829" s="83">
        <v>0.10700000000000154</v>
      </c>
      <c r="AA3829" s="83">
        <v>0.59289192821363157</v>
      </c>
    </row>
    <row r="3830" spans="1:27" x14ac:dyDescent="0.25">
      <c r="A3830" s="82" t="s">
        <v>1529</v>
      </c>
      <c r="B3830" s="82" t="s">
        <v>1529</v>
      </c>
      <c r="C3830" t="s">
        <v>3364</v>
      </c>
      <c r="D3830" s="82" t="s">
        <v>2723</v>
      </c>
      <c r="E3830" t="s">
        <v>3365</v>
      </c>
      <c r="F3830" s="82" t="s">
        <v>2745</v>
      </c>
      <c r="G3830" t="s">
        <v>2310</v>
      </c>
      <c r="H3830" s="82" t="s">
        <v>3065</v>
      </c>
      <c r="I3830" t="s">
        <v>59</v>
      </c>
      <c r="J3830" s="82" t="s">
        <v>127</v>
      </c>
      <c r="K3830" t="s">
        <v>75</v>
      </c>
      <c r="L3830" t="s">
        <v>76</v>
      </c>
      <c r="M3830" s="82" t="s">
        <v>648</v>
      </c>
      <c r="N3830" t="s">
        <v>649</v>
      </c>
      <c r="O3830" s="82" t="s">
        <v>1147</v>
      </c>
      <c r="P3830" s="82" t="s">
        <v>1148</v>
      </c>
      <c r="Q3830" s="82" t="s">
        <v>1149</v>
      </c>
      <c r="R3830" t="s">
        <v>131</v>
      </c>
      <c r="S3830" s="83">
        <v>53.76</v>
      </c>
      <c r="T3830" s="83">
        <v>51.019999999999996</v>
      </c>
      <c r="U3830" s="83">
        <v>2.7400000000000038</v>
      </c>
      <c r="V3830" s="83">
        <v>0</v>
      </c>
      <c r="W3830" s="83">
        <v>0</v>
      </c>
      <c r="X3830" s="83">
        <v>0.39299629323810104</v>
      </c>
      <c r="Y3830">
        <v>0</v>
      </c>
      <c r="Z3830" s="83">
        <v>0.2739999999999998</v>
      </c>
      <c r="AA3830" s="83">
        <v>0.66699629323810039</v>
      </c>
    </row>
    <row r="3831" spans="1:27" x14ac:dyDescent="0.25">
      <c r="A3831" s="82" t="s">
        <v>1529</v>
      </c>
      <c r="B3831" s="82" t="s">
        <v>1529</v>
      </c>
      <c r="C3831" t="s">
        <v>3364</v>
      </c>
      <c r="D3831" s="82" t="s">
        <v>2723</v>
      </c>
      <c r="E3831" t="s">
        <v>3365</v>
      </c>
      <c r="F3831" s="82" t="s">
        <v>2745</v>
      </c>
      <c r="G3831" t="s">
        <v>2310</v>
      </c>
      <c r="H3831" s="82" t="s">
        <v>3065</v>
      </c>
      <c r="I3831" t="s">
        <v>59</v>
      </c>
      <c r="J3831" s="82" t="s">
        <v>193</v>
      </c>
      <c r="K3831" t="s">
        <v>60</v>
      </c>
      <c r="L3831" t="s">
        <v>61</v>
      </c>
      <c r="M3831" s="82" t="s">
        <v>194</v>
      </c>
      <c r="N3831" t="s">
        <v>656</v>
      </c>
      <c r="O3831" s="82" t="s">
        <v>657</v>
      </c>
      <c r="P3831" s="82" t="s">
        <v>1019</v>
      </c>
      <c r="Q3831" s="82" t="s">
        <v>1020</v>
      </c>
      <c r="R3831" t="s">
        <v>131</v>
      </c>
      <c r="S3831" s="83">
        <v>469.2</v>
      </c>
      <c r="T3831" s="83">
        <v>568.32000000000005</v>
      </c>
      <c r="U3831" s="83">
        <v>-99.120000000000061</v>
      </c>
      <c r="V3831" s="83">
        <v>0</v>
      </c>
      <c r="W3831" s="83">
        <v>0</v>
      </c>
      <c r="X3831" s="83">
        <v>4.3776490273045408</v>
      </c>
      <c r="Y3831">
        <v>0</v>
      </c>
      <c r="Z3831" s="83">
        <v>-9.9120000000000061</v>
      </c>
      <c r="AA3831" s="83">
        <v>-5.5343509726954636</v>
      </c>
    </row>
    <row r="3832" spans="1:27" x14ac:dyDescent="0.25">
      <c r="A3832" s="82" t="s">
        <v>1529</v>
      </c>
      <c r="B3832" s="82" t="s">
        <v>1529</v>
      </c>
      <c r="C3832" t="s">
        <v>3364</v>
      </c>
      <c r="D3832" s="82" t="s">
        <v>2723</v>
      </c>
      <c r="E3832" t="s">
        <v>3365</v>
      </c>
      <c r="F3832" s="82" t="s">
        <v>2745</v>
      </c>
      <c r="G3832" t="s">
        <v>2310</v>
      </c>
      <c r="H3832" s="82" t="s">
        <v>3065</v>
      </c>
      <c r="I3832" t="s">
        <v>59</v>
      </c>
      <c r="J3832" s="82" t="s">
        <v>193</v>
      </c>
      <c r="K3832" t="s">
        <v>60</v>
      </c>
      <c r="L3832" t="s">
        <v>61</v>
      </c>
      <c r="M3832" s="82" t="s">
        <v>194</v>
      </c>
      <c r="N3832" t="s">
        <v>656</v>
      </c>
      <c r="O3832" s="82" t="s">
        <v>657</v>
      </c>
      <c r="P3832" s="82" t="s">
        <v>658</v>
      </c>
      <c r="Q3832" s="82" t="s">
        <v>659</v>
      </c>
      <c r="R3832" t="s">
        <v>131</v>
      </c>
      <c r="S3832" s="83">
        <v>268.10000000000002</v>
      </c>
      <c r="T3832" s="83">
        <v>0</v>
      </c>
      <c r="U3832" s="83">
        <v>268.10000000000002</v>
      </c>
      <c r="V3832" s="83">
        <v>0</v>
      </c>
      <c r="W3832" s="83">
        <v>0</v>
      </c>
      <c r="X3832" s="83">
        <v>0</v>
      </c>
      <c r="Y3832">
        <v>0</v>
      </c>
      <c r="Z3832" s="83">
        <v>26.810000000000002</v>
      </c>
      <c r="AA3832" s="83">
        <v>26.810000000000002</v>
      </c>
    </row>
    <row r="3833" spans="1:27" x14ac:dyDescent="0.25">
      <c r="A3833" s="82" t="s">
        <v>1529</v>
      </c>
      <c r="B3833" s="82" t="s">
        <v>1529</v>
      </c>
      <c r="C3833" t="s">
        <v>3364</v>
      </c>
      <c r="D3833" s="82" t="s">
        <v>2723</v>
      </c>
      <c r="E3833" t="s">
        <v>3365</v>
      </c>
      <c r="F3833" s="82" t="s">
        <v>2745</v>
      </c>
      <c r="G3833" t="s">
        <v>2310</v>
      </c>
      <c r="H3833" s="82" t="s">
        <v>3065</v>
      </c>
      <c r="I3833" t="s">
        <v>59</v>
      </c>
      <c r="J3833" s="82" t="s">
        <v>193</v>
      </c>
      <c r="K3833" t="s">
        <v>60</v>
      </c>
      <c r="L3833" t="s">
        <v>61</v>
      </c>
      <c r="M3833" s="82" t="s">
        <v>194</v>
      </c>
      <c r="N3833" t="s">
        <v>750</v>
      </c>
      <c r="O3833" s="82" t="s">
        <v>751</v>
      </c>
      <c r="P3833" s="82" t="s">
        <v>892</v>
      </c>
      <c r="Q3833" s="82" t="s">
        <v>893</v>
      </c>
      <c r="R3833" t="s">
        <v>131</v>
      </c>
      <c r="S3833" s="83">
        <v>27.66</v>
      </c>
      <c r="T3833" s="83">
        <v>0</v>
      </c>
      <c r="U3833" s="83">
        <v>27.66</v>
      </c>
      <c r="V3833" s="83">
        <v>0</v>
      </c>
      <c r="W3833" s="83">
        <v>0</v>
      </c>
      <c r="X3833" s="83">
        <v>0</v>
      </c>
      <c r="Y3833">
        <v>0</v>
      </c>
      <c r="Z3833" s="83">
        <v>2.766</v>
      </c>
      <c r="AA3833" s="83">
        <v>2.766</v>
      </c>
    </row>
    <row r="3834" spans="1:27" x14ac:dyDescent="0.25">
      <c r="A3834" s="82" t="s">
        <v>1529</v>
      </c>
      <c r="B3834" s="82" t="s">
        <v>1529</v>
      </c>
      <c r="C3834" t="s">
        <v>3364</v>
      </c>
      <c r="D3834" s="82" t="s">
        <v>2723</v>
      </c>
      <c r="E3834" t="s">
        <v>3365</v>
      </c>
      <c r="F3834" s="82" t="s">
        <v>2745</v>
      </c>
      <c r="G3834" t="s">
        <v>2310</v>
      </c>
      <c r="H3834" s="82" t="s">
        <v>3065</v>
      </c>
      <c r="I3834" t="s">
        <v>59</v>
      </c>
      <c r="J3834" s="82" t="s">
        <v>193</v>
      </c>
      <c r="K3834" t="s">
        <v>60</v>
      </c>
      <c r="L3834" t="s">
        <v>61</v>
      </c>
      <c r="M3834" s="82" t="s">
        <v>194</v>
      </c>
      <c r="N3834" t="s">
        <v>750</v>
      </c>
      <c r="O3834" s="82" t="s">
        <v>751</v>
      </c>
      <c r="P3834" s="82" t="s">
        <v>1152</v>
      </c>
      <c r="Q3834" s="82" t="s">
        <v>1153</v>
      </c>
      <c r="R3834" t="s">
        <v>131</v>
      </c>
      <c r="S3834" s="83">
        <v>2727.96</v>
      </c>
      <c r="T3834" s="83">
        <v>2631.72</v>
      </c>
      <c r="U3834" s="83">
        <v>96.240000000000236</v>
      </c>
      <c r="V3834" s="83">
        <v>0</v>
      </c>
      <c r="W3834" s="83">
        <v>0</v>
      </c>
      <c r="X3834" s="83">
        <v>20.271583787545577</v>
      </c>
      <c r="Y3834">
        <v>0</v>
      </c>
      <c r="Z3834" s="83">
        <v>9.6240000000000236</v>
      </c>
      <c r="AA3834" s="83">
        <v>29.895583787545604</v>
      </c>
    </row>
    <row r="3835" spans="1:27" x14ac:dyDescent="0.25">
      <c r="A3835" s="82" t="s">
        <v>1529</v>
      </c>
      <c r="B3835" s="82" t="s">
        <v>1529</v>
      </c>
      <c r="C3835" t="s">
        <v>3364</v>
      </c>
      <c r="D3835" s="82" t="s">
        <v>2723</v>
      </c>
      <c r="E3835" t="s">
        <v>3365</v>
      </c>
      <c r="F3835" s="82" t="s">
        <v>2745</v>
      </c>
      <c r="G3835" t="s">
        <v>2310</v>
      </c>
      <c r="H3835" s="82" t="s">
        <v>3065</v>
      </c>
      <c r="I3835" t="s">
        <v>59</v>
      </c>
      <c r="J3835" s="82" t="s">
        <v>193</v>
      </c>
      <c r="K3835" t="s">
        <v>60</v>
      </c>
      <c r="L3835" t="s">
        <v>61</v>
      </c>
      <c r="M3835" s="82" t="s">
        <v>194</v>
      </c>
      <c r="N3835" t="s">
        <v>750</v>
      </c>
      <c r="O3835" s="82" t="s">
        <v>751</v>
      </c>
      <c r="P3835" s="82" t="s">
        <v>1154</v>
      </c>
      <c r="Q3835" s="82" t="s">
        <v>1155</v>
      </c>
      <c r="R3835" t="s">
        <v>131</v>
      </c>
      <c r="S3835" s="83">
        <v>235.19</v>
      </c>
      <c r="T3835" s="83">
        <v>516.6</v>
      </c>
      <c r="U3835" s="83">
        <v>-281.41000000000003</v>
      </c>
      <c r="V3835" s="83">
        <v>0</v>
      </c>
      <c r="W3835" s="83">
        <v>0</v>
      </c>
      <c r="X3835" s="83">
        <v>3.9792607817875938</v>
      </c>
      <c r="Y3835">
        <v>0</v>
      </c>
      <c r="Z3835" s="83">
        <v>-28.141000000000002</v>
      </c>
      <c r="AA3835" s="83">
        <v>-24.161739218212407</v>
      </c>
    </row>
    <row r="3836" spans="1:27" x14ac:dyDescent="0.25">
      <c r="A3836" s="82" t="s">
        <v>1529</v>
      </c>
      <c r="B3836" s="82" t="s">
        <v>1529</v>
      </c>
      <c r="C3836" t="s">
        <v>3364</v>
      </c>
      <c r="D3836" s="82" t="s">
        <v>2723</v>
      </c>
      <c r="E3836" t="s">
        <v>3365</v>
      </c>
      <c r="F3836" s="82" t="s">
        <v>2745</v>
      </c>
      <c r="G3836" t="s">
        <v>2310</v>
      </c>
      <c r="H3836" s="82" t="s">
        <v>3065</v>
      </c>
      <c r="I3836" t="s">
        <v>59</v>
      </c>
      <c r="J3836" s="82" t="s">
        <v>193</v>
      </c>
      <c r="K3836" t="s">
        <v>60</v>
      </c>
      <c r="L3836" t="s">
        <v>61</v>
      </c>
      <c r="M3836" s="82" t="s">
        <v>194</v>
      </c>
      <c r="N3836" t="s">
        <v>195</v>
      </c>
      <c r="O3836" s="82" t="s">
        <v>196</v>
      </c>
      <c r="P3836" s="82" t="s">
        <v>1156</v>
      </c>
      <c r="Q3836" s="82" t="s">
        <v>1157</v>
      </c>
      <c r="R3836" t="s">
        <v>131</v>
      </c>
      <c r="S3836" s="83">
        <v>0</v>
      </c>
      <c r="T3836" s="83">
        <v>69.06</v>
      </c>
      <c r="U3836" s="83">
        <v>-69.06</v>
      </c>
      <c r="V3836" s="83">
        <v>0</v>
      </c>
      <c r="W3836" s="83">
        <v>0</v>
      </c>
      <c r="X3836" s="83">
        <v>0.53195460625290603</v>
      </c>
      <c r="Y3836">
        <v>0</v>
      </c>
      <c r="Z3836" s="83">
        <v>-6.9060000000000006</v>
      </c>
      <c r="AA3836" s="83">
        <v>-6.3740453937470942</v>
      </c>
    </row>
    <row r="3837" spans="1:27" x14ac:dyDescent="0.25">
      <c r="A3837" s="82" t="s">
        <v>1529</v>
      </c>
      <c r="B3837" s="82" t="s">
        <v>1529</v>
      </c>
      <c r="C3837" t="s">
        <v>3364</v>
      </c>
      <c r="D3837" s="82" t="s">
        <v>2723</v>
      </c>
      <c r="E3837" t="s">
        <v>3365</v>
      </c>
      <c r="F3837" s="82" t="s">
        <v>2745</v>
      </c>
      <c r="G3837" t="s">
        <v>2310</v>
      </c>
      <c r="H3837" s="82" t="s">
        <v>3065</v>
      </c>
      <c r="I3837" t="s">
        <v>59</v>
      </c>
      <c r="J3837" s="82" t="s">
        <v>193</v>
      </c>
      <c r="K3837" t="s">
        <v>60</v>
      </c>
      <c r="L3837" t="s">
        <v>61</v>
      </c>
      <c r="M3837" s="82" t="s">
        <v>194</v>
      </c>
      <c r="N3837" t="s">
        <v>195</v>
      </c>
      <c r="O3837" s="82" t="s">
        <v>196</v>
      </c>
      <c r="P3837" s="82" t="s">
        <v>197</v>
      </c>
      <c r="Q3837" s="82" t="s">
        <v>198</v>
      </c>
      <c r="R3837" t="s">
        <v>131</v>
      </c>
      <c r="S3837" s="83">
        <v>215.36</v>
      </c>
      <c r="T3837" s="83">
        <v>136</v>
      </c>
      <c r="U3837" s="83">
        <v>79.360000000000014</v>
      </c>
      <c r="V3837" s="83">
        <v>0</v>
      </c>
      <c r="W3837" s="83">
        <v>0</v>
      </c>
      <c r="X3837" s="83">
        <v>1.0475792998898814</v>
      </c>
      <c r="Y3837">
        <v>0</v>
      </c>
      <c r="Z3837" s="83">
        <v>7.9359999999999999</v>
      </c>
      <c r="AA3837" s="83">
        <v>8.9835792998898807</v>
      </c>
    </row>
    <row r="3838" spans="1:27" x14ac:dyDescent="0.25">
      <c r="A3838" s="82" t="s">
        <v>1529</v>
      </c>
      <c r="B3838" s="82" t="s">
        <v>1529</v>
      </c>
      <c r="C3838" t="s">
        <v>3364</v>
      </c>
      <c r="D3838" s="82" t="s">
        <v>2723</v>
      </c>
      <c r="E3838" t="s">
        <v>3365</v>
      </c>
      <c r="F3838" s="82" t="s">
        <v>2745</v>
      </c>
      <c r="G3838" t="s">
        <v>2310</v>
      </c>
      <c r="H3838" s="82" t="s">
        <v>3065</v>
      </c>
      <c r="I3838" t="s">
        <v>59</v>
      </c>
      <c r="J3838" s="82" t="s">
        <v>193</v>
      </c>
      <c r="K3838" t="s">
        <v>60</v>
      </c>
      <c r="L3838" t="s">
        <v>61</v>
      </c>
      <c r="M3838" s="82" t="s">
        <v>194</v>
      </c>
      <c r="N3838" t="s">
        <v>199</v>
      </c>
      <c r="O3838" s="82" t="s">
        <v>200</v>
      </c>
      <c r="P3838" s="82" t="s">
        <v>201</v>
      </c>
      <c r="Q3838" s="82" t="s">
        <v>202</v>
      </c>
      <c r="R3838" t="s">
        <v>131</v>
      </c>
      <c r="S3838" s="83">
        <v>429.3</v>
      </c>
      <c r="T3838" s="83">
        <v>63.6</v>
      </c>
      <c r="U3838" s="83">
        <v>365.7</v>
      </c>
      <c r="V3838" s="83">
        <v>0</v>
      </c>
      <c r="W3838" s="83">
        <v>0</v>
      </c>
      <c r="X3838" s="83">
        <v>0.48989737847791515</v>
      </c>
      <c r="Y3838">
        <v>0</v>
      </c>
      <c r="Z3838" s="83">
        <v>36.570000000000007</v>
      </c>
      <c r="AA3838" s="83">
        <v>37.05989737847792</v>
      </c>
    </row>
    <row r="3839" spans="1:27" x14ac:dyDescent="0.25">
      <c r="A3839" s="82" t="s">
        <v>1529</v>
      </c>
      <c r="B3839" s="82" t="s">
        <v>1529</v>
      </c>
      <c r="C3839" t="s">
        <v>3364</v>
      </c>
      <c r="D3839" s="82" t="s">
        <v>2723</v>
      </c>
      <c r="E3839" t="s">
        <v>3365</v>
      </c>
      <c r="F3839" s="82" t="s">
        <v>2745</v>
      </c>
      <c r="G3839" t="s">
        <v>2310</v>
      </c>
      <c r="H3839" s="82" t="s">
        <v>3065</v>
      </c>
      <c r="I3839" t="s">
        <v>59</v>
      </c>
      <c r="J3839" s="82" t="s">
        <v>193</v>
      </c>
      <c r="K3839" t="s">
        <v>60</v>
      </c>
      <c r="L3839" t="s">
        <v>61</v>
      </c>
      <c r="M3839" s="82" t="s">
        <v>194</v>
      </c>
      <c r="N3839" t="s">
        <v>199</v>
      </c>
      <c r="O3839" s="82" t="s">
        <v>200</v>
      </c>
      <c r="P3839" s="82" t="s">
        <v>389</v>
      </c>
      <c r="Q3839" s="82" t="s">
        <v>390</v>
      </c>
      <c r="R3839" t="s">
        <v>131</v>
      </c>
      <c r="S3839" s="83">
        <v>51.6</v>
      </c>
      <c r="T3839" s="83">
        <v>104.24</v>
      </c>
      <c r="U3839" s="83">
        <v>-52.639999999999993</v>
      </c>
      <c r="V3839" s="83">
        <v>0</v>
      </c>
      <c r="W3839" s="83">
        <v>0</v>
      </c>
      <c r="X3839" s="83">
        <v>0.80293872220971496</v>
      </c>
      <c r="Y3839">
        <v>0</v>
      </c>
      <c r="Z3839" s="83">
        <v>-5.2639999999999993</v>
      </c>
      <c r="AA3839" s="83">
        <v>-4.4610612777902841</v>
      </c>
    </row>
    <row r="3840" spans="1:27" x14ac:dyDescent="0.25">
      <c r="A3840" s="82" t="s">
        <v>1529</v>
      </c>
      <c r="B3840" s="82" t="s">
        <v>1529</v>
      </c>
      <c r="C3840" t="s">
        <v>3364</v>
      </c>
      <c r="D3840" s="82" t="s">
        <v>2723</v>
      </c>
      <c r="E3840" t="s">
        <v>3365</v>
      </c>
      <c r="F3840" s="82" t="s">
        <v>2745</v>
      </c>
      <c r="G3840" t="s">
        <v>2310</v>
      </c>
      <c r="H3840" s="82" t="s">
        <v>3065</v>
      </c>
      <c r="I3840" t="s">
        <v>59</v>
      </c>
      <c r="J3840" s="82" t="s">
        <v>193</v>
      </c>
      <c r="K3840" t="s">
        <v>60</v>
      </c>
      <c r="L3840" t="s">
        <v>61</v>
      </c>
      <c r="M3840" s="82" t="s">
        <v>194</v>
      </c>
      <c r="N3840" t="s">
        <v>199</v>
      </c>
      <c r="O3840" s="82" t="s">
        <v>200</v>
      </c>
      <c r="P3840" s="82" t="s">
        <v>2216</v>
      </c>
      <c r="Q3840" s="82" t="s">
        <v>2217</v>
      </c>
      <c r="R3840" t="s">
        <v>131</v>
      </c>
      <c r="S3840" s="83">
        <v>44.97</v>
      </c>
      <c r="T3840" s="83">
        <v>0</v>
      </c>
      <c r="U3840" s="83">
        <v>44.97</v>
      </c>
      <c r="V3840" s="83">
        <v>0</v>
      </c>
      <c r="W3840" s="83">
        <v>0</v>
      </c>
      <c r="X3840" s="83">
        <v>0</v>
      </c>
      <c r="Y3840">
        <v>0</v>
      </c>
      <c r="Z3840" s="83">
        <v>4.4969999999999999</v>
      </c>
      <c r="AA3840" s="83">
        <v>4.4969999999999999</v>
      </c>
    </row>
    <row r="3841" spans="1:27" x14ac:dyDescent="0.25">
      <c r="A3841" s="82" t="s">
        <v>1529</v>
      </c>
      <c r="B3841" s="82" t="s">
        <v>1529</v>
      </c>
      <c r="C3841" t="s">
        <v>3364</v>
      </c>
      <c r="D3841" s="82" t="s">
        <v>2723</v>
      </c>
      <c r="E3841" t="s">
        <v>3365</v>
      </c>
      <c r="F3841" s="82" t="s">
        <v>2745</v>
      </c>
      <c r="G3841" t="s">
        <v>2310</v>
      </c>
      <c r="H3841" s="82" t="s">
        <v>3065</v>
      </c>
      <c r="I3841" t="s">
        <v>59</v>
      </c>
      <c r="J3841" s="82" t="s">
        <v>193</v>
      </c>
      <c r="K3841" t="s">
        <v>60</v>
      </c>
      <c r="L3841" t="s">
        <v>61</v>
      </c>
      <c r="M3841" s="82" t="s">
        <v>194</v>
      </c>
      <c r="N3841" t="s">
        <v>347</v>
      </c>
      <c r="O3841" s="82" t="s">
        <v>348</v>
      </c>
      <c r="P3841" s="82" t="s">
        <v>1158</v>
      </c>
      <c r="Q3841" s="82" t="s">
        <v>1159</v>
      </c>
      <c r="R3841" t="s">
        <v>131</v>
      </c>
      <c r="S3841" s="83">
        <v>406.6400000000001</v>
      </c>
      <c r="T3841" s="83">
        <v>415.37999999999994</v>
      </c>
      <c r="U3841" s="83">
        <v>-8.7399999999998386</v>
      </c>
      <c r="V3841" s="83">
        <v>0</v>
      </c>
      <c r="W3841" s="83">
        <v>0</v>
      </c>
      <c r="X3841" s="83">
        <v>3.1995844822666095</v>
      </c>
      <c r="Y3841">
        <v>0</v>
      </c>
      <c r="Z3841" s="83">
        <v>-0.87399999999998101</v>
      </c>
      <c r="AA3841" s="83">
        <v>2.3255844822666276</v>
      </c>
    </row>
    <row r="3842" spans="1:27" x14ac:dyDescent="0.25">
      <c r="A3842" s="82" t="s">
        <v>1529</v>
      </c>
      <c r="B3842" s="82" t="s">
        <v>1529</v>
      </c>
      <c r="C3842" t="s">
        <v>3364</v>
      </c>
      <c r="D3842" s="82" t="s">
        <v>2723</v>
      </c>
      <c r="E3842" t="s">
        <v>3365</v>
      </c>
      <c r="F3842" s="82" t="s">
        <v>2745</v>
      </c>
      <c r="G3842" t="s">
        <v>2310</v>
      </c>
      <c r="H3842" s="82" t="s">
        <v>3065</v>
      </c>
      <c r="I3842" t="s">
        <v>59</v>
      </c>
      <c r="J3842" s="82" t="s">
        <v>193</v>
      </c>
      <c r="K3842" t="s">
        <v>60</v>
      </c>
      <c r="L3842" t="s">
        <v>61</v>
      </c>
      <c r="M3842" s="82" t="s">
        <v>194</v>
      </c>
      <c r="N3842" t="s">
        <v>311</v>
      </c>
      <c r="O3842" s="82" t="s">
        <v>894</v>
      </c>
      <c r="P3842" s="82" t="s">
        <v>895</v>
      </c>
      <c r="Q3842" s="82" t="s">
        <v>896</v>
      </c>
      <c r="R3842" t="s">
        <v>131</v>
      </c>
      <c r="S3842" s="83">
        <v>8652</v>
      </c>
      <c r="T3842" s="83">
        <v>9180.77</v>
      </c>
      <c r="U3842" s="83">
        <v>-528.77000000000044</v>
      </c>
      <c r="V3842" s="83">
        <v>0</v>
      </c>
      <c r="W3842" s="83">
        <v>0</v>
      </c>
      <c r="X3842" s="83">
        <v>70.717533890073724</v>
      </c>
      <c r="Y3842">
        <v>0</v>
      </c>
      <c r="Z3842" s="83">
        <v>-52.877000000000066</v>
      </c>
      <c r="AA3842" s="83">
        <v>17.84053389007363</v>
      </c>
    </row>
    <row r="3843" spans="1:27" x14ac:dyDescent="0.25">
      <c r="A3843" s="82" t="s">
        <v>1529</v>
      </c>
      <c r="B3843" s="82" t="s">
        <v>1529</v>
      </c>
      <c r="C3843" t="s">
        <v>3364</v>
      </c>
      <c r="D3843" s="82" t="s">
        <v>2723</v>
      </c>
      <c r="E3843" t="s">
        <v>3365</v>
      </c>
      <c r="F3843" s="82" t="s">
        <v>2745</v>
      </c>
      <c r="G3843" t="s">
        <v>2310</v>
      </c>
      <c r="H3843" s="82" t="s">
        <v>3065</v>
      </c>
      <c r="I3843" t="s">
        <v>59</v>
      </c>
      <c r="J3843" s="82" t="s">
        <v>193</v>
      </c>
      <c r="K3843" t="s">
        <v>60</v>
      </c>
      <c r="L3843" t="s">
        <v>61</v>
      </c>
      <c r="M3843" s="82" t="s">
        <v>194</v>
      </c>
      <c r="N3843" t="s">
        <v>311</v>
      </c>
      <c r="O3843" s="82" t="s">
        <v>894</v>
      </c>
      <c r="P3843" s="82" t="s">
        <v>1160</v>
      </c>
      <c r="Q3843" s="82" t="s">
        <v>1161</v>
      </c>
      <c r="R3843" t="s">
        <v>131</v>
      </c>
      <c r="S3843" s="83">
        <v>207.6</v>
      </c>
      <c r="T3843" s="83">
        <v>0</v>
      </c>
      <c r="U3843" s="83">
        <v>207.6</v>
      </c>
      <c r="V3843" s="83">
        <v>0</v>
      </c>
      <c r="W3843" s="83">
        <v>0</v>
      </c>
      <c r="X3843" s="83">
        <v>0</v>
      </c>
      <c r="Y3843">
        <v>0</v>
      </c>
      <c r="Z3843" s="83">
        <v>20.76</v>
      </c>
      <c r="AA3843" s="83">
        <v>20.76</v>
      </c>
    </row>
    <row r="3844" spans="1:27" x14ac:dyDescent="0.25">
      <c r="A3844" s="82" t="s">
        <v>1529</v>
      </c>
      <c r="B3844" s="82" t="s">
        <v>1529</v>
      </c>
      <c r="C3844" t="s">
        <v>3364</v>
      </c>
      <c r="D3844" s="82" t="s">
        <v>2723</v>
      </c>
      <c r="E3844" t="s">
        <v>3365</v>
      </c>
      <c r="F3844" s="82" t="s">
        <v>2745</v>
      </c>
      <c r="G3844" t="s">
        <v>2310</v>
      </c>
      <c r="H3844" s="82" t="s">
        <v>3065</v>
      </c>
      <c r="I3844" t="s">
        <v>59</v>
      </c>
      <c r="J3844" s="82" t="s">
        <v>193</v>
      </c>
      <c r="K3844" t="s">
        <v>60</v>
      </c>
      <c r="L3844" t="s">
        <v>61</v>
      </c>
      <c r="M3844" s="82" t="s">
        <v>194</v>
      </c>
      <c r="N3844" t="s">
        <v>311</v>
      </c>
      <c r="O3844" s="82" t="s">
        <v>312</v>
      </c>
      <c r="P3844" s="82" t="s">
        <v>313</v>
      </c>
      <c r="Q3844" s="82" t="s">
        <v>314</v>
      </c>
      <c r="R3844" t="s">
        <v>131</v>
      </c>
      <c r="S3844" s="83">
        <v>0</v>
      </c>
      <c r="T3844" s="83">
        <v>183.20000000000005</v>
      </c>
      <c r="U3844" s="83">
        <v>-183.20000000000005</v>
      </c>
      <c r="V3844" s="83">
        <v>0</v>
      </c>
      <c r="W3844" s="83">
        <v>0</v>
      </c>
      <c r="X3844" s="83">
        <v>1.4111509392634289</v>
      </c>
      <c r="Y3844">
        <v>0</v>
      </c>
      <c r="Z3844" s="83">
        <v>-18.320000000000004</v>
      </c>
      <c r="AA3844" s="83">
        <v>-16.908849060736575</v>
      </c>
    </row>
    <row r="3845" spans="1:27" x14ac:dyDescent="0.25">
      <c r="A3845" s="82" t="s">
        <v>1529</v>
      </c>
      <c r="B3845" s="82" t="s">
        <v>1529</v>
      </c>
      <c r="C3845" t="s">
        <v>3364</v>
      </c>
      <c r="D3845" s="82" t="s">
        <v>2723</v>
      </c>
      <c r="E3845" t="s">
        <v>3365</v>
      </c>
      <c r="F3845" s="82" t="s">
        <v>2745</v>
      </c>
      <c r="G3845" t="s">
        <v>2310</v>
      </c>
      <c r="H3845" s="82" t="s">
        <v>3065</v>
      </c>
      <c r="I3845" t="s">
        <v>59</v>
      </c>
      <c r="J3845" s="82" t="s">
        <v>193</v>
      </c>
      <c r="K3845" t="s">
        <v>60</v>
      </c>
      <c r="L3845" t="s">
        <v>61</v>
      </c>
      <c r="M3845" s="82" t="s">
        <v>194</v>
      </c>
      <c r="N3845" t="s">
        <v>1916</v>
      </c>
      <c r="O3845" s="82" t="s">
        <v>1495</v>
      </c>
      <c r="P3845" s="82" t="s">
        <v>1921</v>
      </c>
      <c r="Q3845" s="82" t="s">
        <v>1922</v>
      </c>
      <c r="R3845" t="s">
        <v>131</v>
      </c>
      <c r="S3845" s="83">
        <v>105.64</v>
      </c>
      <c r="T3845" s="83">
        <v>687.3599999999999</v>
      </c>
      <c r="U3845" s="83">
        <v>-581.71999999999991</v>
      </c>
      <c r="V3845" s="83">
        <v>0</v>
      </c>
      <c r="W3845" s="83">
        <v>0</v>
      </c>
      <c r="X3845" s="83">
        <v>5.2945890262669764</v>
      </c>
      <c r="Y3845">
        <v>0</v>
      </c>
      <c r="Z3845" s="83">
        <v>-58.17199999999999</v>
      </c>
      <c r="AA3845" s="83">
        <v>-52.877410973733014</v>
      </c>
    </row>
    <row r="3846" spans="1:27" x14ac:dyDescent="0.25">
      <c r="A3846" s="82" t="s">
        <v>1529</v>
      </c>
      <c r="B3846" s="82" t="s">
        <v>1529</v>
      </c>
      <c r="C3846" t="s">
        <v>3364</v>
      </c>
      <c r="D3846" s="82" t="s">
        <v>2723</v>
      </c>
      <c r="E3846" t="s">
        <v>3365</v>
      </c>
      <c r="F3846" s="82" t="s">
        <v>2745</v>
      </c>
      <c r="G3846" t="s">
        <v>2310</v>
      </c>
      <c r="H3846" s="82" t="s">
        <v>3065</v>
      </c>
      <c r="I3846" t="s">
        <v>59</v>
      </c>
      <c r="J3846" s="82" t="s">
        <v>193</v>
      </c>
      <c r="K3846" t="s">
        <v>60</v>
      </c>
      <c r="L3846" t="s">
        <v>61</v>
      </c>
      <c r="M3846" s="82" t="s">
        <v>194</v>
      </c>
      <c r="N3846" t="s">
        <v>1916</v>
      </c>
      <c r="O3846" s="82" t="s">
        <v>1495</v>
      </c>
      <c r="P3846" s="82" t="s">
        <v>1919</v>
      </c>
      <c r="Q3846" s="82" t="s">
        <v>1920</v>
      </c>
      <c r="R3846" t="s">
        <v>131</v>
      </c>
      <c r="S3846" s="83">
        <v>0</v>
      </c>
      <c r="T3846" s="83">
        <v>1953</v>
      </c>
      <c r="U3846" s="83">
        <v>-1953</v>
      </c>
      <c r="V3846" s="83">
        <v>0</v>
      </c>
      <c r="W3846" s="83">
        <v>0</v>
      </c>
      <c r="X3846" s="83">
        <v>15.043546857977487</v>
      </c>
      <c r="Y3846">
        <v>0</v>
      </c>
      <c r="Z3846" s="83">
        <v>-195.3</v>
      </c>
      <c r="AA3846" s="83">
        <v>-180.25645314202254</v>
      </c>
    </row>
    <row r="3847" spans="1:27" x14ac:dyDescent="0.25">
      <c r="A3847" s="82" t="s">
        <v>1529</v>
      </c>
      <c r="B3847" s="82" t="s">
        <v>1529</v>
      </c>
      <c r="C3847" t="s">
        <v>3364</v>
      </c>
      <c r="D3847" s="82" t="s">
        <v>2723</v>
      </c>
      <c r="E3847" t="s">
        <v>3365</v>
      </c>
      <c r="F3847" s="82" t="s">
        <v>2745</v>
      </c>
      <c r="G3847" t="s">
        <v>2310</v>
      </c>
      <c r="H3847" s="82" t="s">
        <v>3065</v>
      </c>
      <c r="I3847" t="s">
        <v>59</v>
      </c>
      <c r="J3847" s="82" t="s">
        <v>193</v>
      </c>
      <c r="K3847" t="s">
        <v>60</v>
      </c>
      <c r="L3847" t="s">
        <v>61</v>
      </c>
      <c r="M3847" s="82" t="s">
        <v>194</v>
      </c>
      <c r="N3847" t="s">
        <v>1916</v>
      </c>
      <c r="O3847" s="82" t="s">
        <v>1495</v>
      </c>
      <c r="P3847" s="82" t="s">
        <v>1917</v>
      </c>
      <c r="Q3847" s="82" t="s">
        <v>1918</v>
      </c>
      <c r="R3847" t="s">
        <v>131</v>
      </c>
      <c r="S3847" s="83">
        <v>305.2</v>
      </c>
      <c r="T3847" s="83">
        <v>0</v>
      </c>
      <c r="U3847" s="83">
        <v>305.2</v>
      </c>
      <c r="V3847" s="83">
        <v>0</v>
      </c>
      <c r="W3847" s="83">
        <v>0</v>
      </c>
      <c r="X3847" s="83">
        <v>0</v>
      </c>
      <c r="Y3847">
        <v>0</v>
      </c>
      <c r="Z3847" s="83">
        <v>30.52</v>
      </c>
      <c r="AA3847" s="83">
        <v>30.52</v>
      </c>
    </row>
    <row r="3848" spans="1:27" x14ac:dyDescent="0.25">
      <c r="A3848" s="82" t="s">
        <v>1529</v>
      </c>
      <c r="B3848" s="82" t="s">
        <v>1529</v>
      </c>
      <c r="C3848" t="s">
        <v>3364</v>
      </c>
      <c r="D3848" s="82" t="s">
        <v>2723</v>
      </c>
      <c r="E3848" t="s">
        <v>3365</v>
      </c>
      <c r="F3848" s="82" t="s">
        <v>2745</v>
      </c>
      <c r="G3848" t="s">
        <v>2310</v>
      </c>
      <c r="H3848" s="82" t="s">
        <v>3065</v>
      </c>
      <c r="I3848" t="s">
        <v>59</v>
      </c>
      <c r="J3848" s="82" t="s">
        <v>193</v>
      </c>
      <c r="K3848" t="s">
        <v>62</v>
      </c>
      <c r="L3848" t="s">
        <v>63</v>
      </c>
      <c r="M3848" s="82" t="s">
        <v>351</v>
      </c>
      <c r="N3848" t="s">
        <v>352</v>
      </c>
      <c r="O3848" s="82" t="s">
        <v>353</v>
      </c>
      <c r="P3848" s="82" t="s">
        <v>354</v>
      </c>
      <c r="Q3848" s="82" t="s">
        <v>355</v>
      </c>
      <c r="R3848" t="s">
        <v>131</v>
      </c>
      <c r="S3848" s="83">
        <v>4.5999999999999996</v>
      </c>
      <c r="T3848" s="83">
        <v>0</v>
      </c>
      <c r="U3848" s="83">
        <v>4.5999999999999996</v>
      </c>
      <c r="V3848" s="83">
        <v>0</v>
      </c>
      <c r="W3848" s="83">
        <v>0</v>
      </c>
      <c r="X3848" s="83">
        <v>0</v>
      </c>
      <c r="Y3848">
        <v>0</v>
      </c>
      <c r="Z3848" s="83">
        <v>0.45999999999999996</v>
      </c>
      <c r="AA3848" s="83">
        <v>0.45999999999999996</v>
      </c>
    </row>
    <row r="3849" spans="1:27" x14ac:dyDescent="0.25">
      <c r="A3849" s="82" t="s">
        <v>1529</v>
      </c>
      <c r="B3849" s="82" t="s">
        <v>1529</v>
      </c>
      <c r="C3849" t="s">
        <v>3364</v>
      </c>
      <c r="D3849" s="82" t="s">
        <v>2723</v>
      </c>
      <c r="E3849" t="s">
        <v>3365</v>
      </c>
      <c r="F3849" s="82" t="s">
        <v>2745</v>
      </c>
      <c r="G3849" t="s">
        <v>2310</v>
      </c>
      <c r="H3849" s="82" t="s">
        <v>3065</v>
      </c>
      <c r="I3849" t="s">
        <v>59</v>
      </c>
      <c r="J3849" s="82" t="s">
        <v>193</v>
      </c>
      <c r="K3849" t="s">
        <v>62</v>
      </c>
      <c r="L3849" t="s">
        <v>63</v>
      </c>
      <c r="M3849" s="82" t="s">
        <v>1168</v>
      </c>
      <c r="N3849" t="s">
        <v>1169</v>
      </c>
      <c r="O3849" s="82" t="s">
        <v>1170</v>
      </c>
      <c r="P3849" s="82" t="s">
        <v>1171</v>
      </c>
      <c r="Q3849" s="82" t="s">
        <v>1172</v>
      </c>
      <c r="R3849" t="s">
        <v>131</v>
      </c>
      <c r="S3849" s="83">
        <v>1480.35</v>
      </c>
      <c r="T3849" s="83">
        <v>1316.6</v>
      </c>
      <c r="U3849" s="83">
        <v>163.75</v>
      </c>
      <c r="V3849" s="83">
        <v>0</v>
      </c>
      <c r="W3849" s="83">
        <v>0</v>
      </c>
      <c r="X3849" s="83">
        <v>10.141491957610425</v>
      </c>
      <c r="Y3849">
        <v>0</v>
      </c>
      <c r="Z3849" s="83">
        <v>16.375</v>
      </c>
      <c r="AA3849" s="83">
        <v>26.516491957610427</v>
      </c>
    </row>
    <row r="3850" spans="1:27" x14ac:dyDescent="0.25">
      <c r="A3850" s="82" t="s">
        <v>1529</v>
      </c>
      <c r="B3850" s="82" t="s">
        <v>1529</v>
      </c>
      <c r="C3850" t="s">
        <v>3364</v>
      </c>
      <c r="D3850" s="82" t="s">
        <v>2723</v>
      </c>
      <c r="E3850" t="s">
        <v>3365</v>
      </c>
      <c r="F3850" s="82" t="s">
        <v>2745</v>
      </c>
      <c r="G3850" t="s">
        <v>2310</v>
      </c>
      <c r="H3850" s="82" t="s">
        <v>3065</v>
      </c>
      <c r="I3850" t="s">
        <v>59</v>
      </c>
      <c r="J3850" s="82" t="s">
        <v>193</v>
      </c>
      <c r="K3850" t="s">
        <v>62</v>
      </c>
      <c r="L3850" t="s">
        <v>63</v>
      </c>
      <c r="M3850" s="82" t="s">
        <v>660</v>
      </c>
      <c r="N3850" t="s">
        <v>661</v>
      </c>
      <c r="O3850" s="82" t="s">
        <v>662</v>
      </c>
      <c r="P3850" s="82" t="s">
        <v>1037</v>
      </c>
      <c r="Q3850" s="82" t="s">
        <v>1038</v>
      </c>
      <c r="R3850" t="s">
        <v>131</v>
      </c>
      <c r="S3850" s="83">
        <v>3785.33</v>
      </c>
      <c r="T3850" s="83">
        <v>4523.9399999999996</v>
      </c>
      <c r="U3850" s="83">
        <v>-738.60999999999967</v>
      </c>
      <c r="V3850" s="83">
        <v>0</v>
      </c>
      <c r="W3850" s="83">
        <v>0</v>
      </c>
      <c r="X3850" s="83">
        <v>34.846955131939922</v>
      </c>
      <c r="Y3850">
        <v>0</v>
      </c>
      <c r="Z3850" s="83">
        <v>-73.86099999999999</v>
      </c>
      <c r="AA3850" s="83">
        <v>-39.014044868060068</v>
      </c>
    </row>
    <row r="3851" spans="1:27" x14ac:dyDescent="0.25">
      <c r="A3851" s="82" t="s">
        <v>1529</v>
      </c>
      <c r="B3851" s="82" t="s">
        <v>1529</v>
      </c>
      <c r="C3851" t="s">
        <v>3364</v>
      </c>
      <c r="D3851" s="82" t="s">
        <v>2723</v>
      </c>
      <c r="E3851" t="s">
        <v>3365</v>
      </c>
      <c r="F3851" s="82" t="s">
        <v>2745</v>
      </c>
      <c r="G3851" t="s">
        <v>2310</v>
      </c>
      <c r="H3851" s="82" t="s">
        <v>3065</v>
      </c>
      <c r="I3851" t="s">
        <v>59</v>
      </c>
      <c r="J3851" s="82" t="s">
        <v>193</v>
      </c>
      <c r="K3851" t="s">
        <v>62</v>
      </c>
      <c r="L3851" t="s">
        <v>63</v>
      </c>
      <c r="M3851" s="82" t="s">
        <v>660</v>
      </c>
      <c r="N3851" t="s">
        <v>661</v>
      </c>
      <c r="O3851" s="82" t="s">
        <v>662</v>
      </c>
      <c r="P3851" s="82" t="s">
        <v>663</v>
      </c>
      <c r="Q3851" s="82" t="s">
        <v>664</v>
      </c>
      <c r="R3851" t="s">
        <v>131</v>
      </c>
      <c r="S3851" s="83">
        <v>32806.06</v>
      </c>
      <c r="T3851" s="83">
        <v>30801.35</v>
      </c>
      <c r="U3851" s="83">
        <v>2004.7099999999991</v>
      </c>
      <c r="V3851" s="83">
        <v>0</v>
      </c>
      <c r="W3851" s="83">
        <v>0</v>
      </c>
      <c r="X3851" s="83">
        <v>237.25629903428825</v>
      </c>
      <c r="Y3851">
        <v>0</v>
      </c>
      <c r="Z3851" s="83">
        <v>200.47099999999955</v>
      </c>
      <c r="AA3851" s="83">
        <v>437.72729903428763</v>
      </c>
    </row>
    <row r="3852" spans="1:27" x14ac:dyDescent="0.25">
      <c r="A3852" s="82" t="s">
        <v>1529</v>
      </c>
      <c r="B3852" s="82" t="s">
        <v>1529</v>
      </c>
      <c r="C3852" t="s">
        <v>3364</v>
      </c>
      <c r="D3852" s="82" t="s">
        <v>2723</v>
      </c>
      <c r="E3852" t="s">
        <v>3365</v>
      </c>
      <c r="F3852" s="82" t="s">
        <v>2745</v>
      </c>
      <c r="G3852" t="s">
        <v>2310</v>
      </c>
      <c r="H3852" s="82" t="s">
        <v>3065</v>
      </c>
      <c r="I3852" t="s">
        <v>59</v>
      </c>
      <c r="J3852" s="82" t="s">
        <v>193</v>
      </c>
      <c r="K3852" t="s">
        <v>62</v>
      </c>
      <c r="L3852" t="s">
        <v>63</v>
      </c>
      <c r="M3852" s="82" t="s">
        <v>660</v>
      </c>
      <c r="N3852" t="s">
        <v>661</v>
      </c>
      <c r="O3852" s="82" t="s">
        <v>662</v>
      </c>
      <c r="P3852" s="82" t="s">
        <v>1166</v>
      </c>
      <c r="Q3852" s="82" t="s">
        <v>1167</v>
      </c>
      <c r="R3852" t="s">
        <v>131</v>
      </c>
      <c r="S3852" s="83">
        <v>19807.149999999998</v>
      </c>
      <c r="T3852" s="83">
        <v>12934.35</v>
      </c>
      <c r="U3852" s="83">
        <v>6872.7999999999975</v>
      </c>
      <c r="V3852" s="83">
        <v>0</v>
      </c>
      <c r="W3852" s="83">
        <v>0</v>
      </c>
      <c r="X3852" s="83">
        <v>99.630568511255063</v>
      </c>
      <c r="Y3852">
        <v>0</v>
      </c>
      <c r="Z3852" s="83">
        <v>687.27999999999952</v>
      </c>
      <c r="AA3852" s="83">
        <v>786.9105685112545</v>
      </c>
    </row>
    <row r="3853" spans="1:27" x14ac:dyDescent="0.25">
      <c r="A3853" s="82" t="s">
        <v>1529</v>
      </c>
      <c r="B3853" s="82" t="s">
        <v>1529</v>
      </c>
      <c r="C3853" t="s">
        <v>3364</v>
      </c>
      <c r="D3853" s="82" t="s">
        <v>2723</v>
      </c>
      <c r="E3853" t="s">
        <v>3365</v>
      </c>
      <c r="F3853" s="82" t="s">
        <v>2745</v>
      </c>
      <c r="G3853" t="s">
        <v>2310</v>
      </c>
      <c r="H3853" s="82" t="s">
        <v>3065</v>
      </c>
      <c r="I3853" t="s">
        <v>59</v>
      </c>
      <c r="J3853" s="82" t="s">
        <v>193</v>
      </c>
      <c r="K3853" t="s">
        <v>62</v>
      </c>
      <c r="L3853" t="s">
        <v>63</v>
      </c>
      <c r="M3853" s="82" t="s">
        <v>660</v>
      </c>
      <c r="N3853" t="s">
        <v>661</v>
      </c>
      <c r="O3853" s="82" t="s">
        <v>662</v>
      </c>
      <c r="P3853" s="82" t="s">
        <v>2174</v>
      </c>
      <c r="Q3853" s="82" t="s">
        <v>2175</v>
      </c>
      <c r="R3853" t="s">
        <v>131</v>
      </c>
      <c r="S3853" s="83">
        <v>634.4</v>
      </c>
      <c r="T3853" s="83">
        <v>1903.1999999999998</v>
      </c>
      <c r="U3853" s="83">
        <v>-1268.7999999999997</v>
      </c>
      <c r="V3853" s="83">
        <v>0</v>
      </c>
      <c r="W3853" s="83">
        <v>0</v>
      </c>
      <c r="X3853" s="83">
        <v>14.659947967282514</v>
      </c>
      <c r="Y3853">
        <v>0</v>
      </c>
      <c r="Z3853" s="83">
        <v>-126.88</v>
      </c>
      <c r="AA3853" s="83">
        <v>-112.22005203271749</v>
      </c>
    </row>
    <row r="3854" spans="1:27" x14ac:dyDescent="0.25">
      <c r="A3854" s="82" t="s">
        <v>1529</v>
      </c>
      <c r="B3854" s="82" t="s">
        <v>1529</v>
      </c>
      <c r="C3854" t="s">
        <v>3364</v>
      </c>
      <c r="D3854" s="82" t="s">
        <v>2723</v>
      </c>
      <c r="E3854" t="s">
        <v>3365</v>
      </c>
      <c r="F3854" s="82" t="s">
        <v>2745</v>
      </c>
      <c r="G3854" t="s">
        <v>2310</v>
      </c>
      <c r="H3854" s="82" t="s">
        <v>3065</v>
      </c>
      <c r="I3854" t="s">
        <v>59</v>
      </c>
      <c r="J3854" s="82" t="s">
        <v>193</v>
      </c>
      <c r="K3854" t="s">
        <v>62</v>
      </c>
      <c r="L3854" t="s">
        <v>63</v>
      </c>
      <c r="M3854" s="82" t="s">
        <v>660</v>
      </c>
      <c r="N3854" t="s">
        <v>1023</v>
      </c>
      <c r="O3854" s="82" t="s">
        <v>1024</v>
      </c>
      <c r="P3854" s="82" t="s">
        <v>1164</v>
      </c>
      <c r="Q3854" s="82" t="s">
        <v>1165</v>
      </c>
      <c r="R3854" t="s">
        <v>131</v>
      </c>
      <c r="S3854" s="83">
        <v>0</v>
      </c>
      <c r="T3854" s="83">
        <v>-2462.3999999999996</v>
      </c>
      <c r="U3854" s="83">
        <v>2462.3999999999996</v>
      </c>
      <c r="V3854" s="83">
        <v>0</v>
      </c>
      <c r="W3854" s="83">
        <v>0</v>
      </c>
      <c r="X3854" s="83">
        <v>-18.967347559182674</v>
      </c>
      <c r="Y3854">
        <v>0</v>
      </c>
      <c r="Z3854" s="83">
        <v>246.23999999999998</v>
      </c>
      <c r="AA3854" s="83">
        <v>227.2726524408173</v>
      </c>
    </row>
    <row r="3855" spans="1:27" x14ac:dyDescent="0.25">
      <c r="A3855" s="82" t="s">
        <v>1529</v>
      </c>
      <c r="B3855" s="82" t="s">
        <v>1529</v>
      </c>
      <c r="C3855" t="s">
        <v>3364</v>
      </c>
      <c r="D3855" s="82" t="s">
        <v>2723</v>
      </c>
      <c r="E3855" t="s">
        <v>3365</v>
      </c>
      <c r="F3855" s="82" t="s">
        <v>2745</v>
      </c>
      <c r="G3855" t="s">
        <v>2310</v>
      </c>
      <c r="H3855" s="82" t="s">
        <v>3065</v>
      </c>
      <c r="I3855" t="s">
        <v>59</v>
      </c>
      <c r="J3855" s="82" t="s">
        <v>193</v>
      </c>
      <c r="K3855" t="s">
        <v>62</v>
      </c>
      <c r="L3855" t="s">
        <v>63</v>
      </c>
      <c r="M3855" s="82" t="s">
        <v>660</v>
      </c>
      <c r="N3855" t="s">
        <v>1927</v>
      </c>
      <c r="O3855" s="82" t="s">
        <v>1497</v>
      </c>
      <c r="P3855" s="82" t="s">
        <v>1928</v>
      </c>
      <c r="Q3855" s="82" t="s">
        <v>1929</v>
      </c>
      <c r="R3855" t="s">
        <v>131</v>
      </c>
      <c r="S3855" s="83">
        <v>2112.3000000000002</v>
      </c>
      <c r="T3855" s="83">
        <v>0</v>
      </c>
      <c r="U3855" s="83">
        <v>2112.3000000000002</v>
      </c>
      <c r="V3855" s="83">
        <v>0</v>
      </c>
      <c r="W3855" s="83">
        <v>0</v>
      </c>
      <c r="X3855" s="83">
        <v>0</v>
      </c>
      <c r="Y3855">
        <v>0</v>
      </c>
      <c r="Z3855" s="83">
        <v>211.23000000000002</v>
      </c>
      <c r="AA3855" s="83">
        <v>211.23000000000002</v>
      </c>
    </row>
    <row r="3856" spans="1:27" x14ac:dyDescent="0.25">
      <c r="A3856" s="82" t="s">
        <v>1529</v>
      </c>
      <c r="B3856" s="82" t="s">
        <v>1529</v>
      </c>
      <c r="C3856" t="s">
        <v>3364</v>
      </c>
      <c r="D3856" s="82" t="s">
        <v>2723</v>
      </c>
      <c r="E3856" t="s">
        <v>3365</v>
      </c>
      <c r="F3856" s="82" t="s">
        <v>2745</v>
      </c>
      <c r="G3856" t="s">
        <v>2310</v>
      </c>
      <c r="H3856" s="82" t="s">
        <v>3065</v>
      </c>
      <c r="I3856" t="s">
        <v>59</v>
      </c>
      <c r="J3856" s="82" t="s">
        <v>193</v>
      </c>
      <c r="K3856" t="s">
        <v>64</v>
      </c>
      <c r="L3856" t="s">
        <v>65</v>
      </c>
      <c r="M3856" s="82" t="s">
        <v>499</v>
      </c>
      <c r="N3856" t="s">
        <v>500</v>
      </c>
      <c r="O3856" s="82" t="s">
        <v>501</v>
      </c>
      <c r="P3856" s="82" t="s">
        <v>2650</v>
      </c>
      <c r="Q3856" s="82" t="s">
        <v>2651</v>
      </c>
      <c r="R3856" t="s">
        <v>131</v>
      </c>
      <c r="S3856" s="83">
        <v>796.5</v>
      </c>
      <c r="T3856" s="83">
        <v>417.2</v>
      </c>
      <c r="U3856" s="83">
        <v>379.3</v>
      </c>
      <c r="V3856" s="83">
        <v>0</v>
      </c>
      <c r="W3856" s="83">
        <v>0</v>
      </c>
      <c r="X3856" s="83">
        <v>3.2136035581916071</v>
      </c>
      <c r="Y3856">
        <v>0</v>
      </c>
      <c r="Z3856" s="83">
        <v>37.930000000000007</v>
      </c>
      <c r="AA3856" s="83">
        <v>41.143603558191614</v>
      </c>
    </row>
    <row r="3857" spans="1:27" x14ac:dyDescent="0.25">
      <c r="A3857" s="82" t="s">
        <v>1529</v>
      </c>
      <c r="B3857" s="82" t="s">
        <v>1529</v>
      </c>
      <c r="C3857" t="s">
        <v>3364</v>
      </c>
      <c r="D3857" s="82" t="s">
        <v>2723</v>
      </c>
      <c r="E3857" t="s">
        <v>3365</v>
      </c>
      <c r="F3857" s="82" t="s">
        <v>2745</v>
      </c>
      <c r="G3857" t="s">
        <v>2310</v>
      </c>
      <c r="H3857" s="82" t="s">
        <v>3065</v>
      </c>
      <c r="I3857" t="s">
        <v>59</v>
      </c>
      <c r="J3857" s="82" t="s">
        <v>193</v>
      </c>
      <c r="K3857" t="s">
        <v>64</v>
      </c>
      <c r="L3857" t="s">
        <v>65</v>
      </c>
      <c r="M3857" s="82" t="s">
        <v>499</v>
      </c>
      <c r="N3857" t="s">
        <v>500</v>
      </c>
      <c r="O3857" s="82" t="s">
        <v>501</v>
      </c>
      <c r="P3857" s="82" t="s">
        <v>2765</v>
      </c>
      <c r="Q3857" s="82" t="s">
        <v>2766</v>
      </c>
      <c r="R3857" t="s">
        <v>131</v>
      </c>
      <c r="S3857" s="83">
        <v>708.4</v>
      </c>
      <c r="T3857" s="83">
        <v>708.4</v>
      </c>
      <c r="U3857" s="83">
        <v>0</v>
      </c>
      <c r="V3857" s="83">
        <v>0</v>
      </c>
      <c r="W3857" s="83">
        <v>0</v>
      </c>
      <c r="X3857" s="83">
        <v>5.4566557061911176</v>
      </c>
      <c r="Y3857">
        <v>0</v>
      </c>
      <c r="Z3857" s="83">
        <v>0</v>
      </c>
      <c r="AA3857" s="83">
        <v>5.4566557061911141</v>
      </c>
    </row>
    <row r="3858" spans="1:27" x14ac:dyDescent="0.25">
      <c r="A3858" s="82" t="s">
        <v>1529</v>
      </c>
      <c r="B3858" s="82" t="s">
        <v>1529</v>
      </c>
      <c r="C3858" t="s">
        <v>3364</v>
      </c>
      <c r="D3858" s="82" t="s">
        <v>2723</v>
      </c>
      <c r="E3858" t="s">
        <v>3365</v>
      </c>
      <c r="F3858" s="82" t="s">
        <v>2745</v>
      </c>
      <c r="G3858" t="s">
        <v>2310</v>
      </c>
      <c r="H3858" s="82" t="s">
        <v>3065</v>
      </c>
      <c r="I3858" t="s">
        <v>59</v>
      </c>
      <c r="J3858" s="82" t="s">
        <v>193</v>
      </c>
      <c r="K3858" t="s">
        <v>64</v>
      </c>
      <c r="L3858" t="s">
        <v>65</v>
      </c>
      <c r="M3858" s="82" t="s">
        <v>499</v>
      </c>
      <c r="N3858" t="s">
        <v>500</v>
      </c>
      <c r="O3858" s="82" t="s">
        <v>501</v>
      </c>
      <c r="P3858" s="82" t="s">
        <v>1524</v>
      </c>
      <c r="Q3858" s="82" t="s">
        <v>3686</v>
      </c>
      <c r="R3858" t="s">
        <v>131</v>
      </c>
      <c r="S3858" s="83">
        <v>240.96</v>
      </c>
      <c r="T3858" s="83">
        <v>172.38</v>
      </c>
      <c r="U3858" s="83">
        <v>68.580000000000013</v>
      </c>
      <c r="V3858" s="83">
        <v>0</v>
      </c>
      <c r="W3858" s="83">
        <v>0</v>
      </c>
      <c r="X3858" s="83">
        <v>1.3278067626104246</v>
      </c>
      <c r="Y3858">
        <v>0</v>
      </c>
      <c r="Z3858" s="83">
        <v>6.8580000000000041</v>
      </c>
      <c r="AA3858" s="83">
        <v>8.1858067626104294</v>
      </c>
    </row>
    <row r="3859" spans="1:27" x14ac:dyDescent="0.25">
      <c r="A3859" s="82" t="s">
        <v>1529</v>
      </c>
      <c r="B3859" s="82" t="s">
        <v>1529</v>
      </c>
      <c r="C3859" t="s">
        <v>3364</v>
      </c>
      <c r="D3859" s="82" t="s">
        <v>2723</v>
      </c>
      <c r="E3859" t="s">
        <v>3365</v>
      </c>
      <c r="F3859" s="82" t="s">
        <v>2745</v>
      </c>
      <c r="G3859" t="s">
        <v>2310</v>
      </c>
      <c r="H3859" s="82" t="s">
        <v>3065</v>
      </c>
      <c r="I3859" t="s">
        <v>59</v>
      </c>
      <c r="J3859" s="82" t="s">
        <v>193</v>
      </c>
      <c r="K3859" t="s">
        <v>64</v>
      </c>
      <c r="L3859" t="s">
        <v>65</v>
      </c>
      <c r="M3859" s="82" t="s">
        <v>499</v>
      </c>
      <c r="N3859" t="s">
        <v>1420</v>
      </c>
      <c r="O3859" s="82" t="s">
        <v>1421</v>
      </c>
      <c r="P3859" s="82" t="s">
        <v>1935</v>
      </c>
      <c r="Q3859" s="82" t="s">
        <v>1936</v>
      </c>
      <c r="R3859" t="s">
        <v>131</v>
      </c>
      <c r="S3859" s="83">
        <v>755.16</v>
      </c>
      <c r="T3859" s="83">
        <v>872</v>
      </c>
      <c r="U3859" s="83">
        <v>-116.84000000000003</v>
      </c>
      <c r="V3859" s="83">
        <v>0</v>
      </c>
      <c r="W3859" s="83">
        <v>0</v>
      </c>
      <c r="X3859" s="83">
        <v>6.7168319816468873</v>
      </c>
      <c r="Y3859">
        <v>0</v>
      </c>
      <c r="Z3859" s="83">
        <v>-11.683999999999997</v>
      </c>
      <c r="AA3859" s="83">
        <v>-4.9671680183531066</v>
      </c>
    </row>
    <row r="3860" spans="1:27" x14ac:dyDescent="0.25">
      <c r="A3860" s="82" t="s">
        <v>1529</v>
      </c>
      <c r="B3860" s="82" t="s">
        <v>1529</v>
      </c>
      <c r="C3860" t="s">
        <v>3364</v>
      </c>
      <c r="D3860" s="82" t="s">
        <v>2723</v>
      </c>
      <c r="E3860" t="s">
        <v>3365</v>
      </c>
      <c r="F3860" s="82" t="s">
        <v>2745</v>
      </c>
      <c r="G3860" t="s">
        <v>2310</v>
      </c>
      <c r="H3860" s="82" t="s">
        <v>3065</v>
      </c>
      <c r="I3860" t="s">
        <v>59</v>
      </c>
      <c r="J3860" s="82" t="s">
        <v>193</v>
      </c>
      <c r="K3860" t="s">
        <v>64</v>
      </c>
      <c r="L3860" t="s">
        <v>65</v>
      </c>
      <c r="M3860" s="82" t="s">
        <v>499</v>
      </c>
      <c r="N3860" t="s">
        <v>1047</v>
      </c>
      <c r="O3860" s="82" t="s">
        <v>1048</v>
      </c>
      <c r="P3860" s="82" t="s">
        <v>1198</v>
      </c>
      <c r="Q3860" s="82" t="s">
        <v>1199</v>
      </c>
      <c r="R3860" t="s">
        <v>131</v>
      </c>
      <c r="S3860" s="83">
        <v>464.6</v>
      </c>
      <c r="T3860" s="83">
        <v>750.71999999999991</v>
      </c>
      <c r="U3860" s="83">
        <v>-286.11999999999989</v>
      </c>
      <c r="V3860" s="83">
        <v>0</v>
      </c>
      <c r="W3860" s="83">
        <v>0</v>
      </c>
      <c r="X3860" s="83">
        <v>5.7826377353921448</v>
      </c>
      <c r="Y3860">
        <v>0</v>
      </c>
      <c r="Z3860" s="83">
        <v>-28.611999999999981</v>
      </c>
      <c r="AA3860" s="83">
        <v>-22.829362264607838</v>
      </c>
    </row>
    <row r="3861" spans="1:27" x14ac:dyDescent="0.25">
      <c r="A3861" s="82" t="s">
        <v>1529</v>
      </c>
      <c r="B3861" s="82" t="s">
        <v>1529</v>
      </c>
      <c r="C3861" t="s">
        <v>3364</v>
      </c>
      <c r="D3861" s="82" t="s">
        <v>2723</v>
      </c>
      <c r="E3861" t="s">
        <v>3365</v>
      </c>
      <c r="F3861" s="82" t="s">
        <v>2745</v>
      </c>
      <c r="G3861" t="s">
        <v>2310</v>
      </c>
      <c r="H3861" s="82" t="s">
        <v>3065</v>
      </c>
      <c r="I3861" t="s">
        <v>44</v>
      </c>
      <c r="J3861" s="82" t="s">
        <v>45</v>
      </c>
      <c r="K3861" t="s">
        <v>46</v>
      </c>
      <c r="L3861" t="s">
        <v>47</v>
      </c>
      <c r="M3861" s="82" t="s">
        <v>506</v>
      </c>
      <c r="N3861" t="s">
        <v>507</v>
      </c>
      <c r="O3861" s="82" t="s">
        <v>508</v>
      </c>
      <c r="P3861" s="82" t="s">
        <v>795</v>
      </c>
      <c r="Q3861" s="82" t="s">
        <v>796</v>
      </c>
      <c r="R3861" t="s">
        <v>131</v>
      </c>
      <c r="S3861" s="83">
        <v>78.3</v>
      </c>
      <c r="T3861" s="83">
        <v>6.75</v>
      </c>
      <c r="U3861" s="83">
        <v>71.55</v>
      </c>
      <c r="V3861" s="83">
        <v>0</v>
      </c>
      <c r="W3861" s="83">
        <v>0</v>
      </c>
      <c r="X3861" s="83">
        <v>5.1993825546005144E-2</v>
      </c>
      <c r="Y3861">
        <v>0</v>
      </c>
      <c r="Z3861" s="83">
        <v>7.1550000000000002</v>
      </c>
      <c r="AA3861" s="83">
        <v>7.2069938255460055</v>
      </c>
    </row>
    <row r="3862" spans="1:27" x14ac:dyDescent="0.25">
      <c r="A3862" s="82" t="s">
        <v>1529</v>
      </c>
      <c r="B3862" s="82" t="s">
        <v>1529</v>
      </c>
      <c r="C3862" t="s">
        <v>3364</v>
      </c>
      <c r="D3862" s="82" t="s">
        <v>2723</v>
      </c>
      <c r="E3862" t="s">
        <v>3365</v>
      </c>
      <c r="F3862" s="82" t="s">
        <v>2745</v>
      </c>
      <c r="G3862" t="s">
        <v>2310</v>
      </c>
      <c r="H3862" s="82" t="s">
        <v>3065</v>
      </c>
      <c r="I3862" t="s">
        <v>44</v>
      </c>
      <c r="J3862" s="82" t="s">
        <v>45</v>
      </c>
      <c r="K3862" t="s">
        <v>46</v>
      </c>
      <c r="L3862" t="s">
        <v>47</v>
      </c>
      <c r="M3862" s="82" t="s">
        <v>506</v>
      </c>
      <c r="N3862" t="s">
        <v>507</v>
      </c>
      <c r="O3862" s="82" t="s">
        <v>508</v>
      </c>
      <c r="P3862" s="82" t="s">
        <v>853</v>
      </c>
      <c r="Q3862" s="82" t="s">
        <v>854</v>
      </c>
      <c r="R3862" t="s">
        <v>131</v>
      </c>
      <c r="S3862" s="83">
        <v>0</v>
      </c>
      <c r="T3862" s="83">
        <v>15.4</v>
      </c>
      <c r="U3862" s="83">
        <v>-15.4</v>
      </c>
      <c r="V3862" s="83">
        <v>0</v>
      </c>
      <c r="W3862" s="83">
        <v>0</v>
      </c>
      <c r="X3862" s="83">
        <v>0.11862295013458951</v>
      </c>
      <c r="Y3862">
        <v>0</v>
      </c>
      <c r="Z3862" s="83">
        <v>-1.54</v>
      </c>
      <c r="AA3862" s="83">
        <v>-1.4213770498654106</v>
      </c>
    </row>
    <row r="3863" spans="1:27" x14ac:dyDescent="0.25">
      <c r="A3863" s="82" t="s">
        <v>1529</v>
      </c>
      <c r="B3863" s="82" t="s">
        <v>1529</v>
      </c>
      <c r="C3863" t="s">
        <v>3364</v>
      </c>
      <c r="D3863" s="82" t="s">
        <v>2723</v>
      </c>
      <c r="E3863" t="s">
        <v>3365</v>
      </c>
      <c r="F3863" s="82" t="s">
        <v>2745</v>
      </c>
      <c r="G3863" t="s">
        <v>2310</v>
      </c>
      <c r="H3863" s="82" t="s">
        <v>3065</v>
      </c>
      <c r="I3863" t="s">
        <v>44</v>
      </c>
      <c r="J3863" s="82" t="s">
        <v>45</v>
      </c>
      <c r="K3863" t="s">
        <v>46</v>
      </c>
      <c r="L3863" t="s">
        <v>47</v>
      </c>
      <c r="M3863" s="82" t="s">
        <v>506</v>
      </c>
      <c r="N3863" t="s">
        <v>507</v>
      </c>
      <c r="O3863" s="82" t="s">
        <v>508</v>
      </c>
      <c r="P3863" s="82" t="s">
        <v>768</v>
      </c>
      <c r="Q3863" s="82" t="s">
        <v>769</v>
      </c>
      <c r="R3863" t="s">
        <v>131</v>
      </c>
      <c r="S3863" s="83">
        <v>105</v>
      </c>
      <c r="T3863" s="83">
        <v>21</v>
      </c>
      <c r="U3863" s="83">
        <v>84</v>
      </c>
      <c r="V3863" s="83">
        <v>0</v>
      </c>
      <c r="W3863" s="83">
        <v>0</v>
      </c>
      <c r="X3863" s="83">
        <v>0.16175856836534935</v>
      </c>
      <c r="Y3863">
        <v>0</v>
      </c>
      <c r="Z3863" s="83">
        <v>8.4</v>
      </c>
      <c r="AA3863" s="83">
        <v>8.5617585683653488</v>
      </c>
    </row>
    <row r="3864" spans="1:27" x14ac:dyDescent="0.25">
      <c r="A3864" s="82" t="s">
        <v>1529</v>
      </c>
      <c r="B3864" s="82" t="s">
        <v>1529</v>
      </c>
      <c r="C3864" t="s">
        <v>3364</v>
      </c>
      <c r="D3864" s="82" t="s">
        <v>2723</v>
      </c>
      <c r="E3864" t="s">
        <v>3365</v>
      </c>
      <c r="F3864" s="82" t="s">
        <v>2745</v>
      </c>
      <c r="G3864" t="s">
        <v>2310</v>
      </c>
      <c r="H3864" s="82" t="s">
        <v>3065</v>
      </c>
      <c r="I3864" t="s">
        <v>44</v>
      </c>
      <c r="J3864" s="82" t="s">
        <v>45</v>
      </c>
      <c r="K3864" t="s">
        <v>46</v>
      </c>
      <c r="L3864" t="s">
        <v>47</v>
      </c>
      <c r="M3864" s="82" t="s">
        <v>506</v>
      </c>
      <c r="N3864" t="s">
        <v>507</v>
      </c>
      <c r="O3864" s="82" t="s">
        <v>508</v>
      </c>
      <c r="P3864" s="82" t="s">
        <v>772</v>
      </c>
      <c r="Q3864" s="82" t="s">
        <v>773</v>
      </c>
      <c r="R3864" t="s">
        <v>131</v>
      </c>
      <c r="S3864" s="83">
        <v>56.25</v>
      </c>
      <c r="T3864" s="83">
        <v>18</v>
      </c>
      <c r="U3864" s="83">
        <v>38.25</v>
      </c>
      <c r="V3864" s="83">
        <v>0</v>
      </c>
      <c r="W3864" s="83">
        <v>0</v>
      </c>
      <c r="X3864" s="83">
        <v>0.13865020145601373</v>
      </c>
      <c r="Y3864">
        <v>0</v>
      </c>
      <c r="Z3864" s="83">
        <v>3.8250000000000002</v>
      </c>
      <c r="AA3864" s="83">
        <v>3.963650201456014</v>
      </c>
    </row>
    <row r="3865" spans="1:27" x14ac:dyDescent="0.25">
      <c r="A3865" s="82" t="s">
        <v>1529</v>
      </c>
      <c r="B3865" s="82" t="s">
        <v>1529</v>
      </c>
      <c r="C3865" t="s">
        <v>3364</v>
      </c>
      <c r="D3865" s="82" t="s">
        <v>2723</v>
      </c>
      <c r="E3865" t="s">
        <v>3365</v>
      </c>
      <c r="F3865" s="82" t="s">
        <v>2745</v>
      </c>
      <c r="G3865" t="s">
        <v>2310</v>
      </c>
      <c r="H3865" s="82" t="s">
        <v>3065</v>
      </c>
      <c r="I3865" t="s">
        <v>44</v>
      </c>
      <c r="J3865" s="82" t="s">
        <v>45</v>
      </c>
      <c r="K3865" t="s">
        <v>46</v>
      </c>
      <c r="L3865" t="s">
        <v>47</v>
      </c>
      <c r="M3865" s="82" t="s">
        <v>506</v>
      </c>
      <c r="N3865" t="s">
        <v>507</v>
      </c>
      <c r="O3865" s="82" t="s">
        <v>508</v>
      </c>
      <c r="P3865" s="82" t="s">
        <v>754</v>
      </c>
      <c r="Q3865" s="82" t="s">
        <v>755</v>
      </c>
      <c r="R3865" t="s">
        <v>131</v>
      </c>
      <c r="S3865" s="83">
        <v>544</v>
      </c>
      <c r="T3865" s="83">
        <v>0</v>
      </c>
      <c r="U3865" s="83">
        <v>544</v>
      </c>
      <c r="V3865" s="83">
        <v>0</v>
      </c>
      <c r="W3865" s="83">
        <v>0</v>
      </c>
      <c r="X3865" s="83">
        <v>0</v>
      </c>
      <c r="Y3865">
        <v>0</v>
      </c>
      <c r="Z3865" s="83">
        <v>54.400000000000006</v>
      </c>
      <c r="AA3865" s="83">
        <v>54.400000000000006</v>
      </c>
    </row>
    <row r="3866" spans="1:27" x14ac:dyDescent="0.25">
      <c r="A3866" s="82" t="s">
        <v>1529</v>
      </c>
      <c r="B3866" s="82" t="s">
        <v>1529</v>
      </c>
      <c r="C3866" t="s">
        <v>3364</v>
      </c>
      <c r="D3866" s="82" t="s">
        <v>2723</v>
      </c>
      <c r="E3866" t="s">
        <v>3365</v>
      </c>
      <c r="F3866" s="82" t="s">
        <v>2745</v>
      </c>
      <c r="G3866" t="s">
        <v>2310</v>
      </c>
      <c r="H3866" s="82" t="s">
        <v>3065</v>
      </c>
      <c r="I3866" t="s">
        <v>44</v>
      </c>
      <c r="J3866" s="82" t="s">
        <v>45</v>
      </c>
      <c r="K3866" t="s">
        <v>46</v>
      </c>
      <c r="L3866" t="s">
        <v>47</v>
      </c>
      <c r="M3866" s="82" t="s">
        <v>506</v>
      </c>
      <c r="N3866" t="s">
        <v>507</v>
      </c>
      <c r="O3866" s="82" t="s">
        <v>508</v>
      </c>
      <c r="P3866" s="82" t="s">
        <v>760</v>
      </c>
      <c r="Q3866" s="82" t="s">
        <v>761</v>
      </c>
      <c r="R3866" t="s">
        <v>131</v>
      </c>
      <c r="S3866" s="83">
        <v>97.62</v>
      </c>
      <c r="T3866" s="83">
        <v>117.4</v>
      </c>
      <c r="U3866" s="83">
        <v>-19.780000000000005</v>
      </c>
      <c r="V3866" s="83">
        <v>0</v>
      </c>
      <c r="W3866" s="83">
        <v>0</v>
      </c>
      <c r="X3866" s="83">
        <v>0.90430742505200068</v>
      </c>
      <c r="Y3866">
        <v>0</v>
      </c>
      <c r="Z3866" s="83">
        <v>-1.9780000000000015</v>
      </c>
      <c r="AA3866" s="83">
        <v>-1.0736925749480015</v>
      </c>
    </row>
    <row r="3867" spans="1:27" x14ac:dyDescent="0.25">
      <c r="A3867" s="82" t="s">
        <v>1529</v>
      </c>
      <c r="B3867" s="82" t="s">
        <v>1529</v>
      </c>
      <c r="C3867" t="s">
        <v>3364</v>
      </c>
      <c r="D3867" s="82" t="s">
        <v>2723</v>
      </c>
      <c r="E3867" t="s">
        <v>3365</v>
      </c>
      <c r="F3867" s="82" t="s">
        <v>2745</v>
      </c>
      <c r="G3867" t="s">
        <v>2310</v>
      </c>
      <c r="H3867" s="82" t="s">
        <v>3065</v>
      </c>
      <c r="I3867" t="s">
        <v>44</v>
      </c>
      <c r="J3867" s="82" t="s">
        <v>45</v>
      </c>
      <c r="K3867" t="s">
        <v>46</v>
      </c>
      <c r="L3867" t="s">
        <v>47</v>
      </c>
      <c r="M3867" s="82" t="s">
        <v>506</v>
      </c>
      <c r="N3867" t="s">
        <v>507</v>
      </c>
      <c r="O3867" s="82" t="s">
        <v>508</v>
      </c>
      <c r="P3867" s="82" t="s">
        <v>774</v>
      </c>
      <c r="Q3867" s="82" t="s">
        <v>775</v>
      </c>
      <c r="R3867" t="s">
        <v>131</v>
      </c>
      <c r="S3867" s="83">
        <v>0</v>
      </c>
      <c r="T3867" s="83">
        <v>64</v>
      </c>
      <c r="U3867" s="83">
        <v>-64</v>
      </c>
      <c r="V3867" s="83">
        <v>0</v>
      </c>
      <c r="W3867" s="83">
        <v>0</v>
      </c>
      <c r="X3867" s="83">
        <v>0.49297849406582656</v>
      </c>
      <c r="Y3867">
        <v>0</v>
      </c>
      <c r="Z3867" s="83">
        <v>-6.4</v>
      </c>
      <c r="AA3867" s="83">
        <v>-5.907021505934174</v>
      </c>
    </row>
    <row r="3868" spans="1:27" x14ac:dyDescent="0.25">
      <c r="A3868" s="82" t="s">
        <v>1529</v>
      </c>
      <c r="B3868" s="82" t="s">
        <v>1529</v>
      </c>
      <c r="C3868" t="s">
        <v>3364</v>
      </c>
      <c r="D3868" s="82" t="s">
        <v>2723</v>
      </c>
      <c r="E3868" t="s">
        <v>3365</v>
      </c>
      <c r="F3868" s="82" t="s">
        <v>2745</v>
      </c>
      <c r="G3868" t="s">
        <v>2310</v>
      </c>
      <c r="H3868" s="82" t="s">
        <v>3065</v>
      </c>
      <c r="I3868" t="s">
        <v>44</v>
      </c>
      <c r="J3868" s="82" t="s">
        <v>45</v>
      </c>
      <c r="K3868" t="s">
        <v>46</v>
      </c>
      <c r="L3868" t="s">
        <v>47</v>
      </c>
      <c r="M3868" s="82" t="s">
        <v>506</v>
      </c>
      <c r="N3868" t="s">
        <v>507</v>
      </c>
      <c r="O3868" s="82" t="s">
        <v>508</v>
      </c>
      <c r="P3868" s="82" t="s">
        <v>758</v>
      </c>
      <c r="Q3868" s="82" t="s">
        <v>759</v>
      </c>
      <c r="R3868" t="s">
        <v>131</v>
      </c>
      <c r="S3868" s="83">
        <v>78.92</v>
      </c>
      <c r="T3868" s="83">
        <v>65</v>
      </c>
      <c r="U3868" s="83">
        <v>13.920000000000002</v>
      </c>
      <c r="V3868" s="83">
        <v>0</v>
      </c>
      <c r="W3868" s="83">
        <v>0</v>
      </c>
      <c r="X3868" s="83">
        <v>0.50068128303560511</v>
      </c>
      <c r="Y3868">
        <v>0</v>
      </c>
      <c r="Z3868" s="83">
        <v>1.3920000000000003</v>
      </c>
      <c r="AA3868" s="83">
        <v>1.8926812830356052</v>
      </c>
    </row>
    <row r="3869" spans="1:27" x14ac:dyDescent="0.25">
      <c r="A3869" s="82" t="s">
        <v>1529</v>
      </c>
      <c r="B3869" s="82" t="s">
        <v>1529</v>
      </c>
      <c r="C3869" t="s">
        <v>3364</v>
      </c>
      <c r="D3869" s="82" t="s">
        <v>2723</v>
      </c>
      <c r="E3869" t="s">
        <v>3365</v>
      </c>
      <c r="F3869" s="82" t="s">
        <v>2745</v>
      </c>
      <c r="G3869" t="s">
        <v>2310</v>
      </c>
      <c r="H3869" s="82" t="s">
        <v>3065</v>
      </c>
      <c r="I3869" t="s">
        <v>44</v>
      </c>
      <c r="J3869" s="82" t="s">
        <v>45</v>
      </c>
      <c r="K3869" t="s">
        <v>46</v>
      </c>
      <c r="L3869" t="s">
        <v>47</v>
      </c>
      <c r="M3869" s="82" t="s">
        <v>506</v>
      </c>
      <c r="N3869" t="s">
        <v>507</v>
      </c>
      <c r="O3869" s="82" t="s">
        <v>508</v>
      </c>
      <c r="P3869" s="82" t="s">
        <v>756</v>
      </c>
      <c r="Q3869" s="82" t="s">
        <v>757</v>
      </c>
      <c r="R3869" t="s">
        <v>131</v>
      </c>
      <c r="S3869" s="83">
        <v>0</v>
      </c>
      <c r="T3869" s="83">
        <v>79.319999999999993</v>
      </c>
      <c r="U3869" s="83">
        <v>-79.319999999999993</v>
      </c>
      <c r="V3869" s="83">
        <v>0</v>
      </c>
      <c r="W3869" s="83">
        <v>0</v>
      </c>
      <c r="X3869" s="83">
        <v>0.61098522108283371</v>
      </c>
      <c r="Y3869">
        <v>0</v>
      </c>
      <c r="Z3869" s="83">
        <v>-7.9319999999999995</v>
      </c>
      <c r="AA3869" s="83">
        <v>-7.3210147789171653</v>
      </c>
    </row>
    <row r="3870" spans="1:27" x14ac:dyDescent="0.25">
      <c r="A3870" s="82" t="s">
        <v>1529</v>
      </c>
      <c r="B3870" s="82" t="s">
        <v>1529</v>
      </c>
      <c r="C3870" t="s">
        <v>3364</v>
      </c>
      <c r="D3870" s="82" t="s">
        <v>2723</v>
      </c>
      <c r="E3870" t="s">
        <v>3365</v>
      </c>
      <c r="F3870" s="82" t="s">
        <v>2745</v>
      </c>
      <c r="G3870" t="s">
        <v>2310</v>
      </c>
      <c r="H3870" s="82" t="s">
        <v>3065</v>
      </c>
      <c r="I3870" t="s">
        <v>44</v>
      </c>
      <c r="J3870" s="82" t="s">
        <v>45</v>
      </c>
      <c r="K3870" t="s">
        <v>46</v>
      </c>
      <c r="L3870" t="s">
        <v>47</v>
      </c>
      <c r="M3870" s="82" t="s">
        <v>506</v>
      </c>
      <c r="N3870" t="s">
        <v>762</v>
      </c>
      <c r="O3870" s="82" t="s">
        <v>763</v>
      </c>
      <c r="P3870" s="82" t="s">
        <v>764</v>
      </c>
      <c r="Q3870" s="82" t="s">
        <v>765</v>
      </c>
      <c r="R3870" t="s">
        <v>131</v>
      </c>
      <c r="S3870" s="83">
        <v>0</v>
      </c>
      <c r="T3870" s="83">
        <v>200</v>
      </c>
      <c r="U3870" s="83">
        <v>-200</v>
      </c>
      <c r="V3870" s="83">
        <v>0</v>
      </c>
      <c r="W3870" s="83">
        <v>0</v>
      </c>
      <c r="X3870" s="83">
        <v>1.540557793955708</v>
      </c>
      <c r="Y3870">
        <v>0</v>
      </c>
      <c r="Z3870" s="83">
        <v>-20</v>
      </c>
      <c r="AA3870" s="83">
        <v>-18.459442206044294</v>
      </c>
    </row>
    <row r="3871" spans="1:27" x14ac:dyDescent="0.25">
      <c r="A3871" s="82" t="s">
        <v>1529</v>
      </c>
      <c r="B3871" s="82" t="s">
        <v>1529</v>
      </c>
      <c r="C3871" t="s">
        <v>3364</v>
      </c>
      <c r="D3871" s="82" t="s">
        <v>2723</v>
      </c>
      <c r="E3871" t="s">
        <v>3365</v>
      </c>
      <c r="F3871" s="82" t="s">
        <v>2745</v>
      </c>
      <c r="G3871" t="s">
        <v>2310</v>
      </c>
      <c r="H3871" s="82" t="s">
        <v>3065</v>
      </c>
      <c r="I3871" t="s">
        <v>44</v>
      </c>
      <c r="J3871" s="82" t="s">
        <v>45</v>
      </c>
      <c r="K3871" t="s">
        <v>46</v>
      </c>
      <c r="L3871" t="s">
        <v>47</v>
      </c>
      <c r="M3871" s="82" t="s">
        <v>506</v>
      </c>
      <c r="N3871" t="s">
        <v>762</v>
      </c>
      <c r="O3871" s="82" t="s">
        <v>763</v>
      </c>
      <c r="P3871" s="82" t="s">
        <v>824</v>
      </c>
      <c r="Q3871" s="82" t="s">
        <v>825</v>
      </c>
      <c r="R3871" t="s">
        <v>131</v>
      </c>
      <c r="S3871" s="83">
        <v>7</v>
      </c>
      <c r="T3871" s="83">
        <v>0</v>
      </c>
      <c r="U3871" s="83">
        <v>7</v>
      </c>
      <c r="V3871" s="83">
        <v>0</v>
      </c>
      <c r="W3871" s="83">
        <v>0</v>
      </c>
      <c r="X3871" s="83">
        <v>0</v>
      </c>
      <c r="Y3871">
        <v>0</v>
      </c>
      <c r="Z3871" s="83">
        <v>0.70000000000000007</v>
      </c>
      <c r="AA3871" s="83">
        <v>0.70000000000000007</v>
      </c>
    </row>
    <row r="3872" spans="1:27" x14ac:dyDescent="0.25">
      <c r="A3872" s="82" t="s">
        <v>1529</v>
      </c>
      <c r="B3872" s="82" t="s">
        <v>1529</v>
      </c>
      <c r="C3872" t="s">
        <v>3364</v>
      </c>
      <c r="D3872" s="82" t="s">
        <v>2723</v>
      </c>
      <c r="E3872" t="s">
        <v>3365</v>
      </c>
      <c r="F3872" s="82" t="s">
        <v>2745</v>
      </c>
      <c r="G3872" t="s">
        <v>2310</v>
      </c>
      <c r="H3872" s="82" t="s">
        <v>3065</v>
      </c>
      <c r="I3872" t="s">
        <v>44</v>
      </c>
      <c r="J3872" s="82" t="s">
        <v>45</v>
      </c>
      <c r="K3872" t="s">
        <v>46</v>
      </c>
      <c r="L3872" t="s">
        <v>47</v>
      </c>
      <c r="M3872" s="82" t="s">
        <v>320</v>
      </c>
      <c r="N3872" t="s">
        <v>800</v>
      </c>
      <c r="O3872" s="82" t="s">
        <v>1538</v>
      </c>
      <c r="P3872" s="82" t="s">
        <v>978</v>
      </c>
      <c r="Q3872" s="82" t="s">
        <v>979</v>
      </c>
      <c r="R3872" t="s">
        <v>131</v>
      </c>
      <c r="S3872" s="83">
        <v>120</v>
      </c>
      <c r="T3872" s="83">
        <v>0</v>
      </c>
      <c r="U3872" s="83">
        <v>120</v>
      </c>
      <c r="V3872" s="83">
        <v>0</v>
      </c>
      <c r="W3872" s="83">
        <v>0</v>
      </c>
      <c r="X3872" s="83">
        <v>0</v>
      </c>
      <c r="Y3872">
        <v>0</v>
      </c>
      <c r="Z3872" s="83">
        <v>12</v>
      </c>
      <c r="AA3872" s="83">
        <v>12</v>
      </c>
    </row>
    <row r="3873" spans="1:27" x14ac:dyDescent="0.25">
      <c r="A3873" s="82" t="s">
        <v>1529</v>
      </c>
      <c r="B3873" s="82" t="s">
        <v>1529</v>
      </c>
      <c r="C3873" t="s">
        <v>3364</v>
      </c>
      <c r="D3873" s="82" t="s">
        <v>2723</v>
      </c>
      <c r="E3873" t="s">
        <v>3365</v>
      </c>
      <c r="F3873" s="82" t="s">
        <v>2745</v>
      </c>
      <c r="G3873" t="s">
        <v>2310</v>
      </c>
      <c r="H3873" s="82" t="s">
        <v>3065</v>
      </c>
      <c r="I3873" t="s">
        <v>44</v>
      </c>
      <c r="J3873" s="82" t="s">
        <v>45</v>
      </c>
      <c r="K3873" t="s">
        <v>46</v>
      </c>
      <c r="L3873" t="s">
        <v>47</v>
      </c>
      <c r="M3873" s="82" t="s">
        <v>320</v>
      </c>
      <c r="N3873" t="s">
        <v>800</v>
      </c>
      <c r="O3873" s="82" t="s">
        <v>801</v>
      </c>
      <c r="P3873" s="82" t="s">
        <v>1080</v>
      </c>
      <c r="Q3873" s="82" t="s">
        <v>1081</v>
      </c>
      <c r="R3873" t="s">
        <v>131</v>
      </c>
      <c r="S3873" s="83">
        <v>1260</v>
      </c>
      <c r="T3873" s="83">
        <v>255</v>
      </c>
      <c r="U3873" s="83">
        <v>1005</v>
      </c>
      <c r="V3873" s="83">
        <v>0</v>
      </c>
      <c r="W3873" s="83">
        <v>0</v>
      </c>
      <c r="X3873" s="83">
        <v>1.9642111872935275</v>
      </c>
      <c r="Y3873">
        <v>0</v>
      </c>
      <c r="Z3873" s="83">
        <v>100.5</v>
      </c>
      <c r="AA3873" s="83">
        <v>102.46421118729353</v>
      </c>
    </row>
    <row r="3874" spans="1:27" x14ac:dyDescent="0.25">
      <c r="A3874" s="82" t="s">
        <v>1529</v>
      </c>
      <c r="B3874" s="82" t="s">
        <v>1529</v>
      </c>
      <c r="C3874" t="s">
        <v>3364</v>
      </c>
      <c r="D3874" s="82" t="s">
        <v>2723</v>
      </c>
      <c r="E3874" t="s">
        <v>3365</v>
      </c>
      <c r="F3874" s="82" t="s">
        <v>2745</v>
      </c>
      <c r="G3874" t="s">
        <v>2310</v>
      </c>
      <c r="H3874" s="82" t="s">
        <v>3065</v>
      </c>
      <c r="I3874" t="s">
        <v>44</v>
      </c>
      <c r="J3874" s="82" t="s">
        <v>45</v>
      </c>
      <c r="K3874" t="s">
        <v>46</v>
      </c>
      <c r="L3874" t="s">
        <v>47</v>
      </c>
      <c r="M3874" s="82" t="s">
        <v>320</v>
      </c>
      <c r="N3874" t="s">
        <v>800</v>
      </c>
      <c r="O3874" s="82" t="s">
        <v>801</v>
      </c>
      <c r="P3874" s="82" t="s">
        <v>1082</v>
      </c>
      <c r="Q3874" s="82" t="s">
        <v>1083</v>
      </c>
      <c r="R3874" t="s">
        <v>131</v>
      </c>
      <c r="S3874" s="83">
        <v>75</v>
      </c>
      <c r="T3874" s="83">
        <v>60</v>
      </c>
      <c r="U3874" s="83">
        <v>15</v>
      </c>
      <c r="V3874" s="83">
        <v>0</v>
      </c>
      <c r="W3874" s="83">
        <v>0</v>
      </c>
      <c r="X3874" s="83">
        <v>0.46216733818671235</v>
      </c>
      <c r="Y3874">
        <v>0</v>
      </c>
      <c r="Z3874" s="83">
        <v>1.5</v>
      </c>
      <c r="AA3874" s="83">
        <v>1.9621673381867124</v>
      </c>
    </row>
    <row r="3875" spans="1:27" x14ac:dyDescent="0.25">
      <c r="A3875" s="82" t="s">
        <v>1529</v>
      </c>
      <c r="B3875" s="82" t="s">
        <v>1529</v>
      </c>
      <c r="C3875" t="s">
        <v>3364</v>
      </c>
      <c r="D3875" s="82" t="s">
        <v>2723</v>
      </c>
      <c r="E3875" t="s">
        <v>3365</v>
      </c>
      <c r="F3875" s="82" t="s">
        <v>2745</v>
      </c>
      <c r="G3875" t="s">
        <v>2310</v>
      </c>
      <c r="H3875" s="82" t="s">
        <v>3065</v>
      </c>
      <c r="I3875" t="s">
        <v>44</v>
      </c>
      <c r="J3875" s="82" t="s">
        <v>45</v>
      </c>
      <c r="K3875" t="s">
        <v>46</v>
      </c>
      <c r="L3875" t="s">
        <v>47</v>
      </c>
      <c r="M3875" s="82" t="s">
        <v>320</v>
      </c>
      <c r="N3875" t="s">
        <v>800</v>
      </c>
      <c r="O3875" s="82" t="s">
        <v>801</v>
      </c>
      <c r="P3875" s="82" t="s">
        <v>802</v>
      </c>
      <c r="Q3875" s="82" t="s">
        <v>803</v>
      </c>
      <c r="R3875" t="s">
        <v>131</v>
      </c>
      <c r="S3875" s="83">
        <v>180</v>
      </c>
      <c r="T3875" s="83">
        <v>555</v>
      </c>
      <c r="U3875" s="83">
        <v>-375</v>
      </c>
      <c r="V3875" s="83">
        <v>0</v>
      </c>
      <c r="W3875" s="83">
        <v>0</v>
      </c>
      <c r="X3875" s="83">
        <v>4.2750478782270891</v>
      </c>
      <c r="Y3875">
        <v>0</v>
      </c>
      <c r="Z3875" s="83">
        <v>-37.5</v>
      </c>
      <c r="AA3875" s="83">
        <v>-33.224952121772908</v>
      </c>
    </row>
    <row r="3876" spans="1:27" x14ac:dyDescent="0.25">
      <c r="A3876" s="82" t="s">
        <v>1529</v>
      </c>
      <c r="B3876" s="82" t="s">
        <v>1529</v>
      </c>
      <c r="C3876" t="s">
        <v>3364</v>
      </c>
      <c r="D3876" s="82" t="s">
        <v>2723</v>
      </c>
      <c r="E3876" t="s">
        <v>3365</v>
      </c>
      <c r="F3876" s="82" t="s">
        <v>2745</v>
      </c>
      <c r="G3876" t="s">
        <v>2310</v>
      </c>
      <c r="H3876" s="82" t="s">
        <v>3065</v>
      </c>
      <c r="I3876" t="s">
        <v>44</v>
      </c>
      <c r="J3876" s="82" t="s">
        <v>45</v>
      </c>
      <c r="K3876" t="s">
        <v>98</v>
      </c>
      <c r="L3876" t="s">
        <v>99</v>
      </c>
      <c r="M3876" s="82" t="s">
        <v>396</v>
      </c>
      <c r="N3876" t="s">
        <v>947</v>
      </c>
      <c r="O3876" s="82" t="s">
        <v>948</v>
      </c>
      <c r="P3876" s="82" t="s">
        <v>949</v>
      </c>
      <c r="Q3876" s="82" t="s">
        <v>950</v>
      </c>
      <c r="R3876" t="s">
        <v>131</v>
      </c>
      <c r="S3876" s="83">
        <v>16594.200000000004</v>
      </c>
      <c r="T3876" s="83">
        <v>26866.799999999996</v>
      </c>
      <c r="U3876" s="83">
        <v>-10272.599999999991</v>
      </c>
      <c r="V3876" s="83">
        <v>0</v>
      </c>
      <c r="W3876" s="83">
        <v>0</v>
      </c>
      <c r="X3876" s="83">
        <v>206.94929069324604</v>
      </c>
      <c r="Y3876">
        <v>0</v>
      </c>
      <c r="Z3876" s="83">
        <v>-1027.2599999999993</v>
      </c>
      <c r="AA3876" s="83">
        <v>-820.31070930675332</v>
      </c>
    </row>
    <row r="3877" spans="1:27" x14ac:dyDescent="0.25">
      <c r="A3877" s="82" t="s">
        <v>1529</v>
      </c>
      <c r="B3877" s="82" t="s">
        <v>1529</v>
      </c>
      <c r="C3877" t="s">
        <v>3364</v>
      </c>
      <c r="D3877" s="82" t="s">
        <v>2723</v>
      </c>
      <c r="E3877" t="s">
        <v>3365</v>
      </c>
      <c r="F3877" s="82" t="s">
        <v>2745</v>
      </c>
      <c r="G3877" t="s">
        <v>2310</v>
      </c>
      <c r="H3877" s="82" t="s">
        <v>3065</v>
      </c>
      <c r="I3877" t="s">
        <v>44</v>
      </c>
      <c r="J3877" s="82" t="s">
        <v>45</v>
      </c>
      <c r="K3877" t="s">
        <v>98</v>
      </c>
      <c r="L3877" t="s">
        <v>99</v>
      </c>
      <c r="M3877" s="82" t="s">
        <v>396</v>
      </c>
      <c r="N3877" t="s">
        <v>947</v>
      </c>
      <c r="O3877" s="82" t="s">
        <v>948</v>
      </c>
      <c r="P3877" s="82" t="s">
        <v>2153</v>
      </c>
      <c r="Q3877" s="82" t="s">
        <v>2154</v>
      </c>
      <c r="R3877" t="s">
        <v>131</v>
      </c>
      <c r="S3877" s="83">
        <v>64620.800000000003</v>
      </c>
      <c r="T3877" s="83">
        <v>68659.600000000006</v>
      </c>
      <c r="U3877" s="83">
        <v>-4038.8000000000029</v>
      </c>
      <c r="V3877" s="83">
        <v>0</v>
      </c>
      <c r="W3877" s="83">
        <v>0</v>
      </c>
      <c r="X3877" s="83">
        <v>528.87040954940665</v>
      </c>
      <c r="Y3877">
        <v>0</v>
      </c>
      <c r="Z3877" s="83">
        <v>-403.88000000000011</v>
      </c>
      <c r="AA3877" s="83">
        <v>124.99040954940665</v>
      </c>
    </row>
    <row r="3878" spans="1:27" x14ac:dyDescent="0.25">
      <c r="A3878" s="82" t="s">
        <v>1529</v>
      </c>
      <c r="B3878" s="82" t="s">
        <v>1529</v>
      </c>
      <c r="C3878" t="s">
        <v>3364</v>
      </c>
      <c r="D3878" s="82" t="s">
        <v>2723</v>
      </c>
      <c r="E3878" t="s">
        <v>3365</v>
      </c>
      <c r="F3878" s="82" t="s">
        <v>2745</v>
      </c>
      <c r="G3878" t="s">
        <v>2310</v>
      </c>
      <c r="H3878" s="82" t="s">
        <v>3065</v>
      </c>
      <c r="I3878" t="s">
        <v>44</v>
      </c>
      <c r="J3878" s="82" t="s">
        <v>45</v>
      </c>
      <c r="K3878" t="s">
        <v>98</v>
      </c>
      <c r="L3878" t="s">
        <v>99</v>
      </c>
      <c r="M3878" s="82" t="s">
        <v>396</v>
      </c>
      <c r="N3878" t="s">
        <v>947</v>
      </c>
      <c r="O3878" s="82" t="s">
        <v>948</v>
      </c>
      <c r="P3878" s="82" t="s">
        <v>2658</v>
      </c>
      <c r="Q3878" s="82" t="s">
        <v>2659</v>
      </c>
      <c r="R3878" t="s">
        <v>131</v>
      </c>
      <c r="S3878" s="83">
        <v>0</v>
      </c>
      <c r="T3878" s="83">
        <v>702.4</v>
      </c>
      <c r="U3878" s="83">
        <v>-702.4</v>
      </c>
      <c r="V3878" s="83">
        <v>0</v>
      </c>
      <c r="W3878" s="83">
        <v>0</v>
      </c>
      <c r="X3878" s="83">
        <v>5.4104389723724466</v>
      </c>
      <c r="Y3878">
        <v>0</v>
      </c>
      <c r="Z3878" s="83">
        <v>-70.239999999999995</v>
      </c>
      <c r="AA3878" s="83">
        <v>-64.829561027627548</v>
      </c>
    </row>
    <row r="3879" spans="1:27" x14ac:dyDescent="0.25">
      <c r="A3879" s="82" t="s">
        <v>1529</v>
      </c>
      <c r="B3879" s="82" t="s">
        <v>1529</v>
      </c>
      <c r="C3879" t="s">
        <v>3364</v>
      </c>
      <c r="D3879" s="82" t="s">
        <v>2723</v>
      </c>
      <c r="E3879" t="s">
        <v>3365</v>
      </c>
      <c r="F3879" s="82" t="s">
        <v>2745</v>
      </c>
      <c r="G3879" t="s">
        <v>2310</v>
      </c>
      <c r="H3879" s="82" t="s">
        <v>3065</v>
      </c>
      <c r="I3879" t="s">
        <v>44</v>
      </c>
      <c r="J3879" s="82" t="s">
        <v>45</v>
      </c>
      <c r="K3879" t="s">
        <v>98</v>
      </c>
      <c r="L3879" t="s">
        <v>99</v>
      </c>
      <c r="M3879" s="82" t="s">
        <v>396</v>
      </c>
      <c r="N3879" t="s">
        <v>947</v>
      </c>
      <c r="O3879" s="82" t="s">
        <v>948</v>
      </c>
      <c r="P3879" s="82" t="s">
        <v>2155</v>
      </c>
      <c r="Q3879" s="82" t="s">
        <v>2156</v>
      </c>
      <c r="R3879" t="s">
        <v>131</v>
      </c>
      <c r="S3879" s="83">
        <v>351.2</v>
      </c>
      <c r="T3879" s="83">
        <v>351.2</v>
      </c>
      <c r="U3879" s="83">
        <v>0</v>
      </c>
      <c r="V3879" s="83">
        <v>0</v>
      </c>
      <c r="W3879" s="83">
        <v>0</v>
      </c>
      <c r="X3879" s="83">
        <v>2.7052194861862233</v>
      </c>
      <c r="Y3879">
        <v>0</v>
      </c>
      <c r="Z3879" s="83">
        <v>0</v>
      </c>
      <c r="AA3879" s="83">
        <v>2.7052194861862233</v>
      </c>
    </row>
    <row r="3880" spans="1:27" x14ac:dyDescent="0.25">
      <c r="A3880" s="82" t="s">
        <v>1529</v>
      </c>
      <c r="B3880" s="82" t="s">
        <v>1529</v>
      </c>
      <c r="C3880" t="s">
        <v>3364</v>
      </c>
      <c r="D3880" s="82" t="s">
        <v>2723</v>
      </c>
      <c r="E3880" t="s">
        <v>3365</v>
      </c>
      <c r="F3880" s="82" t="s">
        <v>2745</v>
      </c>
      <c r="G3880" t="s">
        <v>2310</v>
      </c>
      <c r="H3880" s="82" t="s">
        <v>3065</v>
      </c>
      <c r="I3880" t="s">
        <v>44</v>
      </c>
      <c r="J3880" s="82" t="s">
        <v>45</v>
      </c>
      <c r="K3880" t="s">
        <v>98</v>
      </c>
      <c r="L3880" t="s">
        <v>99</v>
      </c>
      <c r="M3880" s="82" t="s">
        <v>396</v>
      </c>
      <c r="N3880" t="s">
        <v>947</v>
      </c>
      <c r="O3880" s="82" t="s">
        <v>948</v>
      </c>
      <c r="P3880" s="82" t="s">
        <v>2774</v>
      </c>
      <c r="Q3880" s="82" t="s">
        <v>2775</v>
      </c>
      <c r="R3880" t="s">
        <v>131</v>
      </c>
      <c r="S3880" s="83">
        <v>395.09999999999997</v>
      </c>
      <c r="T3880" s="83">
        <v>87.8</v>
      </c>
      <c r="U3880" s="83">
        <v>307.29999999999995</v>
      </c>
      <c r="V3880" s="83">
        <v>0</v>
      </c>
      <c r="W3880" s="83">
        <v>0</v>
      </c>
      <c r="X3880" s="83">
        <v>0.67630487154655583</v>
      </c>
      <c r="Y3880">
        <v>0</v>
      </c>
      <c r="Z3880" s="83">
        <v>30.729999999999997</v>
      </c>
      <c r="AA3880" s="83">
        <v>31.406304871546553</v>
      </c>
    </row>
    <row r="3881" spans="1:27" x14ac:dyDescent="0.25">
      <c r="A3881" s="82" t="s">
        <v>1529</v>
      </c>
      <c r="B3881" s="82" t="s">
        <v>1529</v>
      </c>
      <c r="C3881" t="s">
        <v>3364</v>
      </c>
      <c r="D3881" s="82" t="s">
        <v>2723</v>
      </c>
      <c r="E3881" t="s">
        <v>3365</v>
      </c>
      <c r="F3881" s="82" t="s">
        <v>2745</v>
      </c>
      <c r="G3881" t="s">
        <v>2310</v>
      </c>
      <c r="H3881" s="82" t="s">
        <v>3065</v>
      </c>
      <c r="I3881" t="s">
        <v>44</v>
      </c>
      <c r="J3881" s="82" t="s">
        <v>45</v>
      </c>
      <c r="K3881" t="s">
        <v>98</v>
      </c>
      <c r="L3881" t="s">
        <v>99</v>
      </c>
      <c r="M3881" s="82" t="s">
        <v>396</v>
      </c>
      <c r="N3881" t="s">
        <v>947</v>
      </c>
      <c r="O3881" s="82" t="s">
        <v>948</v>
      </c>
      <c r="P3881" s="82" t="s">
        <v>2776</v>
      </c>
      <c r="Q3881" s="82" t="s">
        <v>2777</v>
      </c>
      <c r="R3881" t="s">
        <v>131</v>
      </c>
      <c r="S3881" s="83">
        <v>101</v>
      </c>
      <c r="T3881" s="83">
        <v>0</v>
      </c>
      <c r="U3881" s="83">
        <v>101</v>
      </c>
      <c r="V3881" s="83">
        <v>0</v>
      </c>
      <c r="W3881" s="83">
        <v>0</v>
      </c>
      <c r="X3881" s="83">
        <v>0</v>
      </c>
      <c r="Y3881">
        <v>0</v>
      </c>
      <c r="Z3881" s="83">
        <v>10.100000000000001</v>
      </c>
      <c r="AA3881" s="83">
        <v>10.100000000000001</v>
      </c>
    </row>
    <row r="3882" spans="1:27" x14ac:dyDescent="0.25">
      <c r="A3882" s="82" t="s">
        <v>1529</v>
      </c>
      <c r="B3882" s="82" t="s">
        <v>1529</v>
      </c>
      <c r="C3882" t="s">
        <v>3364</v>
      </c>
      <c r="D3882" s="82" t="s">
        <v>2723</v>
      </c>
      <c r="E3882" t="s">
        <v>3365</v>
      </c>
      <c r="F3882" s="82" t="s">
        <v>2745</v>
      </c>
      <c r="G3882" t="s">
        <v>2310</v>
      </c>
      <c r="H3882" s="82" t="s">
        <v>3065</v>
      </c>
      <c r="I3882" t="s">
        <v>44</v>
      </c>
      <c r="J3882" s="82" t="s">
        <v>45</v>
      </c>
      <c r="K3882" t="s">
        <v>98</v>
      </c>
      <c r="L3882" t="s">
        <v>99</v>
      </c>
      <c r="M3882" s="82" t="s">
        <v>396</v>
      </c>
      <c r="N3882" t="s">
        <v>947</v>
      </c>
      <c r="O3882" s="82" t="s">
        <v>1502</v>
      </c>
      <c r="P3882" s="82" t="s">
        <v>2108</v>
      </c>
      <c r="Q3882" s="82" t="s">
        <v>2109</v>
      </c>
      <c r="R3882" t="s">
        <v>131</v>
      </c>
      <c r="S3882" s="83">
        <v>92</v>
      </c>
      <c r="T3882" s="83">
        <v>0</v>
      </c>
      <c r="U3882" s="83">
        <v>92</v>
      </c>
      <c r="V3882" s="83">
        <v>0</v>
      </c>
      <c r="W3882" s="83">
        <v>0</v>
      </c>
      <c r="X3882" s="83">
        <v>0</v>
      </c>
      <c r="Y3882">
        <v>0</v>
      </c>
      <c r="Z3882" s="83">
        <v>9.2000000000000011</v>
      </c>
      <c r="AA3882" s="83">
        <v>9.2000000000000011</v>
      </c>
    </row>
    <row r="3883" spans="1:27" x14ac:dyDescent="0.25">
      <c r="A3883" s="82" t="s">
        <v>1529</v>
      </c>
      <c r="B3883" s="82" t="s">
        <v>1529</v>
      </c>
      <c r="C3883" t="s">
        <v>3364</v>
      </c>
      <c r="D3883" s="82" t="s">
        <v>2723</v>
      </c>
      <c r="E3883" t="s">
        <v>3365</v>
      </c>
      <c r="F3883" s="82" t="s">
        <v>2745</v>
      </c>
      <c r="G3883" t="s">
        <v>2310</v>
      </c>
      <c r="H3883" s="82" t="s">
        <v>3065</v>
      </c>
      <c r="I3883" t="s">
        <v>44</v>
      </c>
      <c r="J3883" s="82" t="s">
        <v>45</v>
      </c>
      <c r="K3883" t="s">
        <v>98</v>
      </c>
      <c r="L3883" t="s">
        <v>99</v>
      </c>
      <c r="M3883" s="82" t="s">
        <v>396</v>
      </c>
      <c r="N3883" t="s">
        <v>947</v>
      </c>
      <c r="O3883" s="82" t="s">
        <v>1502</v>
      </c>
      <c r="P3883" s="82" t="s">
        <v>2161</v>
      </c>
      <c r="Q3883" s="82" t="s">
        <v>2162</v>
      </c>
      <c r="R3883" t="s">
        <v>131</v>
      </c>
      <c r="S3883" s="83">
        <v>81.2</v>
      </c>
      <c r="T3883" s="83">
        <v>0</v>
      </c>
      <c r="U3883" s="83">
        <v>81.2</v>
      </c>
      <c r="V3883" s="83">
        <v>0</v>
      </c>
      <c r="W3883" s="83">
        <v>0</v>
      </c>
      <c r="X3883" s="83">
        <v>0</v>
      </c>
      <c r="Y3883">
        <v>0</v>
      </c>
      <c r="Z3883" s="83">
        <v>8.120000000000001</v>
      </c>
      <c r="AA3883" s="83">
        <v>8.120000000000001</v>
      </c>
    </row>
    <row r="3884" spans="1:27" x14ac:dyDescent="0.25">
      <c r="A3884" s="82" t="s">
        <v>1529</v>
      </c>
      <c r="B3884" s="82" t="s">
        <v>1529</v>
      </c>
      <c r="C3884" t="s">
        <v>3364</v>
      </c>
      <c r="D3884" s="82" t="s">
        <v>2723</v>
      </c>
      <c r="E3884" t="s">
        <v>3365</v>
      </c>
      <c r="F3884" s="82" t="s">
        <v>2745</v>
      </c>
      <c r="G3884" t="s">
        <v>2310</v>
      </c>
      <c r="H3884" s="82" t="s">
        <v>3065</v>
      </c>
      <c r="I3884" t="s">
        <v>44</v>
      </c>
      <c r="J3884" s="82" t="s">
        <v>45</v>
      </c>
      <c r="K3884" t="s">
        <v>98</v>
      </c>
      <c r="L3884" t="s">
        <v>99</v>
      </c>
      <c r="M3884" s="82" t="s">
        <v>396</v>
      </c>
      <c r="N3884" t="s">
        <v>947</v>
      </c>
      <c r="O3884" s="82" t="s">
        <v>1502</v>
      </c>
      <c r="P3884" s="82" t="s">
        <v>2163</v>
      </c>
      <c r="Q3884" s="82" t="s">
        <v>2164</v>
      </c>
      <c r="R3884" t="s">
        <v>131</v>
      </c>
      <c r="S3884" s="83">
        <v>0</v>
      </c>
      <c r="T3884" s="83">
        <v>406</v>
      </c>
      <c r="U3884" s="83">
        <v>-406</v>
      </c>
      <c r="V3884" s="83">
        <v>0</v>
      </c>
      <c r="W3884" s="83">
        <v>0</v>
      </c>
      <c r="X3884" s="83">
        <v>3.127332321730087</v>
      </c>
      <c r="Y3884">
        <v>0</v>
      </c>
      <c r="Z3884" s="83">
        <v>-40.6</v>
      </c>
      <c r="AA3884" s="83">
        <v>-37.472667678269914</v>
      </c>
    </row>
    <row r="3885" spans="1:27" x14ac:dyDescent="0.25">
      <c r="A3885" s="82" t="s">
        <v>1529</v>
      </c>
      <c r="B3885" s="82" t="s">
        <v>1529</v>
      </c>
      <c r="C3885" t="s">
        <v>3364</v>
      </c>
      <c r="D3885" s="82" t="s">
        <v>2723</v>
      </c>
      <c r="E3885" t="s">
        <v>3365</v>
      </c>
      <c r="F3885" s="82" t="s">
        <v>2745</v>
      </c>
      <c r="G3885" t="s">
        <v>2310</v>
      </c>
      <c r="H3885" s="82" t="s">
        <v>3065</v>
      </c>
      <c r="I3885" t="s">
        <v>44</v>
      </c>
      <c r="J3885" s="82" t="s">
        <v>45</v>
      </c>
      <c r="K3885" t="s">
        <v>98</v>
      </c>
      <c r="L3885" t="s">
        <v>99</v>
      </c>
      <c r="M3885" s="82" t="s">
        <v>396</v>
      </c>
      <c r="N3885" t="s">
        <v>947</v>
      </c>
      <c r="O3885" s="82" t="s">
        <v>1502</v>
      </c>
      <c r="P3885" s="82" t="s">
        <v>2344</v>
      </c>
      <c r="Q3885" s="82" t="s">
        <v>2345</v>
      </c>
      <c r="R3885" t="s">
        <v>131</v>
      </c>
      <c r="S3885" s="83">
        <v>0</v>
      </c>
      <c r="T3885" s="83">
        <v>228</v>
      </c>
      <c r="U3885" s="83">
        <v>-228</v>
      </c>
      <c r="V3885" s="83">
        <v>0</v>
      </c>
      <c r="W3885" s="83">
        <v>0</v>
      </c>
      <c r="X3885" s="83">
        <v>1.756235885109507</v>
      </c>
      <c r="Y3885">
        <v>0</v>
      </c>
      <c r="Z3885" s="83">
        <v>-22.8</v>
      </c>
      <c r="AA3885" s="83">
        <v>-21.043764114890493</v>
      </c>
    </row>
    <row r="3886" spans="1:27" x14ac:dyDescent="0.25">
      <c r="A3886" s="82" t="s">
        <v>1529</v>
      </c>
      <c r="B3886" s="82" t="s">
        <v>1529</v>
      </c>
      <c r="C3886" t="s">
        <v>3364</v>
      </c>
      <c r="D3886" s="82" t="s">
        <v>2723</v>
      </c>
      <c r="E3886" t="s">
        <v>3365</v>
      </c>
      <c r="F3886" s="82" t="s">
        <v>2745</v>
      </c>
      <c r="G3886" t="s">
        <v>2310</v>
      </c>
      <c r="H3886" s="82" t="s">
        <v>3065</v>
      </c>
      <c r="I3886" t="s">
        <v>44</v>
      </c>
      <c r="J3886" s="82" t="s">
        <v>45</v>
      </c>
      <c r="K3886" t="s">
        <v>57</v>
      </c>
      <c r="L3886" t="s">
        <v>58</v>
      </c>
      <c r="M3886" s="82" t="s">
        <v>712</v>
      </c>
      <c r="N3886" t="s">
        <v>713</v>
      </c>
      <c r="O3886" s="82" t="s">
        <v>714</v>
      </c>
      <c r="P3886" s="82" t="s">
        <v>1092</v>
      </c>
      <c r="Q3886" s="82" t="s">
        <v>1093</v>
      </c>
      <c r="R3886" t="s">
        <v>131</v>
      </c>
      <c r="S3886" s="83">
        <v>450</v>
      </c>
      <c r="T3886" s="83">
        <v>0</v>
      </c>
      <c r="U3886" s="83">
        <v>450</v>
      </c>
      <c r="V3886" s="83">
        <v>0</v>
      </c>
      <c r="W3886" s="83">
        <v>0</v>
      </c>
      <c r="X3886" s="83">
        <v>0</v>
      </c>
      <c r="Y3886">
        <v>0</v>
      </c>
      <c r="Z3886" s="83">
        <v>45</v>
      </c>
      <c r="AA3886" s="83">
        <v>45</v>
      </c>
    </row>
    <row r="3887" spans="1:27" x14ac:dyDescent="0.25">
      <c r="A3887" s="82" t="s">
        <v>1529</v>
      </c>
      <c r="B3887" s="82" t="s">
        <v>1529</v>
      </c>
      <c r="C3887" t="s">
        <v>3364</v>
      </c>
      <c r="D3887" s="82" t="s">
        <v>2723</v>
      </c>
      <c r="E3887" t="s">
        <v>3365</v>
      </c>
      <c r="F3887" s="82" t="s">
        <v>2745</v>
      </c>
      <c r="G3887" t="s">
        <v>2310</v>
      </c>
      <c r="H3887" s="82" t="s">
        <v>3065</v>
      </c>
      <c r="I3887" t="s">
        <v>44</v>
      </c>
      <c r="J3887" s="82" t="s">
        <v>45</v>
      </c>
      <c r="K3887" t="s">
        <v>57</v>
      </c>
      <c r="L3887" t="s">
        <v>58</v>
      </c>
      <c r="M3887" s="82" t="s">
        <v>712</v>
      </c>
      <c r="N3887" t="s">
        <v>713</v>
      </c>
      <c r="O3887" s="82" t="s">
        <v>714</v>
      </c>
      <c r="P3887" s="82" t="s">
        <v>810</v>
      </c>
      <c r="Q3887" s="82" t="s">
        <v>811</v>
      </c>
      <c r="R3887" t="s">
        <v>131</v>
      </c>
      <c r="S3887" s="83">
        <v>0</v>
      </c>
      <c r="T3887" s="83">
        <v>49</v>
      </c>
      <c r="U3887" s="83">
        <v>-49</v>
      </c>
      <c r="V3887" s="83">
        <v>0</v>
      </c>
      <c r="W3887" s="83">
        <v>0</v>
      </c>
      <c r="X3887" s="83">
        <v>0.37743665951914845</v>
      </c>
      <c r="Y3887">
        <v>0</v>
      </c>
      <c r="Z3887" s="83">
        <v>-4.9000000000000004</v>
      </c>
      <c r="AA3887" s="83">
        <v>-4.5225633404808523</v>
      </c>
    </row>
    <row r="3888" spans="1:27" x14ac:dyDescent="0.25">
      <c r="A3888" s="82" t="s">
        <v>1529</v>
      </c>
      <c r="B3888" s="82" t="s">
        <v>1529</v>
      </c>
      <c r="C3888" t="s">
        <v>3364</v>
      </c>
      <c r="D3888" s="82" t="s">
        <v>2723</v>
      </c>
      <c r="E3888" t="s">
        <v>3365</v>
      </c>
      <c r="F3888" s="82" t="s">
        <v>2745</v>
      </c>
      <c r="G3888" t="s">
        <v>2310</v>
      </c>
      <c r="H3888" s="82" t="s">
        <v>3065</v>
      </c>
      <c r="I3888" t="s">
        <v>44</v>
      </c>
      <c r="J3888" s="82" t="s">
        <v>45</v>
      </c>
      <c r="K3888" t="s">
        <v>57</v>
      </c>
      <c r="L3888" t="s">
        <v>58</v>
      </c>
      <c r="M3888" s="82" t="s">
        <v>712</v>
      </c>
      <c r="N3888" t="s">
        <v>713</v>
      </c>
      <c r="O3888" s="82" t="s">
        <v>714</v>
      </c>
      <c r="P3888" s="82" t="s">
        <v>812</v>
      </c>
      <c r="Q3888" s="82" t="s">
        <v>813</v>
      </c>
      <c r="R3888" t="s">
        <v>131</v>
      </c>
      <c r="S3888" s="83">
        <v>206</v>
      </c>
      <c r="T3888" s="83">
        <v>151.5</v>
      </c>
      <c r="U3888" s="83">
        <v>54.5</v>
      </c>
      <c r="V3888" s="83">
        <v>0</v>
      </c>
      <c r="W3888" s="83">
        <v>0</v>
      </c>
      <c r="X3888" s="83">
        <v>1.1669725289214488</v>
      </c>
      <c r="Y3888">
        <v>0</v>
      </c>
      <c r="Z3888" s="83">
        <v>5.4500000000000011</v>
      </c>
      <c r="AA3888" s="83">
        <v>6.6169725289214494</v>
      </c>
    </row>
    <row r="3889" spans="1:27" x14ac:dyDescent="0.25">
      <c r="A3889" s="82" t="s">
        <v>1529</v>
      </c>
      <c r="B3889" s="82" t="s">
        <v>1529</v>
      </c>
      <c r="C3889" t="s">
        <v>3364</v>
      </c>
      <c r="D3889" s="82" t="s">
        <v>2723</v>
      </c>
      <c r="E3889" t="s">
        <v>3365</v>
      </c>
      <c r="F3889" s="82" t="s">
        <v>2745</v>
      </c>
      <c r="G3889" t="s">
        <v>2310</v>
      </c>
      <c r="H3889" s="82" t="s">
        <v>3065</v>
      </c>
      <c r="I3889" t="s">
        <v>44</v>
      </c>
      <c r="J3889" s="82" t="s">
        <v>45</v>
      </c>
      <c r="K3889" t="s">
        <v>57</v>
      </c>
      <c r="L3889" t="s">
        <v>58</v>
      </c>
      <c r="M3889" s="82" t="s">
        <v>712</v>
      </c>
      <c r="N3889" t="s">
        <v>713</v>
      </c>
      <c r="O3889" s="82" t="s">
        <v>714</v>
      </c>
      <c r="P3889" s="82" t="s">
        <v>931</v>
      </c>
      <c r="Q3889" s="82" t="s">
        <v>932</v>
      </c>
      <c r="R3889" t="s">
        <v>131</v>
      </c>
      <c r="S3889" s="83">
        <v>1236</v>
      </c>
      <c r="T3889" s="83">
        <v>1624</v>
      </c>
      <c r="U3889" s="83">
        <v>-388</v>
      </c>
      <c r="V3889" s="83">
        <v>0</v>
      </c>
      <c r="W3889" s="83">
        <v>0</v>
      </c>
      <c r="X3889" s="83">
        <v>12.509329286920348</v>
      </c>
      <c r="Y3889">
        <v>0</v>
      </c>
      <c r="Z3889" s="83">
        <v>-38.799999999999997</v>
      </c>
      <c r="AA3889" s="83">
        <v>-26.290670713079649</v>
      </c>
    </row>
    <row r="3890" spans="1:27" x14ac:dyDescent="0.25">
      <c r="A3890" s="82" t="s">
        <v>1529</v>
      </c>
      <c r="B3890" s="82" t="s">
        <v>1529</v>
      </c>
      <c r="C3890" t="s">
        <v>3364</v>
      </c>
      <c r="D3890" s="82" t="s">
        <v>2723</v>
      </c>
      <c r="E3890" t="s">
        <v>3365</v>
      </c>
      <c r="F3890" s="82" t="s">
        <v>2745</v>
      </c>
      <c r="G3890" t="s">
        <v>2310</v>
      </c>
      <c r="H3890" s="82" t="s">
        <v>3065</v>
      </c>
      <c r="I3890" t="s">
        <v>44</v>
      </c>
      <c r="J3890" s="82" t="s">
        <v>45</v>
      </c>
      <c r="K3890" t="s">
        <v>57</v>
      </c>
      <c r="L3890" t="s">
        <v>58</v>
      </c>
      <c r="M3890" s="82" t="s">
        <v>712</v>
      </c>
      <c r="N3890" t="s">
        <v>713</v>
      </c>
      <c r="O3890" s="82" t="s">
        <v>714</v>
      </c>
      <c r="P3890" s="82" t="s">
        <v>2227</v>
      </c>
      <c r="Q3890" s="82" t="s">
        <v>2228</v>
      </c>
      <c r="R3890" t="s">
        <v>131</v>
      </c>
      <c r="S3890" s="83">
        <v>250</v>
      </c>
      <c r="T3890" s="83">
        <v>0</v>
      </c>
      <c r="U3890" s="83">
        <v>250</v>
      </c>
      <c r="V3890" s="83">
        <v>0</v>
      </c>
      <c r="W3890" s="83">
        <v>0</v>
      </c>
      <c r="X3890" s="83">
        <v>0</v>
      </c>
      <c r="Y3890">
        <v>0</v>
      </c>
      <c r="Z3890" s="83">
        <v>25</v>
      </c>
      <c r="AA3890" s="83">
        <v>25</v>
      </c>
    </row>
    <row r="3891" spans="1:27" x14ac:dyDescent="0.25">
      <c r="A3891" s="82" t="s">
        <v>1529</v>
      </c>
      <c r="B3891" s="82" t="s">
        <v>1529</v>
      </c>
      <c r="C3891" t="s">
        <v>3364</v>
      </c>
      <c r="D3891" s="82" t="s">
        <v>2723</v>
      </c>
      <c r="E3891" t="s">
        <v>3365</v>
      </c>
      <c r="F3891" s="82" t="s">
        <v>2745</v>
      </c>
      <c r="G3891" t="s">
        <v>2310</v>
      </c>
      <c r="H3891" s="82" t="s">
        <v>3065</v>
      </c>
      <c r="I3891" t="s">
        <v>44</v>
      </c>
      <c r="J3891" s="82" t="s">
        <v>45</v>
      </c>
      <c r="K3891" t="s">
        <v>57</v>
      </c>
      <c r="L3891" t="s">
        <v>58</v>
      </c>
      <c r="M3891" s="82" t="s">
        <v>712</v>
      </c>
      <c r="N3891" t="s">
        <v>713</v>
      </c>
      <c r="O3891" s="82" t="s">
        <v>714</v>
      </c>
      <c r="P3891" s="82" t="s">
        <v>2711</v>
      </c>
      <c r="Q3891" s="82" t="s">
        <v>2712</v>
      </c>
      <c r="R3891" t="s">
        <v>131</v>
      </c>
      <c r="S3891" s="83">
        <v>0</v>
      </c>
      <c r="T3891" s="83">
        <v>224</v>
      </c>
      <c r="U3891" s="83">
        <v>-224</v>
      </c>
      <c r="V3891" s="83">
        <v>0</v>
      </c>
      <c r="W3891" s="83">
        <v>0</v>
      </c>
      <c r="X3891" s="83">
        <v>1.725424729230393</v>
      </c>
      <c r="Y3891">
        <v>0</v>
      </c>
      <c r="Z3891" s="83">
        <v>-22.400000000000002</v>
      </c>
      <c r="AA3891" s="83">
        <v>-20.674575270769608</v>
      </c>
    </row>
    <row r="3892" spans="1:27" x14ac:dyDescent="0.25">
      <c r="A3892" s="82" t="s">
        <v>1529</v>
      </c>
      <c r="B3892" s="82" t="s">
        <v>1529</v>
      </c>
      <c r="C3892" t="s">
        <v>3364</v>
      </c>
      <c r="D3892" s="82" t="s">
        <v>2723</v>
      </c>
      <c r="E3892" t="s">
        <v>3365</v>
      </c>
      <c r="F3892" s="82" t="s">
        <v>2745</v>
      </c>
      <c r="G3892" t="s">
        <v>2310</v>
      </c>
      <c r="H3892" s="82" t="s">
        <v>3065</v>
      </c>
      <c r="I3892" t="s">
        <v>44</v>
      </c>
      <c r="J3892" s="82" t="s">
        <v>45</v>
      </c>
      <c r="K3892" t="s">
        <v>100</v>
      </c>
      <c r="L3892" t="s">
        <v>101</v>
      </c>
      <c r="M3892" s="82" t="s">
        <v>401</v>
      </c>
      <c r="N3892" t="s">
        <v>866</v>
      </c>
      <c r="O3892" s="82" t="s">
        <v>403</v>
      </c>
      <c r="P3892" s="82" t="s">
        <v>1736</v>
      </c>
      <c r="Q3892" s="82" t="s">
        <v>1737</v>
      </c>
      <c r="R3892" t="s">
        <v>131</v>
      </c>
      <c r="S3892" s="83">
        <v>909.71</v>
      </c>
      <c r="T3892" s="83">
        <v>261.05999999999995</v>
      </c>
      <c r="U3892" s="83">
        <v>648.65000000000009</v>
      </c>
      <c r="V3892" s="83">
        <v>0</v>
      </c>
      <c r="W3892" s="83">
        <v>0</v>
      </c>
      <c r="X3892" s="83">
        <v>2.0108900884503851</v>
      </c>
      <c r="Y3892">
        <v>0</v>
      </c>
      <c r="Z3892" s="83">
        <v>64.865000000000009</v>
      </c>
      <c r="AA3892" s="83">
        <v>66.87589008845039</v>
      </c>
    </row>
    <row r="3893" spans="1:27" x14ac:dyDescent="0.25">
      <c r="A3893" s="82" t="s">
        <v>1529</v>
      </c>
      <c r="B3893" s="82" t="s">
        <v>1529</v>
      </c>
      <c r="C3893" t="s">
        <v>3364</v>
      </c>
      <c r="D3893" s="82" t="s">
        <v>2723</v>
      </c>
      <c r="E3893" t="s">
        <v>3365</v>
      </c>
      <c r="F3893" s="82" t="s">
        <v>2745</v>
      </c>
      <c r="G3893" t="s">
        <v>2310</v>
      </c>
      <c r="H3893" s="82" t="s">
        <v>3065</v>
      </c>
      <c r="I3893" t="s">
        <v>44</v>
      </c>
      <c r="J3893" s="82" t="s">
        <v>45</v>
      </c>
      <c r="K3893" t="s">
        <v>100</v>
      </c>
      <c r="L3893" t="s">
        <v>101</v>
      </c>
      <c r="M3893" s="82" t="s">
        <v>401</v>
      </c>
      <c r="N3893" t="s">
        <v>866</v>
      </c>
      <c r="O3893" s="82" t="s">
        <v>403</v>
      </c>
      <c r="P3893" s="82" t="s">
        <v>2296</v>
      </c>
      <c r="Q3893" s="82" t="s">
        <v>2297</v>
      </c>
      <c r="R3893" t="s">
        <v>131</v>
      </c>
      <c r="S3893" s="83">
        <v>0</v>
      </c>
      <c r="T3893" s="83">
        <v>46.7</v>
      </c>
      <c r="U3893" s="83">
        <v>-46.7</v>
      </c>
      <c r="V3893" s="83">
        <v>0</v>
      </c>
      <c r="W3893" s="83">
        <v>0</v>
      </c>
      <c r="X3893" s="83">
        <v>0.35972024488865784</v>
      </c>
      <c r="Y3893">
        <v>0</v>
      </c>
      <c r="Z3893" s="83">
        <v>-4.6700000000000008</v>
      </c>
      <c r="AA3893" s="83">
        <v>-4.3102797551113428</v>
      </c>
    </row>
    <row r="3894" spans="1:27" x14ac:dyDescent="0.25">
      <c r="A3894" s="82" t="s">
        <v>1529</v>
      </c>
      <c r="B3894" s="82" t="s">
        <v>1529</v>
      </c>
      <c r="C3894" t="s">
        <v>3364</v>
      </c>
      <c r="D3894" s="82" t="s">
        <v>2723</v>
      </c>
      <c r="E3894" t="s">
        <v>3365</v>
      </c>
      <c r="F3894" s="82" t="s">
        <v>2745</v>
      </c>
      <c r="G3894" t="s">
        <v>2310</v>
      </c>
      <c r="H3894" s="82" t="s">
        <v>3065</v>
      </c>
      <c r="I3894" t="s">
        <v>44</v>
      </c>
      <c r="J3894" s="82" t="s">
        <v>45</v>
      </c>
      <c r="K3894" t="s">
        <v>100</v>
      </c>
      <c r="L3894" t="s">
        <v>101</v>
      </c>
      <c r="M3894" s="82" t="s">
        <v>401</v>
      </c>
      <c r="N3894" t="s">
        <v>402</v>
      </c>
      <c r="O3894" s="82" t="s">
        <v>836</v>
      </c>
      <c r="P3894" s="82" t="s">
        <v>2782</v>
      </c>
      <c r="Q3894" s="82" t="s">
        <v>2783</v>
      </c>
      <c r="R3894" t="s">
        <v>131</v>
      </c>
      <c r="S3894" s="83">
        <v>0</v>
      </c>
      <c r="T3894" s="83">
        <v>206.18</v>
      </c>
      <c r="U3894" s="83">
        <v>-206.18</v>
      </c>
      <c r="V3894" s="83">
        <v>0</v>
      </c>
      <c r="W3894" s="83">
        <v>0</v>
      </c>
      <c r="X3894" s="83">
        <v>1.5881610297889392</v>
      </c>
      <c r="Y3894">
        <v>0</v>
      </c>
      <c r="Z3894" s="83">
        <v>-20.618000000000002</v>
      </c>
      <c r="AA3894" s="83">
        <v>-19.02983897021106</v>
      </c>
    </row>
    <row r="3895" spans="1:27" x14ac:dyDescent="0.25">
      <c r="A3895" s="82" t="s">
        <v>1529</v>
      </c>
      <c r="B3895" s="82" t="s">
        <v>1529</v>
      </c>
      <c r="C3895" t="s">
        <v>3364</v>
      </c>
      <c r="D3895" s="82" t="s">
        <v>2723</v>
      </c>
      <c r="E3895" t="s">
        <v>3365</v>
      </c>
      <c r="F3895" s="82" t="s">
        <v>2745</v>
      </c>
      <c r="G3895" t="s">
        <v>2310</v>
      </c>
      <c r="H3895" s="82" t="s">
        <v>3065</v>
      </c>
      <c r="I3895" t="s">
        <v>44</v>
      </c>
      <c r="J3895" s="82" t="s">
        <v>45</v>
      </c>
      <c r="K3895" t="s">
        <v>100</v>
      </c>
      <c r="L3895" t="s">
        <v>101</v>
      </c>
      <c r="M3895" s="82" t="s">
        <v>401</v>
      </c>
      <c r="N3895" t="s">
        <v>402</v>
      </c>
      <c r="O3895" s="82" t="s">
        <v>836</v>
      </c>
      <c r="P3895" s="82" t="s">
        <v>837</v>
      </c>
      <c r="Q3895" s="82" t="s">
        <v>838</v>
      </c>
      <c r="R3895" t="s">
        <v>131</v>
      </c>
      <c r="S3895" s="83">
        <v>939.59999999999991</v>
      </c>
      <c r="T3895" s="83">
        <v>2001.82</v>
      </c>
      <c r="U3895" s="83">
        <v>-1062.22</v>
      </c>
      <c r="V3895" s="83">
        <v>0</v>
      </c>
      <c r="W3895" s="83">
        <v>0</v>
      </c>
      <c r="X3895" s="83">
        <v>15.419597015482076</v>
      </c>
      <c r="Y3895">
        <v>0</v>
      </c>
      <c r="Z3895" s="83">
        <v>-106.22200000000002</v>
      </c>
      <c r="AA3895" s="83">
        <v>-90.80240298451794</v>
      </c>
    </row>
    <row r="3896" spans="1:27" x14ac:dyDescent="0.25">
      <c r="A3896" s="82" t="s">
        <v>1529</v>
      </c>
      <c r="B3896" s="82" t="s">
        <v>1529</v>
      </c>
      <c r="C3896" t="s">
        <v>3364</v>
      </c>
      <c r="D3896" s="82" t="s">
        <v>2723</v>
      </c>
      <c r="E3896" t="s">
        <v>3365</v>
      </c>
      <c r="F3896" s="82" t="s">
        <v>2745</v>
      </c>
      <c r="G3896" t="s">
        <v>2310</v>
      </c>
      <c r="H3896" s="82" t="s">
        <v>3065</v>
      </c>
      <c r="I3896" t="s">
        <v>44</v>
      </c>
      <c r="J3896" s="82" t="s">
        <v>45</v>
      </c>
      <c r="K3896" t="s">
        <v>100</v>
      </c>
      <c r="L3896" t="s">
        <v>101</v>
      </c>
      <c r="M3896" s="82" t="s">
        <v>401</v>
      </c>
      <c r="N3896" t="s">
        <v>402</v>
      </c>
      <c r="O3896" s="82" t="s">
        <v>836</v>
      </c>
      <c r="P3896" s="82" t="s">
        <v>1800</v>
      </c>
      <c r="Q3896" s="82" t="s">
        <v>1801</v>
      </c>
      <c r="R3896" t="s">
        <v>131</v>
      </c>
      <c r="S3896" s="83">
        <v>66.959999999999994</v>
      </c>
      <c r="T3896" s="83">
        <v>133.91999999999999</v>
      </c>
      <c r="U3896" s="83">
        <v>-66.959999999999994</v>
      </c>
      <c r="V3896" s="83">
        <v>0</v>
      </c>
      <c r="W3896" s="83">
        <v>0</v>
      </c>
      <c r="X3896" s="83">
        <v>1.0315574988327421</v>
      </c>
      <c r="Y3896">
        <v>0</v>
      </c>
      <c r="Z3896" s="83">
        <v>-6.6959999999999997</v>
      </c>
      <c r="AA3896" s="83">
        <v>-5.6644425011672581</v>
      </c>
    </row>
    <row r="3897" spans="1:27" x14ac:dyDescent="0.25">
      <c r="A3897" s="82" t="s">
        <v>1529</v>
      </c>
      <c r="B3897" s="82" t="s">
        <v>1529</v>
      </c>
      <c r="C3897" t="s">
        <v>3364</v>
      </c>
      <c r="D3897" s="82" t="s">
        <v>2723</v>
      </c>
      <c r="E3897" t="s">
        <v>3365</v>
      </c>
      <c r="F3897" s="82" t="s">
        <v>2745</v>
      </c>
      <c r="G3897" t="s">
        <v>2310</v>
      </c>
      <c r="H3897" s="82" t="s">
        <v>3065</v>
      </c>
      <c r="I3897" t="s">
        <v>44</v>
      </c>
      <c r="J3897" s="82" t="s">
        <v>45</v>
      </c>
      <c r="K3897" t="s">
        <v>100</v>
      </c>
      <c r="L3897" t="s">
        <v>101</v>
      </c>
      <c r="M3897" s="82" t="s">
        <v>401</v>
      </c>
      <c r="N3897" t="s">
        <v>402</v>
      </c>
      <c r="O3897" s="82" t="s">
        <v>836</v>
      </c>
      <c r="P3897" s="82" t="s">
        <v>2322</v>
      </c>
      <c r="Q3897" s="82" t="s">
        <v>2323</v>
      </c>
      <c r="R3897" t="s">
        <v>131</v>
      </c>
      <c r="S3897" s="83">
        <v>0</v>
      </c>
      <c r="T3897" s="83">
        <v>89.52</v>
      </c>
      <c r="U3897" s="83">
        <v>-89.52</v>
      </c>
      <c r="V3897" s="83">
        <v>0</v>
      </c>
      <c r="W3897" s="83">
        <v>0</v>
      </c>
      <c r="X3897" s="83">
        <v>0.6895536685745749</v>
      </c>
      <c r="Y3897">
        <v>0</v>
      </c>
      <c r="Z3897" s="83">
        <v>-8.952</v>
      </c>
      <c r="AA3897" s="83">
        <v>-8.2624463314254246</v>
      </c>
    </row>
    <row r="3898" spans="1:27" x14ac:dyDescent="0.25">
      <c r="A3898" s="82" t="s">
        <v>1529</v>
      </c>
      <c r="B3898" s="82" t="s">
        <v>1529</v>
      </c>
      <c r="C3898" t="s">
        <v>3364</v>
      </c>
      <c r="D3898" s="82" t="s">
        <v>2723</v>
      </c>
      <c r="E3898" t="s">
        <v>3365</v>
      </c>
      <c r="F3898" s="82" t="s">
        <v>2745</v>
      </c>
      <c r="G3898" t="s">
        <v>2310</v>
      </c>
      <c r="H3898" s="82" t="s">
        <v>3065</v>
      </c>
      <c r="I3898" t="s">
        <v>44</v>
      </c>
      <c r="J3898" s="82" t="s">
        <v>45</v>
      </c>
      <c r="K3898" t="s">
        <v>100</v>
      </c>
      <c r="L3898" t="s">
        <v>101</v>
      </c>
      <c r="M3898" s="82" t="s">
        <v>401</v>
      </c>
      <c r="N3898" t="s">
        <v>1239</v>
      </c>
      <c r="O3898" s="82" t="s">
        <v>836</v>
      </c>
      <c r="P3898" s="82" t="s">
        <v>2110</v>
      </c>
      <c r="Q3898" s="82" t="s">
        <v>2111</v>
      </c>
      <c r="R3898" t="s">
        <v>131</v>
      </c>
      <c r="S3898" s="83">
        <v>30944.400000000001</v>
      </c>
      <c r="T3898" s="83">
        <v>25392</v>
      </c>
      <c r="U3898" s="83">
        <v>5552.4000000000015</v>
      </c>
      <c r="V3898" s="83">
        <v>0</v>
      </c>
      <c r="W3898" s="83">
        <v>0</v>
      </c>
      <c r="X3898" s="83">
        <v>195.58921752061667</v>
      </c>
      <c r="Y3898">
        <v>0</v>
      </c>
      <c r="Z3898" s="83">
        <v>555.24000000000012</v>
      </c>
      <c r="AA3898" s="83">
        <v>750.82921752061645</v>
      </c>
    </row>
    <row r="3899" spans="1:27" x14ac:dyDescent="0.25">
      <c r="A3899" s="82" t="s">
        <v>1529</v>
      </c>
      <c r="B3899" s="82" t="s">
        <v>1529</v>
      </c>
      <c r="C3899" t="s">
        <v>3364</v>
      </c>
      <c r="D3899" s="82" t="s">
        <v>2723</v>
      </c>
      <c r="E3899" t="s">
        <v>3365</v>
      </c>
      <c r="F3899" s="82" t="s">
        <v>2745</v>
      </c>
      <c r="G3899" t="s">
        <v>2310</v>
      </c>
      <c r="H3899" s="82" t="s">
        <v>3065</v>
      </c>
      <c r="I3899" t="s">
        <v>44</v>
      </c>
      <c r="J3899" s="82" t="s">
        <v>45</v>
      </c>
      <c r="K3899" t="s">
        <v>100</v>
      </c>
      <c r="L3899" t="s">
        <v>101</v>
      </c>
      <c r="M3899" s="82" t="s">
        <v>401</v>
      </c>
      <c r="N3899" t="s">
        <v>839</v>
      </c>
      <c r="O3899" s="82" t="s">
        <v>403</v>
      </c>
      <c r="P3899" s="82" t="s">
        <v>2307</v>
      </c>
      <c r="Q3899" s="82" t="s">
        <v>2308</v>
      </c>
      <c r="R3899" t="s">
        <v>131</v>
      </c>
      <c r="S3899" s="83">
        <v>198.60000000000002</v>
      </c>
      <c r="T3899" s="83">
        <v>132</v>
      </c>
      <c r="U3899" s="83">
        <v>66.600000000000009</v>
      </c>
      <c r="V3899" s="83">
        <v>0</v>
      </c>
      <c r="W3899" s="83">
        <v>0</v>
      </c>
      <c r="X3899" s="83">
        <v>1.0167681440107672</v>
      </c>
      <c r="Y3899">
        <v>0</v>
      </c>
      <c r="Z3899" s="83">
        <v>6.6600000000000019</v>
      </c>
      <c r="AA3899" s="83">
        <v>7.6767681440107687</v>
      </c>
    </row>
    <row r="3900" spans="1:27" x14ac:dyDescent="0.25">
      <c r="A3900" s="82" t="s">
        <v>1529</v>
      </c>
      <c r="B3900" s="82" t="s">
        <v>1529</v>
      </c>
      <c r="C3900" t="s">
        <v>3364</v>
      </c>
      <c r="D3900" s="82" t="s">
        <v>2723</v>
      </c>
      <c r="E3900" t="s">
        <v>3365</v>
      </c>
      <c r="F3900" s="82" t="s">
        <v>2745</v>
      </c>
      <c r="G3900" t="s">
        <v>2310</v>
      </c>
      <c r="H3900" s="82" t="s">
        <v>3065</v>
      </c>
      <c r="I3900" t="s">
        <v>44</v>
      </c>
      <c r="J3900" s="82" t="s">
        <v>45</v>
      </c>
      <c r="K3900" t="s">
        <v>102</v>
      </c>
      <c r="L3900" t="s">
        <v>103</v>
      </c>
      <c r="M3900" s="82" t="s">
        <v>516</v>
      </c>
      <c r="N3900" t="s">
        <v>867</v>
      </c>
      <c r="O3900" s="82" t="s">
        <v>868</v>
      </c>
      <c r="P3900" s="82" t="s">
        <v>869</v>
      </c>
      <c r="Q3900" s="82" t="s">
        <v>870</v>
      </c>
      <c r="R3900" t="s">
        <v>131</v>
      </c>
      <c r="S3900" s="83">
        <v>4350.6000000000004</v>
      </c>
      <c r="T3900" s="83">
        <v>3719.25</v>
      </c>
      <c r="U3900" s="83">
        <v>631.35</v>
      </c>
      <c r="V3900" s="83">
        <v>0</v>
      </c>
      <c r="W3900" s="83">
        <v>0</v>
      </c>
      <c r="X3900" s="83">
        <v>28.648597875848836</v>
      </c>
      <c r="Y3900">
        <v>0</v>
      </c>
      <c r="Z3900" s="83">
        <v>63.134999999999991</v>
      </c>
      <c r="AA3900" s="83">
        <v>91.783597875848841</v>
      </c>
    </row>
    <row r="3901" spans="1:27" x14ac:dyDescent="0.25">
      <c r="A3901" s="82" t="s">
        <v>1529</v>
      </c>
      <c r="B3901" s="82" t="s">
        <v>1529</v>
      </c>
      <c r="C3901" t="s">
        <v>3364</v>
      </c>
      <c r="D3901" s="82" t="s">
        <v>2723</v>
      </c>
      <c r="E3901" t="s">
        <v>3365</v>
      </c>
      <c r="F3901" s="82" t="s">
        <v>2745</v>
      </c>
      <c r="G3901" t="s">
        <v>2310</v>
      </c>
      <c r="H3901" s="82" t="s">
        <v>3065</v>
      </c>
      <c r="I3901" t="s">
        <v>44</v>
      </c>
      <c r="J3901" s="82" t="s">
        <v>45</v>
      </c>
      <c r="K3901" t="s">
        <v>102</v>
      </c>
      <c r="L3901" t="s">
        <v>103</v>
      </c>
      <c r="M3901" s="82" t="s">
        <v>516</v>
      </c>
      <c r="N3901" t="s">
        <v>867</v>
      </c>
      <c r="O3901" s="82" t="s">
        <v>868</v>
      </c>
      <c r="P3901" s="82" t="s">
        <v>871</v>
      </c>
      <c r="Q3901" s="82" t="s">
        <v>872</v>
      </c>
      <c r="R3901" t="s">
        <v>131</v>
      </c>
      <c r="S3901" s="83">
        <v>85.5</v>
      </c>
      <c r="T3901" s="83">
        <v>0</v>
      </c>
      <c r="U3901" s="83">
        <v>85.5</v>
      </c>
      <c r="V3901" s="83">
        <v>0</v>
      </c>
      <c r="W3901" s="83">
        <v>0</v>
      </c>
      <c r="X3901" s="83">
        <v>0</v>
      </c>
      <c r="Y3901">
        <v>0</v>
      </c>
      <c r="Z3901" s="83">
        <v>8.5500000000000007</v>
      </c>
      <c r="AA3901" s="83">
        <v>8.5500000000000007</v>
      </c>
    </row>
    <row r="3902" spans="1:27" x14ac:dyDescent="0.25">
      <c r="A3902" s="82" t="s">
        <v>1529</v>
      </c>
      <c r="B3902" s="82" t="s">
        <v>1529</v>
      </c>
      <c r="C3902" t="s">
        <v>3364</v>
      </c>
      <c r="D3902" s="82" t="s">
        <v>2723</v>
      </c>
      <c r="E3902" t="s">
        <v>3365</v>
      </c>
      <c r="F3902" s="82" t="s">
        <v>2745</v>
      </c>
      <c r="G3902" t="s">
        <v>2310</v>
      </c>
      <c r="H3902" s="82" t="s">
        <v>3065</v>
      </c>
      <c r="I3902" t="s">
        <v>44</v>
      </c>
      <c r="J3902" s="82" t="s">
        <v>45</v>
      </c>
      <c r="K3902" t="s">
        <v>102</v>
      </c>
      <c r="L3902" t="s">
        <v>103</v>
      </c>
      <c r="M3902" s="82" t="s">
        <v>516</v>
      </c>
      <c r="N3902" t="s">
        <v>517</v>
      </c>
      <c r="O3902" s="82" t="s">
        <v>518</v>
      </c>
      <c r="P3902" s="82" t="s">
        <v>519</v>
      </c>
      <c r="Q3902" s="82" t="s">
        <v>520</v>
      </c>
      <c r="R3902" t="s">
        <v>131</v>
      </c>
      <c r="S3902" s="83">
        <v>10814.880000000001</v>
      </c>
      <c r="T3902" s="83">
        <v>11376</v>
      </c>
      <c r="U3902" s="83">
        <v>-561.11999999999989</v>
      </c>
      <c r="V3902" s="83">
        <v>0</v>
      </c>
      <c r="W3902" s="83">
        <v>0</v>
      </c>
      <c r="X3902" s="83">
        <v>87.626927320200664</v>
      </c>
      <c r="Y3902">
        <v>0</v>
      </c>
      <c r="Z3902" s="83">
        <v>-56.11200000000008</v>
      </c>
      <c r="AA3902" s="83">
        <v>31.514927320200513</v>
      </c>
    </row>
    <row r="3903" spans="1:27" x14ac:dyDescent="0.25">
      <c r="A3903" s="82" t="s">
        <v>1529</v>
      </c>
      <c r="B3903" s="82" t="s">
        <v>1529</v>
      </c>
      <c r="C3903" t="s">
        <v>3364</v>
      </c>
      <c r="D3903" s="82" t="s">
        <v>2723</v>
      </c>
      <c r="E3903" t="s">
        <v>3365</v>
      </c>
      <c r="F3903" s="82" t="s">
        <v>2745</v>
      </c>
      <c r="G3903" t="s">
        <v>2310</v>
      </c>
      <c r="H3903" s="82" t="s">
        <v>3065</v>
      </c>
      <c r="I3903" t="s">
        <v>44</v>
      </c>
      <c r="J3903" s="82" t="s">
        <v>45</v>
      </c>
      <c r="K3903" t="s">
        <v>104</v>
      </c>
      <c r="L3903" t="s">
        <v>105</v>
      </c>
      <c r="M3903" s="82" t="s">
        <v>2662</v>
      </c>
      <c r="N3903" t="s">
        <v>2663</v>
      </c>
      <c r="O3903" s="82" t="s">
        <v>1504</v>
      </c>
      <c r="P3903" s="82" t="s">
        <v>2664</v>
      </c>
      <c r="Q3903" s="82" t="s">
        <v>2665</v>
      </c>
      <c r="R3903" t="s">
        <v>131</v>
      </c>
      <c r="S3903" s="83">
        <v>0</v>
      </c>
      <c r="T3903" s="83">
        <v>279</v>
      </c>
      <c r="U3903" s="83">
        <v>-279</v>
      </c>
      <c r="V3903" s="83">
        <v>0</v>
      </c>
      <c r="W3903" s="83">
        <v>0</v>
      </c>
      <c r="X3903" s="83">
        <v>2.1490781225682123</v>
      </c>
      <c r="Y3903">
        <v>0</v>
      </c>
      <c r="Z3903" s="83">
        <v>-27.900000000000002</v>
      </c>
      <c r="AA3903" s="83">
        <v>-25.750921877431789</v>
      </c>
    </row>
    <row r="3904" spans="1:27" x14ac:dyDescent="0.25">
      <c r="A3904" s="82" t="s">
        <v>1529</v>
      </c>
      <c r="B3904" s="82" t="s">
        <v>1529</v>
      </c>
      <c r="C3904" t="s">
        <v>3364</v>
      </c>
      <c r="D3904" s="82" t="s">
        <v>2723</v>
      </c>
      <c r="E3904" t="s">
        <v>3365</v>
      </c>
      <c r="F3904" s="82" t="s">
        <v>2745</v>
      </c>
      <c r="G3904" t="s">
        <v>2310</v>
      </c>
      <c r="H3904" s="82" t="s">
        <v>3065</v>
      </c>
      <c r="I3904" t="s">
        <v>44</v>
      </c>
      <c r="J3904" s="82" t="s">
        <v>45</v>
      </c>
      <c r="K3904" t="s">
        <v>104</v>
      </c>
      <c r="L3904" t="s">
        <v>105</v>
      </c>
      <c r="M3904" s="82" t="s">
        <v>2662</v>
      </c>
      <c r="N3904" t="s">
        <v>2663</v>
      </c>
      <c r="O3904" s="82" t="s">
        <v>1504</v>
      </c>
      <c r="P3904" s="82" t="s">
        <v>2690</v>
      </c>
      <c r="Q3904" s="82" t="s">
        <v>2691</v>
      </c>
      <c r="R3904" t="s">
        <v>131</v>
      </c>
      <c r="S3904" s="83">
        <v>0</v>
      </c>
      <c r="T3904" s="83">
        <v>440</v>
      </c>
      <c r="U3904" s="83">
        <v>-440</v>
      </c>
      <c r="V3904" s="83">
        <v>0</v>
      </c>
      <c r="W3904" s="83">
        <v>0</v>
      </c>
      <c r="X3904" s="83">
        <v>3.3892271467025576</v>
      </c>
      <c r="Y3904">
        <v>0</v>
      </c>
      <c r="Z3904" s="83">
        <v>-44</v>
      </c>
      <c r="AA3904" s="83">
        <v>-40.610772853297441</v>
      </c>
    </row>
    <row r="3905" spans="1:27" x14ac:dyDescent="0.25">
      <c r="A3905" s="82" t="s">
        <v>1529</v>
      </c>
      <c r="B3905" s="82" t="s">
        <v>1529</v>
      </c>
      <c r="C3905" t="s">
        <v>3364</v>
      </c>
      <c r="D3905" s="82" t="s">
        <v>2723</v>
      </c>
      <c r="E3905" t="s">
        <v>3365</v>
      </c>
      <c r="F3905" s="82" t="s">
        <v>2745</v>
      </c>
      <c r="G3905" t="s">
        <v>2310</v>
      </c>
      <c r="H3905" s="82" t="s">
        <v>3065</v>
      </c>
      <c r="I3905" t="s">
        <v>44</v>
      </c>
      <c r="J3905" s="82" t="s">
        <v>45</v>
      </c>
      <c r="K3905" t="s">
        <v>104</v>
      </c>
      <c r="L3905" t="s">
        <v>105</v>
      </c>
      <c r="M3905" s="82" t="s">
        <v>2662</v>
      </c>
      <c r="N3905" t="s">
        <v>2663</v>
      </c>
      <c r="O3905" s="82" t="s">
        <v>1504</v>
      </c>
      <c r="P3905" s="82" t="s">
        <v>2796</v>
      </c>
      <c r="Q3905" s="82" t="s">
        <v>2797</v>
      </c>
      <c r="R3905" t="s">
        <v>131</v>
      </c>
      <c r="S3905" s="83">
        <v>904.5</v>
      </c>
      <c r="T3905" s="83">
        <v>7202.5</v>
      </c>
      <c r="U3905" s="83">
        <v>-6298</v>
      </c>
      <c r="V3905" s="83">
        <v>0</v>
      </c>
      <c r="W3905" s="83">
        <v>0</v>
      </c>
      <c r="X3905" s="83">
        <v>55.479337554829932</v>
      </c>
      <c r="Y3905">
        <v>0</v>
      </c>
      <c r="Z3905" s="83">
        <v>-629.79999999999995</v>
      </c>
      <c r="AA3905" s="83">
        <v>-574.32066244517</v>
      </c>
    </row>
    <row r="3906" spans="1:27" x14ac:dyDescent="0.25">
      <c r="A3906" s="82" t="s">
        <v>1529</v>
      </c>
      <c r="B3906" s="82" t="s">
        <v>1529</v>
      </c>
      <c r="C3906" t="s">
        <v>3364</v>
      </c>
      <c r="D3906" s="82" t="s">
        <v>2723</v>
      </c>
      <c r="E3906" t="s">
        <v>3365</v>
      </c>
      <c r="F3906" s="82" t="s">
        <v>2745</v>
      </c>
      <c r="G3906" t="s">
        <v>2310</v>
      </c>
      <c r="H3906" s="82" t="s">
        <v>3065</v>
      </c>
      <c r="I3906" t="s">
        <v>44</v>
      </c>
      <c r="J3906" s="82" t="s">
        <v>45</v>
      </c>
      <c r="K3906" t="s">
        <v>104</v>
      </c>
      <c r="L3906" t="s">
        <v>105</v>
      </c>
      <c r="M3906" s="82" t="s">
        <v>2662</v>
      </c>
      <c r="N3906" t="s">
        <v>2663</v>
      </c>
      <c r="O3906" s="82" t="s">
        <v>1504</v>
      </c>
      <c r="P3906" s="82" t="s">
        <v>2944</v>
      </c>
      <c r="Q3906" s="82" t="s">
        <v>2945</v>
      </c>
      <c r="R3906" t="s">
        <v>131</v>
      </c>
      <c r="S3906" s="83">
        <v>405.72</v>
      </c>
      <c r="T3906" s="83">
        <v>0</v>
      </c>
      <c r="U3906" s="83">
        <v>405.72</v>
      </c>
      <c r="V3906" s="83">
        <v>0</v>
      </c>
      <c r="W3906" s="83">
        <v>0</v>
      </c>
      <c r="X3906" s="83">
        <v>0</v>
      </c>
      <c r="Y3906">
        <v>0</v>
      </c>
      <c r="Z3906" s="83">
        <v>40.572000000000003</v>
      </c>
      <c r="AA3906" s="83">
        <v>40.572000000000003</v>
      </c>
    </row>
    <row r="3907" spans="1:27" x14ac:dyDescent="0.25">
      <c r="A3907" s="82" t="s">
        <v>1529</v>
      </c>
      <c r="B3907" s="82" t="s">
        <v>1529</v>
      </c>
      <c r="C3907" t="s">
        <v>3364</v>
      </c>
      <c r="D3907" s="82" t="s">
        <v>2723</v>
      </c>
      <c r="E3907" t="s">
        <v>3365</v>
      </c>
      <c r="F3907" s="82" t="s">
        <v>2745</v>
      </c>
      <c r="G3907" t="s">
        <v>2310</v>
      </c>
      <c r="H3907" s="82" t="s">
        <v>3065</v>
      </c>
      <c r="I3907" t="s">
        <v>44</v>
      </c>
      <c r="J3907" s="82" t="s">
        <v>45</v>
      </c>
      <c r="K3907" t="s">
        <v>109</v>
      </c>
      <c r="L3907" t="s">
        <v>110</v>
      </c>
      <c r="M3907" s="82" t="s">
        <v>901</v>
      </c>
      <c r="N3907" t="s">
        <v>902</v>
      </c>
      <c r="O3907" s="82" t="s">
        <v>903</v>
      </c>
      <c r="P3907" s="82" t="s">
        <v>2503</v>
      </c>
      <c r="Q3907" s="82" t="s">
        <v>2504</v>
      </c>
      <c r="R3907" t="s">
        <v>131</v>
      </c>
      <c r="S3907" s="83">
        <v>44837.2</v>
      </c>
      <c r="T3907" s="83">
        <v>44645.600000000006</v>
      </c>
      <c r="U3907" s="83">
        <v>191.59999999999127</v>
      </c>
      <c r="V3907" s="83">
        <v>0</v>
      </c>
      <c r="W3907" s="83">
        <v>0</v>
      </c>
      <c r="X3907" s="83">
        <v>343.89563522914483</v>
      </c>
      <c r="Y3907">
        <v>0</v>
      </c>
      <c r="Z3907" s="83">
        <v>19.159999999998945</v>
      </c>
      <c r="AA3907" s="83">
        <v>363.05563522914417</v>
      </c>
    </row>
    <row r="3908" spans="1:27" x14ac:dyDescent="0.25">
      <c r="A3908" s="82" t="s">
        <v>1529</v>
      </c>
      <c r="B3908" s="82" t="s">
        <v>1529</v>
      </c>
      <c r="C3908" t="s">
        <v>3364</v>
      </c>
      <c r="D3908" s="82" t="s">
        <v>2723</v>
      </c>
      <c r="E3908" t="s">
        <v>3365</v>
      </c>
      <c r="F3908" s="82" t="s">
        <v>2745</v>
      </c>
      <c r="G3908" t="s">
        <v>2310</v>
      </c>
      <c r="H3908" s="82" t="s">
        <v>3065</v>
      </c>
      <c r="I3908" t="s">
        <v>44</v>
      </c>
      <c r="J3908" s="82" t="s">
        <v>45</v>
      </c>
      <c r="K3908" t="s">
        <v>109</v>
      </c>
      <c r="L3908" t="s">
        <v>110</v>
      </c>
      <c r="M3908" s="82" t="s">
        <v>901</v>
      </c>
      <c r="N3908" t="s">
        <v>902</v>
      </c>
      <c r="O3908" s="82" t="s">
        <v>903</v>
      </c>
      <c r="P3908" s="82" t="s">
        <v>2542</v>
      </c>
      <c r="Q3908" s="82" t="s">
        <v>2543</v>
      </c>
      <c r="R3908" t="s">
        <v>131</v>
      </c>
      <c r="S3908" s="83">
        <v>0</v>
      </c>
      <c r="T3908" s="83">
        <v>0</v>
      </c>
      <c r="U3908" s="83">
        <v>0</v>
      </c>
      <c r="V3908" s="83">
        <v>0</v>
      </c>
      <c r="W3908" s="83">
        <v>0</v>
      </c>
      <c r="X3908" s="83">
        <v>0</v>
      </c>
      <c r="Y3908">
        <v>0</v>
      </c>
      <c r="Z3908" s="83">
        <v>0</v>
      </c>
      <c r="AA3908" s="83">
        <v>0</v>
      </c>
    </row>
    <row r="3909" spans="1:27" x14ac:dyDescent="0.25">
      <c r="A3909" s="82" t="s">
        <v>1529</v>
      </c>
      <c r="B3909" s="82" t="s">
        <v>1529</v>
      </c>
      <c r="C3909" t="s">
        <v>3364</v>
      </c>
      <c r="D3909" s="82" t="s">
        <v>2723</v>
      </c>
      <c r="E3909" t="s">
        <v>3365</v>
      </c>
      <c r="F3909" s="82" t="s">
        <v>2745</v>
      </c>
      <c r="G3909" t="s">
        <v>2310</v>
      </c>
      <c r="H3909" s="82" t="s">
        <v>3065</v>
      </c>
      <c r="I3909" t="s">
        <v>44</v>
      </c>
      <c r="J3909" s="82" t="s">
        <v>45</v>
      </c>
      <c r="K3909" t="s">
        <v>66</v>
      </c>
      <c r="L3909" t="s">
        <v>67</v>
      </c>
      <c r="M3909" s="82" t="s">
        <v>782</v>
      </c>
      <c r="N3909" t="s">
        <v>958</v>
      </c>
      <c r="O3909" s="82" t="s">
        <v>959</v>
      </c>
      <c r="P3909" s="82" t="s">
        <v>2534</v>
      </c>
      <c r="Q3909" s="82" t="s">
        <v>2535</v>
      </c>
      <c r="R3909" t="s">
        <v>131</v>
      </c>
      <c r="S3909" s="83">
        <v>117.6</v>
      </c>
      <c r="T3909" s="83">
        <v>0</v>
      </c>
      <c r="U3909" s="83">
        <v>117.6</v>
      </c>
      <c r="V3909" s="83">
        <v>0</v>
      </c>
      <c r="W3909" s="83">
        <v>0</v>
      </c>
      <c r="X3909" s="83">
        <v>0</v>
      </c>
      <c r="Y3909">
        <v>0</v>
      </c>
      <c r="Z3909" s="83">
        <v>11.76</v>
      </c>
      <c r="AA3909" s="83">
        <v>11.76</v>
      </c>
    </row>
    <row r="3910" spans="1:27" x14ac:dyDescent="0.25">
      <c r="A3910" s="82" t="s">
        <v>1529</v>
      </c>
      <c r="B3910" s="82" t="s">
        <v>1529</v>
      </c>
      <c r="C3910" t="s">
        <v>3364</v>
      </c>
      <c r="D3910" s="82" t="s">
        <v>2723</v>
      </c>
      <c r="E3910" t="s">
        <v>3365</v>
      </c>
      <c r="F3910" s="82" t="s">
        <v>2745</v>
      </c>
      <c r="G3910" t="s">
        <v>2310</v>
      </c>
      <c r="H3910" s="82" t="s">
        <v>3065</v>
      </c>
      <c r="I3910" t="s">
        <v>44</v>
      </c>
      <c r="J3910" s="82" t="s">
        <v>106</v>
      </c>
      <c r="K3910" t="s">
        <v>107</v>
      </c>
      <c r="L3910" t="s">
        <v>108</v>
      </c>
      <c r="M3910" s="82" t="s">
        <v>1277</v>
      </c>
      <c r="N3910" t="s">
        <v>1278</v>
      </c>
      <c r="O3910" s="82" t="s">
        <v>1282</v>
      </c>
      <c r="P3910" s="82" t="s">
        <v>2489</v>
      </c>
      <c r="Q3910" s="82" t="s">
        <v>2490</v>
      </c>
      <c r="R3910" t="s">
        <v>131</v>
      </c>
      <c r="S3910" s="83">
        <v>121352.2</v>
      </c>
      <c r="T3910" s="83">
        <v>107707.19999999998</v>
      </c>
      <c r="U3910" s="83">
        <v>13645.000000000015</v>
      </c>
      <c r="V3910" s="83">
        <v>0</v>
      </c>
      <c r="W3910" s="83">
        <v>0</v>
      </c>
      <c r="X3910" s="83">
        <v>829.64583212573098</v>
      </c>
      <c r="Y3910">
        <v>0</v>
      </c>
      <c r="Z3910" s="83">
        <v>1364.5000000000018</v>
      </c>
      <c r="AA3910" s="83">
        <v>2194.1458321257323</v>
      </c>
    </row>
    <row r="3911" spans="1:27" x14ac:dyDescent="0.25">
      <c r="A3911" s="82" t="s">
        <v>1529</v>
      </c>
      <c r="B3911" s="82" t="s">
        <v>1529</v>
      </c>
      <c r="C3911" t="s">
        <v>3364</v>
      </c>
      <c r="D3911" s="82" t="s">
        <v>2723</v>
      </c>
      <c r="E3911" t="s">
        <v>3365</v>
      </c>
      <c r="F3911" s="82" t="s">
        <v>2745</v>
      </c>
      <c r="G3911" t="s">
        <v>2310</v>
      </c>
      <c r="H3911" s="82" t="s">
        <v>3065</v>
      </c>
      <c r="I3911" t="s">
        <v>44</v>
      </c>
      <c r="J3911" s="82" t="s">
        <v>106</v>
      </c>
      <c r="K3911" t="s">
        <v>107</v>
      </c>
      <c r="L3911" t="s">
        <v>108</v>
      </c>
      <c r="M3911" s="82" t="s">
        <v>1277</v>
      </c>
      <c r="N3911" t="s">
        <v>1278</v>
      </c>
      <c r="O3911" s="82" t="s">
        <v>1282</v>
      </c>
      <c r="P3911" s="82" t="s">
        <v>2579</v>
      </c>
      <c r="Q3911" s="82" t="s">
        <v>2580</v>
      </c>
      <c r="R3911" t="s">
        <v>131</v>
      </c>
      <c r="S3911" s="83">
        <v>48.9</v>
      </c>
      <c r="T3911" s="83">
        <v>195.6</v>
      </c>
      <c r="U3911" s="83">
        <v>-146.69999999999999</v>
      </c>
      <c r="V3911" s="83">
        <v>0</v>
      </c>
      <c r="W3911" s="83">
        <v>0</v>
      </c>
      <c r="X3911" s="83">
        <v>1.5066655224886822</v>
      </c>
      <c r="Y3911">
        <v>0</v>
      </c>
      <c r="Z3911" s="83">
        <v>-14.670000000000002</v>
      </c>
      <c r="AA3911" s="83">
        <v>-13.16333447751132</v>
      </c>
    </row>
    <row r="3912" spans="1:27" x14ac:dyDescent="0.25">
      <c r="A3912" s="82" t="s">
        <v>1529</v>
      </c>
      <c r="B3912" s="82" t="s">
        <v>1529</v>
      </c>
      <c r="C3912" t="s">
        <v>3364</v>
      </c>
      <c r="D3912" s="82" t="s">
        <v>2723</v>
      </c>
      <c r="E3912" t="s">
        <v>3365</v>
      </c>
      <c r="F3912" s="82" t="s">
        <v>2745</v>
      </c>
      <c r="G3912" t="s">
        <v>2310</v>
      </c>
      <c r="H3912" s="82" t="s">
        <v>3065</v>
      </c>
      <c r="I3912" t="s">
        <v>44</v>
      </c>
      <c r="J3912" s="82" t="s">
        <v>106</v>
      </c>
      <c r="K3912" t="s">
        <v>107</v>
      </c>
      <c r="L3912" t="s">
        <v>108</v>
      </c>
      <c r="M3912" s="82" t="s">
        <v>1277</v>
      </c>
      <c r="N3912" t="s">
        <v>1278</v>
      </c>
      <c r="O3912" s="82" t="s">
        <v>1279</v>
      </c>
      <c r="P3912" s="82" t="s">
        <v>1280</v>
      </c>
      <c r="Q3912" s="82" t="s">
        <v>1281</v>
      </c>
      <c r="R3912" t="s">
        <v>131</v>
      </c>
      <c r="S3912" s="83">
        <v>1364.4</v>
      </c>
      <c r="T3912" s="83">
        <v>4864.2</v>
      </c>
      <c r="U3912" s="83">
        <v>-3499.7999999999997</v>
      </c>
      <c r="V3912" s="83">
        <v>0</v>
      </c>
      <c r="W3912" s="83">
        <v>0</v>
      </c>
      <c r="X3912" s="83">
        <v>37.467906106796775</v>
      </c>
      <c r="Y3912">
        <v>0</v>
      </c>
      <c r="Z3912" s="83">
        <v>-349.98</v>
      </c>
      <c r="AA3912" s="83">
        <v>-312.5120938932032</v>
      </c>
    </row>
    <row r="3913" spans="1:27" x14ac:dyDescent="0.25">
      <c r="A3913" s="82" t="s">
        <v>1529</v>
      </c>
      <c r="B3913" s="82" t="s">
        <v>1529</v>
      </c>
      <c r="C3913" t="s">
        <v>3366</v>
      </c>
      <c r="D3913" s="82" t="s">
        <v>3367</v>
      </c>
      <c r="E3913" t="s">
        <v>3368</v>
      </c>
      <c r="F3913" s="82" t="s">
        <v>2745</v>
      </c>
      <c r="G3913" t="s">
        <v>2310</v>
      </c>
      <c r="H3913" s="82" t="s">
        <v>3353</v>
      </c>
      <c r="I3913" t="s">
        <v>59</v>
      </c>
      <c r="J3913" s="82" t="s">
        <v>127</v>
      </c>
      <c r="K3913" t="s">
        <v>75</v>
      </c>
      <c r="L3913" t="s">
        <v>76</v>
      </c>
      <c r="M3913" s="82" t="s">
        <v>133</v>
      </c>
      <c r="N3913" t="s">
        <v>149</v>
      </c>
      <c r="O3913" s="82" t="s">
        <v>150</v>
      </c>
      <c r="P3913" s="82" t="s">
        <v>376</v>
      </c>
      <c r="Q3913" s="82" t="s">
        <v>377</v>
      </c>
      <c r="R3913" t="s">
        <v>131</v>
      </c>
      <c r="S3913" s="83">
        <v>612.6</v>
      </c>
      <c r="T3913" s="83">
        <v>1036.2</v>
      </c>
      <c r="U3913" s="83">
        <v>-423.60000000000008</v>
      </c>
      <c r="V3913" s="83">
        <v>0</v>
      </c>
      <c r="W3913" s="83">
        <v>0</v>
      </c>
      <c r="X3913" s="83">
        <v>7.9816299304845231</v>
      </c>
      <c r="Y3913">
        <v>0</v>
      </c>
      <c r="Z3913" s="83">
        <v>-42.360000000000007</v>
      </c>
      <c r="AA3913" s="83">
        <v>-34.378370069515476</v>
      </c>
    </row>
    <row r="3914" spans="1:27" x14ac:dyDescent="0.25">
      <c r="A3914" s="82" t="s">
        <v>1529</v>
      </c>
      <c r="B3914" s="82" t="s">
        <v>1529</v>
      </c>
      <c r="C3914" t="s">
        <v>3366</v>
      </c>
      <c r="D3914" s="82" t="s">
        <v>3367</v>
      </c>
      <c r="E3914" t="s">
        <v>3368</v>
      </c>
      <c r="F3914" s="82" t="s">
        <v>2745</v>
      </c>
      <c r="G3914" t="s">
        <v>2310</v>
      </c>
      <c r="H3914" s="82" t="s">
        <v>3353</v>
      </c>
      <c r="I3914" t="s">
        <v>59</v>
      </c>
      <c r="J3914" s="82" t="s">
        <v>127</v>
      </c>
      <c r="K3914" t="s">
        <v>75</v>
      </c>
      <c r="L3914" t="s">
        <v>76</v>
      </c>
      <c r="M3914" s="82" t="s">
        <v>133</v>
      </c>
      <c r="N3914" t="s">
        <v>149</v>
      </c>
      <c r="O3914" s="82" t="s">
        <v>150</v>
      </c>
      <c r="P3914" s="82" t="s">
        <v>1004</v>
      </c>
      <c r="Q3914" s="82" t="s">
        <v>1005</v>
      </c>
      <c r="R3914" t="s">
        <v>131</v>
      </c>
      <c r="S3914" s="83">
        <v>173.04</v>
      </c>
      <c r="T3914" s="83">
        <v>145.86000000000001</v>
      </c>
      <c r="U3914" s="83">
        <v>27.179999999999978</v>
      </c>
      <c r="V3914" s="83">
        <v>0</v>
      </c>
      <c r="W3914" s="83">
        <v>0</v>
      </c>
      <c r="X3914" s="83">
        <v>1.1235287991318978</v>
      </c>
      <c r="Y3914">
        <v>0</v>
      </c>
      <c r="Z3914" s="83">
        <v>2.7179999999999964</v>
      </c>
      <c r="AA3914" s="83">
        <v>3.8415287991318934</v>
      </c>
    </row>
    <row r="3915" spans="1:27" x14ac:dyDescent="0.25">
      <c r="A3915" s="82" t="s">
        <v>1529</v>
      </c>
      <c r="B3915" s="82" t="s">
        <v>1529</v>
      </c>
      <c r="C3915" t="s">
        <v>3366</v>
      </c>
      <c r="D3915" s="82" t="s">
        <v>3367</v>
      </c>
      <c r="E3915" t="s">
        <v>3368</v>
      </c>
      <c r="F3915" s="82" t="s">
        <v>2745</v>
      </c>
      <c r="G3915" t="s">
        <v>2310</v>
      </c>
      <c r="H3915" s="82" t="s">
        <v>3353</v>
      </c>
      <c r="I3915" t="s">
        <v>59</v>
      </c>
      <c r="J3915" s="82" t="s">
        <v>127</v>
      </c>
      <c r="K3915" t="s">
        <v>75</v>
      </c>
      <c r="L3915" t="s">
        <v>76</v>
      </c>
      <c r="M3915" s="82" t="s">
        <v>133</v>
      </c>
      <c r="N3915" t="s">
        <v>149</v>
      </c>
      <c r="O3915" s="82" t="s">
        <v>150</v>
      </c>
      <c r="P3915" s="82" t="s">
        <v>307</v>
      </c>
      <c r="Q3915" s="82" t="s">
        <v>308</v>
      </c>
      <c r="R3915" t="s">
        <v>131</v>
      </c>
      <c r="S3915" s="83">
        <v>361.46000000000004</v>
      </c>
      <c r="T3915" s="83">
        <v>189.42000000000002</v>
      </c>
      <c r="U3915" s="83">
        <v>172.04</v>
      </c>
      <c r="V3915" s="83">
        <v>0</v>
      </c>
      <c r="W3915" s="83">
        <v>0</v>
      </c>
      <c r="X3915" s="83">
        <v>1.459062286655451</v>
      </c>
      <c r="Y3915">
        <v>0</v>
      </c>
      <c r="Z3915" s="83">
        <v>17.204000000000001</v>
      </c>
      <c r="AA3915" s="83">
        <v>18.663062286655453</v>
      </c>
    </row>
    <row r="3916" spans="1:27" x14ac:dyDescent="0.25">
      <c r="A3916" s="82" t="s">
        <v>1529</v>
      </c>
      <c r="B3916" s="82" t="s">
        <v>1529</v>
      </c>
      <c r="C3916" t="s">
        <v>3366</v>
      </c>
      <c r="D3916" s="82" t="s">
        <v>3367</v>
      </c>
      <c r="E3916" t="s">
        <v>3368</v>
      </c>
      <c r="F3916" s="82" t="s">
        <v>2745</v>
      </c>
      <c r="G3916" t="s">
        <v>2310</v>
      </c>
      <c r="H3916" s="82" t="s">
        <v>3353</v>
      </c>
      <c r="I3916" t="s">
        <v>59</v>
      </c>
      <c r="J3916" s="82" t="s">
        <v>127</v>
      </c>
      <c r="K3916" t="s">
        <v>75</v>
      </c>
      <c r="L3916" t="s">
        <v>76</v>
      </c>
      <c r="M3916" s="82" t="s">
        <v>133</v>
      </c>
      <c r="N3916" t="s">
        <v>149</v>
      </c>
      <c r="O3916" s="82" t="s">
        <v>737</v>
      </c>
      <c r="P3916" s="82" t="s">
        <v>2831</v>
      </c>
      <c r="Q3916" s="82" t="s">
        <v>2832</v>
      </c>
      <c r="R3916" t="s">
        <v>131</v>
      </c>
      <c r="S3916" s="83">
        <v>0</v>
      </c>
      <c r="T3916" s="83">
        <v>50.47</v>
      </c>
      <c r="U3916" s="83">
        <v>-50.47</v>
      </c>
      <c r="V3916" s="83">
        <v>0</v>
      </c>
      <c r="W3916" s="83">
        <v>0</v>
      </c>
      <c r="X3916" s="83">
        <v>0.3887597593047229</v>
      </c>
      <c r="Y3916">
        <v>0</v>
      </c>
      <c r="Z3916" s="83">
        <v>-5.0470000000000006</v>
      </c>
      <c r="AA3916" s="83">
        <v>-4.6582402406952781</v>
      </c>
    </row>
    <row r="3917" spans="1:27" x14ac:dyDescent="0.25">
      <c r="A3917" s="82" t="s">
        <v>1529</v>
      </c>
      <c r="B3917" s="82" t="s">
        <v>1529</v>
      </c>
      <c r="C3917" t="s">
        <v>3366</v>
      </c>
      <c r="D3917" s="82" t="s">
        <v>3367</v>
      </c>
      <c r="E3917" t="s">
        <v>3368</v>
      </c>
      <c r="F3917" s="82" t="s">
        <v>2745</v>
      </c>
      <c r="G3917" t="s">
        <v>2310</v>
      </c>
      <c r="H3917" s="82" t="s">
        <v>3353</v>
      </c>
      <c r="I3917" t="s">
        <v>59</v>
      </c>
      <c r="J3917" s="82" t="s">
        <v>193</v>
      </c>
      <c r="K3917" t="s">
        <v>60</v>
      </c>
      <c r="L3917" t="s">
        <v>61</v>
      </c>
      <c r="M3917" s="82" t="s">
        <v>194</v>
      </c>
      <c r="N3917" t="s">
        <v>656</v>
      </c>
      <c r="O3917" s="82" t="s">
        <v>657</v>
      </c>
      <c r="P3917" s="82" t="s">
        <v>1019</v>
      </c>
      <c r="Q3917" s="82" t="s">
        <v>1020</v>
      </c>
      <c r="R3917" t="s">
        <v>131</v>
      </c>
      <c r="S3917" s="83">
        <v>58.65</v>
      </c>
      <c r="T3917" s="83">
        <v>35.409999999999997</v>
      </c>
      <c r="U3917" s="83">
        <v>23.240000000000002</v>
      </c>
      <c r="V3917" s="83">
        <v>0</v>
      </c>
      <c r="W3917" s="83">
        <v>0</v>
      </c>
      <c r="X3917" s="83">
        <v>0.27275575741985808</v>
      </c>
      <c r="Y3917">
        <v>0</v>
      </c>
      <c r="Z3917" s="83">
        <v>2.3240000000000003</v>
      </c>
      <c r="AA3917" s="83">
        <v>2.5967557574198583</v>
      </c>
    </row>
    <row r="3918" spans="1:27" x14ac:dyDescent="0.25">
      <c r="A3918" s="82" t="s">
        <v>1529</v>
      </c>
      <c r="B3918" s="82" t="s">
        <v>1529</v>
      </c>
      <c r="C3918" t="s">
        <v>3366</v>
      </c>
      <c r="D3918" s="82" t="s">
        <v>3367</v>
      </c>
      <c r="E3918" t="s">
        <v>3368</v>
      </c>
      <c r="F3918" s="82" t="s">
        <v>2745</v>
      </c>
      <c r="G3918" t="s">
        <v>2310</v>
      </c>
      <c r="H3918" s="82" t="s">
        <v>3353</v>
      </c>
      <c r="I3918" t="s">
        <v>59</v>
      </c>
      <c r="J3918" s="82" t="s">
        <v>193</v>
      </c>
      <c r="K3918" t="s">
        <v>60</v>
      </c>
      <c r="L3918" t="s">
        <v>61</v>
      </c>
      <c r="M3918" s="82" t="s">
        <v>194</v>
      </c>
      <c r="N3918" t="s">
        <v>750</v>
      </c>
      <c r="O3918" s="82" t="s">
        <v>751</v>
      </c>
      <c r="P3918" s="82" t="s">
        <v>1152</v>
      </c>
      <c r="Q3918" s="82" t="s">
        <v>1153</v>
      </c>
      <c r="R3918" t="s">
        <v>131</v>
      </c>
      <c r="S3918" s="83">
        <v>186.16</v>
      </c>
      <c r="T3918" s="83">
        <v>108.31</v>
      </c>
      <c r="U3918" s="83">
        <v>77.849999999999994</v>
      </c>
      <c r="V3918" s="83">
        <v>0</v>
      </c>
      <c r="W3918" s="83">
        <v>0</v>
      </c>
      <c r="X3918" s="83">
        <v>0.83428907331671376</v>
      </c>
      <c r="Y3918">
        <v>0</v>
      </c>
      <c r="Z3918" s="83">
        <v>7.7849999999999984</v>
      </c>
      <c r="AA3918" s="83">
        <v>8.6192890733167129</v>
      </c>
    </row>
    <row r="3919" spans="1:27" x14ac:dyDescent="0.25">
      <c r="A3919" s="82" t="s">
        <v>1529</v>
      </c>
      <c r="B3919" s="82" t="s">
        <v>1529</v>
      </c>
      <c r="C3919" t="s">
        <v>3366</v>
      </c>
      <c r="D3919" s="82" t="s">
        <v>3367</v>
      </c>
      <c r="E3919" t="s">
        <v>3368</v>
      </c>
      <c r="F3919" s="82" t="s">
        <v>2745</v>
      </c>
      <c r="G3919" t="s">
        <v>2310</v>
      </c>
      <c r="H3919" s="82" t="s">
        <v>3353</v>
      </c>
      <c r="I3919" t="s">
        <v>59</v>
      </c>
      <c r="J3919" s="82" t="s">
        <v>193</v>
      </c>
      <c r="K3919" t="s">
        <v>60</v>
      </c>
      <c r="L3919" t="s">
        <v>61</v>
      </c>
      <c r="M3919" s="82" t="s">
        <v>194</v>
      </c>
      <c r="N3919" t="s">
        <v>750</v>
      </c>
      <c r="O3919" s="82" t="s">
        <v>751</v>
      </c>
      <c r="P3919" s="82" t="s">
        <v>1154</v>
      </c>
      <c r="Q3919" s="82" t="s">
        <v>1155</v>
      </c>
      <c r="R3919" t="s">
        <v>131</v>
      </c>
      <c r="S3919" s="83">
        <v>16.22</v>
      </c>
      <c r="T3919" s="83">
        <v>24.509999999999998</v>
      </c>
      <c r="U3919" s="83">
        <v>-8.2899999999999991</v>
      </c>
      <c r="V3919" s="83">
        <v>0</v>
      </c>
      <c r="W3919" s="83">
        <v>0</v>
      </c>
      <c r="X3919" s="83">
        <v>0.18879535764927199</v>
      </c>
      <c r="Y3919">
        <v>0</v>
      </c>
      <c r="Z3919" s="83">
        <v>-0.82899999999999974</v>
      </c>
      <c r="AA3919" s="83">
        <v>-0.64020464235072794</v>
      </c>
    </row>
    <row r="3920" spans="1:27" x14ac:dyDescent="0.25">
      <c r="A3920" s="82" t="s">
        <v>1529</v>
      </c>
      <c r="B3920" s="82" t="s">
        <v>1529</v>
      </c>
      <c r="C3920" t="s">
        <v>3366</v>
      </c>
      <c r="D3920" s="82" t="s">
        <v>3367</v>
      </c>
      <c r="E3920" t="s">
        <v>3368</v>
      </c>
      <c r="F3920" s="82" t="s">
        <v>2745</v>
      </c>
      <c r="G3920" t="s">
        <v>2310</v>
      </c>
      <c r="H3920" s="82" t="s">
        <v>3353</v>
      </c>
      <c r="I3920" t="s">
        <v>59</v>
      </c>
      <c r="J3920" s="82" t="s">
        <v>193</v>
      </c>
      <c r="K3920" t="s">
        <v>60</v>
      </c>
      <c r="L3920" t="s">
        <v>61</v>
      </c>
      <c r="M3920" s="82" t="s">
        <v>194</v>
      </c>
      <c r="N3920" t="s">
        <v>195</v>
      </c>
      <c r="O3920" s="82" t="s">
        <v>196</v>
      </c>
      <c r="P3920" s="82" t="s">
        <v>1156</v>
      </c>
      <c r="Q3920" s="82" t="s">
        <v>1157</v>
      </c>
      <c r="R3920" t="s">
        <v>131</v>
      </c>
      <c r="S3920" s="83">
        <v>22.8</v>
      </c>
      <c r="T3920" s="83">
        <v>0</v>
      </c>
      <c r="U3920" s="83">
        <v>22.8</v>
      </c>
      <c r="V3920" s="83">
        <v>0</v>
      </c>
      <c r="W3920" s="83">
        <v>0</v>
      </c>
      <c r="X3920" s="83">
        <v>0</v>
      </c>
      <c r="Y3920">
        <v>0</v>
      </c>
      <c r="Z3920" s="83">
        <v>2.2800000000000002</v>
      </c>
      <c r="AA3920" s="83">
        <v>2.2800000000000002</v>
      </c>
    </row>
    <row r="3921" spans="1:27" x14ac:dyDescent="0.25">
      <c r="A3921" s="82" t="s">
        <v>1529</v>
      </c>
      <c r="B3921" s="82" t="s">
        <v>1529</v>
      </c>
      <c r="C3921" t="s">
        <v>3366</v>
      </c>
      <c r="D3921" s="82" t="s">
        <v>3367</v>
      </c>
      <c r="E3921" t="s">
        <v>3368</v>
      </c>
      <c r="F3921" s="82" t="s">
        <v>2745</v>
      </c>
      <c r="G3921" t="s">
        <v>2310</v>
      </c>
      <c r="H3921" s="82" t="s">
        <v>3353</v>
      </c>
      <c r="I3921" t="s">
        <v>59</v>
      </c>
      <c r="J3921" s="82" t="s">
        <v>193</v>
      </c>
      <c r="K3921" t="s">
        <v>60</v>
      </c>
      <c r="L3921" t="s">
        <v>61</v>
      </c>
      <c r="M3921" s="82" t="s">
        <v>194</v>
      </c>
      <c r="N3921" t="s">
        <v>199</v>
      </c>
      <c r="O3921" s="82" t="s">
        <v>200</v>
      </c>
      <c r="P3921" s="82" t="s">
        <v>201</v>
      </c>
      <c r="Q3921" s="82" t="s">
        <v>202</v>
      </c>
      <c r="R3921" t="s">
        <v>131</v>
      </c>
      <c r="S3921" s="83">
        <v>28.62</v>
      </c>
      <c r="T3921" s="83">
        <v>30.21</v>
      </c>
      <c r="U3921" s="83">
        <v>-1.5899999999999999</v>
      </c>
      <c r="V3921" s="83">
        <v>0</v>
      </c>
      <c r="W3921" s="83">
        <v>0</v>
      </c>
      <c r="X3921" s="83">
        <v>0.2327012547770097</v>
      </c>
      <c r="Y3921">
        <v>0</v>
      </c>
      <c r="Z3921" s="83">
        <v>-0.15899999999999981</v>
      </c>
      <c r="AA3921" s="83">
        <v>7.3701254777009506E-2</v>
      </c>
    </row>
    <row r="3922" spans="1:27" x14ac:dyDescent="0.25">
      <c r="A3922" s="82" t="s">
        <v>1529</v>
      </c>
      <c r="B3922" s="82" t="s">
        <v>1529</v>
      </c>
      <c r="C3922" t="s">
        <v>3366</v>
      </c>
      <c r="D3922" s="82" t="s">
        <v>3367</v>
      </c>
      <c r="E3922" t="s">
        <v>3368</v>
      </c>
      <c r="F3922" s="82" t="s">
        <v>2745</v>
      </c>
      <c r="G3922" t="s">
        <v>2310</v>
      </c>
      <c r="H3922" s="82" t="s">
        <v>3353</v>
      </c>
      <c r="I3922" t="s">
        <v>59</v>
      </c>
      <c r="J3922" s="82" t="s">
        <v>193</v>
      </c>
      <c r="K3922" t="s">
        <v>60</v>
      </c>
      <c r="L3922" t="s">
        <v>61</v>
      </c>
      <c r="M3922" s="82" t="s">
        <v>194</v>
      </c>
      <c r="N3922" t="s">
        <v>347</v>
      </c>
      <c r="O3922" s="82" t="s">
        <v>348</v>
      </c>
      <c r="P3922" s="82" t="s">
        <v>1158</v>
      </c>
      <c r="Q3922" s="82" t="s">
        <v>1159</v>
      </c>
      <c r="R3922" t="s">
        <v>131</v>
      </c>
      <c r="S3922" s="83">
        <v>35.36</v>
      </c>
      <c r="T3922" s="83">
        <v>38.64</v>
      </c>
      <c r="U3922" s="83">
        <v>-3.2800000000000011</v>
      </c>
      <c r="V3922" s="83">
        <v>0</v>
      </c>
      <c r="W3922" s="83">
        <v>0</v>
      </c>
      <c r="X3922" s="83">
        <v>0.29763576579224277</v>
      </c>
      <c r="Y3922">
        <v>0</v>
      </c>
      <c r="Z3922" s="83">
        <v>-0.32800000000000029</v>
      </c>
      <c r="AA3922" s="83">
        <v>-3.036423420775769E-2</v>
      </c>
    </row>
    <row r="3923" spans="1:27" x14ac:dyDescent="0.25">
      <c r="A3923" s="82" t="s">
        <v>1529</v>
      </c>
      <c r="B3923" s="82" t="s">
        <v>1529</v>
      </c>
      <c r="C3923" t="s">
        <v>3366</v>
      </c>
      <c r="D3923" s="82" t="s">
        <v>3367</v>
      </c>
      <c r="E3923" t="s">
        <v>3368</v>
      </c>
      <c r="F3923" s="82" t="s">
        <v>2745</v>
      </c>
      <c r="G3923" t="s">
        <v>2310</v>
      </c>
      <c r="H3923" s="82" t="s">
        <v>3353</v>
      </c>
      <c r="I3923" t="s">
        <v>59</v>
      </c>
      <c r="J3923" s="82" t="s">
        <v>193</v>
      </c>
      <c r="K3923" t="s">
        <v>60</v>
      </c>
      <c r="L3923" t="s">
        <v>61</v>
      </c>
      <c r="M3923" s="82" t="s">
        <v>194</v>
      </c>
      <c r="N3923" t="s">
        <v>311</v>
      </c>
      <c r="O3923" s="82" t="s">
        <v>894</v>
      </c>
      <c r="P3923" s="82" t="s">
        <v>895</v>
      </c>
      <c r="Q3923" s="82" t="s">
        <v>896</v>
      </c>
      <c r="R3923" t="s">
        <v>131</v>
      </c>
      <c r="S3923" s="83">
        <v>504</v>
      </c>
      <c r="T3923" s="83">
        <v>406.93999999999994</v>
      </c>
      <c r="U3923" s="83">
        <v>97.060000000000059</v>
      </c>
      <c r="V3923" s="83">
        <v>0</v>
      </c>
      <c r="W3923" s="83">
        <v>0</v>
      </c>
      <c r="X3923" s="83">
        <v>3.1345729433616785</v>
      </c>
      <c r="Y3923">
        <v>0</v>
      </c>
      <c r="Z3923" s="83">
        <v>9.7060000000000102</v>
      </c>
      <c r="AA3923" s="83">
        <v>12.840572943361693</v>
      </c>
    </row>
    <row r="3924" spans="1:27" x14ac:dyDescent="0.25">
      <c r="A3924" s="82" t="s">
        <v>1529</v>
      </c>
      <c r="B3924" s="82" t="s">
        <v>1529</v>
      </c>
      <c r="C3924" t="s">
        <v>3366</v>
      </c>
      <c r="D3924" s="82" t="s">
        <v>3367</v>
      </c>
      <c r="E3924" t="s">
        <v>3368</v>
      </c>
      <c r="F3924" s="82" t="s">
        <v>2745</v>
      </c>
      <c r="G3924" t="s">
        <v>2310</v>
      </c>
      <c r="H3924" s="82" t="s">
        <v>3353</v>
      </c>
      <c r="I3924" t="s">
        <v>59</v>
      </c>
      <c r="J3924" s="82" t="s">
        <v>193</v>
      </c>
      <c r="K3924" t="s">
        <v>60</v>
      </c>
      <c r="L3924" t="s">
        <v>61</v>
      </c>
      <c r="M3924" s="82" t="s">
        <v>194</v>
      </c>
      <c r="N3924" t="s">
        <v>1916</v>
      </c>
      <c r="O3924" s="82" t="s">
        <v>1495</v>
      </c>
      <c r="P3924" s="82" t="s">
        <v>1923</v>
      </c>
      <c r="Q3924" s="82" t="s">
        <v>1924</v>
      </c>
      <c r="R3924" t="s">
        <v>131</v>
      </c>
      <c r="S3924" s="83">
        <v>156</v>
      </c>
      <c r="T3924" s="83">
        <v>101.55000000000001</v>
      </c>
      <c r="U3924" s="83">
        <v>54.449999999999989</v>
      </c>
      <c r="V3924" s="83">
        <v>0</v>
      </c>
      <c r="W3924" s="83">
        <v>0</v>
      </c>
      <c r="X3924" s="83">
        <v>0.78221821988101081</v>
      </c>
      <c r="Y3924">
        <v>0</v>
      </c>
      <c r="Z3924" s="83">
        <v>5.4450000000000003</v>
      </c>
      <c r="AA3924" s="83">
        <v>6.2272182198810118</v>
      </c>
    </row>
    <row r="3925" spans="1:27" x14ac:dyDescent="0.25">
      <c r="A3925" s="82" t="s">
        <v>1529</v>
      </c>
      <c r="B3925" s="82" t="s">
        <v>1529</v>
      </c>
      <c r="C3925" t="s">
        <v>3366</v>
      </c>
      <c r="D3925" s="82" t="s">
        <v>3367</v>
      </c>
      <c r="E3925" t="s">
        <v>3368</v>
      </c>
      <c r="F3925" s="82" t="s">
        <v>2745</v>
      </c>
      <c r="G3925" t="s">
        <v>2310</v>
      </c>
      <c r="H3925" s="82" t="s">
        <v>3353</v>
      </c>
      <c r="I3925" t="s">
        <v>59</v>
      </c>
      <c r="J3925" s="82" t="s">
        <v>193</v>
      </c>
      <c r="K3925" t="s">
        <v>60</v>
      </c>
      <c r="L3925" t="s">
        <v>61</v>
      </c>
      <c r="M3925" s="82" t="s">
        <v>194</v>
      </c>
      <c r="N3925" t="s">
        <v>1916</v>
      </c>
      <c r="O3925" s="82" t="s">
        <v>1495</v>
      </c>
      <c r="P3925" s="82" t="s">
        <v>1919</v>
      </c>
      <c r="Q3925" s="82" t="s">
        <v>1920</v>
      </c>
      <c r="R3925" t="s">
        <v>131</v>
      </c>
      <c r="S3925" s="83">
        <v>0</v>
      </c>
      <c r="T3925" s="83">
        <v>97.649999999999991</v>
      </c>
      <c r="U3925" s="83">
        <v>-97.649999999999991</v>
      </c>
      <c r="V3925" s="83">
        <v>0</v>
      </c>
      <c r="W3925" s="83">
        <v>0</v>
      </c>
      <c r="X3925" s="83">
        <v>0.75217734289887428</v>
      </c>
      <c r="Y3925">
        <v>0</v>
      </c>
      <c r="Z3925" s="83">
        <v>-9.7650000000000006</v>
      </c>
      <c r="AA3925" s="83">
        <v>-9.0128226571011254</v>
      </c>
    </row>
    <row r="3926" spans="1:27" x14ac:dyDescent="0.25">
      <c r="A3926" s="82" t="s">
        <v>1529</v>
      </c>
      <c r="B3926" s="82" t="s">
        <v>1529</v>
      </c>
      <c r="C3926" t="s">
        <v>3366</v>
      </c>
      <c r="D3926" s="82" t="s">
        <v>3367</v>
      </c>
      <c r="E3926" t="s">
        <v>3368</v>
      </c>
      <c r="F3926" s="82" t="s">
        <v>2745</v>
      </c>
      <c r="G3926" t="s">
        <v>2310</v>
      </c>
      <c r="H3926" s="82" t="s">
        <v>3353</v>
      </c>
      <c r="I3926" t="s">
        <v>59</v>
      </c>
      <c r="J3926" s="82" t="s">
        <v>193</v>
      </c>
      <c r="K3926" t="s">
        <v>62</v>
      </c>
      <c r="L3926" t="s">
        <v>63</v>
      </c>
      <c r="M3926" s="82" t="s">
        <v>1168</v>
      </c>
      <c r="N3926" t="s">
        <v>1169</v>
      </c>
      <c r="O3926" s="82" t="s">
        <v>1170</v>
      </c>
      <c r="P3926" s="82" t="s">
        <v>1171</v>
      </c>
      <c r="Q3926" s="82" t="s">
        <v>1172</v>
      </c>
      <c r="R3926" t="s">
        <v>131</v>
      </c>
      <c r="S3926" s="83">
        <v>117.15</v>
      </c>
      <c r="T3926" s="83">
        <v>0</v>
      </c>
      <c r="U3926" s="83">
        <v>117.15</v>
      </c>
      <c r="V3926" s="83">
        <v>0</v>
      </c>
      <c r="W3926" s="83">
        <v>0</v>
      </c>
      <c r="X3926" s="83">
        <v>0</v>
      </c>
      <c r="Y3926">
        <v>0</v>
      </c>
      <c r="Z3926" s="83">
        <v>11.715000000000002</v>
      </c>
      <c r="AA3926" s="83">
        <v>11.715000000000002</v>
      </c>
    </row>
    <row r="3927" spans="1:27" x14ac:dyDescent="0.25">
      <c r="A3927" s="82" t="s">
        <v>1529</v>
      </c>
      <c r="B3927" s="82" t="s">
        <v>1529</v>
      </c>
      <c r="C3927" t="s">
        <v>3366</v>
      </c>
      <c r="D3927" s="82" t="s">
        <v>3367</v>
      </c>
      <c r="E3927" t="s">
        <v>3368</v>
      </c>
      <c r="F3927" s="82" t="s">
        <v>2745</v>
      </c>
      <c r="G3927" t="s">
        <v>2310</v>
      </c>
      <c r="H3927" s="82" t="s">
        <v>3353</v>
      </c>
      <c r="I3927" t="s">
        <v>59</v>
      </c>
      <c r="J3927" s="82" t="s">
        <v>193</v>
      </c>
      <c r="K3927" t="s">
        <v>62</v>
      </c>
      <c r="L3927" t="s">
        <v>63</v>
      </c>
      <c r="M3927" s="82" t="s">
        <v>660</v>
      </c>
      <c r="N3927" t="s">
        <v>661</v>
      </c>
      <c r="O3927" s="82" t="s">
        <v>662</v>
      </c>
      <c r="P3927" s="82" t="s">
        <v>1037</v>
      </c>
      <c r="Q3927" s="82" t="s">
        <v>1038</v>
      </c>
      <c r="R3927" t="s">
        <v>131</v>
      </c>
      <c r="S3927" s="83">
        <v>265.64</v>
      </c>
      <c r="T3927" s="83">
        <v>341.79999999999995</v>
      </c>
      <c r="U3927" s="83">
        <v>-76.159999999999968</v>
      </c>
      <c r="V3927" s="83">
        <v>0</v>
      </c>
      <c r="W3927" s="83">
        <v>0</v>
      </c>
      <c r="X3927" s="83">
        <v>2.6328132698703048</v>
      </c>
      <c r="Y3927">
        <v>0</v>
      </c>
      <c r="Z3927" s="83">
        <v>-7.6159999999999997</v>
      </c>
      <c r="AA3927" s="83">
        <v>-4.9831867301296953</v>
      </c>
    </row>
    <row r="3928" spans="1:27" x14ac:dyDescent="0.25">
      <c r="A3928" s="82" t="s">
        <v>1529</v>
      </c>
      <c r="B3928" s="82" t="s">
        <v>1529</v>
      </c>
      <c r="C3928" t="s">
        <v>3366</v>
      </c>
      <c r="D3928" s="82" t="s">
        <v>3367</v>
      </c>
      <c r="E3928" t="s">
        <v>3368</v>
      </c>
      <c r="F3928" s="82" t="s">
        <v>2745</v>
      </c>
      <c r="G3928" t="s">
        <v>2310</v>
      </c>
      <c r="H3928" s="82" t="s">
        <v>3353</v>
      </c>
      <c r="I3928" t="s">
        <v>59</v>
      </c>
      <c r="J3928" s="82" t="s">
        <v>193</v>
      </c>
      <c r="K3928" t="s">
        <v>62</v>
      </c>
      <c r="L3928" t="s">
        <v>63</v>
      </c>
      <c r="M3928" s="82" t="s">
        <v>660</v>
      </c>
      <c r="N3928" t="s">
        <v>661</v>
      </c>
      <c r="O3928" s="82" t="s">
        <v>662</v>
      </c>
      <c r="P3928" s="82" t="s">
        <v>663</v>
      </c>
      <c r="Q3928" s="82" t="s">
        <v>664</v>
      </c>
      <c r="R3928" t="s">
        <v>131</v>
      </c>
      <c r="S3928" s="83">
        <v>1593.82</v>
      </c>
      <c r="T3928" s="83">
        <v>1888.91</v>
      </c>
      <c r="U3928" s="83">
        <v>-295.09000000000015</v>
      </c>
      <c r="V3928" s="83">
        <v>0</v>
      </c>
      <c r="W3928" s="83">
        <v>0</v>
      </c>
      <c r="X3928" s="83">
        <v>14.549875112904383</v>
      </c>
      <c r="Y3928">
        <v>0</v>
      </c>
      <c r="Z3928" s="83">
        <v>-29.508999999999986</v>
      </c>
      <c r="AA3928" s="83">
        <v>-14.959124887095612</v>
      </c>
    </row>
    <row r="3929" spans="1:27" x14ac:dyDescent="0.25">
      <c r="A3929" s="82" t="s">
        <v>1529</v>
      </c>
      <c r="B3929" s="82" t="s">
        <v>1529</v>
      </c>
      <c r="C3929" t="s">
        <v>3366</v>
      </c>
      <c r="D3929" s="82" t="s">
        <v>3367</v>
      </c>
      <c r="E3929" t="s">
        <v>3368</v>
      </c>
      <c r="F3929" s="82" t="s">
        <v>2745</v>
      </c>
      <c r="G3929" t="s">
        <v>2310</v>
      </c>
      <c r="H3929" s="82" t="s">
        <v>3353</v>
      </c>
      <c r="I3929" t="s">
        <v>59</v>
      </c>
      <c r="J3929" s="82" t="s">
        <v>193</v>
      </c>
      <c r="K3929" t="s">
        <v>62</v>
      </c>
      <c r="L3929" t="s">
        <v>63</v>
      </c>
      <c r="M3929" s="82" t="s">
        <v>660</v>
      </c>
      <c r="N3929" t="s">
        <v>661</v>
      </c>
      <c r="O3929" s="82" t="s">
        <v>662</v>
      </c>
      <c r="P3929" s="82" t="s">
        <v>1166</v>
      </c>
      <c r="Q3929" s="82" t="s">
        <v>1167</v>
      </c>
      <c r="R3929" t="s">
        <v>131</v>
      </c>
      <c r="S3929" s="83">
        <v>265.64</v>
      </c>
      <c r="T3929" s="83">
        <v>945</v>
      </c>
      <c r="U3929" s="83">
        <v>-679.36</v>
      </c>
      <c r="V3929" s="83">
        <v>0</v>
      </c>
      <c r="W3929" s="83">
        <v>0</v>
      </c>
      <c r="X3929" s="83">
        <v>7.2791355764407202</v>
      </c>
      <c r="Y3929">
        <v>0</v>
      </c>
      <c r="Z3929" s="83">
        <v>-67.936000000000007</v>
      </c>
      <c r="AA3929" s="83">
        <v>-60.656864423559277</v>
      </c>
    </row>
    <row r="3930" spans="1:27" x14ac:dyDescent="0.25">
      <c r="A3930" s="82" t="s">
        <v>1529</v>
      </c>
      <c r="B3930" s="82" t="s">
        <v>1529</v>
      </c>
      <c r="C3930" t="s">
        <v>3366</v>
      </c>
      <c r="D3930" s="82" t="s">
        <v>3367</v>
      </c>
      <c r="E3930" t="s">
        <v>3368</v>
      </c>
      <c r="F3930" s="82" t="s">
        <v>2745</v>
      </c>
      <c r="G3930" t="s">
        <v>2310</v>
      </c>
      <c r="H3930" s="82" t="s">
        <v>3353</v>
      </c>
      <c r="I3930" t="s">
        <v>59</v>
      </c>
      <c r="J3930" s="82" t="s">
        <v>193</v>
      </c>
      <c r="K3930" t="s">
        <v>64</v>
      </c>
      <c r="L3930" t="s">
        <v>65</v>
      </c>
      <c r="M3930" s="82" t="s">
        <v>315</v>
      </c>
      <c r="N3930" t="s">
        <v>316</v>
      </c>
      <c r="O3930" s="82" t="s">
        <v>317</v>
      </c>
      <c r="P3930" s="82" t="s">
        <v>1184</v>
      </c>
      <c r="Q3930" s="82" t="s">
        <v>1185</v>
      </c>
      <c r="R3930" t="s">
        <v>131</v>
      </c>
      <c r="S3930" s="83">
        <v>219.6</v>
      </c>
      <c r="T3930" s="83">
        <v>55.44</v>
      </c>
      <c r="U3930" s="83">
        <v>164.16</v>
      </c>
      <c r="V3930" s="83">
        <v>0</v>
      </c>
      <c r="W3930" s="83">
        <v>0</v>
      </c>
      <c r="X3930" s="83">
        <v>0.42704262048452218</v>
      </c>
      <c r="Y3930">
        <v>0</v>
      </c>
      <c r="Z3930" s="83">
        <v>16.416</v>
      </c>
      <c r="AA3930" s="83">
        <v>16.843042620484525</v>
      </c>
    </row>
    <row r="3931" spans="1:27" x14ac:dyDescent="0.25">
      <c r="A3931" s="82" t="s">
        <v>1529</v>
      </c>
      <c r="B3931" s="82" t="s">
        <v>1529</v>
      </c>
      <c r="C3931" t="s">
        <v>3366</v>
      </c>
      <c r="D3931" s="82" t="s">
        <v>3367</v>
      </c>
      <c r="E3931" t="s">
        <v>3368</v>
      </c>
      <c r="F3931" s="82" t="s">
        <v>2745</v>
      </c>
      <c r="G3931" t="s">
        <v>2310</v>
      </c>
      <c r="H3931" s="82" t="s">
        <v>3353</v>
      </c>
      <c r="I3931" t="s">
        <v>59</v>
      </c>
      <c r="J3931" s="82" t="s">
        <v>193</v>
      </c>
      <c r="K3931" t="s">
        <v>64</v>
      </c>
      <c r="L3931" t="s">
        <v>65</v>
      </c>
      <c r="M3931" s="82" t="s">
        <v>742</v>
      </c>
      <c r="N3931" t="s">
        <v>1039</v>
      </c>
      <c r="O3931" s="82" t="s">
        <v>1040</v>
      </c>
      <c r="P3931" s="82" t="s">
        <v>1041</v>
      </c>
      <c r="Q3931" s="82" t="s">
        <v>1042</v>
      </c>
      <c r="R3931" t="s">
        <v>131</v>
      </c>
      <c r="S3931" s="83">
        <v>91.08</v>
      </c>
      <c r="T3931" s="83">
        <v>92</v>
      </c>
      <c r="U3931" s="83">
        <v>-0.92000000000000171</v>
      </c>
      <c r="V3931" s="83">
        <v>0</v>
      </c>
      <c r="W3931" s="83">
        <v>0</v>
      </c>
      <c r="X3931" s="83">
        <v>0.7086565852196256</v>
      </c>
      <c r="Y3931">
        <v>0</v>
      </c>
      <c r="Z3931" s="83">
        <v>-9.2000000000000526E-2</v>
      </c>
      <c r="AA3931" s="83">
        <v>0.61665658521962463</v>
      </c>
    </row>
    <row r="3932" spans="1:27" x14ac:dyDescent="0.25">
      <c r="A3932" s="82" t="s">
        <v>1529</v>
      </c>
      <c r="B3932" s="82" t="s">
        <v>1529</v>
      </c>
      <c r="C3932" t="s">
        <v>3366</v>
      </c>
      <c r="D3932" s="82" t="s">
        <v>3367</v>
      </c>
      <c r="E3932" t="s">
        <v>3368</v>
      </c>
      <c r="F3932" s="82" t="s">
        <v>2745</v>
      </c>
      <c r="G3932" t="s">
        <v>2310</v>
      </c>
      <c r="H3932" s="82" t="s">
        <v>3353</v>
      </c>
      <c r="I3932" t="s">
        <v>59</v>
      </c>
      <c r="J3932" s="82" t="s">
        <v>193</v>
      </c>
      <c r="K3932" t="s">
        <v>64</v>
      </c>
      <c r="L3932" t="s">
        <v>65</v>
      </c>
      <c r="M3932" s="82" t="s">
        <v>742</v>
      </c>
      <c r="N3932" t="s">
        <v>1039</v>
      </c>
      <c r="O3932" s="82" t="s">
        <v>1040</v>
      </c>
      <c r="P3932" s="82" t="s">
        <v>1178</v>
      </c>
      <c r="Q3932" s="82" t="s">
        <v>1179</v>
      </c>
      <c r="R3932" t="s">
        <v>131</v>
      </c>
      <c r="S3932" s="83">
        <v>96.6</v>
      </c>
      <c r="T3932" s="83">
        <v>66.72</v>
      </c>
      <c r="U3932" s="83">
        <v>29.879999999999995</v>
      </c>
      <c r="V3932" s="83">
        <v>0</v>
      </c>
      <c r="W3932" s="83">
        <v>0</v>
      </c>
      <c r="X3932" s="83">
        <v>0.51393008006362417</v>
      </c>
      <c r="Y3932">
        <v>0</v>
      </c>
      <c r="Z3932" s="83">
        <v>2.9879999999999995</v>
      </c>
      <c r="AA3932" s="83">
        <v>3.5019300800636239</v>
      </c>
    </row>
    <row r="3933" spans="1:27" x14ac:dyDescent="0.25">
      <c r="A3933" s="82" t="s">
        <v>1529</v>
      </c>
      <c r="B3933" s="82" t="s">
        <v>1529</v>
      </c>
      <c r="C3933" t="s">
        <v>3366</v>
      </c>
      <c r="D3933" s="82" t="s">
        <v>3367</v>
      </c>
      <c r="E3933" t="s">
        <v>3368</v>
      </c>
      <c r="F3933" s="82" t="s">
        <v>2745</v>
      </c>
      <c r="G3933" t="s">
        <v>2310</v>
      </c>
      <c r="H3933" s="82" t="s">
        <v>3353</v>
      </c>
      <c r="I3933" t="s">
        <v>59</v>
      </c>
      <c r="J3933" s="82" t="s">
        <v>193</v>
      </c>
      <c r="K3933" t="s">
        <v>64</v>
      </c>
      <c r="L3933" t="s">
        <v>65</v>
      </c>
      <c r="M3933" s="82" t="s">
        <v>742</v>
      </c>
      <c r="N3933" t="s">
        <v>1039</v>
      </c>
      <c r="O3933" s="82" t="s">
        <v>1040</v>
      </c>
      <c r="P3933" s="82" t="s">
        <v>1176</v>
      </c>
      <c r="Q3933" s="82" t="s">
        <v>1177</v>
      </c>
      <c r="R3933" t="s">
        <v>131</v>
      </c>
      <c r="S3933" s="83">
        <v>0</v>
      </c>
      <c r="T3933" s="83">
        <v>66.72</v>
      </c>
      <c r="U3933" s="83">
        <v>-66.72</v>
      </c>
      <c r="V3933" s="83">
        <v>0</v>
      </c>
      <c r="W3933" s="83">
        <v>0</v>
      </c>
      <c r="X3933" s="83">
        <v>0.51393008006362417</v>
      </c>
      <c r="Y3933">
        <v>0</v>
      </c>
      <c r="Z3933" s="83">
        <v>-6.6720000000000006</v>
      </c>
      <c r="AA3933" s="83">
        <v>-6.1580699199363762</v>
      </c>
    </row>
    <row r="3934" spans="1:27" x14ac:dyDescent="0.25">
      <c r="A3934" s="82" t="s">
        <v>1529</v>
      </c>
      <c r="B3934" s="82" t="s">
        <v>1529</v>
      </c>
      <c r="C3934" t="s">
        <v>3366</v>
      </c>
      <c r="D3934" s="82" t="s">
        <v>3367</v>
      </c>
      <c r="E3934" t="s">
        <v>3368</v>
      </c>
      <c r="F3934" s="82" t="s">
        <v>2745</v>
      </c>
      <c r="G3934" t="s">
        <v>2310</v>
      </c>
      <c r="H3934" s="82" t="s">
        <v>3353</v>
      </c>
      <c r="I3934" t="s">
        <v>59</v>
      </c>
      <c r="J3934" s="82" t="s">
        <v>193</v>
      </c>
      <c r="K3934" t="s">
        <v>64</v>
      </c>
      <c r="L3934" t="s">
        <v>65</v>
      </c>
      <c r="M3934" s="82" t="s">
        <v>499</v>
      </c>
      <c r="N3934" t="s">
        <v>500</v>
      </c>
      <c r="O3934" s="82" t="s">
        <v>501</v>
      </c>
      <c r="P3934" s="82" t="s">
        <v>2650</v>
      </c>
      <c r="Q3934" s="82" t="s">
        <v>2651</v>
      </c>
      <c r="R3934" t="s">
        <v>131</v>
      </c>
      <c r="S3934" s="83">
        <v>59</v>
      </c>
      <c r="T3934" s="83">
        <v>89.4</v>
      </c>
      <c r="U3934" s="83">
        <v>-30.400000000000006</v>
      </c>
      <c r="V3934" s="83">
        <v>0</v>
      </c>
      <c r="W3934" s="83">
        <v>0</v>
      </c>
      <c r="X3934" s="83">
        <v>0.68862933389820147</v>
      </c>
      <c r="Y3934">
        <v>0</v>
      </c>
      <c r="Z3934" s="83">
        <v>-3.0400000000000009</v>
      </c>
      <c r="AA3934" s="83">
        <v>-2.3513706661017988</v>
      </c>
    </row>
    <row r="3935" spans="1:27" x14ac:dyDescent="0.25">
      <c r="A3935" s="82" t="s">
        <v>1529</v>
      </c>
      <c r="B3935" s="82" t="s">
        <v>1529</v>
      </c>
      <c r="C3935" t="s">
        <v>3366</v>
      </c>
      <c r="D3935" s="82" t="s">
        <v>3367</v>
      </c>
      <c r="E3935" t="s">
        <v>3368</v>
      </c>
      <c r="F3935" s="82" t="s">
        <v>2745</v>
      </c>
      <c r="G3935" t="s">
        <v>2310</v>
      </c>
      <c r="H3935" s="82" t="s">
        <v>3353</v>
      </c>
      <c r="I3935" t="s">
        <v>59</v>
      </c>
      <c r="J3935" s="82" t="s">
        <v>193</v>
      </c>
      <c r="K3935" t="s">
        <v>64</v>
      </c>
      <c r="L3935" t="s">
        <v>65</v>
      </c>
      <c r="M3935" s="82" t="s">
        <v>499</v>
      </c>
      <c r="N3935" t="s">
        <v>500</v>
      </c>
      <c r="O3935" s="82" t="s">
        <v>501</v>
      </c>
      <c r="P3935" s="82" t="s">
        <v>2765</v>
      </c>
      <c r="Q3935" s="82" t="s">
        <v>2766</v>
      </c>
      <c r="R3935" t="s">
        <v>131</v>
      </c>
      <c r="S3935" s="83">
        <v>64.400000000000006</v>
      </c>
      <c r="T3935" s="83">
        <v>257.60000000000002</v>
      </c>
      <c r="U3935" s="83">
        <v>-193.20000000000002</v>
      </c>
      <c r="V3935" s="83">
        <v>0</v>
      </c>
      <c r="W3935" s="83">
        <v>0</v>
      </c>
      <c r="X3935" s="83">
        <v>1.9842384386149521</v>
      </c>
      <c r="Y3935">
        <v>0</v>
      </c>
      <c r="Z3935" s="83">
        <v>-19.320000000000004</v>
      </c>
      <c r="AA3935" s="83">
        <v>-17.335761561385052</v>
      </c>
    </row>
    <row r="3936" spans="1:27" x14ac:dyDescent="0.25">
      <c r="A3936" s="82" t="s">
        <v>1529</v>
      </c>
      <c r="B3936" s="82" t="s">
        <v>1529</v>
      </c>
      <c r="C3936" t="s">
        <v>3366</v>
      </c>
      <c r="D3936" s="82" t="s">
        <v>3367</v>
      </c>
      <c r="E3936" t="s">
        <v>3368</v>
      </c>
      <c r="F3936" s="82" t="s">
        <v>2745</v>
      </c>
      <c r="G3936" t="s">
        <v>2310</v>
      </c>
      <c r="H3936" s="82" t="s">
        <v>3353</v>
      </c>
      <c r="I3936" t="s">
        <v>59</v>
      </c>
      <c r="J3936" s="82" t="s">
        <v>193</v>
      </c>
      <c r="K3936" t="s">
        <v>64</v>
      </c>
      <c r="L3936" t="s">
        <v>65</v>
      </c>
      <c r="M3936" s="82" t="s">
        <v>499</v>
      </c>
      <c r="N3936" t="s">
        <v>500</v>
      </c>
      <c r="O3936" s="82" t="s">
        <v>501</v>
      </c>
      <c r="P3936" s="82" t="s">
        <v>1524</v>
      </c>
      <c r="Q3936" s="82" t="s">
        <v>3686</v>
      </c>
      <c r="R3936" t="s">
        <v>131</v>
      </c>
      <c r="S3936" s="83">
        <v>20.079999999999998</v>
      </c>
      <c r="T3936" s="83">
        <v>30.32</v>
      </c>
      <c r="U3936" s="83">
        <v>-10.240000000000002</v>
      </c>
      <c r="V3936" s="83">
        <v>0</v>
      </c>
      <c r="W3936" s="83">
        <v>0</v>
      </c>
      <c r="X3936" s="83">
        <v>0.23354856156368536</v>
      </c>
      <c r="Y3936">
        <v>0</v>
      </c>
      <c r="Z3936" s="83">
        <v>-1.024</v>
      </c>
      <c r="AA3936" s="83">
        <v>-0.79045143843631482</v>
      </c>
    </row>
    <row r="3937" spans="1:27" x14ac:dyDescent="0.25">
      <c r="A3937" s="82" t="s">
        <v>1529</v>
      </c>
      <c r="B3937" s="82" t="s">
        <v>1529</v>
      </c>
      <c r="C3937" t="s">
        <v>3366</v>
      </c>
      <c r="D3937" s="82" t="s">
        <v>3367</v>
      </c>
      <c r="E3937" t="s">
        <v>3368</v>
      </c>
      <c r="F3937" s="82" t="s">
        <v>2745</v>
      </c>
      <c r="G3937" t="s">
        <v>2310</v>
      </c>
      <c r="H3937" s="82" t="s">
        <v>3353</v>
      </c>
      <c r="I3937" t="s">
        <v>59</v>
      </c>
      <c r="J3937" s="82" t="s">
        <v>193</v>
      </c>
      <c r="K3937" t="s">
        <v>64</v>
      </c>
      <c r="L3937" t="s">
        <v>65</v>
      </c>
      <c r="M3937" s="82" t="s">
        <v>499</v>
      </c>
      <c r="N3937" t="s">
        <v>1420</v>
      </c>
      <c r="O3937" s="82" t="s">
        <v>1421</v>
      </c>
      <c r="P3937" s="82" t="s">
        <v>1422</v>
      </c>
      <c r="Q3937" s="82" t="s">
        <v>1423</v>
      </c>
      <c r="R3937" t="s">
        <v>131</v>
      </c>
      <c r="S3937" s="83">
        <v>0</v>
      </c>
      <c r="T3937" s="83">
        <v>61.1</v>
      </c>
      <c r="U3937" s="83">
        <v>-61.1</v>
      </c>
      <c r="V3937" s="83">
        <v>0</v>
      </c>
      <c r="W3937" s="83">
        <v>0</v>
      </c>
      <c r="X3937" s="83">
        <v>0.4706404060534688</v>
      </c>
      <c r="Y3937">
        <v>0</v>
      </c>
      <c r="Z3937" s="83">
        <v>-6.11</v>
      </c>
      <c r="AA3937" s="83">
        <v>-5.6393595939465317</v>
      </c>
    </row>
    <row r="3938" spans="1:27" x14ac:dyDescent="0.25">
      <c r="A3938" s="82" t="s">
        <v>1529</v>
      </c>
      <c r="B3938" s="82" t="s">
        <v>1529</v>
      </c>
      <c r="C3938" t="s">
        <v>3366</v>
      </c>
      <c r="D3938" s="82" t="s">
        <v>3367</v>
      </c>
      <c r="E3938" t="s">
        <v>3368</v>
      </c>
      <c r="F3938" s="82" t="s">
        <v>2745</v>
      </c>
      <c r="G3938" t="s">
        <v>2310</v>
      </c>
      <c r="H3938" s="82" t="s">
        <v>3353</v>
      </c>
      <c r="I3938" t="s">
        <v>59</v>
      </c>
      <c r="J3938" s="82" t="s">
        <v>193</v>
      </c>
      <c r="K3938" t="s">
        <v>64</v>
      </c>
      <c r="L3938" t="s">
        <v>65</v>
      </c>
      <c r="M3938" s="82" t="s">
        <v>499</v>
      </c>
      <c r="N3938" t="s">
        <v>1047</v>
      </c>
      <c r="O3938" s="82" t="s">
        <v>1048</v>
      </c>
      <c r="P3938" s="82" t="s">
        <v>1198</v>
      </c>
      <c r="Q3938" s="82" t="s">
        <v>1199</v>
      </c>
      <c r="R3938" t="s">
        <v>131</v>
      </c>
      <c r="S3938" s="83">
        <v>139.38</v>
      </c>
      <c r="T3938" s="83">
        <v>0</v>
      </c>
      <c r="U3938" s="83">
        <v>139.38</v>
      </c>
      <c r="V3938" s="83">
        <v>0</v>
      </c>
      <c r="W3938" s="83">
        <v>0</v>
      </c>
      <c r="X3938" s="83">
        <v>0</v>
      </c>
      <c r="Y3938">
        <v>0</v>
      </c>
      <c r="Z3938" s="83">
        <v>13.938000000000001</v>
      </c>
      <c r="AA3938" s="83">
        <v>13.938000000000001</v>
      </c>
    </row>
    <row r="3939" spans="1:27" x14ac:dyDescent="0.25">
      <c r="A3939" s="82" t="s">
        <v>1529</v>
      </c>
      <c r="B3939" s="82" t="s">
        <v>1529</v>
      </c>
      <c r="C3939" t="s">
        <v>3366</v>
      </c>
      <c r="D3939" s="82" t="s">
        <v>3367</v>
      </c>
      <c r="E3939" t="s">
        <v>3368</v>
      </c>
      <c r="F3939" s="82" t="s">
        <v>2745</v>
      </c>
      <c r="G3939" t="s">
        <v>2310</v>
      </c>
      <c r="H3939" s="82" t="s">
        <v>3353</v>
      </c>
      <c r="I3939" t="s">
        <v>44</v>
      </c>
      <c r="J3939" s="82" t="s">
        <v>45</v>
      </c>
      <c r="K3939" t="s">
        <v>46</v>
      </c>
      <c r="L3939" t="s">
        <v>47</v>
      </c>
      <c r="M3939" s="82" t="s">
        <v>320</v>
      </c>
      <c r="N3939" t="s">
        <v>1074</v>
      </c>
      <c r="O3939" s="82" t="s">
        <v>1075</v>
      </c>
      <c r="P3939" s="82" t="s">
        <v>1209</v>
      </c>
      <c r="Q3939" s="82" t="s">
        <v>1210</v>
      </c>
      <c r="R3939" t="s">
        <v>131</v>
      </c>
      <c r="S3939" s="83">
        <v>143.5</v>
      </c>
      <c r="T3939" s="83">
        <v>370</v>
      </c>
      <c r="U3939" s="83">
        <v>-226.5</v>
      </c>
      <c r="V3939" s="83">
        <v>0</v>
      </c>
      <c r="W3939" s="83">
        <v>0</v>
      </c>
      <c r="X3939" s="83">
        <v>2.8500319188180598</v>
      </c>
      <c r="Y3939">
        <v>0</v>
      </c>
      <c r="Z3939" s="83">
        <v>-22.65</v>
      </c>
      <c r="AA3939" s="83">
        <v>-19.799968081181937</v>
      </c>
    </row>
    <row r="3940" spans="1:27" x14ac:dyDescent="0.25">
      <c r="A3940" s="82" t="s">
        <v>1529</v>
      </c>
      <c r="B3940" s="82" t="s">
        <v>1529</v>
      </c>
      <c r="C3940" t="s">
        <v>3366</v>
      </c>
      <c r="D3940" s="82" t="s">
        <v>3367</v>
      </c>
      <c r="E3940" t="s">
        <v>3368</v>
      </c>
      <c r="F3940" s="82" t="s">
        <v>2745</v>
      </c>
      <c r="G3940" t="s">
        <v>2310</v>
      </c>
      <c r="H3940" s="82" t="s">
        <v>3353</v>
      </c>
      <c r="I3940" t="s">
        <v>44</v>
      </c>
      <c r="J3940" s="82" t="s">
        <v>45</v>
      </c>
      <c r="K3940" t="s">
        <v>46</v>
      </c>
      <c r="L3940" t="s">
        <v>47</v>
      </c>
      <c r="M3940" s="82" t="s">
        <v>320</v>
      </c>
      <c r="N3940" t="s">
        <v>800</v>
      </c>
      <c r="O3940" s="82" t="s">
        <v>801</v>
      </c>
      <c r="P3940" s="82" t="s">
        <v>1082</v>
      </c>
      <c r="Q3940" s="82" t="s">
        <v>1083</v>
      </c>
      <c r="R3940" t="s">
        <v>131</v>
      </c>
      <c r="S3940" s="83">
        <v>60</v>
      </c>
      <c r="T3940" s="83">
        <v>45</v>
      </c>
      <c r="U3940" s="83">
        <v>15</v>
      </c>
      <c r="V3940" s="83">
        <v>0</v>
      </c>
      <c r="W3940" s="83">
        <v>0</v>
      </c>
      <c r="X3940" s="83">
        <v>0.34662550364003425</v>
      </c>
      <c r="Y3940">
        <v>0</v>
      </c>
      <c r="Z3940" s="83">
        <v>1.5</v>
      </c>
      <c r="AA3940" s="83">
        <v>1.8466255036400341</v>
      </c>
    </row>
    <row r="3941" spans="1:27" x14ac:dyDescent="0.25">
      <c r="A3941" s="82" t="s">
        <v>1529</v>
      </c>
      <c r="B3941" s="82" t="s">
        <v>1529</v>
      </c>
      <c r="C3941" t="s">
        <v>3366</v>
      </c>
      <c r="D3941" s="82" t="s">
        <v>3367</v>
      </c>
      <c r="E3941" t="s">
        <v>3368</v>
      </c>
      <c r="F3941" s="82" t="s">
        <v>2745</v>
      </c>
      <c r="G3941" t="s">
        <v>2310</v>
      </c>
      <c r="H3941" s="82" t="s">
        <v>3353</v>
      </c>
      <c r="I3941" t="s">
        <v>44</v>
      </c>
      <c r="J3941" s="82" t="s">
        <v>45</v>
      </c>
      <c r="K3941" t="s">
        <v>46</v>
      </c>
      <c r="L3941" t="s">
        <v>47</v>
      </c>
      <c r="M3941" s="82" t="s">
        <v>320</v>
      </c>
      <c r="N3941" t="s">
        <v>800</v>
      </c>
      <c r="O3941" s="82" t="s">
        <v>801</v>
      </c>
      <c r="P3941" s="82" t="s">
        <v>1211</v>
      </c>
      <c r="Q3941" s="82" t="s">
        <v>1085</v>
      </c>
      <c r="R3941" t="s">
        <v>131</v>
      </c>
      <c r="S3941" s="83">
        <v>360</v>
      </c>
      <c r="T3941" s="83">
        <v>465</v>
      </c>
      <c r="U3941" s="83">
        <v>-105</v>
      </c>
      <c r="V3941" s="83">
        <v>0</v>
      </c>
      <c r="W3941" s="83">
        <v>0</v>
      </c>
      <c r="X3941" s="83">
        <v>3.5817968709470209</v>
      </c>
      <c r="Y3941">
        <v>0</v>
      </c>
      <c r="Z3941" s="83">
        <v>-10.5</v>
      </c>
      <c r="AA3941" s="83">
        <v>-6.9182031290529764</v>
      </c>
    </row>
    <row r="3942" spans="1:27" x14ac:dyDescent="0.25">
      <c r="A3942" s="82" t="s">
        <v>1529</v>
      </c>
      <c r="B3942" s="82" t="s">
        <v>1529</v>
      </c>
      <c r="C3942" t="s">
        <v>3366</v>
      </c>
      <c r="D3942" s="82" t="s">
        <v>3367</v>
      </c>
      <c r="E3942" t="s">
        <v>3368</v>
      </c>
      <c r="F3942" s="82" t="s">
        <v>2745</v>
      </c>
      <c r="G3942" t="s">
        <v>2310</v>
      </c>
      <c r="H3942" s="82" t="s">
        <v>3353</v>
      </c>
      <c r="I3942" t="s">
        <v>44</v>
      </c>
      <c r="J3942" s="82" t="s">
        <v>45</v>
      </c>
      <c r="K3942" t="s">
        <v>100</v>
      </c>
      <c r="L3942" t="s">
        <v>101</v>
      </c>
      <c r="M3942" s="82" t="s">
        <v>401</v>
      </c>
      <c r="N3942" t="s">
        <v>839</v>
      </c>
      <c r="O3942" s="82" t="s">
        <v>403</v>
      </c>
      <c r="P3942" s="82" t="s">
        <v>2307</v>
      </c>
      <c r="Q3942" s="82" t="s">
        <v>2308</v>
      </c>
      <c r="R3942" t="s">
        <v>131</v>
      </c>
      <c r="S3942" s="83">
        <v>341.6</v>
      </c>
      <c r="T3942" s="83">
        <v>369.59999999999997</v>
      </c>
      <c r="U3942" s="83">
        <v>-27.999999999999957</v>
      </c>
      <c r="V3942" s="83">
        <v>0</v>
      </c>
      <c r="W3942" s="83">
        <v>0</v>
      </c>
      <c r="X3942" s="83">
        <v>2.8469508032301483</v>
      </c>
      <c r="Y3942">
        <v>0</v>
      </c>
      <c r="Z3942" s="83">
        <v>-2.799999999999998</v>
      </c>
      <c r="AA3942" s="83">
        <v>4.6950803230152438E-2</v>
      </c>
    </row>
    <row r="3943" spans="1:27" x14ac:dyDescent="0.25">
      <c r="A3943" s="82" t="s">
        <v>1529</v>
      </c>
      <c r="B3943" s="82" t="s">
        <v>1529</v>
      </c>
      <c r="C3943" t="s">
        <v>3369</v>
      </c>
      <c r="D3943" s="82" t="s">
        <v>3370</v>
      </c>
      <c r="E3943" t="s">
        <v>3371</v>
      </c>
      <c r="F3943" s="82" t="s">
        <v>2745</v>
      </c>
      <c r="G3943" t="s">
        <v>2310</v>
      </c>
      <c r="H3943" s="82" t="s">
        <v>2746</v>
      </c>
      <c r="I3943" t="s">
        <v>68</v>
      </c>
      <c r="J3943" s="82" t="s">
        <v>80</v>
      </c>
      <c r="K3943" t="s">
        <v>81</v>
      </c>
      <c r="L3943" t="s">
        <v>82</v>
      </c>
      <c r="M3943" s="82" t="s">
        <v>848</v>
      </c>
      <c r="N3943" t="s">
        <v>3684</v>
      </c>
      <c r="O3943" s="82" t="s">
        <v>1131</v>
      </c>
      <c r="P3943" s="82" t="s">
        <v>2524</v>
      </c>
      <c r="Q3943" s="82" t="s">
        <v>2525</v>
      </c>
      <c r="R3943" t="s">
        <v>131</v>
      </c>
      <c r="S3943" s="83">
        <v>920</v>
      </c>
      <c r="T3943" s="83">
        <v>0</v>
      </c>
      <c r="U3943" s="83">
        <v>920</v>
      </c>
      <c r="V3943" s="83">
        <v>0</v>
      </c>
      <c r="W3943" s="83">
        <v>0</v>
      </c>
      <c r="X3943" s="83">
        <v>0</v>
      </c>
      <c r="Y3943">
        <v>0</v>
      </c>
      <c r="Z3943" s="83">
        <v>92</v>
      </c>
      <c r="AA3943" s="83">
        <v>92</v>
      </c>
    </row>
    <row r="3944" spans="1:27" x14ac:dyDescent="0.25">
      <c r="A3944" s="82" t="s">
        <v>1529</v>
      </c>
      <c r="B3944" s="82" t="s">
        <v>1529</v>
      </c>
      <c r="C3944" t="s">
        <v>3369</v>
      </c>
      <c r="D3944" s="82" t="s">
        <v>3370</v>
      </c>
      <c r="E3944" t="s">
        <v>3371</v>
      </c>
      <c r="F3944" s="82" t="s">
        <v>2745</v>
      </c>
      <c r="G3944" t="s">
        <v>2310</v>
      </c>
      <c r="H3944" s="82" t="s">
        <v>2746</v>
      </c>
      <c r="I3944" t="s">
        <v>59</v>
      </c>
      <c r="J3944" s="82" t="s">
        <v>127</v>
      </c>
      <c r="K3944" t="s">
        <v>75</v>
      </c>
      <c r="L3944" t="s">
        <v>76</v>
      </c>
      <c r="M3944" s="82" t="s">
        <v>133</v>
      </c>
      <c r="N3944" t="s">
        <v>149</v>
      </c>
      <c r="O3944" s="82" t="s">
        <v>150</v>
      </c>
      <c r="P3944" s="82" t="s">
        <v>376</v>
      </c>
      <c r="Q3944" s="82" t="s">
        <v>377</v>
      </c>
      <c r="R3944" t="s">
        <v>131</v>
      </c>
      <c r="S3944" s="83">
        <v>0</v>
      </c>
      <c r="T3944" s="83">
        <v>216.9</v>
      </c>
      <c r="U3944" s="83">
        <v>-216.9</v>
      </c>
      <c r="V3944" s="83">
        <v>0</v>
      </c>
      <c r="W3944" s="83">
        <v>0</v>
      </c>
      <c r="X3944" s="83">
        <v>1.6707349275449652</v>
      </c>
      <c r="Y3944">
        <v>0</v>
      </c>
      <c r="Z3944" s="83">
        <v>-21.69</v>
      </c>
      <c r="AA3944" s="83">
        <v>-20.019265072455035</v>
      </c>
    </row>
    <row r="3945" spans="1:27" x14ac:dyDescent="0.25">
      <c r="A3945" s="82" t="s">
        <v>1529</v>
      </c>
      <c r="B3945" s="82" t="s">
        <v>1529</v>
      </c>
      <c r="C3945" t="s">
        <v>3369</v>
      </c>
      <c r="D3945" s="82" t="s">
        <v>3370</v>
      </c>
      <c r="E3945" t="s">
        <v>3371</v>
      </c>
      <c r="F3945" s="82" t="s">
        <v>2745</v>
      </c>
      <c r="G3945" t="s">
        <v>2310</v>
      </c>
      <c r="H3945" s="82" t="s">
        <v>2746</v>
      </c>
      <c r="I3945" t="s">
        <v>59</v>
      </c>
      <c r="J3945" s="82" t="s">
        <v>127</v>
      </c>
      <c r="K3945" t="s">
        <v>75</v>
      </c>
      <c r="L3945" t="s">
        <v>76</v>
      </c>
      <c r="M3945" s="82" t="s">
        <v>133</v>
      </c>
      <c r="N3945" t="s">
        <v>149</v>
      </c>
      <c r="O3945" s="82" t="s">
        <v>150</v>
      </c>
      <c r="P3945" s="82" t="s">
        <v>740</v>
      </c>
      <c r="Q3945" s="82" t="s">
        <v>741</v>
      </c>
      <c r="R3945" t="s">
        <v>131</v>
      </c>
      <c r="S3945" s="83">
        <v>240.09</v>
      </c>
      <c r="T3945" s="83">
        <v>381.1</v>
      </c>
      <c r="U3945" s="83">
        <v>-141.01000000000002</v>
      </c>
      <c r="V3945" s="83">
        <v>0</v>
      </c>
      <c r="W3945" s="83">
        <v>0</v>
      </c>
      <c r="X3945" s="83">
        <v>2.9355328763826014</v>
      </c>
      <c r="Y3945">
        <v>0</v>
      </c>
      <c r="Z3945" s="83">
        <v>-14.101000000000006</v>
      </c>
      <c r="AA3945" s="83">
        <v>-11.165467123617404</v>
      </c>
    </row>
    <row r="3946" spans="1:27" x14ac:dyDescent="0.25">
      <c r="A3946" s="82" t="s">
        <v>1529</v>
      </c>
      <c r="B3946" s="82" t="s">
        <v>1529</v>
      </c>
      <c r="C3946" t="s">
        <v>3369</v>
      </c>
      <c r="D3946" s="82" t="s">
        <v>3370</v>
      </c>
      <c r="E3946" t="s">
        <v>3371</v>
      </c>
      <c r="F3946" s="82" t="s">
        <v>2745</v>
      </c>
      <c r="G3946" t="s">
        <v>2310</v>
      </c>
      <c r="H3946" s="82" t="s">
        <v>2746</v>
      </c>
      <c r="I3946" t="s">
        <v>59</v>
      </c>
      <c r="J3946" s="82" t="s">
        <v>127</v>
      </c>
      <c r="K3946" t="s">
        <v>75</v>
      </c>
      <c r="L3946" t="s">
        <v>76</v>
      </c>
      <c r="M3946" s="82" t="s">
        <v>133</v>
      </c>
      <c r="N3946" t="s">
        <v>149</v>
      </c>
      <c r="O3946" s="82" t="s">
        <v>150</v>
      </c>
      <c r="P3946" s="82" t="s">
        <v>307</v>
      </c>
      <c r="Q3946" s="82" t="s">
        <v>308</v>
      </c>
      <c r="R3946" t="s">
        <v>131</v>
      </c>
      <c r="S3946" s="83">
        <v>0</v>
      </c>
      <c r="T3946" s="83">
        <v>350.70000000000005</v>
      </c>
      <c r="U3946" s="83">
        <v>-350.70000000000005</v>
      </c>
      <c r="V3946" s="83">
        <v>0</v>
      </c>
      <c r="W3946" s="83">
        <v>0</v>
      </c>
      <c r="X3946" s="83">
        <v>2.7013680917013341</v>
      </c>
      <c r="Y3946">
        <v>0</v>
      </c>
      <c r="Z3946" s="83">
        <v>-35.070000000000007</v>
      </c>
      <c r="AA3946" s="83">
        <v>-32.368631908298674</v>
      </c>
    </row>
    <row r="3947" spans="1:27" x14ac:dyDescent="0.25">
      <c r="A3947" s="82" t="s">
        <v>1529</v>
      </c>
      <c r="B3947" s="82" t="s">
        <v>1529</v>
      </c>
      <c r="C3947" t="s">
        <v>3369</v>
      </c>
      <c r="D3947" s="82" t="s">
        <v>3370</v>
      </c>
      <c r="E3947" t="s">
        <v>3371</v>
      </c>
      <c r="F3947" s="82" t="s">
        <v>2745</v>
      </c>
      <c r="G3947" t="s">
        <v>2310</v>
      </c>
      <c r="H3947" s="82" t="s">
        <v>2746</v>
      </c>
      <c r="I3947" t="s">
        <v>59</v>
      </c>
      <c r="J3947" s="82" t="s">
        <v>127</v>
      </c>
      <c r="K3947" t="s">
        <v>75</v>
      </c>
      <c r="L3947" t="s">
        <v>76</v>
      </c>
      <c r="M3947" s="82" t="s">
        <v>133</v>
      </c>
      <c r="N3947" t="s">
        <v>149</v>
      </c>
      <c r="O3947" s="82" t="s">
        <v>150</v>
      </c>
      <c r="P3947" s="82" t="s">
        <v>2334</v>
      </c>
      <c r="Q3947" s="82" t="s">
        <v>2335</v>
      </c>
      <c r="R3947" t="s">
        <v>131</v>
      </c>
      <c r="S3947" s="83">
        <v>0</v>
      </c>
      <c r="T3947" s="83">
        <v>51.4</v>
      </c>
      <c r="U3947" s="83">
        <v>-51.4</v>
      </c>
      <c r="V3947" s="83">
        <v>0</v>
      </c>
      <c r="W3947" s="83">
        <v>0</v>
      </c>
      <c r="X3947" s="83">
        <v>0.39592335304661691</v>
      </c>
      <c r="Y3947">
        <v>0</v>
      </c>
      <c r="Z3947" s="83">
        <v>-5.1400000000000006</v>
      </c>
      <c r="AA3947" s="83">
        <v>-4.7440766469533839</v>
      </c>
    </row>
    <row r="3948" spans="1:27" x14ac:dyDescent="0.25">
      <c r="A3948" s="82" t="s">
        <v>1529</v>
      </c>
      <c r="B3948" s="82" t="s">
        <v>1529</v>
      </c>
      <c r="C3948" t="s">
        <v>3369</v>
      </c>
      <c r="D3948" s="82" t="s">
        <v>3370</v>
      </c>
      <c r="E3948" t="s">
        <v>3371</v>
      </c>
      <c r="F3948" s="82" t="s">
        <v>2745</v>
      </c>
      <c r="G3948" t="s">
        <v>2310</v>
      </c>
      <c r="H3948" s="82" t="s">
        <v>2746</v>
      </c>
      <c r="I3948" t="s">
        <v>59</v>
      </c>
      <c r="J3948" s="82" t="s">
        <v>193</v>
      </c>
      <c r="K3948" t="s">
        <v>60</v>
      </c>
      <c r="L3948" t="s">
        <v>61</v>
      </c>
      <c r="M3948" s="82" t="s">
        <v>194</v>
      </c>
      <c r="N3948" t="s">
        <v>656</v>
      </c>
      <c r="O3948" s="82" t="s">
        <v>657</v>
      </c>
      <c r="P3948" s="82" t="s">
        <v>1150</v>
      </c>
      <c r="Q3948" s="82" t="s">
        <v>1151</v>
      </c>
      <c r="R3948" t="s">
        <v>131</v>
      </c>
      <c r="S3948" s="83">
        <v>12.39</v>
      </c>
      <c r="T3948" s="83">
        <v>0</v>
      </c>
      <c r="U3948" s="83">
        <v>12.39</v>
      </c>
      <c r="V3948" s="83">
        <v>0</v>
      </c>
      <c r="W3948" s="83">
        <v>0</v>
      </c>
      <c r="X3948" s="83">
        <v>0</v>
      </c>
      <c r="Y3948">
        <v>0</v>
      </c>
      <c r="Z3948" s="83">
        <v>1.2390000000000001</v>
      </c>
      <c r="AA3948" s="83">
        <v>1.2390000000000001</v>
      </c>
    </row>
    <row r="3949" spans="1:27" x14ac:dyDescent="0.25">
      <c r="A3949" s="82" t="s">
        <v>1529</v>
      </c>
      <c r="B3949" s="82" t="s">
        <v>1529</v>
      </c>
      <c r="C3949" t="s">
        <v>3369</v>
      </c>
      <c r="D3949" s="82" t="s">
        <v>3370</v>
      </c>
      <c r="E3949" t="s">
        <v>3371</v>
      </c>
      <c r="F3949" s="82" t="s">
        <v>2745</v>
      </c>
      <c r="G3949" t="s">
        <v>2310</v>
      </c>
      <c r="H3949" s="82" t="s">
        <v>2746</v>
      </c>
      <c r="I3949" t="s">
        <v>59</v>
      </c>
      <c r="J3949" s="82" t="s">
        <v>193</v>
      </c>
      <c r="K3949" t="s">
        <v>60</v>
      </c>
      <c r="L3949" t="s">
        <v>61</v>
      </c>
      <c r="M3949" s="82" t="s">
        <v>194</v>
      </c>
      <c r="N3949" t="s">
        <v>656</v>
      </c>
      <c r="O3949" s="82" t="s">
        <v>657</v>
      </c>
      <c r="P3949" s="82" t="s">
        <v>1019</v>
      </c>
      <c r="Q3949" s="82" t="s">
        <v>1020</v>
      </c>
      <c r="R3949" t="s">
        <v>131</v>
      </c>
      <c r="S3949" s="83">
        <v>164.22</v>
      </c>
      <c r="T3949" s="83">
        <v>224.96000000000004</v>
      </c>
      <c r="U3949" s="83">
        <v>-60.740000000000038</v>
      </c>
      <c r="V3949" s="83">
        <v>0</v>
      </c>
      <c r="W3949" s="83">
        <v>0</v>
      </c>
      <c r="X3949" s="83">
        <v>1.7328194066413807</v>
      </c>
      <c r="Y3949">
        <v>0</v>
      </c>
      <c r="Z3949" s="83">
        <v>-6.0740000000000052</v>
      </c>
      <c r="AA3949" s="83">
        <v>-4.3411805933586258</v>
      </c>
    </row>
    <row r="3950" spans="1:27" x14ac:dyDescent="0.25">
      <c r="A3950" s="82" t="s">
        <v>1529</v>
      </c>
      <c r="B3950" s="82" t="s">
        <v>1529</v>
      </c>
      <c r="C3950" t="s">
        <v>3369</v>
      </c>
      <c r="D3950" s="82" t="s">
        <v>3370</v>
      </c>
      <c r="E3950" t="s">
        <v>3371</v>
      </c>
      <c r="F3950" s="82" t="s">
        <v>2745</v>
      </c>
      <c r="G3950" t="s">
        <v>2310</v>
      </c>
      <c r="H3950" s="82" t="s">
        <v>2746</v>
      </c>
      <c r="I3950" t="s">
        <v>59</v>
      </c>
      <c r="J3950" s="82" t="s">
        <v>193</v>
      </c>
      <c r="K3950" t="s">
        <v>60</v>
      </c>
      <c r="L3950" t="s">
        <v>61</v>
      </c>
      <c r="M3950" s="82" t="s">
        <v>194</v>
      </c>
      <c r="N3950" t="s">
        <v>750</v>
      </c>
      <c r="O3950" s="82" t="s">
        <v>751</v>
      </c>
      <c r="P3950" s="82" t="s">
        <v>1152</v>
      </c>
      <c r="Q3950" s="82" t="s">
        <v>1153</v>
      </c>
      <c r="R3950" t="s">
        <v>131</v>
      </c>
      <c r="S3950" s="83">
        <v>315.03999999999996</v>
      </c>
      <c r="T3950" s="83">
        <v>57.84</v>
      </c>
      <c r="U3950" s="83">
        <v>257.19999999999993</v>
      </c>
      <c r="V3950" s="83">
        <v>0</v>
      </c>
      <c r="W3950" s="83">
        <v>0</v>
      </c>
      <c r="X3950" s="83">
        <v>0.44552931401199081</v>
      </c>
      <c r="Y3950">
        <v>0</v>
      </c>
      <c r="Z3950" s="83">
        <v>25.72</v>
      </c>
      <c r="AA3950" s="83">
        <v>26.165529314011987</v>
      </c>
    </row>
    <row r="3951" spans="1:27" x14ac:dyDescent="0.25">
      <c r="A3951" s="82" t="s">
        <v>1529</v>
      </c>
      <c r="B3951" s="82" t="s">
        <v>1529</v>
      </c>
      <c r="C3951" t="s">
        <v>3369</v>
      </c>
      <c r="D3951" s="82" t="s">
        <v>3370</v>
      </c>
      <c r="E3951" t="s">
        <v>3371</v>
      </c>
      <c r="F3951" s="82" t="s">
        <v>2745</v>
      </c>
      <c r="G3951" t="s">
        <v>2310</v>
      </c>
      <c r="H3951" s="82" t="s">
        <v>2746</v>
      </c>
      <c r="I3951" t="s">
        <v>59</v>
      </c>
      <c r="J3951" s="82" t="s">
        <v>193</v>
      </c>
      <c r="K3951" t="s">
        <v>60</v>
      </c>
      <c r="L3951" t="s">
        <v>61</v>
      </c>
      <c r="M3951" s="82" t="s">
        <v>194</v>
      </c>
      <c r="N3951" t="s">
        <v>750</v>
      </c>
      <c r="O3951" s="82" t="s">
        <v>751</v>
      </c>
      <c r="P3951" s="82" t="s">
        <v>1154</v>
      </c>
      <c r="Q3951" s="82" t="s">
        <v>1155</v>
      </c>
      <c r="R3951" t="s">
        <v>131</v>
      </c>
      <c r="S3951" s="83">
        <v>324.71999999999997</v>
      </c>
      <c r="T3951" s="83">
        <v>155.80000000000001</v>
      </c>
      <c r="U3951" s="83">
        <v>168.91999999999996</v>
      </c>
      <c r="V3951" s="83">
        <v>0</v>
      </c>
      <c r="W3951" s="83">
        <v>0</v>
      </c>
      <c r="X3951" s="83">
        <v>1.2000945214914966</v>
      </c>
      <c r="Y3951">
        <v>0</v>
      </c>
      <c r="Z3951" s="83">
        <v>16.891999999999999</v>
      </c>
      <c r="AA3951" s="83">
        <v>18.092094521491497</v>
      </c>
    </row>
    <row r="3952" spans="1:27" x14ac:dyDescent="0.25">
      <c r="A3952" s="82" t="s">
        <v>1529</v>
      </c>
      <c r="B3952" s="82" t="s">
        <v>1529</v>
      </c>
      <c r="C3952" t="s">
        <v>3369</v>
      </c>
      <c r="D3952" s="82" t="s">
        <v>3370</v>
      </c>
      <c r="E3952" t="s">
        <v>3371</v>
      </c>
      <c r="F3952" s="82" t="s">
        <v>2745</v>
      </c>
      <c r="G3952" t="s">
        <v>2310</v>
      </c>
      <c r="H3952" s="82" t="s">
        <v>2746</v>
      </c>
      <c r="I3952" t="s">
        <v>59</v>
      </c>
      <c r="J3952" s="82" t="s">
        <v>193</v>
      </c>
      <c r="K3952" t="s">
        <v>60</v>
      </c>
      <c r="L3952" t="s">
        <v>61</v>
      </c>
      <c r="M3952" s="82" t="s">
        <v>194</v>
      </c>
      <c r="N3952" t="s">
        <v>195</v>
      </c>
      <c r="O3952" s="82" t="s">
        <v>196</v>
      </c>
      <c r="P3952" s="82" t="s">
        <v>1156</v>
      </c>
      <c r="Q3952" s="82" t="s">
        <v>1157</v>
      </c>
      <c r="R3952" t="s">
        <v>131</v>
      </c>
      <c r="S3952" s="83">
        <v>342</v>
      </c>
      <c r="T3952" s="83">
        <v>0</v>
      </c>
      <c r="U3952" s="83">
        <v>342</v>
      </c>
      <c r="V3952" s="83">
        <v>0</v>
      </c>
      <c r="W3952" s="83">
        <v>0</v>
      </c>
      <c r="X3952" s="83">
        <v>0</v>
      </c>
      <c r="Y3952">
        <v>0</v>
      </c>
      <c r="Z3952" s="83">
        <v>34.200000000000003</v>
      </c>
      <c r="AA3952" s="83">
        <v>34.200000000000003</v>
      </c>
    </row>
    <row r="3953" spans="1:27" x14ac:dyDescent="0.25">
      <c r="A3953" s="82" t="s">
        <v>1529</v>
      </c>
      <c r="B3953" s="82" t="s">
        <v>1529</v>
      </c>
      <c r="C3953" t="s">
        <v>3369</v>
      </c>
      <c r="D3953" s="82" t="s">
        <v>3370</v>
      </c>
      <c r="E3953" t="s">
        <v>3371</v>
      </c>
      <c r="F3953" s="82" t="s">
        <v>2745</v>
      </c>
      <c r="G3953" t="s">
        <v>2310</v>
      </c>
      <c r="H3953" s="82" t="s">
        <v>2746</v>
      </c>
      <c r="I3953" t="s">
        <v>59</v>
      </c>
      <c r="J3953" s="82" t="s">
        <v>193</v>
      </c>
      <c r="K3953" t="s">
        <v>60</v>
      </c>
      <c r="L3953" t="s">
        <v>61</v>
      </c>
      <c r="M3953" s="82" t="s">
        <v>194</v>
      </c>
      <c r="N3953" t="s">
        <v>199</v>
      </c>
      <c r="O3953" s="82" t="s">
        <v>200</v>
      </c>
      <c r="P3953" s="82" t="s">
        <v>201</v>
      </c>
      <c r="Q3953" s="82" t="s">
        <v>202</v>
      </c>
      <c r="R3953" t="s">
        <v>131</v>
      </c>
      <c r="S3953" s="83">
        <v>228.95999999999998</v>
      </c>
      <c r="T3953" s="83">
        <v>15.9</v>
      </c>
      <c r="U3953" s="83">
        <v>213.05999999999997</v>
      </c>
      <c r="V3953" s="83">
        <v>0</v>
      </c>
      <c r="W3953" s="83">
        <v>0</v>
      </c>
      <c r="X3953" s="83">
        <v>0.12247434461947879</v>
      </c>
      <c r="Y3953">
        <v>0</v>
      </c>
      <c r="Z3953" s="83">
        <v>21.306000000000001</v>
      </c>
      <c r="AA3953" s="83">
        <v>21.428474344619481</v>
      </c>
    </row>
    <row r="3954" spans="1:27" x14ac:dyDescent="0.25">
      <c r="A3954" s="82" t="s">
        <v>1529</v>
      </c>
      <c r="B3954" s="82" t="s">
        <v>1529</v>
      </c>
      <c r="C3954" t="s">
        <v>3369</v>
      </c>
      <c r="D3954" s="82" t="s">
        <v>3370</v>
      </c>
      <c r="E3954" t="s">
        <v>3371</v>
      </c>
      <c r="F3954" s="82" t="s">
        <v>2745</v>
      </c>
      <c r="G3954" t="s">
        <v>2310</v>
      </c>
      <c r="H3954" s="82" t="s">
        <v>2746</v>
      </c>
      <c r="I3954" t="s">
        <v>59</v>
      </c>
      <c r="J3954" s="82" t="s">
        <v>193</v>
      </c>
      <c r="K3954" t="s">
        <v>60</v>
      </c>
      <c r="L3954" t="s">
        <v>61</v>
      </c>
      <c r="M3954" s="82" t="s">
        <v>194</v>
      </c>
      <c r="N3954" t="s">
        <v>347</v>
      </c>
      <c r="O3954" s="82" t="s">
        <v>348</v>
      </c>
      <c r="P3954" s="82" t="s">
        <v>1158</v>
      </c>
      <c r="Q3954" s="82" t="s">
        <v>1159</v>
      </c>
      <c r="R3954" t="s">
        <v>131</v>
      </c>
      <c r="S3954" s="83">
        <v>88.4</v>
      </c>
      <c r="T3954" s="83">
        <v>115.92</v>
      </c>
      <c r="U3954" s="83">
        <v>-27.519999999999996</v>
      </c>
      <c r="V3954" s="83">
        <v>0</v>
      </c>
      <c r="W3954" s="83">
        <v>0</v>
      </c>
      <c r="X3954" s="83">
        <v>0.89290729737672836</v>
      </c>
      <c r="Y3954">
        <v>0</v>
      </c>
      <c r="Z3954" s="83">
        <v>-2.7519999999999989</v>
      </c>
      <c r="AA3954" s="83">
        <v>-1.8590927026232702</v>
      </c>
    </row>
    <row r="3955" spans="1:27" x14ac:dyDescent="0.25">
      <c r="A3955" s="82" t="s">
        <v>1529</v>
      </c>
      <c r="B3955" s="82" t="s">
        <v>1529</v>
      </c>
      <c r="C3955" t="s">
        <v>3369</v>
      </c>
      <c r="D3955" s="82" t="s">
        <v>3370</v>
      </c>
      <c r="E3955" t="s">
        <v>3371</v>
      </c>
      <c r="F3955" s="82" t="s">
        <v>2745</v>
      </c>
      <c r="G3955" t="s">
        <v>2310</v>
      </c>
      <c r="H3955" s="82" t="s">
        <v>2746</v>
      </c>
      <c r="I3955" t="s">
        <v>59</v>
      </c>
      <c r="J3955" s="82" t="s">
        <v>193</v>
      </c>
      <c r="K3955" t="s">
        <v>60</v>
      </c>
      <c r="L3955" t="s">
        <v>61</v>
      </c>
      <c r="M3955" s="82" t="s">
        <v>194</v>
      </c>
      <c r="N3955" t="s">
        <v>311</v>
      </c>
      <c r="O3955" s="82" t="s">
        <v>894</v>
      </c>
      <c r="P3955" s="82" t="s">
        <v>895</v>
      </c>
      <c r="Q3955" s="82" t="s">
        <v>896</v>
      </c>
      <c r="R3955" t="s">
        <v>131</v>
      </c>
      <c r="S3955" s="83">
        <v>1377.6</v>
      </c>
      <c r="T3955" s="83">
        <v>644.8599999999999</v>
      </c>
      <c r="U3955" s="83">
        <v>732.74</v>
      </c>
      <c r="V3955" s="83">
        <v>0</v>
      </c>
      <c r="W3955" s="83">
        <v>0</v>
      </c>
      <c r="X3955" s="83">
        <v>4.9672204950513885</v>
      </c>
      <c r="Y3955">
        <v>0</v>
      </c>
      <c r="Z3955" s="83">
        <v>73.274000000000001</v>
      </c>
      <c r="AA3955" s="83">
        <v>78.24122049505138</v>
      </c>
    </row>
    <row r="3956" spans="1:27" x14ac:dyDescent="0.25">
      <c r="A3956" s="82" t="s">
        <v>1529</v>
      </c>
      <c r="B3956" s="82" t="s">
        <v>1529</v>
      </c>
      <c r="C3956" t="s">
        <v>3369</v>
      </c>
      <c r="D3956" s="82" t="s">
        <v>3370</v>
      </c>
      <c r="E3956" t="s">
        <v>3371</v>
      </c>
      <c r="F3956" s="82" t="s">
        <v>2745</v>
      </c>
      <c r="G3956" t="s">
        <v>2310</v>
      </c>
      <c r="H3956" s="82" t="s">
        <v>2746</v>
      </c>
      <c r="I3956" t="s">
        <v>59</v>
      </c>
      <c r="J3956" s="82" t="s">
        <v>193</v>
      </c>
      <c r="K3956" t="s">
        <v>60</v>
      </c>
      <c r="L3956" t="s">
        <v>61</v>
      </c>
      <c r="M3956" s="82" t="s">
        <v>194</v>
      </c>
      <c r="N3956" t="s">
        <v>1916</v>
      </c>
      <c r="O3956" s="82" t="s">
        <v>1495</v>
      </c>
      <c r="P3956" s="82" t="s">
        <v>1923</v>
      </c>
      <c r="Q3956" s="82" t="s">
        <v>1924</v>
      </c>
      <c r="R3956" t="s">
        <v>131</v>
      </c>
      <c r="S3956" s="83">
        <v>405.6</v>
      </c>
      <c r="T3956" s="83">
        <v>0</v>
      </c>
      <c r="U3956" s="83">
        <v>405.6</v>
      </c>
      <c r="V3956" s="83">
        <v>0</v>
      </c>
      <c r="W3956" s="83">
        <v>0</v>
      </c>
      <c r="X3956" s="83">
        <v>0</v>
      </c>
      <c r="Y3956">
        <v>0</v>
      </c>
      <c r="Z3956" s="83">
        <v>40.56</v>
      </c>
      <c r="AA3956" s="83">
        <v>40.56</v>
      </c>
    </row>
    <row r="3957" spans="1:27" x14ac:dyDescent="0.25">
      <c r="A3957" s="82" t="s">
        <v>1529</v>
      </c>
      <c r="B3957" s="82" t="s">
        <v>1529</v>
      </c>
      <c r="C3957" t="s">
        <v>3369</v>
      </c>
      <c r="D3957" s="82" t="s">
        <v>3370</v>
      </c>
      <c r="E3957" t="s">
        <v>3371</v>
      </c>
      <c r="F3957" s="82" t="s">
        <v>2745</v>
      </c>
      <c r="G3957" t="s">
        <v>2310</v>
      </c>
      <c r="H3957" s="82" t="s">
        <v>2746</v>
      </c>
      <c r="I3957" t="s">
        <v>59</v>
      </c>
      <c r="J3957" s="82" t="s">
        <v>193</v>
      </c>
      <c r="K3957" t="s">
        <v>60</v>
      </c>
      <c r="L3957" t="s">
        <v>61</v>
      </c>
      <c r="M3957" s="82" t="s">
        <v>194</v>
      </c>
      <c r="N3957" t="s">
        <v>1916</v>
      </c>
      <c r="O3957" s="82" t="s">
        <v>1495</v>
      </c>
      <c r="P3957" s="82" t="s">
        <v>1921</v>
      </c>
      <c r="Q3957" s="82" t="s">
        <v>1922</v>
      </c>
      <c r="R3957" t="s">
        <v>131</v>
      </c>
      <c r="S3957" s="83">
        <v>0</v>
      </c>
      <c r="T3957" s="83">
        <v>57.28</v>
      </c>
      <c r="U3957" s="83">
        <v>-57.28</v>
      </c>
      <c r="V3957" s="83">
        <v>0</v>
      </c>
      <c r="W3957" s="83">
        <v>0</v>
      </c>
      <c r="X3957" s="83">
        <v>0.44121575218891473</v>
      </c>
      <c r="Y3957">
        <v>0</v>
      </c>
      <c r="Z3957" s="83">
        <v>-5.7280000000000006</v>
      </c>
      <c r="AA3957" s="83">
        <v>-5.2867842478110862</v>
      </c>
    </row>
    <row r="3958" spans="1:27" x14ac:dyDescent="0.25">
      <c r="A3958" s="82" t="s">
        <v>1529</v>
      </c>
      <c r="B3958" s="82" t="s">
        <v>1529</v>
      </c>
      <c r="C3958" t="s">
        <v>3369</v>
      </c>
      <c r="D3958" s="82" t="s">
        <v>3370</v>
      </c>
      <c r="E3958" t="s">
        <v>3371</v>
      </c>
      <c r="F3958" s="82" t="s">
        <v>2745</v>
      </c>
      <c r="G3958" t="s">
        <v>2310</v>
      </c>
      <c r="H3958" s="82" t="s">
        <v>2746</v>
      </c>
      <c r="I3958" t="s">
        <v>59</v>
      </c>
      <c r="J3958" s="82" t="s">
        <v>193</v>
      </c>
      <c r="K3958" t="s">
        <v>60</v>
      </c>
      <c r="L3958" t="s">
        <v>61</v>
      </c>
      <c r="M3958" s="82" t="s">
        <v>194</v>
      </c>
      <c r="N3958" t="s">
        <v>1916</v>
      </c>
      <c r="O3958" s="82" t="s">
        <v>1495</v>
      </c>
      <c r="P3958" s="82" t="s">
        <v>1919</v>
      </c>
      <c r="Q3958" s="82" t="s">
        <v>1920</v>
      </c>
      <c r="R3958" t="s">
        <v>131</v>
      </c>
      <c r="S3958" s="83">
        <v>0</v>
      </c>
      <c r="T3958" s="83">
        <v>553.35</v>
      </c>
      <c r="U3958" s="83">
        <v>-553.35</v>
      </c>
      <c r="V3958" s="83">
        <v>0</v>
      </c>
      <c r="W3958" s="83">
        <v>0</v>
      </c>
      <c r="X3958" s="83">
        <v>4.2623382764269548</v>
      </c>
      <c r="Y3958">
        <v>0</v>
      </c>
      <c r="Z3958" s="83">
        <v>-55.335000000000008</v>
      </c>
      <c r="AA3958" s="83">
        <v>-51.072661723573056</v>
      </c>
    </row>
    <row r="3959" spans="1:27" x14ac:dyDescent="0.25">
      <c r="A3959" s="82" t="s">
        <v>1529</v>
      </c>
      <c r="B3959" s="82" t="s">
        <v>1529</v>
      </c>
      <c r="C3959" t="s">
        <v>3369</v>
      </c>
      <c r="D3959" s="82" t="s">
        <v>3370</v>
      </c>
      <c r="E3959" t="s">
        <v>3371</v>
      </c>
      <c r="F3959" s="82" t="s">
        <v>2745</v>
      </c>
      <c r="G3959" t="s">
        <v>2310</v>
      </c>
      <c r="H3959" s="82" t="s">
        <v>2746</v>
      </c>
      <c r="I3959" t="s">
        <v>59</v>
      </c>
      <c r="J3959" s="82" t="s">
        <v>193</v>
      </c>
      <c r="K3959" t="s">
        <v>62</v>
      </c>
      <c r="L3959" t="s">
        <v>63</v>
      </c>
      <c r="M3959" s="82" t="s">
        <v>1168</v>
      </c>
      <c r="N3959" t="s">
        <v>1169</v>
      </c>
      <c r="O3959" s="82" t="s">
        <v>1170</v>
      </c>
      <c r="P3959" s="82" t="s">
        <v>1171</v>
      </c>
      <c r="Q3959" s="82" t="s">
        <v>1172</v>
      </c>
      <c r="R3959" t="s">
        <v>131</v>
      </c>
      <c r="S3959" s="83">
        <v>191.70000000000002</v>
      </c>
      <c r="T3959" s="83">
        <v>269.60000000000002</v>
      </c>
      <c r="U3959" s="83">
        <v>-77.900000000000006</v>
      </c>
      <c r="V3959" s="83">
        <v>0</v>
      </c>
      <c r="W3959" s="83">
        <v>0</v>
      </c>
      <c r="X3959" s="83">
        <v>2.0766719062522943</v>
      </c>
      <c r="Y3959">
        <v>0</v>
      </c>
      <c r="Z3959" s="83">
        <v>-7.7900000000000027</v>
      </c>
      <c r="AA3959" s="83">
        <v>-5.7133280937477089</v>
      </c>
    </row>
    <row r="3960" spans="1:27" x14ac:dyDescent="0.25">
      <c r="A3960" s="82" t="s">
        <v>1529</v>
      </c>
      <c r="B3960" s="82" t="s">
        <v>1529</v>
      </c>
      <c r="C3960" t="s">
        <v>3369</v>
      </c>
      <c r="D3960" s="82" t="s">
        <v>3370</v>
      </c>
      <c r="E3960" t="s">
        <v>3371</v>
      </c>
      <c r="F3960" s="82" t="s">
        <v>2745</v>
      </c>
      <c r="G3960" t="s">
        <v>2310</v>
      </c>
      <c r="H3960" s="82" t="s">
        <v>2746</v>
      </c>
      <c r="I3960" t="s">
        <v>59</v>
      </c>
      <c r="J3960" s="82" t="s">
        <v>193</v>
      </c>
      <c r="K3960" t="s">
        <v>62</v>
      </c>
      <c r="L3960" t="s">
        <v>63</v>
      </c>
      <c r="M3960" s="82" t="s">
        <v>660</v>
      </c>
      <c r="N3960" t="s">
        <v>661</v>
      </c>
      <c r="O3960" s="82" t="s">
        <v>662</v>
      </c>
      <c r="P3960" s="82" t="s">
        <v>1037</v>
      </c>
      <c r="Q3960" s="82" t="s">
        <v>1038</v>
      </c>
      <c r="R3960" t="s">
        <v>131</v>
      </c>
      <c r="S3960" s="83">
        <v>132.82</v>
      </c>
      <c r="T3960" s="83">
        <v>0</v>
      </c>
      <c r="U3960" s="83">
        <v>132.82</v>
      </c>
      <c r="V3960" s="83">
        <v>0</v>
      </c>
      <c r="W3960" s="83">
        <v>0</v>
      </c>
      <c r="X3960" s="83">
        <v>0</v>
      </c>
      <c r="Y3960">
        <v>0</v>
      </c>
      <c r="Z3960" s="83">
        <v>13.282</v>
      </c>
      <c r="AA3960" s="83">
        <v>13.282</v>
      </c>
    </row>
    <row r="3961" spans="1:27" x14ac:dyDescent="0.25">
      <c r="A3961" s="82" t="s">
        <v>1529</v>
      </c>
      <c r="B3961" s="82" t="s">
        <v>1529</v>
      </c>
      <c r="C3961" t="s">
        <v>3369</v>
      </c>
      <c r="D3961" s="82" t="s">
        <v>3370</v>
      </c>
      <c r="E3961" t="s">
        <v>3371</v>
      </c>
      <c r="F3961" s="82" t="s">
        <v>2745</v>
      </c>
      <c r="G3961" t="s">
        <v>2310</v>
      </c>
      <c r="H3961" s="82" t="s">
        <v>2746</v>
      </c>
      <c r="I3961" t="s">
        <v>59</v>
      </c>
      <c r="J3961" s="82" t="s">
        <v>193</v>
      </c>
      <c r="K3961" t="s">
        <v>62</v>
      </c>
      <c r="L3961" t="s">
        <v>63</v>
      </c>
      <c r="M3961" s="82" t="s">
        <v>660</v>
      </c>
      <c r="N3961" t="s">
        <v>661</v>
      </c>
      <c r="O3961" s="82" t="s">
        <v>662</v>
      </c>
      <c r="P3961" s="82" t="s">
        <v>663</v>
      </c>
      <c r="Q3961" s="82" t="s">
        <v>664</v>
      </c>
      <c r="R3961" t="s">
        <v>131</v>
      </c>
      <c r="S3961" s="83">
        <v>5047.0999999999995</v>
      </c>
      <c r="T3961" s="83">
        <v>3172.77</v>
      </c>
      <c r="U3961" s="83">
        <v>1874.329999999999</v>
      </c>
      <c r="V3961" s="83">
        <v>0</v>
      </c>
      <c r="W3961" s="83">
        <v>0</v>
      </c>
      <c r="X3961" s="83">
        <v>24.439177759644259</v>
      </c>
      <c r="Y3961">
        <v>0</v>
      </c>
      <c r="Z3961" s="83">
        <v>187.43299999999999</v>
      </c>
      <c r="AA3961" s="83">
        <v>211.87217775964422</v>
      </c>
    </row>
    <row r="3962" spans="1:27" x14ac:dyDescent="0.25">
      <c r="A3962" s="82" t="s">
        <v>1529</v>
      </c>
      <c r="B3962" s="82" t="s">
        <v>1529</v>
      </c>
      <c r="C3962" t="s">
        <v>3369</v>
      </c>
      <c r="D3962" s="82" t="s">
        <v>3370</v>
      </c>
      <c r="E3962" t="s">
        <v>3371</v>
      </c>
      <c r="F3962" s="82" t="s">
        <v>2745</v>
      </c>
      <c r="G3962" t="s">
        <v>2310</v>
      </c>
      <c r="H3962" s="82" t="s">
        <v>2746</v>
      </c>
      <c r="I3962" t="s">
        <v>59</v>
      </c>
      <c r="J3962" s="82" t="s">
        <v>193</v>
      </c>
      <c r="K3962" t="s">
        <v>62</v>
      </c>
      <c r="L3962" t="s">
        <v>63</v>
      </c>
      <c r="M3962" s="82" t="s">
        <v>660</v>
      </c>
      <c r="N3962" t="s">
        <v>661</v>
      </c>
      <c r="O3962" s="82" t="s">
        <v>662</v>
      </c>
      <c r="P3962" s="82" t="s">
        <v>1166</v>
      </c>
      <c r="Q3962" s="82" t="s">
        <v>1167</v>
      </c>
      <c r="R3962" t="s">
        <v>131</v>
      </c>
      <c r="S3962" s="83">
        <v>3851.75</v>
      </c>
      <c r="T3962" s="83">
        <v>1675.5</v>
      </c>
      <c r="U3962" s="83">
        <v>2176.25</v>
      </c>
      <c r="V3962" s="83">
        <v>0</v>
      </c>
      <c r="W3962" s="83">
        <v>0</v>
      </c>
      <c r="X3962" s="83">
        <v>12.906022918863943</v>
      </c>
      <c r="Y3962">
        <v>0</v>
      </c>
      <c r="Z3962" s="83">
        <v>217.62500000000006</v>
      </c>
      <c r="AA3962" s="83">
        <v>230.53102291886398</v>
      </c>
    </row>
    <row r="3963" spans="1:27" x14ac:dyDescent="0.25">
      <c r="A3963" s="82" t="s">
        <v>1529</v>
      </c>
      <c r="B3963" s="82" t="s">
        <v>1529</v>
      </c>
      <c r="C3963" t="s">
        <v>3369</v>
      </c>
      <c r="D3963" s="82" t="s">
        <v>3370</v>
      </c>
      <c r="E3963" t="s">
        <v>3371</v>
      </c>
      <c r="F3963" s="82" t="s">
        <v>2745</v>
      </c>
      <c r="G3963" t="s">
        <v>2310</v>
      </c>
      <c r="H3963" s="82" t="s">
        <v>2746</v>
      </c>
      <c r="I3963" t="s">
        <v>59</v>
      </c>
      <c r="J3963" s="82" t="s">
        <v>193</v>
      </c>
      <c r="K3963" t="s">
        <v>62</v>
      </c>
      <c r="L3963" t="s">
        <v>63</v>
      </c>
      <c r="M3963" s="82" t="s">
        <v>660</v>
      </c>
      <c r="N3963" t="s">
        <v>661</v>
      </c>
      <c r="O3963" s="82" t="s">
        <v>662</v>
      </c>
      <c r="P3963" s="82" t="s">
        <v>2174</v>
      </c>
      <c r="Q3963" s="82" t="s">
        <v>2175</v>
      </c>
      <c r="R3963" t="s">
        <v>131</v>
      </c>
      <c r="S3963" s="83">
        <v>475.79999999999995</v>
      </c>
      <c r="T3963" s="83">
        <v>158.6</v>
      </c>
      <c r="U3963" s="83">
        <v>317.19999999999993</v>
      </c>
      <c r="V3963" s="83">
        <v>0</v>
      </c>
      <c r="W3963" s="83">
        <v>0</v>
      </c>
      <c r="X3963" s="83">
        <v>1.2216623306068766</v>
      </c>
      <c r="Y3963">
        <v>0</v>
      </c>
      <c r="Z3963" s="83">
        <v>31.72</v>
      </c>
      <c r="AA3963" s="83">
        <v>32.941662330606874</v>
      </c>
    </row>
    <row r="3964" spans="1:27" x14ac:dyDescent="0.25">
      <c r="A3964" s="82" t="s">
        <v>1529</v>
      </c>
      <c r="B3964" s="82" t="s">
        <v>1529</v>
      </c>
      <c r="C3964" t="s">
        <v>3369</v>
      </c>
      <c r="D3964" s="82" t="s">
        <v>3370</v>
      </c>
      <c r="E3964" t="s">
        <v>3371</v>
      </c>
      <c r="F3964" s="82" t="s">
        <v>2745</v>
      </c>
      <c r="G3964" t="s">
        <v>2310</v>
      </c>
      <c r="H3964" s="82" t="s">
        <v>2746</v>
      </c>
      <c r="I3964" t="s">
        <v>59</v>
      </c>
      <c r="J3964" s="82" t="s">
        <v>193</v>
      </c>
      <c r="K3964" t="s">
        <v>64</v>
      </c>
      <c r="L3964" t="s">
        <v>65</v>
      </c>
      <c r="M3964" s="82" t="s">
        <v>499</v>
      </c>
      <c r="N3964" t="s">
        <v>500</v>
      </c>
      <c r="O3964" s="82" t="s">
        <v>501</v>
      </c>
      <c r="P3964" s="82" t="s">
        <v>2650</v>
      </c>
      <c r="Q3964" s="82" t="s">
        <v>2651</v>
      </c>
      <c r="R3964" t="s">
        <v>131</v>
      </c>
      <c r="S3964" s="83">
        <v>560.5</v>
      </c>
      <c r="T3964" s="83">
        <v>446.1</v>
      </c>
      <c r="U3964" s="83">
        <v>114.39999999999998</v>
      </c>
      <c r="V3964" s="83">
        <v>0</v>
      </c>
      <c r="W3964" s="83">
        <v>0</v>
      </c>
      <c r="X3964" s="83">
        <v>3.4362141594182067</v>
      </c>
      <c r="Y3964">
        <v>0</v>
      </c>
      <c r="Z3964" s="83">
        <v>11.439999999999998</v>
      </c>
      <c r="AA3964" s="83">
        <v>14.876214159418211</v>
      </c>
    </row>
    <row r="3965" spans="1:27" x14ac:dyDescent="0.25">
      <c r="A3965" s="82" t="s">
        <v>1529</v>
      </c>
      <c r="B3965" s="82" t="s">
        <v>1529</v>
      </c>
      <c r="C3965" t="s">
        <v>3369</v>
      </c>
      <c r="D3965" s="82" t="s">
        <v>3370</v>
      </c>
      <c r="E3965" t="s">
        <v>3371</v>
      </c>
      <c r="F3965" s="82" t="s">
        <v>2745</v>
      </c>
      <c r="G3965" t="s">
        <v>2310</v>
      </c>
      <c r="H3965" s="82" t="s">
        <v>2746</v>
      </c>
      <c r="I3965" t="s">
        <v>59</v>
      </c>
      <c r="J3965" s="82" t="s">
        <v>193</v>
      </c>
      <c r="K3965" t="s">
        <v>64</v>
      </c>
      <c r="L3965" t="s">
        <v>65</v>
      </c>
      <c r="M3965" s="82" t="s">
        <v>499</v>
      </c>
      <c r="N3965" t="s">
        <v>500</v>
      </c>
      <c r="O3965" s="82" t="s">
        <v>501</v>
      </c>
      <c r="P3965" s="82" t="s">
        <v>2765</v>
      </c>
      <c r="Q3965" s="82" t="s">
        <v>2766</v>
      </c>
      <c r="R3965" t="s">
        <v>131</v>
      </c>
      <c r="S3965" s="83">
        <v>837.2</v>
      </c>
      <c r="T3965" s="83">
        <v>869.39999999999986</v>
      </c>
      <c r="U3965" s="83">
        <v>-32.199999999999818</v>
      </c>
      <c r="V3965" s="83">
        <v>0</v>
      </c>
      <c r="W3965" s="83">
        <v>0</v>
      </c>
      <c r="X3965" s="83">
        <v>6.6968047303254616</v>
      </c>
      <c r="Y3965">
        <v>0</v>
      </c>
      <c r="Z3965" s="83">
        <v>-3.2199999999999847</v>
      </c>
      <c r="AA3965" s="83">
        <v>3.4768047303254832</v>
      </c>
    </row>
    <row r="3966" spans="1:27" x14ac:dyDescent="0.25">
      <c r="A3966" s="82" t="s">
        <v>1529</v>
      </c>
      <c r="B3966" s="82" t="s">
        <v>1529</v>
      </c>
      <c r="C3966" t="s">
        <v>3369</v>
      </c>
      <c r="D3966" s="82" t="s">
        <v>3370</v>
      </c>
      <c r="E3966" t="s">
        <v>3371</v>
      </c>
      <c r="F3966" s="82" t="s">
        <v>2745</v>
      </c>
      <c r="G3966" t="s">
        <v>2310</v>
      </c>
      <c r="H3966" s="82" t="s">
        <v>2746</v>
      </c>
      <c r="I3966" t="s">
        <v>59</v>
      </c>
      <c r="J3966" s="82" t="s">
        <v>193</v>
      </c>
      <c r="K3966" t="s">
        <v>64</v>
      </c>
      <c r="L3966" t="s">
        <v>65</v>
      </c>
      <c r="M3966" s="82" t="s">
        <v>499</v>
      </c>
      <c r="N3966" t="s">
        <v>500</v>
      </c>
      <c r="O3966" s="82" t="s">
        <v>501</v>
      </c>
      <c r="P3966" s="82" t="s">
        <v>1524</v>
      </c>
      <c r="Q3966" s="82" t="s">
        <v>3686</v>
      </c>
      <c r="R3966" t="s">
        <v>131</v>
      </c>
      <c r="S3966" s="83">
        <v>20.079999999999998</v>
      </c>
      <c r="T3966" s="83">
        <v>212.94</v>
      </c>
      <c r="U3966" s="83">
        <v>-192.86</v>
      </c>
      <c r="V3966" s="83">
        <v>0</v>
      </c>
      <c r="W3966" s="83">
        <v>0</v>
      </c>
      <c r="X3966" s="83">
        <v>1.6402318832246421</v>
      </c>
      <c r="Y3966">
        <v>0</v>
      </c>
      <c r="Z3966" s="83">
        <v>-19.286000000000001</v>
      </c>
      <c r="AA3966" s="83">
        <v>-17.645768116775358</v>
      </c>
    </row>
    <row r="3967" spans="1:27" x14ac:dyDescent="0.25">
      <c r="A3967" s="82" t="s">
        <v>1529</v>
      </c>
      <c r="B3967" s="82" t="s">
        <v>1529</v>
      </c>
      <c r="C3967" t="s">
        <v>3369</v>
      </c>
      <c r="D3967" s="82" t="s">
        <v>3370</v>
      </c>
      <c r="E3967" t="s">
        <v>3371</v>
      </c>
      <c r="F3967" s="82" t="s">
        <v>2745</v>
      </c>
      <c r="G3967" t="s">
        <v>2310</v>
      </c>
      <c r="H3967" s="82" t="s">
        <v>2746</v>
      </c>
      <c r="I3967" t="s">
        <v>59</v>
      </c>
      <c r="J3967" s="82" t="s">
        <v>193</v>
      </c>
      <c r="K3967" t="s">
        <v>64</v>
      </c>
      <c r="L3967" t="s">
        <v>65</v>
      </c>
      <c r="M3967" s="82" t="s">
        <v>499</v>
      </c>
      <c r="N3967" t="s">
        <v>1420</v>
      </c>
      <c r="O3967" s="82" t="s">
        <v>1421</v>
      </c>
      <c r="P3967" s="82" t="s">
        <v>1422</v>
      </c>
      <c r="Q3967" s="82" t="s">
        <v>1423</v>
      </c>
      <c r="R3967" t="s">
        <v>131</v>
      </c>
      <c r="S3967" s="83">
        <v>0</v>
      </c>
      <c r="T3967" s="83">
        <v>366.6</v>
      </c>
      <c r="U3967" s="83">
        <v>-366.6</v>
      </c>
      <c r="V3967" s="83">
        <v>0</v>
      </c>
      <c r="W3967" s="83">
        <v>0</v>
      </c>
      <c r="X3967" s="83">
        <v>2.8238424363208132</v>
      </c>
      <c r="Y3967">
        <v>0</v>
      </c>
      <c r="Z3967" s="83">
        <v>-36.660000000000004</v>
      </c>
      <c r="AA3967" s="83">
        <v>-33.836157563679194</v>
      </c>
    </row>
    <row r="3968" spans="1:27" x14ac:dyDescent="0.25">
      <c r="A3968" s="82" t="s">
        <v>1529</v>
      </c>
      <c r="B3968" s="82" t="s">
        <v>1529</v>
      </c>
      <c r="C3968" t="s">
        <v>3369</v>
      </c>
      <c r="D3968" s="82" t="s">
        <v>3370</v>
      </c>
      <c r="E3968" t="s">
        <v>3371</v>
      </c>
      <c r="F3968" s="82" t="s">
        <v>2745</v>
      </c>
      <c r="G3968" t="s">
        <v>2310</v>
      </c>
      <c r="H3968" s="82" t="s">
        <v>2746</v>
      </c>
      <c r="I3968" t="s">
        <v>44</v>
      </c>
      <c r="J3968" s="82" t="s">
        <v>45</v>
      </c>
      <c r="K3968" t="s">
        <v>46</v>
      </c>
      <c r="L3968" t="s">
        <v>47</v>
      </c>
      <c r="M3968" s="82" t="s">
        <v>506</v>
      </c>
      <c r="N3968" t="s">
        <v>507</v>
      </c>
      <c r="O3968" s="82" t="s">
        <v>508</v>
      </c>
      <c r="P3968" s="82" t="s">
        <v>853</v>
      </c>
      <c r="Q3968" s="82" t="s">
        <v>854</v>
      </c>
      <c r="R3968" t="s">
        <v>131</v>
      </c>
      <c r="S3968" s="83">
        <v>61.6</v>
      </c>
      <c r="T3968" s="83">
        <v>123.2</v>
      </c>
      <c r="U3968" s="83">
        <v>-61.6</v>
      </c>
      <c r="V3968" s="83">
        <v>0</v>
      </c>
      <c r="W3968" s="83">
        <v>0</v>
      </c>
      <c r="X3968" s="83">
        <v>0.94898360107671609</v>
      </c>
      <c r="Y3968">
        <v>0</v>
      </c>
      <c r="Z3968" s="83">
        <v>-6.16</v>
      </c>
      <c r="AA3968" s="83">
        <v>-5.2110163989232845</v>
      </c>
    </row>
    <row r="3969" spans="1:27" x14ac:dyDescent="0.25">
      <c r="A3969" s="82" t="s">
        <v>1529</v>
      </c>
      <c r="B3969" s="82" t="s">
        <v>1529</v>
      </c>
      <c r="C3969" t="s">
        <v>3369</v>
      </c>
      <c r="D3969" s="82" t="s">
        <v>3370</v>
      </c>
      <c r="E3969" t="s">
        <v>3371</v>
      </c>
      <c r="F3969" s="82" t="s">
        <v>2745</v>
      </c>
      <c r="G3969" t="s">
        <v>2310</v>
      </c>
      <c r="H3969" s="82" t="s">
        <v>2746</v>
      </c>
      <c r="I3969" t="s">
        <v>44</v>
      </c>
      <c r="J3969" s="82" t="s">
        <v>45</v>
      </c>
      <c r="K3969" t="s">
        <v>46</v>
      </c>
      <c r="L3969" t="s">
        <v>47</v>
      </c>
      <c r="M3969" s="82" t="s">
        <v>506</v>
      </c>
      <c r="N3969" t="s">
        <v>507</v>
      </c>
      <c r="O3969" s="82" t="s">
        <v>508</v>
      </c>
      <c r="P3969" s="82" t="s">
        <v>772</v>
      </c>
      <c r="Q3969" s="82" t="s">
        <v>773</v>
      </c>
      <c r="R3969" t="s">
        <v>131</v>
      </c>
      <c r="S3969" s="83">
        <v>123.75</v>
      </c>
      <c r="T3969" s="83">
        <v>45</v>
      </c>
      <c r="U3969" s="83">
        <v>78.75</v>
      </c>
      <c r="V3969" s="83">
        <v>0</v>
      </c>
      <c r="W3969" s="83">
        <v>0</v>
      </c>
      <c r="X3969" s="83">
        <v>0.34662550364003425</v>
      </c>
      <c r="Y3969">
        <v>0</v>
      </c>
      <c r="Z3969" s="83">
        <v>7.875</v>
      </c>
      <c r="AA3969" s="83">
        <v>8.2216255036400341</v>
      </c>
    </row>
    <row r="3970" spans="1:27" x14ac:dyDescent="0.25">
      <c r="A3970" s="82" t="s">
        <v>1529</v>
      </c>
      <c r="B3970" s="82" t="s">
        <v>1529</v>
      </c>
      <c r="C3970" t="s">
        <v>3369</v>
      </c>
      <c r="D3970" s="82" t="s">
        <v>3370</v>
      </c>
      <c r="E3970" t="s">
        <v>3371</v>
      </c>
      <c r="F3970" s="82" t="s">
        <v>2745</v>
      </c>
      <c r="G3970" t="s">
        <v>2310</v>
      </c>
      <c r="H3970" s="82" t="s">
        <v>2746</v>
      </c>
      <c r="I3970" t="s">
        <v>44</v>
      </c>
      <c r="J3970" s="82" t="s">
        <v>45</v>
      </c>
      <c r="K3970" t="s">
        <v>46</v>
      </c>
      <c r="L3970" t="s">
        <v>47</v>
      </c>
      <c r="M3970" s="82" t="s">
        <v>320</v>
      </c>
      <c r="N3970" t="s">
        <v>1074</v>
      </c>
      <c r="O3970" s="82" t="s">
        <v>1208</v>
      </c>
      <c r="P3970" s="82" t="s">
        <v>2572</v>
      </c>
      <c r="Q3970" s="82" t="s">
        <v>2573</v>
      </c>
      <c r="R3970" t="s">
        <v>131</v>
      </c>
      <c r="S3970" s="83">
        <v>0</v>
      </c>
      <c r="T3970" s="83">
        <v>15.5</v>
      </c>
      <c r="U3970" s="83">
        <v>-15.5</v>
      </c>
      <c r="V3970" s="83">
        <v>0</v>
      </c>
      <c r="W3970" s="83">
        <v>0</v>
      </c>
      <c r="X3970" s="83">
        <v>0.11939322903156736</v>
      </c>
      <c r="Y3970">
        <v>0</v>
      </c>
      <c r="Z3970" s="83">
        <v>-1.55</v>
      </c>
      <c r="AA3970" s="83">
        <v>-1.4306067709684327</v>
      </c>
    </row>
    <row r="3971" spans="1:27" x14ac:dyDescent="0.25">
      <c r="A3971" s="82" t="s">
        <v>1529</v>
      </c>
      <c r="B3971" s="82" t="s">
        <v>1529</v>
      </c>
      <c r="C3971" t="s">
        <v>3369</v>
      </c>
      <c r="D3971" s="82" t="s">
        <v>3370</v>
      </c>
      <c r="E3971" t="s">
        <v>3371</v>
      </c>
      <c r="F3971" s="82" t="s">
        <v>2745</v>
      </c>
      <c r="G3971" t="s">
        <v>2310</v>
      </c>
      <c r="H3971" s="82" t="s">
        <v>2746</v>
      </c>
      <c r="I3971" t="s">
        <v>44</v>
      </c>
      <c r="J3971" s="82" t="s">
        <v>45</v>
      </c>
      <c r="K3971" t="s">
        <v>46</v>
      </c>
      <c r="L3971" t="s">
        <v>47</v>
      </c>
      <c r="M3971" s="82" t="s">
        <v>320</v>
      </c>
      <c r="N3971" t="s">
        <v>1074</v>
      </c>
      <c r="O3971" s="82" t="s">
        <v>1075</v>
      </c>
      <c r="P3971" s="82" t="s">
        <v>1209</v>
      </c>
      <c r="Q3971" s="82" t="s">
        <v>1210</v>
      </c>
      <c r="R3971" t="s">
        <v>131</v>
      </c>
      <c r="S3971" s="83">
        <v>0</v>
      </c>
      <c r="T3971" s="83">
        <v>20</v>
      </c>
      <c r="U3971" s="83">
        <v>-20</v>
      </c>
      <c r="V3971" s="83">
        <v>0</v>
      </c>
      <c r="W3971" s="83">
        <v>0</v>
      </c>
      <c r="X3971" s="83">
        <v>0.1540557793955708</v>
      </c>
      <c r="Y3971">
        <v>0</v>
      </c>
      <c r="Z3971" s="83">
        <v>-2</v>
      </c>
      <c r="AA3971" s="83">
        <v>-1.8459442206044292</v>
      </c>
    </row>
    <row r="3972" spans="1:27" x14ac:dyDescent="0.25">
      <c r="A3972" s="82" t="s">
        <v>1529</v>
      </c>
      <c r="B3972" s="82" t="s">
        <v>1529</v>
      </c>
      <c r="C3972" t="s">
        <v>3369</v>
      </c>
      <c r="D3972" s="82" t="s">
        <v>3370</v>
      </c>
      <c r="E3972" t="s">
        <v>3371</v>
      </c>
      <c r="F3972" s="82" t="s">
        <v>2745</v>
      </c>
      <c r="G3972" t="s">
        <v>2310</v>
      </c>
      <c r="H3972" s="82" t="s">
        <v>2746</v>
      </c>
      <c r="I3972" t="s">
        <v>44</v>
      </c>
      <c r="J3972" s="82" t="s">
        <v>45</v>
      </c>
      <c r="K3972" t="s">
        <v>46</v>
      </c>
      <c r="L3972" t="s">
        <v>47</v>
      </c>
      <c r="M3972" s="82" t="s">
        <v>320</v>
      </c>
      <c r="N3972" t="s">
        <v>1074</v>
      </c>
      <c r="O3972" s="82" t="s">
        <v>1075</v>
      </c>
      <c r="P3972" s="82" t="s">
        <v>2495</v>
      </c>
      <c r="Q3972" s="82" t="s">
        <v>2496</v>
      </c>
      <c r="R3972" t="s">
        <v>131</v>
      </c>
      <c r="S3972" s="83">
        <v>0</v>
      </c>
      <c r="T3972" s="83">
        <v>90</v>
      </c>
      <c r="U3972" s="83">
        <v>-90</v>
      </c>
      <c r="V3972" s="83">
        <v>0</v>
      </c>
      <c r="W3972" s="83">
        <v>0</v>
      </c>
      <c r="X3972" s="83">
        <v>0.6932510072800685</v>
      </c>
      <c r="Y3972">
        <v>0</v>
      </c>
      <c r="Z3972" s="83">
        <v>-9</v>
      </c>
      <c r="AA3972" s="83">
        <v>-8.3067489927199318</v>
      </c>
    </row>
    <row r="3973" spans="1:27" x14ac:dyDescent="0.25">
      <c r="A3973" s="82" t="s">
        <v>1529</v>
      </c>
      <c r="B3973" s="82" t="s">
        <v>1529</v>
      </c>
      <c r="C3973" t="s">
        <v>3369</v>
      </c>
      <c r="D3973" s="82" t="s">
        <v>3370</v>
      </c>
      <c r="E3973" t="s">
        <v>3371</v>
      </c>
      <c r="F3973" s="82" t="s">
        <v>2745</v>
      </c>
      <c r="G3973" t="s">
        <v>2310</v>
      </c>
      <c r="H3973" s="82" t="s">
        <v>2746</v>
      </c>
      <c r="I3973" t="s">
        <v>44</v>
      </c>
      <c r="J3973" s="82" t="s">
        <v>45</v>
      </c>
      <c r="K3973" t="s">
        <v>46</v>
      </c>
      <c r="L3973" t="s">
        <v>47</v>
      </c>
      <c r="M3973" s="82" t="s">
        <v>320</v>
      </c>
      <c r="N3973" t="s">
        <v>1074</v>
      </c>
      <c r="O3973" s="82" t="s">
        <v>1075</v>
      </c>
      <c r="P3973" s="82" t="s">
        <v>2682</v>
      </c>
      <c r="Q3973" s="82" t="s">
        <v>2683</v>
      </c>
      <c r="R3973" t="s">
        <v>131</v>
      </c>
      <c r="S3973" s="83">
        <v>10</v>
      </c>
      <c r="T3973" s="83">
        <v>0</v>
      </c>
      <c r="U3973" s="83">
        <v>10</v>
      </c>
      <c r="V3973" s="83">
        <v>0</v>
      </c>
      <c r="W3973" s="83">
        <v>0</v>
      </c>
      <c r="X3973" s="83">
        <v>0</v>
      </c>
      <c r="Y3973">
        <v>0</v>
      </c>
      <c r="Z3973" s="83">
        <v>1</v>
      </c>
      <c r="AA3973" s="83">
        <v>1</v>
      </c>
    </row>
    <row r="3974" spans="1:27" x14ac:dyDescent="0.25">
      <c r="A3974" s="82" t="s">
        <v>1529</v>
      </c>
      <c r="B3974" s="82" t="s">
        <v>1529</v>
      </c>
      <c r="C3974" t="s">
        <v>3369</v>
      </c>
      <c r="D3974" s="82" t="s">
        <v>3370</v>
      </c>
      <c r="E3974" t="s">
        <v>3371</v>
      </c>
      <c r="F3974" s="82" t="s">
        <v>2745</v>
      </c>
      <c r="G3974" t="s">
        <v>2310</v>
      </c>
      <c r="H3974" s="82" t="s">
        <v>2746</v>
      </c>
      <c r="I3974" t="s">
        <v>44</v>
      </c>
      <c r="J3974" s="82" t="s">
        <v>45</v>
      </c>
      <c r="K3974" t="s">
        <v>46</v>
      </c>
      <c r="L3974" t="s">
        <v>47</v>
      </c>
      <c r="M3974" s="82" t="s">
        <v>320</v>
      </c>
      <c r="N3974" t="s">
        <v>1074</v>
      </c>
      <c r="O3974" s="82" t="s">
        <v>1075</v>
      </c>
      <c r="P3974" s="82" t="s">
        <v>3693</v>
      </c>
      <c r="Q3974" s="82" t="s">
        <v>3694</v>
      </c>
      <c r="R3974" t="s">
        <v>131</v>
      </c>
      <c r="S3974" s="83">
        <v>51.75</v>
      </c>
      <c r="T3974" s="83">
        <v>0</v>
      </c>
      <c r="U3974" s="83">
        <v>51.75</v>
      </c>
      <c r="V3974" s="83">
        <v>0</v>
      </c>
      <c r="W3974" s="83">
        <v>0</v>
      </c>
      <c r="X3974" s="83">
        <v>0</v>
      </c>
      <c r="Y3974">
        <v>0</v>
      </c>
      <c r="Z3974" s="83">
        <v>5.1750000000000007</v>
      </c>
      <c r="AA3974" s="83">
        <v>5.1750000000000007</v>
      </c>
    </row>
    <row r="3975" spans="1:27" x14ac:dyDescent="0.25">
      <c r="A3975" s="82" t="s">
        <v>1529</v>
      </c>
      <c r="B3975" s="82" t="s">
        <v>1529</v>
      </c>
      <c r="C3975" t="s">
        <v>3369</v>
      </c>
      <c r="D3975" s="82" t="s">
        <v>3370</v>
      </c>
      <c r="E3975" t="s">
        <v>3371</v>
      </c>
      <c r="F3975" s="82" t="s">
        <v>2745</v>
      </c>
      <c r="G3975" t="s">
        <v>2310</v>
      </c>
      <c r="H3975" s="82" t="s">
        <v>2746</v>
      </c>
      <c r="I3975" t="s">
        <v>44</v>
      </c>
      <c r="J3975" s="82" t="s">
        <v>45</v>
      </c>
      <c r="K3975" t="s">
        <v>46</v>
      </c>
      <c r="L3975" t="s">
        <v>47</v>
      </c>
      <c r="M3975" s="82" t="s">
        <v>320</v>
      </c>
      <c r="N3975" t="s">
        <v>1074</v>
      </c>
      <c r="O3975" s="82" t="s">
        <v>509</v>
      </c>
      <c r="P3975" s="82" t="s">
        <v>2769</v>
      </c>
      <c r="Q3975" s="82" t="s">
        <v>2770</v>
      </c>
      <c r="R3975" t="s">
        <v>131</v>
      </c>
      <c r="S3975" s="83">
        <v>0</v>
      </c>
      <c r="T3975" s="83">
        <v>1095</v>
      </c>
      <c r="U3975" s="83">
        <v>-1095</v>
      </c>
      <c r="V3975" s="83">
        <v>0</v>
      </c>
      <c r="W3975" s="83">
        <v>0</v>
      </c>
      <c r="X3975" s="83">
        <v>8.4345539219075025</v>
      </c>
      <c r="Y3975">
        <v>0</v>
      </c>
      <c r="Z3975" s="83">
        <v>-109.5</v>
      </c>
      <c r="AA3975" s="83">
        <v>-101.06544607809249</v>
      </c>
    </row>
    <row r="3976" spans="1:27" x14ac:dyDescent="0.25">
      <c r="A3976" s="82" t="s">
        <v>1529</v>
      </c>
      <c r="B3976" s="82" t="s">
        <v>1529</v>
      </c>
      <c r="C3976" t="s">
        <v>3369</v>
      </c>
      <c r="D3976" s="82" t="s">
        <v>3370</v>
      </c>
      <c r="E3976" t="s">
        <v>3371</v>
      </c>
      <c r="F3976" s="82" t="s">
        <v>2745</v>
      </c>
      <c r="G3976" t="s">
        <v>2310</v>
      </c>
      <c r="H3976" s="82" t="s">
        <v>2746</v>
      </c>
      <c r="I3976" t="s">
        <v>44</v>
      </c>
      <c r="J3976" s="82" t="s">
        <v>45</v>
      </c>
      <c r="K3976" t="s">
        <v>46</v>
      </c>
      <c r="L3976" t="s">
        <v>47</v>
      </c>
      <c r="M3976" s="82" t="s">
        <v>320</v>
      </c>
      <c r="N3976" t="s">
        <v>800</v>
      </c>
      <c r="O3976" s="82" t="s">
        <v>801</v>
      </c>
      <c r="P3976" s="82" t="s">
        <v>1082</v>
      </c>
      <c r="Q3976" s="82" t="s">
        <v>1083</v>
      </c>
      <c r="R3976" t="s">
        <v>131</v>
      </c>
      <c r="S3976" s="83">
        <v>0</v>
      </c>
      <c r="T3976" s="83">
        <v>45</v>
      </c>
      <c r="U3976" s="83">
        <v>-45</v>
      </c>
      <c r="V3976" s="83">
        <v>0</v>
      </c>
      <c r="W3976" s="83">
        <v>0</v>
      </c>
      <c r="X3976" s="83">
        <v>0.34662550364003425</v>
      </c>
      <c r="Y3976">
        <v>0</v>
      </c>
      <c r="Z3976" s="83">
        <v>-4.5</v>
      </c>
      <c r="AA3976" s="83">
        <v>-4.1533744963599659</v>
      </c>
    </row>
    <row r="3977" spans="1:27" x14ac:dyDescent="0.25">
      <c r="A3977" s="82" t="s">
        <v>1529</v>
      </c>
      <c r="B3977" s="82" t="s">
        <v>1529</v>
      </c>
      <c r="C3977" t="s">
        <v>3369</v>
      </c>
      <c r="D3977" s="82" t="s">
        <v>3370</v>
      </c>
      <c r="E3977" t="s">
        <v>3371</v>
      </c>
      <c r="F3977" s="82" t="s">
        <v>2745</v>
      </c>
      <c r="G3977" t="s">
        <v>2310</v>
      </c>
      <c r="H3977" s="82" t="s">
        <v>2746</v>
      </c>
      <c r="I3977" t="s">
        <v>44</v>
      </c>
      <c r="J3977" s="82" t="s">
        <v>45</v>
      </c>
      <c r="K3977" t="s">
        <v>46</v>
      </c>
      <c r="L3977" t="s">
        <v>47</v>
      </c>
      <c r="M3977" s="82" t="s">
        <v>320</v>
      </c>
      <c r="N3977" t="s">
        <v>800</v>
      </c>
      <c r="O3977" s="82" t="s">
        <v>801</v>
      </c>
      <c r="P3977" s="82" t="s">
        <v>1211</v>
      </c>
      <c r="Q3977" s="82" t="s">
        <v>1085</v>
      </c>
      <c r="R3977" t="s">
        <v>131</v>
      </c>
      <c r="S3977" s="83">
        <v>90</v>
      </c>
      <c r="T3977" s="83">
        <v>360</v>
      </c>
      <c r="U3977" s="83">
        <v>-270</v>
      </c>
      <c r="V3977" s="83">
        <v>0</v>
      </c>
      <c r="W3977" s="83">
        <v>0</v>
      </c>
      <c r="X3977" s="83">
        <v>2.773004029120274</v>
      </c>
      <c r="Y3977">
        <v>0</v>
      </c>
      <c r="Z3977" s="83">
        <v>-27</v>
      </c>
      <c r="AA3977" s="83">
        <v>-24.226995970879727</v>
      </c>
    </row>
    <row r="3978" spans="1:27" x14ac:dyDescent="0.25">
      <c r="A3978" s="82" t="s">
        <v>1529</v>
      </c>
      <c r="B3978" s="82" t="s">
        <v>1529</v>
      </c>
      <c r="C3978" t="s">
        <v>3369</v>
      </c>
      <c r="D3978" s="82" t="s">
        <v>3370</v>
      </c>
      <c r="E3978" t="s">
        <v>3371</v>
      </c>
      <c r="F3978" s="82" t="s">
        <v>2745</v>
      </c>
      <c r="G3978" t="s">
        <v>2310</v>
      </c>
      <c r="H3978" s="82" t="s">
        <v>2746</v>
      </c>
      <c r="I3978" t="s">
        <v>44</v>
      </c>
      <c r="J3978" s="82" t="s">
        <v>45</v>
      </c>
      <c r="K3978" t="s">
        <v>46</v>
      </c>
      <c r="L3978" t="s">
        <v>47</v>
      </c>
      <c r="M3978" s="82" t="s">
        <v>320</v>
      </c>
      <c r="N3978" t="s">
        <v>800</v>
      </c>
      <c r="O3978" s="82" t="s">
        <v>801</v>
      </c>
      <c r="P3978" s="82" t="s">
        <v>802</v>
      </c>
      <c r="Q3978" s="82" t="s">
        <v>803</v>
      </c>
      <c r="R3978" t="s">
        <v>131</v>
      </c>
      <c r="S3978" s="83">
        <v>180.6</v>
      </c>
      <c r="T3978" s="83">
        <v>45</v>
      </c>
      <c r="U3978" s="83">
        <v>135.6</v>
      </c>
      <c r="V3978" s="83">
        <v>0</v>
      </c>
      <c r="W3978" s="83">
        <v>0</v>
      </c>
      <c r="X3978" s="83">
        <v>0.34662550364003425</v>
      </c>
      <c r="Y3978">
        <v>0</v>
      </c>
      <c r="Z3978" s="83">
        <v>13.559999999999999</v>
      </c>
      <c r="AA3978" s="83">
        <v>13.906625503640033</v>
      </c>
    </row>
    <row r="3979" spans="1:27" x14ac:dyDescent="0.25">
      <c r="A3979" s="82" t="s">
        <v>1529</v>
      </c>
      <c r="B3979" s="82" t="s">
        <v>1529</v>
      </c>
      <c r="C3979" t="s">
        <v>3369</v>
      </c>
      <c r="D3979" s="82" t="s">
        <v>3370</v>
      </c>
      <c r="E3979" t="s">
        <v>3371</v>
      </c>
      <c r="F3979" s="82" t="s">
        <v>2745</v>
      </c>
      <c r="G3979" t="s">
        <v>2310</v>
      </c>
      <c r="H3979" s="82" t="s">
        <v>2746</v>
      </c>
      <c r="I3979" t="s">
        <v>44</v>
      </c>
      <c r="J3979" s="82" t="s">
        <v>45</v>
      </c>
      <c r="K3979" t="s">
        <v>57</v>
      </c>
      <c r="L3979" t="s">
        <v>58</v>
      </c>
      <c r="M3979" s="82" t="s">
        <v>712</v>
      </c>
      <c r="N3979" t="s">
        <v>713</v>
      </c>
      <c r="O3979" s="82" t="s">
        <v>714</v>
      </c>
      <c r="P3979" s="82" t="s">
        <v>962</v>
      </c>
      <c r="Q3979" s="82" t="s">
        <v>963</v>
      </c>
      <c r="R3979" t="s">
        <v>131</v>
      </c>
      <c r="S3979" s="83">
        <v>154.5</v>
      </c>
      <c r="T3979" s="83">
        <v>0</v>
      </c>
      <c r="U3979" s="83">
        <v>154.5</v>
      </c>
      <c r="V3979" s="83">
        <v>0</v>
      </c>
      <c r="W3979" s="83">
        <v>0</v>
      </c>
      <c r="X3979" s="83">
        <v>0</v>
      </c>
      <c r="Y3979">
        <v>0</v>
      </c>
      <c r="Z3979" s="83">
        <v>15.450000000000001</v>
      </c>
      <c r="AA3979" s="83">
        <v>15.450000000000001</v>
      </c>
    </row>
    <row r="3980" spans="1:27" x14ac:dyDescent="0.25">
      <c r="A3980" s="82" t="s">
        <v>1529</v>
      </c>
      <c r="B3980" s="82" t="s">
        <v>1529</v>
      </c>
      <c r="C3980" t="s">
        <v>3369</v>
      </c>
      <c r="D3980" s="82" t="s">
        <v>3370</v>
      </c>
      <c r="E3980" t="s">
        <v>3371</v>
      </c>
      <c r="F3980" s="82" t="s">
        <v>2745</v>
      </c>
      <c r="G3980" t="s">
        <v>2310</v>
      </c>
      <c r="H3980" s="82" t="s">
        <v>2746</v>
      </c>
      <c r="I3980" t="s">
        <v>44</v>
      </c>
      <c r="J3980" s="82" t="s">
        <v>45</v>
      </c>
      <c r="K3980" t="s">
        <v>102</v>
      </c>
      <c r="L3980" t="s">
        <v>103</v>
      </c>
      <c r="M3980" s="82" t="s">
        <v>516</v>
      </c>
      <c r="N3980" t="s">
        <v>674</v>
      </c>
      <c r="O3980" s="82" t="s">
        <v>880</v>
      </c>
      <c r="P3980" s="82" t="s">
        <v>881</v>
      </c>
      <c r="Q3980" s="82" t="s">
        <v>882</v>
      </c>
      <c r="R3980" t="s">
        <v>131</v>
      </c>
      <c r="S3980" s="83">
        <v>0</v>
      </c>
      <c r="T3980" s="83">
        <v>27</v>
      </c>
      <c r="U3980" s="83">
        <v>-27</v>
      </c>
      <c r="V3980" s="83">
        <v>0</v>
      </c>
      <c r="W3980" s="83">
        <v>0</v>
      </c>
      <c r="X3980" s="83">
        <v>0.20797530218402058</v>
      </c>
      <c r="Y3980">
        <v>0</v>
      </c>
      <c r="Z3980" s="83">
        <v>-2.7</v>
      </c>
      <c r="AA3980" s="83">
        <v>-2.4920246978159795</v>
      </c>
    </row>
    <row r="3981" spans="1:27" x14ac:dyDescent="0.25">
      <c r="A3981" s="82" t="s">
        <v>1529</v>
      </c>
      <c r="B3981" s="82" t="s">
        <v>1529</v>
      </c>
      <c r="C3981" t="s">
        <v>3369</v>
      </c>
      <c r="D3981" s="82" t="s">
        <v>3370</v>
      </c>
      <c r="E3981" t="s">
        <v>3371</v>
      </c>
      <c r="F3981" s="82" t="s">
        <v>2745</v>
      </c>
      <c r="G3981" t="s">
        <v>2310</v>
      </c>
      <c r="H3981" s="82" t="s">
        <v>2746</v>
      </c>
      <c r="I3981" t="s">
        <v>44</v>
      </c>
      <c r="J3981" s="82" t="s">
        <v>45</v>
      </c>
      <c r="K3981" t="s">
        <v>109</v>
      </c>
      <c r="L3981" t="s">
        <v>110</v>
      </c>
      <c r="M3981" s="82" t="s">
        <v>901</v>
      </c>
      <c r="N3981" t="s">
        <v>902</v>
      </c>
      <c r="O3981" s="82" t="s">
        <v>903</v>
      </c>
      <c r="P3981" s="82" t="s">
        <v>2503</v>
      </c>
      <c r="Q3981" s="82" t="s">
        <v>2504</v>
      </c>
      <c r="R3981" t="s">
        <v>131</v>
      </c>
      <c r="S3981" s="83">
        <v>113.8</v>
      </c>
      <c r="T3981" s="83">
        <v>456.4</v>
      </c>
      <c r="U3981" s="83">
        <v>-342.59999999999997</v>
      </c>
      <c r="V3981" s="83">
        <v>0</v>
      </c>
      <c r="W3981" s="83">
        <v>0</v>
      </c>
      <c r="X3981" s="83">
        <v>3.5155528858069256</v>
      </c>
      <c r="Y3981">
        <v>0</v>
      </c>
      <c r="Z3981" s="83">
        <v>-34.26</v>
      </c>
      <c r="AA3981" s="83">
        <v>-30.744447114193072</v>
      </c>
    </row>
    <row r="3982" spans="1:27" x14ac:dyDescent="0.25">
      <c r="A3982" s="82" t="s">
        <v>1529</v>
      </c>
      <c r="B3982" s="82" t="s">
        <v>1529</v>
      </c>
      <c r="C3982" t="s">
        <v>3372</v>
      </c>
      <c r="D3982" s="82" t="s">
        <v>3373</v>
      </c>
      <c r="E3982" t="s">
        <v>3374</v>
      </c>
      <c r="F3982" s="82" t="s">
        <v>2309</v>
      </c>
      <c r="G3982" t="s">
        <v>2310</v>
      </c>
      <c r="H3982" s="82" t="s">
        <v>2311</v>
      </c>
      <c r="I3982" t="s">
        <v>68</v>
      </c>
      <c r="J3982" s="82" t="s">
        <v>80</v>
      </c>
      <c r="K3982" t="s">
        <v>81</v>
      </c>
      <c r="L3982" t="s">
        <v>82</v>
      </c>
      <c r="M3982" s="82" t="s">
        <v>848</v>
      </c>
      <c r="N3982" t="s">
        <v>3684</v>
      </c>
      <c r="O3982" s="82" t="s">
        <v>1131</v>
      </c>
      <c r="P3982" s="82" t="s">
        <v>1783</v>
      </c>
      <c r="Q3982" s="82" t="s">
        <v>1784</v>
      </c>
      <c r="R3982" t="s">
        <v>131</v>
      </c>
      <c r="S3982" s="83">
        <v>1950</v>
      </c>
      <c r="T3982" s="83">
        <v>3155.9500000000003</v>
      </c>
      <c r="U3982" s="83">
        <v>-1205.9500000000003</v>
      </c>
      <c r="V3982" s="83">
        <v>0</v>
      </c>
      <c r="W3982" s="83">
        <v>0</v>
      </c>
      <c r="X3982" s="83">
        <v>24.309616849172585</v>
      </c>
      <c r="Y3982">
        <v>0</v>
      </c>
      <c r="Z3982" s="83">
        <v>-120.59500000000003</v>
      </c>
      <c r="AA3982" s="83">
        <v>-96.285383150827442</v>
      </c>
    </row>
    <row r="3983" spans="1:27" x14ac:dyDescent="0.25">
      <c r="A3983" s="82" t="s">
        <v>1529</v>
      </c>
      <c r="B3983" s="82" t="s">
        <v>1529</v>
      </c>
      <c r="C3983" t="s">
        <v>3372</v>
      </c>
      <c r="D3983" s="82" t="s">
        <v>3373</v>
      </c>
      <c r="E3983" t="s">
        <v>3374</v>
      </c>
      <c r="F3983" s="82" t="s">
        <v>2309</v>
      </c>
      <c r="G3983" t="s">
        <v>2310</v>
      </c>
      <c r="H3983" s="82" t="s">
        <v>2311</v>
      </c>
      <c r="I3983" t="s">
        <v>68</v>
      </c>
      <c r="J3983" s="82" t="s">
        <v>80</v>
      </c>
      <c r="K3983" t="s">
        <v>81</v>
      </c>
      <c r="L3983" t="s">
        <v>82</v>
      </c>
      <c r="M3983" s="82" t="s">
        <v>848</v>
      </c>
      <c r="N3983" t="s">
        <v>849</v>
      </c>
      <c r="O3983" s="82" t="s">
        <v>850</v>
      </c>
      <c r="P3983" s="82" t="s">
        <v>851</v>
      </c>
      <c r="Q3983" s="82" t="s">
        <v>852</v>
      </c>
      <c r="R3983" t="s">
        <v>131</v>
      </c>
      <c r="S3983" s="83">
        <v>2324.9299999999998</v>
      </c>
      <c r="T3983" s="83">
        <v>734.79</v>
      </c>
      <c r="U3983" s="83">
        <v>1590.14</v>
      </c>
      <c r="V3983" s="83">
        <v>0</v>
      </c>
      <c r="W3983" s="83">
        <v>0</v>
      </c>
      <c r="X3983" s="83">
        <v>5.6599323071035732</v>
      </c>
      <c r="Y3983">
        <v>0</v>
      </c>
      <c r="Z3983" s="83">
        <v>159.01400000000001</v>
      </c>
      <c r="AA3983" s="83">
        <v>164.67393230710357</v>
      </c>
    </row>
    <row r="3984" spans="1:27" x14ac:dyDescent="0.25">
      <c r="A3984" s="82" t="s">
        <v>1529</v>
      </c>
      <c r="B3984" s="82" t="s">
        <v>1529</v>
      </c>
      <c r="C3984" t="s">
        <v>3372</v>
      </c>
      <c r="D3984" s="82" t="s">
        <v>3373</v>
      </c>
      <c r="E3984" t="s">
        <v>3374</v>
      </c>
      <c r="F3984" s="82" t="s">
        <v>2309</v>
      </c>
      <c r="G3984" t="s">
        <v>2310</v>
      </c>
      <c r="H3984" s="82" t="s">
        <v>2311</v>
      </c>
      <c r="I3984" t="s">
        <v>68</v>
      </c>
      <c r="J3984" s="82" t="s">
        <v>80</v>
      </c>
      <c r="K3984" t="s">
        <v>81</v>
      </c>
      <c r="L3984" t="s">
        <v>82</v>
      </c>
      <c r="M3984" s="82" t="s">
        <v>369</v>
      </c>
      <c r="N3984" t="s">
        <v>370</v>
      </c>
      <c r="O3984" s="82" t="s">
        <v>1128</v>
      </c>
      <c r="P3984" s="82" t="s">
        <v>2751</v>
      </c>
      <c r="Q3984" s="82" t="s">
        <v>2752</v>
      </c>
      <c r="R3984" t="s">
        <v>131</v>
      </c>
      <c r="S3984" s="83">
        <v>0</v>
      </c>
      <c r="T3984" s="83">
        <v>867.68</v>
      </c>
      <c r="U3984" s="83">
        <v>-867.68</v>
      </c>
      <c r="V3984" s="83">
        <v>0</v>
      </c>
      <c r="W3984" s="83">
        <v>0</v>
      </c>
      <c r="X3984" s="83">
        <v>6.683555933297443</v>
      </c>
      <c r="Y3984">
        <v>0</v>
      </c>
      <c r="Z3984" s="83">
        <v>-86.768000000000001</v>
      </c>
      <c r="AA3984" s="83">
        <v>-80.084444066702559</v>
      </c>
    </row>
    <row r="3985" spans="1:27" x14ac:dyDescent="0.25">
      <c r="A3985" s="82" t="s">
        <v>1529</v>
      </c>
      <c r="B3985" s="82" t="s">
        <v>1529</v>
      </c>
      <c r="C3985" t="s">
        <v>3372</v>
      </c>
      <c r="D3985" s="82" t="s">
        <v>3373</v>
      </c>
      <c r="E3985" t="s">
        <v>3374</v>
      </c>
      <c r="F3985" s="82" t="s">
        <v>2309</v>
      </c>
      <c r="G3985" t="s">
        <v>2310</v>
      </c>
      <c r="H3985" s="82" t="s">
        <v>2311</v>
      </c>
      <c r="I3985" t="s">
        <v>68</v>
      </c>
      <c r="J3985" s="82" t="s">
        <v>80</v>
      </c>
      <c r="K3985" t="s">
        <v>81</v>
      </c>
      <c r="L3985" t="s">
        <v>82</v>
      </c>
      <c r="M3985" s="82" t="s">
        <v>369</v>
      </c>
      <c r="N3985" t="s">
        <v>370</v>
      </c>
      <c r="O3985" s="82" t="s">
        <v>1128</v>
      </c>
      <c r="P3985" s="82" t="s">
        <v>3676</v>
      </c>
      <c r="Q3985" s="82" t="s">
        <v>3677</v>
      </c>
      <c r="R3985" t="s">
        <v>131</v>
      </c>
      <c r="S3985" s="83">
        <v>310</v>
      </c>
      <c r="T3985" s="83">
        <v>493.78</v>
      </c>
      <c r="U3985" s="83">
        <v>-183.77999999999997</v>
      </c>
      <c r="V3985" s="83">
        <v>0</v>
      </c>
      <c r="W3985" s="83">
        <v>0</v>
      </c>
      <c r="X3985" s="83">
        <v>3.8034831374972469</v>
      </c>
      <c r="Y3985">
        <v>0</v>
      </c>
      <c r="Z3985" s="83">
        <v>-18.378</v>
      </c>
      <c r="AA3985" s="83">
        <v>-14.574516862502755</v>
      </c>
    </row>
    <row r="3986" spans="1:27" x14ac:dyDescent="0.25">
      <c r="A3986" s="82" t="s">
        <v>1529</v>
      </c>
      <c r="B3986" s="82" t="s">
        <v>1529</v>
      </c>
      <c r="C3986" t="s">
        <v>3372</v>
      </c>
      <c r="D3986" s="82" t="s">
        <v>3373</v>
      </c>
      <c r="E3986" t="s">
        <v>3374</v>
      </c>
      <c r="F3986" s="82" t="s">
        <v>2309</v>
      </c>
      <c r="G3986" t="s">
        <v>2310</v>
      </c>
      <c r="H3986" s="82" t="s">
        <v>2311</v>
      </c>
      <c r="I3986" t="s">
        <v>68</v>
      </c>
      <c r="J3986" s="82" t="s">
        <v>80</v>
      </c>
      <c r="K3986" t="s">
        <v>81</v>
      </c>
      <c r="L3986" t="s">
        <v>82</v>
      </c>
      <c r="M3986" s="82" t="s">
        <v>369</v>
      </c>
      <c r="N3986" t="s">
        <v>370</v>
      </c>
      <c r="O3986" s="82" t="s">
        <v>637</v>
      </c>
      <c r="P3986" s="82" t="s">
        <v>638</v>
      </c>
      <c r="Q3986" s="82" t="s">
        <v>639</v>
      </c>
      <c r="R3986" t="s">
        <v>131</v>
      </c>
      <c r="S3986" s="83">
        <v>80</v>
      </c>
      <c r="T3986" s="83">
        <v>0</v>
      </c>
      <c r="U3986" s="83">
        <v>80</v>
      </c>
      <c r="V3986" s="83">
        <v>0</v>
      </c>
      <c r="W3986" s="83">
        <v>0</v>
      </c>
      <c r="X3986" s="83">
        <v>0</v>
      </c>
      <c r="Y3986">
        <v>0</v>
      </c>
      <c r="Z3986" s="83">
        <v>8</v>
      </c>
      <c r="AA3986" s="83">
        <v>8</v>
      </c>
    </row>
    <row r="3987" spans="1:27" x14ac:dyDescent="0.25">
      <c r="A3987" s="82" t="s">
        <v>1529</v>
      </c>
      <c r="B3987" s="82" t="s">
        <v>1529</v>
      </c>
      <c r="C3987" t="s">
        <v>3372</v>
      </c>
      <c r="D3987" s="82" t="s">
        <v>3373</v>
      </c>
      <c r="E3987" t="s">
        <v>3374</v>
      </c>
      <c r="F3987" s="82" t="s">
        <v>2309</v>
      </c>
      <c r="G3987" t="s">
        <v>2310</v>
      </c>
      <c r="H3987" s="82" t="s">
        <v>2311</v>
      </c>
      <c r="I3987" t="s">
        <v>68</v>
      </c>
      <c r="J3987" s="82" t="s">
        <v>80</v>
      </c>
      <c r="K3987" t="s">
        <v>81</v>
      </c>
      <c r="L3987" t="s">
        <v>82</v>
      </c>
      <c r="M3987" s="82" t="s">
        <v>984</v>
      </c>
      <c r="N3987" t="s">
        <v>1140</v>
      </c>
      <c r="O3987" s="82" t="s">
        <v>1141</v>
      </c>
      <c r="P3987" s="82" t="s">
        <v>1142</v>
      </c>
      <c r="Q3987" s="82" t="s">
        <v>1143</v>
      </c>
      <c r="R3987" t="s">
        <v>131</v>
      </c>
      <c r="S3987" s="83">
        <v>737</v>
      </c>
      <c r="T3987" s="83">
        <v>0</v>
      </c>
      <c r="U3987" s="83">
        <v>737</v>
      </c>
      <c r="V3987" s="83">
        <v>0</v>
      </c>
      <c r="W3987" s="83">
        <v>0</v>
      </c>
      <c r="X3987" s="83">
        <v>0</v>
      </c>
      <c r="Y3987">
        <v>0</v>
      </c>
      <c r="Z3987" s="83">
        <v>73.7</v>
      </c>
      <c r="AA3987" s="83">
        <v>73.7</v>
      </c>
    </row>
    <row r="3988" spans="1:27" x14ac:dyDescent="0.25">
      <c r="A3988" s="82" t="s">
        <v>1529</v>
      </c>
      <c r="B3988" s="82" t="s">
        <v>1529</v>
      </c>
      <c r="C3988" t="s">
        <v>3372</v>
      </c>
      <c r="D3988" s="82" t="s">
        <v>3373</v>
      </c>
      <c r="E3988" t="s">
        <v>3374</v>
      </c>
      <c r="F3988" s="82" t="s">
        <v>2309</v>
      </c>
      <c r="G3988" t="s">
        <v>2310</v>
      </c>
      <c r="H3988" s="82" t="s">
        <v>2311</v>
      </c>
      <c r="I3988" t="s">
        <v>68</v>
      </c>
      <c r="J3988" s="82" t="s">
        <v>80</v>
      </c>
      <c r="K3988" t="s">
        <v>81</v>
      </c>
      <c r="L3988" t="s">
        <v>82</v>
      </c>
      <c r="M3988" s="82" t="s">
        <v>984</v>
      </c>
      <c r="N3988" t="s">
        <v>998</v>
      </c>
      <c r="O3988" s="82" t="s">
        <v>1432</v>
      </c>
      <c r="P3988" s="82" t="s">
        <v>2088</v>
      </c>
      <c r="Q3988" s="82" t="s">
        <v>2089</v>
      </c>
      <c r="R3988" t="s">
        <v>131</v>
      </c>
      <c r="S3988" s="83">
        <v>380</v>
      </c>
      <c r="T3988" s="83">
        <v>0</v>
      </c>
      <c r="U3988" s="83">
        <v>380</v>
      </c>
      <c r="V3988" s="83">
        <v>0</v>
      </c>
      <c r="W3988" s="83">
        <v>0</v>
      </c>
      <c r="X3988" s="83">
        <v>0</v>
      </c>
      <c r="Y3988">
        <v>0</v>
      </c>
      <c r="Z3988" s="83">
        <v>38</v>
      </c>
      <c r="AA3988" s="83">
        <v>38</v>
      </c>
    </row>
    <row r="3989" spans="1:27" x14ac:dyDescent="0.25">
      <c r="A3989" s="82" t="s">
        <v>1529</v>
      </c>
      <c r="B3989" s="82" t="s">
        <v>1529</v>
      </c>
      <c r="C3989" t="s">
        <v>3372</v>
      </c>
      <c r="D3989" s="82" t="s">
        <v>3373</v>
      </c>
      <c r="E3989" t="s">
        <v>3374</v>
      </c>
      <c r="F3989" s="82" t="s">
        <v>2309</v>
      </c>
      <c r="G3989" t="s">
        <v>2310</v>
      </c>
      <c r="H3989" s="82" t="s">
        <v>2311</v>
      </c>
      <c r="I3989" t="s">
        <v>68</v>
      </c>
      <c r="J3989" s="82" t="s">
        <v>80</v>
      </c>
      <c r="K3989" t="s">
        <v>81</v>
      </c>
      <c r="L3989" t="s">
        <v>82</v>
      </c>
      <c r="M3989" s="82" t="s">
        <v>984</v>
      </c>
      <c r="N3989" t="s">
        <v>998</v>
      </c>
      <c r="O3989" s="82" t="s">
        <v>1432</v>
      </c>
      <c r="P3989" s="82" t="s">
        <v>4086</v>
      </c>
      <c r="Q3989" s="82" t="s">
        <v>4087</v>
      </c>
      <c r="R3989" t="s">
        <v>131</v>
      </c>
      <c r="S3989" s="83">
        <v>50</v>
      </c>
      <c r="T3989" s="83">
        <v>0</v>
      </c>
      <c r="U3989" s="83">
        <v>50</v>
      </c>
      <c r="V3989" s="83">
        <v>0</v>
      </c>
      <c r="W3989" s="83">
        <v>0</v>
      </c>
      <c r="X3989" s="83">
        <v>0</v>
      </c>
      <c r="Y3989">
        <v>0</v>
      </c>
      <c r="Z3989" s="83">
        <v>5</v>
      </c>
      <c r="AA3989" s="83">
        <v>5</v>
      </c>
    </row>
    <row r="3990" spans="1:27" x14ac:dyDescent="0.25">
      <c r="A3990" s="82" t="s">
        <v>1529</v>
      </c>
      <c r="B3990" s="82" t="s">
        <v>1529</v>
      </c>
      <c r="C3990" t="s">
        <v>3372</v>
      </c>
      <c r="D3990" s="82" t="s">
        <v>3373</v>
      </c>
      <c r="E3990" t="s">
        <v>3374</v>
      </c>
      <c r="F3990" s="82" t="s">
        <v>2309</v>
      </c>
      <c r="G3990" t="s">
        <v>2310</v>
      </c>
      <c r="H3990" s="82" t="s">
        <v>2311</v>
      </c>
      <c r="I3990" t="s">
        <v>68</v>
      </c>
      <c r="J3990" s="82" t="s">
        <v>80</v>
      </c>
      <c r="K3990" t="s">
        <v>81</v>
      </c>
      <c r="L3990" t="s">
        <v>82</v>
      </c>
      <c r="M3990" s="82" t="s">
        <v>984</v>
      </c>
      <c r="N3990" t="s">
        <v>998</v>
      </c>
      <c r="O3990" s="82" t="s">
        <v>1138</v>
      </c>
      <c r="P3990" s="82" t="s">
        <v>1139</v>
      </c>
      <c r="Q3990" s="82" t="s">
        <v>1791</v>
      </c>
      <c r="R3990" t="s">
        <v>131</v>
      </c>
      <c r="S3990" s="83">
        <v>4260</v>
      </c>
      <c r="T3990" s="83">
        <v>0</v>
      </c>
      <c r="U3990" s="83">
        <v>4260</v>
      </c>
      <c r="V3990" s="83">
        <v>0</v>
      </c>
      <c r="W3990" s="83">
        <v>0</v>
      </c>
      <c r="X3990" s="83">
        <v>0</v>
      </c>
      <c r="Y3990">
        <v>0</v>
      </c>
      <c r="Z3990" s="83">
        <v>426</v>
      </c>
      <c r="AA3990" s="83">
        <v>426</v>
      </c>
    </row>
    <row r="3991" spans="1:27" x14ac:dyDescent="0.25">
      <c r="A3991" s="82" t="s">
        <v>1529</v>
      </c>
      <c r="B3991" s="82" t="s">
        <v>1529</v>
      </c>
      <c r="C3991" t="s">
        <v>3372</v>
      </c>
      <c r="D3991" s="82" t="s">
        <v>3373</v>
      </c>
      <c r="E3991" t="s">
        <v>3374</v>
      </c>
      <c r="F3991" s="82" t="s">
        <v>2309</v>
      </c>
      <c r="G3991" t="s">
        <v>2310</v>
      </c>
      <c r="H3991" s="82" t="s">
        <v>2311</v>
      </c>
      <c r="I3991" t="s">
        <v>68</v>
      </c>
      <c r="J3991" s="82" t="s">
        <v>80</v>
      </c>
      <c r="K3991" t="s">
        <v>83</v>
      </c>
      <c r="L3991" t="s">
        <v>82</v>
      </c>
      <c r="M3991" s="82" t="s">
        <v>214</v>
      </c>
      <c r="N3991" t="s">
        <v>215</v>
      </c>
      <c r="O3991" s="82" t="s">
        <v>414</v>
      </c>
      <c r="P3991" s="82" t="s">
        <v>3381</v>
      </c>
      <c r="Q3991" s="82" t="s">
        <v>416</v>
      </c>
      <c r="R3991" t="s">
        <v>72</v>
      </c>
      <c r="S3991" s="83">
        <v>120</v>
      </c>
      <c r="T3991" s="83">
        <v>0</v>
      </c>
      <c r="U3991" s="83">
        <v>120</v>
      </c>
      <c r="V3991" s="83">
        <v>0</v>
      </c>
      <c r="W3991" s="83">
        <v>0</v>
      </c>
      <c r="X3991" s="83">
        <v>0</v>
      </c>
      <c r="Y3991">
        <v>0</v>
      </c>
      <c r="Z3991" s="83">
        <v>12</v>
      </c>
      <c r="AA3991" s="83">
        <v>12</v>
      </c>
    </row>
    <row r="3992" spans="1:27" x14ac:dyDescent="0.25">
      <c r="A3992" s="82" t="s">
        <v>1529</v>
      </c>
      <c r="B3992" s="82" t="s">
        <v>1529</v>
      </c>
      <c r="C3992" t="s">
        <v>3372</v>
      </c>
      <c r="D3992" s="82" t="s">
        <v>3373</v>
      </c>
      <c r="E3992" t="s">
        <v>3374</v>
      </c>
      <c r="F3992" s="82" t="s">
        <v>2309</v>
      </c>
      <c r="G3992" t="s">
        <v>2310</v>
      </c>
      <c r="H3992" s="82" t="s">
        <v>2311</v>
      </c>
      <c r="I3992" t="s">
        <v>68</v>
      </c>
      <c r="J3992" s="82" t="s">
        <v>80</v>
      </c>
      <c r="K3992" t="s">
        <v>83</v>
      </c>
      <c r="L3992" t="s">
        <v>82</v>
      </c>
      <c r="M3992" s="82" t="s">
        <v>214</v>
      </c>
      <c r="N3992" t="s">
        <v>906</v>
      </c>
      <c r="O3992" s="82" t="s">
        <v>906</v>
      </c>
      <c r="P3992" s="82" t="s">
        <v>2413</v>
      </c>
      <c r="Q3992" s="82" t="s">
        <v>909</v>
      </c>
      <c r="R3992" t="s">
        <v>72</v>
      </c>
      <c r="S3992" s="83">
        <v>2800</v>
      </c>
      <c r="T3992" s="83">
        <v>1521.3</v>
      </c>
      <c r="U3992" s="83">
        <v>1278.6999999999998</v>
      </c>
      <c r="V3992" s="83">
        <v>0</v>
      </c>
      <c r="W3992" s="83">
        <v>0</v>
      </c>
      <c r="X3992" s="83">
        <v>11.718252859724092</v>
      </c>
      <c r="Y3992">
        <v>0</v>
      </c>
      <c r="Z3992" s="83">
        <v>127.87</v>
      </c>
      <c r="AA3992" s="83">
        <v>139.58825285972409</v>
      </c>
    </row>
    <row r="3993" spans="1:27" x14ac:dyDescent="0.25">
      <c r="A3993" s="82" t="s">
        <v>1529</v>
      </c>
      <c r="B3993" s="82" t="s">
        <v>1529</v>
      </c>
      <c r="C3993" t="s">
        <v>3372</v>
      </c>
      <c r="D3993" s="82" t="s">
        <v>3373</v>
      </c>
      <c r="E3993" t="s">
        <v>3374</v>
      </c>
      <c r="F3993" s="82" t="s">
        <v>2309</v>
      </c>
      <c r="G3993" t="s">
        <v>2310</v>
      </c>
      <c r="H3993" s="82" t="s">
        <v>2311</v>
      </c>
      <c r="I3993" t="s">
        <v>68</v>
      </c>
      <c r="J3993" s="82" t="s">
        <v>80</v>
      </c>
      <c r="K3993" t="s">
        <v>83</v>
      </c>
      <c r="L3993" t="s">
        <v>82</v>
      </c>
      <c r="M3993" s="82" t="s">
        <v>214</v>
      </c>
      <c r="N3993" t="s">
        <v>906</v>
      </c>
      <c r="O3993" s="82" t="s">
        <v>906</v>
      </c>
      <c r="P3993" s="82" t="s">
        <v>2644</v>
      </c>
      <c r="Q3993" s="82" t="s">
        <v>907</v>
      </c>
      <c r="R3993" t="s">
        <v>72</v>
      </c>
      <c r="S3993" s="83">
        <v>650</v>
      </c>
      <c r="T3993" s="83">
        <v>0</v>
      </c>
      <c r="U3993" s="83">
        <v>650</v>
      </c>
      <c r="V3993" s="83">
        <v>0</v>
      </c>
      <c r="W3993" s="83">
        <v>0</v>
      </c>
      <c r="X3993" s="83">
        <v>0</v>
      </c>
      <c r="Y3993">
        <v>0</v>
      </c>
      <c r="Z3993" s="83">
        <v>65</v>
      </c>
      <c r="AA3993" s="83">
        <v>65</v>
      </c>
    </row>
    <row r="3994" spans="1:27" x14ac:dyDescent="0.25">
      <c r="A3994" s="82" t="s">
        <v>1529</v>
      </c>
      <c r="B3994" s="82" t="s">
        <v>1529</v>
      </c>
      <c r="C3994" t="s">
        <v>3372</v>
      </c>
      <c r="D3994" s="82" t="s">
        <v>3373</v>
      </c>
      <c r="E3994" t="s">
        <v>3374</v>
      </c>
      <c r="F3994" s="82" t="s">
        <v>2309</v>
      </c>
      <c r="G3994" t="s">
        <v>2310</v>
      </c>
      <c r="H3994" s="82" t="s">
        <v>2311</v>
      </c>
      <c r="I3994" t="s">
        <v>68</v>
      </c>
      <c r="J3994" s="82" t="s">
        <v>80</v>
      </c>
      <c r="K3994" t="s">
        <v>83</v>
      </c>
      <c r="L3994" t="s">
        <v>82</v>
      </c>
      <c r="M3994" s="82" t="s">
        <v>214</v>
      </c>
      <c r="N3994" t="s">
        <v>906</v>
      </c>
      <c r="O3994" s="82" t="s">
        <v>906</v>
      </c>
      <c r="P3994" s="82" t="s">
        <v>908</v>
      </c>
      <c r="Q3994" s="82" t="s">
        <v>909</v>
      </c>
      <c r="R3994" t="s">
        <v>72</v>
      </c>
      <c r="S3994" s="83">
        <v>3400</v>
      </c>
      <c r="T3994" s="83">
        <v>3042.61</v>
      </c>
      <c r="U3994" s="83">
        <v>357.38999999999987</v>
      </c>
      <c r="V3994" s="83">
        <v>0</v>
      </c>
      <c r="W3994" s="83">
        <v>0</v>
      </c>
      <c r="X3994" s="83">
        <v>23.436582747337884</v>
      </c>
      <c r="Y3994">
        <v>0</v>
      </c>
      <c r="Z3994" s="83">
        <v>35.738999999999976</v>
      </c>
      <c r="AA3994" s="83">
        <v>59.175582747337842</v>
      </c>
    </row>
    <row r="3995" spans="1:27" x14ac:dyDescent="0.25">
      <c r="A3995" s="82" t="s">
        <v>1529</v>
      </c>
      <c r="B3995" s="82" t="s">
        <v>1529</v>
      </c>
      <c r="C3995" t="s">
        <v>3372</v>
      </c>
      <c r="D3995" s="82" t="s">
        <v>3373</v>
      </c>
      <c r="E3995" t="s">
        <v>3374</v>
      </c>
      <c r="F3995" s="82" t="s">
        <v>2309</v>
      </c>
      <c r="G3995" t="s">
        <v>2310</v>
      </c>
      <c r="H3995" s="82" t="s">
        <v>2311</v>
      </c>
      <c r="I3995" t="s">
        <v>68</v>
      </c>
      <c r="J3995" s="82" t="s">
        <v>80</v>
      </c>
      <c r="K3995" t="s">
        <v>83</v>
      </c>
      <c r="L3995" t="s">
        <v>82</v>
      </c>
      <c r="M3995" s="82" t="s">
        <v>210</v>
      </c>
      <c r="N3995" t="s">
        <v>211</v>
      </c>
      <c r="O3995" s="82" t="s">
        <v>212</v>
      </c>
      <c r="P3995" s="82" t="s">
        <v>213</v>
      </c>
      <c r="Q3995" s="82" t="s">
        <v>3705</v>
      </c>
      <c r="R3995" t="s">
        <v>72</v>
      </c>
      <c r="S3995" s="83">
        <v>2243.12</v>
      </c>
      <c r="T3995" s="83">
        <v>1633.35</v>
      </c>
      <c r="U3995" s="83">
        <v>609.77</v>
      </c>
      <c r="V3995" s="83">
        <v>0</v>
      </c>
      <c r="W3995" s="83">
        <v>0</v>
      </c>
      <c r="X3995" s="83">
        <v>12.581350363787777</v>
      </c>
      <c r="Y3995">
        <v>0</v>
      </c>
      <c r="Z3995" s="83">
        <v>60.977000000000004</v>
      </c>
      <c r="AA3995" s="83">
        <v>73.558350363787781</v>
      </c>
    </row>
    <row r="3996" spans="1:27" x14ac:dyDescent="0.25">
      <c r="A3996" s="82" t="s">
        <v>1529</v>
      </c>
      <c r="B3996" s="82" t="s">
        <v>1529</v>
      </c>
      <c r="C3996" t="s">
        <v>3372</v>
      </c>
      <c r="D3996" s="82" t="s">
        <v>3373</v>
      </c>
      <c r="E3996" t="s">
        <v>3374</v>
      </c>
      <c r="F3996" s="82" t="s">
        <v>2309</v>
      </c>
      <c r="G3996" t="s">
        <v>2310</v>
      </c>
      <c r="H3996" s="82" t="s">
        <v>2311</v>
      </c>
      <c r="I3996" t="s">
        <v>68</v>
      </c>
      <c r="J3996" s="82" t="s">
        <v>80</v>
      </c>
      <c r="K3996" t="s">
        <v>83</v>
      </c>
      <c r="L3996" t="s">
        <v>82</v>
      </c>
      <c r="M3996" s="82" t="s">
        <v>910</v>
      </c>
      <c r="N3996" t="s">
        <v>1982</v>
      </c>
      <c r="O3996" s="82" t="s">
        <v>2131</v>
      </c>
      <c r="P3996" s="82" t="s">
        <v>2132</v>
      </c>
      <c r="Q3996" s="82" t="s">
        <v>2133</v>
      </c>
      <c r="R3996" t="s">
        <v>72</v>
      </c>
      <c r="S3996" s="83">
        <v>0</v>
      </c>
      <c r="T3996" s="83">
        <v>7408.8</v>
      </c>
      <c r="U3996" s="83">
        <v>-7408.8</v>
      </c>
      <c r="V3996" s="83">
        <v>0</v>
      </c>
      <c r="W3996" s="83">
        <v>0</v>
      </c>
      <c r="X3996" s="83">
        <v>57.068422919295251</v>
      </c>
      <c r="Y3996">
        <v>0</v>
      </c>
      <c r="Z3996" s="83">
        <v>-740.88000000000011</v>
      </c>
      <c r="AA3996" s="83">
        <v>-683.81157708070486</v>
      </c>
    </row>
    <row r="3997" spans="1:27" x14ac:dyDescent="0.25">
      <c r="A3997" s="82" t="s">
        <v>1529</v>
      </c>
      <c r="B3997" s="82" t="s">
        <v>1529</v>
      </c>
      <c r="C3997" t="s">
        <v>3372</v>
      </c>
      <c r="D3997" s="82" t="s">
        <v>3373</v>
      </c>
      <c r="E3997" t="s">
        <v>3374</v>
      </c>
      <c r="F3997" s="82" t="s">
        <v>2309</v>
      </c>
      <c r="G3997" t="s">
        <v>2310</v>
      </c>
      <c r="H3997" s="82" t="s">
        <v>2311</v>
      </c>
      <c r="I3997" t="s">
        <v>68</v>
      </c>
      <c r="J3997" s="82" t="s">
        <v>80</v>
      </c>
      <c r="K3997" t="s">
        <v>86</v>
      </c>
      <c r="L3997" t="s">
        <v>87</v>
      </c>
      <c r="M3997" s="82" t="s">
        <v>587</v>
      </c>
      <c r="N3997" t="s">
        <v>588</v>
      </c>
      <c r="O3997" s="82" t="s">
        <v>588</v>
      </c>
      <c r="P3997" s="82" t="s">
        <v>2593</v>
      </c>
      <c r="Q3997" s="82" t="s">
        <v>2594</v>
      </c>
      <c r="R3997" t="s">
        <v>72</v>
      </c>
      <c r="S3997" s="83">
        <v>0</v>
      </c>
      <c r="T3997" s="83">
        <v>6390</v>
      </c>
      <c r="U3997" s="83">
        <v>-6390</v>
      </c>
      <c r="V3997" s="83">
        <v>0</v>
      </c>
      <c r="W3997" s="83">
        <v>0</v>
      </c>
      <c r="X3997" s="83">
        <v>49.220821516884868</v>
      </c>
      <c r="Y3997">
        <v>0</v>
      </c>
      <c r="Z3997" s="83">
        <v>-639</v>
      </c>
      <c r="AA3997" s="83">
        <v>-589.77917848311517</v>
      </c>
    </row>
    <row r="3998" spans="1:27" x14ac:dyDescent="0.25">
      <c r="A3998" s="82" t="s">
        <v>1529</v>
      </c>
      <c r="B3998" s="82" t="s">
        <v>1529</v>
      </c>
      <c r="C3998" t="s">
        <v>3372</v>
      </c>
      <c r="D3998" s="82" t="s">
        <v>3373</v>
      </c>
      <c r="E3998" t="s">
        <v>3374</v>
      </c>
      <c r="F3998" s="82" t="s">
        <v>2309</v>
      </c>
      <c r="G3998" t="s">
        <v>2310</v>
      </c>
      <c r="H3998" s="82" t="s">
        <v>2311</v>
      </c>
      <c r="I3998" t="s">
        <v>68</v>
      </c>
      <c r="J3998" s="82" t="s">
        <v>80</v>
      </c>
      <c r="K3998" t="s">
        <v>86</v>
      </c>
      <c r="L3998" t="s">
        <v>87</v>
      </c>
      <c r="M3998" s="82" t="s">
        <v>2085</v>
      </c>
      <c r="N3998" t="s">
        <v>4096</v>
      </c>
      <c r="O3998" s="82" t="s">
        <v>4096</v>
      </c>
      <c r="P3998" s="82" t="s">
        <v>3382</v>
      </c>
      <c r="Q3998" s="82" t="s">
        <v>2087</v>
      </c>
      <c r="R3998" t="s">
        <v>72</v>
      </c>
      <c r="S3998" s="83">
        <v>1273.4000000000001</v>
      </c>
      <c r="T3998" s="83">
        <v>2425.5</v>
      </c>
      <c r="U3998" s="83">
        <v>-1152.0999999999999</v>
      </c>
      <c r="V3998" s="83">
        <v>0</v>
      </c>
      <c r="W3998" s="83">
        <v>0</v>
      </c>
      <c r="X3998" s="83">
        <v>18.683114646197851</v>
      </c>
      <c r="Y3998">
        <v>0</v>
      </c>
      <c r="Z3998" s="83">
        <v>-115.21</v>
      </c>
      <c r="AA3998" s="83">
        <v>-96.526885353802143</v>
      </c>
    </row>
    <row r="3999" spans="1:27" x14ac:dyDescent="0.25">
      <c r="A3999" s="82" t="s">
        <v>1529</v>
      </c>
      <c r="B3999" s="82" t="s">
        <v>1529</v>
      </c>
      <c r="C3999" t="s">
        <v>3372</v>
      </c>
      <c r="D3999" s="82" t="s">
        <v>3373</v>
      </c>
      <c r="E3999" t="s">
        <v>3374</v>
      </c>
      <c r="F3999" s="82" t="s">
        <v>2309</v>
      </c>
      <c r="G3999" t="s">
        <v>2310</v>
      </c>
      <c r="H3999" s="82" t="s">
        <v>2311</v>
      </c>
      <c r="I3999" t="s">
        <v>68</v>
      </c>
      <c r="J3999" s="82" t="s">
        <v>80</v>
      </c>
      <c r="K3999" t="s">
        <v>86</v>
      </c>
      <c r="L3999" t="s">
        <v>87</v>
      </c>
      <c r="M3999" s="82" t="s">
        <v>2085</v>
      </c>
      <c r="N3999" t="s">
        <v>4096</v>
      </c>
      <c r="O3999" s="82" t="s">
        <v>4096</v>
      </c>
      <c r="P3999" s="82" t="s">
        <v>2086</v>
      </c>
      <c r="Q3999" s="82" t="s">
        <v>2087</v>
      </c>
      <c r="R3999" t="s">
        <v>72</v>
      </c>
      <c r="S3999" s="83">
        <v>1273.4000000000001</v>
      </c>
      <c r="T3999" s="83">
        <v>0</v>
      </c>
      <c r="U3999" s="83">
        <v>1273.4000000000001</v>
      </c>
      <c r="V3999" s="83">
        <v>0</v>
      </c>
      <c r="W3999" s="83">
        <v>0</v>
      </c>
      <c r="X3999" s="83">
        <v>0</v>
      </c>
      <c r="Y3999">
        <v>0</v>
      </c>
      <c r="Z3999" s="83">
        <v>127.34000000000002</v>
      </c>
      <c r="AA3999" s="83">
        <v>127.34000000000002</v>
      </c>
    </row>
    <row r="4000" spans="1:27" x14ac:dyDescent="0.25">
      <c r="A4000" s="82" t="s">
        <v>1529</v>
      </c>
      <c r="B4000" s="82" t="s">
        <v>1529</v>
      </c>
      <c r="C4000" t="s">
        <v>3372</v>
      </c>
      <c r="D4000" s="82" t="s">
        <v>3373</v>
      </c>
      <c r="E4000" t="s">
        <v>3374</v>
      </c>
      <c r="F4000" s="82" t="s">
        <v>2309</v>
      </c>
      <c r="G4000" t="s">
        <v>2310</v>
      </c>
      <c r="H4000" s="82" t="s">
        <v>2311</v>
      </c>
      <c r="I4000" t="s">
        <v>68</v>
      </c>
      <c r="J4000" s="82" t="s">
        <v>80</v>
      </c>
      <c r="K4000" t="s">
        <v>86</v>
      </c>
      <c r="L4000" t="s">
        <v>87</v>
      </c>
      <c r="M4000" s="82" t="s">
        <v>2085</v>
      </c>
      <c r="N4000" t="s">
        <v>4096</v>
      </c>
      <c r="O4000" s="82" t="s">
        <v>4096</v>
      </c>
      <c r="P4000" s="82" t="s">
        <v>3383</v>
      </c>
      <c r="Q4000" s="82" t="s">
        <v>3384</v>
      </c>
      <c r="R4000" t="s">
        <v>72</v>
      </c>
      <c r="S4000" s="83">
        <v>5093.6000000000004</v>
      </c>
      <c r="T4000" s="83">
        <v>2425.5</v>
      </c>
      <c r="U4000" s="83">
        <v>2668.1000000000004</v>
      </c>
      <c r="V4000" s="83">
        <v>0</v>
      </c>
      <c r="W4000" s="83">
        <v>0</v>
      </c>
      <c r="X4000" s="83">
        <v>18.683114646197851</v>
      </c>
      <c r="Y4000">
        <v>0</v>
      </c>
      <c r="Z4000" s="83">
        <v>266.81000000000006</v>
      </c>
      <c r="AA4000" s="83">
        <v>285.49311464619791</v>
      </c>
    </row>
    <row r="4001" spans="1:27" x14ac:dyDescent="0.25">
      <c r="A4001" s="82" t="s">
        <v>1529</v>
      </c>
      <c r="B4001" s="82" t="s">
        <v>1529</v>
      </c>
      <c r="C4001" t="s">
        <v>3372</v>
      </c>
      <c r="D4001" s="82" t="s">
        <v>3373</v>
      </c>
      <c r="E4001" t="s">
        <v>3374</v>
      </c>
      <c r="F4001" s="82" t="s">
        <v>2309</v>
      </c>
      <c r="G4001" t="s">
        <v>2310</v>
      </c>
      <c r="H4001" s="82" t="s">
        <v>2311</v>
      </c>
      <c r="I4001" t="s">
        <v>68</v>
      </c>
      <c r="J4001" s="82" t="s">
        <v>80</v>
      </c>
      <c r="K4001" t="s">
        <v>86</v>
      </c>
      <c r="L4001" t="s">
        <v>87</v>
      </c>
      <c r="M4001" s="82" t="s">
        <v>2085</v>
      </c>
      <c r="N4001" t="s">
        <v>4096</v>
      </c>
      <c r="O4001" s="82" t="s">
        <v>4096</v>
      </c>
      <c r="P4001" s="82" t="s">
        <v>3385</v>
      </c>
      <c r="Q4001" s="82" t="s">
        <v>3384</v>
      </c>
      <c r="R4001" t="s">
        <v>72</v>
      </c>
      <c r="S4001" s="83">
        <v>12734</v>
      </c>
      <c r="T4001" s="83">
        <v>6063.75</v>
      </c>
      <c r="U4001" s="83">
        <v>6670.25</v>
      </c>
      <c r="V4001" s="83">
        <v>0</v>
      </c>
      <c r="W4001" s="83">
        <v>0</v>
      </c>
      <c r="X4001" s="83">
        <v>46.707786615494619</v>
      </c>
      <c r="Y4001">
        <v>0</v>
      </c>
      <c r="Z4001" s="83">
        <v>667.02500000000009</v>
      </c>
      <c r="AA4001" s="83">
        <v>713.73278661549466</v>
      </c>
    </row>
    <row r="4002" spans="1:27" x14ac:dyDescent="0.25">
      <c r="A4002" s="82" t="s">
        <v>1529</v>
      </c>
      <c r="B4002" s="82" t="s">
        <v>1529</v>
      </c>
      <c r="C4002" t="s">
        <v>3372</v>
      </c>
      <c r="D4002" s="82" t="s">
        <v>3373</v>
      </c>
      <c r="E4002" t="s">
        <v>3374</v>
      </c>
      <c r="F4002" s="82" t="s">
        <v>2309</v>
      </c>
      <c r="G4002" t="s">
        <v>2310</v>
      </c>
      <c r="H4002" s="82" t="s">
        <v>2311</v>
      </c>
      <c r="I4002" t="s">
        <v>68</v>
      </c>
      <c r="J4002" s="82" t="s">
        <v>77</v>
      </c>
      <c r="K4002" t="s">
        <v>78</v>
      </c>
      <c r="L4002" t="s">
        <v>79</v>
      </c>
      <c r="M4002" s="82" t="s">
        <v>790</v>
      </c>
      <c r="N4002" t="s">
        <v>791</v>
      </c>
      <c r="O4002" s="82" t="s">
        <v>792</v>
      </c>
      <c r="P4002" s="82" t="s">
        <v>793</v>
      </c>
      <c r="Q4002" s="82" t="s">
        <v>794</v>
      </c>
      <c r="R4002" t="s">
        <v>131</v>
      </c>
      <c r="S4002" s="83">
        <v>18920</v>
      </c>
      <c r="T4002" s="83">
        <v>15480</v>
      </c>
      <c r="U4002" s="83">
        <v>3440</v>
      </c>
      <c r="V4002" s="83">
        <v>0</v>
      </c>
      <c r="W4002" s="83">
        <v>0</v>
      </c>
      <c r="X4002" s="83">
        <v>119.2391732521718</v>
      </c>
      <c r="Y4002">
        <v>0</v>
      </c>
      <c r="Z4002" s="83">
        <v>343.99999999999994</v>
      </c>
      <c r="AA4002" s="83">
        <v>463.23917325217178</v>
      </c>
    </row>
    <row r="4003" spans="1:27" x14ac:dyDescent="0.25">
      <c r="A4003" s="82" t="s">
        <v>1529</v>
      </c>
      <c r="B4003" s="82" t="s">
        <v>1529</v>
      </c>
      <c r="C4003" t="s">
        <v>3372</v>
      </c>
      <c r="D4003" s="82" t="s">
        <v>3373</v>
      </c>
      <c r="E4003" t="s">
        <v>3374</v>
      </c>
      <c r="F4003" s="82" t="s">
        <v>2309</v>
      </c>
      <c r="G4003" t="s">
        <v>2310</v>
      </c>
      <c r="H4003" s="82" t="s">
        <v>2311</v>
      </c>
      <c r="I4003" t="s">
        <v>68</v>
      </c>
      <c r="J4003" s="82" t="s">
        <v>77</v>
      </c>
      <c r="K4003" t="s">
        <v>88</v>
      </c>
      <c r="L4003" t="s">
        <v>89</v>
      </c>
      <c r="M4003" s="82" t="s">
        <v>3771</v>
      </c>
      <c r="N4003" t="s">
        <v>722</v>
      </c>
      <c r="O4003" s="82" t="s">
        <v>1446</v>
      </c>
      <c r="P4003" s="82" t="s">
        <v>2701</v>
      </c>
      <c r="Q4003" s="82" t="s">
        <v>2702</v>
      </c>
      <c r="R4003" t="s">
        <v>72</v>
      </c>
      <c r="S4003" s="83">
        <v>3100</v>
      </c>
      <c r="T4003" s="83">
        <v>18300</v>
      </c>
      <c r="U4003" s="83">
        <v>-15200</v>
      </c>
      <c r="V4003" s="83">
        <v>0</v>
      </c>
      <c r="W4003" s="83">
        <v>0</v>
      </c>
      <c r="X4003" s="83">
        <v>140.96103814694729</v>
      </c>
      <c r="Y4003">
        <v>0</v>
      </c>
      <c r="Z4003" s="83">
        <v>-1520</v>
      </c>
      <c r="AA4003" s="83">
        <v>-1379.0389618530526</v>
      </c>
    </row>
    <row r="4004" spans="1:27" x14ac:dyDescent="0.25">
      <c r="A4004" s="82" t="s">
        <v>1529</v>
      </c>
      <c r="B4004" s="82" t="s">
        <v>1529</v>
      </c>
      <c r="C4004" t="s">
        <v>3372</v>
      </c>
      <c r="D4004" s="82" t="s">
        <v>3373</v>
      </c>
      <c r="E4004" t="s">
        <v>3374</v>
      </c>
      <c r="F4004" s="82" t="s">
        <v>2309</v>
      </c>
      <c r="G4004" t="s">
        <v>2310</v>
      </c>
      <c r="H4004" s="82" t="s">
        <v>2311</v>
      </c>
      <c r="I4004" t="s">
        <v>68</v>
      </c>
      <c r="J4004" s="82" t="s">
        <v>77</v>
      </c>
      <c r="K4004" t="s">
        <v>88</v>
      </c>
      <c r="L4004" t="s">
        <v>89</v>
      </c>
      <c r="M4004" s="82" t="s">
        <v>3771</v>
      </c>
      <c r="N4004" t="s">
        <v>722</v>
      </c>
      <c r="O4004" s="82" t="s">
        <v>1446</v>
      </c>
      <c r="P4004" s="82" t="s">
        <v>2505</v>
      </c>
      <c r="Q4004" s="82" t="s">
        <v>2506</v>
      </c>
      <c r="R4004" t="s">
        <v>72</v>
      </c>
      <c r="S4004" s="83">
        <v>4185</v>
      </c>
      <c r="T4004" s="83">
        <v>7750</v>
      </c>
      <c r="U4004" s="83">
        <v>-3565</v>
      </c>
      <c r="V4004" s="83">
        <v>0</v>
      </c>
      <c r="W4004" s="83">
        <v>0</v>
      </c>
      <c r="X4004" s="83">
        <v>59.696614515783686</v>
      </c>
      <c r="Y4004">
        <v>0</v>
      </c>
      <c r="Z4004" s="83">
        <v>-356.5</v>
      </c>
      <c r="AA4004" s="83">
        <v>-296.80338548421628</v>
      </c>
    </row>
    <row r="4005" spans="1:27" x14ac:dyDescent="0.25">
      <c r="A4005" s="82" t="s">
        <v>1529</v>
      </c>
      <c r="B4005" s="82" t="s">
        <v>1529</v>
      </c>
      <c r="C4005" t="s">
        <v>3372</v>
      </c>
      <c r="D4005" s="82" t="s">
        <v>3373</v>
      </c>
      <c r="E4005" t="s">
        <v>3374</v>
      </c>
      <c r="F4005" s="82" t="s">
        <v>2309</v>
      </c>
      <c r="G4005" t="s">
        <v>2310</v>
      </c>
      <c r="H4005" s="82" t="s">
        <v>2311</v>
      </c>
      <c r="I4005" t="s">
        <v>68</v>
      </c>
      <c r="J4005" s="82" t="s">
        <v>77</v>
      </c>
      <c r="K4005" t="s">
        <v>88</v>
      </c>
      <c r="L4005" t="s">
        <v>89</v>
      </c>
      <c r="M4005" s="82" t="s">
        <v>3771</v>
      </c>
      <c r="N4005" t="s">
        <v>722</v>
      </c>
      <c r="O4005" s="82" t="s">
        <v>1444</v>
      </c>
      <c r="P4005" s="82" t="s">
        <v>2420</v>
      </c>
      <c r="Q4005" s="82" t="s">
        <v>2421</v>
      </c>
      <c r="R4005" t="s">
        <v>72</v>
      </c>
      <c r="S4005" s="83">
        <v>1490.4</v>
      </c>
      <c r="T4005" s="83">
        <v>0</v>
      </c>
      <c r="U4005" s="83">
        <v>1490.4</v>
      </c>
      <c r="V4005" s="83">
        <v>0</v>
      </c>
      <c r="W4005" s="83">
        <v>0</v>
      </c>
      <c r="X4005" s="83">
        <v>0</v>
      </c>
      <c r="Y4005">
        <v>0</v>
      </c>
      <c r="Z4005" s="83">
        <v>149.04000000000002</v>
      </c>
      <c r="AA4005" s="83">
        <v>149.04000000000002</v>
      </c>
    </row>
    <row r="4006" spans="1:27" x14ac:dyDescent="0.25">
      <c r="A4006" s="82" t="s">
        <v>1529</v>
      </c>
      <c r="B4006" s="82" t="s">
        <v>1529</v>
      </c>
      <c r="C4006" t="s">
        <v>3372</v>
      </c>
      <c r="D4006" s="82" t="s">
        <v>3373</v>
      </c>
      <c r="E4006" t="s">
        <v>3374</v>
      </c>
      <c r="F4006" s="82" t="s">
        <v>2309</v>
      </c>
      <c r="G4006" t="s">
        <v>2310</v>
      </c>
      <c r="H4006" s="82" t="s">
        <v>2311</v>
      </c>
      <c r="I4006" t="s">
        <v>68</v>
      </c>
      <c r="J4006" s="82" t="s">
        <v>77</v>
      </c>
      <c r="K4006" t="s">
        <v>88</v>
      </c>
      <c r="L4006" t="s">
        <v>89</v>
      </c>
      <c r="M4006" s="82" t="s">
        <v>3771</v>
      </c>
      <c r="N4006" t="s">
        <v>722</v>
      </c>
      <c r="O4006" s="82" t="s">
        <v>1444</v>
      </c>
      <c r="P4006" s="82" t="s">
        <v>2452</v>
      </c>
      <c r="Q4006" s="82" t="s">
        <v>2453</v>
      </c>
      <c r="R4006" t="s">
        <v>72</v>
      </c>
      <c r="S4006" s="83">
        <v>2019.6000000000004</v>
      </c>
      <c r="T4006" s="83">
        <v>0</v>
      </c>
      <c r="U4006" s="83">
        <v>2019.6000000000004</v>
      </c>
      <c r="V4006" s="83">
        <v>0</v>
      </c>
      <c r="W4006" s="83">
        <v>0</v>
      </c>
      <c r="X4006" s="83">
        <v>0</v>
      </c>
      <c r="Y4006">
        <v>0</v>
      </c>
      <c r="Z4006" s="83">
        <v>201.96000000000004</v>
      </c>
      <c r="AA4006" s="83">
        <v>201.96000000000004</v>
      </c>
    </row>
    <row r="4007" spans="1:27" x14ac:dyDescent="0.25">
      <c r="A4007" s="82" t="s">
        <v>1529</v>
      </c>
      <c r="B4007" s="82" t="s">
        <v>1529</v>
      </c>
      <c r="C4007" t="s">
        <v>3372</v>
      </c>
      <c r="D4007" s="82" t="s">
        <v>3373</v>
      </c>
      <c r="E4007" t="s">
        <v>3374</v>
      </c>
      <c r="F4007" s="82" t="s">
        <v>2309</v>
      </c>
      <c r="G4007" t="s">
        <v>2310</v>
      </c>
      <c r="H4007" s="82" t="s">
        <v>2311</v>
      </c>
      <c r="I4007" t="s">
        <v>68</v>
      </c>
      <c r="J4007" s="82" t="s">
        <v>77</v>
      </c>
      <c r="K4007" t="s">
        <v>88</v>
      </c>
      <c r="L4007" t="s">
        <v>89</v>
      </c>
      <c r="M4007" s="82" t="s">
        <v>3772</v>
      </c>
      <c r="N4007" t="s">
        <v>364</v>
      </c>
      <c r="O4007" s="82" t="s">
        <v>466</v>
      </c>
      <c r="P4007" s="82" t="s">
        <v>467</v>
      </c>
      <c r="Q4007" s="82" t="s">
        <v>249</v>
      </c>
      <c r="R4007" t="s">
        <v>72</v>
      </c>
      <c r="S4007" s="83">
        <v>2274.0000000000005</v>
      </c>
      <c r="T4007" s="83">
        <v>2046.6000000000001</v>
      </c>
      <c r="U4007" s="83">
        <v>227.40000000000009</v>
      </c>
      <c r="V4007" s="83">
        <v>0</v>
      </c>
      <c r="W4007" s="83">
        <v>0</v>
      </c>
      <c r="X4007" s="83">
        <v>15.764527905548761</v>
      </c>
      <c r="Y4007">
        <v>0</v>
      </c>
      <c r="Z4007" s="83">
        <v>22.740000000000009</v>
      </c>
      <c r="AA4007" s="83">
        <v>38.50452790554877</v>
      </c>
    </row>
    <row r="4008" spans="1:27" x14ac:dyDescent="0.25">
      <c r="A4008" s="82" t="s">
        <v>1529</v>
      </c>
      <c r="B4008" s="82" t="s">
        <v>1529</v>
      </c>
      <c r="C4008" t="s">
        <v>3372</v>
      </c>
      <c r="D4008" s="82" t="s">
        <v>3373</v>
      </c>
      <c r="E4008" t="s">
        <v>3374</v>
      </c>
      <c r="F4008" s="82" t="s">
        <v>2309</v>
      </c>
      <c r="G4008" t="s">
        <v>2310</v>
      </c>
      <c r="H4008" s="82" t="s">
        <v>2311</v>
      </c>
      <c r="I4008" t="s">
        <v>68</v>
      </c>
      <c r="J4008" s="82" t="s">
        <v>77</v>
      </c>
      <c r="K4008" t="s">
        <v>88</v>
      </c>
      <c r="L4008" t="s">
        <v>89</v>
      </c>
      <c r="M4008" s="82" t="s">
        <v>3772</v>
      </c>
      <c r="N4008" t="s">
        <v>364</v>
      </c>
      <c r="O4008" s="82" t="s">
        <v>3773</v>
      </c>
      <c r="P4008" s="82" t="s">
        <v>365</v>
      </c>
      <c r="Q4008" s="82" t="s">
        <v>366</v>
      </c>
      <c r="R4008" t="s">
        <v>72</v>
      </c>
      <c r="S4008" s="83">
        <v>0</v>
      </c>
      <c r="T4008" s="83">
        <v>422.1</v>
      </c>
      <c r="U4008" s="83">
        <v>-422.1</v>
      </c>
      <c r="V4008" s="83">
        <v>0</v>
      </c>
      <c r="W4008" s="83">
        <v>0</v>
      </c>
      <c r="X4008" s="83">
        <v>3.251347224143522</v>
      </c>
      <c r="Y4008">
        <v>0</v>
      </c>
      <c r="Z4008" s="83">
        <v>-42.210000000000008</v>
      </c>
      <c r="AA4008" s="83">
        <v>-38.958652775856486</v>
      </c>
    </row>
    <row r="4009" spans="1:27" x14ac:dyDescent="0.25">
      <c r="A4009" s="82" t="s">
        <v>1529</v>
      </c>
      <c r="B4009" s="82" t="s">
        <v>1529</v>
      </c>
      <c r="C4009" t="s">
        <v>3372</v>
      </c>
      <c r="D4009" s="82" t="s">
        <v>3373</v>
      </c>
      <c r="E4009" t="s">
        <v>3374</v>
      </c>
      <c r="F4009" s="82" t="s">
        <v>2309</v>
      </c>
      <c r="G4009" t="s">
        <v>2310</v>
      </c>
      <c r="H4009" s="82" t="s">
        <v>2311</v>
      </c>
      <c r="I4009" t="s">
        <v>68</v>
      </c>
      <c r="J4009" s="82" t="s">
        <v>77</v>
      </c>
      <c r="K4009" t="s">
        <v>88</v>
      </c>
      <c r="L4009" t="s">
        <v>89</v>
      </c>
      <c r="M4009" s="82" t="s">
        <v>3772</v>
      </c>
      <c r="N4009" t="s">
        <v>296</v>
      </c>
      <c r="O4009" s="82" t="s">
        <v>3774</v>
      </c>
      <c r="P4009" s="82" t="s">
        <v>367</v>
      </c>
      <c r="Q4009" s="82" t="s">
        <v>303</v>
      </c>
      <c r="R4009" t="s">
        <v>72</v>
      </c>
      <c r="S4009" s="83">
        <v>834.6</v>
      </c>
      <c r="T4009" s="83">
        <v>3338.4</v>
      </c>
      <c r="U4009" s="83">
        <v>-2503.8000000000002</v>
      </c>
      <c r="V4009" s="83">
        <v>0</v>
      </c>
      <c r="W4009" s="83">
        <v>0</v>
      </c>
      <c r="X4009" s="83">
        <v>25.714990696708679</v>
      </c>
      <c r="Y4009">
        <v>0</v>
      </c>
      <c r="Z4009" s="83">
        <v>-250.38000000000002</v>
      </c>
      <c r="AA4009" s="83">
        <v>-224.66500930329133</v>
      </c>
    </row>
    <row r="4010" spans="1:27" x14ac:dyDescent="0.25">
      <c r="A4010" s="82" t="s">
        <v>1529</v>
      </c>
      <c r="B4010" s="82" t="s">
        <v>1529</v>
      </c>
      <c r="C4010" t="s">
        <v>3372</v>
      </c>
      <c r="D4010" s="82" t="s">
        <v>3373</v>
      </c>
      <c r="E4010" t="s">
        <v>3374</v>
      </c>
      <c r="F4010" s="82" t="s">
        <v>2309</v>
      </c>
      <c r="G4010" t="s">
        <v>2310</v>
      </c>
      <c r="H4010" s="82" t="s">
        <v>2311</v>
      </c>
      <c r="I4010" t="s">
        <v>68</v>
      </c>
      <c r="J4010" s="82" t="s">
        <v>77</v>
      </c>
      <c r="K4010" t="s">
        <v>88</v>
      </c>
      <c r="L4010" t="s">
        <v>89</v>
      </c>
      <c r="M4010" s="82" t="s">
        <v>3772</v>
      </c>
      <c r="N4010" t="s">
        <v>296</v>
      </c>
      <c r="O4010" s="82" t="s">
        <v>3774</v>
      </c>
      <c r="P4010" s="82" t="s">
        <v>612</v>
      </c>
      <c r="Q4010" s="82" t="s">
        <v>301</v>
      </c>
      <c r="R4010" t="s">
        <v>72</v>
      </c>
      <c r="S4010" s="83">
        <v>1645.2</v>
      </c>
      <c r="T4010" s="83">
        <v>3290.4</v>
      </c>
      <c r="U4010" s="83">
        <v>-1645.2</v>
      </c>
      <c r="V4010" s="83">
        <v>0</v>
      </c>
      <c r="W4010" s="83">
        <v>0</v>
      </c>
      <c r="X4010" s="83">
        <v>25.345256826159311</v>
      </c>
      <c r="Y4010">
        <v>0</v>
      </c>
      <c r="Z4010" s="83">
        <v>-164.52</v>
      </c>
      <c r="AA4010" s="83">
        <v>-139.17474317384071</v>
      </c>
    </row>
    <row r="4011" spans="1:27" x14ac:dyDescent="0.25">
      <c r="A4011" s="82" t="s">
        <v>1529</v>
      </c>
      <c r="B4011" s="82" t="s">
        <v>1529</v>
      </c>
      <c r="C4011" t="s">
        <v>3372</v>
      </c>
      <c r="D4011" s="82" t="s">
        <v>3373</v>
      </c>
      <c r="E4011" t="s">
        <v>3374</v>
      </c>
      <c r="F4011" s="82" t="s">
        <v>2309</v>
      </c>
      <c r="G4011" t="s">
        <v>2310</v>
      </c>
      <c r="H4011" s="82" t="s">
        <v>2311</v>
      </c>
      <c r="I4011" t="s">
        <v>68</v>
      </c>
      <c r="J4011" s="82" t="s">
        <v>77</v>
      </c>
      <c r="K4011" t="s">
        <v>88</v>
      </c>
      <c r="L4011" t="s">
        <v>89</v>
      </c>
      <c r="M4011" s="82" t="s">
        <v>3772</v>
      </c>
      <c r="N4011" t="s">
        <v>296</v>
      </c>
      <c r="O4011" s="82" t="s">
        <v>3774</v>
      </c>
      <c r="P4011" s="82" t="s">
        <v>1828</v>
      </c>
      <c r="Q4011" s="82" t="s">
        <v>299</v>
      </c>
      <c r="R4011" t="s">
        <v>72</v>
      </c>
      <c r="S4011" s="83">
        <v>806.4</v>
      </c>
      <c r="T4011" s="83">
        <v>806.4</v>
      </c>
      <c r="U4011" s="83">
        <v>0</v>
      </c>
      <c r="V4011" s="83">
        <v>0</v>
      </c>
      <c r="W4011" s="83">
        <v>0</v>
      </c>
      <c r="X4011" s="83">
        <v>6.2115290252294146</v>
      </c>
      <c r="Y4011">
        <v>0</v>
      </c>
      <c r="Z4011" s="83">
        <v>0</v>
      </c>
      <c r="AA4011" s="83">
        <v>6.2115290252294102</v>
      </c>
    </row>
    <row r="4012" spans="1:27" x14ac:dyDescent="0.25">
      <c r="A4012" s="82" t="s">
        <v>1529</v>
      </c>
      <c r="B4012" s="82" t="s">
        <v>1529</v>
      </c>
      <c r="C4012" t="s">
        <v>3372</v>
      </c>
      <c r="D4012" s="82" t="s">
        <v>3373</v>
      </c>
      <c r="E4012" t="s">
        <v>3374</v>
      </c>
      <c r="F4012" s="82" t="s">
        <v>2309</v>
      </c>
      <c r="G4012" t="s">
        <v>2310</v>
      </c>
      <c r="H4012" s="82" t="s">
        <v>2311</v>
      </c>
      <c r="I4012" t="s">
        <v>68</v>
      </c>
      <c r="J4012" s="82" t="s">
        <v>77</v>
      </c>
      <c r="K4012" t="s">
        <v>88</v>
      </c>
      <c r="L4012" t="s">
        <v>89</v>
      </c>
      <c r="M4012" s="82" t="s">
        <v>3772</v>
      </c>
      <c r="N4012" t="s">
        <v>277</v>
      </c>
      <c r="O4012" s="82" t="s">
        <v>278</v>
      </c>
      <c r="P4012" s="82" t="s">
        <v>279</v>
      </c>
      <c r="Q4012" s="82" t="s">
        <v>280</v>
      </c>
      <c r="R4012" t="s">
        <v>72</v>
      </c>
      <c r="S4012" s="83">
        <v>0</v>
      </c>
      <c r="T4012" s="83">
        <v>627.20000000000005</v>
      </c>
      <c r="U4012" s="83">
        <v>-627.20000000000005</v>
      </c>
      <c r="V4012" s="83">
        <v>0</v>
      </c>
      <c r="W4012" s="83">
        <v>0</v>
      </c>
      <c r="X4012" s="83">
        <v>4.8311892418450997</v>
      </c>
      <c r="Y4012">
        <v>0</v>
      </c>
      <c r="Z4012" s="83">
        <v>-62.720000000000006</v>
      </c>
      <c r="AA4012" s="83">
        <v>-57.888810758154904</v>
      </c>
    </row>
    <row r="4013" spans="1:27" x14ac:dyDescent="0.25">
      <c r="A4013" s="82" t="s">
        <v>1529</v>
      </c>
      <c r="B4013" s="82" t="s">
        <v>1529</v>
      </c>
      <c r="C4013" t="s">
        <v>3372</v>
      </c>
      <c r="D4013" s="82" t="s">
        <v>3373</v>
      </c>
      <c r="E4013" t="s">
        <v>3374</v>
      </c>
      <c r="F4013" s="82" t="s">
        <v>2309</v>
      </c>
      <c r="G4013" t="s">
        <v>2310</v>
      </c>
      <c r="H4013" s="82" t="s">
        <v>2311</v>
      </c>
      <c r="I4013" t="s">
        <v>68</v>
      </c>
      <c r="J4013" s="82" t="s">
        <v>77</v>
      </c>
      <c r="K4013" t="s">
        <v>88</v>
      </c>
      <c r="L4013" t="s">
        <v>89</v>
      </c>
      <c r="M4013" s="82" t="s">
        <v>3772</v>
      </c>
      <c r="N4013" t="s">
        <v>277</v>
      </c>
      <c r="O4013" s="82" t="s">
        <v>278</v>
      </c>
      <c r="P4013" s="82" t="s">
        <v>281</v>
      </c>
      <c r="Q4013" s="82" t="s">
        <v>282</v>
      </c>
      <c r="R4013" t="s">
        <v>72</v>
      </c>
      <c r="S4013" s="83">
        <v>2058</v>
      </c>
      <c r="T4013" s="83">
        <v>514.5</v>
      </c>
      <c r="U4013" s="83">
        <v>1543.5</v>
      </c>
      <c r="V4013" s="83">
        <v>0</v>
      </c>
      <c r="W4013" s="83">
        <v>0</v>
      </c>
      <c r="X4013" s="83">
        <v>3.9630849249510587</v>
      </c>
      <c r="Y4013">
        <v>0</v>
      </c>
      <c r="Z4013" s="83">
        <v>154.35000000000002</v>
      </c>
      <c r="AA4013" s="83">
        <v>158.31308492495106</v>
      </c>
    </row>
    <row r="4014" spans="1:27" x14ac:dyDescent="0.25">
      <c r="A4014" s="82" t="s">
        <v>1529</v>
      </c>
      <c r="B4014" s="82" t="s">
        <v>1529</v>
      </c>
      <c r="C4014" t="s">
        <v>3372</v>
      </c>
      <c r="D4014" s="82" t="s">
        <v>3373</v>
      </c>
      <c r="E4014" t="s">
        <v>3374</v>
      </c>
      <c r="F4014" s="82" t="s">
        <v>2309</v>
      </c>
      <c r="G4014" t="s">
        <v>2310</v>
      </c>
      <c r="H4014" s="82" t="s">
        <v>2311</v>
      </c>
      <c r="I4014" t="s">
        <v>68</v>
      </c>
      <c r="J4014" s="82" t="s">
        <v>77</v>
      </c>
      <c r="K4014" t="s">
        <v>88</v>
      </c>
      <c r="L4014" t="s">
        <v>89</v>
      </c>
      <c r="M4014" s="82" t="s">
        <v>3772</v>
      </c>
      <c r="N4014" t="s">
        <v>277</v>
      </c>
      <c r="O4014" s="82" t="s">
        <v>278</v>
      </c>
      <c r="P4014" s="82" t="s">
        <v>283</v>
      </c>
      <c r="Q4014" s="82" t="s">
        <v>284</v>
      </c>
      <c r="R4014" t="s">
        <v>72</v>
      </c>
      <c r="S4014" s="83">
        <v>0</v>
      </c>
      <c r="T4014" s="83">
        <v>627.20000000000005</v>
      </c>
      <c r="U4014" s="83">
        <v>-627.20000000000005</v>
      </c>
      <c r="V4014" s="83">
        <v>0</v>
      </c>
      <c r="W4014" s="83">
        <v>0</v>
      </c>
      <c r="X4014" s="83">
        <v>4.8311892418450997</v>
      </c>
      <c r="Y4014">
        <v>0</v>
      </c>
      <c r="Z4014" s="83">
        <v>-62.720000000000006</v>
      </c>
      <c r="AA4014" s="83">
        <v>-57.888810758154904</v>
      </c>
    </row>
    <row r="4015" spans="1:27" x14ac:dyDescent="0.25">
      <c r="A4015" s="82" t="s">
        <v>1529</v>
      </c>
      <c r="B4015" s="82" t="s">
        <v>1529</v>
      </c>
      <c r="C4015" t="s">
        <v>3372</v>
      </c>
      <c r="D4015" s="82" t="s">
        <v>3373</v>
      </c>
      <c r="E4015" t="s">
        <v>3374</v>
      </c>
      <c r="F4015" s="82" t="s">
        <v>2309</v>
      </c>
      <c r="G4015" t="s">
        <v>2310</v>
      </c>
      <c r="H4015" s="82" t="s">
        <v>2311</v>
      </c>
      <c r="I4015" t="s">
        <v>68</v>
      </c>
      <c r="J4015" s="82" t="s">
        <v>77</v>
      </c>
      <c r="K4015" t="s">
        <v>88</v>
      </c>
      <c r="L4015" t="s">
        <v>89</v>
      </c>
      <c r="M4015" s="82" t="s">
        <v>3772</v>
      </c>
      <c r="N4015" t="s">
        <v>277</v>
      </c>
      <c r="O4015" s="82" t="s">
        <v>278</v>
      </c>
      <c r="P4015" s="82" t="s">
        <v>285</v>
      </c>
      <c r="Q4015" s="82" t="s">
        <v>286</v>
      </c>
      <c r="R4015" t="s">
        <v>72</v>
      </c>
      <c r="S4015" s="83">
        <v>1715</v>
      </c>
      <c r="T4015" s="83">
        <v>1200.5</v>
      </c>
      <c r="U4015" s="83">
        <v>514.5</v>
      </c>
      <c r="V4015" s="83">
        <v>0</v>
      </c>
      <c r="W4015" s="83">
        <v>0</v>
      </c>
      <c r="X4015" s="83">
        <v>9.2471981582191383</v>
      </c>
      <c r="Y4015">
        <v>0</v>
      </c>
      <c r="Z4015" s="83">
        <v>51.449999999999989</v>
      </c>
      <c r="AA4015" s="83">
        <v>60.697198158219123</v>
      </c>
    </row>
    <row r="4016" spans="1:27" x14ac:dyDescent="0.25">
      <c r="A4016" s="82" t="s">
        <v>1529</v>
      </c>
      <c r="B4016" s="82" t="s">
        <v>1529</v>
      </c>
      <c r="C4016" t="s">
        <v>3372</v>
      </c>
      <c r="D4016" s="82" t="s">
        <v>3373</v>
      </c>
      <c r="E4016" t="s">
        <v>3374</v>
      </c>
      <c r="F4016" s="82" t="s">
        <v>2309</v>
      </c>
      <c r="G4016" t="s">
        <v>2310</v>
      </c>
      <c r="H4016" s="82" t="s">
        <v>2311</v>
      </c>
      <c r="I4016" t="s">
        <v>68</v>
      </c>
      <c r="J4016" s="82" t="s">
        <v>77</v>
      </c>
      <c r="K4016" t="s">
        <v>88</v>
      </c>
      <c r="L4016" t="s">
        <v>89</v>
      </c>
      <c r="M4016" s="82" t="s">
        <v>3772</v>
      </c>
      <c r="N4016" t="s">
        <v>277</v>
      </c>
      <c r="O4016" s="82" t="s">
        <v>287</v>
      </c>
      <c r="P4016" s="82" t="s">
        <v>288</v>
      </c>
      <c r="Q4016" s="82" t="s">
        <v>289</v>
      </c>
      <c r="R4016" t="s">
        <v>72</v>
      </c>
      <c r="S4016" s="83">
        <v>235</v>
      </c>
      <c r="T4016" s="83">
        <v>0</v>
      </c>
      <c r="U4016" s="83">
        <v>235</v>
      </c>
      <c r="V4016" s="83">
        <v>0</v>
      </c>
      <c r="W4016" s="83">
        <v>0</v>
      </c>
      <c r="X4016" s="83">
        <v>0</v>
      </c>
      <c r="Y4016">
        <v>0</v>
      </c>
      <c r="Z4016" s="83">
        <v>23.5</v>
      </c>
      <c r="AA4016" s="83">
        <v>23.5</v>
      </c>
    </row>
    <row r="4017" spans="1:27" x14ac:dyDescent="0.25">
      <c r="A4017" s="82" t="s">
        <v>1529</v>
      </c>
      <c r="B4017" s="82" t="s">
        <v>1529</v>
      </c>
      <c r="C4017" t="s">
        <v>3372</v>
      </c>
      <c r="D4017" s="82" t="s">
        <v>3373</v>
      </c>
      <c r="E4017" t="s">
        <v>3374</v>
      </c>
      <c r="F4017" s="82" t="s">
        <v>2309</v>
      </c>
      <c r="G4017" t="s">
        <v>2310</v>
      </c>
      <c r="H4017" s="82" t="s">
        <v>2311</v>
      </c>
      <c r="I4017" t="s">
        <v>68</v>
      </c>
      <c r="J4017" s="82" t="s">
        <v>77</v>
      </c>
      <c r="K4017" t="s">
        <v>88</v>
      </c>
      <c r="L4017" t="s">
        <v>89</v>
      </c>
      <c r="M4017" s="82" t="s">
        <v>3772</v>
      </c>
      <c r="N4017" t="s">
        <v>277</v>
      </c>
      <c r="O4017" s="82" t="s">
        <v>287</v>
      </c>
      <c r="P4017" s="82" t="s">
        <v>292</v>
      </c>
      <c r="Q4017" s="82" t="s">
        <v>293</v>
      </c>
      <c r="R4017" t="s">
        <v>72</v>
      </c>
      <c r="S4017" s="83">
        <v>235</v>
      </c>
      <c r="T4017" s="83">
        <v>0</v>
      </c>
      <c r="U4017" s="83">
        <v>235</v>
      </c>
      <c r="V4017" s="83">
        <v>0</v>
      </c>
      <c r="W4017" s="83">
        <v>0</v>
      </c>
      <c r="X4017" s="83">
        <v>0</v>
      </c>
      <c r="Y4017">
        <v>0</v>
      </c>
      <c r="Z4017" s="83">
        <v>23.5</v>
      </c>
      <c r="AA4017" s="83">
        <v>23.5</v>
      </c>
    </row>
    <row r="4018" spans="1:27" x14ac:dyDescent="0.25">
      <c r="A4018" s="82" t="s">
        <v>1529</v>
      </c>
      <c r="B4018" s="82" t="s">
        <v>1529</v>
      </c>
      <c r="C4018" t="s">
        <v>3372</v>
      </c>
      <c r="D4018" s="82" t="s">
        <v>3373</v>
      </c>
      <c r="E4018" t="s">
        <v>3374</v>
      </c>
      <c r="F4018" s="82" t="s">
        <v>2309</v>
      </c>
      <c r="G4018" t="s">
        <v>2310</v>
      </c>
      <c r="H4018" s="82" t="s">
        <v>2311</v>
      </c>
      <c r="I4018" t="s">
        <v>68</v>
      </c>
      <c r="J4018" s="82" t="s">
        <v>77</v>
      </c>
      <c r="K4018" t="s">
        <v>88</v>
      </c>
      <c r="L4018" t="s">
        <v>89</v>
      </c>
      <c r="M4018" s="82" t="s">
        <v>3776</v>
      </c>
      <c r="N4018" t="s">
        <v>238</v>
      </c>
      <c r="O4018" s="82" t="s">
        <v>239</v>
      </c>
      <c r="P4018" s="82" t="s">
        <v>240</v>
      </c>
      <c r="Q4018" s="82" t="s">
        <v>241</v>
      </c>
      <c r="R4018" t="s">
        <v>72</v>
      </c>
      <c r="S4018" s="83">
        <v>2340.6</v>
      </c>
      <c r="T4018" s="83">
        <v>2371.1999999999998</v>
      </c>
      <c r="U4018" s="83">
        <v>-30.599999999999909</v>
      </c>
      <c r="V4018" s="83">
        <v>0</v>
      </c>
      <c r="W4018" s="83">
        <v>0</v>
      </c>
      <c r="X4018" s="83">
        <v>18.264853205138873</v>
      </c>
      <c r="Y4018">
        <v>0</v>
      </c>
      <c r="Z4018" s="83">
        <v>-3.0600000000000023</v>
      </c>
      <c r="AA4018" s="83">
        <v>15.204853205138875</v>
      </c>
    </row>
    <row r="4019" spans="1:27" x14ac:dyDescent="0.25">
      <c r="A4019" s="82" t="s">
        <v>1529</v>
      </c>
      <c r="B4019" s="82" t="s">
        <v>1529</v>
      </c>
      <c r="C4019" t="s">
        <v>3372</v>
      </c>
      <c r="D4019" s="82" t="s">
        <v>3373</v>
      </c>
      <c r="E4019" t="s">
        <v>3374</v>
      </c>
      <c r="F4019" s="82" t="s">
        <v>2309</v>
      </c>
      <c r="G4019" t="s">
        <v>2310</v>
      </c>
      <c r="H4019" s="82" t="s">
        <v>2311</v>
      </c>
      <c r="I4019" t="s">
        <v>68</v>
      </c>
      <c r="J4019" s="82" t="s">
        <v>77</v>
      </c>
      <c r="K4019" t="s">
        <v>88</v>
      </c>
      <c r="L4019" t="s">
        <v>89</v>
      </c>
      <c r="M4019" s="82" t="s">
        <v>3776</v>
      </c>
      <c r="N4019" t="s">
        <v>238</v>
      </c>
      <c r="O4019" s="82" t="s">
        <v>239</v>
      </c>
      <c r="P4019" s="82" t="s">
        <v>242</v>
      </c>
      <c r="Q4019" s="82" t="s">
        <v>243</v>
      </c>
      <c r="R4019" t="s">
        <v>72</v>
      </c>
      <c r="S4019" s="83">
        <v>5740.8</v>
      </c>
      <c r="T4019" s="83">
        <v>0</v>
      </c>
      <c r="U4019" s="83">
        <v>5740.8</v>
      </c>
      <c r="V4019" s="83">
        <v>0</v>
      </c>
      <c r="W4019" s="83">
        <v>0</v>
      </c>
      <c r="X4019" s="83">
        <v>0</v>
      </c>
      <c r="Y4019">
        <v>0</v>
      </c>
      <c r="Z4019" s="83">
        <v>574.08000000000004</v>
      </c>
      <c r="AA4019" s="83">
        <v>574.08000000000004</v>
      </c>
    </row>
    <row r="4020" spans="1:27" x14ac:dyDescent="0.25">
      <c r="A4020" s="82" t="s">
        <v>1529</v>
      </c>
      <c r="B4020" s="82" t="s">
        <v>1529</v>
      </c>
      <c r="C4020" t="s">
        <v>3372</v>
      </c>
      <c r="D4020" s="82" t="s">
        <v>3373</v>
      </c>
      <c r="E4020" t="s">
        <v>3374</v>
      </c>
      <c r="F4020" s="82" t="s">
        <v>2309</v>
      </c>
      <c r="G4020" t="s">
        <v>2310</v>
      </c>
      <c r="H4020" s="82" t="s">
        <v>2311</v>
      </c>
      <c r="I4020" t="s">
        <v>68</v>
      </c>
      <c r="J4020" s="82" t="s">
        <v>77</v>
      </c>
      <c r="K4020" t="s">
        <v>88</v>
      </c>
      <c r="L4020" t="s">
        <v>89</v>
      </c>
      <c r="M4020" s="82" t="s">
        <v>3776</v>
      </c>
      <c r="N4020" t="s">
        <v>238</v>
      </c>
      <c r="O4020" s="82" t="s">
        <v>239</v>
      </c>
      <c r="P4020" s="82" t="s">
        <v>244</v>
      </c>
      <c r="Q4020" s="82" t="s">
        <v>245</v>
      </c>
      <c r="R4020" t="s">
        <v>72</v>
      </c>
      <c r="S4020" s="83">
        <v>6656.4</v>
      </c>
      <c r="T4020" s="83">
        <v>0</v>
      </c>
      <c r="U4020" s="83">
        <v>6656.4</v>
      </c>
      <c r="V4020" s="83">
        <v>0</v>
      </c>
      <c r="W4020" s="83">
        <v>0</v>
      </c>
      <c r="X4020" s="83">
        <v>0</v>
      </c>
      <c r="Y4020">
        <v>0</v>
      </c>
      <c r="Z4020" s="83">
        <v>665.64</v>
      </c>
      <c r="AA4020" s="83">
        <v>665.64</v>
      </c>
    </row>
    <row r="4021" spans="1:27" x14ac:dyDescent="0.25">
      <c r="A4021" s="82" t="s">
        <v>1529</v>
      </c>
      <c r="B4021" s="82" t="s">
        <v>1529</v>
      </c>
      <c r="C4021" t="s">
        <v>3372</v>
      </c>
      <c r="D4021" s="82" t="s">
        <v>3373</v>
      </c>
      <c r="E4021" t="s">
        <v>3374</v>
      </c>
      <c r="F4021" s="82" t="s">
        <v>2309</v>
      </c>
      <c r="G4021" t="s">
        <v>2310</v>
      </c>
      <c r="H4021" s="82" t="s">
        <v>2311</v>
      </c>
      <c r="I4021" t="s">
        <v>68</v>
      </c>
      <c r="J4021" s="82" t="s">
        <v>77</v>
      </c>
      <c r="K4021" t="s">
        <v>88</v>
      </c>
      <c r="L4021" t="s">
        <v>89</v>
      </c>
      <c r="M4021" s="82" t="s">
        <v>3777</v>
      </c>
      <c r="N4021" t="s">
        <v>221</v>
      </c>
      <c r="O4021" s="82" t="s">
        <v>357</v>
      </c>
      <c r="P4021" s="82" t="s">
        <v>4097</v>
      </c>
      <c r="Q4021" s="82" t="s">
        <v>4098</v>
      </c>
      <c r="R4021" t="s">
        <v>72</v>
      </c>
      <c r="S4021" s="83">
        <v>9101.4</v>
      </c>
      <c r="T4021" s="83">
        <v>0</v>
      </c>
      <c r="U4021" s="83">
        <v>9101.4</v>
      </c>
      <c r="V4021" s="83">
        <v>0</v>
      </c>
      <c r="W4021" s="83">
        <v>0</v>
      </c>
      <c r="X4021" s="83">
        <v>0</v>
      </c>
      <c r="Y4021">
        <v>0</v>
      </c>
      <c r="Z4021" s="83">
        <v>910.14</v>
      </c>
      <c r="AA4021" s="83">
        <v>910.14</v>
      </c>
    </row>
    <row r="4022" spans="1:27" x14ac:dyDescent="0.25">
      <c r="A4022" s="82" t="s">
        <v>1529</v>
      </c>
      <c r="B4022" s="82" t="s">
        <v>1529</v>
      </c>
      <c r="C4022" t="s">
        <v>3372</v>
      </c>
      <c r="D4022" s="82" t="s">
        <v>3373</v>
      </c>
      <c r="E4022" t="s">
        <v>3374</v>
      </c>
      <c r="F4022" s="82" t="s">
        <v>2309</v>
      </c>
      <c r="G4022" t="s">
        <v>2310</v>
      </c>
      <c r="H4022" s="82" t="s">
        <v>2311</v>
      </c>
      <c r="I4022" t="s">
        <v>68</v>
      </c>
      <c r="J4022" s="82" t="s">
        <v>77</v>
      </c>
      <c r="K4022" t="s">
        <v>88</v>
      </c>
      <c r="L4022" t="s">
        <v>89</v>
      </c>
      <c r="M4022" s="82" t="s">
        <v>3777</v>
      </c>
      <c r="N4022" t="s">
        <v>221</v>
      </c>
      <c r="O4022" s="82" t="s">
        <v>233</v>
      </c>
      <c r="P4022" s="82" t="s">
        <v>234</v>
      </c>
      <c r="Q4022" s="82" t="s">
        <v>235</v>
      </c>
      <c r="R4022" t="s">
        <v>72</v>
      </c>
      <c r="S4022" s="83">
        <v>7139.9</v>
      </c>
      <c r="T4022" s="83">
        <v>0</v>
      </c>
      <c r="U4022" s="83">
        <v>7139.9</v>
      </c>
      <c r="V4022" s="83">
        <v>0</v>
      </c>
      <c r="W4022" s="83">
        <v>0</v>
      </c>
      <c r="X4022" s="83">
        <v>0</v>
      </c>
      <c r="Y4022">
        <v>0</v>
      </c>
      <c r="Z4022" s="83">
        <v>713.99</v>
      </c>
      <c r="AA4022" s="83">
        <v>713.99</v>
      </c>
    </row>
    <row r="4023" spans="1:27" x14ac:dyDescent="0.25">
      <c r="A4023" s="82" t="s">
        <v>1529</v>
      </c>
      <c r="B4023" s="82" t="s">
        <v>1529</v>
      </c>
      <c r="C4023" t="s">
        <v>3372</v>
      </c>
      <c r="D4023" s="82" t="s">
        <v>3373</v>
      </c>
      <c r="E4023" t="s">
        <v>3374</v>
      </c>
      <c r="F4023" s="82" t="s">
        <v>2309</v>
      </c>
      <c r="G4023" t="s">
        <v>2310</v>
      </c>
      <c r="H4023" s="82" t="s">
        <v>2311</v>
      </c>
      <c r="I4023" t="s">
        <v>68</v>
      </c>
      <c r="J4023" s="82" t="s">
        <v>77</v>
      </c>
      <c r="K4023" t="s">
        <v>88</v>
      </c>
      <c r="L4023" t="s">
        <v>89</v>
      </c>
      <c r="M4023" s="82" t="s">
        <v>3777</v>
      </c>
      <c r="N4023" t="s">
        <v>221</v>
      </c>
      <c r="O4023" s="82" t="s">
        <v>233</v>
      </c>
      <c r="P4023" s="82" t="s">
        <v>4099</v>
      </c>
      <c r="Q4023" s="82" t="s">
        <v>4100</v>
      </c>
      <c r="R4023" t="s">
        <v>72</v>
      </c>
      <c r="S4023" s="83">
        <v>3587.8</v>
      </c>
      <c r="T4023" s="83">
        <v>0</v>
      </c>
      <c r="U4023" s="83">
        <v>3587.8</v>
      </c>
      <c r="V4023" s="83">
        <v>0</v>
      </c>
      <c r="W4023" s="83">
        <v>0</v>
      </c>
      <c r="X4023" s="83">
        <v>0</v>
      </c>
      <c r="Y4023">
        <v>0</v>
      </c>
      <c r="Z4023" s="83">
        <v>358.78000000000003</v>
      </c>
      <c r="AA4023" s="83">
        <v>358.78000000000003</v>
      </c>
    </row>
    <row r="4024" spans="1:27" x14ac:dyDescent="0.25">
      <c r="A4024" s="82" t="s">
        <v>1529</v>
      </c>
      <c r="B4024" s="82" t="s">
        <v>1529</v>
      </c>
      <c r="C4024" t="s">
        <v>3372</v>
      </c>
      <c r="D4024" s="82" t="s">
        <v>3373</v>
      </c>
      <c r="E4024" t="s">
        <v>3374</v>
      </c>
      <c r="F4024" s="82" t="s">
        <v>2309</v>
      </c>
      <c r="G4024" t="s">
        <v>2310</v>
      </c>
      <c r="H4024" s="82" t="s">
        <v>2311</v>
      </c>
      <c r="I4024" t="s">
        <v>68</v>
      </c>
      <c r="J4024" s="82" t="s">
        <v>77</v>
      </c>
      <c r="K4024" t="s">
        <v>88</v>
      </c>
      <c r="L4024" t="s">
        <v>89</v>
      </c>
      <c r="M4024" s="82" t="s">
        <v>3778</v>
      </c>
      <c r="N4024" t="s">
        <v>246</v>
      </c>
      <c r="O4024" s="82" t="s">
        <v>247</v>
      </c>
      <c r="P4024" s="82" t="s">
        <v>464</v>
      </c>
      <c r="Q4024" s="82" t="s">
        <v>249</v>
      </c>
      <c r="R4024" t="s">
        <v>72</v>
      </c>
      <c r="S4024" s="83">
        <v>0</v>
      </c>
      <c r="T4024" s="83">
        <v>555</v>
      </c>
      <c r="U4024" s="83">
        <v>-555</v>
      </c>
      <c r="V4024" s="83">
        <v>0</v>
      </c>
      <c r="W4024" s="83">
        <v>0</v>
      </c>
      <c r="X4024" s="83">
        <v>4.2750478782270891</v>
      </c>
      <c r="Y4024">
        <v>0</v>
      </c>
      <c r="Z4024" s="83">
        <v>-55.5</v>
      </c>
      <c r="AA4024" s="83">
        <v>-51.224952121772908</v>
      </c>
    </row>
    <row r="4025" spans="1:27" x14ac:dyDescent="0.25">
      <c r="A4025" s="82" t="s">
        <v>1529</v>
      </c>
      <c r="B4025" s="82" t="s">
        <v>1529</v>
      </c>
      <c r="C4025" t="s">
        <v>3372</v>
      </c>
      <c r="D4025" s="82" t="s">
        <v>3373</v>
      </c>
      <c r="E4025" t="s">
        <v>3374</v>
      </c>
      <c r="F4025" s="82" t="s">
        <v>2309</v>
      </c>
      <c r="G4025" t="s">
        <v>2310</v>
      </c>
      <c r="H4025" s="82" t="s">
        <v>2311</v>
      </c>
      <c r="I4025" t="s">
        <v>68</v>
      </c>
      <c r="J4025" s="82" t="s">
        <v>77</v>
      </c>
      <c r="K4025" t="s">
        <v>88</v>
      </c>
      <c r="L4025" t="s">
        <v>89</v>
      </c>
      <c r="M4025" s="82" t="s">
        <v>3778</v>
      </c>
      <c r="N4025" t="s">
        <v>250</v>
      </c>
      <c r="O4025" s="82" t="s">
        <v>251</v>
      </c>
      <c r="P4025" s="82" t="s">
        <v>2371</v>
      </c>
      <c r="Q4025" s="82" t="s">
        <v>2372</v>
      </c>
      <c r="R4025" t="s">
        <v>72</v>
      </c>
      <c r="S4025" s="83">
        <v>677.2</v>
      </c>
      <c r="T4025" s="83">
        <v>0</v>
      </c>
      <c r="U4025" s="83">
        <v>677.2</v>
      </c>
      <c r="V4025" s="83">
        <v>0</v>
      </c>
      <c r="W4025" s="83">
        <v>0</v>
      </c>
      <c r="X4025" s="83">
        <v>0</v>
      </c>
      <c r="Y4025">
        <v>0</v>
      </c>
      <c r="Z4025" s="83">
        <v>67.720000000000013</v>
      </c>
      <c r="AA4025" s="83">
        <v>67.720000000000013</v>
      </c>
    </row>
    <row r="4026" spans="1:27" x14ac:dyDescent="0.25">
      <c r="A4026" s="82" t="s">
        <v>1529</v>
      </c>
      <c r="B4026" s="82" t="s">
        <v>1529</v>
      </c>
      <c r="C4026" t="s">
        <v>3372</v>
      </c>
      <c r="D4026" s="82" t="s">
        <v>3373</v>
      </c>
      <c r="E4026" t="s">
        <v>3374</v>
      </c>
      <c r="F4026" s="82" t="s">
        <v>2309</v>
      </c>
      <c r="G4026" t="s">
        <v>2310</v>
      </c>
      <c r="H4026" s="82" t="s">
        <v>2311</v>
      </c>
      <c r="I4026" t="s">
        <v>68</v>
      </c>
      <c r="J4026" s="82" t="s">
        <v>77</v>
      </c>
      <c r="K4026" t="s">
        <v>88</v>
      </c>
      <c r="L4026" t="s">
        <v>89</v>
      </c>
      <c r="M4026" s="82" t="s">
        <v>3778</v>
      </c>
      <c r="N4026" t="s">
        <v>250</v>
      </c>
      <c r="O4026" s="82" t="s">
        <v>2422</v>
      </c>
      <c r="P4026" s="82" t="s">
        <v>465</v>
      </c>
      <c r="Q4026" s="82" t="s">
        <v>4101</v>
      </c>
      <c r="R4026" t="s">
        <v>72</v>
      </c>
      <c r="S4026" s="83">
        <v>1725.1</v>
      </c>
      <c r="T4026" s="83">
        <v>0</v>
      </c>
      <c r="U4026" s="83">
        <v>1725.1</v>
      </c>
      <c r="V4026" s="83">
        <v>0</v>
      </c>
      <c r="W4026" s="83">
        <v>0</v>
      </c>
      <c r="X4026" s="83">
        <v>0</v>
      </c>
      <c r="Y4026">
        <v>0</v>
      </c>
      <c r="Z4026" s="83">
        <v>172.51</v>
      </c>
      <c r="AA4026" s="83">
        <v>172.51</v>
      </c>
    </row>
    <row r="4027" spans="1:27" x14ac:dyDescent="0.25">
      <c r="A4027" s="82" t="s">
        <v>1529</v>
      </c>
      <c r="B4027" s="82" t="s">
        <v>1529</v>
      </c>
      <c r="C4027" t="s">
        <v>3372</v>
      </c>
      <c r="D4027" s="82" t="s">
        <v>3373</v>
      </c>
      <c r="E4027" t="s">
        <v>3374</v>
      </c>
      <c r="F4027" s="82" t="s">
        <v>2309</v>
      </c>
      <c r="G4027" t="s">
        <v>2310</v>
      </c>
      <c r="H4027" s="82" t="s">
        <v>2311</v>
      </c>
      <c r="I4027" t="s">
        <v>68</v>
      </c>
      <c r="J4027" s="82" t="s">
        <v>77</v>
      </c>
      <c r="K4027" t="s">
        <v>88</v>
      </c>
      <c r="L4027" t="s">
        <v>89</v>
      </c>
      <c r="M4027" s="82" t="s">
        <v>3778</v>
      </c>
      <c r="N4027" t="s">
        <v>250</v>
      </c>
      <c r="O4027" s="82" t="s">
        <v>2422</v>
      </c>
      <c r="P4027" s="82" t="s">
        <v>598</v>
      </c>
      <c r="Q4027" s="82" t="s">
        <v>599</v>
      </c>
      <c r="R4027" t="s">
        <v>72</v>
      </c>
      <c r="S4027" s="83">
        <v>7064.8</v>
      </c>
      <c r="T4027" s="83">
        <v>8935.7000000000007</v>
      </c>
      <c r="U4027" s="83">
        <v>-1870.900000000001</v>
      </c>
      <c r="V4027" s="83">
        <v>0</v>
      </c>
      <c r="W4027" s="83">
        <v>0</v>
      </c>
      <c r="X4027" s="83">
        <v>68.829811397250111</v>
      </c>
      <c r="Y4027">
        <v>0</v>
      </c>
      <c r="Z4027" s="83">
        <v>-187.09000000000015</v>
      </c>
      <c r="AA4027" s="83">
        <v>-118.26018860275008</v>
      </c>
    </row>
    <row r="4028" spans="1:27" x14ac:dyDescent="0.25">
      <c r="A4028" s="82" t="s">
        <v>1529</v>
      </c>
      <c r="B4028" s="82" t="s">
        <v>1529</v>
      </c>
      <c r="C4028" t="s">
        <v>3372</v>
      </c>
      <c r="D4028" s="82" t="s">
        <v>3373</v>
      </c>
      <c r="E4028" t="s">
        <v>3374</v>
      </c>
      <c r="F4028" s="82" t="s">
        <v>2309</v>
      </c>
      <c r="G4028" t="s">
        <v>2310</v>
      </c>
      <c r="H4028" s="82" t="s">
        <v>2311</v>
      </c>
      <c r="I4028" t="s">
        <v>68</v>
      </c>
      <c r="J4028" s="82" t="s">
        <v>77</v>
      </c>
      <c r="K4028" t="s">
        <v>88</v>
      </c>
      <c r="L4028" t="s">
        <v>89</v>
      </c>
      <c r="M4028" s="82" t="s">
        <v>3778</v>
      </c>
      <c r="N4028" t="s">
        <v>250</v>
      </c>
      <c r="O4028" s="82" t="s">
        <v>2422</v>
      </c>
      <c r="P4028" s="82" t="s">
        <v>258</v>
      </c>
      <c r="Q4028" s="82" t="s">
        <v>259</v>
      </c>
      <c r="R4028" t="s">
        <v>72</v>
      </c>
      <c r="S4028" s="83">
        <v>1189.8</v>
      </c>
      <c r="T4028" s="83">
        <v>1586.4</v>
      </c>
      <c r="U4028" s="83">
        <v>-396.60000000000014</v>
      </c>
      <c r="V4028" s="83">
        <v>0</v>
      </c>
      <c r="W4028" s="83">
        <v>0</v>
      </c>
      <c r="X4028" s="83">
        <v>12.219704421656676</v>
      </c>
      <c r="Y4028">
        <v>0</v>
      </c>
      <c r="Z4028" s="83">
        <v>-39.660000000000011</v>
      </c>
      <c r="AA4028" s="83">
        <v>-27.440295578343338</v>
      </c>
    </row>
    <row r="4029" spans="1:27" x14ac:dyDescent="0.25">
      <c r="A4029" s="82" t="s">
        <v>1529</v>
      </c>
      <c r="B4029" s="82" t="s">
        <v>1529</v>
      </c>
      <c r="C4029" t="s">
        <v>3372</v>
      </c>
      <c r="D4029" s="82" t="s">
        <v>3373</v>
      </c>
      <c r="E4029" t="s">
        <v>3374</v>
      </c>
      <c r="F4029" s="82" t="s">
        <v>2309</v>
      </c>
      <c r="G4029" t="s">
        <v>2310</v>
      </c>
      <c r="H4029" s="82" t="s">
        <v>2311</v>
      </c>
      <c r="I4029" t="s">
        <v>68</v>
      </c>
      <c r="J4029" s="82" t="s">
        <v>77</v>
      </c>
      <c r="K4029" t="s">
        <v>88</v>
      </c>
      <c r="L4029" t="s">
        <v>89</v>
      </c>
      <c r="M4029" s="82" t="s">
        <v>3778</v>
      </c>
      <c r="N4029" t="s">
        <v>250</v>
      </c>
      <c r="O4029" s="82" t="s">
        <v>2422</v>
      </c>
      <c r="P4029" s="82" t="s">
        <v>260</v>
      </c>
      <c r="Q4029" s="82" t="s">
        <v>261</v>
      </c>
      <c r="R4029" t="s">
        <v>72</v>
      </c>
      <c r="S4029" s="83">
        <v>5050.2</v>
      </c>
      <c r="T4029" s="83">
        <v>0</v>
      </c>
      <c r="U4029" s="83">
        <v>5050.2</v>
      </c>
      <c r="V4029" s="83">
        <v>0</v>
      </c>
      <c r="W4029" s="83">
        <v>0</v>
      </c>
      <c r="X4029" s="83">
        <v>0</v>
      </c>
      <c r="Y4029">
        <v>0</v>
      </c>
      <c r="Z4029" s="83">
        <v>505.02</v>
      </c>
      <c r="AA4029" s="83">
        <v>505.02</v>
      </c>
    </row>
    <row r="4030" spans="1:27" x14ac:dyDescent="0.25">
      <c r="A4030" s="82" t="s">
        <v>1529</v>
      </c>
      <c r="B4030" s="82" t="s">
        <v>1529</v>
      </c>
      <c r="C4030" t="s">
        <v>3372</v>
      </c>
      <c r="D4030" s="82" t="s">
        <v>3373</v>
      </c>
      <c r="E4030" t="s">
        <v>3374</v>
      </c>
      <c r="F4030" s="82" t="s">
        <v>2309</v>
      </c>
      <c r="G4030" t="s">
        <v>2310</v>
      </c>
      <c r="H4030" s="82" t="s">
        <v>2311</v>
      </c>
      <c r="I4030" t="s">
        <v>68</v>
      </c>
      <c r="J4030" s="82" t="s">
        <v>77</v>
      </c>
      <c r="K4030" t="s">
        <v>88</v>
      </c>
      <c r="L4030" t="s">
        <v>89</v>
      </c>
      <c r="M4030" s="82" t="s">
        <v>3778</v>
      </c>
      <c r="N4030" t="s">
        <v>250</v>
      </c>
      <c r="O4030" s="82" t="s">
        <v>2422</v>
      </c>
      <c r="P4030" s="82" t="s">
        <v>600</v>
      </c>
      <c r="Q4030" s="82" t="s">
        <v>601</v>
      </c>
      <c r="R4030" t="s">
        <v>72</v>
      </c>
      <c r="S4030" s="83">
        <v>3713.4</v>
      </c>
      <c r="T4030" s="83">
        <v>0</v>
      </c>
      <c r="U4030" s="83">
        <v>3713.4</v>
      </c>
      <c r="V4030" s="83">
        <v>0</v>
      </c>
      <c r="W4030" s="83">
        <v>0</v>
      </c>
      <c r="X4030" s="83">
        <v>0</v>
      </c>
      <c r="Y4030">
        <v>0</v>
      </c>
      <c r="Z4030" s="83">
        <v>371.34000000000003</v>
      </c>
      <c r="AA4030" s="83">
        <v>371.34000000000003</v>
      </c>
    </row>
    <row r="4031" spans="1:27" x14ac:dyDescent="0.25">
      <c r="A4031" s="82" t="s">
        <v>1529</v>
      </c>
      <c r="B4031" s="82" t="s">
        <v>1529</v>
      </c>
      <c r="C4031" t="s">
        <v>3372</v>
      </c>
      <c r="D4031" s="82" t="s">
        <v>3373</v>
      </c>
      <c r="E4031" t="s">
        <v>3374</v>
      </c>
      <c r="F4031" s="82" t="s">
        <v>2309</v>
      </c>
      <c r="G4031" t="s">
        <v>2310</v>
      </c>
      <c r="H4031" s="82" t="s">
        <v>2311</v>
      </c>
      <c r="I4031" t="s">
        <v>68</v>
      </c>
      <c r="J4031" s="82" t="s">
        <v>77</v>
      </c>
      <c r="K4031" t="s">
        <v>88</v>
      </c>
      <c r="L4031" t="s">
        <v>89</v>
      </c>
      <c r="M4031" s="82" t="s">
        <v>3778</v>
      </c>
      <c r="N4031" t="s">
        <v>250</v>
      </c>
      <c r="O4031" s="82" t="s">
        <v>2422</v>
      </c>
      <c r="P4031" s="82" t="s">
        <v>3386</v>
      </c>
      <c r="Q4031" s="82" t="s">
        <v>3387</v>
      </c>
      <c r="R4031" t="s">
        <v>72</v>
      </c>
      <c r="S4031" s="83">
        <v>6426</v>
      </c>
      <c r="T4031" s="83">
        <v>0</v>
      </c>
      <c r="U4031" s="83">
        <v>6426</v>
      </c>
      <c r="V4031" s="83">
        <v>0</v>
      </c>
      <c r="W4031" s="83">
        <v>0</v>
      </c>
      <c r="X4031" s="83">
        <v>0</v>
      </c>
      <c r="Y4031">
        <v>0</v>
      </c>
      <c r="Z4031" s="83">
        <v>642.6</v>
      </c>
      <c r="AA4031" s="83">
        <v>642.6</v>
      </c>
    </row>
    <row r="4032" spans="1:27" x14ac:dyDescent="0.25">
      <c r="A4032" s="82" t="s">
        <v>1529</v>
      </c>
      <c r="B4032" s="82" t="s">
        <v>1529</v>
      </c>
      <c r="C4032" t="s">
        <v>3372</v>
      </c>
      <c r="D4032" s="82" t="s">
        <v>3373</v>
      </c>
      <c r="E4032" t="s">
        <v>3374</v>
      </c>
      <c r="F4032" s="82" t="s">
        <v>2309</v>
      </c>
      <c r="G4032" t="s">
        <v>2310</v>
      </c>
      <c r="H4032" s="82" t="s">
        <v>2311</v>
      </c>
      <c r="I4032" t="s">
        <v>68</v>
      </c>
      <c r="J4032" s="82" t="s">
        <v>77</v>
      </c>
      <c r="K4032" t="s">
        <v>88</v>
      </c>
      <c r="L4032" t="s">
        <v>89</v>
      </c>
      <c r="M4032" s="82" t="s">
        <v>3778</v>
      </c>
      <c r="N4032" t="s">
        <v>250</v>
      </c>
      <c r="O4032" s="82" t="s">
        <v>262</v>
      </c>
      <c r="P4032" s="82" t="s">
        <v>265</v>
      </c>
      <c r="Q4032" s="82" t="s">
        <v>266</v>
      </c>
      <c r="R4032" t="s">
        <v>72</v>
      </c>
      <c r="S4032" s="83">
        <v>1773.9</v>
      </c>
      <c r="T4032" s="83">
        <v>0</v>
      </c>
      <c r="U4032" s="83">
        <v>1773.9</v>
      </c>
      <c r="V4032" s="83">
        <v>0</v>
      </c>
      <c r="W4032" s="83">
        <v>0</v>
      </c>
      <c r="X4032" s="83">
        <v>0</v>
      </c>
      <c r="Y4032">
        <v>0</v>
      </c>
      <c r="Z4032" s="83">
        <v>177.39000000000001</v>
      </c>
      <c r="AA4032" s="83">
        <v>177.39000000000001</v>
      </c>
    </row>
    <row r="4033" spans="1:27" x14ac:dyDescent="0.25">
      <c r="A4033" s="82" t="s">
        <v>1529</v>
      </c>
      <c r="B4033" s="82" t="s">
        <v>1529</v>
      </c>
      <c r="C4033" t="s">
        <v>3372</v>
      </c>
      <c r="D4033" s="82" t="s">
        <v>3373</v>
      </c>
      <c r="E4033" t="s">
        <v>3374</v>
      </c>
      <c r="F4033" s="82" t="s">
        <v>2309</v>
      </c>
      <c r="G4033" t="s">
        <v>2310</v>
      </c>
      <c r="H4033" s="82" t="s">
        <v>2311</v>
      </c>
      <c r="I4033" t="s">
        <v>68</v>
      </c>
      <c r="J4033" s="82" t="s">
        <v>77</v>
      </c>
      <c r="K4033" t="s">
        <v>88</v>
      </c>
      <c r="L4033" t="s">
        <v>89</v>
      </c>
      <c r="M4033" s="82" t="s">
        <v>3778</v>
      </c>
      <c r="N4033" t="s">
        <v>250</v>
      </c>
      <c r="O4033" s="82" t="s">
        <v>262</v>
      </c>
      <c r="P4033" s="82" t="s">
        <v>1686</v>
      </c>
      <c r="Q4033" s="82" t="s">
        <v>1687</v>
      </c>
      <c r="R4033" t="s">
        <v>72</v>
      </c>
      <c r="S4033" s="83">
        <v>2218.4</v>
      </c>
      <c r="T4033" s="83">
        <v>0</v>
      </c>
      <c r="U4033" s="83">
        <v>2218.4</v>
      </c>
      <c r="V4033" s="83">
        <v>0</v>
      </c>
      <c r="W4033" s="83">
        <v>0</v>
      </c>
      <c r="X4033" s="83">
        <v>0</v>
      </c>
      <c r="Y4033">
        <v>0</v>
      </c>
      <c r="Z4033" s="83">
        <v>221.84000000000003</v>
      </c>
      <c r="AA4033" s="83">
        <v>221.84000000000003</v>
      </c>
    </row>
    <row r="4034" spans="1:27" x14ac:dyDescent="0.25">
      <c r="A4034" s="82" t="s">
        <v>1529</v>
      </c>
      <c r="B4034" s="82" t="s">
        <v>1529</v>
      </c>
      <c r="C4034" t="s">
        <v>3372</v>
      </c>
      <c r="D4034" s="82" t="s">
        <v>3373</v>
      </c>
      <c r="E4034" t="s">
        <v>3374</v>
      </c>
      <c r="F4034" s="82" t="s">
        <v>2309</v>
      </c>
      <c r="G4034" t="s">
        <v>2310</v>
      </c>
      <c r="H4034" s="82" t="s">
        <v>2311</v>
      </c>
      <c r="I4034" t="s">
        <v>68</v>
      </c>
      <c r="J4034" s="82" t="s">
        <v>69</v>
      </c>
      <c r="K4034" t="s">
        <v>70</v>
      </c>
      <c r="L4034" t="s">
        <v>71</v>
      </c>
      <c r="M4034" s="82" t="s">
        <v>1291</v>
      </c>
      <c r="N4034" t="s">
        <v>1997</v>
      </c>
      <c r="O4034" s="82" t="s">
        <v>1997</v>
      </c>
      <c r="P4034" s="82" t="s">
        <v>1998</v>
      </c>
      <c r="Q4034" s="82" t="s">
        <v>1999</v>
      </c>
      <c r="R4034" t="s">
        <v>72</v>
      </c>
      <c r="S4034" s="83">
        <v>6349.2</v>
      </c>
      <c r="T4034" s="83">
        <v>111843.6</v>
      </c>
      <c r="U4034" s="83">
        <v>-105494.40000000002</v>
      </c>
      <c r="V4034" s="83">
        <v>0</v>
      </c>
      <c r="W4034" s="83">
        <v>0</v>
      </c>
      <c r="X4034" s="83">
        <v>861.50764842032322</v>
      </c>
      <c r="Y4034">
        <v>0</v>
      </c>
      <c r="Z4034" s="83">
        <v>-10549.440000000002</v>
      </c>
      <c r="AA4034" s="83">
        <v>-9687.932351579675</v>
      </c>
    </row>
    <row r="4035" spans="1:27" x14ac:dyDescent="0.25">
      <c r="A4035" s="82" t="s">
        <v>1529</v>
      </c>
      <c r="B4035" s="82" t="s">
        <v>1529</v>
      </c>
      <c r="C4035" t="s">
        <v>3372</v>
      </c>
      <c r="D4035" s="82" t="s">
        <v>3373</v>
      </c>
      <c r="E4035" t="s">
        <v>3374</v>
      </c>
      <c r="F4035" s="82" t="s">
        <v>2309</v>
      </c>
      <c r="G4035" t="s">
        <v>2310</v>
      </c>
      <c r="H4035" s="82" t="s">
        <v>2311</v>
      </c>
      <c r="I4035" t="s">
        <v>68</v>
      </c>
      <c r="J4035" s="82" t="s">
        <v>69</v>
      </c>
      <c r="K4035" t="s">
        <v>70</v>
      </c>
      <c r="L4035" t="s">
        <v>71</v>
      </c>
      <c r="M4035" s="82" t="s">
        <v>1291</v>
      </c>
      <c r="N4035" t="s">
        <v>1997</v>
      </c>
      <c r="O4035" s="82" t="s">
        <v>1997</v>
      </c>
      <c r="P4035" s="82" t="s">
        <v>2528</v>
      </c>
      <c r="Q4035" s="82" t="s">
        <v>1999</v>
      </c>
      <c r="R4035" t="s">
        <v>72</v>
      </c>
      <c r="S4035" s="83">
        <v>114287.99999999999</v>
      </c>
      <c r="T4035" s="83">
        <v>0</v>
      </c>
      <c r="U4035" s="83">
        <v>114287.99999999999</v>
      </c>
      <c r="V4035" s="83">
        <v>0</v>
      </c>
      <c r="W4035" s="83">
        <v>0</v>
      </c>
      <c r="X4035" s="83">
        <v>0</v>
      </c>
      <c r="Y4035">
        <v>0</v>
      </c>
      <c r="Z4035" s="83">
        <v>11428.8</v>
      </c>
      <c r="AA4035" s="83">
        <v>11428.8</v>
      </c>
    </row>
    <row r="4036" spans="1:27" x14ac:dyDescent="0.25">
      <c r="A4036" s="82" t="s">
        <v>1529</v>
      </c>
      <c r="B4036" s="82" t="s">
        <v>1529</v>
      </c>
      <c r="C4036" t="s">
        <v>3372</v>
      </c>
      <c r="D4036" s="82" t="s">
        <v>3373</v>
      </c>
      <c r="E4036" t="s">
        <v>3374</v>
      </c>
      <c r="F4036" s="82" t="s">
        <v>2309</v>
      </c>
      <c r="G4036" t="s">
        <v>2310</v>
      </c>
      <c r="H4036" s="82" t="s">
        <v>2311</v>
      </c>
      <c r="I4036" t="s">
        <v>68</v>
      </c>
      <c r="J4036" s="82" t="s">
        <v>69</v>
      </c>
      <c r="K4036" t="s">
        <v>70</v>
      </c>
      <c r="L4036" t="s">
        <v>71</v>
      </c>
      <c r="M4036" s="82" t="s">
        <v>124</v>
      </c>
      <c r="N4036" t="s">
        <v>1714</v>
      </c>
      <c r="O4036" s="82" t="s">
        <v>1448</v>
      </c>
      <c r="P4036" s="82" t="s">
        <v>1297</v>
      </c>
      <c r="Q4036" s="82" t="s">
        <v>1298</v>
      </c>
      <c r="R4036" t="s">
        <v>72</v>
      </c>
      <c r="S4036" s="83">
        <v>0</v>
      </c>
      <c r="T4036" s="83">
        <v>80.599999999999994</v>
      </c>
      <c r="U4036" s="83">
        <v>-80.599999999999994</v>
      </c>
      <c r="V4036" s="83">
        <v>0</v>
      </c>
      <c r="W4036" s="83">
        <v>0</v>
      </c>
      <c r="X4036" s="83">
        <v>0.62084479096415035</v>
      </c>
      <c r="Y4036">
        <v>0</v>
      </c>
      <c r="Z4036" s="83">
        <v>-8.06</v>
      </c>
      <c r="AA4036" s="83">
        <v>-7.4391552090358495</v>
      </c>
    </row>
    <row r="4037" spans="1:27" x14ac:dyDescent="0.25">
      <c r="A4037" s="82" t="s">
        <v>1529</v>
      </c>
      <c r="B4037" s="82" t="s">
        <v>1529</v>
      </c>
      <c r="C4037" t="s">
        <v>3372</v>
      </c>
      <c r="D4037" s="82" t="s">
        <v>3373</v>
      </c>
      <c r="E4037" t="s">
        <v>3374</v>
      </c>
      <c r="F4037" s="82" t="s">
        <v>2309</v>
      </c>
      <c r="G4037" t="s">
        <v>2310</v>
      </c>
      <c r="H4037" s="82" t="s">
        <v>2311</v>
      </c>
      <c r="I4037" t="s">
        <v>68</v>
      </c>
      <c r="J4037" s="82" t="s">
        <v>69</v>
      </c>
      <c r="K4037" t="s">
        <v>70</v>
      </c>
      <c r="L4037" t="s">
        <v>71</v>
      </c>
      <c r="M4037" s="82" t="s">
        <v>124</v>
      </c>
      <c r="N4037" t="s">
        <v>816</v>
      </c>
      <c r="O4037" s="82" t="s">
        <v>1302</v>
      </c>
      <c r="P4037" s="82" t="s">
        <v>1829</v>
      </c>
      <c r="Q4037" s="82" t="s">
        <v>1830</v>
      </c>
      <c r="R4037" t="s">
        <v>72</v>
      </c>
      <c r="S4037" s="83">
        <v>159.1</v>
      </c>
      <c r="T4037" s="83">
        <v>75.5</v>
      </c>
      <c r="U4037" s="83">
        <v>83.600000000000009</v>
      </c>
      <c r="V4037" s="83">
        <v>0</v>
      </c>
      <c r="W4037" s="83">
        <v>0</v>
      </c>
      <c r="X4037" s="83">
        <v>0.58156056721827998</v>
      </c>
      <c r="Y4037">
        <v>0</v>
      </c>
      <c r="Z4037" s="83">
        <v>8.36</v>
      </c>
      <c r="AA4037" s="83">
        <v>8.9415605672182821</v>
      </c>
    </row>
    <row r="4038" spans="1:27" x14ac:dyDescent="0.25">
      <c r="A4038" s="82" t="s">
        <v>1529</v>
      </c>
      <c r="B4038" s="82" t="s">
        <v>1529</v>
      </c>
      <c r="C4038" t="s">
        <v>3372</v>
      </c>
      <c r="D4038" s="82" t="s">
        <v>3373</v>
      </c>
      <c r="E4038" t="s">
        <v>3374</v>
      </c>
      <c r="F4038" s="82" t="s">
        <v>2309</v>
      </c>
      <c r="G4038" t="s">
        <v>2310</v>
      </c>
      <c r="H4038" s="82" t="s">
        <v>2311</v>
      </c>
      <c r="I4038" t="s">
        <v>68</v>
      </c>
      <c r="J4038" s="82" t="s">
        <v>69</v>
      </c>
      <c r="K4038" t="s">
        <v>70</v>
      </c>
      <c r="L4038" t="s">
        <v>71</v>
      </c>
      <c r="M4038" s="82" t="s">
        <v>124</v>
      </c>
      <c r="N4038" t="s">
        <v>3785</v>
      </c>
      <c r="O4038" s="82" t="s">
        <v>1526</v>
      </c>
      <c r="P4038" s="82" t="s">
        <v>1328</v>
      </c>
      <c r="Q4038" s="82" t="s">
        <v>619</v>
      </c>
      <c r="R4038" t="s">
        <v>72</v>
      </c>
      <c r="S4038" s="83">
        <v>52.320000000000007</v>
      </c>
      <c r="T4038" s="83">
        <v>0</v>
      </c>
      <c r="U4038" s="83">
        <v>52.320000000000007</v>
      </c>
      <c r="V4038" s="83">
        <v>0</v>
      </c>
      <c r="W4038" s="83">
        <v>0</v>
      </c>
      <c r="X4038" s="83">
        <v>0</v>
      </c>
      <c r="Y4038">
        <v>0</v>
      </c>
      <c r="Z4038" s="83">
        <v>5.2320000000000011</v>
      </c>
      <c r="AA4038" s="83">
        <v>5.2320000000000011</v>
      </c>
    </row>
    <row r="4039" spans="1:27" x14ac:dyDescent="0.25">
      <c r="A4039" s="82" t="s">
        <v>1529</v>
      </c>
      <c r="B4039" s="82" t="s">
        <v>1529</v>
      </c>
      <c r="C4039" t="s">
        <v>3372</v>
      </c>
      <c r="D4039" s="82" t="s">
        <v>3373</v>
      </c>
      <c r="E4039" t="s">
        <v>3374</v>
      </c>
      <c r="F4039" s="82" t="s">
        <v>2309</v>
      </c>
      <c r="G4039" t="s">
        <v>2310</v>
      </c>
      <c r="H4039" s="82" t="s">
        <v>2311</v>
      </c>
      <c r="I4039" t="s">
        <v>68</v>
      </c>
      <c r="J4039" s="82" t="s">
        <v>69</v>
      </c>
      <c r="K4039" t="s">
        <v>70</v>
      </c>
      <c r="L4039" t="s">
        <v>71</v>
      </c>
      <c r="M4039" s="82" t="s">
        <v>124</v>
      </c>
      <c r="N4039" t="s">
        <v>3785</v>
      </c>
      <c r="O4039" s="82" t="s">
        <v>1526</v>
      </c>
      <c r="P4039" s="82" t="s">
        <v>3786</v>
      </c>
      <c r="Q4039" s="82" t="s">
        <v>619</v>
      </c>
      <c r="R4039" t="s">
        <v>72</v>
      </c>
      <c r="S4039" s="83">
        <v>104.64000000000001</v>
      </c>
      <c r="T4039" s="83">
        <v>0</v>
      </c>
      <c r="U4039" s="83">
        <v>104.64000000000001</v>
      </c>
      <c r="V4039" s="83">
        <v>0</v>
      </c>
      <c r="W4039" s="83">
        <v>0</v>
      </c>
      <c r="X4039" s="83">
        <v>0</v>
      </c>
      <c r="Y4039">
        <v>0</v>
      </c>
      <c r="Z4039" s="83">
        <v>10.464000000000002</v>
      </c>
      <c r="AA4039" s="83">
        <v>10.464000000000002</v>
      </c>
    </row>
    <row r="4040" spans="1:27" x14ac:dyDescent="0.25">
      <c r="A4040" s="82" t="s">
        <v>1529</v>
      </c>
      <c r="B4040" s="82" t="s">
        <v>1529</v>
      </c>
      <c r="C4040" t="s">
        <v>3372</v>
      </c>
      <c r="D4040" s="82" t="s">
        <v>3373</v>
      </c>
      <c r="E4040" t="s">
        <v>3374</v>
      </c>
      <c r="F4040" s="82" t="s">
        <v>2309</v>
      </c>
      <c r="G4040" t="s">
        <v>2310</v>
      </c>
      <c r="H4040" s="82" t="s">
        <v>2311</v>
      </c>
      <c r="I4040" t="s">
        <v>68</v>
      </c>
      <c r="J4040" s="82" t="s">
        <v>69</v>
      </c>
      <c r="K4040" t="s">
        <v>70</v>
      </c>
      <c r="L4040" t="s">
        <v>71</v>
      </c>
      <c r="M4040" s="82" t="s">
        <v>124</v>
      </c>
      <c r="N4040" t="s">
        <v>3785</v>
      </c>
      <c r="O4040" s="82" t="s">
        <v>1526</v>
      </c>
      <c r="P4040" s="82" t="s">
        <v>4102</v>
      </c>
      <c r="Q4040" s="82" t="s">
        <v>619</v>
      </c>
      <c r="R4040" t="s">
        <v>72</v>
      </c>
      <c r="S4040" s="83">
        <v>52.320000000000007</v>
      </c>
      <c r="T4040" s="83">
        <v>0</v>
      </c>
      <c r="U4040" s="83">
        <v>52.320000000000007</v>
      </c>
      <c r="V4040" s="83">
        <v>0</v>
      </c>
      <c r="W4040" s="83">
        <v>0</v>
      </c>
      <c r="X4040" s="83">
        <v>0</v>
      </c>
      <c r="Y4040">
        <v>0</v>
      </c>
      <c r="Z4040" s="83">
        <v>5.2320000000000011</v>
      </c>
      <c r="AA4040" s="83">
        <v>5.2320000000000011</v>
      </c>
    </row>
    <row r="4041" spans="1:27" x14ac:dyDescent="0.25">
      <c r="A4041" s="82" t="s">
        <v>1529</v>
      </c>
      <c r="B4041" s="82" t="s">
        <v>1529</v>
      </c>
      <c r="C4041" t="s">
        <v>3372</v>
      </c>
      <c r="D4041" s="82" t="s">
        <v>3373</v>
      </c>
      <c r="E4041" t="s">
        <v>3374</v>
      </c>
      <c r="F4041" s="82" t="s">
        <v>2309</v>
      </c>
      <c r="G4041" t="s">
        <v>2310</v>
      </c>
      <c r="H4041" s="82" t="s">
        <v>2311</v>
      </c>
      <c r="I4041" t="s">
        <v>68</v>
      </c>
      <c r="J4041" s="82" t="s">
        <v>69</v>
      </c>
      <c r="K4041" t="s">
        <v>70</v>
      </c>
      <c r="L4041" t="s">
        <v>71</v>
      </c>
      <c r="M4041" s="82" t="s">
        <v>124</v>
      </c>
      <c r="N4041" t="s">
        <v>3785</v>
      </c>
      <c r="O4041" s="82" t="s">
        <v>1526</v>
      </c>
      <c r="P4041" s="82" t="s">
        <v>4103</v>
      </c>
      <c r="Q4041" s="82" t="s">
        <v>619</v>
      </c>
      <c r="R4041" t="s">
        <v>72</v>
      </c>
      <c r="S4041" s="83">
        <v>52.320000000000007</v>
      </c>
      <c r="T4041" s="83">
        <v>0</v>
      </c>
      <c r="U4041" s="83">
        <v>52.320000000000007</v>
      </c>
      <c r="V4041" s="83">
        <v>0</v>
      </c>
      <c r="W4041" s="83">
        <v>0</v>
      </c>
      <c r="X4041" s="83">
        <v>0</v>
      </c>
      <c r="Y4041">
        <v>0</v>
      </c>
      <c r="Z4041" s="83">
        <v>5.2320000000000011</v>
      </c>
      <c r="AA4041" s="83">
        <v>5.2320000000000011</v>
      </c>
    </row>
    <row r="4042" spans="1:27" x14ac:dyDescent="0.25">
      <c r="A4042" s="82" t="s">
        <v>1529</v>
      </c>
      <c r="B4042" s="82" t="s">
        <v>1529</v>
      </c>
      <c r="C4042" t="s">
        <v>3372</v>
      </c>
      <c r="D4042" s="82" t="s">
        <v>3373</v>
      </c>
      <c r="E4042" t="s">
        <v>3374</v>
      </c>
      <c r="F4042" s="82" t="s">
        <v>2309</v>
      </c>
      <c r="G4042" t="s">
        <v>2310</v>
      </c>
      <c r="H4042" s="82" t="s">
        <v>2311</v>
      </c>
      <c r="I4042" t="s">
        <v>68</v>
      </c>
      <c r="J4042" s="82" t="s">
        <v>69</v>
      </c>
      <c r="K4042" t="s">
        <v>70</v>
      </c>
      <c r="L4042" t="s">
        <v>71</v>
      </c>
      <c r="M4042" s="82" t="s">
        <v>124</v>
      </c>
      <c r="N4042" t="s">
        <v>3785</v>
      </c>
      <c r="O4042" s="82" t="s">
        <v>2003</v>
      </c>
      <c r="P4042" s="82" t="s">
        <v>1878</v>
      </c>
      <c r="Q4042" s="82" t="s">
        <v>619</v>
      </c>
      <c r="R4042" t="s">
        <v>72</v>
      </c>
      <c r="S4042" s="83">
        <v>0</v>
      </c>
      <c r="T4042" s="83">
        <v>81.599999999999994</v>
      </c>
      <c r="U4042" s="83">
        <v>-81.599999999999994</v>
      </c>
      <c r="V4042" s="83">
        <v>0</v>
      </c>
      <c r="W4042" s="83">
        <v>0</v>
      </c>
      <c r="X4042" s="83">
        <v>0.62854757993392885</v>
      </c>
      <c r="Y4042">
        <v>0</v>
      </c>
      <c r="Z4042" s="83">
        <v>-8.16</v>
      </c>
      <c r="AA4042" s="83">
        <v>-7.5314524200660724</v>
      </c>
    </row>
    <row r="4043" spans="1:27" x14ac:dyDescent="0.25">
      <c r="A4043" s="82" t="s">
        <v>1529</v>
      </c>
      <c r="B4043" s="82" t="s">
        <v>1529</v>
      </c>
      <c r="C4043" t="s">
        <v>3372</v>
      </c>
      <c r="D4043" s="82" t="s">
        <v>3373</v>
      </c>
      <c r="E4043" t="s">
        <v>3374</v>
      </c>
      <c r="F4043" s="82" t="s">
        <v>2309</v>
      </c>
      <c r="G4043" t="s">
        <v>2310</v>
      </c>
      <c r="H4043" s="82" t="s">
        <v>2311</v>
      </c>
      <c r="I4043" t="s">
        <v>68</v>
      </c>
      <c r="J4043" s="82" t="s">
        <v>69</v>
      </c>
      <c r="K4043" t="s">
        <v>70</v>
      </c>
      <c r="L4043" t="s">
        <v>71</v>
      </c>
      <c r="M4043" s="82" t="s">
        <v>124</v>
      </c>
      <c r="N4043" t="s">
        <v>3785</v>
      </c>
      <c r="O4043" s="82" t="s">
        <v>2003</v>
      </c>
      <c r="P4043" s="82" t="s">
        <v>1329</v>
      </c>
      <c r="Q4043" s="82" t="s">
        <v>619</v>
      </c>
      <c r="R4043" t="s">
        <v>72</v>
      </c>
      <c r="S4043" s="83">
        <v>0</v>
      </c>
      <c r="T4043" s="83">
        <v>40.799999999999997</v>
      </c>
      <c r="U4043" s="83">
        <v>-40.799999999999997</v>
      </c>
      <c r="V4043" s="83">
        <v>0</v>
      </c>
      <c r="W4043" s="83">
        <v>0</v>
      </c>
      <c r="X4043" s="83">
        <v>0.31427378996696442</v>
      </c>
      <c r="Y4043">
        <v>0</v>
      </c>
      <c r="Z4043" s="83">
        <v>-4.08</v>
      </c>
      <c r="AA4043" s="83">
        <v>-3.7657262100330362</v>
      </c>
    </row>
    <row r="4044" spans="1:27" x14ac:dyDescent="0.25">
      <c r="A4044" s="82" t="s">
        <v>1529</v>
      </c>
      <c r="B4044" s="82" t="s">
        <v>1529</v>
      </c>
      <c r="C4044" t="s">
        <v>3372</v>
      </c>
      <c r="D4044" s="82" t="s">
        <v>3373</v>
      </c>
      <c r="E4044" t="s">
        <v>3374</v>
      </c>
      <c r="F4044" s="82" t="s">
        <v>2309</v>
      </c>
      <c r="G4044" t="s">
        <v>2310</v>
      </c>
      <c r="H4044" s="82" t="s">
        <v>2311</v>
      </c>
      <c r="I4044" t="s">
        <v>68</v>
      </c>
      <c r="J4044" s="82" t="s">
        <v>69</v>
      </c>
      <c r="K4044" t="s">
        <v>70</v>
      </c>
      <c r="L4044" t="s">
        <v>71</v>
      </c>
      <c r="M4044" s="82" t="s">
        <v>124</v>
      </c>
      <c r="N4044" t="s">
        <v>1336</v>
      </c>
      <c r="O4044" s="82" t="s">
        <v>1452</v>
      </c>
      <c r="P4044" s="82" t="s">
        <v>1883</v>
      </c>
      <c r="Q4044" s="82" t="s">
        <v>1337</v>
      </c>
      <c r="R4044" t="s">
        <v>72</v>
      </c>
      <c r="S4044" s="83">
        <v>89.52</v>
      </c>
      <c r="T4044" s="83">
        <v>0</v>
      </c>
      <c r="U4044" s="83">
        <v>89.52</v>
      </c>
      <c r="V4044" s="83">
        <v>0</v>
      </c>
      <c r="W4044" s="83">
        <v>0</v>
      </c>
      <c r="X4044" s="83">
        <v>0</v>
      </c>
      <c r="Y4044">
        <v>0</v>
      </c>
      <c r="Z4044" s="83">
        <v>8.9520000000000017</v>
      </c>
      <c r="AA4044" s="83">
        <v>8.9520000000000017</v>
      </c>
    </row>
    <row r="4045" spans="1:27" x14ac:dyDescent="0.25">
      <c r="A4045" s="82" t="s">
        <v>1529</v>
      </c>
      <c r="B4045" s="82" t="s">
        <v>1529</v>
      </c>
      <c r="C4045" t="s">
        <v>3372</v>
      </c>
      <c r="D4045" s="82" t="s">
        <v>3373</v>
      </c>
      <c r="E4045" t="s">
        <v>3374</v>
      </c>
      <c r="F4045" s="82" t="s">
        <v>2309</v>
      </c>
      <c r="G4045" t="s">
        <v>2310</v>
      </c>
      <c r="H4045" s="82" t="s">
        <v>2311</v>
      </c>
      <c r="I4045" t="s">
        <v>68</v>
      </c>
      <c r="J4045" s="82" t="s">
        <v>69</v>
      </c>
      <c r="K4045" t="s">
        <v>70</v>
      </c>
      <c r="L4045" t="s">
        <v>71</v>
      </c>
      <c r="M4045" s="82" t="s">
        <v>124</v>
      </c>
      <c r="N4045" t="s">
        <v>304</v>
      </c>
      <c r="O4045" s="82" t="s">
        <v>1342</v>
      </c>
      <c r="P4045" s="82" t="s">
        <v>1346</v>
      </c>
      <c r="Q4045" s="82" t="s">
        <v>1344</v>
      </c>
      <c r="R4045" t="s">
        <v>72</v>
      </c>
      <c r="S4045" s="83">
        <v>0</v>
      </c>
      <c r="T4045" s="83">
        <v>201.12</v>
      </c>
      <c r="U4045" s="83">
        <v>-201.12</v>
      </c>
      <c r="V4045" s="83">
        <v>0</v>
      </c>
      <c r="W4045" s="83">
        <v>0</v>
      </c>
      <c r="X4045" s="83">
        <v>1.5491849176018602</v>
      </c>
      <c r="Y4045">
        <v>0</v>
      </c>
      <c r="Z4045" s="83">
        <v>-20.112000000000002</v>
      </c>
      <c r="AA4045" s="83">
        <v>-18.562815082398142</v>
      </c>
    </row>
    <row r="4046" spans="1:27" x14ac:dyDescent="0.25">
      <c r="A4046" s="82" t="s">
        <v>1529</v>
      </c>
      <c r="B4046" s="82" t="s">
        <v>1529</v>
      </c>
      <c r="C4046" t="s">
        <v>3372</v>
      </c>
      <c r="D4046" s="82" t="s">
        <v>3373</v>
      </c>
      <c r="E4046" t="s">
        <v>3374</v>
      </c>
      <c r="F4046" s="82" t="s">
        <v>2309</v>
      </c>
      <c r="G4046" t="s">
        <v>2310</v>
      </c>
      <c r="H4046" s="82" t="s">
        <v>2311</v>
      </c>
      <c r="I4046" t="s">
        <v>68</v>
      </c>
      <c r="J4046" s="82" t="s">
        <v>69</v>
      </c>
      <c r="K4046" t="s">
        <v>70</v>
      </c>
      <c r="L4046" t="s">
        <v>71</v>
      </c>
      <c r="M4046" s="82" t="s">
        <v>124</v>
      </c>
      <c r="N4046" t="s">
        <v>304</v>
      </c>
      <c r="O4046" s="82" t="s">
        <v>1342</v>
      </c>
      <c r="P4046" s="82" t="s">
        <v>1347</v>
      </c>
      <c r="Q4046" s="82" t="s">
        <v>1344</v>
      </c>
      <c r="R4046" t="s">
        <v>72</v>
      </c>
      <c r="S4046" s="83">
        <v>0</v>
      </c>
      <c r="T4046" s="83">
        <v>201.12</v>
      </c>
      <c r="U4046" s="83">
        <v>-201.12</v>
      </c>
      <c r="V4046" s="83">
        <v>0</v>
      </c>
      <c r="W4046" s="83">
        <v>0</v>
      </c>
      <c r="X4046" s="83">
        <v>1.5491849176018602</v>
      </c>
      <c r="Y4046">
        <v>0</v>
      </c>
      <c r="Z4046" s="83">
        <v>-20.112000000000002</v>
      </c>
      <c r="AA4046" s="83">
        <v>-18.562815082398142</v>
      </c>
    </row>
    <row r="4047" spans="1:27" x14ac:dyDescent="0.25">
      <c r="A4047" s="82" t="s">
        <v>1529</v>
      </c>
      <c r="B4047" s="82" t="s">
        <v>1529</v>
      </c>
      <c r="C4047" t="s">
        <v>3372</v>
      </c>
      <c r="D4047" s="82" t="s">
        <v>3373</v>
      </c>
      <c r="E4047" t="s">
        <v>3374</v>
      </c>
      <c r="F4047" s="82" t="s">
        <v>2309</v>
      </c>
      <c r="G4047" t="s">
        <v>2310</v>
      </c>
      <c r="H4047" s="82" t="s">
        <v>2311</v>
      </c>
      <c r="I4047" t="s">
        <v>68</v>
      </c>
      <c r="J4047" s="82" t="s">
        <v>69</v>
      </c>
      <c r="K4047" t="s">
        <v>70</v>
      </c>
      <c r="L4047" t="s">
        <v>71</v>
      </c>
      <c r="M4047" s="82" t="s">
        <v>124</v>
      </c>
      <c r="N4047" t="s">
        <v>304</v>
      </c>
      <c r="O4047" s="82" t="s">
        <v>3716</v>
      </c>
      <c r="P4047" s="82" t="s">
        <v>1349</v>
      </c>
      <c r="Q4047" s="82" t="s">
        <v>1348</v>
      </c>
      <c r="R4047" t="s">
        <v>72</v>
      </c>
      <c r="S4047" s="83">
        <v>334.79999999999995</v>
      </c>
      <c r="T4047" s="83">
        <v>403.68</v>
      </c>
      <c r="U4047" s="83">
        <v>-68.88</v>
      </c>
      <c r="V4047" s="83">
        <v>0</v>
      </c>
      <c r="W4047" s="83">
        <v>0</v>
      </c>
      <c r="X4047" s="83">
        <v>3.109461851320201</v>
      </c>
      <c r="Y4047">
        <v>0</v>
      </c>
      <c r="Z4047" s="83">
        <v>-6.8879999999999981</v>
      </c>
      <c r="AA4047" s="83">
        <v>-3.7785381486797931</v>
      </c>
    </row>
    <row r="4048" spans="1:27" x14ac:dyDescent="0.25">
      <c r="A4048" s="82" t="s">
        <v>1529</v>
      </c>
      <c r="B4048" s="82" t="s">
        <v>1529</v>
      </c>
      <c r="C4048" t="s">
        <v>3372</v>
      </c>
      <c r="D4048" s="82" t="s">
        <v>3373</v>
      </c>
      <c r="E4048" t="s">
        <v>3374</v>
      </c>
      <c r="F4048" s="82" t="s">
        <v>2309</v>
      </c>
      <c r="G4048" t="s">
        <v>2310</v>
      </c>
      <c r="H4048" s="82" t="s">
        <v>2311</v>
      </c>
      <c r="I4048" t="s">
        <v>68</v>
      </c>
      <c r="J4048" s="82" t="s">
        <v>69</v>
      </c>
      <c r="K4048" t="s">
        <v>70</v>
      </c>
      <c r="L4048" t="s">
        <v>71</v>
      </c>
      <c r="M4048" s="82" t="s">
        <v>124</v>
      </c>
      <c r="N4048" t="s">
        <v>304</v>
      </c>
      <c r="O4048" s="82" t="s">
        <v>3716</v>
      </c>
      <c r="P4048" s="82" t="s">
        <v>2006</v>
      </c>
      <c r="Q4048" s="82" t="s">
        <v>1348</v>
      </c>
      <c r="R4048" t="s">
        <v>72</v>
      </c>
      <c r="S4048" s="83">
        <v>0</v>
      </c>
      <c r="T4048" s="83">
        <v>100.92</v>
      </c>
      <c r="U4048" s="83">
        <v>-100.92</v>
      </c>
      <c r="V4048" s="83">
        <v>0</v>
      </c>
      <c r="W4048" s="83">
        <v>0</v>
      </c>
      <c r="X4048" s="83">
        <v>0.77736546283005015</v>
      </c>
      <c r="Y4048">
        <v>0</v>
      </c>
      <c r="Z4048" s="83">
        <v>-10.092000000000001</v>
      </c>
      <c r="AA4048" s="83">
        <v>-9.3146345371699493</v>
      </c>
    </row>
    <row r="4049" spans="1:27" x14ac:dyDescent="0.25">
      <c r="A4049" s="82" t="s">
        <v>1529</v>
      </c>
      <c r="B4049" s="82" t="s">
        <v>1529</v>
      </c>
      <c r="C4049" t="s">
        <v>3372</v>
      </c>
      <c r="D4049" s="82" t="s">
        <v>3373</v>
      </c>
      <c r="E4049" t="s">
        <v>3374</v>
      </c>
      <c r="F4049" s="82" t="s">
        <v>2309</v>
      </c>
      <c r="G4049" t="s">
        <v>2310</v>
      </c>
      <c r="H4049" s="82" t="s">
        <v>2311</v>
      </c>
      <c r="I4049" t="s">
        <v>68</v>
      </c>
      <c r="J4049" s="82" t="s">
        <v>69</v>
      </c>
      <c r="K4049" t="s">
        <v>70</v>
      </c>
      <c r="L4049" t="s">
        <v>71</v>
      </c>
      <c r="M4049" s="82" t="s">
        <v>124</v>
      </c>
      <c r="N4049" t="s">
        <v>304</v>
      </c>
      <c r="O4049" s="82" t="s">
        <v>3716</v>
      </c>
      <c r="P4049" s="82" t="s">
        <v>2142</v>
      </c>
      <c r="Q4049" s="82" t="s">
        <v>1348</v>
      </c>
      <c r="R4049" t="s">
        <v>72</v>
      </c>
      <c r="S4049" s="83">
        <v>333</v>
      </c>
      <c r="T4049" s="83">
        <v>504.6</v>
      </c>
      <c r="U4049" s="83">
        <v>-171.59999999999991</v>
      </c>
      <c r="V4049" s="83">
        <v>0</v>
      </c>
      <c r="W4049" s="83">
        <v>0</v>
      </c>
      <c r="X4049" s="83">
        <v>3.886827314150251</v>
      </c>
      <c r="Y4049">
        <v>0</v>
      </c>
      <c r="Z4049" s="83">
        <v>-17.159999999999997</v>
      </c>
      <c r="AA4049" s="83">
        <v>-13.273172685849744</v>
      </c>
    </row>
    <row r="4050" spans="1:27" x14ac:dyDescent="0.25">
      <c r="A4050" s="82" t="s">
        <v>1529</v>
      </c>
      <c r="B4050" s="82" t="s">
        <v>1529</v>
      </c>
      <c r="C4050" t="s">
        <v>3372</v>
      </c>
      <c r="D4050" s="82" t="s">
        <v>3373</v>
      </c>
      <c r="E4050" t="s">
        <v>3374</v>
      </c>
      <c r="F4050" s="82" t="s">
        <v>2309</v>
      </c>
      <c r="G4050" t="s">
        <v>2310</v>
      </c>
      <c r="H4050" s="82" t="s">
        <v>2311</v>
      </c>
      <c r="I4050" t="s">
        <v>68</v>
      </c>
      <c r="J4050" s="82" t="s">
        <v>69</v>
      </c>
      <c r="K4050" t="s">
        <v>70</v>
      </c>
      <c r="L4050" t="s">
        <v>71</v>
      </c>
      <c r="M4050" s="82" t="s">
        <v>124</v>
      </c>
      <c r="N4050" t="s">
        <v>304</v>
      </c>
      <c r="O4050" s="82" t="s">
        <v>3716</v>
      </c>
      <c r="P4050" s="82" t="s">
        <v>2004</v>
      </c>
      <c r="Q4050" s="82" t="s">
        <v>1348</v>
      </c>
      <c r="R4050" t="s">
        <v>72</v>
      </c>
      <c r="S4050" s="83">
        <v>558</v>
      </c>
      <c r="T4050" s="83">
        <v>201.84</v>
      </c>
      <c r="U4050" s="83">
        <v>356.15999999999985</v>
      </c>
      <c r="V4050" s="83">
        <v>0</v>
      </c>
      <c r="W4050" s="83">
        <v>0</v>
      </c>
      <c r="X4050" s="83">
        <v>1.5547309256601003</v>
      </c>
      <c r="Y4050">
        <v>0</v>
      </c>
      <c r="Z4050" s="83">
        <v>35.615999999999985</v>
      </c>
      <c r="AA4050" s="83">
        <v>37.170730925660081</v>
      </c>
    </row>
    <row r="4051" spans="1:27" x14ac:dyDescent="0.25">
      <c r="A4051" s="82" t="s">
        <v>1529</v>
      </c>
      <c r="B4051" s="82" t="s">
        <v>1529</v>
      </c>
      <c r="C4051" t="s">
        <v>3372</v>
      </c>
      <c r="D4051" s="82" t="s">
        <v>3373</v>
      </c>
      <c r="E4051" t="s">
        <v>3374</v>
      </c>
      <c r="F4051" s="82" t="s">
        <v>2309</v>
      </c>
      <c r="G4051" t="s">
        <v>2310</v>
      </c>
      <c r="H4051" s="82" t="s">
        <v>2311</v>
      </c>
      <c r="I4051" t="s">
        <v>68</v>
      </c>
      <c r="J4051" s="82" t="s">
        <v>69</v>
      </c>
      <c r="K4051" t="s">
        <v>70</v>
      </c>
      <c r="L4051" t="s">
        <v>71</v>
      </c>
      <c r="M4051" s="82" t="s">
        <v>124</v>
      </c>
      <c r="N4051" t="s">
        <v>304</v>
      </c>
      <c r="O4051" s="82" t="s">
        <v>3716</v>
      </c>
      <c r="P4051" s="82" t="s">
        <v>2005</v>
      </c>
      <c r="Q4051" s="82" t="s">
        <v>1348</v>
      </c>
      <c r="R4051" t="s">
        <v>72</v>
      </c>
      <c r="S4051" s="83">
        <v>334.79999999999995</v>
      </c>
      <c r="T4051" s="83">
        <v>706.44</v>
      </c>
      <c r="U4051" s="83">
        <v>-371.63999999999993</v>
      </c>
      <c r="V4051" s="83">
        <v>0</v>
      </c>
      <c r="W4051" s="83">
        <v>0</v>
      </c>
      <c r="X4051" s="83">
        <v>5.4415582398103517</v>
      </c>
      <c r="Y4051">
        <v>0</v>
      </c>
      <c r="Z4051" s="83">
        <v>-37.163999999999994</v>
      </c>
      <c r="AA4051" s="83">
        <v>-31.722441760189646</v>
      </c>
    </row>
    <row r="4052" spans="1:27" x14ac:dyDescent="0.25">
      <c r="A4052" s="82" t="s">
        <v>1529</v>
      </c>
      <c r="B4052" s="82" t="s">
        <v>1529</v>
      </c>
      <c r="C4052" t="s">
        <v>3372</v>
      </c>
      <c r="D4052" s="82" t="s">
        <v>3373</v>
      </c>
      <c r="E4052" t="s">
        <v>3374</v>
      </c>
      <c r="F4052" s="82" t="s">
        <v>2309</v>
      </c>
      <c r="G4052" t="s">
        <v>2310</v>
      </c>
      <c r="H4052" s="82" t="s">
        <v>2311</v>
      </c>
      <c r="I4052" t="s">
        <v>68</v>
      </c>
      <c r="J4052" s="82" t="s">
        <v>69</v>
      </c>
      <c r="K4052" t="s">
        <v>70</v>
      </c>
      <c r="L4052" t="s">
        <v>71</v>
      </c>
      <c r="M4052" s="82" t="s">
        <v>124</v>
      </c>
      <c r="N4052" t="s">
        <v>304</v>
      </c>
      <c r="O4052" s="82" t="s">
        <v>3716</v>
      </c>
      <c r="P4052" s="82" t="s">
        <v>3789</v>
      </c>
      <c r="Q4052" s="82" t="s">
        <v>1348</v>
      </c>
      <c r="R4052" t="s">
        <v>72</v>
      </c>
      <c r="S4052" s="83">
        <v>223.2</v>
      </c>
      <c r="T4052" s="83">
        <v>302.76</v>
      </c>
      <c r="U4052" s="83">
        <v>-79.56</v>
      </c>
      <c r="V4052" s="83">
        <v>0</v>
      </c>
      <c r="W4052" s="83">
        <v>0</v>
      </c>
      <c r="X4052" s="83">
        <v>2.3320963884901507</v>
      </c>
      <c r="Y4052">
        <v>0</v>
      </c>
      <c r="Z4052" s="83">
        <v>-7.9559999999999995</v>
      </c>
      <c r="AA4052" s="83">
        <v>-5.6239036115098529</v>
      </c>
    </row>
    <row r="4053" spans="1:27" x14ac:dyDescent="0.25">
      <c r="A4053" s="82" t="s">
        <v>1529</v>
      </c>
      <c r="B4053" s="82" t="s">
        <v>1529</v>
      </c>
      <c r="C4053" t="s">
        <v>3372</v>
      </c>
      <c r="D4053" s="82" t="s">
        <v>3373</v>
      </c>
      <c r="E4053" t="s">
        <v>3374</v>
      </c>
      <c r="F4053" s="82" t="s">
        <v>2309</v>
      </c>
      <c r="G4053" t="s">
        <v>2310</v>
      </c>
      <c r="H4053" s="82" t="s">
        <v>2311</v>
      </c>
      <c r="I4053" t="s">
        <v>68</v>
      </c>
      <c r="J4053" s="82" t="s">
        <v>69</v>
      </c>
      <c r="K4053" t="s">
        <v>70</v>
      </c>
      <c r="L4053" t="s">
        <v>71</v>
      </c>
      <c r="M4053" s="82" t="s">
        <v>124</v>
      </c>
      <c r="N4053" t="s">
        <v>304</v>
      </c>
      <c r="O4053" s="82" t="s">
        <v>3716</v>
      </c>
      <c r="P4053" s="82" t="s">
        <v>3790</v>
      </c>
      <c r="Q4053" s="82" t="s">
        <v>1348</v>
      </c>
      <c r="R4053" t="s">
        <v>72</v>
      </c>
      <c r="S4053" s="83">
        <v>0</v>
      </c>
      <c r="T4053" s="83">
        <v>100.92</v>
      </c>
      <c r="U4053" s="83">
        <v>-100.92</v>
      </c>
      <c r="V4053" s="83">
        <v>0</v>
      </c>
      <c r="W4053" s="83">
        <v>0</v>
      </c>
      <c r="X4053" s="83">
        <v>0.77736546283005015</v>
      </c>
      <c r="Y4053">
        <v>0</v>
      </c>
      <c r="Z4053" s="83">
        <v>-10.092000000000001</v>
      </c>
      <c r="AA4053" s="83">
        <v>-9.3146345371699493</v>
      </c>
    </row>
    <row r="4054" spans="1:27" x14ac:dyDescent="0.25">
      <c r="A4054" s="82" t="s">
        <v>1529</v>
      </c>
      <c r="B4054" s="82" t="s">
        <v>1529</v>
      </c>
      <c r="C4054" t="s">
        <v>3372</v>
      </c>
      <c r="D4054" s="82" t="s">
        <v>3373</v>
      </c>
      <c r="E4054" t="s">
        <v>3374</v>
      </c>
      <c r="F4054" s="82" t="s">
        <v>2309</v>
      </c>
      <c r="G4054" t="s">
        <v>2310</v>
      </c>
      <c r="H4054" s="82" t="s">
        <v>2311</v>
      </c>
      <c r="I4054" t="s">
        <v>68</v>
      </c>
      <c r="J4054" s="82" t="s">
        <v>69</v>
      </c>
      <c r="K4054" t="s">
        <v>70</v>
      </c>
      <c r="L4054" t="s">
        <v>71</v>
      </c>
      <c r="M4054" s="82" t="s">
        <v>124</v>
      </c>
      <c r="N4054" t="s">
        <v>304</v>
      </c>
      <c r="O4054" s="82" t="s">
        <v>725</v>
      </c>
      <c r="P4054" s="82" t="s">
        <v>726</v>
      </c>
      <c r="Q4054" s="82" t="s">
        <v>727</v>
      </c>
      <c r="R4054" t="s">
        <v>72</v>
      </c>
      <c r="S4054" s="83">
        <v>0</v>
      </c>
      <c r="T4054" s="83">
        <v>311.76</v>
      </c>
      <c r="U4054" s="83">
        <v>-311.76</v>
      </c>
      <c r="V4054" s="83">
        <v>0</v>
      </c>
      <c r="W4054" s="83">
        <v>0</v>
      </c>
      <c r="X4054" s="83">
        <v>2.4014214892181576</v>
      </c>
      <c r="Y4054">
        <v>0</v>
      </c>
      <c r="Z4054" s="83">
        <v>-31.175999999999998</v>
      </c>
      <c r="AA4054" s="83">
        <v>-28.774578510781836</v>
      </c>
    </row>
    <row r="4055" spans="1:27" x14ac:dyDescent="0.25">
      <c r="A4055" s="82" t="s">
        <v>1529</v>
      </c>
      <c r="B4055" s="82" t="s">
        <v>1529</v>
      </c>
      <c r="C4055" t="s">
        <v>3372</v>
      </c>
      <c r="D4055" s="82" t="s">
        <v>3373</v>
      </c>
      <c r="E4055" t="s">
        <v>3374</v>
      </c>
      <c r="F4055" s="82" t="s">
        <v>2309</v>
      </c>
      <c r="G4055" t="s">
        <v>2310</v>
      </c>
      <c r="H4055" s="82" t="s">
        <v>2311</v>
      </c>
      <c r="I4055" t="s">
        <v>68</v>
      </c>
      <c r="J4055" s="82" t="s">
        <v>69</v>
      </c>
      <c r="K4055" t="s">
        <v>70</v>
      </c>
      <c r="L4055" t="s">
        <v>71</v>
      </c>
      <c r="M4055" s="82" t="s">
        <v>124</v>
      </c>
      <c r="N4055" t="s">
        <v>304</v>
      </c>
      <c r="O4055" s="82" t="s">
        <v>725</v>
      </c>
      <c r="P4055" s="82" t="s">
        <v>1350</v>
      </c>
      <c r="Q4055" s="82" t="s">
        <v>727</v>
      </c>
      <c r="R4055" t="s">
        <v>72</v>
      </c>
      <c r="S4055" s="83">
        <v>0</v>
      </c>
      <c r="T4055" s="83">
        <v>311.76</v>
      </c>
      <c r="U4055" s="83">
        <v>-311.76</v>
      </c>
      <c r="V4055" s="83">
        <v>0</v>
      </c>
      <c r="W4055" s="83">
        <v>0</v>
      </c>
      <c r="X4055" s="83">
        <v>2.4014214892181576</v>
      </c>
      <c r="Y4055">
        <v>0</v>
      </c>
      <c r="Z4055" s="83">
        <v>-31.175999999999998</v>
      </c>
      <c r="AA4055" s="83">
        <v>-28.774578510781836</v>
      </c>
    </row>
    <row r="4056" spans="1:27" x14ac:dyDescent="0.25">
      <c r="A4056" s="82" t="s">
        <v>1529</v>
      </c>
      <c r="B4056" s="82" t="s">
        <v>1529</v>
      </c>
      <c r="C4056" t="s">
        <v>3372</v>
      </c>
      <c r="D4056" s="82" t="s">
        <v>3373</v>
      </c>
      <c r="E4056" t="s">
        <v>3374</v>
      </c>
      <c r="F4056" s="82" t="s">
        <v>2309</v>
      </c>
      <c r="G4056" t="s">
        <v>2310</v>
      </c>
      <c r="H4056" s="82" t="s">
        <v>2311</v>
      </c>
      <c r="I4056" t="s">
        <v>68</v>
      </c>
      <c r="J4056" s="82" t="s">
        <v>69</v>
      </c>
      <c r="K4056" t="s">
        <v>70</v>
      </c>
      <c r="L4056" t="s">
        <v>71</v>
      </c>
      <c r="M4056" s="82" t="s">
        <v>124</v>
      </c>
      <c r="N4056" t="s">
        <v>304</v>
      </c>
      <c r="O4056" s="82" t="s">
        <v>725</v>
      </c>
      <c r="P4056" s="82" t="s">
        <v>1351</v>
      </c>
      <c r="Q4056" s="82" t="s">
        <v>727</v>
      </c>
      <c r="R4056" t="s">
        <v>72</v>
      </c>
      <c r="S4056" s="83">
        <v>333.83999999999992</v>
      </c>
      <c r="T4056" s="83">
        <v>0</v>
      </c>
      <c r="U4056" s="83">
        <v>333.83999999999992</v>
      </c>
      <c r="V4056" s="83">
        <v>0</v>
      </c>
      <c r="W4056" s="83">
        <v>0</v>
      </c>
      <c r="X4056" s="83">
        <v>0</v>
      </c>
      <c r="Y4056">
        <v>0</v>
      </c>
      <c r="Z4056" s="83">
        <v>33.384</v>
      </c>
      <c r="AA4056" s="83">
        <v>33.384</v>
      </c>
    </row>
    <row r="4057" spans="1:27" x14ac:dyDescent="0.25">
      <c r="A4057" s="82" t="s">
        <v>1529</v>
      </c>
      <c r="B4057" s="82" t="s">
        <v>1529</v>
      </c>
      <c r="C4057" t="s">
        <v>3372</v>
      </c>
      <c r="D4057" s="82" t="s">
        <v>3373</v>
      </c>
      <c r="E4057" t="s">
        <v>3374</v>
      </c>
      <c r="F4057" s="82" t="s">
        <v>2309</v>
      </c>
      <c r="G4057" t="s">
        <v>2310</v>
      </c>
      <c r="H4057" s="82" t="s">
        <v>2311</v>
      </c>
      <c r="I4057" t="s">
        <v>68</v>
      </c>
      <c r="J4057" s="82" t="s">
        <v>69</v>
      </c>
      <c r="K4057" t="s">
        <v>70</v>
      </c>
      <c r="L4057" t="s">
        <v>71</v>
      </c>
      <c r="M4057" s="82" t="s">
        <v>124</v>
      </c>
      <c r="N4057" t="s">
        <v>304</v>
      </c>
      <c r="O4057" s="82" t="s">
        <v>725</v>
      </c>
      <c r="P4057" s="82" t="s">
        <v>1352</v>
      </c>
      <c r="Q4057" s="82" t="s">
        <v>727</v>
      </c>
      <c r="R4057" t="s">
        <v>72</v>
      </c>
      <c r="S4057" s="83">
        <v>103.91999999999999</v>
      </c>
      <c r="T4057" s="83">
        <v>0</v>
      </c>
      <c r="U4057" s="83">
        <v>103.91999999999999</v>
      </c>
      <c r="V4057" s="83">
        <v>0</v>
      </c>
      <c r="W4057" s="83">
        <v>0</v>
      </c>
      <c r="X4057" s="83">
        <v>0</v>
      </c>
      <c r="Y4057">
        <v>0</v>
      </c>
      <c r="Z4057" s="83">
        <v>10.391999999999996</v>
      </c>
      <c r="AA4057" s="83">
        <v>10.391999999999996</v>
      </c>
    </row>
    <row r="4058" spans="1:27" x14ac:dyDescent="0.25">
      <c r="A4058" s="82" t="s">
        <v>1529</v>
      </c>
      <c r="B4058" s="82" t="s">
        <v>1529</v>
      </c>
      <c r="C4058" t="s">
        <v>3372</v>
      </c>
      <c r="D4058" s="82" t="s">
        <v>3373</v>
      </c>
      <c r="E4058" t="s">
        <v>3374</v>
      </c>
      <c r="F4058" s="82" t="s">
        <v>2309</v>
      </c>
      <c r="G4058" t="s">
        <v>2310</v>
      </c>
      <c r="H4058" s="82" t="s">
        <v>2311</v>
      </c>
      <c r="I4058" t="s">
        <v>68</v>
      </c>
      <c r="J4058" s="82" t="s">
        <v>69</v>
      </c>
      <c r="K4058" t="s">
        <v>70</v>
      </c>
      <c r="L4058" t="s">
        <v>71</v>
      </c>
      <c r="M4058" s="82" t="s">
        <v>124</v>
      </c>
      <c r="N4058" t="s">
        <v>304</v>
      </c>
      <c r="O4058" s="82" t="s">
        <v>3791</v>
      </c>
      <c r="P4058" s="82" t="s">
        <v>306</v>
      </c>
      <c r="Q4058" s="82" t="s">
        <v>305</v>
      </c>
      <c r="R4058" t="s">
        <v>72</v>
      </c>
      <c r="S4058" s="83">
        <v>852.65000000000009</v>
      </c>
      <c r="T4058" s="83">
        <v>0</v>
      </c>
      <c r="U4058" s="83">
        <v>852.65000000000009</v>
      </c>
      <c r="V4058" s="83">
        <v>0</v>
      </c>
      <c r="W4058" s="83">
        <v>0</v>
      </c>
      <c r="X4058" s="83">
        <v>0</v>
      </c>
      <c r="Y4058">
        <v>0</v>
      </c>
      <c r="Z4058" s="83">
        <v>85.265000000000015</v>
      </c>
      <c r="AA4058" s="83">
        <v>85.265000000000015</v>
      </c>
    </row>
    <row r="4059" spans="1:27" x14ac:dyDescent="0.25">
      <c r="A4059" s="82" t="s">
        <v>1529</v>
      </c>
      <c r="B4059" s="82" t="s">
        <v>1529</v>
      </c>
      <c r="C4059" t="s">
        <v>3372</v>
      </c>
      <c r="D4059" s="82" t="s">
        <v>3373</v>
      </c>
      <c r="E4059" t="s">
        <v>3374</v>
      </c>
      <c r="F4059" s="82" t="s">
        <v>2309</v>
      </c>
      <c r="G4059" t="s">
        <v>2310</v>
      </c>
      <c r="H4059" s="82" t="s">
        <v>2311</v>
      </c>
      <c r="I4059" t="s">
        <v>68</v>
      </c>
      <c r="J4059" s="82" t="s">
        <v>69</v>
      </c>
      <c r="K4059" t="s">
        <v>70</v>
      </c>
      <c r="L4059" t="s">
        <v>71</v>
      </c>
      <c r="M4059" s="82" t="s">
        <v>124</v>
      </c>
      <c r="N4059" t="s">
        <v>304</v>
      </c>
      <c r="O4059" s="82" t="s">
        <v>3791</v>
      </c>
      <c r="P4059" s="82" t="s">
        <v>627</v>
      </c>
      <c r="Q4059" s="82" t="s">
        <v>626</v>
      </c>
      <c r="R4059" t="s">
        <v>72</v>
      </c>
      <c r="S4059" s="83">
        <v>0</v>
      </c>
      <c r="T4059" s="83">
        <v>108</v>
      </c>
      <c r="U4059" s="83">
        <v>-108</v>
      </c>
      <c r="V4059" s="83">
        <v>0</v>
      </c>
      <c r="W4059" s="83">
        <v>0</v>
      </c>
      <c r="X4059" s="83">
        <v>0.83190120873608242</v>
      </c>
      <c r="Y4059">
        <v>0</v>
      </c>
      <c r="Z4059" s="83">
        <v>-10.8</v>
      </c>
      <c r="AA4059" s="83">
        <v>-9.9680987912639178</v>
      </c>
    </row>
    <row r="4060" spans="1:27" x14ac:dyDescent="0.25">
      <c r="A4060" s="82" t="s">
        <v>1529</v>
      </c>
      <c r="B4060" s="82" t="s">
        <v>1529</v>
      </c>
      <c r="C4060" t="s">
        <v>3372</v>
      </c>
      <c r="D4060" s="82" t="s">
        <v>3373</v>
      </c>
      <c r="E4060" t="s">
        <v>3374</v>
      </c>
      <c r="F4060" s="82" t="s">
        <v>2309</v>
      </c>
      <c r="G4060" t="s">
        <v>2310</v>
      </c>
      <c r="H4060" s="82" t="s">
        <v>2311</v>
      </c>
      <c r="I4060" t="s">
        <v>68</v>
      </c>
      <c r="J4060" s="82" t="s">
        <v>69</v>
      </c>
      <c r="K4060" t="s">
        <v>70</v>
      </c>
      <c r="L4060" t="s">
        <v>71</v>
      </c>
      <c r="M4060" s="82" t="s">
        <v>124</v>
      </c>
      <c r="N4060" t="s">
        <v>304</v>
      </c>
      <c r="O4060" s="82" t="s">
        <v>3791</v>
      </c>
      <c r="P4060" s="82" t="s">
        <v>728</v>
      </c>
      <c r="Q4060" s="82" t="s">
        <v>626</v>
      </c>
      <c r="R4060" t="s">
        <v>72</v>
      </c>
      <c r="S4060" s="83">
        <v>0</v>
      </c>
      <c r="T4060" s="83">
        <v>216</v>
      </c>
      <c r="U4060" s="83">
        <v>-216</v>
      </c>
      <c r="V4060" s="83">
        <v>0</v>
      </c>
      <c r="W4060" s="83">
        <v>0</v>
      </c>
      <c r="X4060" s="83">
        <v>1.6638024174721648</v>
      </c>
      <c r="Y4060">
        <v>0</v>
      </c>
      <c r="Z4060" s="83">
        <v>-21.6</v>
      </c>
      <c r="AA4060" s="83">
        <v>-19.936197582527836</v>
      </c>
    </row>
    <row r="4061" spans="1:27" x14ac:dyDescent="0.25">
      <c r="A4061" s="82" t="s">
        <v>1529</v>
      </c>
      <c r="B4061" s="82" t="s">
        <v>1529</v>
      </c>
      <c r="C4061" t="s">
        <v>3372</v>
      </c>
      <c r="D4061" s="82" t="s">
        <v>3373</v>
      </c>
      <c r="E4061" t="s">
        <v>3374</v>
      </c>
      <c r="F4061" s="82" t="s">
        <v>2309</v>
      </c>
      <c r="G4061" t="s">
        <v>2310</v>
      </c>
      <c r="H4061" s="82" t="s">
        <v>2311</v>
      </c>
      <c r="I4061" t="s">
        <v>68</v>
      </c>
      <c r="J4061" s="82" t="s">
        <v>69</v>
      </c>
      <c r="K4061" t="s">
        <v>70</v>
      </c>
      <c r="L4061" t="s">
        <v>71</v>
      </c>
      <c r="M4061" s="82" t="s">
        <v>124</v>
      </c>
      <c r="N4061" t="s">
        <v>304</v>
      </c>
      <c r="O4061" s="82" t="s">
        <v>3791</v>
      </c>
      <c r="P4061" s="82" t="s">
        <v>1604</v>
      </c>
      <c r="Q4061" s="82" t="s">
        <v>305</v>
      </c>
      <c r="R4061" t="s">
        <v>72</v>
      </c>
      <c r="S4061" s="83">
        <v>603.30000000000007</v>
      </c>
      <c r="T4061" s="83">
        <v>227.4</v>
      </c>
      <c r="U4061" s="83">
        <v>375.90000000000009</v>
      </c>
      <c r="V4061" s="83">
        <v>0</v>
      </c>
      <c r="W4061" s="83">
        <v>0</v>
      </c>
      <c r="X4061" s="83">
        <v>1.7516142117276401</v>
      </c>
      <c r="Y4061">
        <v>0</v>
      </c>
      <c r="Z4061" s="83">
        <v>37.590000000000018</v>
      </c>
      <c r="AA4061" s="83">
        <v>39.341614211727659</v>
      </c>
    </row>
    <row r="4062" spans="1:27" x14ac:dyDescent="0.25">
      <c r="A4062" s="82" t="s">
        <v>1529</v>
      </c>
      <c r="B4062" s="82" t="s">
        <v>1529</v>
      </c>
      <c r="C4062" t="s">
        <v>3372</v>
      </c>
      <c r="D4062" s="82" t="s">
        <v>3373</v>
      </c>
      <c r="E4062" t="s">
        <v>3374</v>
      </c>
      <c r="F4062" s="82" t="s">
        <v>2309</v>
      </c>
      <c r="G4062" t="s">
        <v>2310</v>
      </c>
      <c r="H4062" s="82" t="s">
        <v>2311</v>
      </c>
      <c r="I4062" t="s">
        <v>68</v>
      </c>
      <c r="J4062" s="82" t="s">
        <v>69</v>
      </c>
      <c r="K4062" t="s">
        <v>70</v>
      </c>
      <c r="L4062" t="s">
        <v>71</v>
      </c>
      <c r="M4062" s="82" t="s">
        <v>124</v>
      </c>
      <c r="N4062" t="s">
        <v>3718</v>
      </c>
      <c r="O4062" s="82" t="s">
        <v>3718</v>
      </c>
      <c r="P4062" s="82" t="s">
        <v>1372</v>
      </c>
      <c r="Q4062" s="82" t="s">
        <v>126</v>
      </c>
      <c r="R4062" t="s">
        <v>72</v>
      </c>
      <c r="S4062" s="83">
        <v>2921.25</v>
      </c>
      <c r="T4062" s="83">
        <v>2721.25</v>
      </c>
      <c r="U4062" s="83">
        <v>200</v>
      </c>
      <c r="V4062" s="83">
        <v>0</v>
      </c>
      <c r="W4062" s="83">
        <v>0</v>
      </c>
      <c r="X4062" s="83">
        <v>20.961214484009854</v>
      </c>
      <c r="Y4062">
        <v>0</v>
      </c>
      <c r="Z4062" s="83">
        <v>20.000000000000007</v>
      </c>
      <c r="AA4062" s="83">
        <v>40.961214484009879</v>
      </c>
    </row>
    <row r="4063" spans="1:27" x14ac:dyDescent="0.25">
      <c r="A4063" s="82" t="s">
        <v>1529</v>
      </c>
      <c r="B4063" s="82" t="s">
        <v>1529</v>
      </c>
      <c r="C4063" t="s">
        <v>3372</v>
      </c>
      <c r="D4063" s="82" t="s">
        <v>3373</v>
      </c>
      <c r="E4063" t="s">
        <v>3374</v>
      </c>
      <c r="F4063" s="82" t="s">
        <v>2309</v>
      </c>
      <c r="G4063" t="s">
        <v>2310</v>
      </c>
      <c r="H4063" s="82" t="s">
        <v>2311</v>
      </c>
      <c r="I4063" t="s">
        <v>68</v>
      </c>
      <c r="J4063" s="82" t="s">
        <v>69</v>
      </c>
      <c r="K4063" t="s">
        <v>70</v>
      </c>
      <c r="L4063" t="s">
        <v>71</v>
      </c>
      <c r="M4063" s="82" t="s">
        <v>124</v>
      </c>
      <c r="N4063" t="s">
        <v>3709</v>
      </c>
      <c r="O4063" s="82" t="s">
        <v>1313</v>
      </c>
      <c r="P4063" s="82" t="s">
        <v>1848</v>
      </c>
      <c r="Q4063" s="82" t="s">
        <v>1847</v>
      </c>
      <c r="R4063" t="s">
        <v>72</v>
      </c>
      <c r="S4063" s="83">
        <v>31258.300000000003</v>
      </c>
      <c r="T4063" s="83">
        <v>29739</v>
      </c>
      <c r="U4063" s="83">
        <v>1519.2999999999993</v>
      </c>
      <c r="V4063" s="83">
        <v>0</v>
      </c>
      <c r="W4063" s="83">
        <v>0</v>
      </c>
      <c r="X4063" s="83">
        <v>229.07324117224394</v>
      </c>
      <c r="Y4063">
        <v>0</v>
      </c>
      <c r="Z4063" s="83">
        <v>151.92999999999995</v>
      </c>
      <c r="AA4063" s="83">
        <v>381.00324117224409</v>
      </c>
    </row>
    <row r="4064" spans="1:27" x14ac:dyDescent="0.25">
      <c r="A4064" s="82" t="s">
        <v>1529</v>
      </c>
      <c r="B4064" s="82" t="s">
        <v>1529</v>
      </c>
      <c r="C4064" t="s">
        <v>3372</v>
      </c>
      <c r="D4064" s="82" t="s">
        <v>3373</v>
      </c>
      <c r="E4064" t="s">
        <v>3374</v>
      </c>
      <c r="F4064" s="82" t="s">
        <v>2309</v>
      </c>
      <c r="G4064" t="s">
        <v>2310</v>
      </c>
      <c r="H4064" s="82" t="s">
        <v>2311</v>
      </c>
      <c r="I4064" t="s">
        <v>68</v>
      </c>
      <c r="J4064" s="82" t="s">
        <v>69</v>
      </c>
      <c r="K4064" t="s">
        <v>70</v>
      </c>
      <c r="L4064" t="s">
        <v>71</v>
      </c>
      <c r="M4064" s="82" t="s">
        <v>124</v>
      </c>
      <c r="N4064" t="s">
        <v>3709</v>
      </c>
      <c r="O4064" s="82" t="s">
        <v>1313</v>
      </c>
      <c r="P4064" s="82" t="s">
        <v>1849</v>
      </c>
      <c r="Q4064" s="82" t="s">
        <v>1847</v>
      </c>
      <c r="R4064" t="s">
        <v>72</v>
      </c>
      <c r="S4064" s="83">
        <v>6260.5</v>
      </c>
      <c r="T4064" s="83">
        <v>5818.5</v>
      </c>
      <c r="U4064" s="83">
        <v>442</v>
      </c>
      <c r="V4064" s="83">
        <v>0</v>
      </c>
      <c r="W4064" s="83">
        <v>0</v>
      </c>
      <c r="X4064" s="83">
        <v>44.81867762065643</v>
      </c>
      <c r="Y4064">
        <v>0</v>
      </c>
      <c r="Z4064" s="83">
        <v>44.199999999999989</v>
      </c>
      <c r="AA4064" s="83">
        <v>89.01867762065649</v>
      </c>
    </row>
    <row r="4065" spans="1:27" x14ac:dyDescent="0.25">
      <c r="A4065" s="82" t="s">
        <v>1529</v>
      </c>
      <c r="B4065" s="82" t="s">
        <v>1529</v>
      </c>
      <c r="C4065" t="s">
        <v>3372</v>
      </c>
      <c r="D4065" s="82" t="s">
        <v>3373</v>
      </c>
      <c r="E4065" t="s">
        <v>3374</v>
      </c>
      <c r="F4065" s="82" t="s">
        <v>2309</v>
      </c>
      <c r="G4065" t="s">
        <v>2310</v>
      </c>
      <c r="H4065" s="82" t="s">
        <v>2311</v>
      </c>
      <c r="I4065" t="s">
        <v>68</v>
      </c>
      <c r="J4065" s="82" t="s">
        <v>69</v>
      </c>
      <c r="K4065" t="s">
        <v>70</v>
      </c>
      <c r="L4065" t="s">
        <v>71</v>
      </c>
      <c r="M4065" s="82" t="s">
        <v>124</v>
      </c>
      <c r="N4065" t="s">
        <v>3709</v>
      </c>
      <c r="O4065" s="82" t="s">
        <v>1313</v>
      </c>
      <c r="P4065" s="82" t="s">
        <v>1846</v>
      </c>
      <c r="Q4065" s="82" t="s">
        <v>1847</v>
      </c>
      <c r="R4065" t="s">
        <v>72</v>
      </c>
      <c r="S4065" s="83">
        <v>9023.3000000000011</v>
      </c>
      <c r="T4065" s="83">
        <v>7758</v>
      </c>
      <c r="U4065" s="83">
        <v>1265.3000000000002</v>
      </c>
      <c r="V4065" s="83">
        <v>0</v>
      </c>
      <c r="W4065" s="83">
        <v>0</v>
      </c>
      <c r="X4065" s="83">
        <v>59.758236827541921</v>
      </c>
      <c r="Y4065">
        <v>0</v>
      </c>
      <c r="Z4065" s="83">
        <v>126.52999999999997</v>
      </c>
      <c r="AA4065" s="83">
        <v>186.28823682754194</v>
      </c>
    </row>
    <row r="4066" spans="1:27" x14ac:dyDescent="0.25">
      <c r="A4066" s="82" t="s">
        <v>1529</v>
      </c>
      <c r="B4066" s="82" t="s">
        <v>1529</v>
      </c>
      <c r="C4066" t="s">
        <v>3372</v>
      </c>
      <c r="D4066" s="82" t="s">
        <v>3373</v>
      </c>
      <c r="E4066" t="s">
        <v>3374</v>
      </c>
      <c r="F4066" s="82" t="s">
        <v>2309</v>
      </c>
      <c r="G4066" t="s">
        <v>2310</v>
      </c>
      <c r="H4066" s="82" t="s">
        <v>2311</v>
      </c>
      <c r="I4066" t="s">
        <v>68</v>
      </c>
      <c r="J4066" s="82" t="s">
        <v>69</v>
      </c>
      <c r="K4066" t="s">
        <v>70</v>
      </c>
      <c r="L4066" t="s">
        <v>71</v>
      </c>
      <c r="M4066" s="82" t="s">
        <v>124</v>
      </c>
      <c r="N4066" t="s">
        <v>2377</v>
      </c>
      <c r="O4066" s="82" t="s">
        <v>1461</v>
      </c>
      <c r="P4066" s="82" t="s">
        <v>2378</v>
      </c>
      <c r="Q4066" s="82" t="s">
        <v>2379</v>
      </c>
      <c r="R4066" t="s">
        <v>72</v>
      </c>
      <c r="S4066" s="83">
        <v>2653.2</v>
      </c>
      <c r="T4066" s="83">
        <v>2074.8000000000002</v>
      </c>
      <c r="U4066" s="83">
        <v>578.39999999999986</v>
      </c>
      <c r="V4066" s="83">
        <v>0</v>
      </c>
      <c r="W4066" s="83">
        <v>0</v>
      </c>
      <c r="X4066" s="83">
        <v>15.98174655449651</v>
      </c>
      <c r="Y4066">
        <v>0</v>
      </c>
      <c r="Z4066" s="83">
        <v>57.839999999999996</v>
      </c>
      <c r="AA4066" s="83">
        <v>73.821746554496514</v>
      </c>
    </row>
    <row r="4067" spans="1:27" x14ac:dyDescent="0.25">
      <c r="A4067" s="82" t="s">
        <v>1529</v>
      </c>
      <c r="B4067" s="82" t="s">
        <v>1529</v>
      </c>
      <c r="C4067" t="s">
        <v>3372</v>
      </c>
      <c r="D4067" s="82" t="s">
        <v>3373</v>
      </c>
      <c r="E4067" t="s">
        <v>3374</v>
      </c>
      <c r="F4067" s="82" t="s">
        <v>2309</v>
      </c>
      <c r="G4067" t="s">
        <v>2310</v>
      </c>
      <c r="H4067" s="82" t="s">
        <v>2311</v>
      </c>
      <c r="I4067" t="s">
        <v>68</v>
      </c>
      <c r="J4067" s="82" t="s">
        <v>69</v>
      </c>
      <c r="K4067" t="s">
        <v>94</v>
      </c>
      <c r="L4067" t="s">
        <v>95</v>
      </c>
      <c r="M4067" s="82" t="s">
        <v>1385</v>
      </c>
      <c r="N4067" t="s">
        <v>1895</v>
      </c>
      <c r="O4067" s="82" t="s">
        <v>1541</v>
      </c>
      <c r="P4067" s="82" t="s">
        <v>1390</v>
      </c>
      <c r="Q4067" s="82" t="s">
        <v>1391</v>
      </c>
      <c r="R4067" t="s">
        <v>72</v>
      </c>
      <c r="S4067" s="83">
        <v>6539.9999999999991</v>
      </c>
      <c r="T4067" s="83">
        <v>9926.119999999999</v>
      </c>
      <c r="U4067" s="83">
        <v>-3386.1200000000017</v>
      </c>
      <c r="V4067" s="83">
        <v>0</v>
      </c>
      <c r="W4067" s="83">
        <v>0</v>
      </c>
      <c r="X4067" s="83">
        <v>76.458807648698169</v>
      </c>
      <c r="Y4067">
        <v>0</v>
      </c>
      <c r="Z4067" s="83">
        <v>-338.61200000000008</v>
      </c>
      <c r="AA4067" s="83">
        <v>-262.15319235130187</v>
      </c>
    </row>
    <row r="4068" spans="1:27" x14ac:dyDescent="0.25">
      <c r="A4068" s="82" t="s">
        <v>1529</v>
      </c>
      <c r="B4068" s="82" t="s">
        <v>1529</v>
      </c>
      <c r="C4068" t="s">
        <v>3372</v>
      </c>
      <c r="D4068" s="82" t="s">
        <v>3373</v>
      </c>
      <c r="E4068" t="s">
        <v>3374</v>
      </c>
      <c r="F4068" s="82" t="s">
        <v>2309</v>
      </c>
      <c r="G4068" t="s">
        <v>2310</v>
      </c>
      <c r="H4068" s="82" t="s">
        <v>2311</v>
      </c>
      <c r="I4068" t="s">
        <v>68</v>
      </c>
      <c r="J4068" s="82" t="s">
        <v>69</v>
      </c>
      <c r="K4068" t="s">
        <v>94</v>
      </c>
      <c r="L4068" t="s">
        <v>95</v>
      </c>
      <c r="M4068" s="82" t="s">
        <v>1385</v>
      </c>
      <c r="N4068" t="s">
        <v>1386</v>
      </c>
      <c r="O4068" s="82" t="s">
        <v>1389</v>
      </c>
      <c r="P4068" s="82" t="s">
        <v>1893</v>
      </c>
      <c r="Q4068" s="82" t="s">
        <v>1894</v>
      </c>
      <c r="R4068" t="s">
        <v>72</v>
      </c>
      <c r="S4068" s="83">
        <v>0</v>
      </c>
      <c r="T4068" s="83">
        <v>10.32</v>
      </c>
      <c r="U4068" s="83">
        <v>-10.32</v>
      </c>
      <c r="V4068" s="83">
        <v>0</v>
      </c>
      <c r="W4068" s="83">
        <v>0</v>
      </c>
      <c r="X4068" s="83">
        <v>7.9492782168114534E-2</v>
      </c>
      <c r="Y4068">
        <v>0</v>
      </c>
      <c r="Z4068" s="83">
        <v>-1.032</v>
      </c>
      <c r="AA4068" s="83">
        <v>-0.95250721783188563</v>
      </c>
    </row>
    <row r="4069" spans="1:27" x14ac:dyDescent="0.25">
      <c r="A4069" s="82" t="s">
        <v>1529</v>
      </c>
      <c r="B4069" s="82" t="s">
        <v>1529</v>
      </c>
      <c r="C4069" t="s">
        <v>3372</v>
      </c>
      <c r="D4069" s="82" t="s">
        <v>3373</v>
      </c>
      <c r="E4069" t="s">
        <v>3374</v>
      </c>
      <c r="F4069" s="82" t="s">
        <v>2309</v>
      </c>
      <c r="G4069" t="s">
        <v>2310</v>
      </c>
      <c r="H4069" s="82" t="s">
        <v>2311</v>
      </c>
      <c r="I4069" t="s">
        <v>68</v>
      </c>
      <c r="J4069" s="82" t="s">
        <v>69</v>
      </c>
      <c r="K4069" t="s">
        <v>94</v>
      </c>
      <c r="L4069" t="s">
        <v>95</v>
      </c>
      <c r="M4069" s="82" t="s">
        <v>628</v>
      </c>
      <c r="N4069" t="s">
        <v>993</v>
      </c>
      <c r="O4069" s="82" t="s">
        <v>994</v>
      </c>
      <c r="P4069" s="82" t="s">
        <v>1896</v>
      </c>
      <c r="Q4069" s="82" t="s">
        <v>996</v>
      </c>
      <c r="R4069" t="s">
        <v>72</v>
      </c>
      <c r="S4069" s="83">
        <v>0</v>
      </c>
      <c r="T4069" s="83">
        <v>53.699999999999989</v>
      </c>
      <c r="U4069" s="83">
        <v>-53.699999999999989</v>
      </c>
      <c r="V4069" s="83">
        <v>0</v>
      </c>
      <c r="W4069" s="83">
        <v>0</v>
      </c>
      <c r="X4069" s="83">
        <v>0.41363976767710753</v>
      </c>
      <c r="Y4069">
        <v>0</v>
      </c>
      <c r="Z4069" s="83">
        <v>-5.3699999999999992</v>
      </c>
      <c r="AA4069" s="83">
        <v>-4.9563602323228917</v>
      </c>
    </row>
    <row r="4070" spans="1:27" x14ac:dyDescent="0.25">
      <c r="A4070" s="82" t="s">
        <v>1529</v>
      </c>
      <c r="B4070" s="82" t="s">
        <v>1529</v>
      </c>
      <c r="C4070" t="s">
        <v>3372</v>
      </c>
      <c r="D4070" s="82" t="s">
        <v>3373</v>
      </c>
      <c r="E4070" t="s">
        <v>3374</v>
      </c>
      <c r="F4070" s="82" t="s">
        <v>2309</v>
      </c>
      <c r="G4070" t="s">
        <v>2310</v>
      </c>
      <c r="H4070" s="82" t="s">
        <v>2311</v>
      </c>
      <c r="I4070" t="s">
        <v>68</v>
      </c>
      <c r="J4070" s="82" t="s">
        <v>69</v>
      </c>
      <c r="K4070" t="s">
        <v>73</v>
      </c>
      <c r="L4070" t="s">
        <v>74</v>
      </c>
      <c r="M4070" s="82" t="s">
        <v>629</v>
      </c>
      <c r="N4070" t="s">
        <v>2017</v>
      </c>
      <c r="O4070" s="82" t="s">
        <v>1470</v>
      </c>
      <c r="P4070" s="82" t="s">
        <v>2314</v>
      </c>
      <c r="Q4070" s="82" t="s">
        <v>2315</v>
      </c>
      <c r="R4070" t="s">
        <v>72</v>
      </c>
      <c r="S4070" s="83">
        <v>1916.1</v>
      </c>
      <c r="T4070" s="83">
        <v>1267.8</v>
      </c>
      <c r="U4070" s="83">
        <v>648.29999999999973</v>
      </c>
      <c r="V4070" s="83">
        <v>0</v>
      </c>
      <c r="W4070" s="83">
        <v>0</v>
      </c>
      <c r="X4070" s="83">
        <v>9.7655958558852323</v>
      </c>
      <c r="Y4070">
        <v>0</v>
      </c>
      <c r="Z4070" s="83">
        <v>64.829999999999899</v>
      </c>
      <c r="AA4070" s="83">
        <v>74.595595855885193</v>
      </c>
    </row>
    <row r="4071" spans="1:27" x14ac:dyDescent="0.25">
      <c r="A4071" s="82" t="s">
        <v>1529</v>
      </c>
      <c r="B4071" s="82" t="s">
        <v>1529</v>
      </c>
      <c r="C4071" t="s">
        <v>3372</v>
      </c>
      <c r="D4071" s="82" t="s">
        <v>3373</v>
      </c>
      <c r="E4071" t="s">
        <v>3374</v>
      </c>
      <c r="F4071" s="82" t="s">
        <v>2309</v>
      </c>
      <c r="G4071" t="s">
        <v>2310</v>
      </c>
      <c r="H4071" s="82" t="s">
        <v>2311</v>
      </c>
      <c r="I4071" t="s">
        <v>68</v>
      </c>
      <c r="J4071" s="82" t="s">
        <v>69</v>
      </c>
      <c r="K4071" t="s">
        <v>73</v>
      </c>
      <c r="L4071" t="s">
        <v>74</v>
      </c>
      <c r="M4071" s="82" t="s">
        <v>629</v>
      </c>
      <c r="N4071" t="s">
        <v>2017</v>
      </c>
      <c r="O4071" s="82" t="s">
        <v>1470</v>
      </c>
      <c r="P4071" s="82" t="s">
        <v>2312</v>
      </c>
      <c r="Q4071" s="82" t="s">
        <v>2313</v>
      </c>
      <c r="R4071" t="s">
        <v>72</v>
      </c>
      <c r="S4071" s="83">
        <v>1373.3999999999996</v>
      </c>
      <c r="T4071" s="83">
        <v>978</v>
      </c>
      <c r="U4071" s="83">
        <v>395.39999999999964</v>
      </c>
      <c r="V4071" s="83">
        <v>0</v>
      </c>
      <c r="W4071" s="83">
        <v>0</v>
      </c>
      <c r="X4071" s="83">
        <v>7.5333276124434114</v>
      </c>
      <c r="Y4071">
        <v>0</v>
      </c>
      <c r="Z4071" s="83">
        <v>39.539999999999964</v>
      </c>
      <c r="AA4071" s="83">
        <v>47.073327612443364</v>
      </c>
    </row>
    <row r="4072" spans="1:27" x14ac:dyDescent="0.25">
      <c r="A4072" s="82" t="s">
        <v>1529</v>
      </c>
      <c r="B4072" s="82" t="s">
        <v>1529</v>
      </c>
      <c r="C4072" t="s">
        <v>3372</v>
      </c>
      <c r="D4072" s="82" t="s">
        <v>3373</v>
      </c>
      <c r="E4072" t="s">
        <v>3374</v>
      </c>
      <c r="F4072" s="82" t="s">
        <v>2309</v>
      </c>
      <c r="G4072" t="s">
        <v>2310</v>
      </c>
      <c r="H4072" s="82" t="s">
        <v>2311</v>
      </c>
      <c r="I4072" t="s">
        <v>68</v>
      </c>
      <c r="J4072" s="82" t="s">
        <v>69</v>
      </c>
      <c r="K4072" t="s">
        <v>73</v>
      </c>
      <c r="L4072" t="s">
        <v>74</v>
      </c>
      <c r="M4072" s="82" t="s">
        <v>629</v>
      </c>
      <c r="N4072" t="s">
        <v>2017</v>
      </c>
      <c r="O4072" s="82" t="s">
        <v>1468</v>
      </c>
      <c r="P4072" s="82" t="s">
        <v>2920</v>
      </c>
      <c r="Q4072" s="82" t="s">
        <v>2921</v>
      </c>
      <c r="R4072" t="s">
        <v>72</v>
      </c>
      <c r="S4072" s="83">
        <v>860.39999999999986</v>
      </c>
      <c r="T4072" s="83">
        <v>555.6</v>
      </c>
      <c r="U4072" s="83">
        <v>304.79999999999995</v>
      </c>
      <c r="V4072" s="83">
        <v>0</v>
      </c>
      <c r="W4072" s="83">
        <v>0</v>
      </c>
      <c r="X4072" s="83">
        <v>4.279669551608956</v>
      </c>
      <c r="Y4072">
        <v>0</v>
      </c>
      <c r="Z4072" s="83">
        <v>30.479999999999976</v>
      </c>
      <c r="AA4072" s="83">
        <v>34.759669551608951</v>
      </c>
    </row>
    <row r="4073" spans="1:27" x14ac:dyDescent="0.25">
      <c r="A4073" s="82" t="s">
        <v>1529</v>
      </c>
      <c r="B4073" s="82" t="s">
        <v>1529</v>
      </c>
      <c r="C4073" t="s">
        <v>3372</v>
      </c>
      <c r="D4073" s="82" t="s">
        <v>3373</v>
      </c>
      <c r="E4073" t="s">
        <v>3374</v>
      </c>
      <c r="F4073" s="82" t="s">
        <v>2309</v>
      </c>
      <c r="G4073" t="s">
        <v>2310</v>
      </c>
      <c r="H4073" s="82" t="s">
        <v>2311</v>
      </c>
      <c r="I4073" t="s">
        <v>68</v>
      </c>
      <c r="J4073" s="82" t="s">
        <v>69</v>
      </c>
      <c r="K4073" t="s">
        <v>96</v>
      </c>
      <c r="L4073" t="s">
        <v>97</v>
      </c>
      <c r="M4073" s="82" t="s">
        <v>634</v>
      </c>
      <c r="N4073" t="s">
        <v>1416</v>
      </c>
      <c r="O4073" s="82" t="s">
        <v>1479</v>
      </c>
      <c r="P4073" s="82" t="s">
        <v>2513</v>
      </c>
      <c r="Q4073" s="82" t="s">
        <v>2514</v>
      </c>
      <c r="R4073" t="s">
        <v>72</v>
      </c>
      <c r="S4073" s="83">
        <v>0</v>
      </c>
      <c r="T4073" s="83">
        <v>395.67</v>
      </c>
      <c r="U4073" s="83">
        <v>-395.67</v>
      </c>
      <c r="V4073" s="83">
        <v>0</v>
      </c>
      <c r="W4073" s="83">
        <v>0</v>
      </c>
      <c r="X4073" s="83">
        <v>3.0477625116722753</v>
      </c>
      <c r="Y4073">
        <v>0</v>
      </c>
      <c r="Z4073" s="83">
        <v>-39.567000000000007</v>
      </c>
      <c r="AA4073" s="83">
        <v>-36.519237488327732</v>
      </c>
    </row>
    <row r="4074" spans="1:27" x14ac:dyDescent="0.25">
      <c r="A4074" s="82" t="s">
        <v>1529</v>
      </c>
      <c r="B4074" s="82" t="s">
        <v>1529</v>
      </c>
      <c r="C4074" t="s">
        <v>3372</v>
      </c>
      <c r="D4074" s="82" t="s">
        <v>3373</v>
      </c>
      <c r="E4074" t="s">
        <v>3374</v>
      </c>
      <c r="F4074" s="82" t="s">
        <v>2309</v>
      </c>
      <c r="G4074" t="s">
        <v>2310</v>
      </c>
      <c r="H4074" s="82" t="s">
        <v>2311</v>
      </c>
      <c r="I4074" t="s">
        <v>68</v>
      </c>
      <c r="J4074" s="82" t="s">
        <v>69</v>
      </c>
      <c r="K4074" t="s">
        <v>96</v>
      </c>
      <c r="L4074" t="s">
        <v>97</v>
      </c>
      <c r="M4074" s="82" t="s">
        <v>634</v>
      </c>
      <c r="N4074" t="s">
        <v>4104</v>
      </c>
      <c r="O4074" s="82" t="s">
        <v>4104</v>
      </c>
      <c r="P4074" s="82" t="s">
        <v>3388</v>
      </c>
      <c r="Q4074" s="82" t="s">
        <v>3389</v>
      </c>
      <c r="R4074" t="s">
        <v>72</v>
      </c>
      <c r="S4074" s="83">
        <v>1056</v>
      </c>
      <c r="T4074" s="83">
        <v>792</v>
      </c>
      <c r="U4074" s="83">
        <v>264</v>
      </c>
      <c r="V4074" s="83">
        <v>0</v>
      </c>
      <c r="W4074" s="83">
        <v>0</v>
      </c>
      <c r="X4074" s="83">
        <v>6.1006088640646032</v>
      </c>
      <c r="Y4074">
        <v>0</v>
      </c>
      <c r="Z4074" s="83">
        <v>26.399999999999991</v>
      </c>
      <c r="AA4074" s="83">
        <v>32.500608864064603</v>
      </c>
    </row>
    <row r="4075" spans="1:27" x14ac:dyDescent="0.25">
      <c r="A4075" s="82" t="s">
        <v>1529</v>
      </c>
      <c r="B4075" s="82" t="s">
        <v>1529</v>
      </c>
      <c r="C4075" t="s">
        <v>3372</v>
      </c>
      <c r="D4075" s="82" t="s">
        <v>3373</v>
      </c>
      <c r="E4075" t="s">
        <v>3374</v>
      </c>
      <c r="F4075" s="82" t="s">
        <v>2309</v>
      </c>
      <c r="G4075" t="s">
        <v>2310</v>
      </c>
      <c r="H4075" s="82" t="s">
        <v>2311</v>
      </c>
      <c r="I4075" t="s">
        <v>68</v>
      </c>
      <c r="J4075" s="82" t="s">
        <v>69</v>
      </c>
      <c r="K4075" t="s">
        <v>96</v>
      </c>
      <c r="L4075" t="s">
        <v>97</v>
      </c>
      <c r="M4075" s="82" t="s">
        <v>3724</v>
      </c>
      <c r="N4075" t="s">
        <v>3726</v>
      </c>
      <c r="O4075" s="82" t="s">
        <v>1476</v>
      </c>
      <c r="P4075" s="82" t="s">
        <v>2023</v>
      </c>
      <c r="Q4075" s="82" t="s">
        <v>2024</v>
      </c>
      <c r="R4075" t="s">
        <v>72</v>
      </c>
      <c r="S4075" s="83">
        <v>48.5</v>
      </c>
      <c r="T4075" s="83">
        <v>0</v>
      </c>
      <c r="U4075" s="83">
        <v>48.5</v>
      </c>
      <c r="V4075" s="83">
        <v>0</v>
      </c>
      <c r="W4075" s="83">
        <v>0</v>
      </c>
      <c r="X4075" s="83">
        <v>0</v>
      </c>
      <c r="Y4075">
        <v>0</v>
      </c>
      <c r="Z4075" s="83">
        <v>4.8500000000000005</v>
      </c>
      <c r="AA4075" s="83">
        <v>4.8500000000000005</v>
      </c>
    </row>
    <row r="4076" spans="1:27" x14ac:dyDescent="0.25">
      <c r="A4076" s="82" t="s">
        <v>1529</v>
      </c>
      <c r="B4076" s="82" t="s">
        <v>1529</v>
      </c>
      <c r="C4076" t="s">
        <v>3372</v>
      </c>
      <c r="D4076" s="82" t="s">
        <v>3373</v>
      </c>
      <c r="E4076" t="s">
        <v>3374</v>
      </c>
      <c r="F4076" s="82" t="s">
        <v>2309</v>
      </c>
      <c r="G4076" t="s">
        <v>2310</v>
      </c>
      <c r="H4076" s="82" t="s">
        <v>2311</v>
      </c>
      <c r="I4076" t="s">
        <v>68</v>
      </c>
      <c r="J4076" s="82" t="s">
        <v>69</v>
      </c>
      <c r="K4076" t="s">
        <v>96</v>
      </c>
      <c r="L4076" t="s">
        <v>97</v>
      </c>
      <c r="M4076" s="82" t="s">
        <v>3724</v>
      </c>
      <c r="N4076" t="s">
        <v>3726</v>
      </c>
      <c r="O4076" s="82" t="s">
        <v>1476</v>
      </c>
      <c r="P4076" s="82" t="s">
        <v>2293</v>
      </c>
      <c r="Q4076" s="82" t="s">
        <v>2024</v>
      </c>
      <c r="R4076" t="s">
        <v>72</v>
      </c>
      <c r="S4076" s="83">
        <v>102.6</v>
      </c>
      <c r="T4076" s="83">
        <v>0</v>
      </c>
      <c r="U4076" s="83">
        <v>102.6</v>
      </c>
      <c r="V4076" s="83">
        <v>0</v>
      </c>
      <c r="W4076" s="83">
        <v>0</v>
      </c>
      <c r="X4076" s="83">
        <v>0</v>
      </c>
      <c r="Y4076">
        <v>0</v>
      </c>
      <c r="Z4076" s="83">
        <v>10.26</v>
      </c>
      <c r="AA4076" s="83">
        <v>10.26</v>
      </c>
    </row>
    <row r="4077" spans="1:27" x14ac:dyDescent="0.25">
      <c r="A4077" s="82" t="s">
        <v>1529</v>
      </c>
      <c r="B4077" s="82" t="s">
        <v>1529</v>
      </c>
      <c r="C4077" t="s">
        <v>3372</v>
      </c>
      <c r="D4077" s="82" t="s">
        <v>3373</v>
      </c>
      <c r="E4077" t="s">
        <v>3374</v>
      </c>
      <c r="F4077" s="82" t="s">
        <v>2309</v>
      </c>
      <c r="G4077" t="s">
        <v>2310</v>
      </c>
      <c r="H4077" s="82" t="s">
        <v>2311</v>
      </c>
      <c r="I4077" t="s">
        <v>59</v>
      </c>
      <c r="J4077" s="82" t="s">
        <v>127</v>
      </c>
      <c r="K4077" t="s">
        <v>75</v>
      </c>
      <c r="L4077" t="s">
        <v>76</v>
      </c>
      <c r="M4077" s="82" t="s">
        <v>133</v>
      </c>
      <c r="N4077" t="s">
        <v>481</v>
      </c>
      <c r="O4077" s="82" t="s">
        <v>1481</v>
      </c>
      <c r="P4077" s="82" t="s">
        <v>2188</v>
      </c>
      <c r="Q4077" s="82" t="s">
        <v>2189</v>
      </c>
      <c r="R4077" t="s">
        <v>131</v>
      </c>
      <c r="S4077" s="83">
        <v>291.98</v>
      </c>
      <c r="T4077" s="83">
        <v>554.29999999999995</v>
      </c>
      <c r="U4077" s="83">
        <v>-262.31999999999994</v>
      </c>
      <c r="V4077" s="83">
        <v>0</v>
      </c>
      <c r="W4077" s="83">
        <v>0</v>
      </c>
      <c r="X4077" s="83">
        <v>4.2696559259482445</v>
      </c>
      <c r="Y4077">
        <v>0</v>
      </c>
      <c r="Z4077" s="83">
        <v>-26.231999999999996</v>
      </c>
      <c r="AA4077" s="83">
        <v>-21.962344074051753</v>
      </c>
    </row>
    <row r="4078" spans="1:27" x14ac:dyDescent="0.25">
      <c r="A4078" s="82" t="s">
        <v>1529</v>
      </c>
      <c r="B4078" s="82" t="s">
        <v>1529</v>
      </c>
      <c r="C4078" t="s">
        <v>3372</v>
      </c>
      <c r="D4078" s="82" t="s">
        <v>3373</v>
      </c>
      <c r="E4078" t="s">
        <v>3374</v>
      </c>
      <c r="F4078" s="82" t="s">
        <v>2309</v>
      </c>
      <c r="G4078" t="s">
        <v>2310</v>
      </c>
      <c r="H4078" s="82" t="s">
        <v>2311</v>
      </c>
      <c r="I4078" t="s">
        <v>59</v>
      </c>
      <c r="J4078" s="82" t="s">
        <v>127</v>
      </c>
      <c r="K4078" t="s">
        <v>75</v>
      </c>
      <c r="L4078" t="s">
        <v>76</v>
      </c>
      <c r="M4078" s="82" t="s">
        <v>133</v>
      </c>
      <c r="N4078" t="s">
        <v>481</v>
      </c>
      <c r="O4078" s="82" t="s">
        <v>1481</v>
      </c>
      <c r="P4078" s="82" t="s">
        <v>2538</v>
      </c>
      <c r="Q4078" s="82" t="s">
        <v>2539</v>
      </c>
      <c r="R4078" t="s">
        <v>131</v>
      </c>
      <c r="S4078" s="83">
        <v>395.40000000000003</v>
      </c>
      <c r="T4078" s="83">
        <v>519.6</v>
      </c>
      <c r="U4078" s="83">
        <v>-124.19999999999999</v>
      </c>
      <c r="V4078" s="83">
        <v>0</v>
      </c>
      <c r="W4078" s="83">
        <v>0</v>
      </c>
      <c r="X4078" s="83">
        <v>4.0023691486969293</v>
      </c>
      <c r="Y4078">
        <v>0</v>
      </c>
      <c r="Z4078" s="83">
        <v>-12.420000000000002</v>
      </c>
      <c r="AA4078" s="83">
        <v>-8.4176308513030733</v>
      </c>
    </row>
    <row r="4079" spans="1:27" x14ac:dyDescent="0.25">
      <c r="A4079" s="82" t="s">
        <v>1529</v>
      </c>
      <c r="B4079" s="82" t="s">
        <v>1529</v>
      </c>
      <c r="C4079" t="s">
        <v>3372</v>
      </c>
      <c r="D4079" s="82" t="s">
        <v>3373</v>
      </c>
      <c r="E4079" t="s">
        <v>3374</v>
      </c>
      <c r="F4079" s="82" t="s">
        <v>2309</v>
      </c>
      <c r="G4079" t="s">
        <v>2310</v>
      </c>
      <c r="H4079" s="82" t="s">
        <v>2311</v>
      </c>
      <c r="I4079" t="s">
        <v>59</v>
      </c>
      <c r="J4079" s="82" t="s">
        <v>127</v>
      </c>
      <c r="K4079" t="s">
        <v>75</v>
      </c>
      <c r="L4079" t="s">
        <v>76</v>
      </c>
      <c r="M4079" s="82" t="s">
        <v>133</v>
      </c>
      <c r="N4079" t="s">
        <v>337</v>
      </c>
      <c r="O4079" s="82" t="s">
        <v>378</v>
      </c>
      <c r="P4079" s="82" t="s">
        <v>381</v>
      </c>
      <c r="Q4079" s="82" t="s">
        <v>382</v>
      </c>
      <c r="R4079" t="s">
        <v>131</v>
      </c>
      <c r="S4079" s="83">
        <v>28.35</v>
      </c>
      <c r="T4079" s="83">
        <v>27.6</v>
      </c>
      <c r="U4079" s="83">
        <v>0.75</v>
      </c>
      <c r="V4079" s="83">
        <v>0</v>
      </c>
      <c r="W4079" s="83">
        <v>0</v>
      </c>
      <c r="X4079" s="83">
        <v>0.21259697556588769</v>
      </c>
      <c r="Y4079">
        <v>0</v>
      </c>
      <c r="Z4079" s="83">
        <v>7.5000000000000178E-2</v>
      </c>
      <c r="AA4079" s="83">
        <v>0.28759697556588781</v>
      </c>
    </row>
    <row r="4080" spans="1:27" x14ac:dyDescent="0.25">
      <c r="A4080" s="82" t="s">
        <v>1529</v>
      </c>
      <c r="B4080" s="82" t="s">
        <v>1529</v>
      </c>
      <c r="C4080" t="s">
        <v>3372</v>
      </c>
      <c r="D4080" s="82" t="s">
        <v>3373</v>
      </c>
      <c r="E4080" t="s">
        <v>3374</v>
      </c>
      <c r="F4080" s="82" t="s">
        <v>2309</v>
      </c>
      <c r="G4080" t="s">
        <v>2310</v>
      </c>
      <c r="H4080" s="82" t="s">
        <v>2311</v>
      </c>
      <c r="I4080" t="s">
        <v>59</v>
      </c>
      <c r="J4080" s="82" t="s">
        <v>127</v>
      </c>
      <c r="K4080" t="s">
        <v>75</v>
      </c>
      <c r="L4080" t="s">
        <v>76</v>
      </c>
      <c r="M4080" s="82" t="s">
        <v>133</v>
      </c>
      <c r="N4080" t="s">
        <v>337</v>
      </c>
      <c r="O4080" s="82" t="s">
        <v>378</v>
      </c>
      <c r="P4080" s="82" t="s">
        <v>1773</v>
      </c>
      <c r="Q4080" s="82" t="s">
        <v>1774</v>
      </c>
      <c r="R4080" t="s">
        <v>131</v>
      </c>
      <c r="S4080" s="83">
        <v>260.48</v>
      </c>
      <c r="T4080" s="83">
        <v>200.8</v>
      </c>
      <c r="U4080" s="83">
        <v>59.680000000000007</v>
      </c>
      <c r="V4080" s="83">
        <v>0</v>
      </c>
      <c r="W4080" s="83">
        <v>0</v>
      </c>
      <c r="X4080" s="83">
        <v>1.546720025131531</v>
      </c>
      <c r="Y4080">
        <v>0</v>
      </c>
      <c r="Z4080" s="83">
        <v>5.968</v>
      </c>
      <c r="AA4080" s="83">
        <v>7.5147200251315311</v>
      </c>
    </row>
    <row r="4081" spans="1:27" x14ac:dyDescent="0.25">
      <c r="A4081" s="82" t="s">
        <v>1529</v>
      </c>
      <c r="B4081" s="82" t="s">
        <v>1529</v>
      </c>
      <c r="C4081" t="s">
        <v>3372</v>
      </c>
      <c r="D4081" s="82" t="s">
        <v>3373</v>
      </c>
      <c r="E4081" t="s">
        <v>3374</v>
      </c>
      <c r="F4081" s="82" t="s">
        <v>2309</v>
      </c>
      <c r="G4081" t="s">
        <v>2310</v>
      </c>
      <c r="H4081" s="82" t="s">
        <v>2311</v>
      </c>
      <c r="I4081" t="s">
        <v>59</v>
      </c>
      <c r="J4081" s="82" t="s">
        <v>127</v>
      </c>
      <c r="K4081" t="s">
        <v>75</v>
      </c>
      <c r="L4081" t="s">
        <v>76</v>
      </c>
      <c r="M4081" s="82" t="s">
        <v>133</v>
      </c>
      <c r="N4081" t="s">
        <v>337</v>
      </c>
      <c r="O4081" s="82" t="s">
        <v>378</v>
      </c>
      <c r="P4081" s="82" t="s">
        <v>379</v>
      </c>
      <c r="Q4081" s="82" t="s">
        <v>380</v>
      </c>
      <c r="R4081" t="s">
        <v>131</v>
      </c>
      <c r="S4081" s="83">
        <v>114.02</v>
      </c>
      <c r="T4081" s="83">
        <v>136.91999999999999</v>
      </c>
      <c r="U4081" s="83">
        <v>-22.899999999999995</v>
      </c>
      <c r="V4081" s="83">
        <v>0</v>
      </c>
      <c r="W4081" s="83">
        <v>0</v>
      </c>
      <c r="X4081" s="83">
        <v>1.0546658657420775</v>
      </c>
      <c r="Y4081">
        <v>0</v>
      </c>
      <c r="Z4081" s="83">
        <v>-2.29</v>
      </c>
      <c r="AA4081" s="83">
        <v>-1.2353341342579229</v>
      </c>
    </row>
    <row r="4082" spans="1:27" x14ac:dyDescent="0.25">
      <c r="A4082" s="82" t="s">
        <v>1529</v>
      </c>
      <c r="B4082" s="82" t="s">
        <v>1529</v>
      </c>
      <c r="C4082" t="s">
        <v>3372</v>
      </c>
      <c r="D4082" s="82" t="s">
        <v>3373</v>
      </c>
      <c r="E4082" t="s">
        <v>3374</v>
      </c>
      <c r="F4082" s="82" t="s">
        <v>2309</v>
      </c>
      <c r="G4082" t="s">
        <v>2310</v>
      </c>
      <c r="H4082" s="82" t="s">
        <v>2311</v>
      </c>
      <c r="I4082" t="s">
        <v>59</v>
      </c>
      <c r="J4082" s="82" t="s">
        <v>127</v>
      </c>
      <c r="K4082" t="s">
        <v>75</v>
      </c>
      <c r="L4082" t="s">
        <v>76</v>
      </c>
      <c r="M4082" s="82" t="s">
        <v>133</v>
      </c>
      <c r="N4082" t="s">
        <v>337</v>
      </c>
      <c r="O4082" s="82" t="s">
        <v>378</v>
      </c>
      <c r="P4082" s="82" t="s">
        <v>2855</v>
      </c>
      <c r="Q4082" s="82" t="s">
        <v>2856</v>
      </c>
      <c r="R4082" t="s">
        <v>131</v>
      </c>
      <c r="S4082" s="83">
        <v>0</v>
      </c>
      <c r="T4082" s="83">
        <v>42.2</v>
      </c>
      <c r="U4082" s="83">
        <v>-42.2</v>
      </c>
      <c r="V4082" s="83">
        <v>0</v>
      </c>
      <c r="W4082" s="83">
        <v>0</v>
      </c>
      <c r="X4082" s="83">
        <v>0.32505769452465438</v>
      </c>
      <c r="Y4082">
        <v>0</v>
      </c>
      <c r="Z4082" s="83">
        <v>-4.2200000000000006</v>
      </c>
      <c r="AA4082" s="83">
        <v>-3.8949423054753463</v>
      </c>
    </row>
    <row r="4083" spans="1:27" x14ac:dyDescent="0.25">
      <c r="A4083" s="82" t="s">
        <v>1529</v>
      </c>
      <c r="B4083" s="82" t="s">
        <v>1529</v>
      </c>
      <c r="C4083" t="s">
        <v>3372</v>
      </c>
      <c r="D4083" s="82" t="s">
        <v>3373</v>
      </c>
      <c r="E4083" t="s">
        <v>3374</v>
      </c>
      <c r="F4083" s="82" t="s">
        <v>2309</v>
      </c>
      <c r="G4083" t="s">
        <v>2310</v>
      </c>
      <c r="H4083" s="82" t="s">
        <v>2311</v>
      </c>
      <c r="I4083" t="s">
        <v>59</v>
      </c>
      <c r="J4083" s="82" t="s">
        <v>127</v>
      </c>
      <c r="K4083" t="s">
        <v>75</v>
      </c>
      <c r="L4083" t="s">
        <v>76</v>
      </c>
      <c r="M4083" s="82" t="s">
        <v>133</v>
      </c>
      <c r="N4083" t="s">
        <v>337</v>
      </c>
      <c r="O4083" s="82" t="s">
        <v>378</v>
      </c>
      <c r="P4083" s="82" t="s">
        <v>4090</v>
      </c>
      <c r="Q4083" s="82" t="s">
        <v>4091</v>
      </c>
      <c r="R4083" t="s">
        <v>131</v>
      </c>
      <c r="S4083" s="83">
        <v>33.369999999999997</v>
      </c>
      <c r="T4083" s="83">
        <v>0</v>
      </c>
      <c r="U4083" s="83">
        <v>33.369999999999997</v>
      </c>
      <c r="V4083" s="83">
        <v>0</v>
      </c>
      <c r="W4083" s="83">
        <v>0</v>
      </c>
      <c r="X4083" s="83">
        <v>0</v>
      </c>
      <c r="Y4083">
        <v>0</v>
      </c>
      <c r="Z4083" s="83">
        <v>3.3369999999999997</v>
      </c>
      <c r="AA4083" s="83">
        <v>3.3369999999999997</v>
      </c>
    </row>
    <row r="4084" spans="1:27" x14ac:dyDescent="0.25">
      <c r="A4084" s="82" t="s">
        <v>1529</v>
      </c>
      <c r="B4084" s="82" t="s">
        <v>1529</v>
      </c>
      <c r="C4084" t="s">
        <v>3372</v>
      </c>
      <c r="D4084" s="82" t="s">
        <v>3373</v>
      </c>
      <c r="E4084" t="s">
        <v>3374</v>
      </c>
      <c r="F4084" s="82" t="s">
        <v>2309</v>
      </c>
      <c r="G4084" t="s">
        <v>2310</v>
      </c>
      <c r="H4084" s="82" t="s">
        <v>2311</v>
      </c>
      <c r="I4084" t="s">
        <v>59</v>
      </c>
      <c r="J4084" s="82" t="s">
        <v>127</v>
      </c>
      <c r="K4084" t="s">
        <v>75</v>
      </c>
      <c r="L4084" t="s">
        <v>76</v>
      </c>
      <c r="M4084" s="82" t="s">
        <v>133</v>
      </c>
      <c r="N4084" t="s">
        <v>337</v>
      </c>
      <c r="O4084" s="82" t="s">
        <v>338</v>
      </c>
      <c r="P4084" s="82" t="s">
        <v>1013</v>
      </c>
      <c r="Q4084" s="82" t="s">
        <v>1014</v>
      </c>
      <c r="R4084" t="s">
        <v>131</v>
      </c>
      <c r="S4084" s="83">
        <v>200.8</v>
      </c>
      <c r="T4084" s="83">
        <v>198.24</v>
      </c>
      <c r="U4084" s="83">
        <v>2.5599999999999881</v>
      </c>
      <c r="V4084" s="83">
        <v>0</v>
      </c>
      <c r="W4084" s="83">
        <v>0</v>
      </c>
      <c r="X4084" s="83">
        <v>1.5270008853688979</v>
      </c>
      <c r="Y4084">
        <v>0</v>
      </c>
      <c r="Z4084" s="83">
        <v>0.25600000000000023</v>
      </c>
      <c r="AA4084" s="83">
        <v>1.7830008853688994</v>
      </c>
    </row>
    <row r="4085" spans="1:27" x14ac:dyDescent="0.25">
      <c r="A4085" s="82" t="s">
        <v>1529</v>
      </c>
      <c r="B4085" s="82" t="s">
        <v>1529</v>
      </c>
      <c r="C4085" t="s">
        <v>3372</v>
      </c>
      <c r="D4085" s="82" t="s">
        <v>3373</v>
      </c>
      <c r="E4085" t="s">
        <v>3374</v>
      </c>
      <c r="F4085" s="82" t="s">
        <v>2309</v>
      </c>
      <c r="G4085" t="s">
        <v>2310</v>
      </c>
      <c r="H4085" s="82" t="s">
        <v>2311</v>
      </c>
      <c r="I4085" t="s">
        <v>59</v>
      </c>
      <c r="J4085" s="82" t="s">
        <v>127</v>
      </c>
      <c r="K4085" t="s">
        <v>75</v>
      </c>
      <c r="L4085" t="s">
        <v>76</v>
      </c>
      <c r="M4085" s="82" t="s">
        <v>133</v>
      </c>
      <c r="N4085" t="s">
        <v>337</v>
      </c>
      <c r="O4085" s="82" t="s">
        <v>338</v>
      </c>
      <c r="P4085" s="82" t="s">
        <v>1607</v>
      </c>
      <c r="Q4085" s="82" t="s">
        <v>1608</v>
      </c>
      <c r="R4085" t="s">
        <v>131</v>
      </c>
      <c r="S4085" s="83">
        <v>208.48000000000002</v>
      </c>
      <c r="T4085" s="83">
        <v>274.52</v>
      </c>
      <c r="U4085" s="83">
        <v>-66.039999999999978</v>
      </c>
      <c r="V4085" s="83">
        <v>0</v>
      </c>
      <c r="W4085" s="83">
        <v>0</v>
      </c>
      <c r="X4085" s="83">
        <v>2.1145696279836046</v>
      </c>
      <c r="Y4085">
        <v>0</v>
      </c>
      <c r="Z4085" s="83">
        <v>-6.6039999999999974</v>
      </c>
      <c r="AA4085" s="83">
        <v>-4.4894303720163915</v>
      </c>
    </row>
    <row r="4086" spans="1:27" x14ac:dyDescent="0.25">
      <c r="A4086" s="82" t="s">
        <v>1529</v>
      </c>
      <c r="B4086" s="82" t="s">
        <v>1529</v>
      </c>
      <c r="C4086" t="s">
        <v>3372</v>
      </c>
      <c r="D4086" s="82" t="s">
        <v>3373</v>
      </c>
      <c r="E4086" t="s">
        <v>3374</v>
      </c>
      <c r="F4086" s="82" t="s">
        <v>2309</v>
      </c>
      <c r="G4086" t="s">
        <v>2310</v>
      </c>
      <c r="H4086" s="82" t="s">
        <v>2311</v>
      </c>
      <c r="I4086" t="s">
        <v>59</v>
      </c>
      <c r="J4086" s="82" t="s">
        <v>127</v>
      </c>
      <c r="K4086" t="s">
        <v>75</v>
      </c>
      <c r="L4086" t="s">
        <v>76</v>
      </c>
      <c r="M4086" s="82" t="s">
        <v>133</v>
      </c>
      <c r="N4086" t="s">
        <v>337</v>
      </c>
      <c r="O4086" s="82" t="s">
        <v>338</v>
      </c>
      <c r="P4086" s="82" t="s">
        <v>339</v>
      </c>
      <c r="Q4086" s="82" t="s">
        <v>340</v>
      </c>
      <c r="R4086" t="s">
        <v>131</v>
      </c>
      <c r="S4086" s="83">
        <v>149.76</v>
      </c>
      <c r="T4086" s="83">
        <v>143.19999999999999</v>
      </c>
      <c r="U4086" s="83">
        <v>6.5600000000000165</v>
      </c>
      <c r="V4086" s="83">
        <v>0</v>
      </c>
      <c r="W4086" s="83">
        <v>0</v>
      </c>
      <c r="X4086" s="83">
        <v>1.1030393804722869</v>
      </c>
      <c r="Y4086">
        <v>0</v>
      </c>
      <c r="Z4086" s="83">
        <v>0.65600000000000058</v>
      </c>
      <c r="AA4086" s="83">
        <v>1.7590393804722879</v>
      </c>
    </row>
    <row r="4087" spans="1:27" x14ac:dyDescent="0.25">
      <c r="A4087" s="82" t="s">
        <v>1529</v>
      </c>
      <c r="B4087" s="82" t="s">
        <v>1529</v>
      </c>
      <c r="C4087" t="s">
        <v>3372</v>
      </c>
      <c r="D4087" s="82" t="s">
        <v>3373</v>
      </c>
      <c r="E4087" t="s">
        <v>3374</v>
      </c>
      <c r="F4087" s="82" t="s">
        <v>2309</v>
      </c>
      <c r="G4087" t="s">
        <v>2310</v>
      </c>
      <c r="H4087" s="82" t="s">
        <v>2311</v>
      </c>
      <c r="I4087" t="s">
        <v>59</v>
      </c>
      <c r="J4087" s="82" t="s">
        <v>127</v>
      </c>
      <c r="K4087" t="s">
        <v>75</v>
      </c>
      <c r="L4087" t="s">
        <v>76</v>
      </c>
      <c r="M4087" s="82" t="s">
        <v>133</v>
      </c>
      <c r="N4087" t="s">
        <v>337</v>
      </c>
      <c r="O4087" s="82" t="s">
        <v>338</v>
      </c>
      <c r="P4087" s="82" t="s">
        <v>341</v>
      </c>
      <c r="Q4087" s="82" t="s">
        <v>342</v>
      </c>
      <c r="R4087" t="s">
        <v>131</v>
      </c>
      <c r="S4087" s="83">
        <v>96.64</v>
      </c>
      <c r="T4087" s="83">
        <v>95.2</v>
      </c>
      <c r="U4087" s="83">
        <v>1.4399999999999977</v>
      </c>
      <c r="V4087" s="83">
        <v>0</v>
      </c>
      <c r="W4087" s="83">
        <v>0</v>
      </c>
      <c r="X4087" s="83">
        <v>0.73330550992291699</v>
      </c>
      <c r="Y4087">
        <v>0</v>
      </c>
      <c r="Z4087" s="83">
        <v>0.14400000000000013</v>
      </c>
      <c r="AA4087" s="83">
        <v>0.87730550992291789</v>
      </c>
    </row>
    <row r="4088" spans="1:27" x14ac:dyDescent="0.25">
      <c r="A4088" s="82" t="s">
        <v>1529</v>
      </c>
      <c r="B4088" s="82" t="s">
        <v>1529</v>
      </c>
      <c r="C4088" t="s">
        <v>3372</v>
      </c>
      <c r="D4088" s="82" t="s">
        <v>3373</v>
      </c>
      <c r="E4088" t="s">
        <v>3374</v>
      </c>
      <c r="F4088" s="82" t="s">
        <v>2309</v>
      </c>
      <c r="G4088" t="s">
        <v>2310</v>
      </c>
      <c r="H4088" s="82" t="s">
        <v>2311</v>
      </c>
      <c r="I4088" t="s">
        <v>59</v>
      </c>
      <c r="J4088" s="82" t="s">
        <v>127</v>
      </c>
      <c r="K4088" t="s">
        <v>75</v>
      </c>
      <c r="L4088" t="s">
        <v>76</v>
      </c>
      <c r="M4088" s="82" t="s">
        <v>133</v>
      </c>
      <c r="N4088" t="s">
        <v>337</v>
      </c>
      <c r="O4088" s="82" t="s">
        <v>1010</v>
      </c>
      <c r="P4088" s="82" t="s">
        <v>3375</v>
      </c>
      <c r="Q4088" s="82" t="s">
        <v>3376</v>
      </c>
      <c r="R4088" t="s">
        <v>131</v>
      </c>
      <c r="S4088" s="83">
        <v>119.1</v>
      </c>
      <c r="T4088" s="83">
        <v>119.1</v>
      </c>
      <c r="U4088" s="83">
        <v>0</v>
      </c>
      <c r="V4088" s="83">
        <v>0</v>
      </c>
      <c r="W4088" s="83">
        <v>0</v>
      </c>
      <c r="X4088" s="83">
        <v>0.91740216630062399</v>
      </c>
      <c r="Y4088">
        <v>0</v>
      </c>
      <c r="Z4088" s="83">
        <v>0</v>
      </c>
      <c r="AA4088" s="83">
        <v>0.91740216630062399</v>
      </c>
    </row>
    <row r="4089" spans="1:27" x14ac:dyDescent="0.25">
      <c r="A4089" s="82" t="s">
        <v>1529</v>
      </c>
      <c r="B4089" s="82" t="s">
        <v>1529</v>
      </c>
      <c r="C4089" t="s">
        <v>3372</v>
      </c>
      <c r="D4089" s="82" t="s">
        <v>3373</v>
      </c>
      <c r="E4089" t="s">
        <v>3374</v>
      </c>
      <c r="F4089" s="82" t="s">
        <v>2309</v>
      </c>
      <c r="G4089" t="s">
        <v>2310</v>
      </c>
      <c r="H4089" s="82" t="s">
        <v>2311</v>
      </c>
      <c r="I4089" t="s">
        <v>59</v>
      </c>
      <c r="J4089" s="82" t="s">
        <v>127</v>
      </c>
      <c r="K4089" t="s">
        <v>75</v>
      </c>
      <c r="L4089" t="s">
        <v>76</v>
      </c>
      <c r="M4089" s="82" t="s">
        <v>133</v>
      </c>
      <c r="N4089" t="s">
        <v>337</v>
      </c>
      <c r="O4089" s="82" t="s">
        <v>1483</v>
      </c>
      <c r="P4089" s="82" t="s">
        <v>4088</v>
      </c>
      <c r="Q4089" s="82" t="s">
        <v>4089</v>
      </c>
      <c r="R4089" t="s">
        <v>131</v>
      </c>
      <c r="S4089" s="83">
        <v>0</v>
      </c>
      <c r="T4089" s="83">
        <v>122.58</v>
      </c>
      <c r="U4089" s="83">
        <v>-122.58</v>
      </c>
      <c r="V4089" s="83">
        <v>0</v>
      </c>
      <c r="W4089" s="83">
        <v>0</v>
      </c>
      <c r="X4089" s="83">
        <v>0.94420787191545341</v>
      </c>
      <c r="Y4089">
        <v>0</v>
      </c>
      <c r="Z4089" s="83">
        <v>-12.258000000000001</v>
      </c>
      <c r="AA4089" s="83">
        <v>-11.313792128084547</v>
      </c>
    </row>
    <row r="4090" spans="1:27" x14ac:dyDescent="0.25">
      <c r="A4090" s="82" t="s">
        <v>1529</v>
      </c>
      <c r="B4090" s="82" t="s">
        <v>1529</v>
      </c>
      <c r="C4090" t="s">
        <v>3372</v>
      </c>
      <c r="D4090" s="82" t="s">
        <v>3373</v>
      </c>
      <c r="E4090" t="s">
        <v>3374</v>
      </c>
      <c r="F4090" s="82" t="s">
        <v>2309</v>
      </c>
      <c r="G4090" t="s">
        <v>2310</v>
      </c>
      <c r="H4090" s="82" t="s">
        <v>2311</v>
      </c>
      <c r="I4090" t="s">
        <v>59</v>
      </c>
      <c r="J4090" s="82" t="s">
        <v>127</v>
      </c>
      <c r="K4090" t="s">
        <v>75</v>
      </c>
      <c r="L4090" t="s">
        <v>76</v>
      </c>
      <c r="M4090" s="82" t="s">
        <v>133</v>
      </c>
      <c r="N4090" t="s">
        <v>134</v>
      </c>
      <c r="O4090" s="82" t="s">
        <v>135</v>
      </c>
      <c r="P4090" s="82" t="s">
        <v>138</v>
      </c>
      <c r="Q4090" s="82" t="s">
        <v>139</v>
      </c>
      <c r="R4090" t="s">
        <v>131</v>
      </c>
      <c r="S4090" s="83">
        <v>2065.1999999999998</v>
      </c>
      <c r="T4090" s="83">
        <v>1659.6799999999998</v>
      </c>
      <c r="U4090" s="83">
        <v>405.52</v>
      </c>
      <c r="V4090" s="83">
        <v>0</v>
      </c>
      <c r="W4090" s="83">
        <v>0</v>
      </c>
      <c r="X4090" s="83">
        <v>12.784164797362045</v>
      </c>
      <c r="Y4090">
        <v>0</v>
      </c>
      <c r="Z4090" s="83">
        <v>40.551999999999992</v>
      </c>
      <c r="AA4090" s="83">
        <v>53.336164797362045</v>
      </c>
    </row>
    <row r="4091" spans="1:27" x14ac:dyDescent="0.25">
      <c r="A4091" s="82" t="s">
        <v>1529</v>
      </c>
      <c r="B4091" s="82" t="s">
        <v>1529</v>
      </c>
      <c r="C4091" t="s">
        <v>3372</v>
      </c>
      <c r="D4091" s="82" t="s">
        <v>3373</v>
      </c>
      <c r="E4091" t="s">
        <v>3374</v>
      </c>
      <c r="F4091" s="82" t="s">
        <v>2309</v>
      </c>
      <c r="G4091" t="s">
        <v>2310</v>
      </c>
      <c r="H4091" s="82" t="s">
        <v>2311</v>
      </c>
      <c r="I4091" t="s">
        <v>59</v>
      </c>
      <c r="J4091" s="82" t="s">
        <v>127</v>
      </c>
      <c r="K4091" t="s">
        <v>75</v>
      </c>
      <c r="L4091" t="s">
        <v>76</v>
      </c>
      <c r="M4091" s="82" t="s">
        <v>133</v>
      </c>
      <c r="N4091" t="s">
        <v>134</v>
      </c>
      <c r="O4091" s="82" t="s">
        <v>135</v>
      </c>
      <c r="P4091" s="82" t="s">
        <v>1554</v>
      </c>
      <c r="Q4091" s="82" t="s">
        <v>1555</v>
      </c>
      <c r="R4091" t="s">
        <v>131</v>
      </c>
      <c r="S4091" s="83">
        <v>486.71999999999997</v>
      </c>
      <c r="T4091" s="83">
        <v>1973.92</v>
      </c>
      <c r="U4091" s="83">
        <v>-1487.2</v>
      </c>
      <c r="V4091" s="83">
        <v>0</v>
      </c>
      <c r="W4091" s="83">
        <v>0</v>
      </c>
      <c r="X4091" s="83">
        <v>15.204689203225255</v>
      </c>
      <c r="Y4091">
        <v>0</v>
      </c>
      <c r="Z4091" s="83">
        <v>-148.72000000000003</v>
      </c>
      <c r="AA4091" s="83">
        <v>-133.51531079677477</v>
      </c>
    </row>
    <row r="4092" spans="1:27" x14ac:dyDescent="0.25">
      <c r="A4092" s="82" t="s">
        <v>1529</v>
      </c>
      <c r="B4092" s="82" t="s">
        <v>1529</v>
      </c>
      <c r="C4092" t="s">
        <v>3372</v>
      </c>
      <c r="D4092" s="82" t="s">
        <v>3373</v>
      </c>
      <c r="E4092" t="s">
        <v>3374</v>
      </c>
      <c r="F4092" s="82" t="s">
        <v>2309</v>
      </c>
      <c r="G4092" t="s">
        <v>2310</v>
      </c>
      <c r="H4092" s="82" t="s">
        <v>2311</v>
      </c>
      <c r="I4092" t="s">
        <v>59</v>
      </c>
      <c r="J4092" s="82" t="s">
        <v>127</v>
      </c>
      <c r="K4092" t="s">
        <v>75</v>
      </c>
      <c r="L4092" t="s">
        <v>76</v>
      </c>
      <c r="M4092" s="82" t="s">
        <v>133</v>
      </c>
      <c r="N4092" t="s">
        <v>134</v>
      </c>
      <c r="O4092" s="82" t="s">
        <v>135</v>
      </c>
      <c r="P4092" s="82" t="s">
        <v>374</v>
      </c>
      <c r="Q4092" s="82" t="s">
        <v>375</v>
      </c>
      <c r="R4092" t="s">
        <v>131</v>
      </c>
      <c r="S4092" s="83">
        <v>289.39999999999998</v>
      </c>
      <c r="T4092" s="83">
        <v>781.37999999999988</v>
      </c>
      <c r="U4092" s="83">
        <v>-491.9799999999999</v>
      </c>
      <c r="V4092" s="83">
        <v>0</v>
      </c>
      <c r="W4092" s="83">
        <v>0</v>
      </c>
      <c r="X4092" s="83">
        <v>6.018805245205554</v>
      </c>
      <c r="Y4092">
        <v>0</v>
      </c>
      <c r="Z4092" s="83">
        <v>-49.197999999999993</v>
      </c>
      <c r="AA4092" s="83">
        <v>-43.179194754794437</v>
      </c>
    </row>
    <row r="4093" spans="1:27" x14ac:dyDescent="0.25">
      <c r="A4093" s="82" t="s">
        <v>1529</v>
      </c>
      <c r="B4093" s="82" t="s">
        <v>1529</v>
      </c>
      <c r="C4093" t="s">
        <v>3372</v>
      </c>
      <c r="D4093" s="82" t="s">
        <v>3373</v>
      </c>
      <c r="E4093" t="s">
        <v>3374</v>
      </c>
      <c r="F4093" s="82" t="s">
        <v>2309</v>
      </c>
      <c r="G4093" t="s">
        <v>2310</v>
      </c>
      <c r="H4093" s="82" t="s">
        <v>2311</v>
      </c>
      <c r="I4093" t="s">
        <v>59</v>
      </c>
      <c r="J4093" s="82" t="s">
        <v>127</v>
      </c>
      <c r="K4093" t="s">
        <v>75</v>
      </c>
      <c r="L4093" t="s">
        <v>76</v>
      </c>
      <c r="M4093" s="82" t="s">
        <v>133</v>
      </c>
      <c r="N4093" t="s">
        <v>134</v>
      </c>
      <c r="O4093" s="82" t="s">
        <v>135</v>
      </c>
      <c r="P4093" s="82" t="s">
        <v>142</v>
      </c>
      <c r="Q4093" s="82" t="s">
        <v>143</v>
      </c>
      <c r="R4093" t="s">
        <v>131</v>
      </c>
      <c r="S4093" s="83">
        <v>1730.2600000000002</v>
      </c>
      <c r="T4093" s="83">
        <v>2939.9999999999995</v>
      </c>
      <c r="U4093" s="83">
        <v>-1209.7399999999993</v>
      </c>
      <c r="V4093" s="83">
        <v>0</v>
      </c>
      <c r="W4093" s="83">
        <v>0</v>
      </c>
      <c r="X4093" s="83">
        <v>22.646199571148905</v>
      </c>
      <c r="Y4093">
        <v>0</v>
      </c>
      <c r="Z4093" s="83">
        <v>-120.9739999999999</v>
      </c>
      <c r="AA4093" s="83">
        <v>-98.32780042885102</v>
      </c>
    </row>
    <row r="4094" spans="1:27" x14ac:dyDescent="0.25">
      <c r="A4094" s="82" t="s">
        <v>1529</v>
      </c>
      <c r="B4094" s="82" t="s">
        <v>1529</v>
      </c>
      <c r="C4094" t="s">
        <v>3372</v>
      </c>
      <c r="D4094" s="82" t="s">
        <v>3373</v>
      </c>
      <c r="E4094" t="s">
        <v>3374</v>
      </c>
      <c r="F4094" s="82" t="s">
        <v>2309</v>
      </c>
      <c r="G4094" t="s">
        <v>2310</v>
      </c>
      <c r="H4094" s="82" t="s">
        <v>2311</v>
      </c>
      <c r="I4094" t="s">
        <v>59</v>
      </c>
      <c r="J4094" s="82" t="s">
        <v>127</v>
      </c>
      <c r="K4094" t="s">
        <v>75</v>
      </c>
      <c r="L4094" t="s">
        <v>76</v>
      </c>
      <c r="M4094" s="82" t="s">
        <v>133</v>
      </c>
      <c r="N4094" t="s">
        <v>149</v>
      </c>
      <c r="O4094" s="82" t="s">
        <v>150</v>
      </c>
      <c r="P4094" s="82" t="s">
        <v>376</v>
      </c>
      <c r="Q4094" s="82" t="s">
        <v>377</v>
      </c>
      <c r="R4094" t="s">
        <v>131</v>
      </c>
      <c r="S4094" s="83">
        <v>17488.5</v>
      </c>
      <c r="T4094" s="83">
        <v>5205</v>
      </c>
      <c r="U4094" s="83">
        <v>12283.5</v>
      </c>
      <c r="V4094" s="83">
        <v>0</v>
      </c>
      <c r="W4094" s="83">
        <v>0</v>
      </c>
      <c r="X4094" s="83">
        <v>40.093016587697299</v>
      </c>
      <c r="Y4094">
        <v>0</v>
      </c>
      <c r="Z4094" s="83">
        <v>1228.3500000000001</v>
      </c>
      <c r="AA4094" s="83">
        <v>1268.4430165876975</v>
      </c>
    </row>
    <row r="4095" spans="1:27" x14ac:dyDescent="0.25">
      <c r="A4095" s="82" t="s">
        <v>1529</v>
      </c>
      <c r="B4095" s="82" t="s">
        <v>1529</v>
      </c>
      <c r="C4095" t="s">
        <v>3372</v>
      </c>
      <c r="D4095" s="82" t="s">
        <v>3373</v>
      </c>
      <c r="E4095" t="s">
        <v>3374</v>
      </c>
      <c r="F4095" s="82" t="s">
        <v>2309</v>
      </c>
      <c r="G4095" t="s">
        <v>2310</v>
      </c>
      <c r="H4095" s="82" t="s">
        <v>2311</v>
      </c>
      <c r="I4095" t="s">
        <v>59</v>
      </c>
      <c r="J4095" s="82" t="s">
        <v>127</v>
      </c>
      <c r="K4095" t="s">
        <v>75</v>
      </c>
      <c r="L4095" t="s">
        <v>76</v>
      </c>
      <c r="M4095" s="82" t="s">
        <v>133</v>
      </c>
      <c r="N4095" t="s">
        <v>149</v>
      </c>
      <c r="O4095" s="82" t="s">
        <v>150</v>
      </c>
      <c r="P4095" s="82" t="s">
        <v>740</v>
      </c>
      <c r="Q4095" s="82" t="s">
        <v>741</v>
      </c>
      <c r="R4095" t="s">
        <v>131</v>
      </c>
      <c r="S4095" s="83">
        <v>0</v>
      </c>
      <c r="T4095" s="83">
        <v>2588.9499999999998</v>
      </c>
      <c r="U4095" s="83">
        <v>-2588.9499999999998</v>
      </c>
      <c r="V4095" s="83">
        <v>0</v>
      </c>
      <c r="W4095" s="83">
        <v>0</v>
      </c>
      <c r="X4095" s="83">
        <v>19.942135503308151</v>
      </c>
      <c r="Y4095">
        <v>0</v>
      </c>
      <c r="Z4095" s="83">
        <v>-258.89499999999998</v>
      </c>
      <c r="AA4095" s="83">
        <v>-238.95286449669186</v>
      </c>
    </row>
    <row r="4096" spans="1:27" x14ac:dyDescent="0.25">
      <c r="A4096" s="82" t="s">
        <v>1529</v>
      </c>
      <c r="B4096" s="82" t="s">
        <v>1529</v>
      </c>
      <c r="C4096" t="s">
        <v>3372</v>
      </c>
      <c r="D4096" s="82" t="s">
        <v>3373</v>
      </c>
      <c r="E4096" t="s">
        <v>3374</v>
      </c>
      <c r="F4096" s="82" t="s">
        <v>2309</v>
      </c>
      <c r="G4096" t="s">
        <v>2310</v>
      </c>
      <c r="H4096" s="82" t="s">
        <v>2311</v>
      </c>
      <c r="I4096" t="s">
        <v>59</v>
      </c>
      <c r="J4096" s="82" t="s">
        <v>127</v>
      </c>
      <c r="K4096" t="s">
        <v>75</v>
      </c>
      <c r="L4096" t="s">
        <v>76</v>
      </c>
      <c r="M4096" s="82" t="s">
        <v>133</v>
      </c>
      <c r="N4096" t="s">
        <v>149</v>
      </c>
      <c r="O4096" s="82" t="s">
        <v>150</v>
      </c>
      <c r="P4096" s="82" t="s">
        <v>307</v>
      </c>
      <c r="Q4096" s="82" t="s">
        <v>308</v>
      </c>
      <c r="R4096" t="s">
        <v>131</v>
      </c>
      <c r="S4096" s="83">
        <v>2838.96</v>
      </c>
      <c r="T4096" s="83">
        <v>3097.5</v>
      </c>
      <c r="U4096" s="83">
        <v>-258.53999999999996</v>
      </c>
      <c r="V4096" s="83">
        <v>0</v>
      </c>
      <c r="W4096" s="83">
        <v>0</v>
      </c>
      <c r="X4096" s="83">
        <v>23.859388833889028</v>
      </c>
      <c r="Y4096">
        <v>0</v>
      </c>
      <c r="Z4096" s="83">
        <v>-25.854000000000028</v>
      </c>
      <c r="AA4096" s="83">
        <v>-1.9946111661109995</v>
      </c>
    </row>
    <row r="4097" spans="1:27" x14ac:dyDescent="0.25">
      <c r="A4097" s="82" t="s">
        <v>1529</v>
      </c>
      <c r="B4097" s="82" t="s">
        <v>1529</v>
      </c>
      <c r="C4097" t="s">
        <v>3372</v>
      </c>
      <c r="D4097" s="82" t="s">
        <v>3373</v>
      </c>
      <c r="E4097" t="s">
        <v>3374</v>
      </c>
      <c r="F4097" s="82" t="s">
        <v>2309</v>
      </c>
      <c r="G4097" t="s">
        <v>2310</v>
      </c>
      <c r="H4097" s="82" t="s">
        <v>2311</v>
      </c>
      <c r="I4097" t="s">
        <v>59</v>
      </c>
      <c r="J4097" s="82" t="s">
        <v>127</v>
      </c>
      <c r="K4097" t="s">
        <v>75</v>
      </c>
      <c r="L4097" t="s">
        <v>76</v>
      </c>
      <c r="M4097" s="82" t="s">
        <v>133</v>
      </c>
      <c r="N4097" t="s">
        <v>149</v>
      </c>
      <c r="O4097" s="82" t="s">
        <v>150</v>
      </c>
      <c r="P4097" s="82" t="s">
        <v>1006</v>
      </c>
      <c r="Q4097" s="82" t="s">
        <v>1007</v>
      </c>
      <c r="R4097" t="s">
        <v>131</v>
      </c>
      <c r="S4097" s="83">
        <v>274.39999999999998</v>
      </c>
      <c r="T4097" s="83">
        <v>403.98</v>
      </c>
      <c r="U4097" s="83">
        <v>-129.58000000000004</v>
      </c>
      <c r="V4097" s="83">
        <v>0</v>
      </c>
      <c r="W4097" s="83">
        <v>0</v>
      </c>
      <c r="X4097" s="83">
        <v>3.1117726880111349</v>
      </c>
      <c r="Y4097">
        <v>0</v>
      </c>
      <c r="Z4097" s="83">
        <v>-12.958000000000004</v>
      </c>
      <c r="AA4097" s="83">
        <v>-9.8462273119888675</v>
      </c>
    </row>
    <row r="4098" spans="1:27" x14ac:dyDescent="0.25">
      <c r="A4098" s="82" t="s">
        <v>1529</v>
      </c>
      <c r="B4098" s="82" t="s">
        <v>1529</v>
      </c>
      <c r="C4098" t="s">
        <v>3372</v>
      </c>
      <c r="D4098" s="82" t="s">
        <v>3373</v>
      </c>
      <c r="E4098" t="s">
        <v>3374</v>
      </c>
      <c r="F4098" s="82" t="s">
        <v>2309</v>
      </c>
      <c r="G4098" t="s">
        <v>2310</v>
      </c>
      <c r="H4098" s="82" t="s">
        <v>2311</v>
      </c>
      <c r="I4098" t="s">
        <v>59</v>
      </c>
      <c r="J4098" s="82" t="s">
        <v>127</v>
      </c>
      <c r="K4098" t="s">
        <v>75</v>
      </c>
      <c r="L4098" t="s">
        <v>76</v>
      </c>
      <c r="M4098" s="82" t="s">
        <v>133</v>
      </c>
      <c r="N4098" t="s">
        <v>146</v>
      </c>
      <c r="O4098" s="82" t="s">
        <v>147</v>
      </c>
      <c r="P4098" s="82" t="s">
        <v>1570</v>
      </c>
      <c r="Q4098" s="82" t="s">
        <v>1571</v>
      </c>
      <c r="R4098" t="s">
        <v>131</v>
      </c>
      <c r="S4098" s="83">
        <v>211.7</v>
      </c>
      <c r="T4098" s="83">
        <v>211.7</v>
      </c>
      <c r="U4098" s="83">
        <v>0</v>
      </c>
      <c r="V4098" s="83">
        <v>0</v>
      </c>
      <c r="W4098" s="83">
        <v>0</v>
      </c>
      <c r="X4098" s="83">
        <v>1.6306804249021167</v>
      </c>
      <c r="Y4098">
        <v>0</v>
      </c>
      <c r="Z4098" s="83">
        <v>0</v>
      </c>
      <c r="AA4098" s="83">
        <v>1.630680424902117</v>
      </c>
    </row>
    <row r="4099" spans="1:27" x14ac:dyDescent="0.25">
      <c r="A4099" s="82" t="s">
        <v>1529</v>
      </c>
      <c r="B4099" s="82" t="s">
        <v>1529</v>
      </c>
      <c r="C4099" t="s">
        <v>3372</v>
      </c>
      <c r="D4099" s="82" t="s">
        <v>3373</v>
      </c>
      <c r="E4099" t="s">
        <v>3374</v>
      </c>
      <c r="F4099" s="82" t="s">
        <v>2309</v>
      </c>
      <c r="G4099" t="s">
        <v>2310</v>
      </c>
      <c r="H4099" s="82" t="s">
        <v>2311</v>
      </c>
      <c r="I4099" t="s">
        <v>59</v>
      </c>
      <c r="J4099" s="82" t="s">
        <v>127</v>
      </c>
      <c r="K4099" t="s">
        <v>75</v>
      </c>
      <c r="L4099" t="s">
        <v>76</v>
      </c>
      <c r="M4099" s="82" t="s">
        <v>133</v>
      </c>
      <c r="N4099" t="s">
        <v>146</v>
      </c>
      <c r="O4099" s="82" t="s">
        <v>147</v>
      </c>
      <c r="P4099" s="82" t="s">
        <v>640</v>
      </c>
      <c r="Q4099" s="82" t="s">
        <v>641</v>
      </c>
      <c r="R4099" t="s">
        <v>131</v>
      </c>
      <c r="S4099" s="83">
        <v>314.88</v>
      </c>
      <c r="T4099" s="83">
        <v>682.24</v>
      </c>
      <c r="U4099" s="83">
        <v>-367.36</v>
      </c>
      <c r="V4099" s="83">
        <v>0</v>
      </c>
      <c r="W4099" s="83">
        <v>0</v>
      </c>
      <c r="X4099" s="83">
        <v>5.2551507467417107</v>
      </c>
      <c r="Y4099">
        <v>0</v>
      </c>
      <c r="Z4099" s="83">
        <v>-36.736000000000004</v>
      </c>
      <c r="AA4099" s="83">
        <v>-31.480849253258292</v>
      </c>
    </row>
    <row r="4100" spans="1:27" x14ac:dyDescent="0.25">
      <c r="A4100" s="82" t="s">
        <v>1529</v>
      </c>
      <c r="B4100" s="82" t="s">
        <v>1529</v>
      </c>
      <c r="C4100" t="s">
        <v>3372</v>
      </c>
      <c r="D4100" s="82" t="s">
        <v>3373</v>
      </c>
      <c r="E4100" t="s">
        <v>3374</v>
      </c>
      <c r="F4100" s="82" t="s">
        <v>2309</v>
      </c>
      <c r="G4100" t="s">
        <v>2310</v>
      </c>
      <c r="H4100" s="82" t="s">
        <v>2311</v>
      </c>
      <c r="I4100" t="s">
        <v>59</v>
      </c>
      <c r="J4100" s="82" t="s">
        <v>127</v>
      </c>
      <c r="K4100" t="s">
        <v>75</v>
      </c>
      <c r="L4100" t="s">
        <v>76</v>
      </c>
      <c r="M4100" s="82" t="s">
        <v>133</v>
      </c>
      <c r="N4100" t="s">
        <v>146</v>
      </c>
      <c r="O4100" s="82" t="s">
        <v>147</v>
      </c>
      <c r="P4100" s="82" t="s">
        <v>3144</v>
      </c>
      <c r="Q4100" s="82" t="s">
        <v>3145</v>
      </c>
      <c r="R4100" t="s">
        <v>131</v>
      </c>
      <c r="S4100" s="83">
        <v>382.39</v>
      </c>
      <c r="T4100" s="83">
        <v>379.35</v>
      </c>
      <c r="U4100" s="83">
        <v>3.0399999999999636</v>
      </c>
      <c r="V4100" s="83">
        <v>0</v>
      </c>
      <c r="W4100" s="83">
        <v>0</v>
      </c>
      <c r="X4100" s="83">
        <v>2.922052995685489</v>
      </c>
      <c r="Y4100">
        <v>0</v>
      </c>
      <c r="Z4100" s="83">
        <v>0.30399999999999405</v>
      </c>
      <c r="AA4100" s="83">
        <v>3.2260529956854853</v>
      </c>
    </row>
    <row r="4101" spans="1:27" x14ac:dyDescent="0.25">
      <c r="A4101" s="82" t="s">
        <v>1529</v>
      </c>
      <c r="B4101" s="82" t="s">
        <v>1529</v>
      </c>
      <c r="C4101" t="s">
        <v>3372</v>
      </c>
      <c r="D4101" s="82" t="s">
        <v>3373</v>
      </c>
      <c r="E4101" t="s">
        <v>3374</v>
      </c>
      <c r="F4101" s="82" t="s">
        <v>2309</v>
      </c>
      <c r="G4101" t="s">
        <v>2310</v>
      </c>
      <c r="H4101" s="82" t="s">
        <v>2311</v>
      </c>
      <c r="I4101" t="s">
        <v>59</v>
      </c>
      <c r="J4101" s="82" t="s">
        <v>127</v>
      </c>
      <c r="K4101" t="s">
        <v>75</v>
      </c>
      <c r="L4101" t="s">
        <v>76</v>
      </c>
      <c r="M4101" s="82" t="s">
        <v>133</v>
      </c>
      <c r="N4101" t="s">
        <v>146</v>
      </c>
      <c r="O4101" s="82" t="s">
        <v>480</v>
      </c>
      <c r="P4101" s="82" t="s">
        <v>644</v>
      </c>
      <c r="Q4101" s="82" t="s">
        <v>645</v>
      </c>
      <c r="R4101" t="s">
        <v>131</v>
      </c>
      <c r="S4101" s="83">
        <v>131.5</v>
      </c>
      <c r="T4101" s="83">
        <v>77.699999999999989</v>
      </c>
      <c r="U4101" s="83">
        <v>53.800000000000011</v>
      </c>
      <c r="V4101" s="83">
        <v>0</v>
      </c>
      <c r="W4101" s="83">
        <v>0</v>
      </c>
      <c r="X4101" s="83">
        <v>0.59850670295179242</v>
      </c>
      <c r="Y4101">
        <v>0</v>
      </c>
      <c r="Z4101" s="83">
        <v>5.3800000000000008</v>
      </c>
      <c r="AA4101" s="83">
        <v>5.9785067029517931</v>
      </c>
    </row>
    <row r="4102" spans="1:27" x14ac:dyDescent="0.25">
      <c r="A4102" s="82" t="s">
        <v>1529</v>
      </c>
      <c r="B4102" s="82" t="s">
        <v>1529</v>
      </c>
      <c r="C4102" t="s">
        <v>3372</v>
      </c>
      <c r="D4102" s="82" t="s">
        <v>3373</v>
      </c>
      <c r="E4102" t="s">
        <v>3374</v>
      </c>
      <c r="F4102" s="82" t="s">
        <v>2309</v>
      </c>
      <c r="G4102" t="s">
        <v>2310</v>
      </c>
      <c r="H4102" s="82" t="s">
        <v>2311</v>
      </c>
      <c r="I4102" t="s">
        <v>59</v>
      </c>
      <c r="J4102" s="82" t="s">
        <v>127</v>
      </c>
      <c r="K4102" t="s">
        <v>75</v>
      </c>
      <c r="L4102" t="s">
        <v>76</v>
      </c>
      <c r="M4102" s="82" t="s">
        <v>133</v>
      </c>
      <c r="N4102" t="s">
        <v>383</v>
      </c>
      <c r="O4102" s="82" t="s">
        <v>384</v>
      </c>
      <c r="P4102" s="82" t="s">
        <v>3739</v>
      </c>
      <c r="Q4102" s="82" t="s">
        <v>3740</v>
      </c>
      <c r="R4102" t="s">
        <v>131</v>
      </c>
      <c r="S4102" s="83">
        <v>354.20000000000005</v>
      </c>
      <c r="T4102" s="83">
        <v>0</v>
      </c>
      <c r="U4102" s="83">
        <v>354.20000000000005</v>
      </c>
      <c r="V4102" s="83">
        <v>0</v>
      </c>
      <c r="W4102" s="83">
        <v>0</v>
      </c>
      <c r="X4102" s="83">
        <v>0</v>
      </c>
      <c r="Y4102">
        <v>0</v>
      </c>
      <c r="Z4102" s="83">
        <v>35.42</v>
      </c>
      <c r="AA4102" s="83">
        <v>35.42</v>
      </c>
    </row>
    <row r="4103" spans="1:27" x14ac:dyDescent="0.25">
      <c r="A4103" s="82" t="s">
        <v>1529</v>
      </c>
      <c r="B4103" s="82" t="s">
        <v>1529</v>
      </c>
      <c r="C4103" t="s">
        <v>3372</v>
      </c>
      <c r="D4103" s="82" t="s">
        <v>3373</v>
      </c>
      <c r="E4103" t="s">
        <v>3374</v>
      </c>
      <c r="F4103" s="82" t="s">
        <v>2309</v>
      </c>
      <c r="G4103" t="s">
        <v>2310</v>
      </c>
      <c r="H4103" s="82" t="s">
        <v>2311</v>
      </c>
      <c r="I4103" t="s">
        <v>59</v>
      </c>
      <c r="J4103" s="82" t="s">
        <v>127</v>
      </c>
      <c r="K4103" t="s">
        <v>75</v>
      </c>
      <c r="L4103" t="s">
        <v>76</v>
      </c>
      <c r="M4103" s="82" t="s">
        <v>153</v>
      </c>
      <c r="N4103" t="s">
        <v>154</v>
      </c>
      <c r="O4103" s="82" t="s">
        <v>155</v>
      </c>
      <c r="P4103" s="82" t="s">
        <v>158</v>
      </c>
      <c r="Q4103" s="82" t="s">
        <v>159</v>
      </c>
      <c r="R4103" t="s">
        <v>131</v>
      </c>
      <c r="S4103" s="83">
        <v>30.6</v>
      </c>
      <c r="T4103" s="83">
        <v>0</v>
      </c>
      <c r="U4103" s="83">
        <v>30.6</v>
      </c>
      <c r="V4103" s="83">
        <v>0</v>
      </c>
      <c r="W4103" s="83">
        <v>0</v>
      </c>
      <c r="X4103" s="83">
        <v>0</v>
      </c>
      <c r="Y4103">
        <v>0</v>
      </c>
      <c r="Z4103" s="83">
        <v>3.0600000000000005</v>
      </c>
      <c r="AA4103" s="83">
        <v>3.0600000000000005</v>
      </c>
    </row>
    <row r="4104" spans="1:27" x14ac:dyDescent="0.25">
      <c r="A4104" s="82" t="s">
        <v>1529</v>
      </c>
      <c r="B4104" s="82" t="s">
        <v>1529</v>
      </c>
      <c r="C4104" t="s">
        <v>3372</v>
      </c>
      <c r="D4104" s="82" t="s">
        <v>3373</v>
      </c>
      <c r="E4104" t="s">
        <v>3374</v>
      </c>
      <c r="F4104" s="82" t="s">
        <v>2309</v>
      </c>
      <c r="G4104" t="s">
        <v>2310</v>
      </c>
      <c r="H4104" s="82" t="s">
        <v>2311</v>
      </c>
      <c r="I4104" t="s">
        <v>59</v>
      </c>
      <c r="J4104" s="82" t="s">
        <v>127</v>
      </c>
      <c r="K4104" t="s">
        <v>75</v>
      </c>
      <c r="L4104" t="s">
        <v>76</v>
      </c>
      <c r="M4104" s="82" t="s">
        <v>153</v>
      </c>
      <c r="N4104" t="s">
        <v>154</v>
      </c>
      <c r="O4104" s="82" t="s">
        <v>155</v>
      </c>
      <c r="P4104" s="82" t="s">
        <v>1015</v>
      </c>
      <c r="Q4104" s="82" t="s">
        <v>1016</v>
      </c>
      <c r="R4104" t="s">
        <v>131</v>
      </c>
      <c r="S4104" s="83">
        <v>0</v>
      </c>
      <c r="T4104" s="83">
        <v>31.8</v>
      </c>
      <c r="U4104" s="83">
        <v>-31.8</v>
      </c>
      <c r="V4104" s="83">
        <v>0</v>
      </c>
      <c r="W4104" s="83">
        <v>0</v>
      </c>
      <c r="X4104" s="83">
        <v>0.24494868923895757</v>
      </c>
      <c r="Y4104">
        <v>0</v>
      </c>
      <c r="Z4104" s="83">
        <v>-3.18</v>
      </c>
      <c r="AA4104" s="83">
        <v>-2.9350513107610428</v>
      </c>
    </row>
    <row r="4105" spans="1:27" x14ac:dyDescent="0.25">
      <c r="A4105" s="82" t="s">
        <v>1529</v>
      </c>
      <c r="B4105" s="82" t="s">
        <v>1529</v>
      </c>
      <c r="C4105" t="s">
        <v>3372</v>
      </c>
      <c r="D4105" s="82" t="s">
        <v>3373</v>
      </c>
      <c r="E4105" t="s">
        <v>3374</v>
      </c>
      <c r="F4105" s="82" t="s">
        <v>2309</v>
      </c>
      <c r="G4105" t="s">
        <v>2310</v>
      </c>
      <c r="H4105" s="82" t="s">
        <v>2311</v>
      </c>
      <c r="I4105" t="s">
        <v>59</v>
      </c>
      <c r="J4105" s="82" t="s">
        <v>127</v>
      </c>
      <c r="K4105" t="s">
        <v>75</v>
      </c>
      <c r="L4105" t="s">
        <v>76</v>
      </c>
      <c r="M4105" s="82" t="s">
        <v>153</v>
      </c>
      <c r="N4105" t="s">
        <v>154</v>
      </c>
      <c r="O4105" s="82" t="s">
        <v>155</v>
      </c>
      <c r="P4105" s="82" t="s">
        <v>487</v>
      </c>
      <c r="Q4105" s="82" t="s">
        <v>488</v>
      </c>
      <c r="R4105" t="s">
        <v>131</v>
      </c>
      <c r="S4105" s="83">
        <v>0</v>
      </c>
      <c r="T4105" s="83">
        <v>29.7</v>
      </c>
      <c r="U4105" s="83">
        <v>-29.7</v>
      </c>
      <c r="V4105" s="83">
        <v>0</v>
      </c>
      <c r="W4105" s="83">
        <v>0</v>
      </c>
      <c r="X4105" s="83">
        <v>0.2287728324024226</v>
      </c>
      <c r="Y4105">
        <v>0</v>
      </c>
      <c r="Z4105" s="83">
        <v>-2.97</v>
      </c>
      <c r="AA4105" s="83">
        <v>-2.7412271675975775</v>
      </c>
    </row>
    <row r="4106" spans="1:27" x14ac:dyDescent="0.25">
      <c r="A4106" s="82" t="s">
        <v>1529</v>
      </c>
      <c r="B4106" s="82" t="s">
        <v>1529</v>
      </c>
      <c r="C4106" t="s">
        <v>3372</v>
      </c>
      <c r="D4106" s="82" t="s">
        <v>3373</v>
      </c>
      <c r="E4106" t="s">
        <v>3374</v>
      </c>
      <c r="F4106" s="82" t="s">
        <v>2309</v>
      </c>
      <c r="G4106" t="s">
        <v>2310</v>
      </c>
      <c r="H4106" s="82" t="s">
        <v>2311</v>
      </c>
      <c r="I4106" t="s">
        <v>59</v>
      </c>
      <c r="J4106" s="82" t="s">
        <v>127</v>
      </c>
      <c r="K4106" t="s">
        <v>75</v>
      </c>
      <c r="L4106" t="s">
        <v>76</v>
      </c>
      <c r="M4106" s="82" t="s">
        <v>153</v>
      </c>
      <c r="N4106" t="s">
        <v>154</v>
      </c>
      <c r="O4106" s="82" t="s">
        <v>155</v>
      </c>
      <c r="P4106" s="82" t="s">
        <v>166</v>
      </c>
      <c r="Q4106" s="82" t="s">
        <v>167</v>
      </c>
      <c r="R4106" t="s">
        <v>131</v>
      </c>
      <c r="S4106" s="83">
        <v>0</v>
      </c>
      <c r="T4106" s="83">
        <v>31.8</v>
      </c>
      <c r="U4106" s="83">
        <v>-31.8</v>
      </c>
      <c r="V4106" s="83">
        <v>0</v>
      </c>
      <c r="W4106" s="83">
        <v>0</v>
      </c>
      <c r="X4106" s="83">
        <v>0.24494868923895757</v>
      </c>
      <c r="Y4106">
        <v>0</v>
      </c>
      <c r="Z4106" s="83">
        <v>-3.18</v>
      </c>
      <c r="AA4106" s="83">
        <v>-2.9350513107610428</v>
      </c>
    </row>
    <row r="4107" spans="1:27" x14ac:dyDescent="0.25">
      <c r="A4107" s="82" t="s">
        <v>1529</v>
      </c>
      <c r="B4107" s="82" t="s">
        <v>1529</v>
      </c>
      <c r="C4107" t="s">
        <v>3372</v>
      </c>
      <c r="D4107" s="82" t="s">
        <v>3373</v>
      </c>
      <c r="E4107" t="s">
        <v>3374</v>
      </c>
      <c r="F4107" s="82" t="s">
        <v>2309</v>
      </c>
      <c r="G4107" t="s">
        <v>2310</v>
      </c>
      <c r="H4107" s="82" t="s">
        <v>2311</v>
      </c>
      <c r="I4107" t="s">
        <v>59</v>
      </c>
      <c r="J4107" s="82" t="s">
        <v>127</v>
      </c>
      <c r="K4107" t="s">
        <v>75</v>
      </c>
      <c r="L4107" t="s">
        <v>76</v>
      </c>
      <c r="M4107" s="82" t="s">
        <v>153</v>
      </c>
      <c r="N4107" t="s">
        <v>154</v>
      </c>
      <c r="O4107" s="82" t="s">
        <v>155</v>
      </c>
      <c r="P4107" s="82" t="s">
        <v>385</v>
      </c>
      <c r="Q4107" s="82" t="s">
        <v>386</v>
      </c>
      <c r="R4107" t="s">
        <v>131</v>
      </c>
      <c r="S4107" s="83">
        <v>29.7</v>
      </c>
      <c r="T4107" s="83">
        <v>0</v>
      </c>
      <c r="U4107" s="83">
        <v>29.7</v>
      </c>
      <c r="V4107" s="83">
        <v>0</v>
      </c>
      <c r="W4107" s="83">
        <v>0</v>
      </c>
      <c r="X4107" s="83">
        <v>0</v>
      </c>
      <c r="Y4107">
        <v>0</v>
      </c>
      <c r="Z4107" s="83">
        <v>2.97</v>
      </c>
      <c r="AA4107" s="83">
        <v>2.97</v>
      </c>
    </row>
    <row r="4108" spans="1:27" x14ac:dyDescent="0.25">
      <c r="A4108" s="82" t="s">
        <v>1529</v>
      </c>
      <c r="B4108" s="82" t="s">
        <v>1529</v>
      </c>
      <c r="C4108" t="s">
        <v>3372</v>
      </c>
      <c r="D4108" s="82" t="s">
        <v>3373</v>
      </c>
      <c r="E4108" t="s">
        <v>3374</v>
      </c>
      <c r="F4108" s="82" t="s">
        <v>2309</v>
      </c>
      <c r="G4108" t="s">
        <v>2310</v>
      </c>
      <c r="H4108" s="82" t="s">
        <v>2311</v>
      </c>
      <c r="I4108" t="s">
        <v>59</v>
      </c>
      <c r="J4108" s="82" t="s">
        <v>127</v>
      </c>
      <c r="K4108" t="s">
        <v>75</v>
      </c>
      <c r="L4108" t="s">
        <v>76</v>
      </c>
      <c r="M4108" s="82" t="s">
        <v>153</v>
      </c>
      <c r="N4108" t="s">
        <v>154</v>
      </c>
      <c r="O4108" s="82" t="s">
        <v>155</v>
      </c>
      <c r="P4108" s="82" t="s">
        <v>168</v>
      </c>
      <c r="Q4108" s="82" t="s">
        <v>169</v>
      </c>
      <c r="R4108" t="s">
        <v>131</v>
      </c>
      <c r="S4108" s="83">
        <v>29.7</v>
      </c>
      <c r="T4108" s="83">
        <v>0</v>
      </c>
      <c r="U4108" s="83">
        <v>29.7</v>
      </c>
      <c r="V4108" s="83">
        <v>0</v>
      </c>
      <c r="W4108" s="83">
        <v>0</v>
      </c>
      <c r="X4108" s="83">
        <v>0</v>
      </c>
      <c r="Y4108">
        <v>0</v>
      </c>
      <c r="Z4108" s="83">
        <v>2.97</v>
      </c>
      <c r="AA4108" s="83">
        <v>2.97</v>
      </c>
    </row>
    <row r="4109" spans="1:27" x14ac:dyDescent="0.25">
      <c r="A4109" s="82" t="s">
        <v>1529</v>
      </c>
      <c r="B4109" s="82" t="s">
        <v>1529</v>
      </c>
      <c r="C4109" t="s">
        <v>3372</v>
      </c>
      <c r="D4109" s="82" t="s">
        <v>3373</v>
      </c>
      <c r="E4109" t="s">
        <v>3374</v>
      </c>
      <c r="F4109" s="82" t="s">
        <v>2309</v>
      </c>
      <c r="G4109" t="s">
        <v>2310</v>
      </c>
      <c r="H4109" s="82" t="s">
        <v>2311</v>
      </c>
      <c r="I4109" t="s">
        <v>59</v>
      </c>
      <c r="J4109" s="82" t="s">
        <v>127</v>
      </c>
      <c r="K4109" t="s">
        <v>75</v>
      </c>
      <c r="L4109" t="s">
        <v>76</v>
      </c>
      <c r="M4109" s="82" t="s">
        <v>153</v>
      </c>
      <c r="N4109" t="s">
        <v>154</v>
      </c>
      <c r="O4109" s="82" t="s">
        <v>155</v>
      </c>
      <c r="P4109" s="82" t="s">
        <v>170</v>
      </c>
      <c r="Q4109" s="82" t="s">
        <v>171</v>
      </c>
      <c r="R4109" t="s">
        <v>131</v>
      </c>
      <c r="S4109" s="83">
        <v>30.7</v>
      </c>
      <c r="T4109" s="83">
        <v>0</v>
      </c>
      <c r="U4109" s="83">
        <v>30.7</v>
      </c>
      <c r="V4109" s="83">
        <v>0</v>
      </c>
      <c r="W4109" s="83">
        <v>0</v>
      </c>
      <c r="X4109" s="83">
        <v>0</v>
      </c>
      <c r="Y4109">
        <v>0</v>
      </c>
      <c r="Z4109" s="83">
        <v>3.0700000000000003</v>
      </c>
      <c r="AA4109" s="83">
        <v>3.0700000000000003</v>
      </c>
    </row>
    <row r="4110" spans="1:27" x14ac:dyDescent="0.25">
      <c r="A4110" s="82" t="s">
        <v>1529</v>
      </c>
      <c r="B4110" s="82" t="s">
        <v>1529</v>
      </c>
      <c r="C4110" t="s">
        <v>3372</v>
      </c>
      <c r="D4110" s="82" t="s">
        <v>3373</v>
      </c>
      <c r="E4110" t="s">
        <v>3374</v>
      </c>
      <c r="F4110" s="82" t="s">
        <v>2309</v>
      </c>
      <c r="G4110" t="s">
        <v>2310</v>
      </c>
      <c r="H4110" s="82" t="s">
        <v>2311</v>
      </c>
      <c r="I4110" t="s">
        <v>59</v>
      </c>
      <c r="J4110" s="82" t="s">
        <v>127</v>
      </c>
      <c r="K4110" t="s">
        <v>75</v>
      </c>
      <c r="L4110" t="s">
        <v>76</v>
      </c>
      <c r="M4110" s="82" t="s">
        <v>153</v>
      </c>
      <c r="N4110" t="s">
        <v>154</v>
      </c>
      <c r="O4110" s="82" t="s">
        <v>155</v>
      </c>
      <c r="P4110" s="82" t="s">
        <v>172</v>
      </c>
      <c r="Q4110" s="82" t="s">
        <v>173</v>
      </c>
      <c r="R4110" t="s">
        <v>131</v>
      </c>
      <c r="S4110" s="83">
        <v>29.7</v>
      </c>
      <c r="T4110" s="83">
        <v>0</v>
      </c>
      <c r="U4110" s="83">
        <v>29.7</v>
      </c>
      <c r="V4110" s="83">
        <v>0</v>
      </c>
      <c r="W4110" s="83">
        <v>0</v>
      </c>
      <c r="X4110" s="83">
        <v>0</v>
      </c>
      <c r="Y4110">
        <v>0</v>
      </c>
      <c r="Z4110" s="83">
        <v>2.97</v>
      </c>
      <c r="AA4110" s="83">
        <v>2.97</v>
      </c>
    </row>
    <row r="4111" spans="1:27" x14ac:dyDescent="0.25">
      <c r="A4111" s="82" t="s">
        <v>1529</v>
      </c>
      <c r="B4111" s="82" t="s">
        <v>1529</v>
      </c>
      <c r="C4111" t="s">
        <v>3372</v>
      </c>
      <c r="D4111" s="82" t="s">
        <v>3373</v>
      </c>
      <c r="E4111" t="s">
        <v>3374</v>
      </c>
      <c r="F4111" s="82" t="s">
        <v>2309</v>
      </c>
      <c r="G4111" t="s">
        <v>2310</v>
      </c>
      <c r="H4111" s="82" t="s">
        <v>2311</v>
      </c>
      <c r="I4111" t="s">
        <v>59</v>
      </c>
      <c r="J4111" s="82" t="s">
        <v>127</v>
      </c>
      <c r="K4111" t="s">
        <v>75</v>
      </c>
      <c r="L4111" t="s">
        <v>76</v>
      </c>
      <c r="M4111" s="82" t="s">
        <v>153</v>
      </c>
      <c r="N4111" t="s">
        <v>154</v>
      </c>
      <c r="O4111" s="82" t="s">
        <v>155</v>
      </c>
      <c r="P4111" s="82" t="s">
        <v>489</v>
      </c>
      <c r="Q4111" s="82" t="s">
        <v>490</v>
      </c>
      <c r="R4111" t="s">
        <v>131</v>
      </c>
      <c r="S4111" s="83">
        <v>34.700000000000003</v>
      </c>
      <c r="T4111" s="83">
        <v>33.700000000000003</v>
      </c>
      <c r="U4111" s="83">
        <v>1</v>
      </c>
      <c r="V4111" s="83">
        <v>0</v>
      </c>
      <c r="W4111" s="83">
        <v>0</v>
      </c>
      <c r="X4111" s="83">
        <v>0.25958398828153684</v>
      </c>
      <c r="Y4111">
        <v>0</v>
      </c>
      <c r="Z4111" s="83">
        <v>0.10000000000000009</v>
      </c>
      <c r="AA4111" s="83">
        <v>0.35958398828153681</v>
      </c>
    </row>
    <row r="4112" spans="1:27" x14ac:dyDescent="0.25">
      <c r="A4112" s="82" t="s">
        <v>1529</v>
      </c>
      <c r="B4112" s="82" t="s">
        <v>1529</v>
      </c>
      <c r="C4112" t="s">
        <v>3372</v>
      </c>
      <c r="D4112" s="82" t="s">
        <v>3373</v>
      </c>
      <c r="E4112" t="s">
        <v>3374</v>
      </c>
      <c r="F4112" s="82" t="s">
        <v>2309</v>
      </c>
      <c r="G4112" t="s">
        <v>2310</v>
      </c>
      <c r="H4112" s="82" t="s">
        <v>2311</v>
      </c>
      <c r="I4112" t="s">
        <v>59</v>
      </c>
      <c r="J4112" s="82" t="s">
        <v>127</v>
      </c>
      <c r="K4112" t="s">
        <v>75</v>
      </c>
      <c r="L4112" t="s">
        <v>76</v>
      </c>
      <c r="M4112" s="82" t="s">
        <v>153</v>
      </c>
      <c r="N4112" t="s">
        <v>154</v>
      </c>
      <c r="O4112" s="82" t="s">
        <v>155</v>
      </c>
      <c r="P4112" s="82" t="s">
        <v>180</v>
      </c>
      <c r="Q4112" s="82" t="s">
        <v>181</v>
      </c>
      <c r="R4112" t="s">
        <v>131</v>
      </c>
      <c r="S4112" s="83">
        <v>31.5</v>
      </c>
      <c r="T4112" s="83">
        <v>0</v>
      </c>
      <c r="U4112" s="83">
        <v>31.5</v>
      </c>
      <c r="V4112" s="83">
        <v>0</v>
      </c>
      <c r="W4112" s="83">
        <v>0</v>
      </c>
      <c r="X4112" s="83">
        <v>0</v>
      </c>
      <c r="Y4112">
        <v>0</v>
      </c>
      <c r="Z4112" s="83">
        <v>3.1500000000000004</v>
      </c>
      <c r="AA4112" s="83">
        <v>3.1500000000000004</v>
      </c>
    </row>
    <row r="4113" spans="1:27" x14ac:dyDescent="0.25">
      <c r="A4113" s="82" t="s">
        <v>1529</v>
      </c>
      <c r="B4113" s="82" t="s">
        <v>1529</v>
      </c>
      <c r="C4113" t="s">
        <v>3372</v>
      </c>
      <c r="D4113" s="82" t="s">
        <v>3373</v>
      </c>
      <c r="E4113" t="s">
        <v>3374</v>
      </c>
      <c r="F4113" s="82" t="s">
        <v>2309</v>
      </c>
      <c r="G4113" t="s">
        <v>2310</v>
      </c>
      <c r="H4113" s="82" t="s">
        <v>2311</v>
      </c>
      <c r="I4113" t="s">
        <v>59</v>
      </c>
      <c r="J4113" s="82" t="s">
        <v>127</v>
      </c>
      <c r="K4113" t="s">
        <v>75</v>
      </c>
      <c r="L4113" t="s">
        <v>76</v>
      </c>
      <c r="M4113" s="82" t="s">
        <v>153</v>
      </c>
      <c r="N4113" t="s">
        <v>154</v>
      </c>
      <c r="O4113" s="82" t="s">
        <v>155</v>
      </c>
      <c r="P4113" s="82" t="s">
        <v>182</v>
      </c>
      <c r="Q4113" s="82" t="s">
        <v>183</v>
      </c>
      <c r="R4113" t="s">
        <v>131</v>
      </c>
      <c r="S4113" s="83">
        <v>59.4</v>
      </c>
      <c r="T4113" s="83">
        <v>57.6</v>
      </c>
      <c r="U4113" s="83">
        <v>1.7999999999999972</v>
      </c>
      <c r="V4113" s="83">
        <v>0</v>
      </c>
      <c r="W4113" s="83">
        <v>0</v>
      </c>
      <c r="X4113" s="83">
        <v>0.44368064465924389</v>
      </c>
      <c r="Y4113">
        <v>0</v>
      </c>
      <c r="Z4113" s="83">
        <v>0.17999999999999972</v>
      </c>
      <c r="AA4113" s="83">
        <v>0.62368064465924355</v>
      </c>
    </row>
    <row r="4114" spans="1:27" x14ac:dyDescent="0.25">
      <c r="A4114" s="82" t="s">
        <v>1529</v>
      </c>
      <c r="B4114" s="82" t="s">
        <v>1529</v>
      </c>
      <c r="C4114" t="s">
        <v>3372</v>
      </c>
      <c r="D4114" s="82" t="s">
        <v>3373</v>
      </c>
      <c r="E4114" t="s">
        <v>3374</v>
      </c>
      <c r="F4114" s="82" t="s">
        <v>2309</v>
      </c>
      <c r="G4114" t="s">
        <v>2310</v>
      </c>
      <c r="H4114" s="82" t="s">
        <v>2311</v>
      </c>
      <c r="I4114" t="s">
        <v>59</v>
      </c>
      <c r="J4114" s="82" t="s">
        <v>127</v>
      </c>
      <c r="K4114" t="s">
        <v>75</v>
      </c>
      <c r="L4114" t="s">
        <v>76</v>
      </c>
      <c r="M4114" s="82" t="s">
        <v>153</v>
      </c>
      <c r="N4114" t="s">
        <v>154</v>
      </c>
      <c r="O4114" s="82" t="s">
        <v>155</v>
      </c>
      <c r="P4114" s="82" t="s">
        <v>491</v>
      </c>
      <c r="Q4114" s="82" t="s">
        <v>492</v>
      </c>
      <c r="R4114" t="s">
        <v>131</v>
      </c>
      <c r="S4114" s="83">
        <v>0</v>
      </c>
      <c r="T4114" s="83">
        <v>31.9</v>
      </c>
      <c r="U4114" s="83">
        <v>-31.9</v>
      </c>
      <c r="V4114" s="83">
        <v>0</v>
      </c>
      <c r="W4114" s="83">
        <v>0</v>
      </c>
      <c r="X4114" s="83">
        <v>0.24571896813593541</v>
      </c>
      <c r="Y4114">
        <v>0</v>
      </c>
      <c r="Z4114" s="83">
        <v>-3.19</v>
      </c>
      <c r="AA4114" s="83">
        <v>-2.9442810318640644</v>
      </c>
    </row>
    <row r="4115" spans="1:27" x14ac:dyDescent="0.25">
      <c r="A4115" s="82" t="s">
        <v>1529</v>
      </c>
      <c r="B4115" s="82" t="s">
        <v>1529</v>
      </c>
      <c r="C4115" t="s">
        <v>3372</v>
      </c>
      <c r="D4115" s="82" t="s">
        <v>3373</v>
      </c>
      <c r="E4115" t="s">
        <v>3374</v>
      </c>
      <c r="F4115" s="82" t="s">
        <v>2309</v>
      </c>
      <c r="G4115" t="s">
        <v>2310</v>
      </c>
      <c r="H4115" s="82" t="s">
        <v>2311</v>
      </c>
      <c r="I4115" t="s">
        <v>59</v>
      </c>
      <c r="J4115" s="82" t="s">
        <v>127</v>
      </c>
      <c r="K4115" t="s">
        <v>75</v>
      </c>
      <c r="L4115" t="s">
        <v>76</v>
      </c>
      <c r="M4115" s="82" t="s">
        <v>153</v>
      </c>
      <c r="N4115" t="s">
        <v>154</v>
      </c>
      <c r="O4115" s="82" t="s">
        <v>155</v>
      </c>
      <c r="P4115" s="82" t="s">
        <v>184</v>
      </c>
      <c r="Q4115" s="82" t="s">
        <v>185</v>
      </c>
      <c r="R4115" t="s">
        <v>131</v>
      </c>
      <c r="S4115" s="83">
        <v>32.700000000000003</v>
      </c>
      <c r="T4115" s="83">
        <v>28.8</v>
      </c>
      <c r="U4115" s="83">
        <v>3.9000000000000021</v>
      </c>
      <c r="V4115" s="83">
        <v>0</v>
      </c>
      <c r="W4115" s="83">
        <v>0</v>
      </c>
      <c r="X4115" s="83">
        <v>0.22184032232962195</v>
      </c>
      <c r="Y4115">
        <v>0</v>
      </c>
      <c r="Z4115" s="83">
        <v>0.39000000000000012</v>
      </c>
      <c r="AA4115" s="83">
        <v>0.61184032232962204</v>
      </c>
    </row>
    <row r="4116" spans="1:27" x14ac:dyDescent="0.25">
      <c r="A4116" s="82" t="s">
        <v>1529</v>
      </c>
      <c r="B4116" s="82" t="s">
        <v>1529</v>
      </c>
      <c r="C4116" t="s">
        <v>3372</v>
      </c>
      <c r="D4116" s="82" t="s">
        <v>3373</v>
      </c>
      <c r="E4116" t="s">
        <v>3374</v>
      </c>
      <c r="F4116" s="82" t="s">
        <v>2309</v>
      </c>
      <c r="G4116" t="s">
        <v>2310</v>
      </c>
      <c r="H4116" s="82" t="s">
        <v>2311</v>
      </c>
      <c r="I4116" t="s">
        <v>59</v>
      </c>
      <c r="J4116" s="82" t="s">
        <v>127</v>
      </c>
      <c r="K4116" t="s">
        <v>75</v>
      </c>
      <c r="L4116" t="s">
        <v>76</v>
      </c>
      <c r="M4116" s="82" t="s">
        <v>153</v>
      </c>
      <c r="N4116" t="s">
        <v>154</v>
      </c>
      <c r="O4116" s="82" t="s">
        <v>155</v>
      </c>
      <c r="P4116" s="82" t="s">
        <v>186</v>
      </c>
      <c r="Q4116" s="82" t="s">
        <v>187</v>
      </c>
      <c r="R4116" t="s">
        <v>131</v>
      </c>
      <c r="S4116" s="83">
        <v>92.7</v>
      </c>
      <c r="T4116" s="83">
        <v>29.7</v>
      </c>
      <c r="U4116" s="83">
        <v>63</v>
      </c>
      <c r="V4116" s="83">
        <v>0</v>
      </c>
      <c r="W4116" s="83">
        <v>0</v>
      </c>
      <c r="X4116" s="83">
        <v>0.2287728324024226</v>
      </c>
      <c r="Y4116">
        <v>0</v>
      </c>
      <c r="Z4116" s="83">
        <v>6.3000000000000007</v>
      </c>
      <c r="AA4116" s="83">
        <v>6.5287728324024235</v>
      </c>
    </row>
    <row r="4117" spans="1:27" x14ac:dyDescent="0.25">
      <c r="A4117" s="82" t="s">
        <v>1529</v>
      </c>
      <c r="B4117" s="82" t="s">
        <v>1529</v>
      </c>
      <c r="C4117" t="s">
        <v>3372</v>
      </c>
      <c r="D4117" s="82" t="s">
        <v>3373</v>
      </c>
      <c r="E4117" t="s">
        <v>3374</v>
      </c>
      <c r="F4117" s="82" t="s">
        <v>2309</v>
      </c>
      <c r="G4117" t="s">
        <v>2310</v>
      </c>
      <c r="H4117" s="82" t="s">
        <v>2311</v>
      </c>
      <c r="I4117" t="s">
        <v>59</v>
      </c>
      <c r="J4117" s="82" t="s">
        <v>127</v>
      </c>
      <c r="K4117" t="s">
        <v>75</v>
      </c>
      <c r="L4117" t="s">
        <v>76</v>
      </c>
      <c r="M4117" s="82" t="s">
        <v>153</v>
      </c>
      <c r="N4117" t="s">
        <v>154</v>
      </c>
      <c r="O4117" s="82" t="s">
        <v>155</v>
      </c>
      <c r="P4117" s="82" t="s">
        <v>188</v>
      </c>
      <c r="Q4117" s="82" t="s">
        <v>189</v>
      </c>
      <c r="R4117" t="s">
        <v>131</v>
      </c>
      <c r="S4117" s="83">
        <v>29.7</v>
      </c>
      <c r="T4117" s="83">
        <v>58.5</v>
      </c>
      <c r="U4117" s="83">
        <v>-28.8</v>
      </c>
      <c r="V4117" s="83">
        <v>0</v>
      </c>
      <c r="W4117" s="83">
        <v>0</v>
      </c>
      <c r="X4117" s="83">
        <v>0.45061315473204455</v>
      </c>
      <c r="Y4117">
        <v>0</v>
      </c>
      <c r="Z4117" s="83">
        <v>-2.8800000000000003</v>
      </c>
      <c r="AA4117" s="83">
        <v>-2.4293868452679557</v>
      </c>
    </row>
    <row r="4118" spans="1:27" x14ac:dyDescent="0.25">
      <c r="A4118" s="82" t="s">
        <v>1529</v>
      </c>
      <c r="B4118" s="82" t="s">
        <v>1529</v>
      </c>
      <c r="C4118" t="s">
        <v>3372</v>
      </c>
      <c r="D4118" s="82" t="s">
        <v>3373</v>
      </c>
      <c r="E4118" t="s">
        <v>3374</v>
      </c>
      <c r="F4118" s="82" t="s">
        <v>2309</v>
      </c>
      <c r="G4118" t="s">
        <v>2310</v>
      </c>
      <c r="H4118" s="82" t="s">
        <v>2311</v>
      </c>
      <c r="I4118" t="s">
        <v>59</v>
      </c>
      <c r="J4118" s="82" t="s">
        <v>127</v>
      </c>
      <c r="K4118" t="s">
        <v>75</v>
      </c>
      <c r="L4118" t="s">
        <v>76</v>
      </c>
      <c r="M4118" s="82" t="s">
        <v>153</v>
      </c>
      <c r="N4118" t="s">
        <v>154</v>
      </c>
      <c r="O4118" s="82" t="s">
        <v>155</v>
      </c>
      <c r="P4118" s="82" t="s">
        <v>1581</v>
      </c>
      <c r="Q4118" s="82" t="s">
        <v>1582</v>
      </c>
      <c r="R4118" t="s">
        <v>131</v>
      </c>
      <c r="S4118" s="83">
        <v>0</v>
      </c>
      <c r="T4118" s="83">
        <v>32.299999999999997</v>
      </c>
      <c r="U4118" s="83">
        <v>-32.299999999999997</v>
      </c>
      <c r="V4118" s="83">
        <v>0</v>
      </c>
      <c r="W4118" s="83">
        <v>0</v>
      </c>
      <c r="X4118" s="83">
        <v>0.24880008372384682</v>
      </c>
      <c r="Y4118">
        <v>0</v>
      </c>
      <c r="Z4118" s="83">
        <v>-3.23</v>
      </c>
      <c r="AA4118" s="83">
        <v>-2.9811999162761533</v>
      </c>
    </row>
    <row r="4119" spans="1:27" x14ac:dyDescent="0.25">
      <c r="A4119" s="82" t="s">
        <v>1529</v>
      </c>
      <c r="B4119" s="82" t="s">
        <v>1529</v>
      </c>
      <c r="C4119" t="s">
        <v>3372</v>
      </c>
      <c r="D4119" s="82" t="s">
        <v>3373</v>
      </c>
      <c r="E4119" t="s">
        <v>3374</v>
      </c>
      <c r="F4119" s="82" t="s">
        <v>2309</v>
      </c>
      <c r="G4119" t="s">
        <v>2310</v>
      </c>
      <c r="H4119" s="82" t="s">
        <v>2311</v>
      </c>
      <c r="I4119" t="s">
        <v>59</v>
      </c>
      <c r="J4119" s="82" t="s">
        <v>127</v>
      </c>
      <c r="K4119" t="s">
        <v>75</v>
      </c>
      <c r="L4119" t="s">
        <v>76</v>
      </c>
      <c r="M4119" s="82" t="s">
        <v>153</v>
      </c>
      <c r="N4119" t="s">
        <v>154</v>
      </c>
      <c r="O4119" s="82" t="s">
        <v>155</v>
      </c>
      <c r="P4119" s="82" t="s">
        <v>1585</v>
      </c>
      <c r="Q4119" s="82" t="s">
        <v>1586</v>
      </c>
      <c r="R4119" t="s">
        <v>131</v>
      </c>
      <c r="S4119" s="83">
        <v>31.5</v>
      </c>
      <c r="T4119" s="83">
        <v>29.7</v>
      </c>
      <c r="U4119" s="83">
        <v>1.8000000000000007</v>
      </c>
      <c r="V4119" s="83">
        <v>0</v>
      </c>
      <c r="W4119" s="83">
        <v>0</v>
      </c>
      <c r="X4119" s="83">
        <v>0.2287728324024226</v>
      </c>
      <c r="Y4119">
        <v>0</v>
      </c>
      <c r="Z4119" s="83">
        <v>0.18000000000000016</v>
      </c>
      <c r="AA4119" s="83">
        <v>0.4087728324024229</v>
      </c>
    </row>
    <row r="4120" spans="1:27" x14ac:dyDescent="0.25">
      <c r="A4120" s="82" t="s">
        <v>1529</v>
      </c>
      <c r="B4120" s="82" t="s">
        <v>1529</v>
      </c>
      <c r="C4120" t="s">
        <v>3372</v>
      </c>
      <c r="D4120" s="82" t="s">
        <v>3373</v>
      </c>
      <c r="E4120" t="s">
        <v>3374</v>
      </c>
      <c r="F4120" s="82" t="s">
        <v>2309</v>
      </c>
      <c r="G4120" t="s">
        <v>2310</v>
      </c>
      <c r="H4120" s="82" t="s">
        <v>2311</v>
      </c>
      <c r="I4120" t="s">
        <v>59</v>
      </c>
      <c r="J4120" s="82" t="s">
        <v>127</v>
      </c>
      <c r="K4120" t="s">
        <v>75</v>
      </c>
      <c r="L4120" t="s">
        <v>76</v>
      </c>
      <c r="M4120" s="82" t="s">
        <v>153</v>
      </c>
      <c r="N4120" t="s">
        <v>154</v>
      </c>
      <c r="O4120" s="82" t="s">
        <v>155</v>
      </c>
      <c r="P4120" s="82" t="s">
        <v>1648</v>
      </c>
      <c r="Q4120" s="82" t="s">
        <v>1649</v>
      </c>
      <c r="R4120" t="s">
        <v>131</v>
      </c>
      <c r="S4120" s="83">
        <v>0</v>
      </c>
      <c r="T4120" s="83">
        <v>112</v>
      </c>
      <c r="U4120" s="83">
        <v>-112</v>
      </c>
      <c r="V4120" s="83">
        <v>0</v>
      </c>
      <c r="W4120" s="83">
        <v>0</v>
      </c>
      <c r="X4120" s="83">
        <v>0.86271236461519651</v>
      </c>
      <c r="Y4120">
        <v>0</v>
      </c>
      <c r="Z4120" s="83">
        <v>-11.200000000000001</v>
      </c>
      <c r="AA4120" s="83">
        <v>-10.337287635384804</v>
      </c>
    </row>
    <row r="4121" spans="1:27" x14ac:dyDescent="0.25">
      <c r="A4121" s="82" t="s">
        <v>1529</v>
      </c>
      <c r="B4121" s="82" t="s">
        <v>1529</v>
      </c>
      <c r="C4121" t="s">
        <v>3372</v>
      </c>
      <c r="D4121" s="82" t="s">
        <v>3373</v>
      </c>
      <c r="E4121" t="s">
        <v>3374</v>
      </c>
      <c r="F4121" s="82" t="s">
        <v>2309</v>
      </c>
      <c r="G4121" t="s">
        <v>2310</v>
      </c>
      <c r="H4121" s="82" t="s">
        <v>2311</v>
      </c>
      <c r="I4121" t="s">
        <v>59</v>
      </c>
      <c r="J4121" s="82" t="s">
        <v>127</v>
      </c>
      <c r="K4121" t="s">
        <v>75</v>
      </c>
      <c r="L4121" t="s">
        <v>76</v>
      </c>
      <c r="M4121" s="82" t="s">
        <v>153</v>
      </c>
      <c r="N4121" t="s">
        <v>154</v>
      </c>
      <c r="O4121" s="82" t="s">
        <v>155</v>
      </c>
      <c r="P4121" s="82" t="s">
        <v>1652</v>
      </c>
      <c r="Q4121" s="82" t="s">
        <v>1653</v>
      </c>
      <c r="R4121" t="s">
        <v>131</v>
      </c>
      <c r="S4121" s="83">
        <v>27.1</v>
      </c>
      <c r="T4121" s="83">
        <v>0</v>
      </c>
      <c r="U4121" s="83">
        <v>27.1</v>
      </c>
      <c r="V4121" s="83">
        <v>0</v>
      </c>
      <c r="W4121" s="83">
        <v>0</v>
      </c>
      <c r="X4121" s="83">
        <v>0</v>
      </c>
      <c r="Y4121">
        <v>0</v>
      </c>
      <c r="Z4121" s="83">
        <v>2.7100000000000004</v>
      </c>
      <c r="AA4121" s="83">
        <v>2.7100000000000004</v>
      </c>
    </row>
    <row r="4122" spans="1:27" x14ac:dyDescent="0.25">
      <c r="A4122" s="82" t="s">
        <v>1529</v>
      </c>
      <c r="B4122" s="82" t="s">
        <v>1529</v>
      </c>
      <c r="C4122" t="s">
        <v>3372</v>
      </c>
      <c r="D4122" s="82" t="s">
        <v>3373</v>
      </c>
      <c r="E4122" t="s">
        <v>3374</v>
      </c>
      <c r="F4122" s="82" t="s">
        <v>2309</v>
      </c>
      <c r="G4122" t="s">
        <v>2310</v>
      </c>
      <c r="H4122" s="82" t="s">
        <v>2311</v>
      </c>
      <c r="I4122" t="s">
        <v>59</v>
      </c>
      <c r="J4122" s="82" t="s">
        <v>127</v>
      </c>
      <c r="K4122" t="s">
        <v>75</v>
      </c>
      <c r="L4122" t="s">
        <v>76</v>
      </c>
      <c r="M4122" s="82" t="s">
        <v>153</v>
      </c>
      <c r="N4122" t="s">
        <v>154</v>
      </c>
      <c r="O4122" s="82" t="s">
        <v>155</v>
      </c>
      <c r="P4122" s="82" t="s">
        <v>164</v>
      </c>
      <c r="Q4122" s="82" t="s">
        <v>165</v>
      </c>
      <c r="R4122" t="s">
        <v>131</v>
      </c>
      <c r="S4122" s="83">
        <v>0</v>
      </c>
      <c r="T4122" s="83">
        <v>28.8</v>
      </c>
      <c r="U4122" s="83">
        <v>-28.8</v>
      </c>
      <c r="V4122" s="83">
        <v>0</v>
      </c>
      <c r="W4122" s="83">
        <v>0</v>
      </c>
      <c r="X4122" s="83">
        <v>0.22184032232962195</v>
      </c>
      <c r="Y4122">
        <v>0</v>
      </c>
      <c r="Z4122" s="83">
        <v>-2.8800000000000003</v>
      </c>
      <c r="AA4122" s="83">
        <v>-2.6581596776703784</v>
      </c>
    </row>
    <row r="4123" spans="1:27" x14ac:dyDescent="0.25">
      <c r="A4123" s="82" t="s">
        <v>1529</v>
      </c>
      <c r="B4123" s="82" t="s">
        <v>1529</v>
      </c>
      <c r="C4123" t="s">
        <v>3372</v>
      </c>
      <c r="D4123" s="82" t="s">
        <v>3373</v>
      </c>
      <c r="E4123" t="s">
        <v>3374</v>
      </c>
      <c r="F4123" s="82" t="s">
        <v>2309</v>
      </c>
      <c r="G4123" t="s">
        <v>2310</v>
      </c>
      <c r="H4123" s="82" t="s">
        <v>2311</v>
      </c>
      <c r="I4123" t="s">
        <v>59</v>
      </c>
      <c r="J4123" s="82" t="s">
        <v>127</v>
      </c>
      <c r="K4123" t="s">
        <v>75</v>
      </c>
      <c r="L4123" t="s">
        <v>76</v>
      </c>
      <c r="M4123" s="82" t="s">
        <v>153</v>
      </c>
      <c r="N4123" t="s">
        <v>154</v>
      </c>
      <c r="O4123" s="82" t="s">
        <v>155</v>
      </c>
      <c r="P4123" s="82" t="s">
        <v>2532</v>
      </c>
      <c r="Q4123" s="82" t="s">
        <v>2533</v>
      </c>
      <c r="R4123" t="s">
        <v>131</v>
      </c>
      <c r="S4123" s="83">
        <v>0</v>
      </c>
      <c r="T4123" s="83">
        <v>13.58</v>
      </c>
      <c r="U4123" s="83">
        <v>-13.58</v>
      </c>
      <c r="V4123" s="83">
        <v>0</v>
      </c>
      <c r="W4123" s="83">
        <v>0</v>
      </c>
      <c r="X4123" s="83">
        <v>0.10460387420959256</v>
      </c>
      <c r="Y4123">
        <v>0</v>
      </c>
      <c r="Z4123" s="83">
        <v>-1.3580000000000001</v>
      </c>
      <c r="AA4123" s="83">
        <v>-1.2533961257904076</v>
      </c>
    </row>
    <row r="4124" spans="1:27" x14ac:dyDescent="0.25">
      <c r="A4124" s="82" t="s">
        <v>1529</v>
      </c>
      <c r="B4124" s="82" t="s">
        <v>1529</v>
      </c>
      <c r="C4124" t="s">
        <v>3372</v>
      </c>
      <c r="D4124" s="82" t="s">
        <v>3373</v>
      </c>
      <c r="E4124" t="s">
        <v>3374</v>
      </c>
      <c r="F4124" s="82" t="s">
        <v>2309</v>
      </c>
      <c r="G4124" t="s">
        <v>2310</v>
      </c>
      <c r="H4124" s="82" t="s">
        <v>2311</v>
      </c>
      <c r="I4124" t="s">
        <v>59</v>
      </c>
      <c r="J4124" s="82" t="s">
        <v>127</v>
      </c>
      <c r="K4124" t="s">
        <v>75</v>
      </c>
      <c r="L4124" t="s">
        <v>76</v>
      </c>
      <c r="M4124" s="82" t="s">
        <v>153</v>
      </c>
      <c r="N4124" t="s">
        <v>154</v>
      </c>
      <c r="O4124" s="82" t="s">
        <v>155</v>
      </c>
      <c r="P4124" s="82" t="s">
        <v>1577</v>
      </c>
      <c r="Q4124" s="82" t="s">
        <v>1578</v>
      </c>
      <c r="R4124" t="s">
        <v>131</v>
      </c>
      <c r="S4124" s="83">
        <v>0</v>
      </c>
      <c r="T4124" s="83">
        <v>13.66</v>
      </c>
      <c r="U4124" s="83">
        <v>-13.66</v>
      </c>
      <c r="V4124" s="83">
        <v>0</v>
      </c>
      <c r="W4124" s="83">
        <v>0</v>
      </c>
      <c r="X4124" s="83">
        <v>0.10522009732717486</v>
      </c>
      <c r="Y4124">
        <v>0</v>
      </c>
      <c r="Z4124" s="83">
        <v>-1.3660000000000001</v>
      </c>
      <c r="AA4124" s="83">
        <v>-1.2607799026728252</v>
      </c>
    </row>
    <row r="4125" spans="1:27" x14ac:dyDescent="0.25">
      <c r="A4125" s="82" t="s">
        <v>1529</v>
      </c>
      <c r="B4125" s="82" t="s">
        <v>1529</v>
      </c>
      <c r="C4125" t="s">
        <v>3372</v>
      </c>
      <c r="D4125" s="82" t="s">
        <v>3373</v>
      </c>
      <c r="E4125" t="s">
        <v>3374</v>
      </c>
      <c r="F4125" s="82" t="s">
        <v>2309</v>
      </c>
      <c r="G4125" t="s">
        <v>2310</v>
      </c>
      <c r="H4125" s="82" t="s">
        <v>2311</v>
      </c>
      <c r="I4125" t="s">
        <v>59</v>
      </c>
      <c r="J4125" s="82" t="s">
        <v>127</v>
      </c>
      <c r="K4125" t="s">
        <v>75</v>
      </c>
      <c r="L4125" t="s">
        <v>76</v>
      </c>
      <c r="M4125" s="82" t="s">
        <v>153</v>
      </c>
      <c r="N4125" t="s">
        <v>154</v>
      </c>
      <c r="O4125" s="82" t="s">
        <v>155</v>
      </c>
      <c r="P4125" s="82" t="s">
        <v>2301</v>
      </c>
      <c r="Q4125" s="82" t="s">
        <v>2302</v>
      </c>
      <c r="R4125" t="s">
        <v>131</v>
      </c>
      <c r="S4125" s="83">
        <v>70.599999999999994</v>
      </c>
      <c r="T4125" s="83">
        <v>103.89999999999999</v>
      </c>
      <c r="U4125" s="83">
        <v>-33.299999999999997</v>
      </c>
      <c r="V4125" s="83">
        <v>0</v>
      </c>
      <c r="W4125" s="83">
        <v>0</v>
      </c>
      <c r="X4125" s="83">
        <v>0.80031977395999021</v>
      </c>
      <c r="Y4125">
        <v>0</v>
      </c>
      <c r="Z4125" s="83">
        <v>-3.330000000000001</v>
      </c>
      <c r="AA4125" s="83">
        <v>-2.5296802260400115</v>
      </c>
    </row>
    <row r="4126" spans="1:27" x14ac:dyDescent="0.25">
      <c r="A4126" s="82" t="s">
        <v>1529</v>
      </c>
      <c r="B4126" s="82" t="s">
        <v>1529</v>
      </c>
      <c r="C4126" t="s">
        <v>3372</v>
      </c>
      <c r="D4126" s="82" t="s">
        <v>3373</v>
      </c>
      <c r="E4126" t="s">
        <v>3374</v>
      </c>
      <c r="F4126" s="82" t="s">
        <v>2309</v>
      </c>
      <c r="G4126" t="s">
        <v>2310</v>
      </c>
      <c r="H4126" s="82" t="s">
        <v>2311</v>
      </c>
      <c r="I4126" t="s">
        <v>59</v>
      </c>
      <c r="J4126" s="82" t="s">
        <v>127</v>
      </c>
      <c r="K4126" t="s">
        <v>75</v>
      </c>
      <c r="L4126" t="s">
        <v>76</v>
      </c>
      <c r="M4126" s="82" t="s">
        <v>153</v>
      </c>
      <c r="N4126" t="s">
        <v>154</v>
      </c>
      <c r="O4126" s="82" t="s">
        <v>155</v>
      </c>
      <c r="P4126" s="82" t="s">
        <v>3963</v>
      </c>
      <c r="Q4126" s="82" t="s">
        <v>3964</v>
      </c>
      <c r="R4126" t="s">
        <v>131</v>
      </c>
      <c r="S4126" s="83">
        <v>31.5</v>
      </c>
      <c r="T4126" s="83">
        <v>0</v>
      </c>
      <c r="U4126" s="83">
        <v>31.5</v>
      </c>
      <c r="V4126" s="83">
        <v>0</v>
      </c>
      <c r="W4126" s="83">
        <v>0</v>
      </c>
      <c r="X4126" s="83">
        <v>0</v>
      </c>
      <c r="Y4126">
        <v>0</v>
      </c>
      <c r="Z4126" s="83">
        <v>3.1500000000000004</v>
      </c>
      <c r="AA4126" s="83">
        <v>3.1500000000000004</v>
      </c>
    </row>
    <row r="4127" spans="1:27" x14ac:dyDescent="0.25">
      <c r="A4127" s="82" t="s">
        <v>1529</v>
      </c>
      <c r="B4127" s="82" t="s">
        <v>1529</v>
      </c>
      <c r="C4127" t="s">
        <v>3372</v>
      </c>
      <c r="D4127" s="82" t="s">
        <v>3373</v>
      </c>
      <c r="E4127" t="s">
        <v>3374</v>
      </c>
      <c r="F4127" s="82" t="s">
        <v>2309</v>
      </c>
      <c r="G4127" t="s">
        <v>2310</v>
      </c>
      <c r="H4127" s="82" t="s">
        <v>2311</v>
      </c>
      <c r="I4127" t="s">
        <v>59</v>
      </c>
      <c r="J4127" s="82" t="s">
        <v>127</v>
      </c>
      <c r="K4127" t="s">
        <v>75</v>
      </c>
      <c r="L4127" t="s">
        <v>76</v>
      </c>
      <c r="M4127" s="82" t="s">
        <v>153</v>
      </c>
      <c r="N4127" t="s">
        <v>154</v>
      </c>
      <c r="O4127" s="82" t="s">
        <v>493</v>
      </c>
      <c r="P4127" s="82" t="s">
        <v>494</v>
      </c>
      <c r="Q4127" s="82" t="s">
        <v>495</v>
      </c>
      <c r="R4127" t="s">
        <v>131</v>
      </c>
      <c r="S4127" s="83">
        <v>116.69999999999999</v>
      </c>
      <c r="T4127" s="83">
        <v>55</v>
      </c>
      <c r="U4127" s="83">
        <v>61.699999999999996</v>
      </c>
      <c r="V4127" s="83">
        <v>0</v>
      </c>
      <c r="W4127" s="83">
        <v>0</v>
      </c>
      <c r="X4127" s="83">
        <v>0.42365339333781971</v>
      </c>
      <c r="Y4127">
        <v>0</v>
      </c>
      <c r="Z4127" s="83">
        <v>6.17</v>
      </c>
      <c r="AA4127" s="83">
        <v>6.5936533933378199</v>
      </c>
    </row>
    <row r="4128" spans="1:27" x14ac:dyDescent="0.25">
      <c r="A4128" s="82" t="s">
        <v>1529</v>
      </c>
      <c r="B4128" s="82" t="s">
        <v>1529</v>
      </c>
      <c r="C4128" t="s">
        <v>3372</v>
      </c>
      <c r="D4128" s="82" t="s">
        <v>3373</v>
      </c>
      <c r="E4128" t="s">
        <v>3374</v>
      </c>
      <c r="F4128" s="82" t="s">
        <v>2309</v>
      </c>
      <c r="G4128" t="s">
        <v>2310</v>
      </c>
      <c r="H4128" s="82" t="s">
        <v>2311</v>
      </c>
      <c r="I4128" t="s">
        <v>59</v>
      </c>
      <c r="J4128" s="82" t="s">
        <v>127</v>
      </c>
      <c r="K4128" t="s">
        <v>75</v>
      </c>
      <c r="L4128" t="s">
        <v>76</v>
      </c>
      <c r="M4128" s="82" t="s">
        <v>153</v>
      </c>
      <c r="N4128" t="s">
        <v>154</v>
      </c>
      <c r="O4128" s="82" t="s">
        <v>192</v>
      </c>
      <c r="P4128" s="82" t="s">
        <v>2303</v>
      </c>
      <c r="Q4128" s="82" t="s">
        <v>2304</v>
      </c>
      <c r="R4128" t="s">
        <v>131</v>
      </c>
      <c r="S4128" s="83">
        <v>0</v>
      </c>
      <c r="T4128" s="83">
        <v>230.39999999999998</v>
      </c>
      <c r="U4128" s="83">
        <v>-230.39999999999998</v>
      </c>
      <c r="V4128" s="83">
        <v>0</v>
      </c>
      <c r="W4128" s="83">
        <v>0</v>
      </c>
      <c r="X4128" s="83">
        <v>1.7747225786369754</v>
      </c>
      <c r="Y4128">
        <v>0</v>
      </c>
      <c r="Z4128" s="83">
        <v>-23.04</v>
      </c>
      <c r="AA4128" s="83">
        <v>-21.265277421363024</v>
      </c>
    </row>
    <row r="4129" spans="1:27" x14ac:dyDescent="0.25">
      <c r="A4129" s="82" t="s">
        <v>1529</v>
      </c>
      <c r="B4129" s="82" t="s">
        <v>1529</v>
      </c>
      <c r="C4129" t="s">
        <v>3372</v>
      </c>
      <c r="D4129" s="82" t="s">
        <v>3373</v>
      </c>
      <c r="E4129" t="s">
        <v>3374</v>
      </c>
      <c r="F4129" s="82" t="s">
        <v>2309</v>
      </c>
      <c r="G4129" t="s">
        <v>2310</v>
      </c>
      <c r="H4129" s="82" t="s">
        <v>2311</v>
      </c>
      <c r="I4129" t="s">
        <v>59</v>
      </c>
      <c r="J4129" s="82" t="s">
        <v>127</v>
      </c>
      <c r="K4129" t="s">
        <v>75</v>
      </c>
      <c r="L4129" t="s">
        <v>76</v>
      </c>
      <c r="M4129" s="82" t="s">
        <v>153</v>
      </c>
      <c r="N4129" t="s">
        <v>154</v>
      </c>
      <c r="O4129" s="82" t="s">
        <v>192</v>
      </c>
      <c r="P4129" s="82" t="s">
        <v>1701</v>
      </c>
      <c r="Q4129" s="82" t="s">
        <v>1702</v>
      </c>
      <c r="R4129" t="s">
        <v>131</v>
      </c>
      <c r="S4129" s="83">
        <v>148.80000000000001</v>
      </c>
      <c r="T4129" s="83">
        <v>72.2</v>
      </c>
      <c r="U4129" s="83">
        <v>76.599999999999994</v>
      </c>
      <c r="V4129" s="83">
        <v>0</v>
      </c>
      <c r="W4129" s="83">
        <v>0</v>
      </c>
      <c r="X4129" s="83">
        <v>0.55614136361801059</v>
      </c>
      <c r="Y4129">
        <v>0</v>
      </c>
      <c r="Z4129" s="83">
        <v>7.66</v>
      </c>
      <c r="AA4129" s="83">
        <v>8.2161413636180107</v>
      </c>
    </row>
    <row r="4130" spans="1:27" x14ac:dyDescent="0.25">
      <c r="A4130" s="82" t="s">
        <v>1529</v>
      </c>
      <c r="B4130" s="82" t="s">
        <v>1529</v>
      </c>
      <c r="C4130" t="s">
        <v>3372</v>
      </c>
      <c r="D4130" s="82" t="s">
        <v>3373</v>
      </c>
      <c r="E4130" t="s">
        <v>3374</v>
      </c>
      <c r="F4130" s="82" t="s">
        <v>2309</v>
      </c>
      <c r="G4130" t="s">
        <v>2310</v>
      </c>
      <c r="H4130" s="82" t="s">
        <v>2311</v>
      </c>
      <c r="I4130" t="s">
        <v>59</v>
      </c>
      <c r="J4130" s="82" t="s">
        <v>127</v>
      </c>
      <c r="K4130" t="s">
        <v>75</v>
      </c>
      <c r="L4130" t="s">
        <v>76</v>
      </c>
      <c r="M4130" s="82" t="s">
        <v>153</v>
      </c>
      <c r="N4130" t="s">
        <v>154</v>
      </c>
      <c r="O4130" s="82" t="s">
        <v>1018</v>
      </c>
      <c r="P4130" s="82" t="s">
        <v>3176</v>
      </c>
      <c r="Q4130" s="82" t="s">
        <v>3177</v>
      </c>
      <c r="R4130" t="s">
        <v>131</v>
      </c>
      <c r="S4130" s="83">
        <v>174.54</v>
      </c>
      <c r="T4130" s="83">
        <v>127.72</v>
      </c>
      <c r="U4130" s="83">
        <v>46.82</v>
      </c>
      <c r="V4130" s="83">
        <v>0</v>
      </c>
      <c r="W4130" s="83">
        <v>0</v>
      </c>
      <c r="X4130" s="83">
        <v>0.98380020722011507</v>
      </c>
      <c r="Y4130">
        <v>0</v>
      </c>
      <c r="Z4130" s="83">
        <v>4.6820000000000004</v>
      </c>
      <c r="AA4130" s="83">
        <v>5.6658002072201157</v>
      </c>
    </row>
    <row r="4131" spans="1:27" x14ac:dyDescent="0.25">
      <c r="A4131" s="82" t="s">
        <v>1529</v>
      </c>
      <c r="B4131" s="82" t="s">
        <v>1529</v>
      </c>
      <c r="C4131" t="s">
        <v>3372</v>
      </c>
      <c r="D4131" s="82" t="s">
        <v>3373</v>
      </c>
      <c r="E4131" t="s">
        <v>3374</v>
      </c>
      <c r="F4131" s="82" t="s">
        <v>2309</v>
      </c>
      <c r="G4131" t="s">
        <v>2310</v>
      </c>
      <c r="H4131" s="82" t="s">
        <v>2311</v>
      </c>
      <c r="I4131" t="s">
        <v>59</v>
      </c>
      <c r="J4131" s="82" t="s">
        <v>127</v>
      </c>
      <c r="K4131" t="s">
        <v>75</v>
      </c>
      <c r="L4131" t="s">
        <v>76</v>
      </c>
      <c r="M4131" s="82" t="s">
        <v>153</v>
      </c>
      <c r="N4131" t="s">
        <v>154</v>
      </c>
      <c r="O4131" s="82" t="s">
        <v>1018</v>
      </c>
      <c r="P4131" s="82" t="s">
        <v>2098</v>
      </c>
      <c r="Q4131" s="82" t="s">
        <v>2099</v>
      </c>
      <c r="R4131" t="s">
        <v>131</v>
      </c>
      <c r="S4131" s="83">
        <v>77</v>
      </c>
      <c r="T4131" s="83">
        <v>37.380000000000003</v>
      </c>
      <c r="U4131" s="83">
        <v>39.619999999999997</v>
      </c>
      <c r="V4131" s="83">
        <v>0</v>
      </c>
      <c r="W4131" s="83">
        <v>0</v>
      </c>
      <c r="X4131" s="83">
        <v>0.28793025169032183</v>
      </c>
      <c r="Y4131">
        <v>0</v>
      </c>
      <c r="Z4131" s="83">
        <v>3.9619999999999997</v>
      </c>
      <c r="AA4131" s="83">
        <v>4.249930251690321</v>
      </c>
    </row>
    <row r="4132" spans="1:27" x14ac:dyDescent="0.25">
      <c r="A4132" s="82" t="s">
        <v>1529</v>
      </c>
      <c r="B4132" s="82" t="s">
        <v>1529</v>
      </c>
      <c r="C4132" t="s">
        <v>3372</v>
      </c>
      <c r="D4132" s="82" t="s">
        <v>3373</v>
      </c>
      <c r="E4132" t="s">
        <v>3374</v>
      </c>
      <c r="F4132" s="82" t="s">
        <v>2309</v>
      </c>
      <c r="G4132" t="s">
        <v>2310</v>
      </c>
      <c r="H4132" s="82" t="s">
        <v>2311</v>
      </c>
      <c r="I4132" t="s">
        <v>59</v>
      </c>
      <c r="J4132" s="82" t="s">
        <v>127</v>
      </c>
      <c r="K4132" t="s">
        <v>75</v>
      </c>
      <c r="L4132" t="s">
        <v>76</v>
      </c>
      <c r="M4132" s="82" t="s">
        <v>153</v>
      </c>
      <c r="N4132" t="s">
        <v>154</v>
      </c>
      <c r="O4132" s="82" t="s">
        <v>1018</v>
      </c>
      <c r="P4132" s="82" t="s">
        <v>2193</v>
      </c>
      <c r="Q4132" s="82" t="s">
        <v>2194</v>
      </c>
      <c r="R4132" t="s">
        <v>131</v>
      </c>
      <c r="S4132" s="83">
        <v>112.14000000000001</v>
      </c>
      <c r="T4132" s="83">
        <v>111.05000000000001</v>
      </c>
      <c r="U4132" s="83">
        <v>1.0900000000000034</v>
      </c>
      <c r="V4132" s="83">
        <v>0</v>
      </c>
      <c r="W4132" s="83">
        <v>0</v>
      </c>
      <c r="X4132" s="83">
        <v>0.85539471509390697</v>
      </c>
      <c r="Y4132">
        <v>0</v>
      </c>
      <c r="Z4132" s="83">
        <v>0.10899999999999999</v>
      </c>
      <c r="AA4132" s="83">
        <v>0.96439471509390629</v>
      </c>
    </row>
    <row r="4133" spans="1:27" x14ac:dyDescent="0.25">
      <c r="A4133" s="82" t="s">
        <v>1529</v>
      </c>
      <c r="B4133" s="82" t="s">
        <v>1529</v>
      </c>
      <c r="C4133" t="s">
        <v>3372</v>
      </c>
      <c r="D4133" s="82" t="s">
        <v>3373</v>
      </c>
      <c r="E4133" t="s">
        <v>3374</v>
      </c>
      <c r="F4133" s="82" t="s">
        <v>2309</v>
      </c>
      <c r="G4133" t="s">
        <v>2310</v>
      </c>
      <c r="H4133" s="82" t="s">
        <v>2311</v>
      </c>
      <c r="I4133" t="s">
        <v>59</v>
      </c>
      <c r="J4133" s="82" t="s">
        <v>127</v>
      </c>
      <c r="K4133" t="s">
        <v>75</v>
      </c>
      <c r="L4133" t="s">
        <v>76</v>
      </c>
      <c r="M4133" s="82" t="s">
        <v>128</v>
      </c>
      <c r="N4133" t="s">
        <v>129</v>
      </c>
      <c r="O4133" s="82" t="s">
        <v>130</v>
      </c>
      <c r="P4133" s="82" t="s">
        <v>478</v>
      </c>
      <c r="Q4133" s="82" t="s">
        <v>479</v>
      </c>
      <c r="R4133" t="s">
        <v>131</v>
      </c>
      <c r="S4133" s="83">
        <v>181.4</v>
      </c>
      <c r="T4133" s="83">
        <v>393.78</v>
      </c>
      <c r="U4133" s="83">
        <v>-212.37999999999997</v>
      </c>
      <c r="V4133" s="83">
        <v>0</v>
      </c>
      <c r="W4133" s="83">
        <v>0</v>
      </c>
      <c r="X4133" s="83">
        <v>3.0332042405193929</v>
      </c>
      <c r="Y4133">
        <v>0</v>
      </c>
      <c r="Z4133" s="83">
        <v>-21.238</v>
      </c>
      <c r="AA4133" s="83">
        <v>-18.204795759480604</v>
      </c>
    </row>
    <row r="4134" spans="1:27" x14ac:dyDescent="0.25">
      <c r="A4134" s="82" t="s">
        <v>1529</v>
      </c>
      <c r="B4134" s="82" t="s">
        <v>1529</v>
      </c>
      <c r="C4134" t="s">
        <v>3372</v>
      </c>
      <c r="D4134" s="82" t="s">
        <v>3373</v>
      </c>
      <c r="E4134" t="s">
        <v>3374</v>
      </c>
      <c r="F4134" s="82" t="s">
        <v>2309</v>
      </c>
      <c r="G4134" t="s">
        <v>2310</v>
      </c>
      <c r="H4134" s="82" t="s">
        <v>2311</v>
      </c>
      <c r="I4134" t="s">
        <v>59</v>
      </c>
      <c r="J4134" s="82" t="s">
        <v>127</v>
      </c>
      <c r="K4134" t="s">
        <v>75</v>
      </c>
      <c r="L4134" t="s">
        <v>76</v>
      </c>
      <c r="M4134" s="82" t="s">
        <v>128</v>
      </c>
      <c r="N4134" t="s">
        <v>129</v>
      </c>
      <c r="O4134" s="82" t="s">
        <v>130</v>
      </c>
      <c r="P4134" s="82" t="s">
        <v>2090</v>
      </c>
      <c r="Q4134" s="82" t="s">
        <v>2091</v>
      </c>
      <c r="R4134" t="s">
        <v>131</v>
      </c>
      <c r="S4134" s="83">
        <v>1219.68</v>
      </c>
      <c r="T4134" s="83">
        <v>1876</v>
      </c>
      <c r="U4134" s="83">
        <v>-656.31999999999994</v>
      </c>
      <c r="V4134" s="83">
        <v>0</v>
      </c>
      <c r="W4134" s="83">
        <v>0</v>
      </c>
      <c r="X4134" s="83">
        <v>14.450432107304541</v>
      </c>
      <c r="Y4134">
        <v>0</v>
      </c>
      <c r="Z4134" s="83">
        <v>-65.632000000000019</v>
      </c>
      <c r="AA4134" s="83">
        <v>-51.181567892695455</v>
      </c>
    </row>
    <row r="4135" spans="1:27" x14ac:dyDescent="0.25">
      <c r="A4135" s="82" t="s">
        <v>1529</v>
      </c>
      <c r="B4135" s="82" t="s">
        <v>1529</v>
      </c>
      <c r="C4135" t="s">
        <v>3372</v>
      </c>
      <c r="D4135" s="82" t="s">
        <v>3373</v>
      </c>
      <c r="E4135" t="s">
        <v>3374</v>
      </c>
      <c r="F4135" s="82" t="s">
        <v>2309</v>
      </c>
      <c r="G4135" t="s">
        <v>2310</v>
      </c>
      <c r="H4135" s="82" t="s">
        <v>2311</v>
      </c>
      <c r="I4135" t="s">
        <v>59</v>
      </c>
      <c r="J4135" s="82" t="s">
        <v>127</v>
      </c>
      <c r="K4135" t="s">
        <v>75</v>
      </c>
      <c r="L4135" t="s">
        <v>76</v>
      </c>
      <c r="M4135" s="82" t="s">
        <v>648</v>
      </c>
      <c r="N4135" t="s">
        <v>649</v>
      </c>
      <c r="O4135" s="82" t="s">
        <v>1144</v>
      </c>
      <c r="P4135" s="82" t="s">
        <v>1145</v>
      </c>
      <c r="Q4135" s="82" t="s">
        <v>1146</v>
      </c>
      <c r="R4135" t="s">
        <v>131</v>
      </c>
      <c r="S4135" s="83">
        <v>17666.34</v>
      </c>
      <c r="T4135" s="83">
        <v>25864.779999999995</v>
      </c>
      <c r="U4135" s="83">
        <v>-8198.4399999999987</v>
      </c>
      <c r="V4135" s="83">
        <v>0</v>
      </c>
      <c r="W4135" s="83">
        <v>0</v>
      </c>
      <c r="X4135" s="83">
        <v>199.23094208974854</v>
      </c>
      <c r="Y4135">
        <v>0</v>
      </c>
      <c r="Z4135" s="83">
        <v>-819.84400000000005</v>
      </c>
      <c r="AA4135" s="83">
        <v>-620.61305791025143</v>
      </c>
    </row>
    <row r="4136" spans="1:27" x14ac:dyDescent="0.25">
      <c r="A4136" s="82" t="s">
        <v>1529</v>
      </c>
      <c r="B4136" s="82" t="s">
        <v>1529</v>
      </c>
      <c r="C4136" t="s">
        <v>3372</v>
      </c>
      <c r="D4136" s="82" t="s">
        <v>3373</v>
      </c>
      <c r="E4136" t="s">
        <v>3374</v>
      </c>
      <c r="F4136" s="82" t="s">
        <v>2309</v>
      </c>
      <c r="G4136" t="s">
        <v>2310</v>
      </c>
      <c r="H4136" s="82" t="s">
        <v>2311</v>
      </c>
      <c r="I4136" t="s">
        <v>59</v>
      </c>
      <c r="J4136" s="82" t="s">
        <v>127</v>
      </c>
      <c r="K4136" t="s">
        <v>75</v>
      </c>
      <c r="L4136" t="s">
        <v>76</v>
      </c>
      <c r="M4136" s="82" t="s">
        <v>648</v>
      </c>
      <c r="N4136" t="s">
        <v>649</v>
      </c>
      <c r="O4136" s="82" t="s">
        <v>650</v>
      </c>
      <c r="P4136" s="82" t="s">
        <v>651</v>
      </c>
      <c r="Q4136" s="82" t="s">
        <v>652</v>
      </c>
      <c r="R4136" t="s">
        <v>131</v>
      </c>
      <c r="S4136" s="83">
        <v>773.74</v>
      </c>
      <c r="T4136" s="83">
        <v>1534.9899999999998</v>
      </c>
      <c r="U4136" s="83">
        <v>-761.24999999999989</v>
      </c>
      <c r="V4136" s="83">
        <v>0</v>
      </c>
      <c r="W4136" s="83">
        <v>0</v>
      </c>
      <c r="X4136" s="83">
        <v>11.823704040720362</v>
      </c>
      <c r="Y4136">
        <v>0</v>
      </c>
      <c r="Z4136" s="83">
        <v>-76.125</v>
      </c>
      <c r="AA4136" s="83">
        <v>-64.301295959279628</v>
      </c>
    </row>
    <row r="4137" spans="1:27" x14ac:dyDescent="0.25">
      <c r="A4137" s="82" t="s">
        <v>1529</v>
      </c>
      <c r="B4137" s="82" t="s">
        <v>1529</v>
      </c>
      <c r="C4137" t="s">
        <v>3372</v>
      </c>
      <c r="D4137" s="82" t="s">
        <v>3373</v>
      </c>
      <c r="E4137" t="s">
        <v>3374</v>
      </c>
      <c r="F4137" s="82" t="s">
        <v>2309</v>
      </c>
      <c r="G4137" t="s">
        <v>2310</v>
      </c>
      <c r="H4137" s="82" t="s">
        <v>2311</v>
      </c>
      <c r="I4137" t="s">
        <v>59</v>
      </c>
      <c r="J4137" s="82" t="s">
        <v>127</v>
      </c>
      <c r="K4137" t="s">
        <v>75</v>
      </c>
      <c r="L4137" t="s">
        <v>76</v>
      </c>
      <c r="M4137" s="82" t="s">
        <v>648</v>
      </c>
      <c r="N4137" t="s">
        <v>649</v>
      </c>
      <c r="O4137" s="82" t="s">
        <v>1147</v>
      </c>
      <c r="P4137" s="82" t="s">
        <v>1148</v>
      </c>
      <c r="Q4137" s="82" t="s">
        <v>1149</v>
      </c>
      <c r="R4137" t="s">
        <v>131</v>
      </c>
      <c r="S4137" s="83">
        <v>12799.490000000002</v>
      </c>
      <c r="T4137" s="83">
        <v>22154.95</v>
      </c>
      <c r="U4137" s="83">
        <v>-9355.4599999999991</v>
      </c>
      <c r="V4137" s="83">
        <v>0</v>
      </c>
      <c r="W4137" s="83">
        <v>0</v>
      </c>
      <c r="X4137" s="83">
        <v>170.65490448599508</v>
      </c>
      <c r="Y4137">
        <v>0</v>
      </c>
      <c r="Z4137" s="83">
        <v>-935.54599999999994</v>
      </c>
      <c r="AA4137" s="83">
        <v>-764.89109551400486</v>
      </c>
    </row>
    <row r="4138" spans="1:27" x14ac:dyDescent="0.25">
      <c r="A4138" s="82" t="s">
        <v>1529</v>
      </c>
      <c r="B4138" s="82" t="s">
        <v>1529</v>
      </c>
      <c r="C4138" t="s">
        <v>3372</v>
      </c>
      <c r="D4138" s="82" t="s">
        <v>3373</v>
      </c>
      <c r="E4138" t="s">
        <v>3374</v>
      </c>
      <c r="F4138" s="82" t="s">
        <v>2309</v>
      </c>
      <c r="G4138" t="s">
        <v>2310</v>
      </c>
      <c r="H4138" s="82" t="s">
        <v>2311</v>
      </c>
      <c r="I4138" t="s">
        <v>59</v>
      </c>
      <c r="J4138" s="82" t="s">
        <v>193</v>
      </c>
      <c r="K4138" t="s">
        <v>60</v>
      </c>
      <c r="L4138" t="s">
        <v>61</v>
      </c>
      <c r="M4138" s="82" t="s">
        <v>194</v>
      </c>
      <c r="N4138" t="s">
        <v>656</v>
      </c>
      <c r="O4138" s="82" t="s">
        <v>657</v>
      </c>
      <c r="P4138" s="82" t="s">
        <v>1150</v>
      </c>
      <c r="Q4138" s="82" t="s">
        <v>1151</v>
      </c>
      <c r="R4138" t="s">
        <v>131</v>
      </c>
      <c r="S4138" s="83">
        <v>2725.8</v>
      </c>
      <c r="T4138" s="83">
        <v>2754.4</v>
      </c>
      <c r="U4138" s="83">
        <v>-28.599999999999909</v>
      </c>
      <c r="V4138" s="83">
        <v>0</v>
      </c>
      <c r="W4138" s="83">
        <v>0</v>
      </c>
      <c r="X4138" s="83">
        <v>21.216561938358012</v>
      </c>
      <c r="Y4138">
        <v>0</v>
      </c>
      <c r="Z4138" s="83">
        <v>-2.8599999999999568</v>
      </c>
      <c r="AA4138" s="83">
        <v>18.356561938358055</v>
      </c>
    </row>
    <row r="4139" spans="1:27" x14ac:dyDescent="0.25">
      <c r="A4139" s="82" t="s">
        <v>1529</v>
      </c>
      <c r="B4139" s="82" t="s">
        <v>1529</v>
      </c>
      <c r="C4139" t="s">
        <v>3372</v>
      </c>
      <c r="D4139" s="82" t="s">
        <v>3373</v>
      </c>
      <c r="E4139" t="s">
        <v>3374</v>
      </c>
      <c r="F4139" s="82" t="s">
        <v>2309</v>
      </c>
      <c r="G4139" t="s">
        <v>2310</v>
      </c>
      <c r="H4139" s="82" t="s">
        <v>2311</v>
      </c>
      <c r="I4139" t="s">
        <v>59</v>
      </c>
      <c r="J4139" s="82" t="s">
        <v>193</v>
      </c>
      <c r="K4139" t="s">
        <v>60</v>
      </c>
      <c r="L4139" t="s">
        <v>61</v>
      </c>
      <c r="M4139" s="82" t="s">
        <v>194</v>
      </c>
      <c r="N4139" t="s">
        <v>750</v>
      </c>
      <c r="O4139" s="82" t="s">
        <v>751</v>
      </c>
      <c r="P4139" s="82" t="s">
        <v>1152</v>
      </c>
      <c r="Q4139" s="82" t="s">
        <v>1153</v>
      </c>
      <c r="R4139" t="s">
        <v>131</v>
      </c>
      <c r="S4139" s="83">
        <v>5728</v>
      </c>
      <c r="T4139" s="83">
        <v>4988.7</v>
      </c>
      <c r="U4139" s="83">
        <v>739.30000000000018</v>
      </c>
      <c r="V4139" s="83">
        <v>0</v>
      </c>
      <c r="W4139" s="83">
        <v>0</v>
      </c>
      <c r="X4139" s="83">
        <v>38.426903333534199</v>
      </c>
      <c r="Y4139">
        <v>0</v>
      </c>
      <c r="Z4139" s="83">
        <v>73.930000000000007</v>
      </c>
      <c r="AA4139" s="83">
        <v>112.35690333353421</v>
      </c>
    </row>
    <row r="4140" spans="1:27" x14ac:dyDescent="0.25">
      <c r="A4140" s="82" t="s">
        <v>1529</v>
      </c>
      <c r="B4140" s="82" t="s">
        <v>1529</v>
      </c>
      <c r="C4140" t="s">
        <v>3372</v>
      </c>
      <c r="D4140" s="82" t="s">
        <v>3373</v>
      </c>
      <c r="E4140" t="s">
        <v>3374</v>
      </c>
      <c r="F4140" s="82" t="s">
        <v>2309</v>
      </c>
      <c r="G4140" t="s">
        <v>2310</v>
      </c>
      <c r="H4140" s="82" t="s">
        <v>2311</v>
      </c>
      <c r="I4140" t="s">
        <v>59</v>
      </c>
      <c r="J4140" s="82" t="s">
        <v>193</v>
      </c>
      <c r="K4140" t="s">
        <v>60</v>
      </c>
      <c r="L4140" t="s">
        <v>61</v>
      </c>
      <c r="M4140" s="82" t="s">
        <v>194</v>
      </c>
      <c r="N4140" t="s">
        <v>750</v>
      </c>
      <c r="O4140" s="82" t="s">
        <v>751</v>
      </c>
      <c r="P4140" s="82" t="s">
        <v>1154</v>
      </c>
      <c r="Q4140" s="82" t="s">
        <v>1155</v>
      </c>
      <c r="R4140" t="s">
        <v>131</v>
      </c>
      <c r="S4140" s="83">
        <v>1459.8000000000002</v>
      </c>
      <c r="T4140" s="83">
        <v>1230</v>
      </c>
      <c r="U4140" s="83">
        <v>229.80000000000018</v>
      </c>
      <c r="V4140" s="83">
        <v>0</v>
      </c>
      <c r="W4140" s="83">
        <v>0</v>
      </c>
      <c r="X4140" s="83">
        <v>9.4744304328276048</v>
      </c>
      <c r="Y4140">
        <v>0</v>
      </c>
      <c r="Z4140" s="83">
        <v>22.980000000000018</v>
      </c>
      <c r="AA4140" s="83">
        <v>32.454430432827621</v>
      </c>
    </row>
    <row r="4141" spans="1:27" x14ac:dyDescent="0.25">
      <c r="A4141" s="82" t="s">
        <v>1529</v>
      </c>
      <c r="B4141" s="82" t="s">
        <v>1529</v>
      </c>
      <c r="C4141" t="s">
        <v>3372</v>
      </c>
      <c r="D4141" s="82" t="s">
        <v>3373</v>
      </c>
      <c r="E4141" t="s">
        <v>3374</v>
      </c>
      <c r="F4141" s="82" t="s">
        <v>2309</v>
      </c>
      <c r="G4141" t="s">
        <v>2310</v>
      </c>
      <c r="H4141" s="82" t="s">
        <v>2311</v>
      </c>
      <c r="I4141" t="s">
        <v>59</v>
      </c>
      <c r="J4141" s="82" t="s">
        <v>193</v>
      </c>
      <c r="K4141" t="s">
        <v>60</v>
      </c>
      <c r="L4141" t="s">
        <v>61</v>
      </c>
      <c r="M4141" s="82" t="s">
        <v>194</v>
      </c>
      <c r="N4141" t="s">
        <v>199</v>
      </c>
      <c r="O4141" s="82" t="s">
        <v>200</v>
      </c>
      <c r="P4141" s="82" t="s">
        <v>201</v>
      </c>
      <c r="Q4141" s="82" t="s">
        <v>202</v>
      </c>
      <c r="R4141" t="s">
        <v>131</v>
      </c>
      <c r="S4141" s="83">
        <v>1001.7</v>
      </c>
      <c r="T4141" s="83">
        <v>795</v>
      </c>
      <c r="U4141" s="83">
        <v>206.70000000000005</v>
      </c>
      <c r="V4141" s="83">
        <v>0</v>
      </c>
      <c r="W4141" s="83">
        <v>0</v>
      </c>
      <c r="X4141" s="83">
        <v>6.1237172309739387</v>
      </c>
      <c r="Y4141">
        <v>0</v>
      </c>
      <c r="Z4141" s="83">
        <v>20.670000000000016</v>
      </c>
      <c r="AA4141" s="83">
        <v>26.793717230973954</v>
      </c>
    </row>
    <row r="4142" spans="1:27" x14ac:dyDescent="0.25">
      <c r="A4142" s="82" t="s">
        <v>1529</v>
      </c>
      <c r="B4142" s="82" t="s">
        <v>1529</v>
      </c>
      <c r="C4142" t="s">
        <v>3372</v>
      </c>
      <c r="D4142" s="82" t="s">
        <v>3373</v>
      </c>
      <c r="E4142" t="s">
        <v>3374</v>
      </c>
      <c r="F4142" s="82" t="s">
        <v>2309</v>
      </c>
      <c r="G4142" t="s">
        <v>2310</v>
      </c>
      <c r="H4142" s="82" t="s">
        <v>2311</v>
      </c>
      <c r="I4142" t="s">
        <v>59</v>
      </c>
      <c r="J4142" s="82" t="s">
        <v>193</v>
      </c>
      <c r="K4142" t="s">
        <v>60</v>
      </c>
      <c r="L4142" t="s">
        <v>61</v>
      </c>
      <c r="M4142" s="82" t="s">
        <v>194</v>
      </c>
      <c r="N4142" t="s">
        <v>347</v>
      </c>
      <c r="O4142" s="82" t="s">
        <v>887</v>
      </c>
      <c r="P4142" s="82" t="s">
        <v>888</v>
      </c>
      <c r="Q4142" s="82" t="s">
        <v>889</v>
      </c>
      <c r="R4142" t="s">
        <v>131</v>
      </c>
      <c r="S4142" s="83">
        <v>104.1</v>
      </c>
      <c r="T4142" s="83">
        <v>0</v>
      </c>
      <c r="U4142" s="83">
        <v>104.1</v>
      </c>
      <c r="V4142" s="83">
        <v>0</v>
      </c>
      <c r="W4142" s="83">
        <v>0</v>
      </c>
      <c r="X4142" s="83">
        <v>0</v>
      </c>
      <c r="Y4142">
        <v>0</v>
      </c>
      <c r="Z4142" s="83">
        <v>10.41</v>
      </c>
      <c r="AA4142" s="83">
        <v>10.41</v>
      </c>
    </row>
    <row r="4143" spans="1:27" x14ac:dyDescent="0.25">
      <c r="A4143" s="82" t="s">
        <v>1529</v>
      </c>
      <c r="B4143" s="82" t="s">
        <v>1529</v>
      </c>
      <c r="C4143" t="s">
        <v>3372</v>
      </c>
      <c r="D4143" s="82" t="s">
        <v>3373</v>
      </c>
      <c r="E4143" t="s">
        <v>3374</v>
      </c>
      <c r="F4143" s="82" t="s">
        <v>2309</v>
      </c>
      <c r="G4143" t="s">
        <v>2310</v>
      </c>
      <c r="H4143" s="82" t="s">
        <v>2311</v>
      </c>
      <c r="I4143" t="s">
        <v>59</v>
      </c>
      <c r="J4143" s="82" t="s">
        <v>193</v>
      </c>
      <c r="K4143" t="s">
        <v>60</v>
      </c>
      <c r="L4143" t="s">
        <v>61</v>
      </c>
      <c r="M4143" s="82" t="s">
        <v>194</v>
      </c>
      <c r="N4143" t="s">
        <v>347</v>
      </c>
      <c r="O4143" s="82" t="s">
        <v>348</v>
      </c>
      <c r="P4143" s="82" t="s">
        <v>1158</v>
      </c>
      <c r="Q4143" s="82" t="s">
        <v>1159</v>
      </c>
      <c r="R4143" t="s">
        <v>131</v>
      </c>
      <c r="S4143" s="83">
        <v>4861.9999999999991</v>
      </c>
      <c r="T4143" s="83">
        <v>4057.2</v>
      </c>
      <c r="U4143" s="83">
        <v>804.79999999999927</v>
      </c>
      <c r="V4143" s="83">
        <v>0</v>
      </c>
      <c r="W4143" s="83">
        <v>0</v>
      </c>
      <c r="X4143" s="83">
        <v>31.251755408185492</v>
      </c>
      <c r="Y4143">
        <v>0</v>
      </c>
      <c r="Z4143" s="83">
        <v>80.479999999999905</v>
      </c>
      <c r="AA4143" s="83">
        <v>111.73175540818539</v>
      </c>
    </row>
    <row r="4144" spans="1:27" x14ac:dyDescent="0.25">
      <c r="A4144" s="82" t="s">
        <v>1529</v>
      </c>
      <c r="B4144" s="82" t="s">
        <v>1529</v>
      </c>
      <c r="C4144" t="s">
        <v>3372</v>
      </c>
      <c r="D4144" s="82" t="s">
        <v>3373</v>
      </c>
      <c r="E4144" t="s">
        <v>3374</v>
      </c>
      <c r="F4144" s="82" t="s">
        <v>2309</v>
      </c>
      <c r="G4144" t="s">
        <v>2310</v>
      </c>
      <c r="H4144" s="82" t="s">
        <v>2311</v>
      </c>
      <c r="I4144" t="s">
        <v>59</v>
      </c>
      <c r="J4144" s="82" t="s">
        <v>193</v>
      </c>
      <c r="K4144" t="s">
        <v>60</v>
      </c>
      <c r="L4144" t="s">
        <v>61</v>
      </c>
      <c r="M4144" s="82" t="s">
        <v>194</v>
      </c>
      <c r="N4144" t="s">
        <v>311</v>
      </c>
      <c r="O4144" s="82" t="s">
        <v>894</v>
      </c>
      <c r="P4144" s="82" t="s">
        <v>895</v>
      </c>
      <c r="Q4144" s="82" t="s">
        <v>896</v>
      </c>
      <c r="R4144" t="s">
        <v>131</v>
      </c>
      <c r="S4144" s="83">
        <v>8400</v>
      </c>
      <c r="T4144" s="83">
        <v>6109.2000000000007</v>
      </c>
      <c r="U4144" s="83">
        <v>2290.7999999999993</v>
      </c>
      <c r="V4144" s="83">
        <v>0</v>
      </c>
      <c r="W4144" s="83">
        <v>0</v>
      </c>
      <c r="X4144" s="83">
        <v>47.057878374171061</v>
      </c>
      <c r="Y4144">
        <v>0</v>
      </c>
      <c r="Z4144" s="83">
        <v>229.07999999999993</v>
      </c>
      <c r="AA4144" s="83">
        <v>276.13787837417101</v>
      </c>
    </row>
    <row r="4145" spans="1:27" x14ac:dyDescent="0.25">
      <c r="A4145" s="82" t="s">
        <v>1529</v>
      </c>
      <c r="B4145" s="82" t="s">
        <v>1529</v>
      </c>
      <c r="C4145" t="s">
        <v>3372</v>
      </c>
      <c r="D4145" s="82" t="s">
        <v>3373</v>
      </c>
      <c r="E4145" t="s">
        <v>3374</v>
      </c>
      <c r="F4145" s="82" t="s">
        <v>2309</v>
      </c>
      <c r="G4145" t="s">
        <v>2310</v>
      </c>
      <c r="H4145" s="82" t="s">
        <v>2311</v>
      </c>
      <c r="I4145" t="s">
        <v>59</v>
      </c>
      <c r="J4145" s="82" t="s">
        <v>193</v>
      </c>
      <c r="K4145" t="s">
        <v>60</v>
      </c>
      <c r="L4145" t="s">
        <v>61</v>
      </c>
      <c r="M4145" s="82" t="s">
        <v>194</v>
      </c>
      <c r="N4145" t="s">
        <v>1916</v>
      </c>
      <c r="O4145" s="82" t="s">
        <v>1495</v>
      </c>
      <c r="P4145" s="82" t="s">
        <v>1919</v>
      </c>
      <c r="Q4145" s="82" t="s">
        <v>1920</v>
      </c>
      <c r="R4145" t="s">
        <v>131</v>
      </c>
      <c r="S4145" s="83">
        <v>0</v>
      </c>
      <c r="T4145" s="83">
        <v>466.4</v>
      </c>
      <c r="U4145" s="83">
        <v>-466.4</v>
      </c>
      <c r="V4145" s="83">
        <v>0</v>
      </c>
      <c r="W4145" s="83">
        <v>0</v>
      </c>
      <c r="X4145" s="83">
        <v>3.592580775504711</v>
      </c>
      <c r="Y4145">
        <v>0</v>
      </c>
      <c r="Z4145" s="83">
        <v>-46.64</v>
      </c>
      <c r="AA4145" s="83">
        <v>-43.047419224495286</v>
      </c>
    </row>
    <row r="4146" spans="1:27" x14ac:dyDescent="0.25">
      <c r="A4146" s="82" t="s">
        <v>1529</v>
      </c>
      <c r="B4146" s="82" t="s">
        <v>1529</v>
      </c>
      <c r="C4146" t="s">
        <v>3372</v>
      </c>
      <c r="D4146" s="82" t="s">
        <v>3373</v>
      </c>
      <c r="E4146" t="s">
        <v>3374</v>
      </c>
      <c r="F4146" s="82" t="s">
        <v>2309</v>
      </c>
      <c r="G4146" t="s">
        <v>2310</v>
      </c>
      <c r="H4146" s="82" t="s">
        <v>2311</v>
      </c>
      <c r="I4146" t="s">
        <v>59</v>
      </c>
      <c r="J4146" s="82" t="s">
        <v>193</v>
      </c>
      <c r="K4146" t="s">
        <v>60</v>
      </c>
      <c r="L4146" t="s">
        <v>61</v>
      </c>
      <c r="M4146" s="82" t="s">
        <v>194</v>
      </c>
      <c r="N4146" t="s">
        <v>1916</v>
      </c>
      <c r="O4146" s="82" t="s">
        <v>1495</v>
      </c>
      <c r="P4146" s="82" t="s">
        <v>1917</v>
      </c>
      <c r="Q4146" s="82" t="s">
        <v>1918</v>
      </c>
      <c r="R4146" t="s">
        <v>131</v>
      </c>
      <c r="S4146" s="83">
        <v>305.2</v>
      </c>
      <c r="T4146" s="83">
        <v>0</v>
      </c>
      <c r="U4146" s="83">
        <v>305.2</v>
      </c>
      <c r="V4146" s="83">
        <v>0</v>
      </c>
      <c r="W4146" s="83">
        <v>0</v>
      </c>
      <c r="X4146" s="83">
        <v>0</v>
      </c>
      <c r="Y4146">
        <v>0</v>
      </c>
      <c r="Z4146" s="83">
        <v>30.52</v>
      </c>
      <c r="AA4146" s="83">
        <v>30.52</v>
      </c>
    </row>
    <row r="4147" spans="1:27" x14ac:dyDescent="0.25">
      <c r="A4147" s="82" t="s">
        <v>1529</v>
      </c>
      <c r="B4147" s="82" t="s">
        <v>1529</v>
      </c>
      <c r="C4147" t="s">
        <v>3372</v>
      </c>
      <c r="D4147" s="82" t="s">
        <v>3373</v>
      </c>
      <c r="E4147" t="s">
        <v>3374</v>
      </c>
      <c r="F4147" s="82" t="s">
        <v>2309</v>
      </c>
      <c r="G4147" t="s">
        <v>2310</v>
      </c>
      <c r="H4147" s="82" t="s">
        <v>2311</v>
      </c>
      <c r="I4147" t="s">
        <v>59</v>
      </c>
      <c r="J4147" s="82" t="s">
        <v>193</v>
      </c>
      <c r="K4147" t="s">
        <v>62</v>
      </c>
      <c r="L4147" t="s">
        <v>63</v>
      </c>
      <c r="M4147" s="82" t="s">
        <v>351</v>
      </c>
      <c r="N4147" t="s">
        <v>1173</v>
      </c>
      <c r="O4147" s="82" t="s">
        <v>1174</v>
      </c>
      <c r="P4147" s="82" t="s">
        <v>1175</v>
      </c>
      <c r="Q4147" s="82" t="s">
        <v>1932</v>
      </c>
      <c r="R4147" t="s">
        <v>131</v>
      </c>
      <c r="S4147" s="83">
        <v>0</v>
      </c>
      <c r="T4147" s="83">
        <v>93.06</v>
      </c>
      <c r="U4147" s="83">
        <v>-93.06</v>
      </c>
      <c r="V4147" s="83">
        <v>0</v>
      </c>
      <c r="W4147" s="83">
        <v>0</v>
      </c>
      <c r="X4147" s="83">
        <v>0.71682154152759092</v>
      </c>
      <c r="Y4147">
        <v>0</v>
      </c>
      <c r="Z4147" s="83">
        <v>-9.3060000000000009</v>
      </c>
      <c r="AA4147" s="83">
        <v>-8.5891784584724107</v>
      </c>
    </row>
    <row r="4148" spans="1:27" x14ac:dyDescent="0.25">
      <c r="A4148" s="82" t="s">
        <v>1529</v>
      </c>
      <c r="B4148" s="82" t="s">
        <v>1529</v>
      </c>
      <c r="C4148" t="s">
        <v>3372</v>
      </c>
      <c r="D4148" s="82" t="s">
        <v>3373</v>
      </c>
      <c r="E4148" t="s">
        <v>3374</v>
      </c>
      <c r="F4148" s="82" t="s">
        <v>2309</v>
      </c>
      <c r="G4148" t="s">
        <v>2310</v>
      </c>
      <c r="H4148" s="82" t="s">
        <v>2311</v>
      </c>
      <c r="I4148" t="s">
        <v>59</v>
      </c>
      <c r="J4148" s="82" t="s">
        <v>193</v>
      </c>
      <c r="K4148" t="s">
        <v>62</v>
      </c>
      <c r="L4148" t="s">
        <v>63</v>
      </c>
      <c r="M4148" s="82" t="s">
        <v>351</v>
      </c>
      <c r="N4148" t="s">
        <v>352</v>
      </c>
      <c r="O4148" s="82" t="s">
        <v>353</v>
      </c>
      <c r="P4148" s="82" t="s">
        <v>354</v>
      </c>
      <c r="Q4148" s="82" t="s">
        <v>355</v>
      </c>
      <c r="R4148" t="s">
        <v>131</v>
      </c>
      <c r="S4148" s="83">
        <v>15939.000000000002</v>
      </c>
      <c r="T4148" s="83">
        <v>19685.16</v>
      </c>
      <c r="U4148" s="83">
        <v>-3746.159999999998</v>
      </c>
      <c r="V4148" s="83">
        <v>0</v>
      </c>
      <c r="W4148" s="83">
        <v>0</v>
      </c>
      <c r="X4148" s="83">
        <v>151.63063331632574</v>
      </c>
      <c r="Y4148">
        <v>0</v>
      </c>
      <c r="Z4148" s="83">
        <v>-374.61599999999976</v>
      </c>
      <c r="AA4148" s="83">
        <v>-222.9853666836741</v>
      </c>
    </row>
    <row r="4149" spans="1:27" x14ac:dyDescent="0.25">
      <c r="A4149" s="82" t="s">
        <v>1529</v>
      </c>
      <c r="B4149" s="82" t="s">
        <v>1529</v>
      </c>
      <c r="C4149" t="s">
        <v>3372</v>
      </c>
      <c r="D4149" s="82" t="s">
        <v>3373</v>
      </c>
      <c r="E4149" t="s">
        <v>3374</v>
      </c>
      <c r="F4149" s="82" t="s">
        <v>2309</v>
      </c>
      <c r="G4149" t="s">
        <v>2310</v>
      </c>
      <c r="H4149" s="82" t="s">
        <v>2311</v>
      </c>
      <c r="I4149" t="s">
        <v>59</v>
      </c>
      <c r="J4149" s="82" t="s">
        <v>193</v>
      </c>
      <c r="K4149" t="s">
        <v>62</v>
      </c>
      <c r="L4149" t="s">
        <v>63</v>
      </c>
      <c r="M4149" s="82" t="s">
        <v>1168</v>
      </c>
      <c r="N4149" t="s">
        <v>1169</v>
      </c>
      <c r="O4149" s="82" t="s">
        <v>1170</v>
      </c>
      <c r="P4149" s="82" t="s">
        <v>1171</v>
      </c>
      <c r="Q4149" s="82" t="s">
        <v>1172</v>
      </c>
      <c r="R4149" t="s">
        <v>131</v>
      </c>
      <c r="S4149" s="83">
        <v>1704.0000000000002</v>
      </c>
      <c r="T4149" s="83">
        <v>2647.7999999999997</v>
      </c>
      <c r="U4149" s="83">
        <v>-943.7999999999995</v>
      </c>
      <c r="V4149" s="83">
        <v>0</v>
      </c>
      <c r="W4149" s="83">
        <v>0</v>
      </c>
      <c r="X4149" s="83">
        <v>20.395444634179615</v>
      </c>
      <c r="Y4149">
        <v>0</v>
      </c>
      <c r="Z4149" s="83">
        <v>-94.379999999999939</v>
      </c>
      <c r="AA4149" s="83">
        <v>-73.98455536582037</v>
      </c>
    </row>
    <row r="4150" spans="1:27" x14ac:dyDescent="0.25">
      <c r="A4150" s="82" t="s">
        <v>1529</v>
      </c>
      <c r="B4150" s="82" t="s">
        <v>1529</v>
      </c>
      <c r="C4150" t="s">
        <v>3372</v>
      </c>
      <c r="D4150" s="82" t="s">
        <v>3373</v>
      </c>
      <c r="E4150" t="s">
        <v>3374</v>
      </c>
      <c r="F4150" s="82" t="s">
        <v>2309</v>
      </c>
      <c r="G4150" t="s">
        <v>2310</v>
      </c>
      <c r="H4150" s="82" t="s">
        <v>2311</v>
      </c>
      <c r="I4150" t="s">
        <v>59</v>
      </c>
      <c r="J4150" s="82" t="s">
        <v>193</v>
      </c>
      <c r="K4150" t="s">
        <v>62</v>
      </c>
      <c r="L4150" t="s">
        <v>63</v>
      </c>
      <c r="M4150" s="82" t="s">
        <v>660</v>
      </c>
      <c r="N4150" t="s">
        <v>661</v>
      </c>
      <c r="O4150" s="82" t="s">
        <v>662</v>
      </c>
      <c r="P4150" s="82" t="s">
        <v>1037</v>
      </c>
      <c r="Q4150" s="82" t="s">
        <v>1038</v>
      </c>
      <c r="R4150" t="s">
        <v>131</v>
      </c>
      <c r="S4150" s="83">
        <v>2656.35</v>
      </c>
      <c r="T4150" s="83">
        <v>6965.9999999999982</v>
      </c>
      <c r="U4150" s="83">
        <v>-4309.6499999999969</v>
      </c>
      <c r="V4150" s="83">
        <v>0</v>
      </c>
      <c r="W4150" s="83">
        <v>0</v>
      </c>
      <c r="X4150" s="83">
        <v>53.657627963477296</v>
      </c>
      <c r="Y4150">
        <v>0</v>
      </c>
      <c r="Z4150" s="83">
        <v>-430.96500000000003</v>
      </c>
      <c r="AA4150" s="83">
        <v>-377.30737203652262</v>
      </c>
    </row>
    <row r="4151" spans="1:27" x14ac:dyDescent="0.25">
      <c r="A4151" s="82" t="s">
        <v>1529</v>
      </c>
      <c r="B4151" s="82" t="s">
        <v>1529</v>
      </c>
      <c r="C4151" t="s">
        <v>3372</v>
      </c>
      <c r="D4151" s="82" t="s">
        <v>3373</v>
      </c>
      <c r="E4151" t="s">
        <v>3374</v>
      </c>
      <c r="F4151" s="82" t="s">
        <v>2309</v>
      </c>
      <c r="G4151" t="s">
        <v>2310</v>
      </c>
      <c r="H4151" s="82" t="s">
        <v>2311</v>
      </c>
      <c r="I4151" t="s">
        <v>59</v>
      </c>
      <c r="J4151" s="82" t="s">
        <v>193</v>
      </c>
      <c r="K4151" t="s">
        <v>62</v>
      </c>
      <c r="L4151" t="s">
        <v>63</v>
      </c>
      <c r="M4151" s="82" t="s">
        <v>660</v>
      </c>
      <c r="N4151" t="s">
        <v>661</v>
      </c>
      <c r="O4151" s="82" t="s">
        <v>662</v>
      </c>
      <c r="P4151" s="82" t="s">
        <v>663</v>
      </c>
      <c r="Q4151" s="82" t="s">
        <v>664</v>
      </c>
      <c r="R4151" t="s">
        <v>131</v>
      </c>
      <c r="S4151" s="83">
        <v>42501.72</v>
      </c>
      <c r="T4151" s="83">
        <v>93420</v>
      </c>
      <c r="U4151" s="83">
        <v>-50918.28</v>
      </c>
      <c r="V4151" s="83">
        <v>0</v>
      </c>
      <c r="W4151" s="83">
        <v>0</v>
      </c>
      <c r="X4151" s="83">
        <v>719.59454555671118</v>
      </c>
      <c r="Y4151">
        <v>0</v>
      </c>
      <c r="Z4151" s="83">
        <v>-5091.8279999999995</v>
      </c>
      <c r="AA4151" s="83">
        <v>-4372.2334544432888</v>
      </c>
    </row>
    <row r="4152" spans="1:27" x14ac:dyDescent="0.25">
      <c r="A4152" s="82" t="s">
        <v>1529</v>
      </c>
      <c r="B4152" s="82" t="s">
        <v>1529</v>
      </c>
      <c r="C4152" t="s">
        <v>3372</v>
      </c>
      <c r="D4152" s="82" t="s">
        <v>3373</v>
      </c>
      <c r="E4152" t="s">
        <v>3374</v>
      </c>
      <c r="F4152" s="82" t="s">
        <v>2309</v>
      </c>
      <c r="G4152" t="s">
        <v>2310</v>
      </c>
      <c r="H4152" s="82" t="s">
        <v>2311</v>
      </c>
      <c r="I4152" t="s">
        <v>59</v>
      </c>
      <c r="J4152" s="82" t="s">
        <v>193</v>
      </c>
      <c r="K4152" t="s">
        <v>62</v>
      </c>
      <c r="L4152" t="s">
        <v>63</v>
      </c>
      <c r="M4152" s="82" t="s">
        <v>660</v>
      </c>
      <c r="N4152" t="s">
        <v>661</v>
      </c>
      <c r="O4152" s="82" t="s">
        <v>662</v>
      </c>
      <c r="P4152" s="82" t="s">
        <v>1166</v>
      </c>
      <c r="Q4152" s="82" t="s">
        <v>1167</v>
      </c>
      <c r="R4152" t="s">
        <v>131</v>
      </c>
      <c r="S4152" s="83">
        <v>3718.92</v>
      </c>
      <c r="T4152" s="83">
        <v>14310</v>
      </c>
      <c r="U4152" s="83">
        <v>-10591.08</v>
      </c>
      <c r="V4152" s="83">
        <v>0</v>
      </c>
      <c r="W4152" s="83">
        <v>0</v>
      </c>
      <c r="X4152" s="83">
        <v>110.22691015753091</v>
      </c>
      <c r="Y4152">
        <v>0</v>
      </c>
      <c r="Z4152" s="83">
        <v>-1059.1079999999999</v>
      </c>
      <c r="AA4152" s="83">
        <v>-948.88108984246901</v>
      </c>
    </row>
    <row r="4153" spans="1:27" x14ac:dyDescent="0.25">
      <c r="A4153" s="82" t="s">
        <v>1529</v>
      </c>
      <c r="B4153" s="82" t="s">
        <v>1529</v>
      </c>
      <c r="C4153" t="s">
        <v>3372</v>
      </c>
      <c r="D4153" s="82" t="s">
        <v>3373</v>
      </c>
      <c r="E4153" t="s">
        <v>3374</v>
      </c>
      <c r="F4153" s="82" t="s">
        <v>2309</v>
      </c>
      <c r="G4153" t="s">
        <v>2310</v>
      </c>
      <c r="H4153" s="82" t="s">
        <v>2311</v>
      </c>
      <c r="I4153" t="s">
        <v>59</v>
      </c>
      <c r="J4153" s="82" t="s">
        <v>193</v>
      </c>
      <c r="K4153" t="s">
        <v>62</v>
      </c>
      <c r="L4153" t="s">
        <v>63</v>
      </c>
      <c r="M4153" s="82" t="s">
        <v>660</v>
      </c>
      <c r="N4153" t="s">
        <v>1927</v>
      </c>
      <c r="O4153" s="82" t="s">
        <v>1497</v>
      </c>
      <c r="P4153" s="82" t="s">
        <v>1928</v>
      </c>
      <c r="Q4153" s="82" t="s">
        <v>1929</v>
      </c>
      <c r="R4153" t="s">
        <v>131</v>
      </c>
      <c r="S4153" s="83">
        <v>3379.6799999999994</v>
      </c>
      <c r="T4153" s="83">
        <v>0</v>
      </c>
      <c r="U4153" s="83">
        <v>3379.6799999999994</v>
      </c>
      <c r="V4153" s="83">
        <v>0</v>
      </c>
      <c r="W4153" s="83">
        <v>0</v>
      </c>
      <c r="X4153" s="83">
        <v>0</v>
      </c>
      <c r="Y4153">
        <v>0</v>
      </c>
      <c r="Z4153" s="83">
        <v>337.96799999999996</v>
      </c>
      <c r="AA4153" s="83">
        <v>337.96799999999996</v>
      </c>
    </row>
    <row r="4154" spans="1:27" x14ac:dyDescent="0.25">
      <c r="A4154" s="82" t="s">
        <v>1529</v>
      </c>
      <c r="B4154" s="82" t="s">
        <v>1529</v>
      </c>
      <c r="C4154" t="s">
        <v>3372</v>
      </c>
      <c r="D4154" s="82" t="s">
        <v>3373</v>
      </c>
      <c r="E4154" t="s">
        <v>3374</v>
      </c>
      <c r="F4154" s="82" t="s">
        <v>2309</v>
      </c>
      <c r="G4154" t="s">
        <v>2310</v>
      </c>
      <c r="H4154" s="82" t="s">
        <v>2311</v>
      </c>
      <c r="I4154" t="s">
        <v>59</v>
      </c>
      <c r="J4154" s="82" t="s">
        <v>193</v>
      </c>
      <c r="K4154" t="s">
        <v>64</v>
      </c>
      <c r="L4154" t="s">
        <v>65</v>
      </c>
      <c r="M4154" s="82" t="s">
        <v>315</v>
      </c>
      <c r="N4154" t="s">
        <v>316</v>
      </c>
      <c r="O4154" s="82" t="s">
        <v>317</v>
      </c>
      <c r="P4154" s="82" t="s">
        <v>318</v>
      </c>
      <c r="Q4154" s="82" t="s">
        <v>319</v>
      </c>
      <c r="R4154" t="s">
        <v>131</v>
      </c>
      <c r="S4154" s="83">
        <v>308.88</v>
      </c>
      <c r="T4154" s="83">
        <v>930.8</v>
      </c>
      <c r="U4154" s="83">
        <v>-621.91999999999996</v>
      </c>
      <c r="V4154" s="83">
        <v>0</v>
      </c>
      <c r="W4154" s="83">
        <v>0</v>
      </c>
      <c r="X4154" s="83">
        <v>7.169755973069865</v>
      </c>
      <c r="Y4154">
        <v>0</v>
      </c>
      <c r="Z4154" s="83">
        <v>-62.191999999999993</v>
      </c>
      <c r="AA4154" s="83">
        <v>-55.022244026930125</v>
      </c>
    </row>
    <row r="4155" spans="1:27" x14ac:dyDescent="0.25">
      <c r="A4155" s="82" t="s">
        <v>1529</v>
      </c>
      <c r="B4155" s="82" t="s">
        <v>1529</v>
      </c>
      <c r="C4155" t="s">
        <v>3372</v>
      </c>
      <c r="D4155" s="82" t="s">
        <v>3373</v>
      </c>
      <c r="E4155" t="s">
        <v>3374</v>
      </c>
      <c r="F4155" s="82" t="s">
        <v>2309</v>
      </c>
      <c r="G4155" t="s">
        <v>2310</v>
      </c>
      <c r="H4155" s="82" t="s">
        <v>2311</v>
      </c>
      <c r="I4155" t="s">
        <v>59</v>
      </c>
      <c r="J4155" s="82" t="s">
        <v>193</v>
      </c>
      <c r="K4155" t="s">
        <v>64</v>
      </c>
      <c r="L4155" t="s">
        <v>65</v>
      </c>
      <c r="M4155" s="82" t="s">
        <v>315</v>
      </c>
      <c r="N4155" t="s">
        <v>316</v>
      </c>
      <c r="O4155" s="82" t="s">
        <v>317</v>
      </c>
      <c r="P4155" s="82" t="s">
        <v>1186</v>
      </c>
      <c r="Q4155" s="82" t="s">
        <v>1187</v>
      </c>
      <c r="R4155" t="s">
        <v>131</v>
      </c>
      <c r="S4155" s="83">
        <v>420.8</v>
      </c>
      <c r="T4155" s="83">
        <v>952.80000000000007</v>
      </c>
      <c r="U4155" s="83">
        <v>-532.00000000000011</v>
      </c>
      <c r="V4155" s="83">
        <v>0</v>
      </c>
      <c r="W4155" s="83">
        <v>0</v>
      </c>
      <c r="X4155" s="83">
        <v>7.3392173304049928</v>
      </c>
      <c r="Y4155">
        <v>0</v>
      </c>
      <c r="Z4155" s="83">
        <v>-53.2</v>
      </c>
      <c r="AA4155" s="83">
        <v>-45.860782669594997</v>
      </c>
    </row>
    <row r="4156" spans="1:27" x14ac:dyDescent="0.25">
      <c r="A4156" s="82" t="s">
        <v>1529</v>
      </c>
      <c r="B4156" s="82" t="s">
        <v>1529</v>
      </c>
      <c r="C4156" t="s">
        <v>3372</v>
      </c>
      <c r="D4156" s="82" t="s">
        <v>3373</v>
      </c>
      <c r="E4156" t="s">
        <v>3374</v>
      </c>
      <c r="F4156" s="82" t="s">
        <v>2309</v>
      </c>
      <c r="G4156" t="s">
        <v>2310</v>
      </c>
      <c r="H4156" s="82" t="s">
        <v>2311</v>
      </c>
      <c r="I4156" t="s">
        <v>59</v>
      </c>
      <c r="J4156" s="82" t="s">
        <v>193</v>
      </c>
      <c r="K4156" t="s">
        <v>64</v>
      </c>
      <c r="L4156" t="s">
        <v>65</v>
      </c>
      <c r="M4156" s="82" t="s">
        <v>315</v>
      </c>
      <c r="N4156" t="s">
        <v>316</v>
      </c>
      <c r="O4156" s="82" t="s">
        <v>317</v>
      </c>
      <c r="P4156" s="82" t="s">
        <v>1188</v>
      </c>
      <c r="Q4156" s="82" t="s">
        <v>1189</v>
      </c>
      <c r="R4156" t="s">
        <v>131</v>
      </c>
      <c r="S4156" s="83">
        <v>128.47999999999999</v>
      </c>
      <c r="T4156" s="83">
        <v>129.6</v>
      </c>
      <c r="U4156" s="83">
        <v>-1.1200000000000045</v>
      </c>
      <c r="V4156" s="83">
        <v>0</v>
      </c>
      <c r="W4156" s="83">
        <v>0</v>
      </c>
      <c r="X4156" s="83">
        <v>0.99828145048329875</v>
      </c>
      <c r="Y4156">
        <v>0</v>
      </c>
      <c r="Z4156" s="83">
        <v>-0.11200000000000188</v>
      </c>
      <c r="AA4156" s="83">
        <v>0.88628145048329721</v>
      </c>
    </row>
    <row r="4157" spans="1:27" x14ac:dyDescent="0.25">
      <c r="A4157" s="82" t="s">
        <v>1529</v>
      </c>
      <c r="B4157" s="82" t="s">
        <v>1529</v>
      </c>
      <c r="C4157" t="s">
        <v>3372</v>
      </c>
      <c r="D4157" s="82" t="s">
        <v>3373</v>
      </c>
      <c r="E4157" t="s">
        <v>3374</v>
      </c>
      <c r="F4157" s="82" t="s">
        <v>2309</v>
      </c>
      <c r="G4157" t="s">
        <v>2310</v>
      </c>
      <c r="H4157" s="82" t="s">
        <v>2311</v>
      </c>
      <c r="I4157" t="s">
        <v>59</v>
      </c>
      <c r="J4157" s="82" t="s">
        <v>193</v>
      </c>
      <c r="K4157" t="s">
        <v>64</v>
      </c>
      <c r="L4157" t="s">
        <v>65</v>
      </c>
      <c r="M4157" s="82" t="s">
        <v>742</v>
      </c>
      <c r="N4157" t="s">
        <v>743</v>
      </c>
      <c r="O4157" s="82" t="s">
        <v>744</v>
      </c>
      <c r="P4157" s="82" t="s">
        <v>745</v>
      </c>
      <c r="Q4157" s="82" t="s">
        <v>746</v>
      </c>
      <c r="R4157" t="s">
        <v>131</v>
      </c>
      <c r="S4157" s="83">
        <v>2153.9</v>
      </c>
      <c r="T4157" s="83">
        <v>2812.1</v>
      </c>
      <c r="U4157" s="83">
        <v>-658.19999999999982</v>
      </c>
      <c r="V4157" s="83">
        <v>0</v>
      </c>
      <c r="W4157" s="83">
        <v>0</v>
      </c>
      <c r="X4157" s="83">
        <v>21.66101286191423</v>
      </c>
      <c r="Y4157">
        <v>0</v>
      </c>
      <c r="Z4157" s="83">
        <v>-65.820000000000022</v>
      </c>
      <c r="AA4157" s="83">
        <v>-44.158987138085791</v>
      </c>
    </row>
    <row r="4158" spans="1:27" x14ac:dyDescent="0.25">
      <c r="A4158" s="82" t="s">
        <v>1529</v>
      </c>
      <c r="B4158" s="82" t="s">
        <v>1529</v>
      </c>
      <c r="C4158" t="s">
        <v>3372</v>
      </c>
      <c r="D4158" s="82" t="s">
        <v>3373</v>
      </c>
      <c r="E4158" t="s">
        <v>3374</v>
      </c>
      <c r="F4158" s="82" t="s">
        <v>2309</v>
      </c>
      <c r="G4158" t="s">
        <v>2310</v>
      </c>
      <c r="H4158" s="82" t="s">
        <v>2311</v>
      </c>
      <c r="I4158" t="s">
        <v>44</v>
      </c>
      <c r="J4158" s="82" t="s">
        <v>45</v>
      </c>
      <c r="K4158" t="s">
        <v>46</v>
      </c>
      <c r="L4158" t="s">
        <v>47</v>
      </c>
      <c r="M4158" s="82" t="s">
        <v>506</v>
      </c>
      <c r="N4158" t="s">
        <v>926</v>
      </c>
      <c r="O4158" s="82" t="s">
        <v>818</v>
      </c>
      <c r="P4158" s="82" t="s">
        <v>970</v>
      </c>
      <c r="Q4158" s="82" t="s">
        <v>971</v>
      </c>
      <c r="R4158" t="s">
        <v>131</v>
      </c>
      <c r="S4158" s="83">
        <v>0</v>
      </c>
      <c r="T4158" s="83">
        <v>0</v>
      </c>
      <c r="U4158" s="83">
        <v>0</v>
      </c>
      <c r="V4158" s="83">
        <v>0</v>
      </c>
      <c r="W4158" s="83">
        <v>0</v>
      </c>
      <c r="X4158" s="83">
        <v>0</v>
      </c>
      <c r="Y4158">
        <v>0</v>
      </c>
      <c r="Z4158" s="83">
        <v>0</v>
      </c>
      <c r="AA4158" s="83">
        <v>0</v>
      </c>
    </row>
    <row r="4159" spans="1:27" x14ac:dyDescent="0.25">
      <c r="A4159" s="82" t="s">
        <v>1529</v>
      </c>
      <c r="B4159" s="82" t="s">
        <v>1529</v>
      </c>
      <c r="C4159" t="s">
        <v>3372</v>
      </c>
      <c r="D4159" s="82" t="s">
        <v>3373</v>
      </c>
      <c r="E4159" t="s">
        <v>3374</v>
      </c>
      <c r="F4159" s="82" t="s">
        <v>2309</v>
      </c>
      <c r="G4159" t="s">
        <v>2310</v>
      </c>
      <c r="H4159" s="82" t="s">
        <v>2311</v>
      </c>
      <c r="I4159" t="s">
        <v>44</v>
      </c>
      <c r="J4159" s="82" t="s">
        <v>45</v>
      </c>
      <c r="K4159" t="s">
        <v>46</v>
      </c>
      <c r="L4159" t="s">
        <v>47</v>
      </c>
      <c r="M4159" s="82" t="s">
        <v>506</v>
      </c>
      <c r="N4159" t="s">
        <v>507</v>
      </c>
      <c r="O4159" s="82" t="s">
        <v>508</v>
      </c>
      <c r="P4159" s="82" t="s">
        <v>795</v>
      </c>
      <c r="Q4159" s="82" t="s">
        <v>796</v>
      </c>
      <c r="R4159" t="s">
        <v>131</v>
      </c>
      <c r="S4159" s="83">
        <v>1108.8</v>
      </c>
      <c r="T4159" s="83">
        <v>604.80000000000007</v>
      </c>
      <c r="U4159" s="83">
        <v>503.99999999999994</v>
      </c>
      <c r="V4159" s="83">
        <v>0</v>
      </c>
      <c r="W4159" s="83">
        <v>0</v>
      </c>
      <c r="X4159" s="83">
        <v>4.6586467689220612</v>
      </c>
      <c r="Y4159">
        <v>0</v>
      </c>
      <c r="Z4159" s="83">
        <v>50.399999999999991</v>
      </c>
      <c r="AA4159" s="83">
        <v>55.058646768922053</v>
      </c>
    </row>
    <row r="4160" spans="1:27" x14ac:dyDescent="0.25">
      <c r="A4160" s="82" t="s">
        <v>1529</v>
      </c>
      <c r="B4160" s="82" t="s">
        <v>1529</v>
      </c>
      <c r="C4160" t="s">
        <v>3372</v>
      </c>
      <c r="D4160" s="82" t="s">
        <v>3373</v>
      </c>
      <c r="E4160" t="s">
        <v>3374</v>
      </c>
      <c r="F4160" s="82" t="s">
        <v>2309</v>
      </c>
      <c r="G4160" t="s">
        <v>2310</v>
      </c>
      <c r="H4160" s="82" t="s">
        <v>2311</v>
      </c>
      <c r="I4160" t="s">
        <v>44</v>
      </c>
      <c r="J4160" s="82" t="s">
        <v>45</v>
      </c>
      <c r="K4160" t="s">
        <v>46</v>
      </c>
      <c r="L4160" t="s">
        <v>47</v>
      </c>
      <c r="M4160" s="82" t="s">
        <v>506</v>
      </c>
      <c r="N4160" t="s">
        <v>507</v>
      </c>
      <c r="O4160" s="82" t="s">
        <v>508</v>
      </c>
      <c r="P4160" s="82" t="s">
        <v>853</v>
      </c>
      <c r="Q4160" s="82" t="s">
        <v>854</v>
      </c>
      <c r="R4160" t="s">
        <v>131</v>
      </c>
      <c r="S4160" s="83">
        <v>380.8</v>
      </c>
      <c r="T4160" s="83">
        <v>308</v>
      </c>
      <c r="U4160" s="83">
        <v>72.800000000000011</v>
      </c>
      <c r="V4160" s="83">
        <v>0</v>
      </c>
      <c r="W4160" s="83">
        <v>0</v>
      </c>
      <c r="X4160" s="83">
        <v>2.3724590026917904</v>
      </c>
      <c r="Y4160">
        <v>0</v>
      </c>
      <c r="Z4160" s="83">
        <v>7.2800000000000011</v>
      </c>
      <c r="AA4160" s="83">
        <v>9.652459002691792</v>
      </c>
    </row>
    <row r="4161" spans="1:27" x14ac:dyDescent="0.25">
      <c r="A4161" s="82" t="s">
        <v>1529</v>
      </c>
      <c r="B4161" s="82" t="s">
        <v>1529</v>
      </c>
      <c r="C4161" t="s">
        <v>3372</v>
      </c>
      <c r="D4161" s="82" t="s">
        <v>3373</v>
      </c>
      <c r="E4161" t="s">
        <v>3374</v>
      </c>
      <c r="F4161" s="82" t="s">
        <v>2309</v>
      </c>
      <c r="G4161" t="s">
        <v>2310</v>
      </c>
      <c r="H4161" s="82" t="s">
        <v>2311</v>
      </c>
      <c r="I4161" t="s">
        <v>44</v>
      </c>
      <c r="J4161" s="82" t="s">
        <v>45</v>
      </c>
      <c r="K4161" t="s">
        <v>46</v>
      </c>
      <c r="L4161" t="s">
        <v>47</v>
      </c>
      <c r="M4161" s="82" t="s">
        <v>506</v>
      </c>
      <c r="N4161" t="s">
        <v>507</v>
      </c>
      <c r="O4161" s="82" t="s">
        <v>508</v>
      </c>
      <c r="P4161" s="82" t="s">
        <v>768</v>
      </c>
      <c r="Q4161" s="82" t="s">
        <v>769</v>
      </c>
      <c r="R4161" t="s">
        <v>131</v>
      </c>
      <c r="S4161" s="83">
        <v>1192.28</v>
      </c>
      <c r="T4161" s="83">
        <v>2142</v>
      </c>
      <c r="U4161" s="83">
        <v>-949.72</v>
      </c>
      <c r="V4161" s="83">
        <v>0</v>
      </c>
      <c r="W4161" s="83">
        <v>0</v>
      </c>
      <c r="X4161" s="83">
        <v>16.49937397326563</v>
      </c>
      <c r="Y4161">
        <v>0</v>
      </c>
      <c r="Z4161" s="83">
        <v>-94.972000000000008</v>
      </c>
      <c r="AA4161" s="83">
        <v>-78.472626026734389</v>
      </c>
    </row>
    <row r="4162" spans="1:27" x14ac:dyDescent="0.25">
      <c r="A4162" s="82" t="s">
        <v>1529</v>
      </c>
      <c r="B4162" s="82" t="s">
        <v>1529</v>
      </c>
      <c r="C4162" t="s">
        <v>3372</v>
      </c>
      <c r="D4162" s="82" t="s">
        <v>3373</v>
      </c>
      <c r="E4162" t="s">
        <v>3374</v>
      </c>
      <c r="F4162" s="82" t="s">
        <v>2309</v>
      </c>
      <c r="G4162" t="s">
        <v>2310</v>
      </c>
      <c r="H4162" s="82" t="s">
        <v>2311</v>
      </c>
      <c r="I4162" t="s">
        <v>44</v>
      </c>
      <c r="J4162" s="82" t="s">
        <v>45</v>
      </c>
      <c r="K4162" t="s">
        <v>46</v>
      </c>
      <c r="L4162" t="s">
        <v>47</v>
      </c>
      <c r="M4162" s="82" t="s">
        <v>506</v>
      </c>
      <c r="N4162" t="s">
        <v>507</v>
      </c>
      <c r="O4162" s="82" t="s">
        <v>508</v>
      </c>
      <c r="P4162" s="82" t="s">
        <v>772</v>
      </c>
      <c r="Q4162" s="82" t="s">
        <v>773</v>
      </c>
      <c r="R4162" t="s">
        <v>131</v>
      </c>
      <c r="S4162" s="83">
        <v>585</v>
      </c>
      <c r="T4162" s="83">
        <v>450</v>
      </c>
      <c r="U4162" s="83">
        <v>135</v>
      </c>
      <c r="V4162" s="83">
        <v>0</v>
      </c>
      <c r="W4162" s="83">
        <v>0</v>
      </c>
      <c r="X4162" s="83">
        <v>3.466255036400343</v>
      </c>
      <c r="Y4162">
        <v>0</v>
      </c>
      <c r="Z4162" s="83">
        <v>13.5</v>
      </c>
      <c r="AA4162" s="83">
        <v>16.966255036400341</v>
      </c>
    </row>
    <row r="4163" spans="1:27" x14ac:dyDescent="0.25">
      <c r="A4163" s="82" t="s">
        <v>1529</v>
      </c>
      <c r="B4163" s="82" t="s">
        <v>1529</v>
      </c>
      <c r="C4163" t="s">
        <v>3372</v>
      </c>
      <c r="D4163" s="82" t="s">
        <v>3373</v>
      </c>
      <c r="E4163" t="s">
        <v>3374</v>
      </c>
      <c r="F4163" s="82" t="s">
        <v>2309</v>
      </c>
      <c r="G4163" t="s">
        <v>2310</v>
      </c>
      <c r="H4163" s="82" t="s">
        <v>2311</v>
      </c>
      <c r="I4163" t="s">
        <v>44</v>
      </c>
      <c r="J4163" s="82" t="s">
        <v>45</v>
      </c>
      <c r="K4163" t="s">
        <v>46</v>
      </c>
      <c r="L4163" t="s">
        <v>47</v>
      </c>
      <c r="M4163" s="82" t="s">
        <v>506</v>
      </c>
      <c r="N4163" t="s">
        <v>507</v>
      </c>
      <c r="O4163" s="82" t="s">
        <v>508</v>
      </c>
      <c r="P4163" s="82" t="s">
        <v>754</v>
      </c>
      <c r="Q4163" s="82" t="s">
        <v>755</v>
      </c>
      <c r="R4163" t="s">
        <v>131</v>
      </c>
      <c r="S4163" s="83">
        <v>512</v>
      </c>
      <c r="T4163" s="83">
        <v>768</v>
      </c>
      <c r="U4163" s="83">
        <v>-256</v>
      </c>
      <c r="V4163" s="83">
        <v>0</v>
      </c>
      <c r="W4163" s="83">
        <v>0</v>
      </c>
      <c r="X4163" s="83">
        <v>5.9157419287899184</v>
      </c>
      <c r="Y4163">
        <v>0</v>
      </c>
      <c r="Z4163" s="83">
        <v>-25.599999999999994</v>
      </c>
      <c r="AA4163" s="83">
        <v>-19.684258071210081</v>
      </c>
    </row>
    <row r="4164" spans="1:27" x14ac:dyDescent="0.25">
      <c r="A4164" s="82" t="s">
        <v>1529</v>
      </c>
      <c r="B4164" s="82" t="s">
        <v>1529</v>
      </c>
      <c r="C4164" t="s">
        <v>3372</v>
      </c>
      <c r="D4164" s="82" t="s">
        <v>3373</v>
      </c>
      <c r="E4164" t="s">
        <v>3374</v>
      </c>
      <c r="F4164" s="82" t="s">
        <v>2309</v>
      </c>
      <c r="G4164" t="s">
        <v>2310</v>
      </c>
      <c r="H4164" s="82" t="s">
        <v>2311</v>
      </c>
      <c r="I4164" t="s">
        <v>44</v>
      </c>
      <c r="J4164" s="82" t="s">
        <v>45</v>
      </c>
      <c r="K4164" t="s">
        <v>46</v>
      </c>
      <c r="L4164" t="s">
        <v>47</v>
      </c>
      <c r="M4164" s="82" t="s">
        <v>506</v>
      </c>
      <c r="N4164" t="s">
        <v>507</v>
      </c>
      <c r="O4164" s="82" t="s">
        <v>508</v>
      </c>
      <c r="P4164" s="82" t="s">
        <v>760</v>
      </c>
      <c r="Q4164" s="82" t="s">
        <v>761</v>
      </c>
      <c r="R4164" t="s">
        <v>131</v>
      </c>
      <c r="S4164" s="83">
        <v>1182</v>
      </c>
      <c r="T4164" s="83">
        <v>1530</v>
      </c>
      <c r="U4164" s="83">
        <v>-348</v>
      </c>
      <c r="V4164" s="83">
        <v>0</v>
      </c>
      <c r="W4164" s="83">
        <v>0</v>
      </c>
      <c r="X4164" s="83">
        <v>11.785267123761166</v>
      </c>
      <c r="Y4164">
        <v>0</v>
      </c>
      <c r="Z4164" s="83">
        <v>-34.799999999999997</v>
      </c>
      <c r="AA4164" s="83">
        <v>-23.014732876238828</v>
      </c>
    </row>
    <row r="4165" spans="1:27" x14ac:dyDescent="0.25">
      <c r="A4165" s="82" t="s">
        <v>1529</v>
      </c>
      <c r="B4165" s="82" t="s">
        <v>1529</v>
      </c>
      <c r="C4165" t="s">
        <v>3372</v>
      </c>
      <c r="D4165" s="82" t="s">
        <v>3373</v>
      </c>
      <c r="E4165" t="s">
        <v>3374</v>
      </c>
      <c r="F4165" s="82" t="s">
        <v>2309</v>
      </c>
      <c r="G4165" t="s">
        <v>2310</v>
      </c>
      <c r="H4165" s="82" t="s">
        <v>2311</v>
      </c>
      <c r="I4165" t="s">
        <v>44</v>
      </c>
      <c r="J4165" s="82" t="s">
        <v>45</v>
      </c>
      <c r="K4165" t="s">
        <v>46</v>
      </c>
      <c r="L4165" t="s">
        <v>47</v>
      </c>
      <c r="M4165" s="82" t="s">
        <v>506</v>
      </c>
      <c r="N4165" t="s">
        <v>507</v>
      </c>
      <c r="O4165" s="82" t="s">
        <v>508</v>
      </c>
      <c r="P4165" s="82" t="s">
        <v>774</v>
      </c>
      <c r="Q4165" s="82" t="s">
        <v>775</v>
      </c>
      <c r="R4165" t="s">
        <v>131</v>
      </c>
      <c r="S4165" s="83">
        <v>2544</v>
      </c>
      <c r="T4165" s="83">
        <v>2768</v>
      </c>
      <c r="U4165" s="83">
        <v>-224.00000000000011</v>
      </c>
      <c r="V4165" s="83">
        <v>0</v>
      </c>
      <c r="W4165" s="83">
        <v>0</v>
      </c>
      <c r="X4165" s="83">
        <v>21.321319868346997</v>
      </c>
      <c r="Y4165">
        <v>0</v>
      </c>
      <c r="Z4165" s="83">
        <v>-22.399999999999991</v>
      </c>
      <c r="AA4165" s="83">
        <v>-1.0786801316530017</v>
      </c>
    </row>
    <row r="4166" spans="1:27" x14ac:dyDescent="0.25">
      <c r="A4166" s="82" t="s">
        <v>1529</v>
      </c>
      <c r="B4166" s="82" t="s">
        <v>1529</v>
      </c>
      <c r="C4166" t="s">
        <v>3372</v>
      </c>
      <c r="D4166" s="82" t="s">
        <v>3373</v>
      </c>
      <c r="E4166" t="s">
        <v>3374</v>
      </c>
      <c r="F4166" s="82" t="s">
        <v>2309</v>
      </c>
      <c r="G4166" t="s">
        <v>2310</v>
      </c>
      <c r="H4166" s="82" t="s">
        <v>2311</v>
      </c>
      <c r="I4166" t="s">
        <v>44</v>
      </c>
      <c r="J4166" s="82" t="s">
        <v>45</v>
      </c>
      <c r="K4166" t="s">
        <v>46</v>
      </c>
      <c r="L4166" t="s">
        <v>47</v>
      </c>
      <c r="M4166" s="82" t="s">
        <v>506</v>
      </c>
      <c r="N4166" t="s">
        <v>507</v>
      </c>
      <c r="O4166" s="82" t="s">
        <v>508</v>
      </c>
      <c r="P4166" s="82" t="s">
        <v>758</v>
      </c>
      <c r="Q4166" s="82" t="s">
        <v>759</v>
      </c>
      <c r="R4166" t="s">
        <v>131</v>
      </c>
      <c r="S4166" s="83">
        <v>1986.46</v>
      </c>
      <c r="T4166" s="83">
        <v>2132</v>
      </c>
      <c r="U4166" s="83">
        <v>-145.53999999999996</v>
      </c>
      <c r="V4166" s="83">
        <v>0</v>
      </c>
      <c r="W4166" s="83">
        <v>0</v>
      </c>
      <c r="X4166" s="83">
        <v>16.422346083567849</v>
      </c>
      <c r="Y4166">
        <v>0</v>
      </c>
      <c r="Z4166" s="83">
        <v>-14.554000000000002</v>
      </c>
      <c r="AA4166" s="83">
        <v>1.8683460835678432</v>
      </c>
    </row>
    <row r="4167" spans="1:27" x14ac:dyDescent="0.25">
      <c r="A4167" s="82" t="s">
        <v>1529</v>
      </c>
      <c r="B4167" s="82" t="s">
        <v>1529</v>
      </c>
      <c r="C4167" t="s">
        <v>3372</v>
      </c>
      <c r="D4167" s="82" t="s">
        <v>3373</v>
      </c>
      <c r="E4167" t="s">
        <v>3374</v>
      </c>
      <c r="F4167" s="82" t="s">
        <v>2309</v>
      </c>
      <c r="G4167" t="s">
        <v>2310</v>
      </c>
      <c r="H4167" s="82" t="s">
        <v>2311</v>
      </c>
      <c r="I4167" t="s">
        <v>44</v>
      </c>
      <c r="J4167" s="82" t="s">
        <v>45</v>
      </c>
      <c r="K4167" t="s">
        <v>46</v>
      </c>
      <c r="L4167" t="s">
        <v>47</v>
      </c>
      <c r="M4167" s="82" t="s">
        <v>506</v>
      </c>
      <c r="N4167" t="s">
        <v>507</v>
      </c>
      <c r="O4167" s="82" t="s">
        <v>508</v>
      </c>
      <c r="P4167" s="82" t="s">
        <v>1424</v>
      </c>
      <c r="Q4167" s="82" t="s">
        <v>759</v>
      </c>
      <c r="R4167" t="s">
        <v>131</v>
      </c>
      <c r="S4167" s="83">
        <v>0</v>
      </c>
      <c r="T4167" s="83">
        <v>260</v>
      </c>
      <c r="U4167" s="83">
        <v>-260</v>
      </c>
      <c r="V4167" s="83">
        <v>0</v>
      </c>
      <c r="W4167" s="83">
        <v>0</v>
      </c>
      <c r="X4167" s="83">
        <v>2.0027251321424204</v>
      </c>
      <c r="Y4167">
        <v>0</v>
      </c>
      <c r="Z4167" s="83">
        <v>-26</v>
      </c>
      <c r="AA4167" s="83">
        <v>-23.99727486785758</v>
      </c>
    </row>
    <row r="4168" spans="1:27" x14ac:dyDescent="0.25">
      <c r="A4168" s="82" t="s">
        <v>1529</v>
      </c>
      <c r="B4168" s="82" t="s">
        <v>1529</v>
      </c>
      <c r="C4168" t="s">
        <v>3372</v>
      </c>
      <c r="D4168" s="82" t="s">
        <v>3373</v>
      </c>
      <c r="E4168" t="s">
        <v>3374</v>
      </c>
      <c r="F4168" s="82" t="s">
        <v>2309</v>
      </c>
      <c r="G4168" t="s">
        <v>2310</v>
      </c>
      <c r="H4168" s="82" t="s">
        <v>2311</v>
      </c>
      <c r="I4168" t="s">
        <v>44</v>
      </c>
      <c r="J4168" s="82" t="s">
        <v>45</v>
      </c>
      <c r="K4168" t="s">
        <v>46</v>
      </c>
      <c r="L4168" t="s">
        <v>47</v>
      </c>
      <c r="M4168" s="82" t="s">
        <v>506</v>
      </c>
      <c r="N4168" t="s">
        <v>762</v>
      </c>
      <c r="O4168" s="82" t="s">
        <v>763</v>
      </c>
      <c r="P4168" s="82" t="s">
        <v>778</v>
      </c>
      <c r="Q4168" s="82" t="s">
        <v>779</v>
      </c>
      <c r="R4168" t="s">
        <v>131</v>
      </c>
      <c r="S4168" s="83">
        <v>40</v>
      </c>
      <c r="T4168" s="83">
        <v>0</v>
      </c>
      <c r="U4168" s="83">
        <v>40</v>
      </c>
      <c r="V4168" s="83">
        <v>0</v>
      </c>
      <c r="W4168" s="83">
        <v>0</v>
      </c>
      <c r="X4168" s="83">
        <v>0</v>
      </c>
      <c r="Y4168">
        <v>0</v>
      </c>
      <c r="Z4168" s="83">
        <v>4</v>
      </c>
      <c r="AA4168" s="83">
        <v>4</v>
      </c>
    </row>
    <row r="4169" spans="1:27" x14ac:dyDescent="0.25">
      <c r="A4169" s="82" t="s">
        <v>1529</v>
      </c>
      <c r="B4169" s="82" t="s">
        <v>1529</v>
      </c>
      <c r="C4169" t="s">
        <v>3372</v>
      </c>
      <c r="D4169" s="82" t="s">
        <v>3373</v>
      </c>
      <c r="E4169" t="s">
        <v>3374</v>
      </c>
      <c r="F4169" s="82" t="s">
        <v>2309</v>
      </c>
      <c r="G4169" t="s">
        <v>2310</v>
      </c>
      <c r="H4169" s="82" t="s">
        <v>2311</v>
      </c>
      <c r="I4169" t="s">
        <v>44</v>
      </c>
      <c r="J4169" s="82" t="s">
        <v>45</v>
      </c>
      <c r="K4169" t="s">
        <v>46</v>
      </c>
      <c r="L4169" t="s">
        <v>47</v>
      </c>
      <c r="M4169" s="82" t="s">
        <v>506</v>
      </c>
      <c r="N4169" t="s">
        <v>762</v>
      </c>
      <c r="O4169" s="82" t="s">
        <v>763</v>
      </c>
      <c r="P4169" s="82" t="s">
        <v>1061</v>
      </c>
      <c r="Q4169" s="82" t="s">
        <v>1062</v>
      </c>
      <c r="R4169" t="s">
        <v>131</v>
      </c>
      <c r="S4169" s="83">
        <v>0</v>
      </c>
      <c r="T4169" s="83">
        <v>7</v>
      </c>
      <c r="U4169" s="83">
        <v>-7</v>
      </c>
      <c r="V4169" s="83">
        <v>0</v>
      </c>
      <c r="W4169" s="83">
        <v>0</v>
      </c>
      <c r="X4169" s="83">
        <v>5.3919522788449782E-2</v>
      </c>
      <c r="Y4169">
        <v>0</v>
      </c>
      <c r="Z4169" s="83">
        <v>-0.70000000000000007</v>
      </c>
      <c r="AA4169" s="83">
        <v>-0.64608047721155026</v>
      </c>
    </row>
    <row r="4170" spans="1:27" x14ac:dyDescent="0.25">
      <c r="A4170" s="82" t="s">
        <v>1529</v>
      </c>
      <c r="B4170" s="82" t="s">
        <v>1529</v>
      </c>
      <c r="C4170" t="s">
        <v>3372</v>
      </c>
      <c r="D4170" s="82" t="s">
        <v>3373</v>
      </c>
      <c r="E4170" t="s">
        <v>3374</v>
      </c>
      <c r="F4170" s="82" t="s">
        <v>2309</v>
      </c>
      <c r="G4170" t="s">
        <v>2310</v>
      </c>
      <c r="H4170" s="82" t="s">
        <v>2311</v>
      </c>
      <c r="I4170" t="s">
        <v>44</v>
      </c>
      <c r="J4170" s="82" t="s">
        <v>45</v>
      </c>
      <c r="K4170" t="s">
        <v>46</v>
      </c>
      <c r="L4170" t="s">
        <v>47</v>
      </c>
      <c r="M4170" s="82" t="s">
        <v>506</v>
      </c>
      <c r="N4170" t="s">
        <v>762</v>
      </c>
      <c r="O4170" s="82" t="s">
        <v>763</v>
      </c>
      <c r="P4170" s="82" t="s">
        <v>780</v>
      </c>
      <c r="Q4170" s="82" t="s">
        <v>781</v>
      </c>
      <c r="R4170" t="s">
        <v>131</v>
      </c>
      <c r="S4170" s="83">
        <v>0</v>
      </c>
      <c r="T4170" s="83">
        <v>35</v>
      </c>
      <c r="U4170" s="83">
        <v>-35</v>
      </c>
      <c r="V4170" s="83">
        <v>0</v>
      </c>
      <c r="W4170" s="83">
        <v>0</v>
      </c>
      <c r="X4170" s="83">
        <v>0.2695976139422489</v>
      </c>
      <c r="Y4170">
        <v>0</v>
      </c>
      <c r="Z4170" s="83">
        <v>-3.5</v>
      </c>
      <c r="AA4170" s="83">
        <v>-3.2304023860577509</v>
      </c>
    </row>
    <row r="4171" spans="1:27" x14ac:dyDescent="0.25">
      <c r="A4171" s="82" t="s">
        <v>1529</v>
      </c>
      <c r="B4171" s="82" t="s">
        <v>1529</v>
      </c>
      <c r="C4171" t="s">
        <v>3372</v>
      </c>
      <c r="D4171" s="82" t="s">
        <v>3373</v>
      </c>
      <c r="E4171" t="s">
        <v>3374</v>
      </c>
      <c r="F4171" s="82" t="s">
        <v>2309</v>
      </c>
      <c r="G4171" t="s">
        <v>2310</v>
      </c>
      <c r="H4171" s="82" t="s">
        <v>2311</v>
      </c>
      <c r="I4171" t="s">
        <v>44</v>
      </c>
      <c r="J4171" s="82" t="s">
        <v>45</v>
      </c>
      <c r="K4171" t="s">
        <v>46</v>
      </c>
      <c r="L4171" t="s">
        <v>47</v>
      </c>
      <c r="M4171" s="82" t="s">
        <v>506</v>
      </c>
      <c r="N4171" t="s">
        <v>513</v>
      </c>
      <c r="O4171" s="82" t="s">
        <v>933</v>
      </c>
      <c r="P4171" s="82" t="s">
        <v>1069</v>
      </c>
      <c r="Q4171" s="82" t="s">
        <v>1070</v>
      </c>
      <c r="R4171" t="s">
        <v>131</v>
      </c>
      <c r="S4171" s="83">
        <v>554</v>
      </c>
      <c r="T4171" s="83">
        <v>180</v>
      </c>
      <c r="U4171" s="83">
        <v>374</v>
      </c>
      <c r="V4171" s="83">
        <v>0</v>
      </c>
      <c r="W4171" s="83">
        <v>0</v>
      </c>
      <c r="X4171" s="83">
        <v>1.386502014560137</v>
      </c>
      <c r="Y4171">
        <v>0</v>
      </c>
      <c r="Z4171" s="83">
        <v>37.400000000000006</v>
      </c>
      <c r="AA4171" s="83">
        <v>38.786502014560142</v>
      </c>
    </row>
    <row r="4172" spans="1:27" x14ac:dyDescent="0.25">
      <c r="A4172" s="82" t="s">
        <v>1529</v>
      </c>
      <c r="B4172" s="82" t="s">
        <v>1529</v>
      </c>
      <c r="C4172" t="s">
        <v>3372</v>
      </c>
      <c r="D4172" s="82" t="s">
        <v>3373</v>
      </c>
      <c r="E4172" t="s">
        <v>3374</v>
      </c>
      <c r="F4172" s="82" t="s">
        <v>2309</v>
      </c>
      <c r="G4172" t="s">
        <v>2310</v>
      </c>
      <c r="H4172" s="82" t="s">
        <v>2311</v>
      </c>
      <c r="I4172" t="s">
        <v>44</v>
      </c>
      <c r="J4172" s="82" t="s">
        <v>45</v>
      </c>
      <c r="K4172" t="s">
        <v>46</v>
      </c>
      <c r="L4172" t="s">
        <v>47</v>
      </c>
      <c r="M4172" s="82" t="s">
        <v>506</v>
      </c>
      <c r="N4172" t="s">
        <v>513</v>
      </c>
      <c r="O4172" s="82" t="s">
        <v>1937</v>
      </c>
      <c r="P4172" s="82" t="s">
        <v>2179</v>
      </c>
      <c r="Q4172" s="82" t="s">
        <v>2180</v>
      </c>
      <c r="R4172" t="s">
        <v>131</v>
      </c>
      <c r="S4172" s="83">
        <v>15</v>
      </c>
      <c r="T4172" s="83">
        <v>0</v>
      </c>
      <c r="U4172" s="83">
        <v>15</v>
      </c>
      <c r="V4172" s="83">
        <v>0</v>
      </c>
      <c r="W4172" s="83">
        <v>0</v>
      </c>
      <c r="X4172" s="83">
        <v>0</v>
      </c>
      <c r="Y4172">
        <v>0</v>
      </c>
      <c r="Z4172" s="83">
        <v>1.5</v>
      </c>
      <c r="AA4172" s="83">
        <v>1.5</v>
      </c>
    </row>
    <row r="4173" spans="1:27" x14ac:dyDescent="0.25">
      <c r="A4173" s="82" t="s">
        <v>1529</v>
      </c>
      <c r="B4173" s="82" t="s">
        <v>1529</v>
      </c>
      <c r="C4173" t="s">
        <v>3372</v>
      </c>
      <c r="D4173" s="82" t="s">
        <v>3373</v>
      </c>
      <c r="E4173" t="s">
        <v>3374</v>
      </c>
      <c r="F4173" s="82" t="s">
        <v>2309</v>
      </c>
      <c r="G4173" t="s">
        <v>2310</v>
      </c>
      <c r="H4173" s="82" t="s">
        <v>2311</v>
      </c>
      <c r="I4173" t="s">
        <v>44</v>
      </c>
      <c r="J4173" s="82" t="s">
        <v>45</v>
      </c>
      <c r="K4173" t="s">
        <v>46</v>
      </c>
      <c r="L4173" t="s">
        <v>47</v>
      </c>
      <c r="M4173" s="82" t="s">
        <v>320</v>
      </c>
      <c r="N4173" t="s">
        <v>321</v>
      </c>
      <c r="O4173" s="82" t="s">
        <v>322</v>
      </c>
      <c r="P4173" s="82" t="s">
        <v>323</v>
      </c>
      <c r="Q4173" s="82" t="s">
        <v>324</v>
      </c>
      <c r="R4173" t="s">
        <v>131</v>
      </c>
      <c r="S4173" s="83">
        <v>252</v>
      </c>
      <c r="T4173" s="83">
        <v>189</v>
      </c>
      <c r="U4173" s="83">
        <v>63</v>
      </c>
      <c r="V4173" s="83">
        <v>0</v>
      </c>
      <c r="W4173" s="83">
        <v>0</v>
      </c>
      <c r="X4173" s="83">
        <v>1.4558271152881441</v>
      </c>
      <c r="Y4173">
        <v>0</v>
      </c>
      <c r="Z4173" s="83">
        <v>6.2999999999999972</v>
      </c>
      <c r="AA4173" s="83">
        <v>7.7558271152881417</v>
      </c>
    </row>
    <row r="4174" spans="1:27" x14ac:dyDescent="0.25">
      <c r="A4174" s="82" t="s">
        <v>1529</v>
      </c>
      <c r="B4174" s="82" t="s">
        <v>1529</v>
      </c>
      <c r="C4174" t="s">
        <v>3372</v>
      </c>
      <c r="D4174" s="82" t="s">
        <v>3373</v>
      </c>
      <c r="E4174" t="s">
        <v>3374</v>
      </c>
      <c r="F4174" s="82" t="s">
        <v>2309</v>
      </c>
      <c r="G4174" t="s">
        <v>2310</v>
      </c>
      <c r="H4174" s="82" t="s">
        <v>2311</v>
      </c>
      <c r="I4174" t="s">
        <v>44</v>
      </c>
      <c r="J4174" s="82" t="s">
        <v>45</v>
      </c>
      <c r="K4174" t="s">
        <v>46</v>
      </c>
      <c r="L4174" t="s">
        <v>47</v>
      </c>
      <c r="M4174" s="82" t="s">
        <v>320</v>
      </c>
      <c r="N4174" t="s">
        <v>321</v>
      </c>
      <c r="O4174" s="82" t="s">
        <v>855</v>
      </c>
      <c r="P4174" s="82" t="s">
        <v>1730</v>
      </c>
      <c r="Q4174" s="82" t="s">
        <v>1731</v>
      </c>
      <c r="R4174" t="s">
        <v>131</v>
      </c>
      <c r="S4174" s="83">
        <v>1572.72</v>
      </c>
      <c r="T4174" s="83">
        <v>1320</v>
      </c>
      <c r="U4174" s="83">
        <v>252.71999999999997</v>
      </c>
      <c r="V4174" s="83">
        <v>0</v>
      </c>
      <c r="W4174" s="83">
        <v>0</v>
      </c>
      <c r="X4174" s="83">
        <v>10.167681440107673</v>
      </c>
      <c r="Y4174">
        <v>0</v>
      </c>
      <c r="Z4174" s="83">
        <v>25.271999999999998</v>
      </c>
      <c r="AA4174" s="83">
        <v>35.43968144010767</v>
      </c>
    </row>
    <row r="4175" spans="1:27" x14ac:dyDescent="0.25">
      <c r="A4175" s="82" t="s">
        <v>1529</v>
      </c>
      <c r="B4175" s="82" t="s">
        <v>1529</v>
      </c>
      <c r="C4175" t="s">
        <v>3372</v>
      </c>
      <c r="D4175" s="82" t="s">
        <v>3373</v>
      </c>
      <c r="E4175" t="s">
        <v>3374</v>
      </c>
      <c r="F4175" s="82" t="s">
        <v>2309</v>
      </c>
      <c r="G4175" t="s">
        <v>2310</v>
      </c>
      <c r="H4175" s="82" t="s">
        <v>2311</v>
      </c>
      <c r="I4175" t="s">
        <v>44</v>
      </c>
      <c r="J4175" s="82" t="s">
        <v>45</v>
      </c>
      <c r="K4175" t="s">
        <v>46</v>
      </c>
      <c r="L4175" t="s">
        <v>47</v>
      </c>
      <c r="M4175" s="82" t="s">
        <v>320</v>
      </c>
      <c r="N4175" t="s">
        <v>321</v>
      </c>
      <c r="O4175" s="82" t="s">
        <v>855</v>
      </c>
      <c r="P4175" s="82" t="s">
        <v>1732</v>
      </c>
      <c r="Q4175" s="82" t="s">
        <v>1733</v>
      </c>
      <c r="R4175" t="s">
        <v>131</v>
      </c>
      <c r="S4175" s="83">
        <v>805.6</v>
      </c>
      <c r="T4175" s="83">
        <v>1120</v>
      </c>
      <c r="U4175" s="83">
        <v>-314.39999999999998</v>
      </c>
      <c r="V4175" s="83">
        <v>0</v>
      </c>
      <c r="W4175" s="83">
        <v>0</v>
      </c>
      <c r="X4175" s="83">
        <v>8.6271236461519649</v>
      </c>
      <c r="Y4175">
        <v>0</v>
      </c>
      <c r="Z4175" s="83">
        <v>-31.44</v>
      </c>
      <c r="AA4175" s="83">
        <v>-22.812876353848043</v>
      </c>
    </row>
    <row r="4176" spans="1:27" x14ac:dyDescent="0.25">
      <c r="A4176" s="82" t="s">
        <v>1529</v>
      </c>
      <c r="B4176" s="82" t="s">
        <v>1529</v>
      </c>
      <c r="C4176" t="s">
        <v>3372</v>
      </c>
      <c r="D4176" s="82" t="s">
        <v>3373</v>
      </c>
      <c r="E4176" t="s">
        <v>3374</v>
      </c>
      <c r="F4176" s="82" t="s">
        <v>2309</v>
      </c>
      <c r="G4176" t="s">
        <v>2310</v>
      </c>
      <c r="H4176" s="82" t="s">
        <v>2311</v>
      </c>
      <c r="I4176" t="s">
        <v>44</v>
      </c>
      <c r="J4176" s="82" t="s">
        <v>45</v>
      </c>
      <c r="K4176" t="s">
        <v>46</v>
      </c>
      <c r="L4176" t="s">
        <v>47</v>
      </c>
      <c r="M4176" s="82" t="s">
        <v>320</v>
      </c>
      <c r="N4176" t="s">
        <v>321</v>
      </c>
      <c r="O4176" s="82" t="s">
        <v>855</v>
      </c>
      <c r="P4176" s="82" t="s">
        <v>856</v>
      </c>
      <c r="Q4176" s="82" t="s">
        <v>857</v>
      </c>
      <c r="R4176" t="s">
        <v>131</v>
      </c>
      <c r="S4176" s="83">
        <v>1760.96</v>
      </c>
      <c r="T4176" s="83">
        <v>2116</v>
      </c>
      <c r="U4176" s="83">
        <v>-355.04</v>
      </c>
      <c r="V4176" s="83">
        <v>0</v>
      </c>
      <c r="W4176" s="83">
        <v>0</v>
      </c>
      <c r="X4176" s="83">
        <v>16.299101460051389</v>
      </c>
      <c r="Y4176">
        <v>0</v>
      </c>
      <c r="Z4176" s="83">
        <v>-35.503999999999998</v>
      </c>
      <c r="AA4176" s="83">
        <v>-19.204898539948609</v>
      </c>
    </row>
    <row r="4177" spans="1:27" x14ac:dyDescent="0.25">
      <c r="A4177" s="82" t="s">
        <v>1529</v>
      </c>
      <c r="B4177" s="82" t="s">
        <v>1529</v>
      </c>
      <c r="C4177" t="s">
        <v>3372</v>
      </c>
      <c r="D4177" s="82" t="s">
        <v>3373</v>
      </c>
      <c r="E4177" t="s">
        <v>3374</v>
      </c>
      <c r="F4177" s="82" t="s">
        <v>2309</v>
      </c>
      <c r="G4177" t="s">
        <v>2310</v>
      </c>
      <c r="H4177" s="82" t="s">
        <v>2311</v>
      </c>
      <c r="I4177" t="s">
        <v>44</v>
      </c>
      <c r="J4177" s="82" t="s">
        <v>45</v>
      </c>
      <c r="K4177" t="s">
        <v>46</v>
      </c>
      <c r="L4177" t="s">
        <v>47</v>
      </c>
      <c r="M4177" s="82" t="s">
        <v>320</v>
      </c>
      <c r="N4177" t="s">
        <v>800</v>
      </c>
      <c r="O4177" s="82" t="s">
        <v>1538</v>
      </c>
      <c r="P4177" s="82" t="s">
        <v>978</v>
      </c>
      <c r="Q4177" s="82" t="s">
        <v>979</v>
      </c>
      <c r="R4177" t="s">
        <v>131</v>
      </c>
      <c r="S4177" s="83">
        <v>240</v>
      </c>
      <c r="T4177" s="83">
        <v>0</v>
      </c>
      <c r="U4177" s="83">
        <v>240</v>
      </c>
      <c r="V4177" s="83">
        <v>0</v>
      </c>
      <c r="W4177" s="83">
        <v>0</v>
      </c>
      <c r="X4177" s="83">
        <v>0</v>
      </c>
      <c r="Y4177">
        <v>0</v>
      </c>
      <c r="Z4177" s="83">
        <v>24</v>
      </c>
      <c r="AA4177" s="83">
        <v>24</v>
      </c>
    </row>
    <row r="4178" spans="1:27" x14ac:dyDescent="0.25">
      <c r="A4178" s="82" t="s">
        <v>1529</v>
      </c>
      <c r="B4178" s="82" t="s">
        <v>1529</v>
      </c>
      <c r="C4178" t="s">
        <v>3372</v>
      </c>
      <c r="D4178" s="82" t="s">
        <v>3373</v>
      </c>
      <c r="E4178" t="s">
        <v>3374</v>
      </c>
      <c r="F4178" s="82" t="s">
        <v>2309</v>
      </c>
      <c r="G4178" t="s">
        <v>2310</v>
      </c>
      <c r="H4178" s="82" t="s">
        <v>2311</v>
      </c>
      <c r="I4178" t="s">
        <v>44</v>
      </c>
      <c r="J4178" s="82" t="s">
        <v>45</v>
      </c>
      <c r="K4178" t="s">
        <v>46</v>
      </c>
      <c r="L4178" t="s">
        <v>47</v>
      </c>
      <c r="M4178" s="82" t="s">
        <v>320</v>
      </c>
      <c r="N4178" t="s">
        <v>800</v>
      </c>
      <c r="O4178" s="82" t="s">
        <v>801</v>
      </c>
      <c r="P4178" s="82" t="s">
        <v>1080</v>
      </c>
      <c r="Q4178" s="82" t="s">
        <v>1081</v>
      </c>
      <c r="R4178" t="s">
        <v>131</v>
      </c>
      <c r="S4178" s="83">
        <v>60</v>
      </c>
      <c r="T4178" s="83">
        <v>0</v>
      </c>
      <c r="U4178" s="83">
        <v>60</v>
      </c>
      <c r="V4178" s="83">
        <v>0</v>
      </c>
      <c r="W4178" s="83">
        <v>0</v>
      </c>
      <c r="X4178" s="83">
        <v>0</v>
      </c>
      <c r="Y4178">
        <v>0</v>
      </c>
      <c r="Z4178" s="83">
        <v>6</v>
      </c>
      <c r="AA4178" s="83">
        <v>6</v>
      </c>
    </row>
    <row r="4179" spans="1:27" x14ac:dyDescent="0.25">
      <c r="A4179" s="82" t="s">
        <v>1529</v>
      </c>
      <c r="B4179" s="82" t="s">
        <v>1529</v>
      </c>
      <c r="C4179" t="s">
        <v>3372</v>
      </c>
      <c r="D4179" s="82" t="s">
        <v>3373</v>
      </c>
      <c r="E4179" t="s">
        <v>3374</v>
      </c>
      <c r="F4179" s="82" t="s">
        <v>2309</v>
      </c>
      <c r="G4179" t="s">
        <v>2310</v>
      </c>
      <c r="H4179" s="82" t="s">
        <v>2311</v>
      </c>
      <c r="I4179" t="s">
        <v>44</v>
      </c>
      <c r="J4179" s="82" t="s">
        <v>45</v>
      </c>
      <c r="K4179" t="s">
        <v>46</v>
      </c>
      <c r="L4179" t="s">
        <v>47</v>
      </c>
      <c r="M4179" s="82" t="s">
        <v>320</v>
      </c>
      <c r="N4179" t="s">
        <v>800</v>
      </c>
      <c r="O4179" s="82" t="s">
        <v>801</v>
      </c>
      <c r="P4179" s="82" t="s">
        <v>802</v>
      </c>
      <c r="Q4179" s="82" t="s">
        <v>803</v>
      </c>
      <c r="R4179" t="s">
        <v>131</v>
      </c>
      <c r="S4179" s="83">
        <v>195</v>
      </c>
      <c r="T4179" s="83">
        <v>0</v>
      </c>
      <c r="U4179" s="83">
        <v>195</v>
      </c>
      <c r="V4179" s="83">
        <v>0</v>
      </c>
      <c r="W4179" s="83">
        <v>0</v>
      </c>
      <c r="X4179" s="83">
        <v>0</v>
      </c>
      <c r="Y4179">
        <v>0</v>
      </c>
      <c r="Z4179" s="83">
        <v>19.5</v>
      </c>
      <c r="AA4179" s="83">
        <v>19.5</v>
      </c>
    </row>
    <row r="4180" spans="1:27" x14ac:dyDescent="0.25">
      <c r="A4180" s="82" t="s">
        <v>1529</v>
      </c>
      <c r="B4180" s="82" t="s">
        <v>1529</v>
      </c>
      <c r="C4180" t="s">
        <v>3372</v>
      </c>
      <c r="D4180" s="82" t="s">
        <v>3373</v>
      </c>
      <c r="E4180" t="s">
        <v>3374</v>
      </c>
      <c r="F4180" s="82" t="s">
        <v>2309</v>
      </c>
      <c r="G4180" t="s">
        <v>2310</v>
      </c>
      <c r="H4180" s="82" t="s">
        <v>2311</v>
      </c>
      <c r="I4180" t="s">
        <v>44</v>
      </c>
      <c r="J4180" s="82" t="s">
        <v>45</v>
      </c>
      <c r="K4180" t="s">
        <v>46</v>
      </c>
      <c r="L4180" t="s">
        <v>47</v>
      </c>
      <c r="M4180" s="82" t="s">
        <v>320</v>
      </c>
      <c r="N4180" t="s">
        <v>800</v>
      </c>
      <c r="O4180" s="82" t="s">
        <v>801</v>
      </c>
      <c r="P4180" s="82" t="s">
        <v>2106</v>
      </c>
      <c r="Q4180" s="82" t="s">
        <v>2107</v>
      </c>
      <c r="R4180" t="s">
        <v>131</v>
      </c>
      <c r="S4180" s="83">
        <v>150</v>
      </c>
      <c r="T4180" s="83">
        <v>0</v>
      </c>
      <c r="U4180" s="83">
        <v>150</v>
      </c>
      <c r="V4180" s="83">
        <v>0</v>
      </c>
      <c r="W4180" s="83">
        <v>0</v>
      </c>
      <c r="X4180" s="83">
        <v>0</v>
      </c>
      <c r="Y4180">
        <v>0</v>
      </c>
      <c r="Z4180" s="83">
        <v>15</v>
      </c>
      <c r="AA4180" s="83">
        <v>15</v>
      </c>
    </row>
    <row r="4181" spans="1:27" x14ac:dyDescent="0.25">
      <c r="A4181" s="82" t="s">
        <v>1529</v>
      </c>
      <c r="B4181" s="82" t="s">
        <v>1529</v>
      </c>
      <c r="C4181" t="s">
        <v>3372</v>
      </c>
      <c r="D4181" s="82" t="s">
        <v>3373</v>
      </c>
      <c r="E4181" t="s">
        <v>3374</v>
      </c>
      <c r="F4181" s="82" t="s">
        <v>2309</v>
      </c>
      <c r="G4181" t="s">
        <v>2310</v>
      </c>
      <c r="H4181" s="82" t="s">
        <v>2311</v>
      </c>
      <c r="I4181" t="s">
        <v>44</v>
      </c>
      <c r="J4181" s="82" t="s">
        <v>45</v>
      </c>
      <c r="K4181" t="s">
        <v>98</v>
      </c>
      <c r="L4181" t="s">
        <v>99</v>
      </c>
      <c r="M4181" s="82" t="s">
        <v>396</v>
      </c>
      <c r="N4181" t="s">
        <v>804</v>
      </c>
      <c r="O4181" s="82" t="s">
        <v>805</v>
      </c>
      <c r="P4181" s="82" t="s">
        <v>1734</v>
      </c>
      <c r="Q4181" s="82" t="s">
        <v>1735</v>
      </c>
      <c r="R4181" t="s">
        <v>131</v>
      </c>
      <c r="S4181" s="83">
        <v>0</v>
      </c>
      <c r="T4181" s="83">
        <v>334.16</v>
      </c>
      <c r="U4181" s="83">
        <v>-334.16</v>
      </c>
      <c r="V4181" s="83">
        <v>0</v>
      </c>
      <c r="W4181" s="83">
        <v>0</v>
      </c>
      <c r="X4181" s="83">
        <v>2.5739639621411974</v>
      </c>
      <c r="Y4181">
        <v>0</v>
      </c>
      <c r="Z4181" s="83">
        <v>-33.416000000000004</v>
      </c>
      <c r="AA4181" s="83">
        <v>-30.842036037858808</v>
      </c>
    </row>
    <row r="4182" spans="1:27" x14ac:dyDescent="0.25">
      <c r="A4182" s="82" t="s">
        <v>1529</v>
      </c>
      <c r="B4182" s="82" t="s">
        <v>1529</v>
      </c>
      <c r="C4182" t="s">
        <v>3372</v>
      </c>
      <c r="D4182" s="82" t="s">
        <v>3373</v>
      </c>
      <c r="E4182" t="s">
        <v>3374</v>
      </c>
      <c r="F4182" s="82" t="s">
        <v>2309</v>
      </c>
      <c r="G4182" t="s">
        <v>2310</v>
      </c>
      <c r="H4182" s="82" t="s">
        <v>2311</v>
      </c>
      <c r="I4182" t="s">
        <v>44</v>
      </c>
      <c r="J4182" s="82" t="s">
        <v>45</v>
      </c>
      <c r="K4182" t="s">
        <v>98</v>
      </c>
      <c r="L4182" t="s">
        <v>99</v>
      </c>
      <c r="M4182" s="82" t="s">
        <v>396</v>
      </c>
      <c r="N4182" t="s">
        <v>804</v>
      </c>
      <c r="O4182" s="82" t="s">
        <v>805</v>
      </c>
      <c r="P4182" s="82" t="s">
        <v>1229</v>
      </c>
      <c r="Q4182" s="82" t="s">
        <v>1230</v>
      </c>
      <c r="R4182" t="s">
        <v>131</v>
      </c>
      <c r="S4182" s="83">
        <v>0</v>
      </c>
      <c r="T4182" s="83">
        <v>334.16</v>
      </c>
      <c r="U4182" s="83">
        <v>-334.16</v>
      </c>
      <c r="V4182" s="83">
        <v>0</v>
      </c>
      <c r="W4182" s="83">
        <v>0</v>
      </c>
      <c r="X4182" s="83">
        <v>2.5739639621411974</v>
      </c>
      <c r="Y4182">
        <v>0</v>
      </c>
      <c r="Z4182" s="83">
        <v>-33.416000000000004</v>
      </c>
      <c r="AA4182" s="83">
        <v>-30.842036037858808</v>
      </c>
    </row>
    <row r="4183" spans="1:27" x14ac:dyDescent="0.25">
      <c r="A4183" s="82" t="s">
        <v>1529</v>
      </c>
      <c r="B4183" s="82" t="s">
        <v>1529</v>
      </c>
      <c r="C4183" t="s">
        <v>3372</v>
      </c>
      <c r="D4183" s="82" t="s">
        <v>3373</v>
      </c>
      <c r="E4183" t="s">
        <v>3374</v>
      </c>
      <c r="F4183" s="82" t="s">
        <v>2309</v>
      </c>
      <c r="G4183" t="s">
        <v>2310</v>
      </c>
      <c r="H4183" s="82" t="s">
        <v>2311</v>
      </c>
      <c r="I4183" t="s">
        <v>44</v>
      </c>
      <c r="J4183" s="82" t="s">
        <v>45</v>
      </c>
      <c r="K4183" t="s">
        <v>98</v>
      </c>
      <c r="L4183" t="s">
        <v>99</v>
      </c>
      <c r="M4183" s="82" t="s">
        <v>396</v>
      </c>
      <c r="N4183" t="s">
        <v>1222</v>
      </c>
      <c r="O4183" s="82" t="s">
        <v>1222</v>
      </c>
      <c r="P4183" s="82" t="s">
        <v>1225</v>
      </c>
      <c r="Q4183" s="82" t="s">
        <v>1226</v>
      </c>
      <c r="R4183" t="s">
        <v>131</v>
      </c>
      <c r="S4183" s="83">
        <v>0</v>
      </c>
      <c r="T4183" s="83">
        <v>484</v>
      </c>
      <c r="U4183" s="83">
        <v>-484</v>
      </c>
      <c r="V4183" s="83">
        <v>0</v>
      </c>
      <c r="W4183" s="83">
        <v>0</v>
      </c>
      <c r="X4183" s="83">
        <v>3.7281498613728132</v>
      </c>
      <c r="Y4183">
        <v>0</v>
      </c>
      <c r="Z4183" s="83">
        <v>-48.400000000000006</v>
      </c>
      <c r="AA4183" s="83">
        <v>-44.671850138627192</v>
      </c>
    </row>
    <row r="4184" spans="1:27" x14ac:dyDescent="0.25">
      <c r="A4184" s="82" t="s">
        <v>1529</v>
      </c>
      <c r="B4184" s="82" t="s">
        <v>1529</v>
      </c>
      <c r="C4184" t="s">
        <v>3372</v>
      </c>
      <c r="D4184" s="82" t="s">
        <v>3373</v>
      </c>
      <c r="E4184" t="s">
        <v>3374</v>
      </c>
      <c r="F4184" s="82" t="s">
        <v>2309</v>
      </c>
      <c r="G4184" t="s">
        <v>2310</v>
      </c>
      <c r="H4184" s="82" t="s">
        <v>2311</v>
      </c>
      <c r="I4184" t="s">
        <v>44</v>
      </c>
      <c r="J4184" s="82" t="s">
        <v>45</v>
      </c>
      <c r="K4184" t="s">
        <v>98</v>
      </c>
      <c r="L4184" t="s">
        <v>99</v>
      </c>
      <c r="M4184" s="82" t="s">
        <v>396</v>
      </c>
      <c r="N4184" t="s">
        <v>1222</v>
      </c>
      <c r="O4184" s="82" t="s">
        <v>1222</v>
      </c>
      <c r="P4184" s="82" t="s">
        <v>3377</v>
      </c>
      <c r="Q4184" s="82" t="s">
        <v>3378</v>
      </c>
      <c r="R4184" t="s">
        <v>131</v>
      </c>
      <c r="S4184" s="83">
        <v>584</v>
      </c>
      <c r="T4184" s="83">
        <v>0</v>
      </c>
      <c r="U4184" s="83">
        <v>584</v>
      </c>
      <c r="V4184" s="83">
        <v>0</v>
      </c>
      <c r="W4184" s="83">
        <v>0</v>
      </c>
      <c r="X4184" s="83">
        <v>0</v>
      </c>
      <c r="Y4184">
        <v>0</v>
      </c>
      <c r="Z4184" s="83">
        <v>58.400000000000006</v>
      </c>
      <c r="AA4184" s="83">
        <v>58.400000000000006</v>
      </c>
    </row>
    <row r="4185" spans="1:27" x14ac:dyDescent="0.25">
      <c r="A4185" s="82" t="s">
        <v>1529</v>
      </c>
      <c r="B4185" s="82" t="s">
        <v>1529</v>
      </c>
      <c r="C4185" t="s">
        <v>3372</v>
      </c>
      <c r="D4185" s="82" t="s">
        <v>3373</v>
      </c>
      <c r="E4185" t="s">
        <v>3374</v>
      </c>
      <c r="F4185" s="82" t="s">
        <v>2309</v>
      </c>
      <c r="G4185" t="s">
        <v>2310</v>
      </c>
      <c r="H4185" s="82" t="s">
        <v>2311</v>
      </c>
      <c r="I4185" t="s">
        <v>44</v>
      </c>
      <c r="J4185" s="82" t="s">
        <v>45</v>
      </c>
      <c r="K4185" t="s">
        <v>98</v>
      </c>
      <c r="L4185" t="s">
        <v>99</v>
      </c>
      <c r="M4185" s="82" t="s">
        <v>396</v>
      </c>
      <c r="N4185" t="s">
        <v>397</v>
      </c>
      <c r="O4185" s="82" t="s">
        <v>397</v>
      </c>
      <c r="P4185" s="82" t="s">
        <v>1213</v>
      </c>
      <c r="Q4185" s="82" t="s">
        <v>1214</v>
      </c>
      <c r="R4185" t="s">
        <v>131</v>
      </c>
      <c r="S4185" s="83">
        <v>26281.600000000002</v>
      </c>
      <c r="T4185" s="83">
        <v>29406.079999999998</v>
      </c>
      <c r="U4185" s="83">
        <v>-3124.4799999999959</v>
      </c>
      <c r="V4185" s="83">
        <v>0</v>
      </c>
      <c r="W4185" s="83">
        <v>0</v>
      </c>
      <c r="X4185" s="83">
        <v>226.50882866842531</v>
      </c>
      <c r="Y4185">
        <v>0</v>
      </c>
      <c r="Z4185" s="83">
        <v>-312.44799999999941</v>
      </c>
      <c r="AA4185" s="83">
        <v>-85.939171331574244</v>
      </c>
    </row>
    <row r="4186" spans="1:27" x14ac:dyDescent="0.25">
      <c r="A4186" s="82" t="s">
        <v>1529</v>
      </c>
      <c r="B4186" s="82" t="s">
        <v>1529</v>
      </c>
      <c r="C4186" t="s">
        <v>3372</v>
      </c>
      <c r="D4186" s="82" t="s">
        <v>3373</v>
      </c>
      <c r="E4186" t="s">
        <v>3374</v>
      </c>
      <c r="F4186" s="82" t="s">
        <v>2309</v>
      </c>
      <c r="G4186" t="s">
        <v>2310</v>
      </c>
      <c r="H4186" s="82" t="s">
        <v>2311</v>
      </c>
      <c r="I4186" t="s">
        <v>44</v>
      </c>
      <c r="J4186" s="82" t="s">
        <v>45</v>
      </c>
      <c r="K4186" t="s">
        <v>98</v>
      </c>
      <c r="L4186" t="s">
        <v>99</v>
      </c>
      <c r="M4186" s="82" t="s">
        <v>396</v>
      </c>
      <c r="N4186" t="s">
        <v>397</v>
      </c>
      <c r="O4186" s="82" t="s">
        <v>397</v>
      </c>
      <c r="P4186" s="82" t="s">
        <v>826</v>
      </c>
      <c r="Q4186" s="82" t="s">
        <v>827</v>
      </c>
      <c r="R4186" t="s">
        <v>131</v>
      </c>
      <c r="S4186" s="83">
        <v>53225.359999999993</v>
      </c>
      <c r="T4186" s="83">
        <v>52128.959999999999</v>
      </c>
      <c r="U4186" s="83">
        <v>1096.3999999999967</v>
      </c>
      <c r="V4186" s="83">
        <v>0</v>
      </c>
      <c r="W4186" s="83">
        <v>0</v>
      </c>
      <c r="X4186" s="83">
        <v>401.53837809402665</v>
      </c>
      <c r="Y4186">
        <v>0</v>
      </c>
      <c r="Z4186" s="83">
        <v>109.63999999999967</v>
      </c>
      <c r="AA4186" s="83">
        <v>511.17837809402658</v>
      </c>
    </row>
    <row r="4187" spans="1:27" x14ac:dyDescent="0.25">
      <c r="A4187" s="82" t="s">
        <v>1529</v>
      </c>
      <c r="B4187" s="82" t="s">
        <v>1529</v>
      </c>
      <c r="C4187" t="s">
        <v>3372</v>
      </c>
      <c r="D4187" s="82" t="s">
        <v>3373</v>
      </c>
      <c r="E4187" t="s">
        <v>3374</v>
      </c>
      <c r="F4187" s="82" t="s">
        <v>2309</v>
      </c>
      <c r="G4187" t="s">
        <v>2310</v>
      </c>
      <c r="H4187" s="82" t="s">
        <v>2311</v>
      </c>
      <c r="I4187" t="s">
        <v>44</v>
      </c>
      <c r="J4187" s="82" t="s">
        <v>45</v>
      </c>
      <c r="K4187" t="s">
        <v>98</v>
      </c>
      <c r="L4187" t="s">
        <v>99</v>
      </c>
      <c r="M4187" s="82" t="s">
        <v>396</v>
      </c>
      <c r="N4187" t="s">
        <v>397</v>
      </c>
      <c r="O4187" s="82" t="s">
        <v>397</v>
      </c>
      <c r="P4187" s="82" t="s">
        <v>945</v>
      </c>
      <c r="Q4187" s="82" t="s">
        <v>946</v>
      </c>
      <c r="R4187" t="s">
        <v>131</v>
      </c>
      <c r="S4187" s="83">
        <v>3989.8999999999996</v>
      </c>
      <c r="T4187" s="83">
        <v>3759.2999999999997</v>
      </c>
      <c r="U4187" s="83">
        <v>230.59999999999991</v>
      </c>
      <c r="V4187" s="83">
        <v>0</v>
      </c>
      <c r="W4187" s="83">
        <v>0</v>
      </c>
      <c r="X4187" s="83">
        <v>28.957094574088462</v>
      </c>
      <c r="Y4187">
        <v>0</v>
      </c>
      <c r="Z4187" s="83">
        <v>23.060000000000002</v>
      </c>
      <c r="AA4187" s="83">
        <v>52.017094574088475</v>
      </c>
    </row>
    <row r="4188" spans="1:27" x14ac:dyDescent="0.25">
      <c r="A4188" s="82" t="s">
        <v>1529</v>
      </c>
      <c r="B4188" s="82" t="s">
        <v>1529</v>
      </c>
      <c r="C4188" t="s">
        <v>3372</v>
      </c>
      <c r="D4188" s="82" t="s">
        <v>3373</v>
      </c>
      <c r="E4188" t="s">
        <v>3374</v>
      </c>
      <c r="F4188" s="82" t="s">
        <v>2309</v>
      </c>
      <c r="G4188" t="s">
        <v>2310</v>
      </c>
      <c r="H4188" s="82" t="s">
        <v>2311</v>
      </c>
      <c r="I4188" t="s">
        <v>44</v>
      </c>
      <c r="J4188" s="82" t="s">
        <v>45</v>
      </c>
      <c r="K4188" t="s">
        <v>98</v>
      </c>
      <c r="L4188" t="s">
        <v>99</v>
      </c>
      <c r="M4188" s="82" t="s">
        <v>396</v>
      </c>
      <c r="N4188" t="s">
        <v>397</v>
      </c>
      <c r="O4188" s="82" t="s">
        <v>397</v>
      </c>
      <c r="P4188" s="82" t="s">
        <v>1217</v>
      </c>
      <c r="Q4188" s="82" t="s">
        <v>1218</v>
      </c>
      <c r="R4188" t="s">
        <v>131</v>
      </c>
      <c r="S4188" s="83">
        <v>334.16</v>
      </c>
      <c r="T4188" s="83">
        <v>0</v>
      </c>
      <c r="U4188" s="83">
        <v>334.16</v>
      </c>
      <c r="V4188" s="83">
        <v>0</v>
      </c>
      <c r="W4188" s="83">
        <v>0</v>
      </c>
      <c r="X4188" s="83">
        <v>0</v>
      </c>
      <c r="Y4188">
        <v>0</v>
      </c>
      <c r="Z4188" s="83">
        <v>33.416000000000004</v>
      </c>
      <c r="AA4188" s="83">
        <v>33.416000000000004</v>
      </c>
    </row>
    <row r="4189" spans="1:27" x14ac:dyDescent="0.25">
      <c r="A4189" s="82" t="s">
        <v>1529</v>
      </c>
      <c r="B4189" s="82" t="s">
        <v>1529</v>
      </c>
      <c r="C4189" t="s">
        <v>3372</v>
      </c>
      <c r="D4189" s="82" t="s">
        <v>3373</v>
      </c>
      <c r="E4189" t="s">
        <v>3374</v>
      </c>
      <c r="F4189" s="82" t="s">
        <v>2309</v>
      </c>
      <c r="G4189" t="s">
        <v>2310</v>
      </c>
      <c r="H4189" s="82" t="s">
        <v>2311</v>
      </c>
      <c r="I4189" t="s">
        <v>44</v>
      </c>
      <c r="J4189" s="82" t="s">
        <v>45</v>
      </c>
      <c r="K4189" t="s">
        <v>98</v>
      </c>
      <c r="L4189" t="s">
        <v>99</v>
      </c>
      <c r="M4189" s="82" t="s">
        <v>396</v>
      </c>
      <c r="N4189" t="s">
        <v>397</v>
      </c>
      <c r="O4189" s="82" t="s">
        <v>397</v>
      </c>
      <c r="P4189" s="82" t="s">
        <v>1946</v>
      </c>
      <c r="Q4189" s="82" t="s">
        <v>1947</v>
      </c>
      <c r="R4189" t="s">
        <v>131</v>
      </c>
      <c r="S4189" s="83">
        <v>334.16</v>
      </c>
      <c r="T4189" s="83">
        <v>501.24</v>
      </c>
      <c r="U4189" s="83">
        <v>-167.07999999999998</v>
      </c>
      <c r="V4189" s="83">
        <v>0</v>
      </c>
      <c r="W4189" s="83">
        <v>0</v>
      </c>
      <c r="X4189" s="83">
        <v>3.8609459432117954</v>
      </c>
      <c r="Y4189">
        <v>0</v>
      </c>
      <c r="Z4189" s="83">
        <v>-16.707999999999998</v>
      </c>
      <c r="AA4189" s="83">
        <v>-12.847054056788203</v>
      </c>
    </row>
    <row r="4190" spans="1:27" x14ac:dyDescent="0.25">
      <c r="A4190" s="82" t="s">
        <v>1529</v>
      </c>
      <c r="B4190" s="82" t="s">
        <v>1529</v>
      </c>
      <c r="C4190" t="s">
        <v>3372</v>
      </c>
      <c r="D4190" s="82" t="s">
        <v>3373</v>
      </c>
      <c r="E4190" t="s">
        <v>3374</v>
      </c>
      <c r="F4190" s="82" t="s">
        <v>2309</v>
      </c>
      <c r="G4190" t="s">
        <v>2310</v>
      </c>
      <c r="H4190" s="82" t="s">
        <v>2311</v>
      </c>
      <c r="I4190" t="s">
        <v>44</v>
      </c>
      <c r="J4190" s="82" t="s">
        <v>45</v>
      </c>
      <c r="K4190" t="s">
        <v>98</v>
      </c>
      <c r="L4190" t="s">
        <v>99</v>
      </c>
      <c r="M4190" s="82" t="s">
        <v>396</v>
      </c>
      <c r="N4190" t="s">
        <v>397</v>
      </c>
      <c r="O4190" s="82" t="s">
        <v>397</v>
      </c>
      <c r="P4190" s="82" t="s">
        <v>1215</v>
      </c>
      <c r="Q4190" s="82" t="s">
        <v>1216</v>
      </c>
      <c r="R4190" t="s">
        <v>131</v>
      </c>
      <c r="S4190" s="83">
        <v>0</v>
      </c>
      <c r="T4190" s="83">
        <v>334.16</v>
      </c>
      <c r="U4190" s="83">
        <v>-334.16</v>
      </c>
      <c r="V4190" s="83">
        <v>0</v>
      </c>
      <c r="W4190" s="83">
        <v>0</v>
      </c>
      <c r="X4190" s="83">
        <v>2.5739639621411974</v>
      </c>
      <c r="Y4190">
        <v>0</v>
      </c>
      <c r="Z4190" s="83">
        <v>-33.416000000000004</v>
      </c>
      <c r="AA4190" s="83">
        <v>-30.842036037858808</v>
      </c>
    </row>
    <row r="4191" spans="1:27" x14ac:dyDescent="0.25">
      <c r="A4191" s="82" t="s">
        <v>1529</v>
      </c>
      <c r="B4191" s="82" t="s">
        <v>1529</v>
      </c>
      <c r="C4191" t="s">
        <v>3372</v>
      </c>
      <c r="D4191" s="82" t="s">
        <v>3373</v>
      </c>
      <c r="E4191" t="s">
        <v>3374</v>
      </c>
      <c r="F4191" s="82" t="s">
        <v>2309</v>
      </c>
      <c r="G4191" t="s">
        <v>2310</v>
      </c>
      <c r="H4191" s="82" t="s">
        <v>2311</v>
      </c>
      <c r="I4191" t="s">
        <v>44</v>
      </c>
      <c r="J4191" s="82" t="s">
        <v>45</v>
      </c>
      <c r="K4191" t="s">
        <v>98</v>
      </c>
      <c r="L4191" t="s">
        <v>99</v>
      </c>
      <c r="M4191" s="82" t="s">
        <v>396</v>
      </c>
      <c r="N4191" t="s">
        <v>397</v>
      </c>
      <c r="O4191" s="82" t="s">
        <v>398</v>
      </c>
      <c r="P4191" s="82" t="s">
        <v>1088</v>
      </c>
      <c r="Q4191" s="82" t="s">
        <v>1089</v>
      </c>
      <c r="R4191" t="s">
        <v>131</v>
      </c>
      <c r="S4191" s="83">
        <v>992</v>
      </c>
      <c r="T4191" s="83">
        <v>244</v>
      </c>
      <c r="U4191" s="83">
        <v>748</v>
      </c>
      <c r="V4191" s="83">
        <v>0</v>
      </c>
      <c r="W4191" s="83">
        <v>0</v>
      </c>
      <c r="X4191" s="83">
        <v>1.8794805086259636</v>
      </c>
      <c r="Y4191">
        <v>0</v>
      </c>
      <c r="Z4191" s="83">
        <v>74.800000000000011</v>
      </c>
      <c r="AA4191" s="83">
        <v>76.679480508625971</v>
      </c>
    </row>
    <row r="4192" spans="1:27" x14ac:dyDescent="0.25">
      <c r="A4192" s="82" t="s">
        <v>1529</v>
      </c>
      <c r="B4192" s="82" t="s">
        <v>1529</v>
      </c>
      <c r="C4192" t="s">
        <v>3372</v>
      </c>
      <c r="D4192" s="82" t="s">
        <v>3373</v>
      </c>
      <c r="E4192" t="s">
        <v>3374</v>
      </c>
      <c r="F4192" s="82" t="s">
        <v>2309</v>
      </c>
      <c r="G4192" t="s">
        <v>2310</v>
      </c>
      <c r="H4192" s="82" t="s">
        <v>2311</v>
      </c>
      <c r="I4192" t="s">
        <v>44</v>
      </c>
      <c r="J4192" s="82" t="s">
        <v>45</v>
      </c>
      <c r="K4192" t="s">
        <v>98</v>
      </c>
      <c r="L4192" t="s">
        <v>99</v>
      </c>
      <c r="M4192" s="82" t="s">
        <v>1231</v>
      </c>
      <c r="N4192" t="s">
        <v>1232</v>
      </c>
      <c r="O4192" s="82" t="s">
        <v>1232</v>
      </c>
      <c r="P4192" s="82" t="s">
        <v>1233</v>
      </c>
      <c r="Q4192" s="82" t="s">
        <v>1234</v>
      </c>
      <c r="R4192" t="s">
        <v>131</v>
      </c>
      <c r="S4192" s="83">
        <v>88149.6</v>
      </c>
      <c r="T4192" s="83">
        <v>43629.599999999999</v>
      </c>
      <c r="U4192" s="83">
        <v>44520.000000000007</v>
      </c>
      <c r="V4192" s="83">
        <v>0</v>
      </c>
      <c r="W4192" s="83">
        <v>0</v>
      </c>
      <c r="X4192" s="83">
        <v>336.06960163584978</v>
      </c>
      <c r="Y4192">
        <v>0</v>
      </c>
      <c r="Z4192" s="83">
        <v>4452.0000000000009</v>
      </c>
      <c r="AA4192" s="83">
        <v>4788.0696016358506</v>
      </c>
    </row>
    <row r="4193" spans="1:27" x14ac:dyDescent="0.25">
      <c r="A4193" s="82" t="s">
        <v>1529</v>
      </c>
      <c r="B4193" s="82" t="s">
        <v>1529</v>
      </c>
      <c r="C4193" t="s">
        <v>3372</v>
      </c>
      <c r="D4193" s="82" t="s">
        <v>3373</v>
      </c>
      <c r="E4193" t="s">
        <v>3374</v>
      </c>
      <c r="F4193" s="82" t="s">
        <v>2309</v>
      </c>
      <c r="G4193" t="s">
        <v>2310</v>
      </c>
      <c r="H4193" s="82" t="s">
        <v>2311</v>
      </c>
      <c r="I4193" t="s">
        <v>44</v>
      </c>
      <c r="J4193" s="82" t="s">
        <v>45</v>
      </c>
      <c r="K4193" t="s">
        <v>57</v>
      </c>
      <c r="L4193" t="s">
        <v>58</v>
      </c>
      <c r="M4193" s="82" t="s">
        <v>712</v>
      </c>
      <c r="N4193" t="s">
        <v>713</v>
      </c>
      <c r="O4193" s="82" t="s">
        <v>714</v>
      </c>
      <c r="P4193" s="82" t="s">
        <v>814</v>
      </c>
      <c r="Q4193" s="82" t="s">
        <v>815</v>
      </c>
      <c r="R4193" t="s">
        <v>131</v>
      </c>
      <c r="S4193" s="83">
        <v>0</v>
      </c>
      <c r="T4193" s="83">
        <v>324</v>
      </c>
      <c r="U4193" s="83">
        <v>-324</v>
      </c>
      <c r="V4193" s="83">
        <v>0</v>
      </c>
      <c r="W4193" s="83">
        <v>0</v>
      </c>
      <c r="X4193" s="83">
        <v>2.4957036262082468</v>
      </c>
      <c r="Y4193">
        <v>0</v>
      </c>
      <c r="Z4193" s="83">
        <v>-32.4</v>
      </c>
      <c r="AA4193" s="83">
        <v>-29.904296373791752</v>
      </c>
    </row>
    <row r="4194" spans="1:27" x14ac:dyDescent="0.25">
      <c r="A4194" s="82" t="s">
        <v>1529</v>
      </c>
      <c r="B4194" s="82" t="s">
        <v>1529</v>
      </c>
      <c r="C4194" t="s">
        <v>3372</v>
      </c>
      <c r="D4194" s="82" t="s">
        <v>3373</v>
      </c>
      <c r="E4194" t="s">
        <v>3374</v>
      </c>
      <c r="F4194" s="82" t="s">
        <v>2309</v>
      </c>
      <c r="G4194" t="s">
        <v>2310</v>
      </c>
      <c r="H4194" s="82" t="s">
        <v>2311</v>
      </c>
      <c r="I4194" t="s">
        <v>44</v>
      </c>
      <c r="J4194" s="82" t="s">
        <v>45</v>
      </c>
      <c r="K4194" t="s">
        <v>57</v>
      </c>
      <c r="L4194" t="s">
        <v>58</v>
      </c>
      <c r="M4194" s="82" t="s">
        <v>712</v>
      </c>
      <c r="N4194" t="s">
        <v>713</v>
      </c>
      <c r="O4194" s="82" t="s">
        <v>714</v>
      </c>
      <c r="P4194" s="82" t="s">
        <v>1094</v>
      </c>
      <c r="Q4194" s="82" t="s">
        <v>1095</v>
      </c>
      <c r="R4194" t="s">
        <v>131</v>
      </c>
      <c r="S4194" s="83">
        <v>50</v>
      </c>
      <c r="T4194" s="83">
        <v>0</v>
      </c>
      <c r="U4194" s="83">
        <v>50</v>
      </c>
      <c r="V4194" s="83">
        <v>0</v>
      </c>
      <c r="W4194" s="83">
        <v>0</v>
      </c>
      <c r="X4194" s="83">
        <v>0</v>
      </c>
      <c r="Y4194">
        <v>0</v>
      </c>
      <c r="Z4194" s="83">
        <v>5</v>
      </c>
      <c r="AA4194" s="83">
        <v>5</v>
      </c>
    </row>
    <row r="4195" spans="1:27" x14ac:dyDescent="0.25">
      <c r="A4195" s="82" t="s">
        <v>1529</v>
      </c>
      <c r="B4195" s="82" t="s">
        <v>1529</v>
      </c>
      <c r="C4195" t="s">
        <v>3372</v>
      </c>
      <c r="D4195" s="82" t="s">
        <v>3373</v>
      </c>
      <c r="E4195" t="s">
        <v>3374</v>
      </c>
      <c r="F4195" s="82" t="s">
        <v>2309</v>
      </c>
      <c r="G4195" t="s">
        <v>2310</v>
      </c>
      <c r="H4195" s="82" t="s">
        <v>2311</v>
      </c>
      <c r="I4195" t="s">
        <v>44</v>
      </c>
      <c r="J4195" s="82" t="s">
        <v>45</v>
      </c>
      <c r="K4195" t="s">
        <v>57</v>
      </c>
      <c r="L4195" t="s">
        <v>58</v>
      </c>
      <c r="M4195" s="82" t="s">
        <v>712</v>
      </c>
      <c r="N4195" t="s">
        <v>713</v>
      </c>
      <c r="O4195" s="82" t="s">
        <v>714</v>
      </c>
      <c r="P4195" s="82" t="s">
        <v>810</v>
      </c>
      <c r="Q4195" s="82" t="s">
        <v>811</v>
      </c>
      <c r="R4195" t="s">
        <v>131</v>
      </c>
      <c r="S4195" s="83">
        <v>206</v>
      </c>
      <c r="T4195" s="83">
        <v>343</v>
      </c>
      <c r="U4195" s="83">
        <v>-137</v>
      </c>
      <c r="V4195" s="83">
        <v>0</v>
      </c>
      <c r="W4195" s="83">
        <v>0</v>
      </c>
      <c r="X4195" s="83">
        <v>2.6420566166340391</v>
      </c>
      <c r="Y4195">
        <v>0</v>
      </c>
      <c r="Z4195" s="83">
        <v>-13.700000000000003</v>
      </c>
      <c r="AA4195" s="83">
        <v>-11.057943383365963</v>
      </c>
    </row>
    <row r="4196" spans="1:27" x14ac:dyDescent="0.25">
      <c r="A4196" s="82" t="s">
        <v>1529</v>
      </c>
      <c r="B4196" s="82" t="s">
        <v>1529</v>
      </c>
      <c r="C4196" t="s">
        <v>3372</v>
      </c>
      <c r="D4196" s="82" t="s">
        <v>3373</v>
      </c>
      <c r="E4196" t="s">
        <v>3374</v>
      </c>
      <c r="F4196" s="82" t="s">
        <v>2309</v>
      </c>
      <c r="G4196" t="s">
        <v>2310</v>
      </c>
      <c r="H4196" s="82" t="s">
        <v>2311</v>
      </c>
      <c r="I4196" t="s">
        <v>44</v>
      </c>
      <c r="J4196" s="82" t="s">
        <v>45</v>
      </c>
      <c r="K4196" t="s">
        <v>57</v>
      </c>
      <c r="L4196" t="s">
        <v>58</v>
      </c>
      <c r="M4196" s="82" t="s">
        <v>712</v>
      </c>
      <c r="N4196" t="s">
        <v>713</v>
      </c>
      <c r="O4196" s="82" t="s">
        <v>714</v>
      </c>
      <c r="P4196" s="82" t="s">
        <v>812</v>
      </c>
      <c r="Q4196" s="82" t="s">
        <v>813</v>
      </c>
      <c r="R4196" t="s">
        <v>131</v>
      </c>
      <c r="S4196" s="83">
        <v>0</v>
      </c>
      <c r="T4196" s="83">
        <v>404</v>
      </c>
      <c r="U4196" s="83">
        <v>-404</v>
      </c>
      <c r="V4196" s="83">
        <v>0</v>
      </c>
      <c r="W4196" s="83">
        <v>0</v>
      </c>
      <c r="X4196" s="83">
        <v>3.11192674379053</v>
      </c>
      <c r="Y4196">
        <v>0</v>
      </c>
      <c r="Z4196" s="83">
        <v>-40.400000000000006</v>
      </c>
      <c r="AA4196" s="83">
        <v>-37.288073256209472</v>
      </c>
    </row>
    <row r="4197" spans="1:27" x14ac:dyDescent="0.25">
      <c r="A4197" s="82" t="s">
        <v>1529</v>
      </c>
      <c r="B4197" s="82" t="s">
        <v>1529</v>
      </c>
      <c r="C4197" t="s">
        <v>3372</v>
      </c>
      <c r="D4197" s="82" t="s">
        <v>3373</v>
      </c>
      <c r="E4197" t="s">
        <v>3374</v>
      </c>
      <c r="F4197" s="82" t="s">
        <v>2309</v>
      </c>
      <c r="G4197" t="s">
        <v>2310</v>
      </c>
      <c r="H4197" s="82" t="s">
        <v>2311</v>
      </c>
      <c r="I4197" t="s">
        <v>44</v>
      </c>
      <c r="J4197" s="82" t="s">
        <v>45</v>
      </c>
      <c r="K4197" t="s">
        <v>57</v>
      </c>
      <c r="L4197" t="s">
        <v>58</v>
      </c>
      <c r="M4197" s="82" t="s">
        <v>712</v>
      </c>
      <c r="N4197" t="s">
        <v>713</v>
      </c>
      <c r="O4197" s="82" t="s">
        <v>714</v>
      </c>
      <c r="P4197" s="82" t="s">
        <v>4092</v>
      </c>
      <c r="Q4197" s="82" t="s">
        <v>4093</v>
      </c>
      <c r="R4197" t="s">
        <v>131</v>
      </c>
      <c r="S4197" s="83">
        <v>107.5</v>
      </c>
      <c r="T4197" s="83">
        <v>0</v>
      </c>
      <c r="U4197" s="83">
        <v>107.5</v>
      </c>
      <c r="V4197" s="83">
        <v>0</v>
      </c>
      <c r="W4197" s="83">
        <v>0</v>
      </c>
      <c r="X4197" s="83">
        <v>0</v>
      </c>
      <c r="Y4197">
        <v>0</v>
      </c>
      <c r="Z4197" s="83">
        <v>10.75</v>
      </c>
      <c r="AA4197" s="83">
        <v>10.75</v>
      </c>
    </row>
    <row r="4198" spans="1:27" x14ac:dyDescent="0.25">
      <c r="A4198" s="82" t="s">
        <v>1529</v>
      </c>
      <c r="B4198" s="82" t="s">
        <v>1529</v>
      </c>
      <c r="C4198" t="s">
        <v>3372</v>
      </c>
      <c r="D4198" s="82" t="s">
        <v>3373</v>
      </c>
      <c r="E4198" t="s">
        <v>3374</v>
      </c>
      <c r="F4198" s="82" t="s">
        <v>2309</v>
      </c>
      <c r="G4198" t="s">
        <v>2310</v>
      </c>
      <c r="H4198" s="82" t="s">
        <v>2311</v>
      </c>
      <c r="I4198" t="s">
        <v>44</v>
      </c>
      <c r="J4198" s="82" t="s">
        <v>45</v>
      </c>
      <c r="K4198" t="s">
        <v>57</v>
      </c>
      <c r="L4198" t="s">
        <v>58</v>
      </c>
      <c r="M4198" s="82" t="s">
        <v>712</v>
      </c>
      <c r="N4198" t="s">
        <v>713</v>
      </c>
      <c r="O4198" s="82" t="s">
        <v>1098</v>
      </c>
      <c r="P4198" s="82" t="s">
        <v>1099</v>
      </c>
      <c r="Q4198" s="82" t="s">
        <v>1100</v>
      </c>
      <c r="R4198" t="s">
        <v>131</v>
      </c>
      <c r="S4198" s="83">
        <v>808.8</v>
      </c>
      <c r="T4198" s="83">
        <v>469</v>
      </c>
      <c r="U4198" s="83">
        <v>339.79999999999995</v>
      </c>
      <c r="V4198" s="83">
        <v>0</v>
      </c>
      <c r="W4198" s="83">
        <v>0</v>
      </c>
      <c r="X4198" s="83">
        <v>3.6126080268261349</v>
      </c>
      <c r="Y4198">
        <v>0</v>
      </c>
      <c r="Z4198" s="83">
        <v>33.979999999999997</v>
      </c>
      <c r="AA4198" s="83">
        <v>37.592608026826127</v>
      </c>
    </row>
    <row r="4199" spans="1:27" x14ac:dyDescent="0.25">
      <c r="A4199" s="82" t="s">
        <v>1529</v>
      </c>
      <c r="B4199" s="82" t="s">
        <v>1529</v>
      </c>
      <c r="C4199" t="s">
        <v>3372</v>
      </c>
      <c r="D4199" s="82" t="s">
        <v>3373</v>
      </c>
      <c r="E4199" t="s">
        <v>3374</v>
      </c>
      <c r="F4199" s="82" t="s">
        <v>2309</v>
      </c>
      <c r="G4199" t="s">
        <v>2310</v>
      </c>
      <c r="H4199" s="82" t="s">
        <v>2311</v>
      </c>
      <c r="I4199" t="s">
        <v>44</v>
      </c>
      <c r="J4199" s="82" t="s">
        <v>45</v>
      </c>
      <c r="K4199" t="s">
        <v>102</v>
      </c>
      <c r="L4199" t="s">
        <v>103</v>
      </c>
      <c r="M4199" s="82" t="s">
        <v>516</v>
      </c>
      <c r="N4199" t="s">
        <v>674</v>
      </c>
      <c r="O4199" s="82" t="s">
        <v>880</v>
      </c>
      <c r="P4199" s="82" t="s">
        <v>881</v>
      </c>
      <c r="Q4199" s="82" t="s">
        <v>882</v>
      </c>
      <c r="R4199" t="s">
        <v>131</v>
      </c>
      <c r="S4199" s="83">
        <v>40.5</v>
      </c>
      <c r="T4199" s="83">
        <v>0</v>
      </c>
      <c r="U4199" s="83">
        <v>40.5</v>
      </c>
      <c r="V4199" s="83">
        <v>0</v>
      </c>
      <c r="W4199" s="83">
        <v>0</v>
      </c>
      <c r="X4199" s="83">
        <v>0</v>
      </c>
      <c r="Y4199">
        <v>0</v>
      </c>
      <c r="Z4199" s="83">
        <v>4.05</v>
      </c>
      <c r="AA4199" s="83">
        <v>4.05</v>
      </c>
    </row>
    <row r="4200" spans="1:27" x14ac:dyDescent="0.25">
      <c r="A4200" s="82" t="s">
        <v>1529</v>
      </c>
      <c r="B4200" s="82" t="s">
        <v>1529</v>
      </c>
      <c r="C4200" t="s">
        <v>3372</v>
      </c>
      <c r="D4200" s="82" t="s">
        <v>3373</v>
      </c>
      <c r="E4200" t="s">
        <v>3374</v>
      </c>
      <c r="F4200" s="82" t="s">
        <v>2309</v>
      </c>
      <c r="G4200" t="s">
        <v>2310</v>
      </c>
      <c r="H4200" s="82" t="s">
        <v>2311</v>
      </c>
      <c r="I4200" t="s">
        <v>44</v>
      </c>
      <c r="J4200" s="82" t="s">
        <v>45</v>
      </c>
      <c r="K4200" t="s">
        <v>102</v>
      </c>
      <c r="L4200" t="s">
        <v>103</v>
      </c>
      <c r="M4200" s="82" t="s">
        <v>516</v>
      </c>
      <c r="N4200" t="s">
        <v>867</v>
      </c>
      <c r="O4200" s="82" t="s">
        <v>868</v>
      </c>
      <c r="P4200" s="82" t="s">
        <v>878</v>
      </c>
      <c r="Q4200" s="82" t="s">
        <v>879</v>
      </c>
      <c r="R4200" t="s">
        <v>131</v>
      </c>
      <c r="S4200" s="83">
        <v>0</v>
      </c>
      <c r="T4200" s="83">
        <v>8.4000000000000341</v>
      </c>
      <c r="U4200" s="83">
        <v>-8.4000000000000341</v>
      </c>
      <c r="V4200" s="83">
        <v>0</v>
      </c>
      <c r="W4200" s="83">
        <v>0</v>
      </c>
      <c r="X4200" s="83">
        <v>6.4703427346139999E-2</v>
      </c>
      <c r="Y4200">
        <v>0</v>
      </c>
      <c r="Z4200" s="83">
        <v>-0.84000000000000341</v>
      </c>
      <c r="AA4200" s="83">
        <v>-0.77529657265386343</v>
      </c>
    </row>
    <row r="4201" spans="1:27" x14ac:dyDescent="0.25">
      <c r="A4201" s="82" t="s">
        <v>1529</v>
      </c>
      <c r="B4201" s="82" t="s">
        <v>1529</v>
      </c>
      <c r="C4201" t="s">
        <v>3372</v>
      </c>
      <c r="D4201" s="82" t="s">
        <v>3373</v>
      </c>
      <c r="E4201" t="s">
        <v>3374</v>
      </c>
      <c r="F4201" s="82" t="s">
        <v>2309</v>
      </c>
      <c r="G4201" t="s">
        <v>2310</v>
      </c>
      <c r="H4201" s="82" t="s">
        <v>2311</v>
      </c>
      <c r="I4201" t="s">
        <v>44</v>
      </c>
      <c r="J4201" s="82" t="s">
        <v>45</v>
      </c>
      <c r="K4201" t="s">
        <v>102</v>
      </c>
      <c r="L4201" t="s">
        <v>103</v>
      </c>
      <c r="M4201" s="82" t="s">
        <v>516</v>
      </c>
      <c r="N4201" t="s">
        <v>867</v>
      </c>
      <c r="O4201" s="82" t="s">
        <v>868</v>
      </c>
      <c r="P4201" s="82" t="s">
        <v>869</v>
      </c>
      <c r="Q4201" s="82" t="s">
        <v>870</v>
      </c>
      <c r="R4201" t="s">
        <v>131</v>
      </c>
      <c r="S4201" s="83">
        <v>38839.5</v>
      </c>
      <c r="T4201" s="83">
        <v>37722.599999999991</v>
      </c>
      <c r="U4201" s="83">
        <v>1116.9000000000087</v>
      </c>
      <c r="V4201" s="83">
        <v>0</v>
      </c>
      <c r="W4201" s="83">
        <v>0</v>
      </c>
      <c r="X4201" s="83">
        <v>290.56922719136787</v>
      </c>
      <c r="Y4201">
        <v>0</v>
      </c>
      <c r="Z4201" s="83">
        <v>111.69000000000074</v>
      </c>
      <c r="AA4201" s="83">
        <v>402.25922719136838</v>
      </c>
    </row>
    <row r="4202" spans="1:27" x14ac:dyDescent="0.25">
      <c r="A4202" s="82" t="s">
        <v>1529</v>
      </c>
      <c r="B4202" s="82" t="s">
        <v>1529</v>
      </c>
      <c r="C4202" t="s">
        <v>3372</v>
      </c>
      <c r="D4202" s="82" t="s">
        <v>3373</v>
      </c>
      <c r="E4202" t="s">
        <v>3374</v>
      </c>
      <c r="F4202" s="82" t="s">
        <v>2309</v>
      </c>
      <c r="G4202" t="s">
        <v>2310</v>
      </c>
      <c r="H4202" s="82" t="s">
        <v>2311</v>
      </c>
      <c r="I4202" t="s">
        <v>44</v>
      </c>
      <c r="J4202" s="82" t="s">
        <v>45</v>
      </c>
      <c r="K4202" t="s">
        <v>102</v>
      </c>
      <c r="L4202" t="s">
        <v>103</v>
      </c>
      <c r="M4202" s="82" t="s">
        <v>516</v>
      </c>
      <c r="N4202" t="s">
        <v>517</v>
      </c>
      <c r="O4202" s="82" t="s">
        <v>518</v>
      </c>
      <c r="P4202" s="82" t="s">
        <v>519</v>
      </c>
      <c r="Q4202" s="82" t="s">
        <v>520</v>
      </c>
      <c r="R4202" t="s">
        <v>131</v>
      </c>
      <c r="S4202" s="83">
        <v>1200</v>
      </c>
      <c r="T4202" s="83">
        <v>120</v>
      </c>
      <c r="U4202" s="83">
        <v>1080</v>
      </c>
      <c r="V4202" s="83">
        <v>0</v>
      </c>
      <c r="W4202" s="83">
        <v>0</v>
      </c>
      <c r="X4202" s="83">
        <v>0.9243346763734247</v>
      </c>
      <c r="Y4202">
        <v>0</v>
      </c>
      <c r="Z4202" s="83">
        <v>108</v>
      </c>
      <c r="AA4202" s="83">
        <v>108.92433467637342</v>
      </c>
    </row>
    <row r="4203" spans="1:27" x14ac:dyDescent="0.25">
      <c r="A4203" s="82" t="s">
        <v>1529</v>
      </c>
      <c r="B4203" s="82" t="s">
        <v>1529</v>
      </c>
      <c r="C4203" t="s">
        <v>3372</v>
      </c>
      <c r="D4203" s="82" t="s">
        <v>3373</v>
      </c>
      <c r="E4203" t="s">
        <v>3374</v>
      </c>
      <c r="F4203" s="82" t="s">
        <v>2309</v>
      </c>
      <c r="G4203" t="s">
        <v>2310</v>
      </c>
      <c r="H4203" s="82" t="s">
        <v>2311</v>
      </c>
      <c r="I4203" t="s">
        <v>44</v>
      </c>
      <c r="J4203" s="82" t="s">
        <v>45</v>
      </c>
      <c r="K4203" t="s">
        <v>104</v>
      </c>
      <c r="L4203" t="s">
        <v>105</v>
      </c>
      <c r="M4203" s="82" t="s">
        <v>2662</v>
      </c>
      <c r="N4203" t="s">
        <v>2663</v>
      </c>
      <c r="O4203" s="82" t="s">
        <v>1504</v>
      </c>
      <c r="P4203" s="82" t="s">
        <v>2796</v>
      </c>
      <c r="Q4203" s="82" t="s">
        <v>2797</v>
      </c>
      <c r="R4203" t="s">
        <v>131</v>
      </c>
      <c r="S4203" s="83">
        <v>0</v>
      </c>
      <c r="T4203" s="83">
        <v>603</v>
      </c>
      <c r="U4203" s="83">
        <v>-603</v>
      </c>
      <c r="V4203" s="83">
        <v>0</v>
      </c>
      <c r="W4203" s="83">
        <v>0</v>
      </c>
      <c r="X4203" s="83">
        <v>4.6447817487764596</v>
      </c>
      <c r="Y4203">
        <v>0</v>
      </c>
      <c r="Z4203" s="83">
        <v>-60.300000000000004</v>
      </c>
      <c r="AA4203" s="83">
        <v>-55.655218251223545</v>
      </c>
    </row>
    <row r="4204" spans="1:27" x14ac:dyDescent="0.25">
      <c r="A4204" s="82" t="s">
        <v>1529</v>
      </c>
      <c r="B4204" s="82" t="s">
        <v>1529</v>
      </c>
      <c r="C4204" t="s">
        <v>3372</v>
      </c>
      <c r="D4204" s="82" t="s">
        <v>3373</v>
      </c>
      <c r="E4204" t="s">
        <v>3374</v>
      </c>
      <c r="F4204" s="82" t="s">
        <v>2309</v>
      </c>
      <c r="G4204" t="s">
        <v>2310</v>
      </c>
      <c r="H4204" s="82" t="s">
        <v>2311</v>
      </c>
      <c r="I4204" t="s">
        <v>44</v>
      </c>
      <c r="J4204" s="82" t="s">
        <v>45</v>
      </c>
      <c r="K4204" t="s">
        <v>109</v>
      </c>
      <c r="L4204" t="s">
        <v>110</v>
      </c>
      <c r="M4204" s="82" t="s">
        <v>529</v>
      </c>
      <c r="N4204" t="s">
        <v>530</v>
      </c>
      <c r="O4204" s="82" t="s">
        <v>531</v>
      </c>
      <c r="P4204" s="82" t="s">
        <v>532</v>
      </c>
      <c r="Q4204" s="82" t="s">
        <v>533</v>
      </c>
      <c r="R4204" t="s">
        <v>131</v>
      </c>
      <c r="S4204" s="83">
        <v>5027.3999999999996</v>
      </c>
      <c r="T4204" s="83">
        <v>15501.150000000005</v>
      </c>
      <c r="U4204" s="83">
        <v>-10473.750000000005</v>
      </c>
      <c r="V4204" s="83">
        <v>0</v>
      </c>
      <c r="W4204" s="83">
        <v>0</v>
      </c>
      <c r="X4204" s="83">
        <v>119.40208723888266</v>
      </c>
      <c r="Y4204">
        <v>0</v>
      </c>
      <c r="Z4204" s="83">
        <v>-1047.3750000000007</v>
      </c>
      <c r="AA4204" s="83">
        <v>-927.9729127611181</v>
      </c>
    </row>
    <row r="4205" spans="1:27" x14ac:dyDescent="0.25">
      <c r="A4205" s="82" t="s">
        <v>1529</v>
      </c>
      <c r="B4205" s="82" t="s">
        <v>1529</v>
      </c>
      <c r="C4205" t="s">
        <v>3372</v>
      </c>
      <c r="D4205" s="82" t="s">
        <v>3373</v>
      </c>
      <c r="E4205" t="s">
        <v>3374</v>
      </c>
      <c r="F4205" s="82" t="s">
        <v>2309</v>
      </c>
      <c r="G4205" t="s">
        <v>2310</v>
      </c>
      <c r="H4205" s="82" t="s">
        <v>2311</v>
      </c>
      <c r="I4205" t="s">
        <v>44</v>
      </c>
      <c r="J4205" s="82" t="s">
        <v>45</v>
      </c>
      <c r="K4205" t="s">
        <v>109</v>
      </c>
      <c r="L4205" t="s">
        <v>110</v>
      </c>
      <c r="M4205" s="82" t="s">
        <v>522</v>
      </c>
      <c r="N4205" t="s">
        <v>1258</v>
      </c>
      <c r="O4205" s="82" t="s">
        <v>1512</v>
      </c>
      <c r="P4205" s="82" t="s">
        <v>2114</v>
      </c>
      <c r="Q4205" s="82" t="s">
        <v>2115</v>
      </c>
      <c r="R4205" t="s">
        <v>131</v>
      </c>
      <c r="S4205" s="83">
        <v>3811.15</v>
      </c>
      <c r="T4205" s="83">
        <v>3811.15</v>
      </c>
      <c r="U4205" s="83">
        <v>0</v>
      </c>
      <c r="V4205" s="83">
        <v>0</v>
      </c>
      <c r="W4205" s="83">
        <v>0</v>
      </c>
      <c r="X4205" s="83">
        <v>29.356484182171485</v>
      </c>
      <c r="Y4205">
        <v>0</v>
      </c>
      <c r="Z4205" s="83">
        <v>0</v>
      </c>
      <c r="AA4205" s="83">
        <v>29.356484182171471</v>
      </c>
    </row>
    <row r="4206" spans="1:27" x14ac:dyDescent="0.25">
      <c r="A4206" s="82" t="s">
        <v>1529</v>
      </c>
      <c r="B4206" s="82" t="s">
        <v>1529</v>
      </c>
      <c r="C4206" t="s">
        <v>3372</v>
      </c>
      <c r="D4206" s="82" t="s">
        <v>3373</v>
      </c>
      <c r="E4206" t="s">
        <v>3374</v>
      </c>
      <c r="F4206" s="82" t="s">
        <v>2309</v>
      </c>
      <c r="G4206" t="s">
        <v>2310</v>
      </c>
      <c r="H4206" s="82" t="s">
        <v>2311</v>
      </c>
      <c r="I4206" t="s">
        <v>44</v>
      </c>
      <c r="J4206" s="82" t="s">
        <v>45</v>
      </c>
      <c r="K4206" t="s">
        <v>109</v>
      </c>
      <c r="L4206" t="s">
        <v>110</v>
      </c>
      <c r="M4206" s="82" t="s">
        <v>522</v>
      </c>
      <c r="N4206" t="s">
        <v>1258</v>
      </c>
      <c r="O4206" s="82" t="s">
        <v>1512</v>
      </c>
      <c r="P4206" s="82" t="s">
        <v>2996</v>
      </c>
      <c r="Q4206" s="82" t="s">
        <v>2997</v>
      </c>
      <c r="R4206" t="s">
        <v>131</v>
      </c>
      <c r="S4206" s="83">
        <v>1527.75</v>
      </c>
      <c r="T4206" s="83">
        <v>1018.5</v>
      </c>
      <c r="U4206" s="83">
        <v>509.25</v>
      </c>
      <c r="V4206" s="83">
        <v>0</v>
      </c>
      <c r="W4206" s="83">
        <v>0</v>
      </c>
      <c r="X4206" s="83">
        <v>7.8452905657194432</v>
      </c>
      <c r="Y4206">
        <v>0</v>
      </c>
      <c r="Z4206" s="83">
        <v>50.924999999999997</v>
      </c>
      <c r="AA4206" s="83">
        <v>58.770290565719435</v>
      </c>
    </row>
    <row r="4207" spans="1:27" x14ac:dyDescent="0.25">
      <c r="A4207" s="82" t="s">
        <v>1529</v>
      </c>
      <c r="B4207" s="82" t="s">
        <v>1529</v>
      </c>
      <c r="C4207" t="s">
        <v>3372</v>
      </c>
      <c r="D4207" s="82" t="s">
        <v>3373</v>
      </c>
      <c r="E4207" t="s">
        <v>3374</v>
      </c>
      <c r="F4207" s="82" t="s">
        <v>2309</v>
      </c>
      <c r="G4207" t="s">
        <v>2310</v>
      </c>
      <c r="H4207" s="82" t="s">
        <v>2311</v>
      </c>
      <c r="I4207" t="s">
        <v>44</v>
      </c>
      <c r="J4207" s="82" t="s">
        <v>45</v>
      </c>
      <c r="K4207" t="s">
        <v>109</v>
      </c>
      <c r="L4207" t="s">
        <v>110</v>
      </c>
      <c r="M4207" s="82" t="s">
        <v>901</v>
      </c>
      <c r="N4207" t="s">
        <v>902</v>
      </c>
      <c r="O4207" s="82" t="s">
        <v>957</v>
      </c>
      <c r="P4207" s="82" t="s">
        <v>4094</v>
      </c>
      <c r="Q4207" s="82" t="s">
        <v>4095</v>
      </c>
      <c r="R4207" t="s">
        <v>131</v>
      </c>
      <c r="S4207" s="83">
        <v>0</v>
      </c>
      <c r="T4207" s="83">
        <v>123.5</v>
      </c>
      <c r="U4207" s="83">
        <v>-123.5</v>
      </c>
      <c r="V4207" s="83">
        <v>0</v>
      </c>
      <c r="W4207" s="83">
        <v>0</v>
      </c>
      <c r="X4207" s="83">
        <v>0.95129443776764977</v>
      </c>
      <c r="Y4207">
        <v>0</v>
      </c>
      <c r="Z4207" s="83">
        <v>-12.350000000000001</v>
      </c>
      <c r="AA4207" s="83">
        <v>-11.398705562232351</v>
      </c>
    </row>
    <row r="4208" spans="1:27" x14ac:dyDescent="0.25">
      <c r="A4208" s="82" t="s">
        <v>1529</v>
      </c>
      <c r="B4208" s="82" t="s">
        <v>1529</v>
      </c>
      <c r="C4208" t="s">
        <v>3372</v>
      </c>
      <c r="D4208" s="82" t="s">
        <v>3373</v>
      </c>
      <c r="E4208" t="s">
        <v>3374</v>
      </c>
      <c r="F4208" s="82" t="s">
        <v>2309</v>
      </c>
      <c r="G4208" t="s">
        <v>2310</v>
      </c>
      <c r="H4208" s="82" t="s">
        <v>2311</v>
      </c>
      <c r="I4208" t="s">
        <v>44</v>
      </c>
      <c r="J4208" s="82" t="s">
        <v>45</v>
      </c>
      <c r="K4208" t="s">
        <v>66</v>
      </c>
      <c r="L4208" t="s">
        <v>67</v>
      </c>
      <c r="M4208" s="82" t="s">
        <v>1121</v>
      </c>
      <c r="N4208" t="s">
        <v>1516</v>
      </c>
      <c r="O4208" s="82" t="s">
        <v>2168</v>
      </c>
      <c r="P4208" s="82" t="s">
        <v>2171</v>
      </c>
      <c r="Q4208" s="82" t="s">
        <v>2172</v>
      </c>
      <c r="R4208" t="s">
        <v>131</v>
      </c>
      <c r="S4208" s="83">
        <v>545</v>
      </c>
      <c r="T4208" s="83">
        <v>272.5</v>
      </c>
      <c r="U4208" s="83">
        <v>272.5</v>
      </c>
      <c r="V4208" s="83">
        <v>0</v>
      </c>
      <c r="W4208" s="83">
        <v>0</v>
      </c>
      <c r="X4208" s="83">
        <v>2.0990099942646521</v>
      </c>
      <c r="Y4208">
        <v>0</v>
      </c>
      <c r="Z4208" s="83">
        <v>27.25</v>
      </c>
      <c r="AA4208" s="83">
        <v>29.349009994264652</v>
      </c>
    </row>
    <row r="4209" spans="1:27" x14ac:dyDescent="0.25">
      <c r="A4209" s="82" t="s">
        <v>1529</v>
      </c>
      <c r="B4209" s="82" t="s">
        <v>1529</v>
      </c>
      <c r="C4209" t="s">
        <v>3372</v>
      </c>
      <c r="D4209" s="82" t="s">
        <v>3373</v>
      </c>
      <c r="E4209" t="s">
        <v>3374</v>
      </c>
      <c r="F4209" s="82" t="s">
        <v>2309</v>
      </c>
      <c r="G4209" t="s">
        <v>2310</v>
      </c>
      <c r="H4209" s="82" t="s">
        <v>2311</v>
      </c>
      <c r="I4209" t="s">
        <v>44</v>
      </c>
      <c r="J4209" s="82" t="s">
        <v>45</v>
      </c>
      <c r="K4209" t="s">
        <v>66</v>
      </c>
      <c r="L4209" t="s">
        <v>67</v>
      </c>
      <c r="M4209" s="82" t="s">
        <v>1121</v>
      </c>
      <c r="N4209" t="s">
        <v>1516</v>
      </c>
      <c r="O4209" s="82" t="s">
        <v>2168</v>
      </c>
      <c r="P4209" s="82" t="s">
        <v>2169</v>
      </c>
      <c r="Q4209" s="82" t="s">
        <v>2170</v>
      </c>
      <c r="R4209" t="s">
        <v>131</v>
      </c>
      <c r="S4209" s="83">
        <v>272.5</v>
      </c>
      <c r="T4209" s="83">
        <v>272.5</v>
      </c>
      <c r="U4209" s="83">
        <v>0</v>
      </c>
      <c r="V4209" s="83">
        <v>0</v>
      </c>
      <c r="W4209" s="83">
        <v>0</v>
      </c>
      <c r="X4209" s="83">
        <v>2.0990099942646521</v>
      </c>
      <c r="Y4209">
        <v>0</v>
      </c>
      <c r="Z4209" s="83">
        <v>0</v>
      </c>
      <c r="AA4209" s="83">
        <v>2.0990099942646516</v>
      </c>
    </row>
    <row r="4210" spans="1:27" x14ac:dyDescent="0.25">
      <c r="A4210" s="82" t="s">
        <v>1529</v>
      </c>
      <c r="B4210" s="82" t="s">
        <v>1529</v>
      </c>
      <c r="C4210" t="s">
        <v>3372</v>
      </c>
      <c r="D4210" s="82" t="s">
        <v>3373</v>
      </c>
      <c r="E4210" t="s">
        <v>3374</v>
      </c>
      <c r="F4210" s="82" t="s">
        <v>2309</v>
      </c>
      <c r="G4210" t="s">
        <v>2310</v>
      </c>
      <c r="H4210" s="82" t="s">
        <v>2311</v>
      </c>
      <c r="I4210" t="s">
        <v>44</v>
      </c>
      <c r="J4210" s="82" t="s">
        <v>45</v>
      </c>
      <c r="K4210" t="s">
        <v>66</v>
      </c>
      <c r="L4210" t="s">
        <v>67</v>
      </c>
      <c r="M4210" s="82" t="s">
        <v>1121</v>
      </c>
      <c r="N4210" t="s">
        <v>1516</v>
      </c>
      <c r="O4210" s="82" t="s">
        <v>2168</v>
      </c>
      <c r="P4210" s="82" t="s">
        <v>3379</v>
      </c>
      <c r="Q4210" s="82" t="s">
        <v>3380</v>
      </c>
      <c r="R4210" t="s">
        <v>131</v>
      </c>
      <c r="S4210" s="83">
        <v>272.5</v>
      </c>
      <c r="T4210" s="83">
        <v>0</v>
      </c>
      <c r="U4210" s="83">
        <v>272.5</v>
      </c>
      <c r="V4210" s="83">
        <v>0</v>
      </c>
      <c r="W4210" s="83">
        <v>0</v>
      </c>
      <c r="X4210" s="83">
        <v>0</v>
      </c>
      <c r="Y4210">
        <v>0</v>
      </c>
      <c r="Z4210" s="83">
        <v>27.25</v>
      </c>
      <c r="AA4210" s="83">
        <v>27.25</v>
      </c>
    </row>
    <row r="4211" spans="1:27" x14ac:dyDescent="0.25">
      <c r="A4211" s="82" t="s">
        <v>1529</v>
      </c>
      <c r="B4211" s="82" t="s">
        <v>1529</v>
      </c>
      <c r="C4211" t="s">
        <v>3372</v>
      </c>
      <c r="D4211" s="82" t="s">
        <v>3373</v>
      </c>
      <c r="E4211" t="s">
        <v>3374</v>
      </c>
      <c r="F4211" s="82" t="s">
        <v>2309</v>
      </c>
      <c r="G4211" t="s">
        <v>2310</v>
      </c>
      <c r="H4211" s="82" t="s">
        <v>2311</v>
      </c>
      <c r="I4211" t="s">
        <v>44</v>
      </c>
      <c r="J4211" s="82" t="s">
        <v>45</v>
      </c>
      <c r="K4211" t="s">
        <v>66</v>
      </c>
      <c r="L4211" t="s">
        <v>67</v>
      </c>
      <c r="M4211" s="82" t="s">
        <v>782</v>
      </c>
      <c r="N4211" t="s">
        <v>783</v>
      </c>
      <c r="O4211" s="82" t="s">
        <v>784</v>
      </c>
      <c r="P4211" s="82" t="s">
        <v>785</v>
      </c>
      <c r="Q4211" s="82" t="s">
        <v>786</v>
      </c>
      <c r="R4211" t="s">
        <v>131</v>
      </c>
      <c r="S4211" s="83">
        <v>0</v>
      </c>
      <c r="T4211" s="83">
        <v>50.5</v>
      </c>
      <c r="U4211" s="83">
        <v>-50.5</v>
      </c>
      <c r="V4211" s="83">
        <v>0</v>
      </c>
      <c r="W4211" s="83">
        <v>0</v>
      </c>
      <c r="X4211" s="83">
        <v>0.38899084297381625</v>
      </c>
      <c r="Y4211">
        <v>0</v>
      </c>
      <c r="Z4211" s="83">
        <v>-5.0500000000000007</v>
      </c>
      <c r="AA4211" s="83">
        <v>-4.661009157026184</v>
      </c>
    </row>
    <row r="4212" spans="1:27" x14ac:dyDescent="0.25">
      <c r="A4212" s="82" t="s">
        <v>1529</v>
      </c>
      <c r="B4212" s="82" t="s">
        <v>1529</v>
      </c>
      <c r="C4212" t="s">
        <v>3390</v>
      </c>
      <c r="D4212" s="82" t="s">
        <v>3391</v>
      </c>
      <c r="E4212" t="s">
        <v>3392</v>
      </c>
      <c r="F4212" s="82" t="s">
        <v>2745</v>
      </c>
      <c r="G4212" t="s">
        <v>2310</v>
      </c>
      <c r="H4212" s="82" t="s">
        <v>3065</v>
      </c>
      <c r="I4212" t="s">
        <v>59</v>
      </c>
      <c r="J4212" s="82" t="s">
        <v>127</v>
      </c>
      <c r="K4212" t="s">
        <v>75</v>
      </c>
      <c r="L4212" t="s">
        <v>76</v>
      </c>
      <c r="M4212" s="82" t="s">
        <v>133</v>
      </c>
      <c r="N4212" t="s">
        <v>149</v>
      </c>
      <c r="O4212" s="82" t="s">
        <v>150</v>
      </c>
      <c r="P4212" s="82" t="s">
        <v>307</v>
      </c>
      <c r="Q4212" s="82" t="s">
        <v>308</v>
      </c>
      <c r="R4212" t="s">
        <v>131</v>
      </c>
      <c r="S4212" s="83">
        <v>140.6</v>
      </c>
      <c r="T4212" s="83">
        <v>0</v>
      </c>
      <c r="U4212" s="83">
        <v>140.6</v>
      </c>
      <c r="V4212" s="83">
        <v>0</v>
      </c>
      <c r="W4212" s="83">
        <v>0</v>
      </c>
      <c r="X4212" s="83">
        <v>0</v>
      </c>
      <c r="Y4212">
        <v>0</v>
      </c>
      <c r="Z4212" s="83">
        <v>14.06</v>
      </c>
      <c r="AA4212" s="83">
        <v>14.06</v>
      </c>
    </row>
    <row r="4213" spans="1:27" x14ac:dyDescent="0.25">
      <c r="A4213" s="82" t="s">
        <v>1529</v>
      </c>
      <c r="B4213" s="82" t="s">
        <v>1529</v>
      </c>
      <c r="C4213" t="s">
        <v>3390</v>
      </c>
      <c r="D4213" s="82" t="s">
        <v>3391</v>
      </c>
      <c r="E4213" t="s">
        <v>3392</v>
      </c>
      <c r="F4213" s="82" t="s">
        <v>2745</v>
      </c>
      <c r="G4213" t="s">
        <v>2310</v>
      </c>
      <c r="H4213" s="82" t="s">
        <v>3065</v>
      </c>
      <c r="I4213" t="s">
        <v>59</v>
      </c>
      <c r="J4213" s="82" t="s">
        <v>193</v>
      </c>
      <c r="K4213" t="s">
        <v>60</v>
      </c>
      <c r="L4213" t="s">
        <v>61</v>
      </c>
      <c r="M4213" s="82" t="s">
        <v>194</v>
      </c>
      <c r="N4213" t="s">
        <v>656</v>
      </c>
      <c r="O4213" s="82" t="s">
        <v>657</v>
      </c>
      <c r="P4213" s="82" t="s">
        <v>1019</v>
      </c>
      <c r="Q4213" s="82" t="s">
        <v>1020</v>
      </c>
      <c r="R4213" t="s">
        <v>131</v>
      </c>
      <c r="S4213" s="83">
        <v>152.49</v>
      </c>
      <c r="T4213" s="83">
        <v>117.3</v>
      </c>
      <c r="U4213" s="83">
        <v>35.190000000000012</v>
      </c>
      <c r="V4213" s="83">
        <v>0</v>
      </c>
      <c r="W4213" s="83">
        <v>0</v>
      </c>
      <c r="X4213" s="83">
        <v>0.90353714615502267</v>
      </c>
      <c r="Y4213">
        <v>0</v>
      </c>
      <c r="Z4213" s="83">
        <v>3.5190000000000019</v>
      </c>
      <c r="AA4213" s="83">
        <v>4.4225371461550242</v>
      </c>
    </row>
    <row r="4214" spans="1:27" x14ac:dyDescent="0.25">
      <c r="A4214" s="82" t="s">
        <v>1529</v>
      </c>
      <c r="B4214" s="82" t="s">
        <v>1529</v>
      </c>
      <c r="C4214" t="s">
        <v>3390</v>
      </c>
      <c r="D4214" s="82" t="s">
        <v>3391</v>
      </c>
      <c r="E4214" t="s">
        <v>3392</v>
      </c>
      <c r="F4214" s="82" t="s">
        <v>2745</v>
      </c>
      <c r="G4214" t="s">
        <v>2310</v>
      </c>
      <c r="H4214" s="82" t="s">
        <v>3065</v>
      </c>
      <c r="I4214" t="s">
        <v>59</v>
      </c>
      <c r="J4214" s="82" t="s">
        <v>193</v>
      </c>
      <c r="K4214" t="s">
        <v>60</v>
      </c>
      <c r="L4214" t="s">
        <v>61</v>
      </c>
      <c r="M4214" s="82" t="s">
        <v>194</v>
      </c>
      <c r="N4214" t="s">
        <v>750</v>
      </c>
      <c r="O4214" s="82" t="s">
        <v>751</v>
      </c>
      <c r="P4214" s="82" t="s">
        <v>1152</v>
      </c>
      <c r="Q4214" s="82" t="s">
        <v>1153</v>
      </c>
      <c r="R4214" t="s">
        <v>131</v>
      </c>
      <c r="S4214" s="83">
        <v>164.68</v>
      </c>
      <c r="T4214" s="83">
        <v>72.3</v>
      </c>
      <c r="U4214" s="83">
        <v>92.38000000000001</v>
      </c>
      <c r="V4214" s="83">
        <v>0</v>
      </c>
      <c r="W4214" s="83">
        <v>0</v>
      </c>
      <c r="X4214" s="83">
        <v>0.55691164251498848</v>
      </c>
      <c r="Y4214">
        <v>0</v>
      </c>
      <c r="Z4214" s="83">
        <v>9.2379999999999995</v>
      </c>
      <c r="AA4214" s="83">
        <v>9.7949116425149878</v>
      </c>
    </row>
    <row r="4215" spans="1:27" x14ac:dyDescent="0.25">
      <c r="A4215" s="82" t="s">
        <v>1529</v>
      </c>
      <c r="B4215" s="82" t="s">
        <v>1529</v>
      </c>
      <c r="C4215" t="s">
        <v>3390</v>
      </c>
      <c r="D4215" s="82" t="s">
        <v>3391</v>
      </c>
      <c r="E4215" t="s">
        <v>3392</v>
      </c>
      <c r="F4215" s="82" t="s">
        <v>2745</v>
      </c>
      <c r="G4215" t="s">
        <v>2310</v>
      </c>
      <c r="H4215" s="82" t="s">
        <v>3065</v>
      </c>
      <c r="I4215" t="s">
        <v>59</v>
      </c>
      <c r="J4215" s="82" t="s">
        <v>193</v>
      </c>
      <c r="K4215" t="s">
        <v>60</v>
      </c>
      <c r="L4215" t="s">
        <v>61</v>
      </c>
      <c r="M4215" s="82" t="s">
        <v>194</v>
      </c>
      <c r="N4215" t="s">
        <v>199</v>
      </c>
      <c r="O4215" s="82" t="s">
        <v>200</v>
      </c>
      <c r="P4215" s="82" t="s">
        <v>201</v>
      </c>
      <c r="Q4215" s="82" t="s">
        <v>202</v>
      </c>
      <c r="R4215" t="s">
        <v>131</v>
      </c>
      <c r="S4215" s="83">
        <v>0</v>
      </c>
      <c r="T4215" s="83">
        <v>15.9</v>
      </c>
      <c r="U4215" s="83">
        <v>-15.9</v>
      </c>
      <c r="V4215" s="83">
        <v>0</v>
      </c>
      <c r="W4215" s="83">
        <v>0</v>
      </c>
      <c r="X4215" s="83">
        <v>0.12247434461947879</v>
      </c>
      <c r="Y4215">
        <v>0</v>
      </c>
      <c r="Z4215" s="83">
        <v>-1.59</v>
      </c>
      <c r="AA4215" s="83">
        <v>-1.4675256553805214</v>
      </c>
    </row>
    <row r="4216" spans="1:27" x14ac:dyDescent="0.25">
      <c r="A4216" s="82" t="s">
        <v>1529</v>
      </c>
      <c r="B4216" s="82" t="s">
        <v>1529</v>
      </c>
      <c r="C4216" t="s">
        <v>3390</v>
      </c>
      <c r="D4216" s="82" t="s">
        <v>3391</v>
      </c>
      <c r="E4216" t="s">
        <v>3392</v>
      </c>
      <c r="F4216" s="82" t="s">
        <v>2745</v>
      </c>
      <c r="G4216" t="s">
        <v>2310</v>
      </c>
      <c r="H4216" s="82" t="s">
        <v>3065</v>
      </c>
      <c r="I4216" t="s">
        <v>59</v>
      </c>
      <c r="J4216" s="82" t="s">
        <v>193</v>
      </c>
      <c r="K4216" t="s">
        <v>60</v>
      </c>
      <c r="L4216" t="s">
        <v>61</v>
      </c>
      <c r="M4216" s="82" t="s">
        <v>194</v>
      </c>
      <c r="N4216" t="s">
        <v>347</v>
      </c>
      <c r="O4216" s="82" t="s">
        <v>348</v>
      </c>
      <c r="P4216" s="82" t="s">
        <v>1158</v>
      </c>
      <c r="Q4216" s="82" t="s">
        <v>1159</v>
      </c>
      <c r="R4216" t="s">
        <v>131</v>
      </c>
      <c r="S4216" s="83">
        <v>97.240000000000009</v>
      </c>
      <c r="T4216" s="83">
        <v>96.6</v>
      </c>
      <c r="U4216" s="83">
        <v>0.64000000000001478</v>
      </c>
      <c r="V4216" s="83">
        <v>0</v>
      </c>
      <c r="W4216" s="83">
        <v>0</v>
      </c>
      <c r="X4216" s="83">
        <v>0.74408941448060695</v>
      </c>
      <c r="Y4216">
        <v>0</v>
      </c>
      <c r="Z4216" s="83">
        <v>6.4000000000001833E-2</v>
      </c>
      <c r="AA4216" s="83">
        <v>0.80808941448060878</v>
      </c>
    </row>
    <row r="4217" spans="1:27" x14ac:dyDescent="0.25">
      <c r="A4217" s="82" t="s">
        <v>1529</v>
      </c>
      <c r="B4217" s="82" t="s">
        <v>1529</v>
      </c>
      <c r="C4217" t="s">
        <v>3390</v>
      </c>
      <c r="D4217" s="82" t="s">
        <v>3391</v>
      </c>
      <c r="E4217" t="s">
        <v>3392</v>
      </c>
      <c r="F4217" s="82" t="s">
        <v>2745</v>
      </c>
      <c r="G4217" t="s">
        <v>2310</v>
      </c>
      <c r="H4217" s="82" t="s">
        <v>3065</v>
      </c>
      <c r="I4217" t="s">
        <v>59</v>
      </c>
      <c r="J4217" s="82" t="s">
        <v>193</v>
      </c>
      <c r="K4217" t="s">
        <v>60</v>
      </c>
      <c r="L4217" t="s">
        <v>61</v>
      </c>
      <c r="M4217" s="82" t="s">
        <v>194</v>
      </c>
      <c r="N4217" t="s">
        <v>311</v>
      </c>
      <c r="O4217" s="82" t="s">
        <v>894</v>
      </c>
      <c r="P4217" s="82" t="s">
        <v>895</v>
      </c>
      <c r="Q4217" s="82" t="s">
        <v>896</v>
      </c>
      <c r="R4217" t="s">
        <v>131</v>
      </c>
      <c r="S4217" s="83">
        <v>504</v>
      </c>
      <c r="T4217" s="83">
        <v>186.67</v>
      </c>
      <c r="U4217" s="83">
        <v>317.33000000000004</v>
      </c>
      <c r="V4217" s="83">
        <v>0</v>
      </c>
      <c r="W4217" s="83">
        <v>0</v>
      </c>
      <c r="X4217" s="83">
        <v>1.4378796169885599</v>
      </c>
      <c r="Y4217">
        <v>0</v>
      </c>
      <c r="Z4217" s="83">
        <v>31.733000000000008</v>
      </c>
      <c r="AA4217" s="83">
        <v>33.170879616988572</v>
      </c>
    </row>
    <row r="4218" spans="1:27" x14ac:dyDescent="0.25">
      <c r="A4218" s="82" t="s">
        <v>1529</v>
      </c>
      <c r="B4218" s="82" t="s">
        <v>1529</v>
      </c>
      <c r="C4218" t="s">
        <v>3390</v>
      </c>
      <c r="D4218" s="82" t="s">
        <v>3391</v>
      </c>
      <c r="E4218" t="s">
        <v>3392</v>
      </c>
      <c r="F4218" s="82" t="s">
        <v>2745</v>
      </c>
      <c r="G4218" t="s">
        <v>2310</v>
      </c>
      <c r="H4218" s="82" t="s">
        <v>3065</v>
      </c>
      <c r="I4218" t="s">
        <v>59</v>
      </c>
      <c r="J4218" s="82" t="s">
        <v>193</v>
      </c>
      <c r="K4218" t="s">
        <v>60</v>
      </c>
      <c r="L4218" t="s">
        <v>61</v>
      </c>
      <c r="M4218" s="82" t="s">
        <v>194</v>
      </c>
      <c r="N4218" t="s">
        <v>1916</v>
      </c>
      <c r="O4218" s="82" t="s">
        <v>1495</v>
      </c>
      <c r="P4218" s="82" t="s">
        <v>1923</v>
      </c>
      <c r="Q4218" s="82" t="s">
        <v>1924</v>
      </c>
      <c r="R4218" t="s">
        <v>131</v>
      </c>
      <c r="S4218" s="83">
        <v>62.4</v>
      </c>
      <c r="T4218" s="83">
        <v>33.85</v>
      </c>
      <c r="U4218" s="83">
        <v>28.549999999999997</v>
      </c>
      <c r="V4218" s="83">
        <v>0</v>
      </c>
      <c r="W4218" s="83">
        <v>0</v>
      </c>
      <c r="X4218" s="83">
        <v>0.26073940662700362</v>
      </c>
      <c r="Y4218">
        <v>0</v>
      </c>
      <c r="Z4218" s="83">
        <v>2.855</v>
      </c>
      <c r="AA4218" s="83">
        <v>3.1157394066270037</v>
      </c>
    </row>
    <row r="4219" spans="1:27" x14ac:dyDescent="0.25">
      <c r="A4219" s="82" t="s">
        <v>1529</v>
      </c>
      <c r="B4219" s="82" t="s">
        <v>1529</v>
      </c>
      <c r="C4219" t="s">
        <v>3390</v>
      </c>
      <c r="D4219" s="82" t="s">
        <v>3391</v>
      </c>
      <c r="E4219" t="s">
        <v>3392</v>
      </c>
      <c r="F4219" s="82" t="s">
        <v>2745</v>
      </c>
      <c r="G4219" t="s">
        <v>2310</v>
      </c>
      <c r="H4219" s="82" t="s">
        <v>3065</v>
      </c>
      <c r="I4219" t="s">
        <v>59</v>
      </c>
      <c r="J4219" s="82" t="s">
        <v>193</v>
      </c>
      <c r="K4219" t="s">
        <v>62</v>
      </c>
      <c r="L4219" t="s">
        <v>63</v>
      </c>
      <c r="M4219" s="82" t="s">
        <v>1168</v>
      </c>
      <c r="N4219" t="s">
        <v>1169</v>
      </c>
      <c r="O4219" s="82" t="s">
        <v>1170</v>
      </c>
      <c r="P4219" s="82" t="s">
        <v>1171</v>
      </c>
      <c r="Q4219" s="82" t="s">
        <v>1172</v>
      </c>
      <c r="R4219" t="s">
        <v>131</v>
      </c>
      <c r="S4219" s="83">
        <v>0</v>
      </c>
      <c r="T4219" s="83">
        <v>45.4</v>
      </c>
      <c r="U4219" s="83">
        <v>-45.4</v>
      </c>
      <c r="V4219" s="83">
        <v>0</v>
      </c>
      <c r="W4219" s="83">
        <v>0</v>
      </c>
      <c r="X4219" s="83">
        <v>0.34970661922794571</v>
      </c>
      <c r="Y4219">
        <v>0</v>
      </c>
      <c r="Z4219" s="83">
        <v>-4.54</v>
      </c>
      <c r="AA4219" s="83">
        <v>-4.1902933807720544</v>
      </c>
    </row>
    <row r="4220" spans="1:27" x14ac:dyDescent="0.25">
      <c r="A4220" s="82" t="s">
        <v>1529</v>
      </c>
      <c r="B4220" s="82" t="s">
        <v>1529</v>
      </c>
      <c r="C4220" t="s">
        <v>3390</v>
      </c>
      <c r="D4220" s="82" t="s">
        <v>3391</v>
      </c>
      <c r="E4220" t="s">
        <v>3392</v>
      </c>
      <c r="F4220" s="82" t="s">
        <v>2745</v>
      </c>
      <c r="G4220" t="s">
        <v>2310</v>
      </c>
      <c r="H4220" s="82" t="s">
        <v>3065</v>
      </c>
      <c r="I4220" t="s">
        <v>59</v>
      </c>
      <c r="J4220" s="82" t="s">
        <v>193</v>
      </c>
      <c r="K4220" t="s">
        <v>62</v>
      </c>
      <c r="L4220" t="s">
        <v>63</v>
      </c>
      <c r="M4220" s="82" t="s">
        <v>660</v>
      </c>
      <c r="N4220" t="s">
        <v>661</v>
      </c>
      <c r="O4220" s="82" t="s">
        <v>662</v>
      </c>
      <c r="P4220" s="82" t="s">
        <v>663</v>
      </c>
      <c r="Q4220" s="82" t="s">
        <v>664</v>
      </c>
      <c r="R4220" t="s">
        <v>131</v>
      </c>
      <c r="S4220" s="83">
        <v>3858.3699999999994</v>
      </c>
      <c r="T4220" s="83">
        <v>2029.5</v>
      </c>
      <c r="U4220" s="83">
        <v>1828.8699999999994</v>
      </c>
      <c r="V4220" s="83">
        <v>0</v>
      </c>
      <c r="W4220" s="83">
        <v>0</v>
      </c>
      <c r="X4220" s="83">
        <v>15.632810214165547</v>
      </c>
      <c r="Y4220">
        <v>0</v>
      </c>
      <c r="Z4220" s="83">
        <v>182.887</v>
      </c>
      <c r="AA4220" s="83">
        <v>198.51981021416552</v>
      </c>
    </row>
    <row r="4221" spans="1:27" x14ac:dyDescent="0.25">
      <c r="A4221" s="82" t="s">
        <v>1529</v>
      </c>
      <c r="B4221" s="82" t="s">
        <v>1529</v>
      </c>
      <c r="C4221" t="s">
        <v>3390</v>
      </c>
      <c r="D4221" s="82" t="s">
        <v>3391</v>
      </c>
      <c r="E4221" t="s">
        <v>3392</v>
      </c>
      <c r="F4221" s="82" t="s">
        <v>2745</v>
      </c>
      <c r="G4221" t="s">
        <v>2310</v>
      </c>
      <c r="H4221" s="82" t="s">
        <v>3065</v>
      </c>
      <c r="I4221" t="s">
        <v>59</v>
      </c>
      <c r="J4221" s="82" t="s">
        <v>193</v>
      </c>
      <c r="K4221" t="s">
        <v>62</v>
      </c>
      <c r="L4221" t="s">
        <v>63</v>
      </c>
      <c r="M4221" s="82" t="s">
        <v>660</v>
      </c>
      <c r="N4221" t="s">
        <v>661</v>
      </c>
      <c r="O4221" s="82" t="s">
        <v>662</v>
      </c>
      <c r="P4221" s="82" t="s">
        <v>1166</v>
      </c>
      <c r="Q4221" s="82" t="s">
        <v>1167</v>
      </c>
      <c r="R4221" t="s">
        <v>131</v>
      </c>
      <c r="S4221" s="83">
        <v>0</v>
      </c>
      <c r="T4221" s="83">
        <v>270</v>
      </c>
      <c r="U4221" s="83">
        <v>-270</v>
      </c>
      <c r="V4221" s="83">
        <v>0</v>
      </c>
      <c r="W4221" s="83">
        <v>0</v>
      </c>
      <c r="X4221" s="83">
        <v>2.0797530218402058</v>
      </c>
      <c r="Y4221">
        <v>0</v>
      </c>
      <c r="Z4221" s="83">
        <v>-27</v>
      </c>
      <c r="AA4221" s="83">
        <v>-24.920246978159796</v>
      </c>
    </row>
    <row r="4222" spans="1:27" x14ac:dyDescent="0.25">
      <c r="A4222" s="82" t="s">
        <v>1529</v>
      </c>
      <c r="B4222" s="82" t="s">
        <v>1529</v>
      </c>
      <c r="C4222" t="s">
        <v>3390</v>
      </c>
      <c r="D4222" s="82" t="s">
        <v>3391</v>
      </c>
      <c r="E4222" t="s">
        <v>3392</v>
      </c>
      <c r="F4222" s="82" t="s">
        <v>2745</v>
      </c>
      <c r="G4222" t="s">
        <v>2310</v>
      </c>
      <c r="H4222" s="82" t="s">
        <v>3065</v>
      </c>
      <c r="I4222" t="s">
        <v>59</v>
      </c>
      <c r="J4222" s="82" t="s">
        <v>193</v>
      </c>
      <c r="K4222" t="s">
        <v>64</v>
      </c>
      <c r="L4222" t="s">
        <v>65</v>
      </c>
      <c r="M4222" s="82" t="s">
        <v>499</v>
      </c>
      <c r="N4222" t="s">
        <v>500</v>
      </c>
      <c r="O4222" s="82" t="s">
        <v>501</v>
      </c>
      <c r="P4222" s="82" t="s">
        <v>2765</v>
      </c>
      <c r="Q4222" s="82" t="s">
        <v>2766</v>
      </c>
      <c r="R4222" t="s">
        <v>131</v>
      </c>
      <c r="S4222" s="83">
        <v>0</v>
      </c>
      <c r="T4222" s="83">
        <v>322</v>
      </c>
      <c r="U4222" s="83">
        <v>-322</v>
      </c>
      <c r="V4222" s="83">
        <v>0</v>
      </c>
      <c r="W4222" s="83">
        <v>0</v>
      </c>
      <c r="X4222" s="83">
        <v>2.4802980482686898</v>
      </c>
      <c r="Y4222">
        <v>0</v>
      </c>
      <c r="Z4222" s="83">
        <v>-32.200000000000003</v>
      </c>
      <c r="AA4222" s="83">
        <v>-29.719701951731313</v>
      </c>
    </row>
    <row r="4223" spans="1:27" x14ac:dyDescent="0.25">
      <c r="A4223" s="82" t="s">
        <v>1529</v>
      </c>
      <c r="B4223" s="82" t="s">
        <v>1529</v>
      </c>
      <c r="C4223" t="s">
        <v>3390</v>
      </c>
      <c r="D4223" s="82" t="s">
        <v>3391</v>
      </c>
      <c r="E4223" t="s">
        <v>3392</v>
      </c>
      <c r="F4223" s="82" t="s">
        <v>2745</v>
      </c>
      <c r="G4223" t="s">
        <v>2310</v>
      </c>
      <c r="H4223" s="82" t="s">
        <v>3065</v>
      </c>
      <c r="I4223" t="s">
        <v>44</v>
      </c>
      <c r="J4223" s="82" t="s">
        <v>45</v>
      </c>
      <c r="K4223" t="s">
        <v>46</v>
      </c>
      <c r="L4223" t="s">
        <v>47</v>
      </c>
      <c r="M4223" s="82" t="s">
        <v>506</v>
      </c>
      <c r="N4223" t="s">
        <v>926</v>
      </c>
      <c r="O4223" s="82" t="s">
        <v>818</v>
      </c>
      <c r="P4223" s="82" t="s">
        <v>970</v>
      </c>
      <c r="Q4223" s="82" t="s">
        <v>971</v>
      </c>
      <c r="R4223" t="s">
        <v>131</v>
      </c>
      <c r="S4223" s="83">
        <v>14.8</v>
      </c>
      <c r="T4223" s="83">
        <v>0</v>
      </c>
      <c r="U4223" s="83">
        <v>14.8</v>
      </c>
      <c r="V4223" s="83">
        <v>0</v>
      </c>
      <c r="W4223" s="83">
        <v>0</v>
      </c>
      <c r="X4223" s="83">
        <v>0</v>
      </c>
      <c r="Y4223">
        <v>0</v>
      </c>
      <c r="Z4223" s="83">
        <v>1.4800000000000002</v>
      </c>
      <c r="AA4223" s="83">
        <v>1.4800000000000002</v>
      </c>
    </row>
    <row r="4224" spans="1:27" x14ac:dyDescent="0.25">
      <c r="A4224" s="82" t="s">
        <v>1529</v>
      </c>
      <c r="B4224" s="82" t="s">
        <v>1529</v>
      </c>
      <c r="C4224" t="s">
        <v>3390</v>
      </c>
      <c r="D4224" s="82" t="s">
        <v>3391</v>
      </c>
      <c r="E4224" t="s">
        <v>3392</v>
      </c>
      <c r="F4224" s="82" t="s">
        <v>2745</v>
      </c>
      <c r="G4224" t="s">
        <v>2310</v>
      </c>
      <c r="H4224" s="82" t="s">
        <v>3065</v>
      </c>
      <c r="I4224" t="s">
        <v>44</v>
      </c>
      <c r="J4224" s="82" t="s">
        <v>45</v>
      </c>
      <c r="K4224" t="s">
        <v>46</v>
      </c>
      <c r="L4224" t="s">
        <v>47</v>
      </c>
      <c r="M4224" s="82" t="s">
        <v>506</v>
      </c>
      <c r="N4224" t="s">
        <v>926</v>
      </c>
      <c r="O4224" s="82" t="s">
        <v>818</v>
      </c>
      <c r="P4224" s="82" t="s">
        <v>927</v>
      </c>
      <c r="Q4224" s="82" t="s">
        <v>928</v>
      </c>
      <c r="R4224" t="s">
        <v>131</v>
      </c>
      <c r="S4224" s="83">
        <v>33.799999999999997</v>
      </c>
      <c r="T4224" s="83">
        <v>0</v>
      </c>
      <c r="U4224" s="83">
        <v>33.799999999999997</v>
      </c>
      <c r="V4224" s="83">
        <v>0</v>
      </c>
      <c r="W4224" s="83">
        <v>0</v>
      </c>
      <c r="X4224" s="83">
        <v>0</v>
      </c>
      <c r="Y4224">
        <v>0</v>
      </c>
      <c r="Z4224" s="83">
        <v>3.38</v>
      </c>
      <c r="AA4224" s="83">
        <v>3.38</v>
      </c>
    </row>
    <row r="4225" spans="1:27" x14ac:dyDescent="0.25">
      <c r="A4225" s="82" t="s">
        <v>1529</v>
      </c>
      <c r="B4225" s="82" t="s">
        <v>1529</v>
      </c>
      <c r="C4225" t="s">
        <v>3390</v>
      </c>
      <c r="D4225" s="82" t="s">
        <v>3391</v>
      </c>
      <c r="E4225" t="s">
        <v>3392</v>
      </c>
      <c r="F4225" s="82" t="s">
        <v>2745</v>
      </c>
      <c r="G4225" t="s">
        <v>2310</v>
      </c>
      <c r="H4225" s="82" t="s">
        <v>3065</v>
      </c>
      <c r="I4225" t="s">
        <v>44</v>
      </c>
      <c r="J4225" s="82" t="s">
        <v>45</v>
      </c>
      <c r="K4225" t="s">
        <v>46</v>
      </c>
      <c r="L4225" t="s">
        <v>47</v>
      </c>
      <c r="M4225" s="82" t="s">
        <v>506</v>
      </c>
      <c r="N4225" t="s">
        <v>926</v>
      </c>
      <c r="O4225" s="82" t="s">
        <v>818</v>
      </c>
      <c r="P4225" s="82" t="s">
        <v>2336</v>
      </c>
      <c r="Q4225" s="82" t="s">
        <v>2337</v>
      </c>
      <c r="R4225" t="s">
        <v>131</v>
      </c>
      <c r="S4225" s="83">
        <v>76.52</v>
      </c>
      <c r="T4225" s="83">
        <v>153.04</v>
      </c>
      <c r="U4225" s="83">
        <v>-76.52</v>
      </c>
      <c r="V4225" s="83">
        <v>0</v>
      </c>
      <c r="W4225" s="83">
        <v>0</v>
      </c>
      <c r="X4225" s="83">
        <v>1.1788348239349078</v>
      </c>
      <c r="Y4225">
        <v>0</v>
      </c>
      <c r="Z4225" s="83">
        <v>-7.6520000000000001</v>
      </c>
      <c r="AA4225" s="83">
        <v>-6.4731651760650921</v>
      </c>
    </row>
    <row r="4226" spans="1:27" x14ac:dyDescent="0.25">
      <c r="A4226" s="82" t="s">
        <v>1529</v>
      </c>
      <c r="B4226" s="82" t="s">
        <v>1529</v>
      </c>
      <c r="C4226" t="s">
        <v>3390</v>
      </c>
      <c r="D4226" s="82" t="s">
        <v>3391</v>
      </c>
      <c r="E4226" t="s">
        <v>3392</v>
      </c>
      <c r="F4226" s="82" t="s">
        <v>2745</v>
      </c>
      <c r="G4226" t="s">
        <v>2310</v>
      </c>
      <c r="H4226" s="82" t="s">
        <v>3065</v>
      </c>
      <c r="I4226" t="s">
        <v>44</v>
      </c>
      <c r="J4226" s="82" t="s">
        <v>45</v>
      </c>
      <c r="K4226" t="s">
        <v>46</v>
      </c>
      <c r="L4226" t="s">
        <v>47</v>
      </c>
      <c r="M4226" s="82" t="s">
        <v>320</v>
      </c>
      <c r="N4226" t="s">
        <v>1074</v>
      </c>
      <c r="O4226" s="82" t="s">
        <v>1208</v>
      </c>
      <c r="P4226" s="82" t="s">
        <v>2572</v>
      </c>
      <c r="Q4226" s="82" t="s">
        <v>2573</v>
      </c>
      <c r="R4226" t="s">
        <v>131</v>
      </c>
      <c r="S4226" s="83">
        <v>335.4</v>
      </c>
      <c r="T4226" s="83">
        <v>0</v>
      </c>
      <c r="U4226" s="83">
        <v>335.4</v>
      </c>
      <c r="V4226" s="83">
        <v>0</v>
      </c>
      <c r="W4226" s="83">
        <v>0</v>
      </c>
      <c r="X4226" s="83">
        <v>0</v>
      </c>
      <c r="Y4226">
        <v>0</v>
      </c>
      <c r="Z4226" s="83">
        <v>33.54</v>
      </c>
      <c r="AA4226" s="83">
        <v>33.54</v>
      </c>
    </row>
    <row r="4227" spans="1:27" x14ac:dyDescent="0.25">
      <c r="A4227" s="82" t="s">
        <v>1529</v>
      </c>
      <c r="B4227" s="82" t="s">
        <v>1529</v>
      </c>
      <c r="C4227" t="s">
        <v>3390</v>
      </c>
      <c r="D4227" s="82" t="s">
        <v>3391</v>
      </c>
      <c r="E4227" t="s">
        <v>3392</v>
      </c>
      <c r="F4227" s="82" t="s">
        <v>2745</v>
      </c>
      <c r="G4227" t="s">
        <v>2310</v>
      </c>
      <c r="H4227" s="82" t="s">
        <v>3065</v>
      </c>
      <c r="I4227" t="s">
        <v>44</v>
      </c>
      <c r="J4227" s="82" t="s">
        <v>45</v>
      </c>
      <c r="K4227" t="s">
        <v>46</v>
      </c>
      <c r="L4227" t="s">
        <v>47</v>
      </c>
      <c r="M4227" s="82" t="s">
        <v>320</v>
      </c>
      <c r="N4227" t="s">
        <v>800</v>
      </c>
      <c r="O4227" s="82" t="s">
        <v>801</v>
      </c>
      <c r="P4227" s="82" t="s">
        <v>1082</v>
      </c>
      <c r="Q4227" s="82" t="s">
        <v>1083</v>
      </c>
      <c r="R4227" t="s">
        <v>131</v>
      </c>
      <c r="S4227" s="83">
        <v>0</v>
      </c>
      <c r="T4227" s="83">
        <v>180</v>
      </c>
      <c r="U4227" s="83">
        <v>-180</v>
      </c>
      <c r="V4227" s="83">
        <v>0</v>
      </c>
      <c r="W4227" s="83">
        <v>0</v>
      </c>
      <c r="X4227" s="83">
        <v>1.386502014560137</v>
      </c>
      <c r="Y4227">
        <v>0</v>
      </c>
      <c r="Z4227" s="83">
        <v>-18</v>
      </c>
      <c r="AA4227" s="83">
        <v>-16.613497985439864</v>
      </c>
    </row>
    <row r="4228" spans="1:27" x14ac:dyDescent="0.25">
      <c r="A4228" s="82" t="s">
        <v>1529</v>
      </c>
      <c r="B4228" s="82" t="s">
        <v>1529</v>
      </c>
      <c r="C4228" t="s">
        <v>3390</v>
      </c>
      <c r="D4228" s="82" t="s">
        <v>3391</v>
      </c>
      <c r="E4228" t="s">
        <v>3392</v>
      </c>
      <c r="F4228" s="82" t="s">
        <v>2745</v>
      </c>
      <c r="G4228" t="s">
        <v>2310</v>
      </c>
      <c r="H4228" s="82" t="s">
        <v>3065</v>
      </c>
      <c r="I4228" t="s">
        <v>44</v>
      </c>
      <c r="J4228" s="82" t="s">
        <v>45</v>
      </c>
      <c r="K4228" t="s">
        <v>98</v>
      </c>
      <c r="L4228" t="s">
        <v>99</v>
      </c>
      <c r="M4228" s="82" t="s">
        <v>396</v>
      </c>
      <c r="N4228" t="s">
        <v>1221</v>
      </c>
      <c r="O4228" s="82" t="s">
        <v>1221</v>
      </c>
      <c r="P4228" s="82" t="s">
        <v>2709</v>
      </c>
      <c r="Q4228" s="82" t="s">
        <v>2710</v>
      </c>
      <c r="R4228" t="s">
        <v>131</v>
      </c>
      <c r="S4228" s="83">
        <v>1277</v>
      </c>
      <c r="T4228" s="83">
        <v>1328</v>
      </c>
      <c r="U4228" s="83">
        <v>-51</v>
      </c>
      <c r="V4228" s="83">
        <v>0</v>
      </c>
      <c r="W4228" s="83">
        <v>0</v>
      </c>
      <c r="X4228" s="83">
        <v>10.229303751865901</v>
      </c>
      <c r="Y4228">
        <v>0</v>
      </c>
      <c r="Z4228" s="83">
        <v>-5.0999999999999943</v>
      </c>
      <c r="AA4228" s="83">
        <v>5.1293037518658977</v>
      </c>
    </row>
    <row r="4229" spans="1:27" x14ac:dyDescent="0.25">
      <c r="A4229" s="82" t="s">
        <v>1529</v>
      </c>
      <c r="B4229" s="82" t="s">
        <v>1529</v>
      </c>
      <c r="C4229" t="s">
        <v>3390</v>
      </c>
      <c r="D4229" s="82" t="s">
        <v>3391</v>
      </c>
      <c r="E4229" t="s">
        <v>3392</v>
      </c>
      <c r="F4229" s="82" t="s">
        <v>2745</v>
      </c>
      <c r="G4229" t="s">
        <v>2310</v>
      </c>
      <c r="H4229" s="82" t="s">
        <v>3065</v>
      </c>
      <c r="I4229" t="s">
        <v>44</v>
      </c>
      <c r="J4229" s="82" t="s">
        <v>45</v>
      </c>
      <c r="K4229" t="s">
        <v>98</v>
      </c>
      <c r="L4229" t="s">
        <v>99</v>
      </c>
      <c r="M4229" s="82" t="s">
        <v>396</v>
      </c>
      <c r="N4229" t="s">
        <v>1221</v>
      </c>
      <c r="O4229" s="82" t="s">
        <v>1221</v>
      </c>
      <c r="P4229" s="82" t="s">
        <v>3395</v>
      </c>
      <c r="Q4229" s="82" t="s">
        <v>3396</v>
      </c>
      <c r="R4229" t="s">
        <v>131</v>
      </c>
      <c r="S4229" s="83">
        <v>1277</v>
      </c>
      <c r="T4229" s="83">
        <v>1328</v>
      </c>
      <c r="U4229" s="83">
        <v>-51</v>
      </c>
      <c r="V4229" s="83">
        <v>0</v>
      </c>
      <c r="W4229" s="83">
        <v>0</v>
      </c>
      <c r="X4229" s="83">
        <v>10.229303751865901</v>
      </c>
      <c r="Y4229">
        <v>0</v>
      </c>
      <c r="Z4229" s="83">
        <v>-5.0999999999999943</v>
      </c>
      <c r="AA4229" s="83">
        <v>5.1293037518658977</v>
      </c>
    </row>
    <row r="4230" spans="1:27" x14ac:dyDescent="0.25">
      <c r="A4230" s="82" t="s">
        <v>1529</v>
      </c>
      <c r="B4230" s="82" t="s">
        <v>1529</v>
      </c>
      <c r="C4230" t="s">
        <v>3390</v>
      </c>
      <c r="D4230" s="82" t="s">
        <v>3391</v>
      </c>
      <c r="E4230" t="s">
        <v>3392</v>
      </c>
      <c r="F4230" s="82" t="s">
        <v>2745</v>
      </c>
      <c r="G4230" t="s">
        <v>2310</v>
      </c>
      <c r="H4230" s="82" t="s">
        <v>3065</v>
      </c>
      <c r="I4230" t="s">
        <v>44</v>
      </c>
      <c r="J4230" s="82" t="s">
        <v>45</v>
      </c>
      <c r="K4230" t="s">
        <v>100</v>
      </c>
      <c r="L4230" t="s">
        <v>101</v>
      </c>
      <c r="M4230" s="82" t="s">
        <v>401</v>
      </c>
      <c r="N4230" t="s">
        <v>402</v>
      </c>
      <c r="O4230" s="82" t="s">
        <v>1240</v>
      </c>
      <c r="P4230" s="82" t="s">
        <v>3393</v>
      </c>
      <c r="Q4230" s="82" t="s">
        <v>3394</v>
      </c>
      <c r="R4230" t="s">
        <v>131</v>
      </c>
      <c r="S4230" s="83">
        <v>117.78</v>
      </c>
      <c r="T4230" s="83">
        <v>105.60000000000001</v>
      </c>
      <c r="U4230" s="83">
        <v>12.179999999999993</v>
      </c>
      <c r="V4230" s="83">
        <v>0</v>
      </c>
      <c r="W4230" s="83">
        <v>0</v>
      </c>
      <c r="X4230" s="83">
        <v>0.81341451520861385</v>
      </c>
      <c r="Y4230">
        <v>0</v>
      </c>
      <c r="Z4230" s="83">
        <v>1.2179999999999982</v>
      </c>
      <c r="AA4230" s="83">
        <v>2.0314145152086116</v>
      </c>
    </row>
    <row r="4231" spans="1:27" x14ac:dyDescent="0.25">
      <c r="A4231" s="82" t="s">
        <v>1529</v>
      </c>
      <c r="B4231" s="82" t="s">
        <v>1529</v>
      </c>
      <c r="C4231" t="s">
        <v>3390</v>
      </c>
      <c r="D4231" s="82" t="s">
        <v>3391</v>
      </c>
      <c r="E4231" t="s">
        <v>3392</v>
      </c>
      <c r="F4231" s="82" t="s">
        <v>2745</v>
      </c>
      <c r="G4231" t="s">
        <v>2310</v>
      </c>
      <c r="H4231" s="82" t="s">
        <v>3065</v>
      </c>
      <c r="I4231" t="s">
        <v>44</v>
      </c>
      <c r="J4231" s="82" t="s">
        <v>45</v>
      </c>
      <c r="K4231" t="s">
        <v>100</v>
      </c>
      <c r="L4231" t="s">
        <v>101</v>
      </c>
      <c r="M4231" s="82" t="s">
        <v>401</v>
      </c>
      <c r="N4231" t="s">
        <v>839</v>
      </c>
      <c r="O4231" s="82" t="s">
        <v>403</v>
      </c>
      <c r="P4231" s="82" t="s">
        <v>936</v>
      </c>
      <c r="Q4231" s="82" t="s">
        <v>937</v>
      </c>
      <c r="R4231" t="s">
        <v>131</v>
      </c>
      <c r="S4231" s="83">
        <v>147.56</v>
      </c>
      <c r="T4231" s="83">
        <v>72.09</v>
      </c>
      <c r="U4231" s="83">
        <v>75.47</v>
      </c>
      <c r="V4231" s="83">
        <v>0</v>
      </c>
      <c r="W4231" s="83">
        <v>0</v>
      </c>
      <c r="X4231" s="83">
        <v>0.55529405683133493</v>
      </c>
      <c r="Y4231">
        <v>0</v>
      </c>
      <c r="Z4231" s="83">
        <v>7.5470000000000006</v>
      </c>
      <c r="AA4231" s="83">
        <v>8.1022940568313366</v>
      </c>
    </row>
    <row r="4232" spans="1:27" x14ac:dyDescent="0.25">
      <c r="A4232" s="82" t="s">
        <v>1529</v>
      </c>
      <c r="B4232" s="82" t="s">
        <v>1529</v>
      </c>
      <c r="C4232" t="s">
        <v>3390</v>
      </c>
      <c r="D4232" s="82" t="s">
        <v>3391</v>
      </c>
      <c r="E4232" t="s">
        <v>3392</v>
      </c>
      <c r="F4232" s="82" t="s">
        <v>2745</v>
      </c>
      <c r="G4232" t="s">
        <v>2310</v>
      </c>
      <c r="H4232" s="82" t="s">
        <v>3065</v>
      </c>
      <c r="I4232" t="s">
        <v>44</v>
      </c>
      <c r="J4232" s="82" t="s">
        <v>45</v>
      </c>
      <c r="K4232" t="s">
        <v>102</v>
      </c>
      <c r="L4232" t="s">
        <v>103</v>
      </c>
      <c r="M4232" s="82" t="s">
        <v>516</v>
      </c>
      <c r="N4232" t="s">
        <v>517</v>
      </c>
      <c r="O4232" s="82" t="s">
        <v>518</v>
      </c>
      <c r="P4232" s="82" t="s">
        <v>519</v>
      </c>
      <c r="Q4232" s="82" t="s">
        <v>520</v>
      </c>
      <c r="R4232" t="s">
        <v>131</v>
      </c>
      <c r="S4232" s="83">
        <v>24.84</v>
      </c>
      <c r="T4232" s="83">
        <v>0</v>
      </c>
      <c r="U4232" s="83">
        <v>24.84</v>
      </c>
      <c r="V4232" s="83">
        <v>0</v>
      </c>
      <c r="W4232" s="83">
        <v>0</v>
      </c>
      <c r="X4232" s="83">
        <v>0</v>
      </c>
      <c r="Y4232">
        <v>0</v>
      </c>
      <c r="Z4232" s="83">
        <v>2.484</v>
      </c>
      <c r="AA4232" s="83">
        <v>2.484</v>
      </c>
    </row>
    <row r="4233" spans="1:27" x14ac:dyDescent="0.25">
      <c r="A4233" s="82" t="s">
        <v>1529</v>
      </c>
      <c r="B4233" s="82" t="s">
        <v>1529</v>
      </c>
      <c r="C4233" t="s">
        <v>3397</v>
      </c>
      <c r="D4233" s="82" t="s">
        <v>3398</v>
      </c>
      <c r="E4233" t="s">
        <v>3399</v>
      </c>
      <c r="F4233" s="82" t="s">
        <v>2745</v>
      </c>
      <c r="G4233" t="s">
        <v>2310</v>
      </c>
      <c r="H4233" s="82" t="s">
        <v>3065</v>
      </c>
      <c r="I4233" t="s">
        <v>59</v>
      </c>
      <c r="J4233" s="82" t="s">
        <v>127</v>
      </c>
      <c r="K4233" t="s">
        <v>75</v>
      </c>
      <c r="L4233" t="s">
        <v>76</v>
      </c>
      <c r="M4233" s="82" t="s">
        <v>133</v>
      </c>
      <c r="N4233" t="s">
        <v>149</v>
      </c>
      <c r="O4233" s="82" t="s">
        <v>150</v>
      </c>
      <c r="P4233" s="82" t="s">
        <v>376</v>
      </c>
      <c r="Q4233" s="82" t="s">
        <v>377</v>
      </c>
      <c r="R4233" t="s">
        <v>131</v>
      </c>
      <c r="S4233" s="83">
        <v>298.8</v>
      </c>
      <c r="T4233" s="83">
        <v>49.3</v>
      </c>
      <c r="U4233" s="83">
        <v>249.5</v>
      </c>
      <c r="V4233" s="83">
        <v>0</v>
      </c>
      <c r="W4233" s="83">
        <v>0</v>
      </c>
      <c r="X4233" s="83">
        <v>0.37974749621008203</v>
      </c>
      <c r="Y4233">
        <v>0</v>
      </c>
      <c r="Z4233" s="83">
        <v>24.950000000000003</v>
      </c>
      <c r="AA4233" s="83">
        <v>25.329747496210086</v>
      </c>
    </row>
    <row r="4234" spans="1:27" x14ac:dyDescent="0.25">
      <c r="A4234" s="82" t="s">
        <v>1529</v>
      </c>
      <c r="B4234" s="82" t="s">
        <v>1529</v>
      </c>
      <c r="C4234" t="s">
        <v>3397</v>
      </c>
      <c r="D4234" s="82" t="s">
        <v>3398</v>
      </c>
      <c r="E4234" t="s">
        <v>3399</v>
      </c>
      <c r="F4234" s="82" t="s">
        <v>2745</v>
      </c>
      <c r="G4234" t="s">
        <v>2310</v>
      </c>
      <c r="H4234" s="82" t="s">
        <v>3065</v>
      </c>
      <c r="I4234" t="s">
        <v>59</v>
      </c>
      <c r="J4234" s="82" t="s">
        <v>127</v>
      </c>
      <c r="K4234" t="s">
        <v>75</v>
      </c>
      <c r="L4234" t="s">
        <v>76</v>
      </c>
      <c r="M4234" s="82" t="s">
        <v>133</v>
      </c>
      <c r="N4234" t="s">
        <v>149</v>
      </c>
      <c r="O4234" s="82" t="s">
        <v>150</v>
      </c>
      <c r="P4234" s="82" t="s">
        <v>307</v>
      </c>
      <c r="Q4234" s="82" t="s">
        <v>308</v>
      </c>
      <c r="R4234" t="s">
        <v>131</v>
      </c>
      <c r="S4234" s="83">
        <v>191.10000000000002</v>
      </c>
      <c r="T4234" s="83">
        <v>216.72000000000003</v>
      </c>
      <c r="U4234" s="83">
        <v>-25.620000000000005</v>
      </c>
      <c r="V4234" s="83">
        <v>0</v>
      </c>
      <c r="W4234" s="83">
        <v>0</v>
      </c>
      <c r="X4234" s="83">
        <v>1.6693484255304054</v>
      </c>
      <c r="Y4234">
        <v>0</v>
      </c>
      <c r="Z4234" s="83">
        <v>-2.5620000000000012</v>
      </c>
      <c r="AA4234" s="83">
        <v>-0.8926515744695962</v>
      </c>
    </row>
    <row r="4235" spans="1:27" x14ac:dyDescent="0.25">
      <c r="A4235" s="82" t="s">
        <v>1529</v>
      </c>
      <c r="B4235" s="82" t="s">
        <v>1529</v>
      </c>
      <c r="C4235" t="s">
        <v>3397</v>
      </c>
      <c r="D4235" s="82" t="s">
        <v>3398</v>
      </c>
      <c r="E4235" t="s">
        <v>3399</v>
      </c>
      <c r="F4235" s="82" t="s">
        <v>2745</v>
      </c>
      <c r="G4235" t="s">
        <v>2310</v>
      </c>
      <c r="H4235" s="82" t="s">
        <v>3065</v>
      </c>
      <c r="I4235" t="s">
        <v>59</v>
      </c>
      <c r="J4235" s="82" t="s">
        <v>193</v>
      </c>
      <c r="K4235" t="s">
        <v>60</v>
      </c>
      <c r="L4235" t="s">
        <v>61</v>
      </c>
      <c r="M4235" s="82" t="s">
        <v>194</v>
      </c>
      <c r="N4235" t="s">
        <v>656</v>
      </c>
      <c r="O4235" s="82" t="s">
        <v>657</v>
      </c>
      <c r="P4235" s="82" t="s">
        <v>1150</v>
      </c>
      <c r="Q4235" s="82" t="s">
        <v>1151</v>
      </c>
      <c r="R4235" t="s">
        <v>131</v>
      </c>
      <c r="S4235" s="83">
        <v>49.56</v>
      </c>
      <c r="T4235" s="83">
        <v>25.04</v>
      </c>
      <c r="U4235" s="83">
        <v>24.520000000000003</v>
      </c>
      <c r="V4235" s="83">
        <v>0</v>
      </c>
      <c r="W4235" s="83">
        <v>0</v>
      </c>
      <c r="X4235" s="83">
        <v>0.19287783580325463</v>
      </c>
      <c r="Y4235">
        <v>0</v>
      </c>
      <c r="Z4235" s="83">
        <v>2.4520000000000004</v>
      </c>
      <c r="AA4235" s="83">
        <v>2.6448778358032552</v>
      </c>
    </row>
    <row r="4236" spans="1:27" x14ac:dyDescent="0.25">
      <c r="A4236" s="82" t="s">
        <v>1529</v>
      </c>
      <c r="B4236" s="82" t="s">
        <v>1529</v>
      </c>
      <c r="C4236" t="s">
        <v>3397</v>
      </c>
      <c r="D4236" s="82" t="s">
        <v>3398</v>
      </c>
      <c r="E4236" t="s">
        <v>3399</v>
      </c>
      <c r="F4236" s="82" t="s">
        <v>2745</v>
      </c>
      <c r="G4236" t="s">
        <v>2310</v>
      </c>
      <c r="H4236" s="82" t="s">
        <v>3065</v>
      </c>
      <c r="I4236" t="s">
        <v>59</v>
      </c>
      <c r="J4236" s="82" t="s">
        <v>193</v>
      </c>
      <c r="K4236" t="s">
        <v>60</v>
      </c>
      <c r="L4236" t="s">
        <v>61</v>
      </c>
      <c r="M4236" s="82" t="s">
        <v>194</v>
      </c>
      <c r="N4236" t="s">
        <v>656</v>
      </c>
      <c r="O4236" s="82" t="s">
        <v>657</v>
      </c>
      <c r="P4236" s="82" t="s">
        <v>1019</v>
      </c>
      <c r="Q4236" s="82" t="s">
        <v>1020</v>
      </c>
      <c r="R4236" t="s">
        <v>131</v>
      </c>
      <c r="S4236" s="83">
        <v>0</v>
      </c>
      <c r="T4236" s="83">
        <v>0</v>
      </c>
      <c r="U4236" s="83">
        <v>0</v>
      </c>
      <c r="V4236" s="83">
        <v>0</v>
      </c>
      <c r="W4236" s="83">
        <v>0</v>
      </c>
      <c r="X4236" s="83">
        <v>0</v>
      </c>
      <c r="Y4236">
        <v>0</v>
      </c>
      <c r="Z4236" s="83">
        <v>0</v>
      </c>
      <c r="AA4236" s="83">
        <v>0</v>
      </c>
    </row>
    <row r="4237" spans="1:27" x14ac:dyDescent="0.25">
      <c r="A4237" s="82" t="s">
        <v>1529</v>
      </c>
      <c r="B4237" s="82" t="s">
        <v>1529</v>
      </c>
      <c r="C4237" t="s">
        <v>3397</v>
      </c>
      <c r="D4237" s="82" t="s">
        <v>3398</v>
      </c>
      <c r="E4237" t="s">
        <v>3399</v>
      </c>
      <c r="F4237" s="82" t="s">
        <v>2745</v>
      </c>
      <c r="G4237" t="s">
        <v>2310</v>
      </c>
      <c r="H4237" s="82" t="s">
        <v>3065</v>
      </c>
      <c r="I4237" t="s">
        <v>59</v>
      </c>
      <c r="J4237" s="82" t="s">
        <v>193</v>
      </c>
      <c r="K4237" t="s">
        <v>60</v>
      </c>
      <c r="L4237" t="s">
        <v>61</v>
      </c>
      <c r="M4237" s="82" t="s">
        <v>194</v>
      </c>
      <c r="N4237" t="s">
        <v>750</v>
      </c>
      <c r="O4237" s="82" t="s">
        <v>751</v>
      </c>
      <c r="P4237" s="82" t="s">
        <v>892</v>
      </c>
      <c r="Q4237" s="82" t="s">
        <v>893</v>
      </c>
      <c r="R4237" t="s">
        <v>131</v>
      </c>
      <c r="S4237" s="83">
        <v>110.64</v>
      </c>
      <c r="T4237" s="83">
        <v>161.28</v>
      </c>
      <c r="U4237" s="83">
        <v>-50.64</v>
      </c>
      <c r="V4237" s="83">
        <v>0</v>
      </c>
      <c r="W4237" s="83">
        <v>0</v>
      </c>
      <c r="X4237" s="83">
        <v>1.2423058050458831</v>
      </c>
      <c r="Y4237">
        <v>0</v>
      </c>
      <c r="Z4237" s="83">
        <v>-5.0640000000000001</v>
      </c>
      <c r="AA4237" s="83">
        <v>-3.8216941949541177</v>
      </c>
    </row>
    <row r="4238" spans="1:27" x14ac:dyDescent="0.25">
      <c r="A4238" s="82" t="s">
        <v>1529</v>
      </c>
      <c r="B4238" s="82" t="s">
        <v>1529</v>
      </c>
      <c r="C4238" t="s">
        <v>3397</v>
      </c>
      <c r="D4238" s="82" t="s">
        <v>3398</v>
      </c>
      <c r="E4238" t="s">
        <v>3399</v>
      </c>
      <c r="F4238" s="82" t="s">
        <v>2745</v>
      </c>
      <c r="G4238" t="s">
        <v>2310</v>
      </c>
      <c r="H4238" s="82" t="s">
        <v>3065</v>
      </c>
      <c r="I4238" t="s">
        <v>59</v>
      </c>
      <c r="J4238" s="82" t="s">
        <v>193</v>
      </c>
      <c r="K4238" t="s">
        <v>60</v>
      </c>
      <c r="L4238" t="s">
        <v>61</v>
      </c>
      <c r="M4238" s="82" t="s">
        <v>194</v>
      </c>
      <c r="N4238" t="s">
        <v>750</v>
      </c>
      <c r="O4238" s="82" t="s">
        <v>751</v>
      </c>
      <c r="P4238" s="82" t="s">
        <v>1152</v>
      </c>
      <c r="Q4238" s="82" t="s">
        <v>1153</v>
      </c>
      <c r="R4238" t="s">
        <v>131</v>
      </c>
      <c r="S4238" s="83">
        <v>85.92</v>
      </c>
      <c r="T4238" s="83">
        <v>0</v>
      </c>
      <c r="U4238" s="83">
        <v>85.92</v>
      </c>
      <c r="V4238" s="83">
        <v>0</v>
      </c>
      <c r="W4238" s="83">
        <v>0</v>
      </c>
      <c r="X4238" s="83">
        <v>0</v>
      </c>
      <c r="Y4238">
        <v>0</v>
      </c>
      <c r="Z4238" s="83">
        <v>8.5920000000000005</v>
      </c>
      <c r="AA4238" s="83">
        <v>8.5920000000000005</v>
      </c>
    </row>
    <row r="4239" spans="1:27" x14ac:dyDescent="0.25">
      <c r="A4239" s="82" t="s">
        <v>1529</v>
      </c>
      <c r="B4239" s="82" t="s">
        <v>1529</v>
      </c>
      <c r="C4239" t="s">
        <v>3397</v>
      </c>
      <c r="D4239" s="82" t="s">
        <v>3398</v>
      </c>
      <c r="E4239" t="s">
        <v>3399</v>
      </c>
      <c r="F4239" s="82" t="s">
        <v>2745</v>
      </c>
      <c r="G4239" t="s">
        <v>2310</v>
      </c>
      <c r="H4239" s="82" t="s">
        <v>3065</v>
      </c>
      <c r="I4239" t="s">
        <v>59</v>
      </c>
      <c r="J4239" s="82" t="s">
        <v>193</v>
      </c>
      <c r="K4239" t="s">
        <v>60</v>
      </c>
      <c r="L4239" t="s">
        <v>61</v>
      </c>
      <c r="M4239" s="82" t="s">
        <v>194</v>
      </c>
      <c r="N4239" t="s">
        <v>750</v>
      </c>
      <c r="O4239" s="82" t="s">
        <v>751</v>
      </c>
      <c r="P4239" s="82" t="s">
        <v>1154</v>
      </c>
      <c r="Q4239" s="82" t="s">
        <v>1155</v>
      </c>
      <c r="R4239" t="s">
        <v>131</v>
      </c>
      <c r="S4239" s="83">
        <v>8.11</v>
      </c>
      <c r="T4239" s="83">
        <v>8.1999999999999993</v>
      </c>
      <c r="U4239" s="83">
        <v>-8.9999999999999858E-2</v>
      </c>
      <c r="V4239" s="83">
        <v>0</v>
      </c>
      <c r="W4239" s="83">
        <v>0</v>
      </c>
      <c r="X4239" s="83">
        <v>6.3162869552184017E-2</v>
      </c>
      <c r="Y4239">
        <v>0</v>
      </c>
      <c r="Z4239" s="83">
        <v>-9.000000000000008E-3</v>
      </c>
      <c r="AA4239" s="83">
        <v>5.4162869552183968E-2</v>
      </c>
    </row>
    <row r="4240" spans="1:27" x14ac:dyDescent="0.25">
      <c r="A4240" s="82" t="s">
        <v>1529</v>
      </c>
      <c r="B4240" s="82" t="s">
        <v>1529</v>
      </c>
      <c r="C4240" t="s">
        <v>3397</v>
      </c>
      <c r="D4240" s="82" t="s">
        <v>3398</v>
      </c>
      <c r="E4240" t="s">
        <v>3399</v>
      </c>
      <c r="F4240" s="82" t="s">
        <v>2745</v>
      </c>
      <c r="G4240" t="s">
        <v>2310</v>
      </c>
      <c r="H4240" s="82" t="s">
        <v>3065</v>
      </c>
      <c r="I4240" t="s">
        <v>59</v>
      </c>
      <c r="J4240" s="82" t="s">
        <v>193</v>
      </c>
      <c r="K4240" t="s">
        <v>60</v>
      </c>
      <c r="L4240" t="s">
        <v>61</v>
      </c>
      <c r="M4240" s="82" t="s">
        <v>194</v>
      </c>
      <c r="N4240" t="s">
        <v>199</v>
      </c>
      <c r="O4240" s="82" t="s">
        <v>200</v>
      </c>
      <c r="P4240" s="82" t="s">
        <v>201</v>
      </c>
      <c r="Q4240" s="82" t="s">
        <v>202</v>
      </c>
      <c r="R4240" t="s">
        <v>131</v>
      </c>
      <c r="S4240" s="83">
        <v>14.31</v>
      </c>
      <c r="T4240" s="83">
        <v>0</v>
      </c>
      <c r="U4240" s="83">
        <v>14.31</v>
      </c>
      <c r="V4240" s="83">
        <v>0</v>
      </c>
      <c r="W4240" s="83">
        <v>0</v>
      </c>
      <c r="X4240" s="83">
        <v>0</v>
      </c>
      <c r="Y4240">
        <v>0</v>
      </c>
      <c r="Z4240" s="83">
        <v>1.431</v>
      </c>
      <c r="AA4240" s="83">
        <v>1.431</v>
      </c>
    </row>
    <row r="4241" spans="1:27" x14ac:dyDescent="0.25">
      <c r="A4241" s="82" t="s">
        <v>1529</v>
      </c>
      <c r="B4241" s="82" t="s">
        <v>1529</v>
      </c>
      <c r="C4241" t="s">
        <v>3397</v>
      </c>
      <c r="D4241" s="82" t="s">
        <v>3398</v>
      </c>
      <c r="E4241" t="s">
        <v>3399</v>
      </c>
      <c r="F4241" s="82" t="s">
        <v>2745</v>
      </c>
      <c r="G4241" t="s">
        <v>2310</v>
      </c>
      <c r="H4241" s="82" t="s">
        <v>3065</v>
      </c>
      <c r="I4241" t="s">
        <v>59</v>
      </c>
      <c r="J4241" s="82" t="s">
        <v>193</v>
      </c>
      <c r="K4241" t="s">
        <v>60</v>
      </c>
      <c r="L4241" t="s">
        <v>61</v>
      </c>
      <c r="M4241" s="82" t="s">
        <v>194</v>
      </c>
      <c r="N4241" t="s">
        <v>199</v>
      </c>
      <c r="O4241" s="82" t="s">
        <v>200</v>
      </c>
      <c r="P4241" s="82" t="s">
        <v>2216</v>
      </c>
      <c r="Q4241" s="82" t="s">
        <v>2217</v>
      </c>
      <c r="R4241" t="s">
        <v>131</v>
      </c>
      <c r="S4241" s="83">
        <v>14.99</v>
      </c>
      <c r="T4241" s="83">
        <v>0</v>
      </c>
      <c r="U4241" s="83">
        <v>14.99</v>
      </c>
      <c r="V4241" s="83">
        <v>0</v>
      </c>
      <c r="W4241" s="83">
        <v>0</v>
      </c>
      <c r="X4241" s="83">
        <v>0</v>
      </c>
      <c r="Y4241">
        <v>0</v>
      </c>
      <c r="Z4241" s="83">
        <v>1.4990000000000001</v>
      </c>
      <c r="AA4241" s="83">
        <v>1.4990000000000001</v>
      </c>
    </row>
    <row r="4242" spans="1:27" x14ac:dyDescent="0.25">
      <c r="A4242" s="82" t="s">
        <v>1529</v>
      </c>
      <c r="B4242" s="82" t="s">
        <v>1529</v>
      </c>
      <c r="C4242" t="s">
        <v>3397</v>
      </c>
      <c r="D4242" s="82" t="s">
        <v>3398</v>
      </c>
      <c r="E4242" t="s">
        <v>3399</v>
      </c>
      <c r="F4242" s="82" t="s">
        <v>2745</v>
      </c>
      <c r="G4242" t="s">
        <v>2310</v>
      </c>
      <c r="H4242" s="82" t="s">
        <v>3065</v>
      </c>
      <c r="I4242" t="s">
        <v>59</v>
      </c>
      <c r="J4242" s="82" t="s">
        <v>193</v>
      </c>
      <c r="K4242" t="s">
        <v>60</v>
      </c>
      <c r="L4242" t="s">
        <v>61</v>
      </c>
      <c r="M4242" s="82" t="s">
        <v>194</v>
      </c>
      <c r="N4242" t="s">
        <v>347</v>
      </c>
      <c r="O4242" s="82" t="s">
        <v>348</v>
      </c>
      <c r="P4242" s="82" t="s">
        <v>1158</v>
      </c>
      <c r="Q4242" s="82" t="s">
        <v>1159</v>
      </c>
      <c r="R4242" t="s">
        <v>131</v>
      </c>
      <c r="S4242" s="83">
        <v>88.4</v>
      </c>
      <c r="T4242" s="83">
        <v>67.62</v>
      </c>
      <c r="U4242" s="83">
        <v>20.78</v>
      </c>
      <c r="V4242" s="83">
        <v>0</v>
      </c>
      <c r="W4242" s="83">
        <v>0</v>
      </c>
      <c r="X4242" s="83">
        <v>0.52086259013642489</v>
      </c>
      <c r="Y4242">
        <v>0</v>
      </c>
      <c r="Z4242" s="83">
        <v>2.0780000000000012</v>
      </c>
      <c r="AA4242" s="83">
        <v>2.5988625901364264</v>
      </c>
    </row>
    <row r="4243" spans="1:27" x14ac:dyDescent="0.25">
      <c r="A4243" s="82" t="s">
        <v>1529</v>
      </c>
      <c r="B4243" s="82" t="s">
        <v>1529</v>
      </c>
      <c r="C4243" t="s">
        <v>3397</v>
      </c>
      <c r="D4243" s="82" t="s">
        <v>3398</v>
      </c>
      <c r="E4243" t="s">
        <v>3399</v>
      </c>
      <c r="F4243" s="82" t="s">
        <v>2745</v>
      </c>
      <c r="G4243" t="s">
        <v>2310</v>
      </c>
      <c r="H4243" s="82" t="s">
        <v>3065</v>
      </c>
      <c r="I4243" t="s">
        <v>59</v>
      </c>
      <c r="J4243" s="82" t="s">
        <v>193</v>
      </c>
      <c r="K4243" t="s">
        <v>60</v>
      </c>
      <c r="L4243" t="s">
        <v>61</v>
      </c>
      <c r="M4243" s="82" t="s">
        <v>194</v>
      </c>
      <c r="N4243" t="s">
        <v>311</v>
      </c>
      <c r="O4243" s="82" t="s">
        <v>894</v>
      </c>
      <c r="P4243" s="82" t="s">
        <v>1021</v>
      </c>
      <c r="Q4243" s="82" t="s">
        <v>1022</v>
      </c>
      <c r="R4243" t="s">
        <v>131</v>
      </c>
      <c r="S4243" s="83">
        <v>206.4</v>
      </c>
      <c r="T4243" s="83">
        <v>0</v>
      </c>
      <c r="U4243" s="83">
        <v>206.4</v>
      </c>
      <c r="V4243" s="83">
        <v>0</v>
      </c>
      <c r="W4243" s="83">
        <v>0</v>
      </c>
      <c r="X4243" s="83">
        <v>0</v>
      </c>
      <c r="Y4243">
        <v>0</v>
      </c>
      <c r="Z4243" s="83">
        <v>20.64</v>
      </c>
      <c r="AA4243" s="83">
        <v>20.64</v>
      </c>
    </row>
    <row r="4244" spans="1:27" x14ac:dyDescent="0.25">
      <c r="A4244" s="82" t="s">
        <v>1529</v>
      </c>
      <c r="B4244" s="82" t="s">
        <v>1529</v>
      </c>
      <c r="C4244" t="s">
        <v>3397</v>
      </c>
      <c r="D4244" s="82" t="s">
        <v>3398</v>
      </c>
      <c r="E4244" t="s">
        <v>3399</v>
      </c>
      <c r="F4244" s="82" t="s">
        <v>2745</v>
      </c>
      <c r="G4244" t="s">
        <v>2310</v>
      </c>
      <c r="H4244" s="82" t="s">
        <v>3065</v>
      </c>
      <c r="I4244" t="s">
        <v>59</v>
      </c>
      <c r="J4244" s="82" t="s">
        <v>193</v>
      </c>
      <c r="K4244" t="s">
        <v>60</v>
      </c>
      <c r="L4244" t="s">
        <v>61</v>
      </c>
      <c r="M4244" s="82" t="s">
        <v>194</v>
      </c>
      <c r="N4244" t="s">
        <v>311</v>
      </c>
      <c r="O4244" s="82" t="s">
        <v>894</v>
      </c>
      <c r="P4244" s="82" t="s">
        <v>895</v>
      </c>
      <c r="Q4244" s="82" t="s">
        <v>896</v>
      </c>
      <c r="R4244" t="s">
        <v>131</v>
      </c>
      <c r="S4244" s="83">
        <v>403.2</v>
      </c>
      <c r="T4244" s="83">
        <v>390.31</v>
      </c>
      <c r="U4244" s="83">
        <v>12.889999999999986</v>
      </c>
      <c r="V4244" s="83">
        <v>0</v>
      </c>
      <c r="W4244" s="83">
        <v>0</v>
      </c>
      <c r="X4244" s="83">
        <v>3.0064755627942619</v>
      </c>
      <c r="Y4244">
        <v>0</v>
      </c>
      <c r="Z4244" s="83">
        <v>1.2889999999999944</v>
      </c>
      <c r="AA4244" s="83">
        <v>4.2954755627942589</v>
      </c>
    </row>
    <row r="4245" spans="1:27" x14ac:dyDescent="0.25">
      <c r="A4245" s="82" t="s">
        <v>1529</v>
      </c>
      <c r="B4245" s="82" t="s">
        <v>1529</v>
      </c>
      <c r="C4245" t="s">
        <v>3397</v>
      </c>
      <c r="D4245" s="82" t="s">
        <v>3398</v>
      </c>
      <c r="E4245" t="s">
        <v>3399</v>
      </c>
      <c r="F4245" s="82" t="s">
        <v>2745</v>
      </c>
      <c r="G4245" t="s">
        <v>2310</v>
      </c>
      <c r="H4245" s="82" t="s">
        <v>3065</v>
      </c>
      <c r="I4245" t="s">
        <v>59</v>
      </c>
      <c r="J4245" s="82" t="s">
        <v>193</v>
      </c>
      <c r="K4245" t="s">
        <v>60</v>
      </c>
      <c r="L4245" t="s">
        <v>61</v>
      </c>
      <c r="M4245" s="82" t="s">
        <v>194</v>
      </c>
      <c r="N4245" t="s">
        <v>1916</v>
      </c>
      <c r="O4245" s="82" t="s">
        <v>1495</v>
      </c>
      <c r="P4245" s="82" t="s">
        <v>1923</v>
      </c>
      <c r="Q4245" s="82" t="s">
        <v>1924</v>
      </c>
      <c r="R4245" t="s">
        <v>131</v>
      </c>
      <c r="S4245" s="83">
        <v>31.2</v>
      </c>
      <c r="T4245" s="83">
        <v>67.7</v>
      </c>
      <c r="U4245" s="83">
        <v>-36.5</v>
      </c>
      <c r="V4245" s="83">
        <v>0</v>
      </c>
      <c r="W4245" s="83">
        <v>0</v>
      </c>
      <c r="X4245" s="83">
        <v>0.52147881325400725</v>
      </c>
      <c r="Y4245">
        <v>0</v>
      </c>
      <c r="Z4245" s="83">
        <v>-3.6500000000000004</v>
      </c>
      <c r="AA4245" s="83">
        <v>-3.128521186745993</v>
      </c>
    </row>
    <row r="4246" spans="1:27" x14ac:dyDescent="0.25">
      <c r="A4246" s="82" t="s">
        <v>1529</v>
      </c>
      <c r="B4246" s="82" t="s">
        <v>1529</v>
      </c>
      <c r="C4246" t="s">
        <v>3397</v>
      </c>
      <c r="D4246" s="82" t="s">
        <v>3398</v>
      </c>
      <c r="E4246" t="s">
        <v>3399</v>
      </c>
      <c r="F4246" s="82" t="s">
        <v>2745</v>
      </c>
      <c r="G4246" t="s">
        <v>2310</v>
      </c>
      <c r="H4246" s="82" t="s">
        <v>3065</v>
      </c>
      <c r="I4246" t="s">
        <v>59</v>
      </c>
      <c r="J4246" s="82" t="s">
        <v>193</v>
      </c>
      <c r="K4246" t="s">
        <v>60</v>
      </c>
      <c r="L4246" t="s">
        <v>61</v>
      </c>
      <c r="M4246" s="82" t="s">
        <v>194</v>
      </c>
      <c r="N4246" t="s">
        <v>1916</v>
      </c>
      <c r="O4246" s="82" t="s">
        <v>1495</v>
      </c>
      <c r="P4246" s="82" t="s">
        <v>1921</v>
      </c>
      <c r="Q4246" s="82" t="s">
        <v>1922</v>
      </c>
      <c r="R4246" t="s">
        <v>131</v>
      </c>
      <c r="S4246" s="83">
        <v>0</v>
      </c>
      <c r="T4246" s="83">
        <v>28.64</v>
      </c>
      <c r="U4246" s="83">
        <v>-28.64</v>
      </c>
      <c r="V4246" s="83">
        <v>0</v>
      </c>
      <c r="W4246" s="83">
        <v>0</v>
      </c>
      <c r="X4246" s="83">
        <v>0.22060787609445737</v>
      </c>
      <c r="Y4246">
        <v>0</v>
      </c>
      <c r="Z4246" s="83">
        <v>-2.8640000000000003</v>
      </c>
      <c r="AA4246" s="83">
        <v>-2.6433921239055431</v>
      </c>
    </row>
    <row r="4247" spans="1:27" x14ac:dyDescent="0.25">
      <c r="A4247" s="82" t="s">
        <v>1529</v>
      </c>
      <c r="B4247" s="82" t="s">
        <v>1529</v>
      </c>
      <c r="C4247" t="s">
        <v>3397</v>
      </c>
      <c r="D4247" s="82" t="s">
        <v>3398</v>
      </c>
      <c r="E4247" t="s">
        <v>3399</v>
      </c>
      <c r="F4247" s="82" t="s">
        <v>2745</v>
      </c>
      <c r="G4247" t="s">
        <v>2310</v>
      </c>
      <c r="H4247" s="82" t="s">
        <v>3065</v>
      </c>
      <c r="I4247" t="s">
        <v>59</v>
      </c>
      <c r="J4247" s="82" t="s">
        <v>193</v>
      </c>
      <c r="K4247" t="s">
        <v>62</v>
      </c>
      <c r="L4247" t="s">
        <v>63</v>
      </c>
      <c r="M4247" s="82" t="s">
        <v>1168</v>
      </c>
      <c r="N4247" t="s">
        <v>1169</v>
      </c>
      <c r="O4247" s="82" t="s">
        <v>1170</v>
      </c>
      <c r="P4247" s="82" t="s">
        <v>1171</v>
      </c>
      <c r="Q4247" s="82" t="s">
        <v>1172</v>
      </c>
      <c r="R4247" t="s">
        <v>131</v>
      </c>
      <c r="S4247" s="83">
        <v>0</v>
      </c>
      <c r="T4247" s="83">
        <v>272.39999999999998</v>
      </c>
      <c r="U4247" s="83">
        <v>-272.39999999999998</v>
      </c>
      <c r="V4247" s="83">
        <v>0</v>
      </c>
      <c r="W4247" s="83">
        <v>0</v>
      </c>
      <c r="X4247" s="83">
        <v>2.098239715367674</v>
      </c>
      <c r="Y4247">
        <v>0</v>
      </c>
      <c r="Z4247" s="83">
        <v>-27.24</v>
      </c>
      <c r="AA4247" s="83">
        <v>-25.141760284632326</v>
      </c>
    </row>
    <row r="4248" spans="1:27" x14ac:dyDescent="0.25">
      <c r="A4248" s="82" t="s">
        <v>1529</v>
      </c>
      <c r="B4248" s="82" t="s">
        <v>1529</v>
      </c>
      <c r="C4248" t="s">
        <v>3397</v>
      </c>
      <c r="D4248" s="82" t="s">
        <v>3398</v>
      </c>
      <c r="E4248" t="s">
        <v>3399</v>
      </c>
      <c r="F4248" s="82" t="s">
        <v>2745</v>
      </c>
      <c r="G4248" t="s">
        <v>2310</v>
      </c>
      <c r="H4248" s="82" t="s">
        <v>3065</v>
      </c>
      <c r="I4248" t="s">
        <v>59</v>
      </c>
      <c r="J4248" s="82" t="s">
        <v>193</v>
      </c>
      <c r="K4248" t="s">
        <v>62</v>
      </c>
      <c r="L4248" t="s">
        <v>63</v>
      </c>
      <c r="M4248" s="82" t="s">
        <v>660</v>
      </c>
      <c r="N4248" t="s">
        <v>661</v>
      </c>
      <c r="O4248" s="82" t="s">
        <v>662</v>
      </c>
      <c r="P4248" s="82" t="s">
        <v>1037</v>
      </c>
      <c r="Q4248" s="82" t="s">
        <v>1038</v>
      </c>
      <c r="R4248" t="s">
        <v>131</v>
      </c>
      <c r="S4248" s="83">
        <v>0</v>
      </c>
      <c r="T4248" s="83">
        <v>835.92000000000007</v>
      </c>
      <c r="U4248" s="83">
        <v>-835.92000000000007</v>
      </c>
      <c r="V4248" s="83">
        <v>0</v>
      </c>
      <c r="W4248" s="83">
        <v>0</v>
      </c>
      <c r="X4248" s="83">
        <v>6.4389153556172776</v>
      </c>
      <c r="Y4248">
        <v>0</v>
      </c>
      <c r="Z4248" s="83">
        <v>-83.592000000000013</v>
      </c>
      <c r="AA4248" s="83">
        <v>-77.15308464438273</v>
      </c>
    </row>
    <row r="4249" spans="1:27" x14ac:dyDescent="0.25">
      <c r="A4249" s="82" t="s">
        <v>1529</v>
      </c>
      <c r="B4249" s="82" t="s">
        <v>1529</v>
      </c>
      <c r="C4249" t="s">
        <v>3397</v>
      </c>
      <c r="D4249" s="82" t="s">
        <v>3398</v>
      </c>
      <c r="E4249" t="s">
        <v>3399</v>
      </c>
      <c r="F4249" s="82" t="s">
        <v>2745</v>
      </c>
      <c r="G4249" t="s">
        <v>2310</v>
      </c>
      <c r="H4249" s="82" t="s">
        <v>3065</v>
      </c>
      <c r="I4249" t="s">
        <v>59</v>
      </c>
      <c r="J4249" s="82" t="s">
        <v>193</v>
      </c>
      <c r="K4249" t="s">
        <v>62</v>
      </c>
      <c r="L4249" t="s">
        <v>63</v>
      </c>
      <c r="M4249" s="82" t="s">
        <v>660</v>
      </c>
      <c r="N4249" t="s">
        <v>661</v>
      </c>
      <c r="O4249" s="82" t="s">
        <v>662</v>
      </c>
      <c r="P4249" s="82" t="s">
        <v>663</v>
      </c>
      <c r="Q4249" s="82" t="s">
        <v>664</v>
      </c>
      <c r="R4249" t="s">
        <v>131</v>
      </c>
      <c r="S4249" s="83">
        <v>132.82</v>
      </c>
      <c r="T4249" s="83">
        <v>810</v>
      </c>
      <c r="U4249" s="83">
        <v>-677.18000000000006</v>
      </c>
      <c r="V4249" s="83">
        <v>0</v>
      </c>
      <c r="W4249" s="83">
        <v>0</v>
      </c>
      <c r="X4249" s="83">
        <v>6.2392590655206179</v>
      </c>
      <c r="Y4249">
        <v>0</v>
      </c>
      <c r="Z4249" s="83">
        <v>-67.718000000000004</v>
      </c>
      <c r="AA4249" s="83">
        <v>-61.47874093447939</v>
      </c>
    </row>
    <row r="4250" spans="1:27" x14ac:dyDescent="0.25">
      <c r="A4250" s="82" t="s">
        <v>1529</v>
      </c>
      <c r="B4250" s="82" t="s">
        <v>1529</v>
      </c>
      <c r="C4250" t="s">
        <v>3397</v>
      </c>
      <c r="D4250" s="82" t="s">
        <v>3398</v>
      </c>
      <c r="E4250" t="s">
        <v>3399</v>
      </c>
      <c r="F4250" s="82" t="s">
        <v>2745</v>
      </c>
      <c r="G4250" t="s">
        <v>2310</v>
      </c>
      <c r="H4250" s="82" t="s">
        <v>3065</v>
      </c>
      <c r="I4250" t="s">
        <v>59</v>
      </c>
      <c r="J4250" s="82" t="s">
        <v>193</v>
      </c>
      <c r="K4250" t="s">
        <v>62</v>
      </c>
      <c r="L4250" t="s">
        <v>63</v>
      </c>
      <c r="M4250" s="82" t="s">
        <v>660</v>
      </c>
      <c r="N4250" t="s">
        <v>661</v>
      </c>
      <c r="O4250" s="82" t="s">
        <v>662</v>
      </c>
      <c r="P4250" s="82" t="s">
        <v>1166</v>
      </c>
      <c r="Q4250" s="82" t="s">
        <v>1167</v>
      </c>
      <c r="R4250" t="s">
        <v>131</v>
      </c>
      <c r="S4250" s="83">
        <v>2191.5</v>
      </c>
      <c r="T4250" s="83">
        <v>2160</v>
      </c>
      <c r="U4250" s="83">
        <v>31.5</v>
      </c>
      <c r="V4250" s="83">
        <v>0</v>
      </c>
      <c r="W4250" s="83">
        <v>0</v>
      </c>
      <c r="X4250" s="83">
        <v>16.638024174721647</v>
      </c>
      <c r="Y4250">
        <v>0</v>
      </c>
      <c r="Z4250" s="83">
        <v>3.1500000000000057</v>
      </c>
      <c r="AA4250" s="83">
        <v>19.788024174721642</v>
      </c>
    </row>
    <row r="4251" spans="1:27" x14ac:dyDescent="0.25">
      <c r="A4251" s="82" t="s">
        <v>1529</v>
      </c>
      <c r="B4251" s="82" t="s">
        <v>1529</v>
      </c>
      <c r="C4251" t="s">
        <v>3397</v>
      </c>
      <c r="D4251" s="82" t="s">
        <v>3398</v>
      </c>
      <c r="E4251" t="s">
        <v>3399</v>
      </c>
      <c r="F4251" s="82" t="s">
        <v>2745</v>
      </c>
      <c r="G4251" t="s">
        <v>2310</v>
      </c>
      <c r="H4251" s="82" t="s">
        <v>3065</v>
      </c>
      <c r="I4251" t="s">
        <v>59</v>
      </c>
      <c r="J4251" s="82" t="s">
        <v>193</v>
      </c>
      <c r="K4251" t="s">
        <v>62</v>
      </c>
      <c r="L4251" t="s">
        <v>63</v>
      </c>
      <c r="M4251" s="82" t="s">
        <v>660</v>
      </c>
      <c r="N4251" t="s">
        <v>661</v>
      </c>
      <c r="O4251" s="82" t="s">
        <v>662</v>
      </c>
      <c r="P4251" s="82" t="s">
        <v>2174</v>
      </c>
      <c r="Q4251" s="82" t="s">
        <v>2175</v>
      </c>
      <c r="R4251" t="s">
        <v>131</v>
      </c>
      <c r="S4251" s="83">
        <v>0</v>
      </c>
      <c r="T4251" s="83">
        <v>475.8</v>
      </c>
      <c r="U4251" s="83">
        <v>-475.8</v>
      </c>
      <c r="V4251" s="83">
        <v>0</v>
      </c>
      <c r="W4251" s="83">
        <v>0</v>
      </c>
      <c r="X4251" s="83">
        <v>3.664986991820629</v>
      </c>
      <c r="Y4251">
        <v>0</v>
      </c>
      <c r="Z4251" s="83">
        <v>-47.580000000000005</v>
      </c>
      <c r="AA4251" s="83">
        <v>-43.915013008179379</v>
      </c>
    </row>
    <row r="4252" spans="1:27" x14ac:dyDescent="0.25">
      <c r="A4252" s="82" t="s">
        <v>1529</v>
      </c>
      <c r="B4252" s="82" t="s">
        <v>1529</v>
      </c>
      <c r="C4252" t="s">
        <v>3397</v>
      </c>
      <c r="D4252" s="82" t="s">
        <v>3398</v>
      </c>
      <c r="E4252" t="s">
        <v>3399</v>
      </c>
      <c r="F4252" s="82" t="s">
        <v>2745</v>
      </c>
      <c r="G4252" t="s">
        <v>2310</v>
      </c>
      <c r="H4252" s="82" t="s">
        <v>3065</v>
      </c>
      <c r="I4252" t="s">
        <v>59</v>
      </c>
      <c r="J4252" s="82" t="s">
        <v>193</v>
      </c>
      <c r="K4252" t="s">
        <v>64</v>
      </c>
      <c r="L4252" t="s">
        <v>65</v>
      </c>
      <c r="M4252" s="82" t="s">
        <v>499</v>
      </c>
      <c r="N4252" t="s">
        <v>500</v>
      </c>
      <c r="O4252" s="82" t="s">
        <v>501</v>
      </c>
      <c r="P4252" s="82" t="s">
        <v>2765</v>
      </c>
      <c r="Q4252" s="82" t="s">
        <v>2766</v>
      </c>
      <c r="R4252" t="s">
        <v>131</v>
      </c>
      <c r="S4252" s="83">
        <v>96.600000000000009</v>
      </c>
      <c r="T4252" s="83">
        <v>386.4</v>
      </c>
      <c r="U4252" s="83">
        <v>-289.79999999999995</v>
      </c>
      <c r="V4252" s="83">
        <v>0</v>
      </c>
      <c r="W4252" s="83">
        <v>0</v>
      </c>
      <c r="X4252" s="83">
        <v>2.9763576579224278</v>
      </c>
      <c r="Y4252">
        <v>0</v>
      </c>
      <c r="Z4252" s="83">
        <v>-28.979999999999997</v>
      </c>
      <c r="AA4252" s="83">
        <v>-26.003642342077569</v>
      </c>
    </row>
    <row r="4253" spans="1:27" x14ac:dyDescent="0.25">
      <c r="A4253" s="82" t="s">
        <v>1529</v>
      </c>
      <c r="B4253" s="82" t="s">
        <v>1529</v>
      </c>
      <c r="C4253" t="s">
        <v>3397</v>
      </c>
      <c r="D4253" s="82" t="s">
        <v>3398</v>
      </c>
      <c r="E4253" t="s">
        <v>3399</v>
      </c>
      <c r="F4253" s="82" t="s">
        <v>2745</v>
      </c>
      <c r="G4253" t="s">
        <v>2310</v>
      </c>
      <c r="H4253" s="82" t="s">
        <v>3065</v>
      </c>
      <c r="I4253" t="s">
        <v>59</v>
      </c>
      <c r="J4253" s="82" t="s">
        <v>193</v>
      </c>
      <c r="K4253" t="s">
        <v>64</v>
      </c>
      <c r="L4253" t="s">
        <v>65</v>
      </c>
      <c r="M4253" s="82" t="s">
        <v>499</v>
      </c>
      <c r="N4253" t="s">
        <v>500</v>
      </c>
      <c r="O4253" s="82" t="s">
        <v>501</v>
      </c>
      <c r="P4253" s="82" t="s">
        <v>1524</v>
      </c>
      <c r="Q4253" s="82" t="s">
        <v>3686</v>
      </c>
      <c r="R4253" t="s">
        <v>131</v>
      </c>
      <c r="S4253" s="83">
        <v>40.159999999999997</v>
      </c>
      <c r="T4253" s="83">
        <v>81.12</v>
      </c>
      <c r="U4253" s="83">
        <v>-40.960000000000008</v>
      </c>
      <c r="V4253" s="83">
        <v>0</v>
      </c>
      <c r="W4253" s="83">
        <v>0</v>
      </c>
      <c r="X4253" s="83">
        <v>0.62485024122843524</v>
      </c>
      <c r="Y4253">
        <v>0</v>
      </c>
      <c r="Z4253" s="83">
        <v>-4.0960000000000001</v>
      </c>
      <c r="AA4253" s="83">
        <v>-3.4711497587715652</v>
      </c>
    </row>
    <row r="4254" spans="1:27" x14ac:dyDescent="0.25">
      <c r="A4254" s="82" t="s">
        <v>1529</v>
      </c>
      <c r="B4254" s="82" t="s">
        <v>1529</v>
      </c>
      <c r="C4254" t="s">
        <v>3397</v>
      </c>
      <c r="D4254" s="82" t="s">
        <v>3398</v>
      </c>
      <c r="E4254" t="s">
        <v>3399</v>
      </c>
      <c r="F4254" s="82" t="s">
        <v>2745</v>
      </c>
      <c r="G4254" t="s">
        <v>2310</v>
      </c>
      <c r="H4254" s="82" t="s">
        <v>3065</v>
      </c>
      <c r="I4254" t="s">
        <v>44</v>
      </c>
      <c r="J4254" s="82" t="s">
        <v>45</v>
      </c>
      <c r="K4254" t="s">
        <v>46</v>
      </c>
      <c r="L4254" t="s">
        <v>47</v>
      </c>
      <c r="M4254" s="82" t="s">
        <v>506</v>
      </c>
      <c r="N4254" t="s">
        <v>507</v>
      </c>
      <c r="O4254" s="82" t="s">
        <v>508</v>
      </c>
      <c r="P4254" s="82" t="s">
        <v>758</v>
      </c>
      <c r="Q4254" s="82" t="s">
        <v>759</v>
      </c>
      <c r="R4254" t="s">
        <v>131</v>
      </c>
      <c r="S4254" s="83">
        <v>13</v>
      </c>
      <c r="T4254" s="83">
        <v>0</v>
      </c>
      <c r="U4254" s="83">
        <v>13</v>
      </c>
      <c r="V4254" s="83">
        <v>0</v>
      </c>
      <c r="W4254" s="83">
        <v>0</v>
      </c>
      <c r="X4254" s="83">
        <v>0</v>
      </c>
      <c r="Y4254">
        <v>0</v>
      </c>
      <c r="Z4254" s="83">
        <v>1.3</v>
      </c>
      <c r="AA4254" s="83">
        <v>1.3</v>
      </c>
    </row>
    <row r="4255" spans="1:27" x14ac:dyDescent="0.25">
      <c r="A4255" s="82" t="s">
        <v>1529</v>
      </c>
      <c r="B4255" s="82" t="s">
        <v>1529</v>
      </c>
      <c r="C4255" t="s">
        <v>3397</v>
      </c>
      <c r="D4255" s="82" t="s">
        <v>3398</v>
      </c>
      <c r="E4255" t="s">
        <v>3399</v>
      </c>
      <c r="F4255" s="82" t="s">
        <v>2745</v>
      </c>
      <c r="G4255" t="s">
        <v>2310</v>
      </c>
      <c r="H4255" s="82" t="s">
        <v>3065</v>
      </c>
      <c r="I4255" t="s">
        <v>44</v>
      </c>
      <c r="J4255" s="82" t="s">
        <v>45</v>
      </c>
      <c r="K4255" t="s">
        <v>46</v>
      </c>
      <c r="L4255" t="s">
        <v>47</v>
      </c>
      <c r="M4255" s="82" t="s">
        <v>320</v>
      </c>
      <c r="N4255" t="s">
        <v>800</v>
      </c>
      <c r="O4255" s="82" t="s">
        <v>801</v>
      </c>
      <c r="P4255" s="82" t="s">
        <v>1080</v>
      </c>
      <c r="Q4255" s="82" t="s">
        <v>1081</v>
      </c>
      <c r="R4255" t="s">
        <v>131</v>
      </c>
      <c r="S4255" s="83">
        <v>60</v>
      </c>
      <c r="T4255" s="83">
        <v>0</v>
      </c>
      <c r="U4255" s="83">
        <v>60</v>
      </c>
      <c r="V4255" s="83">
        <v>0</v>
      </c>
      <c r="W4255" s="83">
        <v>0</v>
      </c>
      <c r="X4255" s="83">
        <v>0</v>
      </c>
      <c r="Y4255">
        <v>0</v>
      </c>
      <c r="Z4255" s="83">
        <v>6</v>
      </c>
      <c r="AA4255" s="83">
        <v>6</v>
      </c>
    </row>
    <row r="4256" spans="1:27" x14ac:dyDescent="0.25">
      <c r="A4256" s="82" t="s">
        <v>1529</v>
      </c>
      <c r="B4256" s="82" t="s">
        <v>1529</v>
      </c>
      <c r="C4256" t="s">
        <v>3397</v>
      </c>
      <c r="D4256" s="82" t="s">
        <v>3398</v>
      </c>
      <c r="E4256" t="s">
        <v>3399</v>
      </c>
      <c r="F4256" s="82" t="s">
        <v>2745</v>
      </c>
      <c r="G4256" t="s">
        <v>2310</v>
      </c>
      <c r="H4256" s="82" t="s">
        <v>3065</v>
      </c>
      <c r="I4256" t="s">
        <v>44</v>
      </c>
      <c r="J4256" s="82" t="s">
        <v>45</v>
      </c>
      <c r="K4256" t="s">
        <v>46</v>
      </c>
      <c r="L4256" t="s">
        <v>47</v>
      </c>
      <c r="M4256" s="82" t="s">
        <v>320</v>
      </c>
      <c r="N4256" t="s">
        <v>800</v>
      </c>
      <c r="O4256" s="82" t="s">
        <v>801</v>
      </c>
      <c r="P4256" s="82" t="s">
        <v>1082</v>
      </c>
      <c r="Q4256" s="82" t="s">
        <v>1083</v>
      </c>
      <c r="R4256" t="s">
        <v>131</v>
      </c>
      <c r="S4256" s="83">
        <v>75</v>
      </c>
      <c r="T4256" s="83">
        <v>255</v>
      </c>
      <c r="U4256" s="83">
        <v>-180</v>
      </c>
      <c r="V4256" s="83">
        <v>0</v>
      </c>
      <c r="W4256" s="83">
        <v>0</v>
      </c>
      <c r="X4256" s="83">
        <v>1.9642111872935275</v>
      </c>
      <c r="Y4256">
        <v>0</v>
      </c>
      <c r="Z4256" s="83">
        <v>-18</v>
      </c>
      <c r="AA4256" s="83">
        <v>-16.035788812706471</v>
      </c>
    </row>
    <row r="4257" spans="1:27" x14ac:dyDescent="0.25">
      <c r="A4257" s="82" t="s">
        <v>1529</v>
      </c>
      <c r="B4257" s="82" t="s">
        <v>1529</v>
      </c>
      <c r="C4257" t="s">
        <v>3397</v>
      </c>
      <c r="D4257" s="82" t="s">
        <v>3398</v>
      </c>
      <c r="E4257" t="s">
        <v>3399</v>
      </c>
      <c r="F4257" s="82" t="s">
        <v>2745</v>
      </c>
      <c r="G4257" t="s">
        <v>2310</v>
      </c>
      <c r="H4257" s="82" t="s">
        <v>3065</v>
      </c>
      <c r="I4257" t="s">
        <v>44</v>
      </c>
      <c r="J4257" s="82" t="s">
        <v>45</v>
      </c>
      <c r="K4257" t="s">
        <v>46</v>
      </c>
      <c r="L4257" t="s">
        <v>47</v>
      </c>
      <c r="M4257" s="82" t="s">
        <v>320</v>
      </c>
      <c r="N4257" t="s">
        <v>800</v>
      </c>
      <c r="O4257" s="82" t="s">
        <v>801</v>
      </c>
      <c r="P4257" s="82" t="s">
        <v>1211</v>
      </c>
      <c r="Q4257" s="82" t="s">
        <v>1085</v>
      </c>
      <c r="R4257" t="s">
        <v>131</v>
      </c>
      <c r="S4257" s="83">
        <v>0</v>
      </c>
      <c r="T4257" s="83">
        <v>105</v>
      </c>
      <c r="U4257" s="83">
        <v>-105</v>
      </c>
      <c r="V4257" s="83">
        <v>0</v>
      </c>
      <c r="W4257" s="83">
        <v>0</v>
      </c>
      <c r="X4257" s="83">
        <v>0.80879284182674671</v>
      </c>
      <c r="Y4257">
        <v>0</v>
      </c>
      <c r="Z4257" s="83">
        <v>-10.5</v>
      </c>
      <c r="AA4257" s="83">
        <v>-9.6912071581732526</v>
      </c>
    </row>
    <row r="4258" spans="1:27" x14ac:dyDescent="0.25">
      <c r="A4258" s="82" t="s">
        <v>1529</v>
      </c>
      <c r="B4258" s="82" t="s">
        <v>1529</v>
      </c>
      <c r="C4258" t="s">
        <v>3397</v>
      </c>
      <c r="D4258" s="82" t="s">
        <v>3398</v>
      </c>
      <c r="E4258" t="s">
        <v>3399</v>
      </c>
      <c r="F4258" s="82" t="s">
        <v>2745</v>
      </c>
      <c r="G4258" t="s">
        <v>2310</v>
      </c>
      <c r="H4258" s="82" t="s">
        <v>3065</v>
      </c>
      <c r="I4258" t="s">
        <v>44</v>
      </c>
      <c r="J4258" s="82" t="s">
        <v>45</v>
      </c>
      <c r="K4258" t="s">
        <v>46</v>
      </c>
      <c r="L4258" t="s">
        <v>47</v>
      </c>
      <c r="M4258" s="82" t="s">
        <v>320</v>
      </c>
      <c r="N4258" t="s">
        <v>800</v>
      </c>
      <c r="O4258" s="82" t="s">
        <v>801</v>
      </c>
      <c r="P4258" s="82" t="s">
        <v>2102</v>
      </c>
      <c r="Q4258" s="82" t="s">
        <v>2103</v>
      </c>
      <c r="R4258" t="s">
        <v>131</v>
      </c>
      <c r="S4258" s="83">
        <v>0</v>
      </c>
      <c r="T4258" s="83">
        <v>180</v>
      </c>
      <c r="U4258" s="83">
        <v>-180</v>
      </c>
      <c r="V4258" s="83">
        <v>0</v>
      </c>
      <c r="W4258" s="83">
        <v>0</v>
      </c>
      <c r="X4258" s="83">
        <v>1.386502014560137</v>
      </c>
      <c r="Y4258">
        <v>0</v>
      </c>
      <c r="Z4258" s="83">
        <v>-18</v>
      </c>
      <c r="AA4258" s="83">
        <v>-16.613497985439864</v>
      </c>
    </row>
    <row r="4259" spans="1:27" x14ac:dyDescent="0.25">
      <c r="A4259" s="82" t="s">
        <v>1529</v>
      </c>
      <c r="B4259" s="82" t="s">
        <v>1529</v>
      </c>
      <c r="C4259" t="s">
        <v>3397</v>
      </c>
      <c r="D4259" s="82" t="s">
        <v>3398</v>
      </c>
      <c r="E4259" t="s">
        <v>3399</v>
      </c>
      <c r="F4259" s="82" t="s">
        <v>2745</v>
      </c>
      <c r="G4259" t="s">
        <v>2310</v>
      </c>
      <c r="H4259" s="82" t="s">
        <v>3065</v>
      </c>
      <c r="I4259" t="s">
        <v>44</v>
      </c>
      <c r="J4259" s="82" t="s">
        <v>45</v>
      </c>
      <c r="K4259" t="s">
        <v>100</v>
      </c>
      <c r="L4259" t="s">
        <v>101</v>
      </c>
      <c r="M4259" s="82" t="s">
        <v>401</v>
      </c>
      <c r="N4259" t="s">
        <v>866</v>
      </c>
      <c r="O4259" s="82" t="s">
        <v>403</v>
      </c>
      <c r="P4259" s="82" t="s">
        <v>1736</v>
      </c>
      <c r="Q4259" s="82" t="s">
        <v>1737</v>
      </c>
      <c r="R4259" t="s">
        <v>131</v>
      </c>
      <c r="S4259" s="83">
        <v>115.46000000000001</v>
      </c>
      <c r="T4259" s="83">
        <v>357.24</v>
      </c>
      <c r="U4259" s="83">
        <v>-241.78</v>
      </c>
      <c r="V4259" s="83">
        <v>0</v>
      </c>
      <c r="W4259" s="83">
        <v>0</v>
      </c>
      <c r="X4259" s="83">
        <v>2.7517443315636858</v>
      </c>
      <c r="Y4259">
        <v>0</v>
      </c>
      <c r="Z4259" s="83">
        <v>-24.178000000000004</v>
      </c>
      <c r="AA4259" s="83">
        <v>-21.426255668436319</v>
      </c>
    </row>
    <row r="4260" spans="1:27" x14ac:dyDescent="0.25">
      <c r="A4260" s="82" t="s">
        <v>1529</v>
      </c>
      <c r="B4260" s="82" t="s">
        <v>1529</v>
      </c>
      <c r="C4260" t="s">
        <v>3400</v>
      </c>
      <c r="D4260" s="82" t="s">
        <v>3401</v>
      </c>
      <c r="E4260" t="s">
        <v>3402</v>
      </c>
      <c r="F4260" s="82" t="s">
        <v>3403</v>
      </c>
      <c r="G4260" t="s">
        <v>2310</v>
      </c>
      <c r="H4260" s="82" t="s">
        <v>3404</v>
      </c>
      <c r="I4260" t="s">
        <v>59</v>
      </c>
      <c r="J4260" s="82" t="s">
        <v>193</v>
      </c>
      <c r="K4260" t="s">
        <v>60</v>
      </c>
      <c r="L4260" t="s">
        <v>61</v>
      </c>
      <c r="M4260" s="82" t="s">
        <v>194</v>
      </c>
      <c r="N4260" t="s">
        <v>750</v>
      </c>
      <c r="O4260" s="82" t="s">
        <v>751</v>
      </c>
      <c r="P4260" s="82" t="s">
        <v>1152</v>
      </c>
      <c r="Q4260" s="82" t="s">
        <v>1153</v>
      </c>
      <c r="R4260" t="s">
        <v>131</v>
      </c>
      <c r="S4260" s="83">
        <v>83.52</v>
      </c>
      <c r="T4260" s="83">
        <v>25.32</v>
      </c>
      <c r="U4260" s="83">
        <v>58.199999999999996</v>
      </c>
      <c r="V4260" s="83">
        <v>0</v>
      </c>
      <c r="W4260" s="83">
        <v>0</v>
      </c>
      <c r="X4260" s="83">
        <v>0.19503461671479261</v>
      </c>
      <c r="Y4260">
        <v>0</v>
      </c>
      <c r="Z4260" s="83">
        <v>5.82</v>
      </c>
      <c r="AA4260" s="83">
        <v>6.015034616714793</v>
      </c>
    </row>
    <row r="4261" spans="1:27" x14ac:dyDescent="0.25">
      <c r="A4261" s="82" t="s">
        <v>1529</v>
      </c>
      <c r="B4261" s="82" t="s">
        <v>1529</v>
      </c>
      <c r="C4261" t="s">
        <v>3400</v>
      </c>
      <c r="D4261" s="82" t="s">
        <v>3401</v>
      </c>
      <c r="E4261" t="s">
        <v>3402</v>
      </c>
      <c r="F4261" s="82" t="s">
        <v>3403</v>
      </c>
      <c r="G4261" t="s">
        <v>2310</v>
      </c>
      <c r="H4261" s="82" t="s">
        <v>3404</v>
      </c>
      <c r="I4261" t="s">
        <v>59</v>
      </c>
      <c r="J4261" s="82" t="s">
        <v>193</v>
      </c>
      <c r="K4261" t="s">
        <v>60</v>
      </c>
      <c r="L4261" t="s">
        <v>61</v>
      </c>
      <c r="M4261" s="82" t="s">
        <v>194</v>
      </c>
      <c r="N4261" t="s">
        <v>750</v>
      </c>
      <c r="O4261" s="82" t="s">
        <v>751</v>
      </c>
      <c r="P4261" s="82" t="s">
        <v>1154</v>
      </c>
      <c r="Q4261" s="82" t="s">
        <v>1155</v>
      </c>
      <c r="R4261" t="s">
        <v>131</v>
      </c>
      <c r="S4261" s="83">
        <v>9.44</v>
      </c>
      <c r="T4261" s="83">
        <v>0</v>
      </c>
      <c r="U4261" s="83">
        <v>9.44</v>
      </c>
      <c r="V4261" s="83">
        <v>0</v>
      </c>
      <c r="W4261" s="83">
        <v>0</v>
      </c>
      <c r="X4261" s="83">
        <v>0</v>
      </c>
      <c r="Y4261">
        <v>0</v>
      </c>
      <c r="Z4261" s="83">
        <v>0.94399999999999995</v>
      </c>
      <c r="AA4261" s="83">
        <v>0.94399999999999995</v>
      </c>
    </row>
    <row r="4262" spans="1:27" x14ac:dyDescent="0.25">
      <c r="A4262" s="82" t="s">
        <v>1529</v>
      </c>
      <c r="B4262" s="82" t="s">
        <v>1529</v>
      </c>
      <c r="C4262" t="s">
        <v>3400</v>
      </c>
      <c r="D4262" s="82" t="s">
        <v>3401</v>
      </c>
      <c r="E4262" t="s">
        <v>3402</v>
      </c>
      <c r="F4262" s="82" t="s">
        <v>3403</v>
      </c>
      <c r="G4262" t="s">
        <v>2310</v>
      </c>
      <c r="H4262" s="82" t="s">
        <v>3404</v>
      </c>
      <c r="I4262" t="s">
        <v>59</v>
      </c>
      <c r="J4262" s="82" t="s">
        <v>193</v>
      </c>
      <c r="K4262" t="s">
        <v>60</v>
      </c>
      <c r="L4262" t="s">
        <v>61</v>
      </c>
      <c r="M4262" s="82" t="s">
        <v>194</v>
      </c>
      <c r="N4262" t="s">
        <v>199</v>
      </c>
      <c r="O4262" s="82" t="s">
        <v>200</v>
      </c>
      <c r="P4262" s="82" t="s">
        <v>201</v>
      </c>
      <c r="Q4262" s="82" t="s">
        <v>202</v>
      </c>
      <c r="R4262" t="s">
        <v>131</v>
      </c>
      <c r="S4262" s="83">
        <v>18.329999999999998</v>
      </c>
      <c r="T4262" s="83">
        <v>0</v>
      </c>
      <c r="U4262" s="83">
        <v>18.329999999999998</v>
      </c>
      <c r="V4262" s="83">
        <v>0</v>
      </c>
      <c r="W4262" s="83">
        <v>0</v>
      </c>
      <c r="X4262" s="83">
        <v>0</v>
      </c>
      <c r="Y4262">
        <v>0</v>
      </c>
      <c r="Z4262" s="83">
        <v>1.833</v>
      </c>
      <c r="AA4262" s="83">
        <v>1.833</v>
      </c>
    </row>
    <row r="4263" spans="1:27" x14ac:dyDescent="0.25">
      <c r="A4263" s="82" t="s">
        <v>1529</v>
      </c>
      <c r="B4263" s="82" t="s">
        <v>1529</v>
      </c>
      <c r="C4263" t="s">
        <v>3400</v>
      </c>
      <c r="D4263" s="82" t="s">
        <v>3401</v>
      </c>
      <c r="E4263" t="s">
        <v>3402</v>
      </c>
      <c r="F4263" s="82" t="s">
        <v>3403</v>
      </c>
      <c r="G4263" t="s">
        <v>2310</v>
      </c>
      <c r="H4263" s="82" t="s">
        <v>3404</v>
      </c>
      <c r="I4263" t="s">
        <v>59</v>
      </c>
      <c r="J4263" s="82" t="s">
        <v>193</v>
      </c>
      <c r="K4263" t="s">
        <v>60</v>
      </c>
      <c r="L4263" t="s">
        <v>61</v>
      </c>
      <c r="M4263" s="82" t="s">
        <v>194</v>
      </c>
      <c r="N4263" t="s">
        <v>199</v>
      </c>
      <c r="O4263" s="82" t="s">
        <v>496</v>
      </c>
      <c r="P4263" s="82" t="s">
        <v>497</v>
      </c>
      <c r="Q4263" s="82" t="s">
        <v>498</v>
      </c>
      <c r="R4263" t="s">
        <v>131</v>
      </c>
      <c r="S4263" s="83">
        <v>29.26</v>
      </c>
      <c r="T4263" s="83">
        <v>0</v>
      </c>
      <c r="U4263" s="83">
        <v>29.26</v>
      </c>
      <c r="V4263" s="83">
        <v>0</v>
      </c>
      <c r="W4263" s="83">
        <v>0</v>
      </c>
      <c r="X4263" s="83">
        <v>0</v>
      </c>
      <c r="Y4263">
        <v>0</v>
      </c>
      <c r="Z4263" s="83">
        <v>2.9260000000000002</v>
      </c>
      <c r="AA4263" s="83">
        <v>2.9260000000000002</v>
      </c>
    </row>
    <row r="4264" spans="1:27" x14ac:dyDescent="0.25">
      <c r="A4264" s="82" t="s">
        <v>1529</v>
      </c>
      <c r="B4264" s="82" t="s">
        <v>1529</v>
      </c>
      <c r="C4264" t="s">
        <v>3400</v>
      </c>
      <c r="D4264" s="82" t="s">
        <v>3401</v>
      </c>
      <c r="E4264" t="s">
        <v>3402</v>
      </c>
      <c r="F4264" s="82" t="s">
        <v>3403</v>
      </c>
      <c r="G4264" t="s">
        <v>2310</v>
      </c>
      <c r="H4264" s="82" t="s">
        <v>3404</v>
      </c>
      <c r="I4264" t="s">
        <v>59</v>
      </c>
      <c r="J4264" s="82" t="s">
        <v>193</v>
      </c>
      <c r="K4264" t="s">
        <v>60</v>
      </c>
      <c r="L4264" t="s">
        <v>61</v>
      </c>
      <c r="M4264" s="82" t="s">
        <v>194</v>
      </c>
      <c r="N4264" t="s">
        <v>347</v>
      </c>
      <c r="O4264" s="82" t="s">
        <v>348</v>
      </c>
      <c r="P4264" s="82" t="s">
        <v>1158</v>
      </c>
      <c r="Q4264" s="82" t="s">
        <v>1159</v>
      </c>
      <c r="R4264" t="s">
        <v>131</v>
      </c>
      <c r="S4264" s="83">
        <v>21.9</v>
      </c>
      <c r="T4264" s="83">
        <v>0</v>
      </c>
      <c r="U4264" s="83">
        <v>21.9</v>
      </c>
      <c r="V4264" s="83">
        <v>0</v>
      </c>
      <c r="W4264" s="83">
        <v>0</v>
      </c>
      <c r="X4264" s="83">
        <v>0</v>
      </c>
      <c r="Y4264">
        <v>0</v>
      </c>
      <c r="Z4264" s="83">
        <v>2.19</v>
      </c>
      <c r="AA4264" s="83">
        <v>2.19</v>
      </c>
    </row>
    <row r="4265" spans="1:27" x14ac:dyDescent="0.25">
      <c r="A4265" s="82" t="s">
        <v>1529</v>
      </c>
      <c r="B4265" s="82" t="s">
        <v>1529</v>
      </c>
      <c r="C4265" t="s">
        <v>3400</v>
      </c>
      <c r="D4265" s="82" t="s">
        <v>3401</v>
      </c>
      <c r="E4265" t="s">
        <v>3402</v>
      </c>
      <c r="F4265" s="82" t="s">
        <v>3403</v>
      </c>
      <c r="G4265" t="s">
        <v>2310</v>
      </c>
      <c r="H4265" s="82" t="s">
        <v>3404</v>
      </c>
      <c r="I4265" t="s">
        <v>59</v>
      </c>
      <c r="J4265" s="82" t="s">
        <v>193</v>
      </c>
      <c r="K4265" t="s">
        <v>60</v>
      </c>
      <c r="L4265" t="s">
        <v>61</v>
      </c>
      <c r="M4265" s="82" t="s">
        <v>194</v>
      </c>
      <c r="N4265" t="s">
        <v>311</v>
      </c>
      <c r="O4265" s="82" t="s">
        <v>894</v>
      </c>
      <c r="P4265" s="82" t="s">
        <v>895</v>
      </c>
      <c r="Q4265" s="82" t="s">
        <v>896</v>
      </c>
      <c r="R4265" t="s">
        <v>131</v>
      </c>
      <c r="S4265" s="83">
        <v>304.77999999999997</v>
      </c>
      <c r="T4265" s="83">
        <v>59.37</v>
      </c>
      <c r="U4265" s="83">
        <v>245.40999999999997</v>
      </c>
      <c r="V4265" s="83">
        <v>0</v>
      </c>
      <c r="W4265" s="83">
        <v>0</v>
      </c>
      <c r="X4265" s="83">
        <v>0.45731458113575191</v>
      </c>
      <c r="Y4265">
        <v>0</v>
      </c>
      <c r="Z4265" s="83">
        <v>24.540999999999997</v>
      </c>
      <c r="AA4265" s="83">
        <v>24.998314581135752</v>
      </c>
    </row>
    <row r="4266" spans="1:27" x14ac:dyDescent="0.25">
      <c r="A4266" s="82" t="s">
        <v>1529</v>
      </c>
      <c r="B4266" s="82" t="s">
        <v>1529</v>
      </c>
      <c r="C4266" t="s">
        <v>3400</v>
      </c>
      <c r="D4266" s="82" t="s">
        <v>3401</v>
      </c>
      <c r="E4266" t="s">
        <v>3402</v>
      </c>
      <c r="F4266" s="82" t="s">
        <v>3403</v>
      </c>
      <c r="G4266" t="s">
        <v>2310</v>
      </c>
      <c r="H4266" s="82" t="s">
        <v>3404</v>
      </c>
      <c r="I4266" t="s">
        <v>59</v>
      </c>
      <c r="J4266" s="82" t="s">
        <v>193</v>
      </c>
      <c r="K4266" t="s">
        <v>62</v>
      </c>
      <c r="L4266" t="s">
        <v>63</v>
      </c>
      <c r="M4266" s="82" t="s">
        <v>1168</v>
      </c>
      <c r="N4266" t="s">
        <v>1169</v>
      </c>
      <c r="O4266" s="82" t="s">
        <v>1170</v>
      </c>
      <c r="P4266" s="82" t="s">
        <v>1171</v>
      </c>
      <c r="Q4266" s="82" t="s">
        <v>1172</v>
      </c>
      <c r="R4266" t="s">
        <v>131</v>
      </c>
      <c r="S4266" s="83">
        <v>58</v>
      </c>
      <c r="T4266" s="83">
        <v>72</v>
      </c>
      <c r="U4266" s="83">
        <v>-14</v>
      </c>
      <c r="V4266" s="83">
        <v>0</v>
      </c>
      <c r="W4266" s="83">
        <v>0</v>
      </c>
      <c r="X4266" s="83">
        <v>0.5546008058240548</v>
      </c>
      <c r="Y4266">
        <v>0</v>
      </c>
      <c r="Z4266" s="83">
        <v>-1.3999999999999995</v>
      </c>
      <c r="AA4266" s="83">
        <v>-0.84539919417594511</v>
      </c>
    </row>
    <row r="4267" spans="1:27" x14ac:dyDescent="0.25">
      <c r="A4267" s="82" t="s">
        <v>1529</v>
      </c>
      <c r="B4267" s="82" t="s">
        <v>1529</v>
      </c>
      <c r="C4267" t="s">
        <v>3400</v>
      </c>
      <c r="D4267" s="82" t="s">
        <v>3401</v>
      </c>
      <c r="E4267" t="s">
        <v>3402</v>
      </c>
      <c r="F4267" s="82" t="s">
        <v>3403</v>
      </c>
      <c r="G4267" t="s">
        <v>2310</v>
      </c>
      <c r="H4267" s="82" t="s">
        <v>3404</v>
      </c>
      <c r="I4267" t="s">
        <v>59</v>
      </c>
      <c r="J4267" s="82" t="s">
        <v>193</v>
      </c>
      <c r="K4267" t="s">
        <v>62</v>
      </c>
      <c r="L4267" t="s">
        <v>63</v>
      </c>
      <c r="M4267" s="82" t="s">
        <v>660</v>
      </c>
      <c r="N4267" t="s">
        <v>661</v>
      </c>
      <c r="O4267" s="82" t="s">
        <v>662</v>
      </c>
      <c r="P4267" s="82" t="s">
        <v>663</v>
      </c>
      <c r="Q4267" s="82" t="s">
        <v>664</v>
      </c>
      <c r="R4267" t="s">
        <v>131</v>
      </c>
      <c r="S4267" s="83">
        <v>75</v>
      </c>
      <c r="T4267" s="83">
        <v>0</v>
      </c>
      <c r="U4267" s="83">
        <v>75</v>
      </c>
      <c r="V4267" s="83">
        <v>0</v>
      </c>
      <c r="W4267" s="83">
        <v>0</v>
      </c>
      <c r="X4267" s="83">
        <v>0</v>
      </c>
      <c r="Y4267">
        <v>0</v>
      </c>
      <c r="Z4267" s="83">
        <v>7.5</v>
      </c>
      <c r="AA4267" s="83">
        <v>7.5</v>
      </c>
    </row>
    <row r="4268" spans="1:27" x14ac:dyDescent="0.25">
      <c r="A4268" s="82" t="s">
        <v>1529</v>
      </c>
      <c r="B4268" s="82" t="s">
        <v>1529</v>
      </c>
      <c r="C4268" t="s">
        <v>3400</v>
      </c>
      <c r="D4268" s="82" t="s">
        <v>3401</v>
      </c>
      <c r="E4268" t="s">
        <v>3402</v>
      </c>
      <c r="F4268" s="82" t="s">
        <v>3403</v>
      </c>
      <c r="G4268" t="s">
        <v>2310</v>
      </c>
      <c r="H4268" s="82" t="s">
        <v>3404</v>
      </c>
      <c r="I4268" t="s">
        <v>59</v>
      </c>
      <c r="J4268" s="82" t="s">
        <v>193</v>
      </c>
      <c r="K4268" t="s">
        <v>62</v>
      </c>
      <c r="L4268" t="s">
        <v>63</v>
      </c>
      <c r="M4268" s="82" t="s">
        <v>660</v>
      </c>
      <c r="N4268" t="s">
        <v>661</v>
      </c>
      <c r="O4268" s="82" t="s">
        <v>662</v>
      </c>
      <c r="P4268" s="82" t="s">
        <v>1166</v>
      </c>
      <c r="Q4268" s="82" t="s">
        <v>1167</v>
      </c>
      <c r="R4268" t="s">
        <v>131</v>
      </c>
      <c r="S4268" s="83">
        <v>450</v>
      </c>
      <c r="T4268" s="83">
        <v>0</v>
      </c>
      <c r="U4268" s="83">
        <v>450</v>
      </c>
      <c r="V4268" s="83">
        <v>0</v>
      </c>
      <c r="W4268" s="83">
        <v>0</v>
      </c>
      <c r="X4268" s="83">
        <v>0</v>
      </c>
      <c r="Y4268">
        <v>0</v>
      </c>
      <c r="Z4268" s="83">
        <v>45</v>
      </c>
      <c r="AA4268" s="83">
        <v>45</v>
      </c>
    </row>
    <row r="4269" spans="1:27" x14ac:dyDescent="0.25">
      <c r="A4269" s="82" t="s">
        <v>1529</v>
      </c>
      <c r="B4269" s="82" t="s">
        <v>1529</v>
      </c>
      <c r="C4269" t="s">
        <v>3400</v>
      </c>
      <c r="D4269" s="82" t="s">
        <v>3401</v>
      </c>
      <c r="E4269" t="s">
        <v>3402</v>
      </c>
      <c r="F4269" s="82" t="s">
        <v>3403</v>
      </c>
      <c r="G4269" t="s">
        <v>2310</v>
      </c>
      <c r="H4269" s="82" t="s">
        <v>3404</v>
      </c>
      <c r="I4269" t="s">
        <v>59</v>
      </c>
      <c r="J4269" s="82" t="s">
        <v>193</v>
      </c>
      <c r="K4269" t="s">
        <v>62</v>
      </c>
      <c r="L4269" t="s">
        <v>63</v>
      </c>
      <c r="M4269" s="82" t="s">
        <v>660</v>
      </c>
      <c r="N4269" t="s">
        <v>1023</v>
      </c>
      <c r="O4269" s="82" t="s">
        <v>1024</v>
      </c>
      <c r="P4269" s="82" t="s">
        <v>1025</v>
      </c>
      <c r="Q4269" s="82" t="s">
        <v>1026</v>
      </c>
      <c r="R4269" t="s">
        <v>131</v>
      </c>
      <c r="S4269" s="83">
        <v>1283.04</v>
      </c>
      <c r="T4269" s="83">
        <v>0</v>
      </c>
      <c r="U4269" s="83">
        <v>1283.04</v>
      </c>
      <c r="V4269" s="83">
        <v>0</v>
      </c>
      <c r="W4269" s="83">
        <v>0</v>
      </c>
      <c r="X4269" s="83">
        <v>0</v>
      </c>
      <c r="Y4269">
        <v>0</v>
      </c>
      <c r="Z4269" s="83">
        <v>128.304</v>
      </c>
      <c r="AA4269" s="83">
        <v>128.304</v>
      </c>
    </row>
    <row r="4270" spans="1:27" x14ac:dyDescent="0.25">
      <c r="A4270" s="82" t="s">
        <v>1529</v>
      </c>
      <c r="B4270" s="82" t="s">
        <v>1529</v>
      </c>
      <c r="C4270" t="s">
        <v>3400</v>
      </c>
      <c r="D4270" s="82" t="s">
        <v>3401</v>
      </c>
      <c r="E4270" t="s">
        <v>3402</v>
      </c>
      <c r="F4270" s="82" t="s">
        <v>3403</v>
      </c>
      <c r="G4270" t="s">
        <v>2310</v>
      </c>
      <c r="H4270" s="82" t="s">
        <v>3404</v>
      </c>
      <c r="I4270" t="s">
        <v>59</v>
      </c>
      <c r="J4270" s="82" t="s">
        <v>193</v>
      </c>
      <c r="K4270" t="s">
        <v>62</v>
      </c>
      <c r="L4270" t="s">
        <v>63</v>
      </c>
      <c r="M4270" s="82" t="s">
        <v>660</v>
      </c>
      <c r="N4270" t="s">
        <v>1023</v>
      </c>
      <c r="O4270" s="82" t="s">
        <v>1024</v>
      </c>
      <c r="P4270" s="82" t="s">
        <v>1164</v>
      </c>
      <c r="Q4270" s="82" t="s">
        <v>1165</v>
      </c>
      <c r="R4270" t="s">
        <v>131</v>
      </c>
      <c r="S4270" s="83">
        <v>544.16</v>
      </c>
      <c r="T4270" s="83">
        <v>0</v>
      </c>
      <c r="U4270" s="83">
        <v>544.16</v>
      </c>
      <c r="V4270" s="83">
        <v>0</v>
      </c>
      <c r="W4270" s="83">
        <v>0</v>
      </c>
      <c r="X4270" s="83">
        <v>0</v>
      </c>
      <c r="Y4270">
        <v>0</v>
      </c>
      <c r="Z4270" s="83">
        <v>54.415999999999997</v>
      </c>
      <c r="AA4270" s="83">
        <v>54.415999999999997</v>
      </c>
    </row>
    <row r="4271" spans="1:27" x14ac:dyDescent="0.25">
      <c r="A4271" s="82" t="s">
        <v>1529</v>
      </c>
      <c r="B4271" s="82" t="s">
        <v>1529</v>
      </c>
      <c r="C4271" t="s">
        <v>3400</v>
      </c>
      <c r="D4271" s="82" t="s">
        <v>3401</v>
      </c>
      <c r="E4271" t="s">
        <v>3402</v>
      </c>
      <c r="F4271" s="82" t="s">
        <v>3403</v>
      </c>
      <c r="G4271" t="s">
        <v>2310</v>
      </c>
      <c r="H4271" s="82" t="s">
        <v>3404</v>
      </c>
      <c r="I4271" t="s">
        <v>59</v>
      </c>
      <c r="J4271" s="82" t="s">
        <v>193</v>
      </c>
      <c r="K4271" t="s">
        <v>64</v>
      </c>
      <c r="L4271" t="s">
        <v>65</v>
      </c>
      <c r="M4271" s="82" t="s">
        <v>499</v>
      </c>
      <c r="N4271" t="s">
        <v>1200</v>
      </c>
      <c r="O4271" s="82" t="s">
        <v>1201</v>
      </c>
      <c r="P4271" s="82" t="s">
        <v>1204</v>
      </c>
      <c r="Q4271" s="82" t="s">
        <v>1205</v>
      </c>
      <c r="R4271" t="s">
        <v>131</v>
      </c>
      <c r="S4271" s="83">
        <v>469.6</v>
      </c>
      <c r="T4271" s="83">
        <v>58.7</v>
      </c>
      <c r="U4271" s="83">
        <v>410.90000000000003</v>
      </c>
      <c r="V4271" s="83">
        <v>0</v>
      </c>
      <c r="W4271" s="83">
        <v>0</v>
      </c>
      <c r="X4271" s="83">
        <v>0.45215371252600034</v>
      </c>
      <c r="Y4271">
        <v>0</v>
      </c>
      <c r="Z4271" s="83">
        <v>41.09</v>
      </c>
      <c r="AA4271" s="83">
        <v>41.542153712526009</v>
      </c>
    </row>
    <row r="4272" spans="1:27" x14ac:dyDescent="0.25">
      <c r="A4272" s="82" t="s">
        <v>1529</v>
      </c>
      <c r="B4272" s="82" t="s">
        <v>1529</v>
      </c>
      <c r="C4272" t="s">
        <v>3400</v>
      </c>
      <c r="D4272" s="82" t="s">
        <v>3401</v>
      </c>
      <c r="E4272" t="s">
        <v>3402</v>
      </c>
      <c r="F4272" s="82" t="s">
        <v>3403</v>
      </c>
      <c r="G4272" t="s">
        <v>2310</v>
      </c>
      <c r="H4272" s="82" t="s">
        <v>3404</v>
      </c>
      <c r="I4272" t="s">
        <v>44</v>
      </c>
      <c r="J4272" s="82" t="s">
        <v>45</v>
      </c>
      <c r="K4272" t="s">
        <v>46</v>
      </c>
      <c r="L4272" t="s">
        <v>47</v>
      </c>
      <c r="M4272" s="82" t="s">
        <v>506</v>
      </c>
      <c r="N4272" t="s">
        <v>507</v>
      </c>
      <c r="O4272" s="82" t="s">
        <v>508</v>
      </c>
      <c r="P4272" s="82" t="s">
        <v>768</v>
      </c>
      <c r="Q4272" s="82" t="s">
        <v>769</v>
      </c>
      <c r="R4272" t="s">
        <v>131</v>
      </c>
      <c r="S4272" s="83">
        <v>104.8</v>
      </c>
      <c r="T4272" s="83">
        <v>0</v>
      </c>
      <c r="U4272" s="83">
        <v>104.8</v>
      </c>
      <c r="V4272" s="83">
        <v>0</v>
      </c>
      <c r="W4272" s="83">
        <v>0</v>
      </c>
      <c r="X4272" s="83">
        <v>0</v>
      </c>
      <c r="Y4272">
        <v>0</v>
      </c>
      <c r="Z4272" s="83">
        <v>10.48</v>
      </c>
      <c r="AA4272" s="83">
        <v>10.48</v>
      </c>
    </row>
    <row r="4273" spans="1:27" x14ac:dyDescent="0.25">
      <c r="A4273" s="82" t="s">
        <v>1529</v>
      </c>
      <c r="B4273" s="82" t="s">
        <v>1529</v>
      </c>
      <c r="C4273" t="s">
        <v>3400</v>
      </c>
      <c r="D4273" s="82" t="s">
        <v>3401</v>
      </c>
      <c r="E4273" t="s">
        <v>3402</v>
      </c>
      <c r="F4273" s="82" t="s">
        <v>3403</v>
      </c>
      <c r="G4273" t="s">
        <v>2310</v>
      </c>
      <c r="H4273" s="82" t="s">
        <v>3404</v>
      </c>
      <c r="I4273" t="s">
        <v>44</v>
      </c>
      <c r="J4273" s="82" t="s">
        <v>45</v>
      </c>
      <c r="K4273" t="s">
        <v>46</v>
      </c>
      <c r="L4273" t="s">
        <v>47</v>
      </c>
      <c r="M4273" s="82" t="s">
        <v>506</v>
      </c>
      <c r="N4273" t="s">
        <v>507</v>
      </c>
      <c r="O4273" s="82" t="s">
        <v>508</v>
      </c>
      <c r="P4273" s="82" t="s">
        <v>760</v>
      </c>
      <c r="Q4273" s="82" t="s">
        <v>761</v>
      </c>
      <c r="R4273" t="s">
        <v>131</v>
      </c>
      <c r="S4273" s="83">
        <v>160</v>
      </c>
      <c r="T4273" s="83">
        <v>0</v>
      </c>
      <c r="U4273" s="83">
        <v>160</v>
      </c>
      <c r="V4273" s="83">
        <v>0</v>
      </c>
      <c r="W4273" s="83">
        <v>0</v>
      </c>
      <c r="X4273" s="83">
        <v>0</v>
      </c>
      <c r="Y4273">
        <v>0</v>
      </c>
      <c r="Z4273" s="83">
        <v>16</v>
      </c>
      <c r="AA4273" s="83">
        <v>16</v>
      </c>
    </row>
    <row r="4274" spans="1:27" x14ac:dyDescent="0.25">
      <c r="A4274" s="82" t="s">
        <v>1529</v>
      </c>
      <c r="B4274" s="82" t="s">
        <v>1529</v>
      </c>
      <c r="C4274" t="s">
        <v>3400</v>
      </c>
      <c r="D4274" s="82" t="s">
        <v>3401</v>
      </c>
      <c r="E4274" t="s">
        <v>3402</v>
      </c>
      <c r="F4274" s="82" t="s">
        <v>3403</v>
      </c>
      <c r="G4274" t="s">
        <v>2310</v>
      </c>
      <c r="H4274" s="82" t="s">
        <v>3404</v>
      </c>
      <c r="I4274" t="s">
        <v>44</v>
      </c>
      <c r="J4274" s="82" t="s">
        <v>45</v>
      </c>
      <c r="K4274" t="s">
        <v>46</v>
      </c>
      <c r="L4274" t="s">
        <v>47</v>
      </c>
      <c r="M4274" s="82" t="s">
        <v>506</v>
      </c>
      <c r="N4274" t="s">
        <v>507</v>
      </c>
      <c r="O4274" s="82" t="s">
        <v>508</v>
      </c>
      <c r="P4274" s="82" t="s">
        <v>774</v>
      </c>
      <c r="Q4274" s="82" t="s">
        <v>775</v>
      </c>
      <c r="R4274" t="s">
        <v>131</v>
      </c>
      <c r="S4274" s="83">
        <v>23.96</v>
      </c>
      <c r="T4274" s="83">
        <v>47.92</v>
      </c>
      <c r="U4274" s="83">
        <v>-23.96</v>
      </c>
      <c r="V4274" s="83">
        <v>0</v>
      </c>
      <c r="W4274" s="83">
        <v>0</v>
      </c>
      <c r="X4274" s="83">
        <v>0.36911764743178765</v>
      </c>
      <c r="Y4274">
        <v>0</v>
      </c>
      <c r="Z4274" s="83">
        <v>-2.3960000000000004</v>
      </c>
      <c r="AA4274" s="83">
        <v>-2.0268823525682129</v>
      </c>
    </row>
    <row r="4275" spans="1:27" x14ac:dyDescent="0.25">
      <c r="A4275" s="82" t="s">
        <v>1529</v>
      </c>
      <c r="B4275" s="82" t="s">
        <v>1529</v>
      </c>
      <c r="C4275" t="s">
        <v>3400</v>
      </c>
      <c r="D4275" s="82" t="s">
        <v>3401</v>
      </c>
      <c r="E4275" t="s">
        <v>3402</v>
      </c>
      <c r="F4275" s="82" t="s">
        <v>3403</v>
      </c>
      <c r="G4275" t="s">
        <v>2310</v>
      </c>
      <c r="H4275" s="82" t="s">
        <v>3404</v>
      </c>
      <c r="I4275" t="s">
        <v>44</v>
      </c>
      <c r="J4275" s="82" t="s">
        <v>45</v>
      </c>
      <c r="K4275" t="s">
        <v>46</v>
      </c>
      <c r="L4275" t="s">
        <v>47</v>
      </c>
      <c r="M4275" s="82" t="s">
        <v>506</v>
      </c>
      <c r="N4275" t="s">
        <v>507</v>
      </c>
      <c r="O4275" s="82" t="s">
        <v>508</v>
      </c>
      <c r="P4275" s="82" t="s">
        <v>758</v>
      </c>
      <c r="Q4275" s="82" t="s">
        <v>759</v>
      </c>
      <c r="R4275" t="s">
        <v>131</v>
      </c>
      <c r="S4275" s="83">
        <v>113.4</v>
      </c>
      <c r="T4275" s="83">
        <v>0</v>
      </c>
      <c r="U4275" s="83">
        <v>113.4</v>
      </c>
      <c r="V4275" s="83">
        <v>0</v>
      </c>
      <c r="W4275" s="83">
        <v>0</v>
      </c>
      <c r="X4275" s="83">
        <v>0</v>
      </c>
      <c r="Y4275">
        <v>0</v>
      </c>
      <c r="Z4275" s="83">
        <v>11.340000000000002</v>
      </c>
      <c r="AA4275" s="83">
        <v>11.340000000000002</v>
      </c>
    </row>
    <row r="4276" spans="1:27" x14ac:dyDescent="0.25">
      <c r="A4276" s="82" t="s">
        <v>1529</v>
      </c>
      <c r="B4276" s="82" t="s">
        <v>1529</v>
      </c>
      <c r="C4276" t="s">
        <v>3400</v>
      </c>
      <c r="D4276" s="82" t="s">
        <v>3401</v>
      </c>
      <c r="E4276" t="s">
        <v>3402</v>
      </c>
      <c r="F4276" s="82" t="s">
        <v>3403</v>
      </c>
      <c r="G4276" t="s">
        <v>2310</v>
      </c>
      <c r="H4276" s="82" t="s">
        <v>3404</v>
      </c>
      <c r="I4276" t="s">
        <v>44</v>
      </c>
      <c r="J4276" s="82" t="s">
        <v>45</v>
      </c>
      <c r="K4276" t="s">
        <v>46</v>
      </c>
      <c r="L4276" t="s">
        <v>47</v>
      </c>
      <c r="M4276" s="82" t="s">
        <v>320</v>
      </c>
      <c r="N4276" t="s">
        <v>321</v>
      </c>
      <c r="O4276" s="82" t="s">
        <v>322</v>
      </c>
      <c r="P4276" s="82" t="s">
        <v>323</v>
      </c>
      <c r="Q4276" s="82" t="s">
        <v>324</v>
      </c>
      <c r="R4276" t="s">
        <v>131</v>
      </c>
      <c r="S4276" s="83">
        <v>0</v>
      </c>
      <c r="T4276" s="83">
        <v>42.4</v>
      </c>
      <c r="U4276" s="83">
        <v>-42.4</v>
      </c>
      <c r="V4276" s="83">
        <v>0</v>
      </c>
      <c r="W4276" s="83">
        <v>0</v>
      </c>
      <c r="X4276" s="83">
        <v>0.32659825231861012</v>
      </c>
      <c r="Y4276">
        <v>0</v>
      </c>
      <c r="Z4276" s="83">
        <v>-4.24</v>
      </c>
      <c r="AA4276" s="83">
        <v>-3.91340174768139</v>
      </c>
    </row>
    <row r="4277" spans="1:27" x14ac:dyDescent="0.25">
      <c r="A4277" s="82" t="s">
        <v>1529</v>
      </c>
      <c r="B4277" s="82" t="s">
        <v>1529</v>
      </c>
      <c r="C4277" t="s">
        <v>3400</v>
      </c>
      <c r="D4277" s="82" t="s">
        <v>3401</v>
      </c>
      <c r="E4277" t="s">
        <v>3402</v>
      </c>
      <c r="F4277" s="82" t="s">
        <v>3403</v>
      </c>
      <c r="G4277" t="s">
        <v>2310</v>
      </c>
      <c r="H4277" s="82" t="s">
        <v>3404</v>
      </c>
      <c r="I4277" t="s">
        <v>44</v>
      </c>
      <c r="J4277" s="82" t="s">
        <v>45</v>
      </c>
      <c r="K4277" t="s">
        <v>46</v>
      </c>
      <c r="L4277" t="s">
        <v>47</v>
      </c>
      <c r="M4277" s="82" t="s">
        <v>320</v>
      </c>
      <c r="N4277" t="s">
        <v>800</v>
      </c>
      <c r="O4277" s="82" t="s">
        <v>801</v>
      </c>
      <c r="P4277" s="82" t="s">
        <v>802</v>
      </c>
      <c r="Q4277" s="82" t="s">
        <v>803</v>
      </c>
      <c r="R4277" t="s">
        <v>131</v>
      </c>
      <c r="S4277" s="83">
        <v>63.3</v>
      </c>
      <c r="T4277" s="83">
        <v>0</v>
      </c>
      <c r="U4277" s="83">
        <v>63.3</v>
      </c>
      <c r="V4277" s="83">
        <v>0</v>
      </c>
      <c r="W4277" s="83">
        <v>0</v>
      </c>
      <c r="X4277" s="83">
        <v>0</v>
      </c>
      <c r="Y4277">
        <v>0</v>
      </c>
      <c r="Z4277" s="83">
        <v>6.33</v>
      </c>
      <c r="AA4277" s="83">
        <v>6.33</v>
      </c>
    </row>
    <row r="4278" spans="1:27" x14ac:dyDescent="0.25">
      <c r="A4278" s="82" t="s">
        <v>1529</v>
      </c>
      <c r="B4278" s="82" t="s">
        <v>1529</v>
      </c>
      <c r="C4278" t="s">
        <v>3400</v>
      </c>
      <c r="D4278" s="82" t="s">
        <v>3401</v>
      </c>
      <c r="E4278" t="s">
        <v>3402</v>
      </c>
      <c r="F4278" s="82" t="s">
        <v>3403</v>
      </c>
      <c r="G4278" t="s">
        <v>2310</v>
      </c>
      <c r="H4278" s="82" t="s">
        <v>3404</v>
      </c>
      <c r="I4278" t="s">
        <v>44</v>
      </c>
      <c r="J4278" s="82" t="s">
        <v>45</v>
      </c>
      <c r="K4278" t="s">
        <v>66</v>
      </c>
      <c r="L4278" t="s">
        <v>67</v>
      </c>
      <c r="M4278" s="82" t="s">
        <v>782</v>
      </c>
      <c r="N4278" t="s">
        <v>958</v>
      </c>
      <c r="O4278" s="82" t="s">
        <v>959</v>
      </c>
      <c r="P4278" s="82" t="s">
        <v>960</v>
      </c>
      <c r="Q4278" s="82" t="s">
        <v>961</v>
      </c>
      <c r="R4278" t="s">
        <v>131</v>
      </c>
      <c r="S4278" s="83">
        <v>304.32</v>
      </c>
      <c r="T4278" s="83">
        <v>0</v>
      </c>
      <c r="U4278" s="83">
        <v>304.32</v>
      </c>
      <c r="V4278" s="83">
        <v>0</v>
      </c>
      <c r="W4278" s="83">
        <v>0</v>
      </c>
      <c r="X4278" s="83">
        <v>0</v>
      </c>
      <c r="Y4278">
        <v>0</v>
      </c>
      <c r="Z4278" s="83">
        <v>30.432000000000002</v>
      </c>
      <c r="AA4278" s="83">
        <v>30.432000000000002</v>
      </c>
    </row>
    <row r="4279" spans="1:27" x14ac:dyDescent="0.25">
      <c r="A4279" s="82" t="s">
        <v>1529</v>
      </c>
      <c r="B4279" s="82" t="s">
        <v>1529</v>
      </c>
      <c r="C4279" t="s">
        <v>3400</v>
      </c>
      <c r="D4279" s="82" t="s">
        <v>3401</v>
      </c>
      <c r="E4279" t="s">
        <v>3402</v>
      </c>
      <c r="F4279" s="82" t="s">
        <v>3403</v>
      </c>
      <c r="G4279" t="s">
        <v>2310</v>
      </c>
      <c r="H4279" s="82" t="s">
        <v>3404</v>
      </c>
      <c r="I4279" t="s">
        <v>44</v>
      </c>
      <c r="J4279" s="82" t="s">
        <v>45</v>
      </c>
      <c r="K4279" t="s">
        <v>66</v>
      </c>
      <c r="L4279" t="s">
        <v>67</v>
      </c>
      <c r="M4279" s="82" t="s">
        <v>782</v>
      </c>
      <c r="N4279" t="s">
        <v>958</v>
      </c>
      <c r="O4279" s="82" t="s">
        <v>959</v>
      </c>
      <c r="P4279" s="82" t="s">
        <v>2534</v>
      </c>
      <c r="Q4279" s="82" t="s">
        <v>2535</v>
      </c>
      <c r="R4279" t="s">
        <v>131</v>
      </c>
      <c r="S4279" s="83">
        <v>1093.44</v>
      </c>
      <c r="T4279" s="83">
        <v>385.92</v>
      </c>
      <c r="U4279" s="83">
        <v>707.52</v>
      </c>
      <c r="V4279" s="83">
        <v>0</v>
      </c>
      <c r="W4279" s="83">
        <v>0</v>
      </c>
      <c r="X4279" s="83">
        <v>2.9726603192169341</v>
      </c>
      <c r="Y4279">
        <v>0</v>
      </c>
      <c r="Z4279" s="83">
        <v>70.75200000000001</v>
      </c>
      <c r="AA4279" s="83">
        <v>73.724660319216937</v>
      </c>
    </row>
    <row r="4280" spans="1:27" x14ac:dyDescent="0.25">
      <c r="A4280" s="82" t="s">
        <v>1529</v>
      </c>
      <c r="B4280" s="82" t="s">
        <v>1529</v>
      </c>
      <c r="C4280" t="s">
        <v>3405</v>
      </c>
      <c r="D4280" s="82" t="s">
        <v>3406</v>
      </c>
      <c r="E4280" t="s">
        <v>3361</v>
      </c>
      <c r="F4280" s="82" t="s">
        <v>3362</v>
      </c>
      <c r="G4280" t="s">
        <v>2310</v>
      </c>
      <c r="H4280" s="82" t="s">
        <v>3363</v>
      </c>
      <c r="I4280" t="s">
        <v>59</v>
      </c>
      <c r="J4280" s="82" t="s">
        <v>127</v>
      </c>
      <c r="K4280" t="s">
        <v>75</v>
      </c>
      <c r="L4280" t="s">
        <v>76</v>
      </c>
      <c r="M4280" s="82" t="s">
        <v>133</v>
      </c>
      <c r="N4280" t="s">
        <v>149</v>
      </c>
      <c r="O4280" s="82" t="s">
        <v>150</v>
      </c>
      <c r="P4280" s="82" t="s">
        <v>151</v>
      </c>
      <c r="Q4280" s="82" t="s">
        <v>152</v>
      </c>
      <c r="R4280" t="s">
        <v>131</v>
      </c>
      <c r="S4280" s="83">
        <v>367.5</v>
      </c>
      <c r="T4280" s="83">
        <v>0</v>
      </c>
      <c r="U4280" s="83">
        <v>367.5</v>
      </c>
      <c r="V4280" s="83">
        <v>0</v>
      </c>
      <c r="W4280" s="83">
        <v>0</v>
      </c>
      <c r="X4280" s="83">
        <v>0</v>
      </c>
      <c r="Y4280">
        <v>0</v>
      </c>
      <c r="Z4280" s="83">
        <v>36.75</v>
      </c>
      <c r="AA4280" s="83">
        <v>36.75</v>
      </c>
    </row>
    <row r="4281" spans="1:27" x14ac:dyDescent="0.25">
      <c r="A4281" s="82" t="s">
        <v>1529</v>
      </c>
      <c r="B4281" s="82" t="s">
        <v>1529</v>
      </c>
      <c r="C4281" t="s">
        <v>3405</v>
      </c>
      <c r="D4281" s="82" t="s">
        <v>3406</v>
      </c>
      <c r="E4281" t="s">
        <v>3361</v>
      </c>
      <c r="F4281" s="82" t="s">
        <v>3362</v>
      </c>
      <c r="G4281" t="s">
        <v>2310</v>
      </c>
      <c r="H4281" s="82" t="s">
        <v>3363</v>
      </c>
      <c r="I4281" t="s">
        <v>59</v>
      </c>
      <c r="J4281" s="82" t="s">
        <v>127</v>
      </c>
      <c r="K4281" t="s">
        <v>75</v>
      </c>
      <c r="L4281" t="s">
        <v>76</v>
      </c>
      <c r="M4281" s="82" t="s">
        <v>133</v>
      </c>
      <c r="N4281" t="s">
        <v>149</v>
      </c>
      <c r="O4281" s="82" t="s">
        <v>150</v>
      </c>
      <c r="P4281" s="82" t="s">
        <v>376</v>
      </c>
      <c r="Q4281" s="82" t="s">
        <v>377</v>
      </c>
      <c r="R4281" t="s">
        <v>131</v>
      </c>
      <c r="S4281" s="83">
        <v>6521.7</v>
      </c>
      <c r="T4281" s="83">
        <v>6499.2</v>
      </c>
      <c r="U4281" s="83">
        <v>22.5</v>
      </c>
      <c r="V4281" s="83">
        <v>0</v>
      </c>
      <c r="W4281" s="83">
        <v>0</v>
      </c>
      <c r="X4281" s="83">
        <v>50.061966072384692</v>
      </c>
      <c r="Y4281">
        <v>0</v>
      </c>
      <c r="Z4281" s="83">
        <v>2.2499999999999716</v>
      </c>
      <c r="AA4281" s="83">
        <v>52.311966072384706</v>
      </c>
    </row>
    <row r="4282" spans="1:27" x14ac:dyDescent="0.25">
      <c r="A4282" s="82" t="s">
        <v>1529</v>
      </c>
      <c r="B4282" s="82" t="s">
        <v>1529</v>
      </c>
      <c r="C4282" t="s">
        <v>3405</v>
      </c>
      <c r="D4282" s="82" t="s">
        <v>3406</v>
      </c>
      <c r="E4282" t="s">
        <v>3361</v>
      </c>
      <c r="F4282" s="82" t="s">
        <v>3362</v>
      </c>
      <c r="G4282" t="s">
        <v>2310</v>
      </c>
      <c r="H4282" s="82" t="s">
        <v>3363</v>
      </c>
      <c r="I4282" t="s">
        <v>59</v>
      </c>
      <c r="J4282" s="82" t="s">
        <v>127</v>
      </c>
      <c r="K4282" t="s">
        <v>75</v>
      </c>
      <c r="L4282" t="s">
        <v>76</v>
      </c>
      <c r="M4282" s="82" t="s">
        <v>133</v>
      </c>
      <c r="N4282" t="s">
        <v>149</v>
      </c>
      <c r="O4282" s="82" t="s">
        <v>150</v>
      </c>
      <c r="P4282" s="82" t="s">
        <v>1004</v>
      </c>
      <c r="Q4282" s="82" t="s">
        <v>1005</v>
      </c>
      <c r="R4282" t="s">
        <v>131</v>
      </c>
      <c r="S4282" s="83">
        <v>177.97</v>
      </c>
      <c r="T4282" s="83">
        <v>169.76</v>
      </c>
      <c r="U4282" s="83">
        <v>8.2100000000000009</v>
      </c>
      <c r="V4282" s="83">
        <v>0</v>
      </c>
      <c r="W4282" s="83">
        <v>0</v>
      </c>
      <c r="X4282" s="83">
        <v>1.307625455509605</v>
      </c>
      <c r="Y4282">
        <v>0</v>
      </c>
      <c r="Z4282" s="83">
        <v>0.82100000000000151</v>
      </c>
      <c r="AA4282" s="83">
        <v>2.1286254555096065</v>
      </c>
    </row>
    <row r="4283" spans="1:27" x14ac:dyDescent="0.25">
      <c r="A4283" s="82" t="s">
        <v>1529</v>
      </c>
      <c r="B4283" s="82" t="s">
        <v>1529</v>
      </c>
      <c r="C4283" t="s">
        <v>3405</v>
      </c>
      <c r="D4283" s="82" t="s">
        <v>3406</v>
      </c>
      <c r="E4283" t="s">
        <v>3361</v>
      </c>
      <c r="F4283" s="82" t="s">
        <v>3362</v>
      </c>
      <c r="G4283" t="s">
        <v>2310</v>
      </c>
      <c r="H4283" s="82" t="s">
        <v>3363</v>
      </c>
      <c r="I4283" t="s">
        <v>59</v>
      </c>
      <c r="J4283" s="82" t="s">
        <v>127</v>
      </c>
      <c r="K4283" t="s">
        <v>75</v>
      </c>
      <c r="L4283" t="s">
        <v>76</v>
      </c>
      <c r="M4283" s="82" t="s">
        <v>133</v>
      </c>
      <c r="N4283" t="s">
        <v>149</v>
      </c>
      <c r="O4283" s="82" t="s">
        <v>150</v>
      </c>
      <c r="P4283" s="82" t="s">
        <v>307</v>
      </c>
      <c r="Q4283" s="82" t="s">
        <v>308</v>
      </c>
      <c r="R4283" t="s">
        <v>131</v>
      </c>
      <c r="S4283" s="83">
        <v>1844.6799999999998</v>
      </c>
      <c r="T4283" s="83">
        <v>1598.9399999999998</v>
      </c>
      <c r="U4283" s="83">
        <v>245.74</v>
      </c>
      <c r="V4283" s="83">
        <v>0</v>
      </c>
      <c r="W4283" s="83">
        <v>0</v>
      </c>
      <c r="X4283" s="83">
        <v>12.316297395337697</v>
      </c>
      <c r="Y4283">
        <v>0</v>
      </c>
      <c r="Z4283" s="83">
        <v>24.573999999999984</v>
      </c>
      <c r="AA4283" s="83">
        <v>36.890297395337683</v>
      </c>
    </row>
    <row r="4284" spans="1:27" x14ac:dyDescent="0.25">
      <c r="A4284" s="82" t="s">
        <v>1529</v>
      </c>
      <c r="B4284" s="82" t="s">
        <v>1529</v>
      </c>
      <c r="C4284" t="s">
        <v>3405</v>
      </c>
      <c r="D4284" s="82" t="s">
        <v>3406</v>
      </c>
      <c r="E4284" t="s">
        <v>3361</v>
      </c>
      <c r="F4284" s="82" t="s">
        <v>3362</v>
      </c>
      <c r="G4284" t="s">
        <v>2310</v>
      </c>
      <c r="H4284" s="82" t="s">
        <v>3363</v>
      </c>
      <c r="I4284" t="s">
        <v>59</v>
      </c>
      <c r="J4284" s="82" t="s">
        <v>127</v>
      </c>
      <c r="K4284" t="s">
        <v>75</v>
      </c>
      <c r="L4284" t="s">
        <v>76</v>
      </c>
      <c r="M4284" s="82" t="s">
        <v>133</v>
      </c>
      <c r="N4284" t="s">
        <v>149</v>
      </c>
      <c r="O4284" s="82" t="s">
        <v>150</v>
      </c>
      <c r="P4284" s="82" t="s">
        <v>2334</v>
      </c>
      <c r="Q4284" s="82" t="s">
        <v>2335</v>
      </c>
      <c r="R4284" t="s">
        <v>131</v>
      </c>
      <c r="S4284" s="83">
        <v>55.7</v>
      </c>
      <c r="T4284" s="83">
        <v>0</v>
      </c>
      <c r="U4284" s="83">
        <v>55.7</v>
      </c>
      <c r="V4284" s="83">
        <v>0</v>
      </c>
      <c r="W4284" s="83">
        <v>0</v>
      </c>
      <c r="X4284" s="83">
        <v>0</v>
      </c>
      <c r="Y4284">
        <v>0</v>
      </c>
      <c r="Z4284" s="83">
        <v>5.57</v>
      </c>
      <c r="AA4284" s="83">
        <v>5.57</v>
      </c>
    </row>
    <row r="4285" spans="1:27" x14ac:dyDescent="0.25">
      <c r="A4285" s="82" t="s">
        <v>1529</v>
      </c>
      <c r="B4285" s="82" t="s">
        <v>1529</v>
      </c>
      <c r="C4285" t="s">
        <v>3405</v>
      </c>
      <c r="D4285" s="82" t="s">
        <v>3406</v>
      </c>
      <c r="E4285" t="s">
        <v>3361</v>
      </c>
      <c r="F4285" s="82" t="s">
        <v>3362</v>
      </c>
      <c r="G4285" t="s">
        <v>2310</v>
      </c>
      <c r="H4285" s="82" t="s">
        <v>3363</v>
      </c>
      <c r="I4285" t="s">
        <v>59</v>
      </c>
      <c r="J4285" s="82" t="s">
        <v>127</v>
      </c>
      <c r="K4285" t="s">
        <v>75</v>
      </c>
      <c r="L4285" t="s">
        <v>76</v>
      </c>
      <c r="M4285" s="82" t="s">
        <v>648</v>
      </c>
      <c r="N4285" t="s">
        <v>649</v>
      </c>
      <c r="O4285" s="82" t="s">
        <v>650</v>
      </c>
      <c r="P4285" s="82" t="s">
        <v>651</v>
      </c>
      <c r="Q4285" s="82" t="s">
        <v>652</v>
      </c>
      <c r="R4285" t="s">
        <v>131</v>
      </c>
      <c r="S4285" s="83">
        <v>0</v>
      </c>
      <c r="T4285" s="83">
        <v>12.24</v>
      </c>
      <c r="U4285" s="83">
        <v>-12.24</v>
      </c>
      <c r="V4285" s="83">
        <v>0</v>
      </c>
      <c r="W4285" s="83">
        <v>0</v>
      </c>
      <c r="X4285" s="83">
        <v>9.4282136990089319E-2</v>
      </c>
      <c r="Y4285">
        <v>0</v>
      </c>
      <c r="Z4285" s="83">
        <v>-1.2240000000000002</v>
      </c>
      <c r="AA4285" s="83">
        <v>-1.1297178630099109</v>
      </c>
    </row>
    <row r="4286" spans="1:27" x14ac:dyDescent="0.25">
      <c r="A4286" s="82" t="s">
        <v>1529</v>
      </c>
      <c r="B4286" s="82" t="s">
        <v>1529</v>
      </c>
      <c r="C4286" t="s">
        <v>3405</v>
      </c>
      <c r="D4286" s="82" t="s">
        <v>3406</v>
      </c>
      <c r="E4286" t="s">
        <v>3361</v>
      </c>
      <c r="F4286" s="82" t="s">
        <v>3362</v>
      </c>
      <c r="G4286" t="s">
        <v>2310</v>
      </c>
      <c r="H4286" s="82" t="s">
        <v>3363</v>
      </c>
      <c r="I4286" t="s">
        <v>59</v>
      </c>
      <c r="J4286" s="82" t="s">
        <v>193</v>
      </c>
      <c r="K4286" t="s">
        <v>60</v>
      </c>
      <c r="L4286" t="s">
        <v>61</v>
      </c>
      <c r="M4286" s="82" t="s">
        <v>194</v>
      </c>
      <c r="N4286" t="s">
        <v>656</v>
      </c>
      <c r="O4286" s="82" t="s">
        <v>657</v>
      </c>
      <c r="P4286" s="82" t="s">
        <v>1150</v>
      </c>
      <c r="Q4286" s="82" t="s">
        <v>1151</v>
      </c>
      <c r="R4286" t="s">
        <v>131</v>
      </c>
      <c r="S4286" s="83">
        <v>49.56</v>
      </c>
      <c r="T4286" s="83">
        <v>0</v>
      </c>
      <c r="U4286" s="83">
        <v>49.56</v>
      </c>
      <c r="V4286" s="83">
        <v>0</v>
      </c>
      <c r="W4286" s="83">
        <v>0</v>
      </c>
      <c r="X4286" s="83">
        <v>0</v>
      </c>
      <c r="Y4286">
        <v>0</v>
      </c>
      <c r="Z4286" s="83">
        <v>4.9560000000000004</v>
      </c>
      <c r="AA4286" s="83">
        <v>4.9560000000000004</v>
      </c>
    </row>
    <row r="4287" spans="1:27" x14ac:dyDescent="0.25">
      <c r="A4287" s="82" t="s">
        <v>1529</v>
      </c>
      <c r="B4287" s="82" t="s">
        <v>1529</v>
      </c>
      <c r="C4287" t="s">
        <v>3405</v>
      </c>
      <c r="D4287" s="82" t="s">
        <v>3406</v>
      </c>
      <c r="E4287" t="s">
        <v>3361</v>
      </c>
      <c r="F4287" s="82" t="s">
        <v>3362</v>
      </c>
      <c r="G4287" t="s">
        <v>2310</v>
      </c>
      <c r="H4287" s="82" t="s">
        <v>3363</v>
      </c>
      <c r="I4287" t="s">
        <v>59</v>
      </c>
      <c r="J4287" s="82" t="s">
        <v>193</v>
      </c>
      <c r="K4287" t="s">
        <v>60</v>
      </c>
      <c r="L4287" t="s">
        <v>61</v>
      </c>
      <c r="M4287" s="82" t="s">
        <v>194</v>
      </c>
      <c r="N4287" t="s">
        <v>656</v>
      </c>
      <c r="O4287" s="82" t="s">
        <v>657</v>
      </c>
      <c r="P4287" s="82" t="s">
        <v>1019</v>
      </c>
      <c r="Q4287" s="82" t="s">
        <v>1020</v>
      </c>
      <c r="R4287" t="s">
        <v>131</v>
      </c>
      <c r="S4287" s="83">
        <v>93.84</v>
      </c>
      <c r="T4287" s="83">
        <v>59.2</v>
      </c>
      <c r="U4287" s="83">
        <v>34.64</v>
      </c>
      <c r="V4287" s="83">
        <v>0</v>
      </c>
      <c r="W4287" s="83">
        <v>0</v>
      </c>
      <c r="X4287" s="83">
        <v>0.45600510701088959</v>
      </c>
      <c r="Y4287">
        <v>0</v>
      </c>
      <c r="Z4287" s="83">
        <v>3.4639999999999995</v>
      </c>
      <c r="AA4287" s="83">
        <v>3.9200051070108888</v>
      </c>
    </row>
    <row r="4288" spans="1:27" x14ac:dyDescent="0.25">
      <c r="A4288" s="82" t="s">
        <v>1529</v>
      </c>
      <c r="B4288" s="82" t="s">
        <v>1529</v>
      </c>
      <c r="C4288" t="s">
        <v>3405</v>
      </c>
      <c r="D4288" s="82" t="s">
        <v>3406</v>
      </c>
      <c r="E4288" t="s">
        <v>3361</v>
      </c>
      <c r="F4288" s="82" t="s">
        <v>3362</v>
      </c>
      <c r="G4288" t="s">
        <v>2310</v>
      </c>
      <c r="H4288" s="82" t="s">
        <v>3363</v>
      </c>
      <c r="I4288" t="s">
        <v>59</v>
      </c>
      <c r="J4288" s="82" t="s">
        <v>193</v>
      </c>
      <c r="K4288" t="s">
        <v>60</v>
      </c>
      <c r="L4288" t="s">
        <v>61</v>
      </c>
      <c r="M4288" s="82" t="s">
        <v>194</v>
      </c>
      <c r="N4288" t="s">
        <v>750</v>
      </c>
      <c r="O4288" s="82" t="s">
        <v>751</v>
      </c>
      <c r="P4288" s="82" t="s">
        <v>883</v>
      </c>
      <c r="Q4288" s="82" t="s">
        <v>884</v>
      </c>
      <c r="R4288" t="s">
        <v>131</v>
      </c>
      <c r="S4288" s="83">
        <v>15.41</v>
      </c>
      <c r="T4288" s="83">
        <v>0</v>
      </c>
      <c r="U4288" s="83">
        <v>15.41</v>
      </c>
      <c r="V4288" s="83">
        <v>0</v>
      </c>
      <c r="W4288" s="83">
        <v>0</v>
      </c>
      <c r="X4288" s="83">
        <v>0</v>
      </c>
      <c r="Y4288">
        <v>0</v>
      </c>
      <c r="Z4288" s="83">
        <v>1.5410000000000001</v>
      </c>
      <c r="AA4288" s="83">
        <v>1.5410000000000001</v>
      </c>
    </row>
    <row r="4289" spans="1:27" x14ac:dyDescent="0.25">
      <c r="A4289" s="82" t="s">
        <v>1529</v>
      </c>
      <c r="B4289" s="82" t="s">
        <v>1529</v>
      </c>
      <c r="C4289" t="s">
        <v>3405</v>
      </c>
      <c r="D4289" s="82" t="s">
        <v>3406</v>
      </c>
      <c r="E4289" t="s">
        <v>3361</v>
      </c>
      <c r="F4289" s="82" t="s">
        <v>3362</v>
      </c>
      <c r="G4289" t="s">
        <v>2310</v>
      </c>
      <c r="H4289" s="82" t="s">
        <v>3363</v>
      </c>
      <c r="I4289" t="s">
        <v>59</v>
      </c>
      <c r="J4289" s="82" t="s">
        <v>193</v>
      </c>
      <c r="K4289" t="s">
        <v>60</v>
      </c>
      <c r="L4289" t="s">
        <v>61</v>
      </c>
      <c r="M4289" s="82" t="s">
        <v>194</v>
      </c>
      <c r="N4289" t="s">
        <v>750</v>
      </c>
      <c r="O4289" s="82" t="s">
        <v>751</v>
      </c>
      <c r="P4289" s="82" t="s">
        <v>892</v>
      </c>
      <c r="Q4289" s="82" t="s">
        <v>893</v>
      </c>
      <c r="R4289" t="s">
        <v>131</v>
      </c>
      <c r="S4289" s="83">
        <v>0</v>
      </c>
      <c r="T4289" s="83">
        <v>10.08</v>
      </c>
      <c r="U4289" s="83">
        <v>-10.08</v>
      </c>
      <c r="V4289" s="83">
        <v>0</v>
      </c>
      <c r="W4289" s="83">
        <v>0</v>
      </c>
      <c r="X4289" s="83">
        <v>7.7644112815367691E-2</v>
      </c>
      <c r="Y4289">
        <v>0</v>
      </c>
      <c r="Z4289" s="83">
        <v>-1.008</v>
      </c>
      <c r="AA4289" s="83">
        <v>-0.93035588718463236</v>
      </c>
    </row>
    <row r="4290" spans="1:27" x14ac:dyDescent="0.25">
      <c r="A4290" s="82" t="s">
        <v>1529</v>
      </c>
      <c r="B4290" s="82" t="s">
        <v>1529</v>
      </c>
      <c r="C4290" t="s">
        <v>3405</v>
      </c>
      <c r="D4290" s="82" t="s">
        <v>3406</v>
      </c>
      <c r="E4290" t="s">
        <v>3361</v>
      </c>
      <c r="F4290" s="82" t="s">
        <v>3362</v>
      </c>
      <c r="G4290" t="s">
        <v>2310</v>
      </c>
      <c r="H4290" s="82" t="s">
        <v>3363</v>
      </c>
      <c r="I4290" t="s">
        <v>59</v>
      </c>
      <c r="J4290" s="82" t="s">
        <v>193</v>
      </c>
      <c r="K4290" t="s">
        <v>60</v>
      </c>
      <c r="L4290" t="s">
        <v>61</v>
      </c>
      <c r="M4290" s="82" t="s">
        <v>194</v>
      </c>
      <c r="N4290" t="s">
        <v>750</v>
      </c>
      <c r="O4290" s="82" t="s">
        <v>751</v>
      </c>
      <c r="P4290" s="82" t="s">
        <v>1152</v>
      </c>
      <c r="Q4290" s="82" t="s">
        <v>1153</v>
      </c>
      <c r="R4290" t="s">
        <v>131</v>
      </c>
      <c r="S4290" s="83">
        <v>1775.68</v>
      </c>
      <c r="T4290" s="83">
        <v>604.49</v>
      </c>
      <c r="U4290" s="83">
        <v>1171.19</v>
      </c>
      <c r="V4290" s="83">
        <v>0</v>
      </c>
      <c r="W4290" s="83">
        <v>0</v>
      </c>
      <c r="X4290" s="83">
        <v>4.6562589043414295</v>
      </c>
      <c r="Y4290">
        <v>0</v>
      </c>
      <c r="Z4290" s="83">
        <v>117.119</v>
      </c>
      <c r="AA4290" s="83">
        <v>121.77525890434143</v>
      </c>
    </row>
    <row r="4291" spans="1:27" x14ac:dyDescent="0.25">
      <c r="A4291" s="82" t="s">
        <v>1529</v>
      </c>
      <c r="B4291" s="82" t="s">
        <v>1529</v>
      </c>
      <c r="C4291" t="s">
        <v>3405</v>
      </c>
      <c r="D4291" s="82" t="s">
        <v>3406</v>
      </c>
      <c r="E4291" t="s">
        <v>3361</v>
      </c>
      <c r="F4291" s="82" t="s">
        <v>3362</v>
      </c>
      <c r="G4291" t="s">
        <v>2310</v>
      </c>
      <c r="H4291" s="82" t="s">
        <v>3363</v>
      </c>
      <c r="I4291" t="s">
        <v>59</v>
      </c>
      <c r="J4291" s="82" t="s">
        <v>193</v>
      </c>
      <c r="K4291" t="s">
        <v>60</v>
      </c>
      <c r="L4291" t="s">
        <v>61</v>
      </c>
      <c r="M4291" s="82" t="s">
        <v>194</v>
      </c>
      <c r="N4291" t="s">
        <v>750</v>
      </c>
      <c r="O4291" s="82" t="s">
        <v>751</v>
      </c>
      <c r="P4291" s="82" t="s">
        <v>1154</v>
      </c>
      <c r="Q4291" s="82" t="s">
        <v>1155</v>
      </c>
      <c r="R4291" t="s">
        <v>131</v>
      </c>
      <c r="S4291" s="83">
        <v>32.44</v>
      </c>
      <c r="T4291" s="83">
        <v>24.6</v>
      </c>
      <c r="U4291" s="83">
        <v>7.8399999999999963</v>
      </c>
      <c r="V4291" s="83">
        <v>0</v>
      </c>
      <c r="W4291" s="83">
        <v>0</v>
      </c>
      <c r="X4291" s="83">
        <v>0.18948860865655209</v>
      </c>
      <c r="Y4291">
        <v>0</v>
      </c>
      <c r="Z4291" s="83">
        <v>0.78399999999999936</v>
      </c>
      <c r="AA4291" s="83">
        <v>0.97348860865655151</v>
      </c>
    </row>
    <row r="4292" spans="1:27" x14ac:dyDescent="0.25">
      <c r="A4292" s="82" t="s">
        <v>1529</v>
      </c>
      <c r="B4292" s="82" t="s">
        <v>1529</v>
      </c>
      <c r="C4292" t="s">
        <v>3405</v>
      </c>
      <c r="D4292" s="82" t="s">
        <v>3406</v>
      </c>
      <c r="E4292" t="s">
        <v>3361</v>
      </c>
      <c r="F4292" s="82" t="s">
        <v>3362</v>
      </c>
      <c r="G4292" t="s">
        <v>2310</v>
      </c>
      <c r="H4292" s="82" t="s">
        <v>3363</v>
      </c>
      <c r="I4292" t="s">
        <v>59</v>
      </c>
      <c r="J4292" s="82" t="s">
        <v>193</v>
      </c>
      <c r="K4292" t="s">
        <v>60</v>
      </c>
      <c r="L4292" t="s">
        <v>61</v>
      </c>
      <c r="M4292" s="82" t="s">
        <v>194</v>
      </c>
      <c r="N4292" t="s">
        <v>199</v>
      </c>
      <c r="O4292" s="82" t="s">
        <v>200</v>
      </c>
      <c r="P4292" s="82" t="s">
        <v>201</v>
      </c>
      <c r="Q4292" s="82" t="s">
        <v>202</v>
      </c>
      <c r="R4292" t="s">
        <v>131</v>
      </c>
      <c r="S4292" s="83">
        <v>71.55</v>
      </c>
      <c r="T4292" s="83">
        <v>0</v>
      </c>
      <c r="U4292" s="83">
        <v>71.55</v>
      </c>
      <c r="V4292" s="83">
        <v>0</v>
      </c>
      <c r="W4292" s="83">
        <v>0</v>
      </c>
      <c r="X4292" s="83">
        <v>0</v>
      </c>
      <c r="Y4292">
        <v>0</v>
      </c>
      <c r="Z4292" s="83">
        <v>7.1550000000000002</v>
      </c>
      <c r="AA4292" s="83">
        <v>7.1550000000000002</v>
      </c>
    </row>
    <row r="4293" spans="1:27" x14ac:dyDescent="0.25">
      <c r="A4293" s="82" t="s">
        <v>1529</v>
      </c>
      <c r="B4293" s="82" t="s">
        <v>1529</v>
      </c>
      <c r="C4293" t="s">
        <v>3405</v>
      </c>
      <c r="D4293" s="82" t="s">
        <v>3406</v>
      </c>
      <c r="E4293" t="s">
        <v>3361</v>
      </c>
      <c r="F4293" s="82" t="s">
        <v>3362</v>
      </c>
      <c r="G4293" t="s">
        <v>2310</v>
      </c>
      <c r="H4293" s="82" t="s">
        <v>3363</v>
      </c>
      <c r="I4293" t="s">
        <v>59</v>
      </c>
      <c r="J4293" s="82" t="s">
        <v>193</v>
      </c>
      <c r="K4293" t="s">
        <v>60</v>
      </c>
      <c r="L4293" t="s">
        <v>61</v>
      </c>
      <c r="M4293" s="82" t="s">
        <v>194</v>
      </c>
      <c r="N4293" t="s">
        <v>347</v>
      </c>
      <c r="O4293" s="82" t="s">
        <v>348</v>
      </c>
      <c r="P4293" s="82" t="s">
        <v>1158</v>
      </c>
      <c r="Q4293" s="82" t="s">
        <v>1159</v>
      </c>
      <c r="R4293" t="s">
        <v>131</v>
      </c>
      <c r="S4293" s="83">
        <v>35.36</v>
      </c>
      <c r="T4293" s="83">
        <v>19.32</v>
      </c>
      <c r="U4293" s="83">
        <v>16.04</v>
      </c>
      <c r="V4293" s="83">
        <v>0</v>
      </c>
      <c r="W4293" s="83">
        <v>0</v>
      </c>
      <c r="X4293" s="83">
        <v>0.14881788289612138</v>
      </c>
      <c r="Y4293">
        <v>0</v>
      </c>
      <c r="Z4293" s="83">
        <v>1.6039999999999999</v>
      </c>
      <c r="AA4293" s="83">
        <v>1.7528178828961212</v>
      </c>
    </row>
    <row r="4294" spans="1:27" x14ac:dyDescent="0.25">
      <c r="A4294" s="82" t="s">
        <v>1529</v>
      </c>
      <c r="B4294" s="82" t="s">
        <v>1529</v>
      </c>
      <c r="C4294" t="s">
        <v>3405</v>
      </c>
      <c r="D4294" s="82" t="s">
        <v>3406</v>
      </c>
      <c r="E4294" t="s">
        <v>3361</v>
      </c>
      <c r="F4294" s="82" t="s">
        <v>3362</v>
      </c>
      <c r="G4294" t="s">
        <v>2310</v>
      </c>
      <c r="H4294" s="82" t="s">
        <v>3363</v>
      </c>
      <c r="I4294" t="s">
        <v>59</v>
      </c>
      <c r="J4294" s="82" t="s">
        <v>193</v>
      </c>
      <c r="K4294" t="s">
        <v>60</v>
      </c>
      <c r="L4294" t="s">
        <v>61</v>
      </c>
      <c r="M4294" s="82" t="s">
        <v>194</v>
      </c>
      <c r="N4294" t="s">
        <v>311</v>
      </c>
      <c r="O4294" s="82" t="s">
        <v>894</v>
      </c>
      <c r="P4294" s="82" t="s">
        <v>895</v>
      </c>
      <c r="Q4294" s="82" t="s">
        <v>896</v>
      </c>
      <c r="R4294" t="s">
        <v>131</v>
      </c>
      <c r="S4294" s="83">
        <v>3595.2</v>
      </c>
      <c r="T4294" s="83">
        <v>1474.1600000000003</v>
      </c>
      <c r="U4294" s="83">
        <v>2121.0399999999995</v>
      </c>
      <c r="V4294" s="83">
        <v>0</v>
      </c>
      <c r="W4294" s="83">
        <v>0</v>
      </c>
      <c r="X4294" s="83">
        <v>11.355143387688734</v>
      </c>
      <c r="Y4294">
        <v>0</v>
      </c>
      <c r="Z4294" s="83">
        <v>212.10399999999996</v>
      </c>
      <c r="AA4294" s="83">
        <v>223.45914338768867</v>
      </c>
    </row>
    <row r="4295" spans="1:27" x14ac:dyDescent="0.25">
      <c r="A4295" s="82" t="s">
        <v>1529</v>
      </c>
      <c r="B4295" s="82" t="s">
        <v>1529</v>
      </c>
      <c r="C4295" t="s">
        <v>3405</v>
      </c>
      <c r="D4295" s="82" t="s">
        <v>3406</v>
      </c>
      <c r="E4295" t="s">
        <v>3361</v>
      </c>
      <c r="F4295" s="82" t="s">
        <v>3362</v>
      </c>
      <c r="G4295" t="s">
        <v>2310</v>
      </c>
      <c r="H4295" s="82" t="s">
        <v>3363</v>
      </c>
      <c r="I4295" t="s">
        <v>59</v>
      </c>
      <c r="J4295" s="82" t="s">
        <v>193</v>
      </c>
      <c r="K4295" t="s">
        <v>60</v>
      </c>
      <c r="L4295" t="s">
        <v>61</v>
      </c>
      <c r="M4295" s="82" t="s">
        <v>194</v>
      </c>
      <c r="N4295" t="s">
        <v>1916</v>
      </c>
      <c r="O4295" s="82" t="s">
        <v>1495</v>
      </c>
      <c r="P4295" s="82" t="s">
        <v>1923</v>
      </c>
      <c r="Q4295" s="82" t="s">
        <v>1924</v>
      </c>
      <c r="R4295" t="s">
        <v>131</v>
      </c>
      <c r="S4295" s="83">
        <v>218.39999999999998</v>
      </c>
      <c r="T4295" s="83">
        <v>135.4</v>
      </c>
      <c r="U4295" s="83">
        <v>82.999999999999972</v>
      </c>
      <c r="V4295" s="83">
        <v>0</v>
      </c>
      <c r="W4295" s="83">
        <v>0</v>
      </c>
      <c r="X4295" s="83">
        <v>1.0429576265080145</v>
      </c>
      <c r="Y4295">
        <v>0</v>
      </c>
      <c r="Z4295" s="83">
        <v>8.2999999999999989</v>
      </c>
      <c r="AA4295" s="83">
        <v>9.3429576265080136</v>
      </c>
    </row>
    <row r="4296" spans="1:27" x14ac:dyDescent="0.25">
      <c r="A4296" s="82" t="s">
        <v>1529</v>
      </c>
      <c r="B4296" s="82" t="s">
        <v>1529</v>
      </c>
      <c r="C4296" t="s">
        <v>3405</v>
      </c>
      <c r="D4296" s="82" t="s">
        <v>3406</v>
      </c>
      <c r="E4296" t="s">
        <v>3361</v>
      </c>
      <c r="F4296" s="82" t="s">
        <v>3362</v>
      </c>
      <c r="G4296" t="s">
        <v>2310</v>
      </c>
      <c r="H4296" s="82" t="s">
        <v>3363</v>
      </c>
      <c r="I4296" t="s">
        <v>59</v>
      </c>
      <c r="J4296" s="82" t="s">
        <v>193</v>
      </c>
      <c r="K4296" t="s">
        <v>60</v>
      </c>
      <c r="L4296" t="s">
        <v>61</v>
      </c>
      <c r="M4296" s="82" t="s">
        <v>194</v>
      </c>
      <c r="N4296" t="s">
        <v>1916</v>
      </c>
      <c r="O4296" s="82" t="s">
        <v>1495</v>
      </c>
      <c r="P4296" s="82" t="s">
        <v>1919</v>
      </c>
      <c r="Q4296" s="82" t="s">
        <v>1920</v>
      </c>
      <c r="R4296" t="s">
        <v>131</v>
      </c>
      <c r="S4296" s="83">
        <v>0</v>
      </c>
      <c r="T4296" s="83">
        <v>97.65</v>
      </c>
      <c r="U4296" s="83">
        <v>-97.65</v>
      </c>
      <c r="V4296" s="83">
        <v>0</v>
      </c>
      <c r="W4296" s="83">
        <v>0</v>
      </c>
      <c r="X4296" s="83">
        <v>0.75217734289887439</v>
      </c>
      <c r="Y4296">
        <v>0</v>
      </c>
      <c r="Z4296" s="83">
        <v>-9.7650000000000006</v>
      </c>
      <c r="AA4296" s="83">
        <v>-9.0128226571011254</v>
      </c>
    </row>
    <row r="4297" spans="1:27" x14ac:dyDescent="0.25">
      <c r="A4297" s="82" t="s">
        <v>1529</v>
      </c>
      <c r="B4297" s="82" t="s">
        <v>1529</v>
      </c>
      <c r="C4297" t="s">
        <v>3405</v>
      </c>
      <c r="D4297" s="82" t="s">
        <v>3406</v>
      </c>
      <c r="E4297" t="s">
        <v>3361</v>
      </c>
      <c r="F4297" s="82" t="s">
        <v>3362</v>
      </c>
      <c r="G4297" t="s">
        <v>2310</v>
      </c>
      <c r="H4297" s="82" t="s">
        <v>3363</v>
      </c>
      <c r="I4297" t="s">
        <v>59</v>
      </c>
      <c r="J4297" s="82" t="s">
        <v>193</v>
      </c>
      <c r="K4297" t="s">
        <v>62</v>
      </c>
      <c r="L4297" t="s">
        <v>63</v>
      </c>
      <c r="M4297" s="82" t="s">
        <v>1168</v>
      </c>
      <c r="N4297" t="s">
        <v>1169</v>
      </c>
      <c r="O4297" s="82" t="s">
        <v>1170</v>
      </c>
      <c r="P4297" s="82" t="s">
        <v>1171</v>
      </c>
      <c r="Q4297" s="82" t="s">
        <v>1172</v>
      </c>
      <c r="R4297" t="s">
        <v>131</v>
      </c>
      <c r="S4297" s="83">
        <v>213</v>
      </c>
      <c r="T4297" s="83">
        <v>332.4</v>
      </c>
      <c r="U4297" s="83">
        <v>-119.39999999999998</v>
      </c>
      <c r="V4297" s="83">
        <v>0</v>
      </c>
      <c r="W4297" s="83">
        <v>0</v>
      </c>
      <c r="X4297" s="83">
        <v>2.5604070535543864</v>
      </c>
      <c r="Y4297">
        <v>0</v>
      </c>
      <c r="Z4297" s="83">
        <v>-11.939999999999994</v>
      </c>
      <c r="AA4297" s="83">
        <v>-9.3795929464456123</v>
      </c>
    </row>
    <row r="4298" spans="1:27" x14ac:dyDescent="0.25">
      <c r="A4298" s="82" t="s">
        <v>1529</v>
      </c>
      <c r="B4298" s="82" t="s">
        <v>1529</v>
      </c>
      <c r="C4298" t="s">
        <v>3405</v>
      </c>
      <c r="D4298" s="82" t="s">
        <v>3406</v>
      </c>
      <c r="E4298" t="s">
        <v>3361</v>
      </c>
      <c r="F4298" s="82" t="s">
        <v>3362</v>
      </c>
      <c r="G4298" t="s">
        <v>2310</v>
      </c>
      <c r="H4298" s="82" t="s">
        <v>3363</v>
      </c>
      <c r="I4298" t="s">
        <v>59</v>
      </c>
      <c r="J4298" s="82" t="s">
        <v>193</v>
      </c>
      <c r="K4298" t="s">
        <v>62</v>
      </c>
      <c r="L4298" t="s">
        <v>63</v>
      </c>
      <c r="M4298" s="82" t="s">
        <v>660</v>
      </c>
      <c r="N4298" t="s">
        <v>661</v>
      </c>
      <c r="O4298" s="82" t="s">
        <v>662</v>
      </c>
      <c r="P4298" s="82" t="s">
        <v>1037</v>
      </c>
      <c r="Q4298" s="82" t="s">
        <v>1038</v>
      </c>
      <c r="R4298" t="s">
        <v>131</v>
      </c>
      <c r="S4298" s="83">
        <v>398.45</v>
      </c>
      <c r="T4298" s="83">
        <v>105.47999999999999</v>
      </c>
      <c r="U4298" s="83">
        <v>292.97000000000003</v>
      </c>
      <c r="V4298" s="83">
        <v>0</v>
      </c>
      <c r="W4298" s="83">
        <v>0</v>
      </c>
      <c r="X4298" s="83">
        <v>0.81249018053224031</v>
      </c>
      <c r="Y4298">
        <v>0</v>
      </c>
      <c r="Z4298" s="83">
        <v>29.297000000000001</v>
      </c>
      <c r="AA4298" s="83">
        <v>30.109490180532241</v>
      </c>
    </row>
    <row r="4299" spans="1:27" x14ac:dyDescent="0.25">
      <c r="A4299" s="82" t="s">
        <v>1529</v>
      </c>
      <c r="B4299" s="82" t="s">
        <v>1529</v>
      </c>
      <c r="C4299" t="s">
        <v>3405</v>
      </c>
      <c r="D4299" s="82" t="s">
        <v>3406</v>
      </c>
      <c r="E4299" t="s">
        <v>3361</v>
      </c>
      <c r="F4299" s="82" t="s">
        <v>3362</v>
      </c>
      <c r="G4299" t="s">
        <v>2310</v>
      </c>
      <c r="H4299" s="82" t="s">
        <v>3363</v>
      </c>
      <c r="I4299" t="s">
        <v>59</v>
      </c>
      <c r="J4299" s="82" t="s">
        <v>193</v>
      </c>
      <c r="K4299" t="s">
        <v>62</v>
      </c>
      <c r="L4299" t="s">
        <v>63</v>
      </c>
      <c r="M4299" s="82" t="s">
        <v>660</v>
      </c>
      <c r="N4299" t="s">
        <v>661</v>
      </c>
      <c r="O4299" s="82" t="s">
        <v>662</v>
      </c>
      <c r="P4299" s="82" t="s">
        <v>663</v>
      </c>
      <c r="Q4299" s="82" t="s">
        <v>664</v>
      </c>
      <c r="R4299" t="s">
        <v>131</v>
      </c>
      <c r="S4299" s="83">
        <v>16735.069999999996</v>
      </c>
      <c r="T4299" s="83">
        <v>3105.27</v>
      </c>
      <c r="U4299" s="83">
        <v>13629.799999999997</v>
      </c>
      <c r="V4299" s="83">
        <v>0</v>
      </c>
      <c r="W4299" s="83">
        <v>0</v>
      </c>
      <c r="X4299" s="83">
        <v>23.919239504184205</v>
      </c>
      <c r="Y4299">
        <v>0</v>
      </c>
      <c r="Z4299" s="83">
        <v>1362.9799999999998</v>
      </c>
      <c r="AA4299" s="83">
        <v>1386.8992395041842</v>
      </c>
    </row>
    <row r="4300" spans="1:27" x14ac:dyDescent="0.25">
      <c r="A4300" s="82" t="s">
        <v>1529</v>
      </c>
      <c r="B4300" s="82" t="s">
        <v>1529</v>
      </c>
      <c r="C4300" t="s">
        <v>3405</v>
      </c>
      <c r="D4300" s="82" t="s">
        <v>3406</v>
      </c>
      <c r="E4300" t="s">
        <v>3361</v>
      </c>
      <c r="F4300" s="82" t="s">
        <v>3362</v>
      </c>
      <c r="G4300" t="s">
        <v>2310</v>
      </c>
      <c r="H4300" s="82" t="s">
        <v>3363</v>
      </c>
      <c r="I4300" t="s">
        <v>59</v>
      </c>
      <c r="J4300" s="82" t="s">
        <v>193</v>
      </c>
      <c r="K4300" t="s">
        <v>62</v>
      </c>
      <c r="L4300" t="s">
        <v>63</v>
      </c>
      <c r="M4300" s="82" t="s">
        <v>660</v>
      </c>
      <c r="N4300" t="s">
        <v>661</v>
      </c>
      <c r="O4300" s="82" t="s">
        <v>662</v>
      </c>
      <c r="P4300" s="82" t="s">
        <v>1166</v>
      </c>
      <c r="Q4300" s="82" t="s">
        <v>1167</v>
      </c>
      <c r="R4300" t="s">
        <v>131</v>
      </c>
      <c r="S4300" s="83">
        <v>9496.4999999999982</v>
      </c>
      <c r="T4300" s="83">
        <v>2052.14</v>
      </c>
      <c r="U4300" s="83">
        <v>7444.3599999999988</v>
      </c>
      <c r="V4300" s="83">
        <v>0</v>
      </c>
      <c r="W4300" s="83">
        <v>0</v>
      </c>
      <c r="X4300" s="83">
        <v>15.807201356441333</v>
      </c>
      <c r="Y4300">
        <v>0</v>
      </c>
      <c r="Z4300" s="83">
        <v>744.43600000000004</v>
      </c>
      <c r="AA4300" s="83">
        <v>760.24320135644132</v>
      </c>
    </row>
    <row r="4301" spans="1:27" x14ac:dyDescent="0.25">
      <c r="A4301" s="82" t="s">
        <v>1529</v>
      </c>
      <c r="B4301" s="82" t="s">
        <v>1529</v>
      </c>
      <c r="C4301" t="s">
        <v>3405</v>
      </c>
      <c r="D4301" s="82" t="s">
        <v>3406</v>
      </c>
      <c r="E4301" t="s">
        <v>3361</v>
      </c>
      <c r="F4301" s="82" t="s">
        <v>3362</v>
      </c>
      <c r="G4301" t="s">
        <v>2310</v>
      </c>
      <c r="H4301" s="82" t="s">
        <v>3363</v>
      </c>
      <c r="I4301" t="s">
        <v>59</v>
      </c>
      <c r="J4301" s="82" t="s">
        <v>193</v>
      </c>
      <c r="K4301" t="s">
        <v>62</v>
      </c>
      <c r="L4301" t="s">
        <v>63</v>
      </c>
      <c r="M4301" s="82" t="s">
        <v>660</v>
      </c>
      <c r="N4301" t="s">
        <v>1927</v>
      </c>
      <c r="O4301" s="82" t="s">
        <v>1497</v>
      </c>
      <c r="P4301" s="82" t="s">
        <v>1928</v>
      </c>
      <c r="Q4301" s="82" t="s">
        <v>1929</v>
      </c>
      <c r="R4301" t="s">
        <v>131</v>
      </c>
      <c r="S4301" s="83">
        <v>140.82</v>
      </c>
      <c r="T4301" s="83">
        <v>0</v>
      </c>
      <c r="U4301" s="83">
        <v>140.82</v>
      </c>
      <c r="V4301" s="83">
        <v>0</v>
      </c>
      <c r="W4301" s="83">
        <v>0</v>
      </c>
      <c r="X4301" s="83">
        <v>0</v>
      </c>
      <c r="Y4301">
        <v>0</v>
      </c>
      <c r="Z4301" s="83">
        <v>14.082000000000001</v>
      </c>
      <c r="AA4301" s="83">
        <v>14.082000000000001</v>
      </c>
    </row>
    <row r="4302" spans="1:27" x14ac:dyDescent="0.25">
      <c r="A4302" s="82" t="s">
        <v>1529</v>
      </c>
      <c r="B4302" s="82" t="s">
        <v>1529</v>
      </c>
      <c r="C4302" t="s">
        <v>3405</v>
      </c>
      <c r="D4302" s="82" t="s">
        <v>3406</v>
      </c>
      <c r="E4302" t="s">
        <v>3361</v>
      </c>
      <c r="F4302" s="82" t="s">
        <v>3362</v>
      </c>
      <c r="G4302" t="s">
        <v>2310</v>
      </c>
      <c r="H4302" s="82" t="s">
        <v>3363</v>
      </c>
      <c r="I4302" t="s">
        <v>59</v>
      </c>
      <c r="J4302" s="82" t="s">
        <v>193</v>
      </c>
      <c r="K4302" t="s">
        <v>64</v>
      </c>
      <c r="L4302" t="s">
        <v>65</v>
      </c>
      <c r="M4302" s="82" t="s">
        <v>315</v>
      </c>
      <c r="N4302" t="s">
        <v>316</v>
      </c>
      <c r="O4302" s="82" t="s">
        <v>317</v>
      </c>
      <c r="P4302" s="82" t="s">
        <v>318</v>
      </c>
      <c r="Q4302" s="82" t="s">
        <v>319</v>
      </c>
      <c r="R4302" t="s">
        <v>131</v>
      </c>
      <c r="S4302" s="83">
        <v>51.48</v>
      </c>
      <c r="T4302" s="83">
        <v>26</v>
      </c>
      <c r="U4302" s="83">
        <v>25.479999999999997</v>
      </c>
      <c r="V4302" s="83">
        <v>0</v>
      </c>
      <c r="W4302" s="83">
        <v>0</v>
      </c>
      <c r="X4302" s="83">
        <v>0.20027251321424205</v>
      </c>
      <c r="Y4302">
        <v>0</v>
      </c>
      <c r="Z4302" s="83">
        <v>2.5479999999999996</v>
      </c>
      <c r="AA4302" s="83">
        <v>2.7482725132142418</v>
      </c>
    </row>
    <row r="4303" spans="1:27" x14ac:dyDescent="0.25">
      <c r="A4303" s="82" t="s">
        <v>1529</v>
      </c>
      <c r="B4303" s="82" t="s">
        <v>1529</v>
      </c>
      <c r="C4303" t="s">
        <v>3405</v>
      </c>
      <c r="D4303" s="82" t="s">
        <v>3406</v>
      </c>
      <c r="E4303" t="s">
        <v>3361</v>
      </c>
      <c r="F4303" s="82" t="s">
        <v>3362</v>
      </c>
      <c r="G4303" t="s">
        <v>2310</v>
      </c>
      <c r="H4303" s="82" t="s">
        <v>3363</v>
      </c>
      <c r="I4303" t="s">
        <v>59</v>
      </c>
      <c r="J4303" s="82" t="s">
        <v>193</v>
      </c>
      <c r="K4303" t="s">
        <v>64</v>
      </c>
      <c r="L4303" t="s">
        <v>65</v>
      </c>
      <c r="M4303" s="82" t="s">
        <v>315</v>
      </c>
      <c r="N4303" t="s">
        <v>316</v>
      </c>
      <c r="O4303" s="82" t="s">
        <v>317</v>
      </c>
      <c r="P4303" s="82" t="s">
        <v>1184</v>
      </c>
      <c r="Q4303" s="82" t="s">
        <v>1185</v>
      </c>
      <c r="R4303" t="s">
        <v>131</v>
      </c>
      <c r="S4303" s="83">
        <v>27.45</v>
      </c>
      <c r="T4303" s="83">
        <v>27.72</v>
      </c>
      <c r="U4303" s="83">
        <v>-0.26999999999999957</v>
      </c>
      <c r="V4303" s="83">
        <v>0</v>
      </c>
      <c r="W4303" s="83">
        <v>0</v>
      </c>
      <c r="X4303" s="83">
        <v>0.21352131024226109</v>
      </c>
      <c r="Y4303">
        <v>0</v>
      </c>
      <c r="Z4303" s="83">
        <v>-2.7000000000000135E-2</v>
      </c>
      <c r="AA4303" s="83">
        <v>0.18652131024226115</v>
      </c>
    </row>
    <row r="4304" spans="1:27" x14ac:dyDescent="0.25">
      <c r="A4304" s="82" t="s">
        <v>1529</v>
      </c>
      <c r="B4304" s="82" t="s">
        <v>1529</v>
      </c>
      <c r="C4304" t="s">
        <v>3405</v>
      </c>
      <c r="D4304" s="82" t="s">
        <v>3406</v>
      </c>
      <c r="E4304" t="s">
        <v>3361</v>
      </c>
      <c r="F4304" s="82" t="s">
        <v>3362</v>
      </c>
      <c r="G4304" t="s">
        <v>2310</v>
      </c>
      <c r="H4304" s="82" t="s">
        <v>3363</v>
      </c>
      <c r="I4304" t="s">
        <v>59</v>
      </c>
      <c r="J4304" s="82" t="s">
        <v>193</v>
      </c>
      <c r="K4304" t="s">
        <v>64</v>
      </c>
      <c r="L4304" t="s">
        <v>65</v>
      </c>
      <c r="M4304" s="82" t="s">
        <v>315</v>
      </c>
      <c r="N4304" t="s">
        <v>316</v>
      </c>
      <c r="O4304" s="82" t="s">
        <v>317</v>
      </c>
      <c r="P4304" s="82" t="s">
        <v>1186</v>
      </c>
      <c r="Q4304" s="82" t="s">
        <v>1187</v>
      </c>
      <c r="R4304" t="s">
        <v>131</v>
      </c>
      <c r="S4304" s="83">
        <v>26.3</v>
      </c>
      <c r="T4304" s="83">
        <v>26.55</v>
      </c>
      <c r="U4304" s="83">
        <v>-0.25</v>
      </c>
      <c r="V4304" s="83">
        <v>0</v>
      </c>
      <c r="W4304" s="83">
        <v>0</v>
      </c>
      <c r="X4304" s="83">
        <v>0.20450904714762025</v>
      </c>
      <c r="Y4304">
        <v>0</v>
      </c>
      <c r="Z4304" s="83">
        <v>-2.4999999999999911E-2</v>
      </c>
      <c r="AA4304" s="83">
        <v>0.17950904714762039</v>
      </c>
    </row>
    <row r="4305" spans="1:27" x14ac:dyDescent="0.25">
      <c r="A4305" s="82" t="s">
        <v>1529</v>
      </c>
      <c r="B4305" s="82" t="s">
        <v>1529</v>
      </c>
      <c r="C4305" t="s">
        <v>3405</v>
      </c>
      <c r="D4305" s="82" t="s">
        <v>3406</v>
      </c>
      <c r="E4305" t="s">
        <v>3361</v>
      </c>
      <c r="F4305" s="82" t="s">
        <v>3362</v>
      </c>
      <c r="G4305" t="s">
        <v>2310</v>
      </c>
      <c r="H4305" s="82" t="s">
        <v>3363</v>
      </c>
      <c r="I4305" t="s">
        <v>59</v>
      </c>
      <c r="J4305" s="82" t="s">
        <v>193</v>
      </c>
      <c r="K4305" t="s">
        <v>64</v>
      </c>
      <c r="L4305" t="s">
        <v>65</v>
      </c>
      <c r="M4305" s="82" t="s">
        <v>499</v>
      </c>
      <c r="N4305" t="s">
        <v>500</v>
      </c>
      <c r="O4305" s="82" t="s">
        <v>501</v>
      </c>
      <c r="P4305" s="82" t="s">
        <v>2650</v>
      </c>
      <c r="Q4305" s="82" t="s">
        <v>2651</v>
      </c>
      <c r="R4305" t="s">
        <v>131</v>
      </c>
      <c r="S4305" s="83">
        <v>1062</v>
      </c>
      <c r="T4305" s="83">
        <v>832.6</v>
      </c>
      <c r="U4305" s="83">
        <v>229.39999999999998</v>
      </c>
      <c r="V4305" s="83">
        <v>0</v>
      </c>
      <c r="W4305" s="83">
        <v>0</v>
      </c>
      <c r="X4305" s="83">
        <v>6.4133420962376126</v>
      </c>
      <c r="Y4305">
        <v>0</v>
      </c>
      <c r="Z4305" s="83">
        <v>22.939999999999998</v>
      </c>
      <c r="AA4305" s="83">
        <v>29.353342096237611</v>
      </c>
    </row>
    <row r="4306" spans="1:27" x14ac:dyDescent="0.25">
      <c r="A4306" s="82" t="s">
        <v>1529</v>
      </c>
      <c r="B4306" s="82" t="s">
        <v>1529</v>
      </c>
      <c r="C4306" t="s">
        <v>3405</v>
      </c>
      <c r="D4306" s="82" t="s">
        <v>3406</v>
      </c>
      <c r="E4306" t="s">
        <v>3361</v>
      </c>
      <c r="F4306" s="82" t="s">
        <v>3362</v>
      </c>
      <c r="G4306" t="s">
        <v>2310</v>
      </c>
      <c r="H4306" s="82" t="s">
        <v>3363</v>
      </c>
      <c r="I4306" t="s">
        <v>59</v>
      </c>
      <c r="J4306" s="82" t="s">
        <v>193</v>
      </c>
      <c r="K4306" t="s">
        <v>64</v>
      </c>
      <c r="L4306" t="s">
        <v>65</v>
      </c>
      <c r="M4306" s="82" t="s">
        <v>499</v>
      </c>
      <c r="N4306" t="s">
        <v>500</v>
      </c>
      <c r="O4306" s="82" t="s">
        <v>501</v>
      </c>
      <c r="P4306" s="82" t="s">
        <v>2765</v>
      </c>
      <c r="Q4306" s="82" t="s">
        <v>2766</v>
      </c>
      <c r="R4306" t="s">
        <v>131</v>
      </c>
      <c r="S4306" s="83">
        <v>644</v>
      </c>
      <c r="T4306" s="83">
        <v>670.04000000000008</v>
      </c>
      <c r="U4306" s="83">
        <v>-26.040000000000077</v>
      </c>
      <c r="V4306" s="83">
        <v>0</v>
      </c>
      <c r="W4306" s="83">
        <v>0</v>
      </c>
      <c r="X4306" s="83">
        <v>5.1611767213104134</v>
      </c>
      <c r="Y4306">
        <v>0</v>
      </c>
      <c r="Z4306" s="83">
        <v>-2.6040000000000134</v>
      </c>
      <c r="AA4306" s="83">
        <v>2.5571767213103911</v>
      </c>
    </row>
    <row r="4307" spans="1:27" x14ac:dyDescent="0.25">
      <c r="A4307" s="82" t="s">
        <v>1529</v>
      </c>
      <c r="B4307" s="82" t="s">
        <v>1529</v>
      </c>
      <c r="C4307" t="s">
        <v>3405</v>
      </c>
      <c r="D4307" s="82" t="s">
        <v>3406</v>
      </c>
      <c r="E4307" t="s">
        <v>3361</v>
      </c>
      <c r="F4307" s="82" t="s">
        <v>3362</v>
      </c>
      <c r="G4307" t="s">
        <v>2310</v>
      </c>
      <c r="H4307" s="82" t="s">
        <v>3363</v>
      </c>
      <c r="I4307" t="s">
        <v>59</v>
      </c>
      <c r="J4307" s="82" t="s">
        <v>193</v>
      </c>
      <c r="K4307" t="s">
        <v>64</v>
      </c>
      <c r="L4307" t="s">
        <v>65</v>
      </c>
      <c r="M4307" s="82" t="s">
        <v>499</v>
      </c>
      <c r="N4307" t="s">
        <v>500</v>
      </c>
      <c r="O4307" s="82" t="s">
        <v>501</v>
      </c>
      <c r="P4307" s="82" t="s">
        <v>1524</v>
      </c>
      <c r="Q4307" s="82" t="s">
        <v>3686</v>
      </c>
      <c r="R4307" t="s">
        <v>131</v>
      </c>
      <c r="S4307" s="83">
        <v>160.64000000000001</v>
      </c>
      <c r="T4307" s="83">
        <v>60.84</v>
      </c>
      <c r="U4307" s="83">
        <v>99.800000000000011</v>
      </c>
      <c r="V4307" s="83">
        <v>0</v>
      </c>
      <c r="W4307" s="83">
        <v>0</v>
      </c>
      <c r="X4307" s="83">
        <v>0.46863768092132635</v>
      </c>
      <c r="Y4307">
        <v>0</v>
      </c>
      <c r="Z4307" s="83">
        <v>9.980000000000004</v>
      </c>
      <c r="AA4307" s="83">
        <v>10.44863768092133</v>
      </c>
    </row>
    <row r="4308" spans="1:27" x14ac:dyDescent="0.25">
      <c r="A4308" s="82" t="s">
        <v>1529</v>
      </c>
      <c r="B4308" s="82" t="s">
        <v>1529</v>
      </c>
      <c r="C4308" t="s">
        <v>3405</v>
      </c>
      <c r="D4308" s="82" t="s">
        <v>3406</v>
      </c>
      <c r="E4308" t="s">
        <v>3361</v>
      </c>
      <c r="F4308" s="82" t="s">
        <v>3362</v>
      </c>
      <c r="G4308" t="s">
        <v>2310</v>
      </c>
      <c r="H4308" s="82" t="s">
        <v>3363</v>
      </c>
      <c r="I4308" t="s">
        <v>59</v>
      </c>
      <c r="J4308" s="82" t="s">
        <v>193</v>
      </c>
      <c r="K4308" t="s">
        <v>64</v>
      </c>
      <c r="L4308" t="s">
        <v>65</v>
      </c>
      <c r="M4308" s="82" t="s">
        <v>499</v>
      </c>
      <c r="N4308" t="s">
        <v>1420</v>
      </c>
      <c r="O4308" s="82" t="s">
        <v>1421</v>
      </c>
      <c r="P4308" s="82" t="s">
        <v>1422</v>
      </c>
      <c r="Q4308" s="82" t="s">
        <v>1423</v>
      </c>
      <c r="R4308" t="s">
        <v>131</v>
      </c>
      <c r="S4308" s="83">
        <v>0</v>
      </c>
      <c r="T4308" s="83">
        <v>-93.88000000000001</v>
      </c>
      <c r="U4308" s="83">
        <v>93.88000000000001</v>
      </c>
      <c r="V4308" s="83">
        <v>0</v>
      </c>
      <c r="W4308" s="83">
        <v>0</v>
      </c>
      <c r="X4308" s="83">
        <v>-0.72313782848280939</v>
      </c>
      <c r="Y4308">
        <v>0</v>
      </c>
      <c r="Z4308" s="83">
        <v>9.3880000000000035</v>
      </c>
      <c r="AA4308" s="83">
        <v>8.6648621715171927</v>
      </c>
    </row>
    <row r="4309" spans="1:27" x14ac:dyDescent="0.25">
      <c r="A4309" s="82" t="s">
        <v>1529</v>
      </c>
      <c r="B4309" s="82" t="s">
        <v>1529</v>
      </c>
      <c r="C4309" t="s">
        <v>3405</v>
      </c>
      <c r="D4309" s="82" t="s">
        <v>3406</v>
      </c>
      <c r="E4309" t="s">
        <v>3361</v>
      </c>
      <c r="F4309" s="82" t="s">
        <v>3362</v>
      </c>
      <c r="G4309" t="s">
        <v>2310</v>
      </c>
      <c r="H4309" s="82" t="s">
        <v>3363</v>
      </c>
      <c r="I4309" t="s">
        <v>44</v>
      </c>
      <c r="J4309" s="82" t="s">
        <v>45</v>
      </c>
      <c r="K4309" t="s">
        <v>46</v>
      </c>
      <c r="L4309" t="s">
        <v>47</v>
      </c>
      <c r="M4309" s="82" t="s">
        <v>506</v>
      </c>
      <c r="N4309" t="s">
        <v>507</v>
      </c>
      <c r="O4309" s="82" t="s">
        <v>508</v>
      </c>
      <c r="P4309" s="82" t="s">
        <v>795</v>
      </c>
      <c r="Q4309" s="82" t="s">
        <v>796</v>
      </c>
      <c r="R4309" t="s">
        <v>131</v>
      </c>
      <c r="S4309" s="83">
        <v>10.8</v>
      </c>
      <c r="T4309" s="83">
        <v>0</v>
      </c>
      <c r="U4309" s="83">
        <v>10.8</v>
      </c>
      <c r="V4309" s="83">
        <v>0</v>
      </c>
      <c r="W4309" s="83">
        <v>0</v>
      </c>
      <c r="X4309" s="83">
        <v>0</v>
      </c>
      <c r="Y4309">
        <v>0</v>
      </c>
      <c r="Z4309" s="83">
        <v>1.08</v>
      </c>
      <c r="AA4309" s="83">
        <v>1.08</v>
      </c>
    </row>
    <row r="4310" spans="1:27" x14ac:dyDescent="0.25">
      <c r="A4310" s="82" t="s">
        <v>1529</v>
      </c>
      <c r="B4310" s="82" t="s">
        <v>1529</v>
      </c>
      <c r="C4310" t="s">
        <v>3405</v>
      </c>
      <c r="D4310" s="82" t="s">
        <v>3406</v>
      </c>
      <c r="E4310" t="s">
        <v>3361</v>
      </c>
      <c r="F4310" s="82" t="s">
        <v>3362</v>
      </c>
      <c r="G4310" t="s">
        <v>2310</v>
      </c>
      <c r="H4310" s="82" t="s">
        <v>3363</v>
      </c>
      <c r="I4310" t="s">
        <v>44</v>
      </c>
      <c r="J4310" s="82" t="s">
        <v>45</v>
      </c>
      <c r="K4310" t="s">
        <v>46</v>
      </c>
      <c r="L4310" t="s">
        <v>47</v>
      </c>
      <c r="M4310" s="82" t="s">
        <v>506</v>
      </c>
      <c r="N4310" t="s">
        <v>507</v>
      </c>
      <c r="O4310" s="82" t="s">
        <v>508</v>
      </c>
      <c r="P4310" s="82" t="s">
        <v>853</v>
      </c>
      <c r="Q4310" s="82" t="s">
        <v>854</v>
      </c>
      <c r="R4310" t="s">
        <v>131</v>
      </c>
      <c r="S4310" s="83">
        <v>15.4</v>
      </c>
      <c r="T4310" s="83">
        <v>0</v>
      </c>
      <c r="U4310" s="83">
        <v>15.4</v>
      </c>
      <c r="V4310" s="83">
        <v>0</v>
      </c>
      <c r="W4310" s="83">
        <v>0</v>
      </c>
      <c r="X4310" s="83">
        <v>0</v>
      </c>
      <c r="Y4310">
        <v>0</v>
      </c>
      <c r="Z4310" s="83">
        <v>1.54</v>
      </c>
      <c r="AA4310" s="83">
        <v>1.54</v>
      </c>
    </row>
    <row r="4311" spans="1:27" x14ac:dyDescent="0.25">
      <c r="A4311" s="82" t="s">
        <v>1529</v>
      </c>
      <c r="B4311" s="82" t="s">
        <v>1529</v>
      </c>
      <c r="C4311" t="s">
        <v>3405</v>
      </c>
      <c r="D4311" s="82" t="s">
        <v>3406</v>
      </c>
      <c r="E4311" t="s">
        <v>3361</v>
      </c>
      <c r="F4311" s="82" t="s">
        <v>3362</v>
      </c>
      <c r="G4311" t="s">
        <v>2310</v>
      </c>
      <c r="H4311" s="82" t="s">
        <v>3363</v>
      </c>
      <c r="I4311" t="s">
        <v>44</v>
      </c>
      <c r="J4311" s="82" t="s">
        <v>45</v>
      </c>
      <c r="K4311" t="s">
        <v>46</v>
      </c>
      <c r="L4311" t="s">
        <v>47</v>
      </c>
      <c r="M4311" s="82" t="s">
        <v>506</v>
      </c>
      <c r="N4311" t="s">
        <v>507</v>
      </c>
      <c r="O4311" s="82" t="s">
        <v>508</v>
      </c>
      <c r="P4311" s="82" t="s">
        <v>768</v>
      </c>
      <c r="Q4311" s="82" t="s">
        <v>769</v>
      </c>
      <c r="R4311" t="s">
        <v>131</v>
      </c>
      <c r="S4311" s="83">
        <v>0</v>
      </c>
      <c r="T4311" s="83">
        <v>21</v>
      </c>
      <c r="U4311" s="83">
        <v>-21</v>
      </c>
      <c r="V4311" s="83">
        <v>0</v>
      </c>
      <c r="W4311" s="83">
        <v>0</v>
      </c>
      <c r="X4311" s="83">
        <v>0.16175856836534935</v>
      </c>
      <c r="Y4311">
        <v>0</v>
      </c>
      <c r="Z4311" s="83">
        <v>-2.1</v>
      </c>
      <c r="AA4311" s="83">
        <v>-1.9382414316346508</v>
      </c>
    </row>
    <row r="4312" spans="1:27" x14ac:dyDescent="0.25">
      <c r="A4312" s="82" t="s">
        <v>1529</v>
      </c>
      <c r="B4312" s="82" t="s">
        <v>1529</v>
      </c>
      <c r="C4312" t="s">
        <v>3405</v>
      </c>
      <c r="D4312" s="82" t="s">
        <v>3406</v>
      </c>
      <c r="E4312" t="s">
        <v>3361</v>
      </c>
      <c r="F4312" s="82" t="s">
        <v>3362</v>
      </c>
      <c r="G4312" t="s">
        <v>2310</v>
      </c>
      <c r="H4312" s="82" t="s">
        <v>3363</v>
      </c>
      <c r="I4312" t="s">
        <v>44</v>
      </c>
      <c r="J4312" s="82" t="s">
        <v>45</v>
      </c>
      <c r="K4312" t="s">
        <v>46</v>
      </c>
      <c r="L4312" t="s">
        <v>47</v>
      </c>
      <c r="M4312" s="82" t="s">
        <v>506</v>
      </c>
      <c r="N4312" t="s">
        <v>507</v>
      </c>
      <c r="O4312" s="82" t="s">
        <v>508</v>
      </c>
      <c r="P4312" s="82" t="s">
        <v>754</v>
      </c>
      <c r="Q4312" s="82" t="s">
        <v>755</v>
      </c>
      <c r="R4312" t="s">
        <v>131</v>
      </c>
      <c r="S4312" s="83">
        <v>0</v>
      </c>
      <c r="T4312" s="83">
        <v>64</v>
      </c>
      <c r="U4312" s="83">
        <v>-64</v>
      </c>
      <c r="V4312" s="83">
        <v>0</v>
      </c>
      <c r="W4312" s="83">
        <v>0</v>
      </c>
      <c r="X4312" s="83">
        <v>0.49297849406582656</v>
      </c>
      <c r="Y4312">
        <v>0</v>
      </c>
      <c r="Z4312" s="83">
        <v>-6.4</v>
      </c>
      <c r="AA4312" s="83">
        <v>-5.907021505934174</v>
      </c>
    </row>
    <row r="4313" spans="1:27" x14ac:dyDescent="0.25">
      <c r="A4313" s="82" t="s">
        <v>1529</v>
      </c>
      <c r="B4313" s="82" t="s">
        <v>1529</v>
      </c>
      <c r="C4313" t="s">
        <v>3405</v>
      </c>
      <c r="D4313" s="82" t="s">
        <v>3406</v>
      </c>
      <c r="E4313" t="s">
        <v>3361</v>
      </c>
      <c r="F4313" s="82" t="s">
        <v>3362</v>
      </c>
      <c r="G4313" t="s">
        <v>2310</v>
      </c>
      <c r="H4313" s="82" t="s">
        <v>3363</v>
      </c>
      <c r="I4313" t="s">
        <v>44</v>
      </c>
      <c r="J4313" s="82" t="s">
        <v>45</v>
      </c>
      <c r="K4313" t="s">
        <v>46</v>
      </c>
      <c r="L4313" t="s">
        <v>47</v>
      </c>
      <c r="M4313" s="82" t="s">
        <v>506</v>
      </c>
      <c r="N4313" t="s">
        <v>507</v>
      </c>
      <c r="O4313" s="82" t="s">
        <v>508</v>
      </c>
      <c r="P4313" s="82" t="s">
        <v>760</v>
      </c>
      <c r="Q4313" s="82" t="s">
        <v>761</v>
      </c>
      <c r="R4313" t="s">
        <v>131</v>
      </c>
      <c r="S4313" s="83">
        <v>10.199999999999999</v>
      </c>
      <c r="T4313" s="83">
        <v>0</v>
      </c>
      <c r="U4313" s="83">
        <v>10.199999999999999</v>
      </c>
      <c r="V4313" s="83">
        <v>0</v>
      </c>
      <c r="W4313" s="83">
        <v>0</v>
      </c>
      <c r="X4313" s="83">
        <v>0</v>
      </c>
      <c r="Y4313">
        <v>0</v>
      </c>
      <c r="Z4313" s="83">
        <v>1.02</v>
      </c>
      <c r="AA4313" s="83">
        <v>1.02</v>
      </c>
    </row>
    <row r="4314" spans="1:27" x14ac:dyDescent="0.25">
      <c r="A4314" s="82" t="s">
        <v>1529</v>
      </c>
      <c r="B4314" s="82" t="s">
        <v>1529</v>
      </c>
      <c r="C4314" t="s">
        <v>3405</v>
      </c>
      <c r="D4314" s="82" t="s">
        <v>3406</v>
      </c>
      <c r="E4314" t="s">
        <v>3361</v>
      </c>
      <c r="F4314" s="82" t="s">
        <v>3362</v>
      </c>
      <c r="G4314" t="s">
        <v>2310</v>
      </c>
      <c r="H4314" s="82" t="s">
        <v>3363</v>
      </c>
      <c r="I4314" t="s">
        <v>44</v>
      </c>
      <c r="J4314" s="82" t="s">
        <v>45</v>
      </c>
      <c r="K4314" t="s">
        <v>46</v>
      </c>
      <c r="L4314" t="s">
        <v>47</v>
      </c>
      <c r="M4314" s="82" t="s">
        <v>506</v>
      </c>
      <c r="N4314" t="s">
        <v>507</v>
      </c>
      <c r="O4314" s="82" t="s">
        <v>508</v>
      </c>
      <c r="P4314" s="82" t="s">
        <v>758</v>
      </c>
      <c r="Q4314" s="82" t="s">
        <v>759</v>
      </c>
      <c r="R4314" t="s">
        <v>131</v>
      </c>
      <c r="S4314" s="83">
        <v>13</v>
      </c>
      <c r="T4314" s="83">
        <v>0</v>
      </c>
      <c r="U4314" s="83">
        <v>13</v>
      </c>
      <c r="V4314" s="83">
        <v>0</v>
      </c>
      <c r="W4314" s="83">
        <v>0</v>
      </c>
      <c r="X4314" s="83">
        <v>0</v>
      </c>
      <c r="Y4314">
        <v>0</v>
      </c>
      <c r="Z4314" s="83">
        <v>1.3</v>
      </c>
      <c r="AA4314" s="83">
        <v>1.3</v>
      </c>
    </row>
    <row r="4315" spans="1:27" x14ac:dyDescent="0.25">
      <c r="A4315" s="82" t="s">
        <v>1529</v>
      </c>
      <c r="B4315" s="82" t="s">
        <v>1529</v>
      </c>
      <c r="C4315" t="s">
        <v>3405</v>
      </c>
      <c r="D4315" s="82" t="s">
        <v>3406</v>
      </c>
      <c r="E4315" t="s">
        <v>3361</v>
      </c>
      <c r="F4315" s="82" t="s">
        <v>3362</v>
      </c>
      <c r="G4315" t="s">
        <v>2310</v>
      </c>
      <c r="H4315" s="82" t="s">
        <v>3363</v>
      </c>
      <c r="I4315" t="s">
        <v>44</v>
      </c>
      <c r="J4315" s="82" t="s">
        <v>45</v>
      </c>
      <c r="K4315" t="s">
        <v>46</v>
      </c>
      <c r="L4315" t="s">
        <v>47</v>
      </c>
      <c r="M4315" s="82" t="s">
        <v>320</v>
      </c>
      <c r="N4315" t="s">
        <v>1074</v>
      </c>
      <c r="O4315" s="82" t="s">
        <v>1208</v>
      </c>
      <c r="P4315" s="82" t="s">
        <v>2572</v>
      </c>
      <c r="Q4315" s="82" t="s">
        <v>2573</v>
      </c>
      <c r="R4315" t="s">
        <v>131</v>
      </c>
      <c r="S4315" s="83">
        <v>266.8</v>
      </c>
      <c r="T4315" s="83">
        <v>186</v>
      </c>
      <c r="U4315" s="83">
        <v>80.8</v>
      </c>
      <c r="V4315" s="83">
        <v>0</v>
      </c>
      <c r="W4315" s="83">
        <v>0</v>
      </c>
      <c r="X4315" s="83">
        <v>1.4327187483788084</v>
      </c>
      <c r="Y4315">
        <v>0</v>
      </c>
      <c r="Z4315" s="83">
        <v>8.08</v>
      </c>
      <c r="AA4315" s="83">
        <v>9.5127187483788074</v>
      </c>
    </row>
    <row r="4316" spans="1:27" x14ac:dyDescent="0.25">
      <c r="A4316" s="82" t="s">
        <v>1529</v>
      </c>
      <c r="B4316" s="82" t="s">
        <v>1529</v>
      </c>
      <c r="C4316" t="s">
        <v>3405</v>
      </c>
      <c r="D4316" s="82" t="s">
        <v>3406</v>
      </c>
      <c r="E4316" t="s">
        <v>3361</v>
      </c>
      <c r="F4316" s="82" t="s">
        <v>3362</v>
      </c>
      <c r="G4316" t="s">
        <v>2310</v>
      </c>
      <c r="H4316" s="82" t="s">
        <v>3363</v>
      </c>
      <c r="I4316" t="s">
        <v>44</v>
      </c>
      <c r="J4316" s="82" t="s">
        <v>45</v>
      </c>
      <c r="K4316" t="s">
        <v>46</v>
      </c>
      <c r="L4316" t="s">
        <v>47</v>
      </c>
      <c r="M4316" s="82" t="s">
        <v>320</v>
      </c>
      <c r="N4316" t="s">
        <v>1074</v>
      </c>
      <c r="O4316" s="82" t="s">
        <v>1075</v>
      </c>
      <c r="P4316" s="82" t="s">
        <v>1209</v>
      </c>
      <c r="Q4316" s="82" t="s">
        <v>1210</v>
      </c>
      <c r="R4316" t="s">
        <v>131</v>
      </c>
      <c r="S4316" s="83">
        <v>0</v>
      </c>
      <c r="T4316" s="83">
        <v>60</v>
      </c>
      <c r="U4316" s="83">
        <v>-60</v>
      </c>
      <c r="V4316" s="83">
        <v>0</v>
      </c>
      <c r="W4316" s="83">
        <v>0</v>
      </c>
      <c r="X4316" s="83">
        <v>0.46216733818671235</v>
      </c>
      <c r="Y4316">
        <v>0</v>
      </c>
      <c r="Z4316" s="83">
        <v>-6</v>
      </c>
      <c r="AA4316" s="83">
        <v>-5.5378326618132876</v>
      </c>
    </row>
    <row r="4317" spans="1:27" x14ac:dyDescent="0.25">
      <c r="A4317" s="82" t="s">
        <v>1529</v>
      </c>
      <c r="B4317" s="82" t="s">
        <v>1529</v>
      </c>
      <c r="C4317" t="s">
        <v>3405</v>
      </c>
      <c r="D4317" s="82" t="s">
        <v>3406</v>
      </c>
      <c r="E4317" t="s">
        <v>3361</v>
      </c>
      <c r="F4317" s="82" t="s">
        <v>3362</v>
      </c>
      <c r="G4317" t="s">
        <v>2310</v>
      </c>
      <c r="H4317" s="82" t="s">
        <v>3363</v>
      </c>
      <c r="I4317" t="s">
        <v>44</v>
      </c>
      <c r="J4317" s="82" t="s">
        <v>45</v>
      </c>
      <c r="K4317" t="s">
        <v>46</v>
      </c>
      <c r="L4317" t="s">
        <v>47</v>
      </c>
      <c r="M4317" s="82" t="s">
        <v>320</v>
      </c>
      <c r="N4317" t="s">
        <v>800</v>
      </c>
      <c r="O4317" s="82" t="s">
        <v>1538</v>
      </c>
      <c r="P4317" s="82" t="s">
        <v>978</v>
      </c>
      <c r="Q4317" s="82" t="s">
        <v>979</v>
      </c>
      <c r="R4317" t="s">
        <v>131</v>
      </c>
      <c r="S4317" s="83">
        <v>0</v>
      </c>
      <c r="T4317" s="83">
        <v>60</v>
      </c>
      <c r="U4317" s="83">
        <v>-60</v>
      </c>
      <c r="V4317" s="83">
        <v>0</v>
      </c>
      <c r="W4317" s="83">
        <v>0</v>
      </c>
      <c r="X4317" s="83">
        <v>0.46216733818671235</v>
      </c>
      <c r="Y4317">
        <v>0</v>
      </c>
      <c r="Z4317" s="83">
        <v>-6</v>
      </c>
      <c r="AA4317" s="83">
        <v>-5.5378326618132876</v>
      </c>
    </row>
    <row r="4318" spans="1:27" x14ac:dyDescent="0.25">
      <c r="A4318" s="82" t="s">
        <v>1529</v>
      </c>
      <c r="B4318" s="82" t="s">
        <v>1529</v>
      </c>
      <c r="C4318" t="s">
        <v>3405</v>
      </c>
      <c r="D4318" s="82" t="s">
        <v>3406</v>
      </c>
      <c r="E4318" t="s">
        <v>3361</v>
      </c>
      <c r="F4318" s="82" t="s">
        <v>3362</v>
      </c>
      <c r="G4318" t="s">
        <v>2310</v>
      </c>
      <c r="H4318" s="82" t="s">
        <v>3363</v>
      </c>
      <c r="I4318" t="s">
        <v>44</v>
      </c>
      <c r="J4318" s="82" t="s">
        <v>45</v>
      </c>
      <c r="K4318" t="s">
        <v>46</v>
      </c>
      <c r="L4318" t="s">
        <v>47</v>
      </c>
      <c r="M4318" s="82" t="s">
        <v>320</v>
      </c>
      <c r="N4318" t="s">
        <v>800</v>
      </c>
      <c r="O4318" s="82" t="s">
        <v>1538</v>
      </c>
      <c r="P4318" s="82" t="s">
        <v>2550</v>
      </c>
      <c r="Q4318" s="82" t="s">
        <v>979</v>
      </c>
      <c r="R4318" t="s">
        <v>131</v>
      </c>
      <c r="S4318" s="83">
        <v>15</v>
      </c>
      <c r="T4318" s="83">
        <v>0</v>
      </c>
      <c r="U4318" s="83">
        <v>15</v>
      </c>
      <c r="V4318" s="83">
        <v>0</v>
      </c>
      <c r="W4318" s="83">
        <v>0</v>
      </c>
      <c r="X4318" s="83">
        <v>0</v>
      </c>
      <c r="Y4318">
        <v>0</v>
      </c>
      <c r="Z4318" s="83">
        <v>1.5</v>
      </c>
      <c r="AA4318" s="83">
        <v>1.5</v>
      </c>
    </row>
    <row r="4319" spans="1:27" x14ac:dyDescent="0.25">
      <c r="A4319" s="82" t="s">
        <v>1529</v>
      </c>
      <c r="B4319" s="82" t="s">
        <v>1529</v>
      </c>
      <c r="C4319" t="s">
        <v>3405</v>
      </c>
      <c r="D4319" s="82" t="s">
        <v>3406</v>
      </c>
      <c r="E4319" t="s">
        <v>3361</v>
      </c>
      <c r="F4319" s="82" t="s">
        <v>3362</v>
      </c>
      <c r="G4319" t="s">
        <v>2310</v>
      </c>
      <c r="H4319" s="82" t="s">
        <v>3363</v>
      </c>
      <c r="I4319" t="s">
        <v>44</v>
      </c>
      <c r="J4319" s="82" t="s">
        <v>45</v>
      </c>
      <c r="K4319" t="s">
        <v>46</v>
      </c>
      <c r="L4319" t="s">
        <v>47</v>
      </c>
      <c r="M4319" s="82" t="s">
        <v>320</v>
      </c>
      <c r="N4319" t="s">
        <v>800</v>
      </c>
      <c r="O4319" s="82" t="s">
        <v>801</v>
      </c>
      <c r="P4319" s="82" t="s">
        <v>1080</v>
      </c>
      <c r="Q4319" s="82" t="s">
        <v>1081</v>
      </c>
      <c r="R4319" t="s">
        <v>131</v>
      </c>
      <c r="S4319" s="83">
        <v>900</v>
      </c>
      <c r="T4319" s="83">
        <v>120</v>
      </c>
      <c r="U4319" s="83">
        <v>780</v>
      </c>
      <c r="V4319" s="83">
        <v>0</v>
      </c>
      <c r="W4319" s="83">
        <v>0</v>
      </c>
      <c r="X4319" s="83">
        <v>0.9243346763734247</v>
      </c>
      <c r="Y4319">
        <v>0</v>
      </c>
      <c r="Z4319" s="83">
        <v>78</v>
      </c>
      <c r="AA4319" s="83">
        <v>78.924334676373434</v>
      </c>
    </row>
    <row r="4320" spans="1:27" x14ac:dyDescent="0.25">
      <c r="A4320" s="82" t="s">
        <v>1529</v>
      </c>
      <c r="B4320" s="82" t="s">
        <v>1529</v>
      </c>
      <c r="C4320" t="s">
        <v>3405</v>
      </c>
      <c r="D4320" s="82" t="s">
        <v>3406</v>
      </c>
      <c r="E4320" t="s">
        <v>3361</v>
      </c>
      <c r="F4320" s="82" t="s">
        <v>3362</v>
      </c>
      <c r="G4320" t="s">
        <v>2310</v>
      </c>
      <c r="H4320" s="82" t="s">
        <v>3363</v>
      </c>
      <c r="I4320" t="s">
        <v>44</v>
      </c>
      <c r="J4320" s="82" t="s">
        <v>45</v>
      </c>
      <c r="K4320" t="s">
        <v>46</v>
      </c>
      <c r="L4320" t="s">
        <v>47</v>
      </c>
      <c r="M4320" s="82" t="s">
        <v>320</v>
      </c>
      <c r="N4320" t="s">
        <v>800</v>
      </c>
      <c r="O4320" s="82" t="s">
        <v>801</v>
      </c>
      <c r="P4320" s="82" t="s">
        <v>1082</v>
      </c>
      <c r="Q4320" s="82" t="s">
        <v>1083</v>
      </c>
      <c r="R4320" t="s">
        <v>131</v>
      </c>
      <c r="S4320" s="83">
        <v>930</v>
      </c>
      <c r="T4320" s="83">
        <v>585</v>
      </c>
      <c r="U4320" s="83">
        <v>345</v>
      </c>
      <c r="V4320" s="83">
        <v>0</v>
      </c>
      <c r="W4320" s="83">
        <v>0</v>
      </c>
      <c r="X4320" s="83">
        <v>4.5061315473204457</v>
      </c>
      <c r="Y4320">
        <v>0</v>
      </c>
      <c r="Z4320" s="83">
        <v>34.5</v>
      </c>
      <c r="AA4320" s="83">
        <v>39.006131547320443</v>
      </c>
    </row>
    <row r="4321" spans="1:27" x14ac:dyDescent="0.25">
      <c r="A4321" s="82" t="s">
        <v>1529</v>
      </c>
      <c r="B4321" s="82" t="s">
        <v>1529</v>
      </c>
      <c r="C4321" t="s">
        <v>3405</v>
      </c>
      <c r="D4321" s="82" t="s">
        <v>3406</v>
      </c>
      <c r="E4321" t="s">
        <v>3361</v>
      </c>
      <c r="F4321" s="82" t="s">
        <v>3362</v>
      </c>
      <c r="G4321" t="s">
        <v>2310</v>
      </c>
      <c r="H4321" s="82" t="s">
        <v>3363</v>
      </c>
      <c r="I4321" t="s">
        <v>44</v>
      </c>
      <c r="J4321" s="82" t="s">
        <v>45</v>
      </c>
      <c r="K4321" t="s">
        <v>46</v>
      </c>
      <c r="L4321" t="s">
        <v>47</v>
      </c>
      <c r="M4321" s="82" t="s">
        <v>320</v>
      </c>
      <c r="N4321" t="s">
        <v>800</v>
      </c>
      <c r="O4321" s="82" t="s">
        <v>801</v>
      </c>
      <c r="P4321" s="82" t="s">
        <v>1211</v>
      </c>
      <c r="Q4321" s="82" t="s">
        <v>1085</v>
      </c>
      <c r="R4321" t="s">
        <v>131</v>
      </c>
      <c r="S4321" s="83">
        <v>30</v>
      </c>
      <c r="T4321" s="83">
        <v>210</v>
      </c>
      <c r="U4321" s="83">
        <v>-180</v>
      </c>
      <c r="V4321" s="83">
        <v>0</v>
      </c>
      <c r="W4321" s="83">
        <v>0</v>
      </c>
      <c r="X4321" s="83">
        <v>1.6175856836534934</v>
      </c>
      <c r="Y4321">
        <v>0</v>
      </c>
      <c r="Z4321" s="83">
        <v>-18</v>
      </c>
      <c r="AA4321" s="83">
        <v>-16.382414316346505</v>
      </c>
    </row>
    <row r="4322" spans="1:27" x14ac:dyDescent="0.25">
      <c r="A4322" s="82" t="s">
        <v>1529</v>
      </c>
      <c r="B4322" s="82" t="s">
        <v>1529</v>
      </c>
      <c r="C4322" t="s">
        <v>3405</v>
      </c>
      <c r="D4322" s="82" t="s">
        <v>3406</v>
      </c>
      <c r="E4322" t="s">
        <v>3361</v>
      </c>
      <c r="F4322" s="82" t="s">
        <v>3362</v>
      </c>
      <c r="G4322" t="s">
        <v>2310</v>
      </c>
      <c r="H4322" s="82" t="s">
        <v>3363</v>
      </c>
      <c r="I4322" t="s">
        <v>44</v>
      </c>
      <c r="J4322" s="82" t="s">
        <v>45</v>
      </c>
      <c r="K4322" t="s">
        <v>46</v>
      </c>
      <c r="L4322" t="s">
        <v>47</v>
      </c>
      <c r="M4322" s="82" t="s">
        <v>320</v>
      </c>
      <c r="N4322" t="s">
        <v>800</v>
      </c>
      <c r="O4322" s="82" t="s">
        <v>801</v>
      </c>
      <c r="P4322" s="82" t="s">
        <v>2102</v>
      </c>
      <c r="Q4322" s="82" t="s">
        <v>2103</v>
      </c>
      <c r="R4322" t="s">
        <v>131</v>
      </c>
      <c r="S4322" s="83">
        <v>15</v>
      </c>
      <c r="T4322" s="83">
        <v>30</v>
      </c>
      <c r="U4322" s="83">
        <v>-15</v>
      </c>
      <c r="V4322" s="83">
        <v>0</v>
      </c>
      <c r="W4322" s="83">
        <v>0</v>
      </c>
      <c r="X4322" s="83">
        <v>0.23108366909335618</v>
      </c>
      <c r="Y4322">
        <v>0</v>
      </c>
      <c r="Z4322" s="83">
        <v>-1.5</v>
      </c>
      <c r="AA4322" s="83">
        <v>-1.2689163309066438</v>
      </c>
    </row>
    <row r="4323" spans="1:27" x14ac:dyDescent="0.25">
      <c r="A4323" s="82" t="s">
        <v>1529</v>
      </c>
      <c r="B4323" s="82" t="s">
        <v>1529</v>
      </c>
      <c r="C4323" t="s">
        <v>3405</v>
      </c>
      <c r="D4323" s="82" t="s">
        <v>3406</v>
      </c>
      <c r="E4323" t="s">
        <v>3361</v>
      </c>
      <c r="F4323" s="82" t="s">
        <v>3362</v>
      </c>
      <c r="G4323" t="s">
        <v>2310</v>
      </c>
      <c r="H4323" s="82" t="s">
        <v>3363</v>
      </c>
      <c r="I4323" t="s">
        <v>44</v>
      </c>
      <c r="J4323" s="82" t="s">
        <v>45</v>
      </c>
      <c r="K4323" t="s">
        <v>46</v>
      </c>
      <c r="L4323" t="s">
        <v>47</v>
      </c>
      <c r="M4323" s="82" t="s">
        <v>320</v>
      </c>
      <c r="N4323" t="s">
        <v>941</v>
      </c>
      <c r="O4323" s="82" t="s">
        <v>1071</v>
      </c>
      <c r="P4323" s="82" t="s">
        <v>1072</v>
      </c>
      <c r="Q4323" s="82" t="s">
        <v>1073</v>
      </c>
      <c r="R4323" t="s">
        <v>131</v>
      </c>
      <c r="S4323" s="83">
        <v>32.630000000000003</v>
      </c>
      <c r="T4323" s="83">
        <v>0</v>
      </c>
      <c r="U4323" s="83">
        <v>32.630000000000003</v>
      </c>
      <c r="V4323" s="83">
        <v>0</v>
      </c>
      <c r="W4323" s="83">
        <v>0</v>
      </c>
      <c r="X4323" s="83">
        <v>0</v>
      </c>
      <c r="Y4323">
        <v>0</v>
      </c>
      <c r="Z4323" s="83">
        <v>3.2630000000000003</v>
      </c>
      <c r="AA4323" s="83">
        <v>3.2630000000000003</v>
      </c>
    </row>
    <row r="4324" spans="1:27" x14ac:dyDescent="0.25">
      <c r="A4324" s="82" t="s">
        <v>1529</v>
      </c>
      <c r="B4324" s="82" t="s">
        <v>1529</v>
      </c>
      <c r="C4324" t="s">
        <v>3405</v>
      </c>
      <c r="D4324" s="82" t="s">
        <v>3406</v>
      </c>
      <c r="E4324" t="s">
        <v>3361</v>
      </c>
      <c r="F4324" s="82" t="s">
        <v>3362</v>
      </c>
      <c r="G4324" t="s">
        <v>2310</v>
      </c>
      <c r="H4324" s="82" t="s">
        <v>3363</v>
      </c>
      <c r="I4324" t="s">
        <v>44</v>
      </c>
      <c r="J4324" s="82" t="s">
        <v>45</v>
      </c>
      <c r="K4324" t="s">
        <v>100</v>
      </c>
      <c r="L4324" t="s">
        <v>101</v>
      </c>
      <c r="M4324" s="82" t="s">
        <v>401</v>
      </c>
      <c r="N4324" t="s">
        <v>866</v>
      </c>
      <c r="O4324" s="82" t="s">
        <v>403</v>
      </c>
      <c r="P4324" s="82" t="s">
        <v>1736</v>
      </c>
      <c r="Q4324" s="82" t="s">
        <v>1737</v>
      </c>
      <c r="R4324" t="s">
        <v>131</v>
      </c>
      <c r="S4324" s="83">
        <v>480.15999999999997</v>
      </c>
      <c r="T4324" s="83">
        <v>229</v>
      </c>
      <c r="U4324" s="83">
        <v>251.16</v>
      </c>
      <c r="V4324" s="83">
        <v>0</v>
      </c>
      <c r="W4324" s="83">
        <v>0</v>
      </c>
      <c r="X4324" s="83">
        <v>1.7639386740792857</v>
      </c>
      <c r="Y4324">
        <v>0</v>
      </c>
      <c r="Z4324" s="83">
        <v>25.116000000000003</v>
      </c>
      <c r="AA4324" s="83">
        <v>26.879938674079288</v>
      </c>
    </row>
    <row r="4325" spans="1:27" x14ac:dyDescent="0.25">
      <c r="A4325" s="82" t="s">
        <v>1529</v>
      </c>
      <c r="B4325" s="82" t="s">
        <v>1529</v>
      </c>
      <c r="C4325" t="s">
        <v>3405</v>
      </c>
      <c r="D4325" s="82" t="s">
        <v>3406</v>
      </c>
      <c r="E4325" t="s">
        <v>3361</v>
      </c>
      <c r="F4325" s="82" t="s">
        <v>3362</v>
      </c>
      <c r="G4325" t="s">
        <v>2310</v>
      </c>
      <c r="H4325" s="82" t="s">
        <v>3363</v>
      </c>
      <c r="I4325" t="s">
        <v>44</v>
      </c>
      <c r="J4325" s="82" t="s">
        <v>45</v>
      </c>
      <c r="K4325" t="s">
        <v>100</v>
      </c>
      <c r="L4325" t="s">
        <v>101</v>
      </c>
      <c r="M4325" s="82" t="s">
        <v>401</v>
      </c>
      <c r="N4325" t="s">
        <v>402</v>
      </c>
      <c r="O4325" s="82" t="s">
        <v>403</v>
      </c>
      <c r="P4325" s="82" t="s">
        <v>1418</v>
      </c>
      <c r="Q4325" s="82" t="s">
        <v>1419</v>
      </c>
      <c r="R4325" t="s">
        <v>131</v>
      </c>
      <c r="S4325" s="83">
        <v>1149.3600000000001</v>
      </c>
      <c r="T4325" s="83">
        <v>133.44</v>
      </c>
      <c r="U4325" s="83">
        <v>1015.9200000000001</v>
      </c>
      <c r="V4325" s="83">
        <v>0</v>
      </c>
      <c r="W4325" s="83">
        <v>0</v>
      </c>
      <c r="X4325" s="83">
        <v>1.0278601601272483</v>
      </c>
      <c r="Y4325">
        <v>0</v>
      </c>
      <c r="Z4325" s="83">
        <v>101.59200000000001</v>
      </c>
      <c r="AA4325" s="83">
        <v>102.61986016012726</v>
      </c>
    </row>
    <row r="4326" spans="1:27" x14ac:dyDescent="0.25">
      <c r="A4326" s="82" t="s">
        <v>1529</v>
      </c>
      <c r="B4326" s="82" t="s">
        <v>1529</v>
      </c>
      <c r="C4326" t="s">
        <v>3405</v>
      </c>
      <c r="D4326" s="82" t="s">
        <v>3406</v>
      </c>
      <c r="E4326" t="s">
        <v>3361</v>
      </c>
      <c r="F4326" s="82" t="s">
        <v>3362</v>
      </c>
      <c r="G4326" t="s">
        <v>2310</v>
      </c>
      <c r="H4326" s="82" t="s">
        <v>3363</v>
      </c>
      <c r="I4326" t="s">
        <v>44</v>
      </c>
      <c r="J4326" s="82" t="s">
        <v>45</v>
      </c>
      <c r="K4326" t="s">
        <v>102</v>
      </c>
      <c r="L4326" t="s">
        <v>103</v>
      </c>
      <c r="M4326" s="82" t="s">
        <v>516</v>
      </c>
      <c r="N4326" t="s">
        <v>867</v>
      </c>
      <c r="O4326" s="82" t="s">
        <v>868</v>
      </c>
      <c r="P4326" s="82" t="s">
        <v>869</v>
      </c>
      <c r="Q4326" s="82" t="s">
        <v>870</v>
      </c>
      <c r="R4326" t="s">
        <v>131</v>
      </c>
      <c r="S4326" s="83">
        <v>25.950000000000003</v>
      </c>
      <c r="T4326" s="83">
        <v>17.100000000000001</v>
      </c>
      <c r="U4326" s="83">
        <v>8.85</v>
      </c>
      <c r="V4326" s="83">
        <v>0</v>
      </c>
      <c r="W4326" s="83">
        <v>0</v>
      </c>
      <c r="X4326" s="83">
        <v>0.13171769138321304</v>
      </c>
      <c r="Y4326">
        <v>0</v>
      </c>
      <c r="Z4326" s="83">
        <v>0.88500000000000001</v>
      </c>
      <c r="AA4326" s="83">
        <v>1.016717691383213</v>
      </c>
    </row>
    <row r="4327" spans="1:27" x14ac:dyDescent="0.25">
      <c r="A4327" s="82" t="s">
        <v>1529</v>
      </c>
      <c r="B4327" s="82" t="s">
        <v>1529</v>
      </c>
      <c r="C4327" t="s">
        <v>3407</v>
      </c>
      <c r="D4327" s="82" t="s">
        <v>3408</v>
      </c>
      <c r="E4327" t="s">
        <v>3308</v>
      </c>
      <c r="F4327" s="82" t="s">
        <v>2745</v>
      </c>
      <c r="G4327" t="s">
        <v>2310</v>
      </c>
      <c r="H4327" s="82" t="s">
        <v>3065</v>
      </c>
      <c r="I4327" t="s">
        <v>44</v>
      </c>
      <c r="J4327" s="82" t="s">
        <v>45</v>
      </c>
      <c r="K4327" t="s">
        <v>46</v>
      </c>
      <c r="L4327" t="s">
        <v>47</v>
      </c>
      <c r="M4327" s="82" t="s">
        <v>506</v>
      </c>
      <c r="N4327" t="s">
        <v>762</v>
      </c>
      <c r="O4327" s="82" t="s">
        <v>763</v>
      </c>
      <c r="P4327" s="82" t="s">
        <v>778</v>
      </c>
      <c r="Q4327" s="82" t="s">
        <v>779</v>
      </c>
      <c r="R4327" t="s">
        <v>131</v>
      </c>
      <c r="S4327" s="83">
        <v>0</v>
      </c>
      <c r="T4327" s="83">
        <v>40</v>
      </c>
      <c r="U4327" s="83">
        <v>-40</v>
      </c>
      <c r="V4327" s="83">
        <v>0</v>
      </c>
      <c r="W4327" s="83">
        <v>0</v>
      </c>
      <c r="X4327" s="83">
        <v>0.3081115587911416</v>
      </c>
      <c r="Y4327">
        <v>0</v>
      </c>
      <c r="Z4327" s="83">
        <v>-4</v>
      </c>
      <c r="AA4327" s="83">
        <v>-3.6918884412088584</v>
      </c>
    </row>
    <row r="4328" spans="1:27" x14ac:dyDescent="0.25">
      <c r="A4328" s="82" t="s">
        <v>1529</v>
      </c>
      <c r="B4328" s="82" t="s">
        <v>1529</v>
      </c>
      <c r="C4328" t="s">
        <v>3409</v>
      </c>
      <c r="D4328" s="82" t="s">
        <v>3410</v>
      </c>
      <c r="E4328" t="s">
        <v>2991</v>
      </c>
      <c r="F4328" s="82" t="s">
        <v>2992</v>
      </c>
      <c r="G4328" t="s">
        <v>2310</v>
      </c>
      <c r="H4328" s="82" t="s">
        <v>2993</v>
      </c>
      <c r="I4328" t="s">
        <v>44</v>
      </c>
      <c r="J4328" s="82" t="s">
        <v>45</v>
      </c>
      <c r="K4328" t="s">
        <v>46</v>
      </c>
      <c r="L4328" t="s">
        <v>47</v>
      </c>
      <c r="M4328" s="82" t="s">
        <v>320</v>
      </c>
      <c r="N4328" t="s">
        <v>2324</v>
      </c>
      <c r="O4328" s="82" t="s">
        <v>1500</v>
      </c>
      <c r="P4328" s="82" t="s">
        <v>2403</v>
      </c>
      <c r="Q4328" s="82" t="s">
        <v>2404</v>
      </c>
      <c r="R4328" t="s">
        <v>131</v>
      </c>
      <c r="S4328" s="83">
        <v>0</v>
      </c>
      <c r="T4328" s="83">
        <v>27.05</v>
      </c>
      <c r="U4328" s="83">
        <v>-27.05</v>
      </c>
      <c r="V4328" s="83">
        <v>0</v>
      </c>
      <c r="W4328" s="83">
        <v>0</v>
      </c>
      <c r="X4328" s="83">
        <v>0.2083604416325095</v>
      </c>
      <c r="Y4328">
        <v>0</v>
      </c>
      <c r="Z4328" s="83">
        <v>-2.7050000000000001</v>
      </c>
      <c r="AA4328" s="83">
        <v>-2.4966395583674905</v>
      </c>
    </row>
    <row r="4329" spans="1:27" x14ac:dyDescent="0.25">
      <c r="A4329" s="82" t="s">
        <v>1529</v>
      </c>
      <c r="B4329" s="82" t="s">
        <v>1529</v>
      </c>
      <c r="C4329" t="s">
        <v>3409</v>
      </c>
      <c r="D4329" s="82" t="s">
        <v>3410</v>
      </c>
      <c r="E4329" t="s">
        <v>2991</v>
      </c>
      <c r="F4329" s="82" t="s">
        <v>2992</v>
      </c>
      <c r="G4329" t="s">
        <v>2310</v>
      </c>
      <c r="H4329" s="82" t="s">
        <v>2993</v>
      </c>
      <c r="I4329" t="s">
        <v>44</v>
      </c>
      <c r="J4329" s="82" t="s">
        <v>45</v>
      </c>
      <c r="K4329" t="s">
        <v>66</v>
      </c>
      <c r="L4329" t="s">
        <v>67</v>
      </c>
      <c r="M4329" s="82" t="s">
        <v>782</v>
      </c>
      <c r="N4329" t="s">
        <v>958</v>
      </c>
      <c r="O4329" s="82" t="s">
        <v>959</v>
      </c>
      <c r="P4329" s="82" t="s">
        <v>2534</v>
      </c>
      <c r="Q4329" s="82" t="s">
        <v>2535</v>
      </c>
      <c r="R4329" t="s">
        <v>131</v>
      </c>
      <c r="S4329" s="83">
        <v>72</v>
      </c>
      <c r="T4329" s="83">
        <v>0</v>
      </c>
      <c r="U4329" s="83">
        <v>72</v>
      </c>
      <c r="V4329" s="83">
        <v>0</v>
      </c>
      <c r="W4329" s="83">
        <v>0</v>
      </c>
      <c r="X4329" s="83">
        <v>0</v>
      </c>
      <c r="Y4329">
        <v>0</v>
      </c>
      <c r="Z4329" s="83">
        <v>7.2</v>
      </c>
      <c r="AA4329" s="83">
        <v>7.2</v>
      </c>
    </row>
    <row r="4330" spans="1:27" x14ac:dyDescent="0.25">
      <c r="A4330" s="82" t="s">
        <v>1529</v>
      </c>
      <c r="B4330" s="82" t="s">
        <v>1529</v>
      </c>
      <c r="C4330" t="s">
        <v>3409</v>
      </c>
      <c r="D4330" s="82" t="s">
        <v>3410</v>
      </c>
      <c r="E4330" t="s">
        <v>2991</v>
      </c>
      <c r="F4330" s="82" t="s">
        <v>2992</v>
      </c>
      <c r="G4330" t="s">
        <v>2310</v>
      </c>
      <c r="H4330" s="82" t="s">
        <v>2993</v>
      </c>
      <c r="I4330" t="s">
        <v>44</v>
      </c>
      <c r="J4330" s="82" t="s">
        <v>45</v>
      </c>
      <c r="K4330" t="s">
        <v>66</v>
      </c>
      <c r="L4330" t="s">
        <v>67</v>
      </c>
      <c r="M4330" s="82" t="s">
        <v>782</v>
      </c>
      <c r="N4330" t="s">
        <v>842</v>
      </c>
      <c r="O4330" s="82" t="s">
        <v>843</v>
      </c>
      <c r="P4330" s="82" t="s">
        <v>844</v>
      </c>
      <c r="Q4330" s="82" t="s">
        <v>845</v>
      </c>
      <c r="R4330" t="s">
        <v>131</v>
      </c>
      <c r="S4330" s="83">
        <v>0</v>
      </c>
      <c r="T4330" s="83">
        <v>422.40000000000009</v>
      </c>
      <c r="U4330" s="83">
        <v>-422.40000000000009</v>
      </c>
      <c r="V4330" s="83">
        <v>0</v>
      </c>
      <c r="W4330" s="83">
        <v>0</v>
      </c>
      <c r="X4330" s="83">
        <v>3.2536580608344559</v>
      </c>
      <c r="Y4330">
        <v>0</v>
      </c>
      <c r="Z4330" s="83">
        <v>-42.240000000000009</v>
      </c>
      <c r="AA4330" s="83">
        <v>-38.986341939165555</v>
      </c>
    </row>
    <row r="4331" spans="1:27" x14ac:dyDescent="0.25">
      <c r="A4331" s="82" t="s">
        <v>1529</v>
      </c>
      <c r="B4331" s="82" t="s">
        <v>1529</v>
      </c>
      <c r="C4331" t="s">
        <v>3409</v>
      </c>
      <c r="D4331" s="82" t="s">
        <v>3410</v>
      </c>
      <c r="E4331" t="s">
        <v>2991</v>
      </c>
      <c r="F4331" s="82" t="s">
        <v>2992</v>
      </c>
      <c r="G4331" t="s">
        <v>2310</v>
      </c>
      <c r="H4331" s="82" t="s">
        <v>2993</v>
      </c>
      <c r="I4331" t="s">
        <v>44</v>
      </c>
      <c r="J4331" s="82" t="s">
        <v>45</v>
      </c>
      <c r="K4331" t="s">
        <v>66</v>
      </c>
      <c r="L4331" t="s">
        <v>67</v>
      </c>
      <c r="M4331" s="82" t="s">
        <v>782</v>
      </c>
      <c r="N4331" t="s">
        <v>842</v>
      </c>
      <c r="O4331" s="82" t="s">
        <v>843</v>
      </c>
      <c r="P4331" s="82" t="s">
        <v>2332</v>
      </c>
      <c r="Q4331" s="82" t="s">
        <v>2333</v>
      </c>
      <c r="R4331" t="s">
        <v>131</v>
      </c>
      <c r="S4331" s="83">
        <v>430.4</v>
      </c>
      <c r="T4331" s="83">
        <v>24.8</v>
      </c>
      <c r="U4331" s="83">
        <v>405.59999999999997</v>
      </c>
      <c r="V4331" s="83">
        <v>0</v>
      </c>
      <c r="W4331" s="83">
        <v>0</v>
      </c>
      <c r="X4331" s="83">
        <v>0.1910291664505078</v>
      </c>
      <c r="Y4331">
        <v>0</v>
      </c>
      <c r="Z4331" s="83">
        <v>40.56</v>
      </c>
      <c r="AA4331" s="83">
        <v>40.751029166450508</v>
      </c>
    </row>
    <row r="4332" spans="1:27" x14ac:dyDescent="0.25">
      <c r="A4332" s="82" t="s">
        <v>1529</v>
      </c>
      <c r="B4332" s="82" t="s">
        <v>1529</v>
      </c>
      <c r="C4332" t="s">
        <v>3411</v>
      </c>
      <c r="D4332" s="82" t="s">
        <v>3412</v>
      </c>
      <c r="E4332" t="s">
        <v>3413</v>
      </c>
      <c r="F4332" s="82" t="s">
        <v>2745</v>
      </c>
      <c r="G4332" t="s">
        <v>2310</v>
      </c>
      <c r="H4332" s="82" t="s">
        <v>2746</v>
      </c>
      <c r="I4332" t="s">
        <v>59</v>
      </c>
      <c r="J4332" s="82" t="s">
        <v>127</v>
      </c>
      <c r="K4332" t="s">
        <v>75</v>
      </c>
      <c r="L4332" t="s">
        <v>76</v>
      </c>
      <c r="M4332" s="82" t="s">
        <v>133</v>
      </c>
      <c r="N4332" t="s">
        <v>149</v>
      </c>
      <c r="O4332" s="82" t="s">
        <v>150</v>
      </c>
      <c r="P4332" s="82" t="s">
        <v>376</v>
      </c>
      <c r="Q4332" s="82" t="s">
        <v>377</v>
      </c>
      <c r="R4332" t="s">
        <v>131</v>
      </c>
      <c r="S4332" s="83">
        <v>74.7</v>
      </c>
      <c r="T4332" s="83">
        <v>74.7</v>
      </c>
      <c r="U4332" s="83">
        <v>0</v>
      </c>
      <c r="V4332" s="83">
        <v>0</v>
      </c>
      <c r="W4332" s="83">
        <v>0</v>
      </c>
      <c r="X4332" s="83">
        <v>0.57539833604245694</v>
      </c>
      <c r="Y4332">
        <v>0</v>
      </c>
      <c r="Z4332" s="83">
        <v>0</v>
      </c>
      <c r="AA4332" s="83">
        <v>0.57539833604245683</v>
      </c>
    </row>
    <row r="4333" spans="1:27" x14ac:dyDescent="0.25">
      <c r="A4333" s="82" t="s">
        <v>1529</v>
      </c>
      <c r="B4333" s="82" t="s">
        <v>1529</v>
      </c>
      <c r="C4333" t="s">
        <v>3411</v>
      </c>
      <c r="D4333" s="82" t="s">
        <v>3412</v>
      </c>
      <c r="E4333" t="s">
        <v>3413</v>
      </c>
      <c r="F4333" s="82" t="s">
        <v>2745</v>
      </c>
      <c r="G4333" t="s">
        <v>2310</v>
      </c>
      <c r="H4333" s="82" t="s">
        <v>2746</v>
      </c>
      <c r="I4333" t="s">
        <v>59</v>
      </c>
      <c r="J4333" s="82" t="s">
        <v>127</v>
      </c>
      <c r="K4333" t="s">
        <v>75</v>
      </c>
      <c r="L4333" t="s">
        <v>76</v>
      </c>
      <c r="M4333" s="82" t="s">
        <v>133</v>
      </c>
      <c r="N4333" t="s">
        <v>149</v>
      </c>
      <c r="O4333" s="82" t="s">
        <v>150</v>
      </c>
      <c r="P4333" s="82" t="s">
        <v>307</v>
      </c>
      <c r="Q4333" s="82" t="s">
        <v>308</v>
      </c>
      <c r="R4333" t="s">
        <v>131</v>
      </c>
      <c r="S4333" s="83">
        <v>111.66</v>
      </c>
      <c r="T4333" s="83">
        <v>107.52000000000001</v>
      </c>
      <c r="U4333" s="83">
        <v>4.1399999999999864</v>
      </c>
      <c r="V4333" s="83">
        <v>0</v>
      </c>
      <c r="W4333" s="83">
        <v>0</v>
      </c>
      <c r="X4333" s="83">
        <v>0.8282038700305886</v>
      </c>
      <c r="Y4333">
        <v>0</v>
      </c>
      <c r="Z4333" s="83">
        <v>0.41399999999999793</v>
      </c>
      <c r="AA4333" s="83">
        <v>1.2422038700305862</v>
      </c>
    </row>
    <row r="4334" spans="1:27" x14ac:dyDescent="0.25">
      <c r="A4334" s="82" t="s">
        <v>1529</v>
      </c>
      <c r="B4334" s="82" t="s">
        <v>1529</v>
      </c>
      <c r="C4334" t="s">
        <v>3411</v>
      </c>
      <c r="D4334" s="82" t="s">
        <v>3412</v>
      </c>
      <c r="E4334" t="s">
        <v>3413</v>
      </c>
      <c r="F4334" s="82" t="s">
        <v>2745</v>
      </c>
      <c r="G4334" t="s">
        <v>2310</v>
      </c>
      <c r="H4334" s="82" t="s">
        <v>2746</v>
      </c>
      <c r="I4334" t="s">
        <v>59</v>
      </c>
      <c r="J4334" s="82" t="s">
        <v>193</v>
      </c>
      <c r="K4334" t="s">
        <v>60</v>
      </c>
      <c r="L4334" t="s">
        <v>61</v>
      </c>
      <c r="M4334" s="82" t="s">
        <v>194</v>
      </c>
      <c r="N4334" t="s">
        <v>656</v>
      </c>
      <c r="O4334" s="82" t="s">
        <v>657</v>
      </c>
      <c r="P4334" s="82" t="s">
        <v>1150</v>
      </c>
      <c r="Q4334" s="82" t="s">
        <v>1151</v>
      </c>
      <c r="R4334" t="s">
        <v>131</v>
      </c>
      <c r="S4334" s="83">
        <v>12.39</v>
      </c>
      <c r="T4334" s="83">
        <v>0</v>
      </c>
      <c r="U4334" s="83">
        <v>12.39</v>
      </c>
      <c r="V4334" s="83">
        <v>0</v>
      </c>
      <c r="W4334" s="83">
        <v>0</v>
      </c>
      <c r="X4334" s="83">
        <v>0</v>
      </c>
      <c r="Y4334">
        <v>0</v>
      </c>
      <c r="Z4334" s="83">
        <v>1.2390000000000001</v>
      </c>
      <c r="AA4334" s="83">
        <v>1.2390000000000001</v>
      </c>
    </row>
    <row r="4335" spans="1:27" x14ac:dyDescent="0.25">
      <c r="A4335" s="82" t="s">
        <v>1529</v>
      </c>
      <c r="B4335" s="82" t="s">
        <v>1529</v>
      </c>
      <c r="C4335" t="s">
        <v>3411</v>
      </c>
      <c r="D4335" s="82" t="s">
        <v>3412</v>
      </c>
      <c r="E4335" t="s">
        <v>3413</v>
      </c>
      <c r="F4335" s="82" t="s">
        <v>2745</v>
      </c>
      <c r="G4335" t="s">
        <v>2310</v>
      </c>
      <c r="H4335" s="82" t="s">
        <v>2746</v>
      </c>
      <c r="I4335" t="s">
        <v>59</v>
      </c>
      <c r="J4335" s="82" t="s">
        <v>193</v>
      </c>
      <c r="K4335" t="s">
        <v>60</v>
      </c>
      <c r="L4335" t="s">
        <v>61</v>
      </c>
      <c r="M4335" s="82" t="s">
        <v>194</v>
      </c>
      <c r="N4335" t="s">
        <v>656</v>
      </c>
      <c r="O4335" s="82" t="s">
        <v>657</v>
      </c>
      <c r="P4335" s="82" t="s">
        <v>1019</v>
      </c>
      <c r="Q4335" s="82" t="s">
        <v>1020</v>
      </c>
      <c r="R4335" t="s">
        <v>131</v>
      </c>
      <c r="S4335" s="83">
        <v>152.48999999999998</v>
      </c>
      <c r="T4335" s="83">
        <v>47.14</v>
      </c>
      <c r="U4335" s="83">
        <v>105.34999999999998</v>
      </c>
      <c r="V4335" s="83">
        <v>0</v>
      </c>
      <c r="W4335" s="83">
        <v>0</v>
      </c>
      <c r="X4335" s="83">
        <v>0.36310947203536037</v>
      </c>
      <c r="Y4335">
        <v>0</v>
      </c>
      <c r="Z4335" s="83">
        <v>10.534999999999998</v>
      </c>
      <c r="AA4335" s="83">
        <v>10.898109472035358</v>
      </c>
    </row>
    <row r="4336" spans="1:27" x14ac:dyDescent="0.25">
      <c r="A4336" s="82" t="s">
        <v>1529</v>
      </c>
      <c r="B4336" s="82" t="s">
        <v>1529</v>
      </c>
      <c r="C4336" t="s">
        <v>3411</v>
      </c>
      <c r="D4336" s="82" t="s">
        <v>3412</v>
      </c>
      <c r="E4336" t="s">
        <v>3413</v>
      </c>
      <c r="F4336" s="82" t="s">
        <v>2745</v>
      </c>
      <c r="G4336" t="s">
        <v>2310</v>
      </c>
      <c r="H4336" s="82" t="s">
        <v>2746</v>
      </c>
      <c r="I4336" t="s">
        <v>59</v>
      </c>
      <c r="J4336" s="82" t="s">
        <v>193</v>
      </c>
      <c r="K4336" t="s">
        <v>60</v>
      </c>
      <c r="L4336" t="s">
        <v>61</v>
      </c>
      <c r="M4336" s="82" t="s">
        <v>194</v>
      </c>
      <c r="N4336" t="s">
        <v>750</v>
      </c>
      <c r="O4336" s="82" t="s">
        <v>751</v>
      </c>
      <c r="P4336" s="82" t="s">
        <v>883</v>
      </c>
      <c r="Q4336" s="82" t="s">
        <v>884</v>
      </c>
      <c r="R4336" t="s">
        <v>131</v>
      </c>
      <c r="S4336" s="83">
        <v>0</v>
      </c>
      <c r="T4336" s="83">
        <v>77.8</v>
      </c>
      <c r="U4336" s="83">
        <v>-77.8</v>
      </c>
      <c r="V4336" s="83">
        <v>0</v>
      </c>
      <c r="W4336" s="83">
        <v>0</v>
      </c>
      <c r="X4336" s="83">
        <v>0.59927698184877032</v>
      </c>
      <c r="Y4336">
        <v>0</v>
      </c>
      <c r="Z4336" s="83">
        <v>-7.78</v>
      </c>
      <c r="AA4336" s="83">
        <v>-7.1807230181512303</v>
      </c>
    </row>
    <row r="4337" spans="1:27" x14ac:dyDescent="0.25">
      <c r="A4337" s="82" t="s">
        <v>1529</v>
      </c>
      <c r="B4337" s="82" t="s">
        <v>1529</v>
      </c>
      <c r="C4337" t="s">
        <v>3411</v>
      </c>
      <c r="D4337" s="82" t="s">
        <v>3412</v>
      </c>
      <c r="E4337" t="s">
        <v>3413</v>
      </c>
      <c r="F4337" s="82" t="s">
        <v>2745</v>
      </c>
      <c r="G4337" t="s">
        <v>2310</v>
      </c>
      <c r="H4337" s="82" t="s">
        <v>2746</v>
      </c>
      <c r="I4337" t="s">
        <v>59</v>
      </c>
      <c r="J4337" s="82" t="s">
        <v>193</v>
      </c>
      <c r="K4337" t="s">
        <v>60</v>
      </c>
      <c r="L4337" t="s">
        <v>61</v>
      </c>
      <c r="M4337" s="82" t="s">
        <v>194</v>
      </c>
      <c r="N4337" t="s">
        <v>750</v>
      </c>
      <c r="O4337" s="82" t="s">
        <v>751</v>
      </c>
      <c r="P4337" s="82" t="s">
        <v>1152</v>
      </c>
      <c r="Q4337" s="82" t="s">
        <v>1153</v>
      </c>
      <c r="R4337" t="s">
        <v>131</v>
      </c>
      <c r="S4337" s="83">
        <v>315.03999999999996</v>
      </c>
      <c r="T4337" s="83">
        <v>79.53</v>
      </c>
      <c r="U4337" s="83">
        <v>235.50999999999996</v>
      </c>
      <c r="V4337" s="83">
        <v>0</v>
      </c>
      <c r="W4337" s="83">
        <v>0</v>
      </c>
      <c r="X4337" s="83">
        <v>0.61260280676648726</v>
      </c>
      <c r="Y4337">
        <v>0</v>
      </c>
      <c r="Z4337" s="83">
        <v>23.550999999999998</v>
      </c>
      <c r="AA4337" s="83">
        <v>24.163602806766484</v>
      </c>
    </row>
    <row r="4338" spans="1:27" x14ac:dyDescent="0.25">
      <c r="A4338" s="82" t="s">
        <v>1529</v>
      </c>
      <c r="B4338" s="82" t="s">
        <v>1529</v>
      </c>
      <c r="C4338" t="s">
        <v>3411</v>
      </c>
      <c r="D4338" s="82" t="s">
        <v>3412</v>
      </c>
      <c r="E4338" t="s">
        <v>3413</v>
      </c>
      <c r="F4338" s="82" t="s">
        <v>2745</v>
      </c>
      <c r="G4338" t="s">
        <v>2310</v>
      </c>
      <c r="H4338" s="82" t="s">
        <v>2746</v>
      </c>
      <c r="I4338" t="s">
        <v>59</v>
      </c>
      <c r="J4338" s="82" t="s">
        <v>193</v>
      </c>
      <c r="K4338" t="s">
        <v>60</v>
      </c>
      <c r="L4338" t="s">
        <v>61</v>
      </c>
      <c r="M4338" s="82" t="s">
        <v>194</v>
      </c>
      <c r="N4338" t="s">
        <v>347</v>
      </c>
      <c r="O4338" s="82" t="s">
        <v>348</v>
      </c>
      <c r="P4338" s="82" t="s">
        <v>1158</v>
      </c>
      <c r="Q4338" s="82" t="s">
        <v>1159</v>
      </c>
      <c r="R4338" t="s">
        <v>131</v>
      </c>
      <c r="S4338" s="83">
        <v>8.84</v>
      </c>
      <c r="T4338" s="83">
        <v>0</v>
      </c>
      <c r="U4338" s="83">
        <v>8.84</v>
      </c>
      <c r="V4338" s="83">
        <v>0</v>
      </c>
      <c r="W4338" s="83">
        <v>0</v>
      </c>
      <c r="X4338" s="83">
        <v>0</v>
      </c>
      <c r="Y4338">
        <v>0</v>
      </c>
      <c r="Z4338" s="83">
        <v>0.88400000000000001</v>
      </c>
      <c r="AA4338" s="83">
        <v>0.88400000000000001</v>
      </c>
    </row>
    <row r="4339" spans="1:27" x14ac:dyDescent="0.25">
      <c r="A4339" s="82" t="s">
        <v>1529</v>
      </c>
      <c r="B4339" s="82" t="s">
        <v>1529</v>
      </c>
      <c r="C4339" t="s">
        <v>3411</v>
      </c>
      <c r="D4339" s="82" t="s">
        <v>3412</v>
      </c>
      <c r="E4339" t="s">
        <v>3413</v>
      </c>
      <c r="F4339" s="82" t="s">
        <v>2745</v>
      </c>
      <c r="G4339" t="s">
        <v>2310</v>
      </c>
      <c r="H4339" s="82" t="s">
        <v>2746</v>
      </c>
      <c r="I4339" t="s">
        <v>59</v>
      </c>
      <c r="J4339" s="82" t="s">
        <v>193</v>
      </c>
      <c r="K4339" t="s">
        <v>60</v>
      </c>
      <c r="L4339" t="s">
        <v>61</v>
      </c>
      <c r="M4339" s="82" t="s">
        <v>194</v>
      </c>
      <c r="N4339" t="s">
        <v>311</v>
      </c>
      <c r="O4339" s="82" t="s">
        <v>894</v>
      </c>
      <c r="P4339" s="82" t="s">
        <v>895</v>
      </c>
      <c r="Q4339" s="82" t="s">
        <v>896</v>
      </c>
      <c r="R4339" t="s">
        <v>131</v>
      </c>
      <c r="S4339" s="83">
        <v>16.8</v>
      </c>
      <c r="T4339" s="83">
        <v>67.88</v>
      </c>
      <c r="U4339" s="83">
        <v>-51.08</v>
      </c>
      <c r="V4339" s="83">
        <v>0</v>
      </c>
      <c r="W4339" s="83">
        <v>0</v>
      </c>
      <c r="X4339" s="83">
        <v>0.52286531526856728</v>
      </c>
      <c r="Y4339">
        <v>0</v>
      </c>
      <c r="Z4339" s="83">
        <v>-5.1080000000000005</v>
      </c>
      <c r="AA4339" s="83">
        <v>-4.5851346847314325</v>
      </c>
    </row>
    <row r="4340" spans="1:27" x14ac:dyDescent="0.25">
      <c r="A4340" s="82" t="s">
        <v>1529</v>
      </c>
      <c r="B4340" s="82" t="s">
        <v>1529</v>
      </c>
      <c r="C4340" t="s">
        <v>3411</v>
      </c>
      <c r="D4340" s="82" t="s">
        <v>3412</v>
      </c>
      <c r="E4340" t="s">
        <v>3413</v>
      </c>
      <c r="F4340" s="82" t="s">
        <v>2745</v>
      </c>
      <c r="G4340" t="s">
        <v>2310</v>
      </c>
      <c r="H4340" s="82" t="s">
        <v>2746</v>
      </c>
      <c r="I4340" t="s">
        <v>59</v>
      </c>
      <c r="J4340" s="82" t="s">
        <v>193</v>
      </c>
      <c r="K4340" t="s">
        <v>60</v>
      </c>
      <c r="L4340" t="s">
        <v>61</v>
      </c>
      <c r="M4340" s="82" t="s">
        <v>194</v>
      </c>
      <c r="N4340" t="s">
        <v>311</v>
      </c>
      <c r="O4340" s="82" t="s">
        <v>312</v>
      </c>
      <c r="P4340" s="82" t="s">
        <v>313</v>
      </c>
      <c r="Q4340" s="82" t="s">
        <v>314</v>
      </c>
      <c r="R4340" t="s">
        <v>131</v>
      </c>
      <c r="S4340" s="83">
        <v>72.56</v>
      </c>
      <c r="T4340" s="83">
        <v>54.42</v>
      </c>
      <c r="U4340" s="83">
        <v>18.14</v>
      </c>
      <c r="V4340" s="83">
        <v>0</v>
      </c>
      <c r="W4340" s="83">
        <v>0</v>
      </c>
      <c r="X4340" s="83">
        <v>0.41918577573534815</v>
      </c>
      <c r="Y4340">
        <v>0</v>
      </c>
      <c r="Z4340" s="83">
        <v>1.8140000000000001</v>
      </c>
      <c r="AA4340" s="83">
        <v>2.2331857757353486</v>
      </c>
    </row>
    <row r="4341" spans="1:27" x14ac:dyDescent="0.25">
      <c r="A4341" s="82" t="s">
        <v>1529</v>
      </c>
      <c r="B4341" s="82" t="s">
        <v>1529</v>
      </c>
      <c r="C4341" t="s">
        <v>3411</v>
      </c>
      <c r="D4341" s="82" t="s">
        <v>3412</v>
      </c>
      <c r="E4341" t="s">
        <v>3413</v>
      </c>
      <c r="F4341" s="82" t="s">
        <v>2745</v>
      </c>
      <c r="G4341" t="s">
        <v>2310</v>
      </c>
      <c r="H4341" s="82" t="s">
        <v>2746</v>
      </c>
      <c r="I4341" t="s">
        <v>59</v>
      </c>
      <c r="J4341" s="82" t="s">
        <v>193</v>
      </c>
      <c r="K4341" t="s">
        <v>62</v>
      </c>
      <c r="L4341" t="s">
        <v>63</v>
      </c>
      <c r="M4341" s="82" t="s">
        <v>660</v>
      </c>
      <c r="N4341" t="s">
        <v>661</v>
      </c>
      <c r="O4341" s="82" t="s">
        <v>662</v>
      </c>
      <c r="P4341" s="82" t="s">
        <v>1037</v>
      </c>
      <c r="Q4341" s="82" t="s">
        <v>1038</v>
      </c>
      <c r="R4341" t="s">
        <v>131</v>
      </c>
      <c r="S4341" s="83">
        <v>0</v>
      </c>
      <c r="T4341" s="83">
        <v>139.32</v>
      </c>
      <c r="U4341" s="83">
        <v>-139.32</v>
      </c>
      <c r="V4341" s="83">
        <v>0</v>
      </c>
      <c r="W4341" s="83">
        <v>0</v>
      </c>
      <c r="X4341" s="83">
        <v>1.0731525592695461</v>
      </c>
      <c r="Y4341">
        <v>0</v>
      </c>
      <c r="Z4341" s="83">
        <v>-13.932</v>
      </c>
      <c r="AA4341" s="83">
        <v>-12.858847440730454</v>
      </c>
    </row>
    <row r="4342" spans="1:27" x14ac:dyDescent="0.25">
      <c r="A4342" s="82" t="s">
        <v>1529</v>
      </c>
      <c r="B4342" s="82" t="s">
        <v>1529</v>
      </c>
      <c r="C4342" t="s">
        <v>3411</v>
      </c>
      <c r="D4342" s="82" t="s">
        <v>3412</v>
      </c>
      <c r="E4342" t="s">
        <v>3413</v>
      </c>
      <c r="F4342" s="82" t="s">
        <v>2745</v>
      </c>
      <c r="G4342" t="s">
        <v>2310</v>
      </c>
      <c r="H4342" s="82" t="s">
        <v>2746</v>
      </c>
      <c r="I4342" t="s">
        <v>59</v>
      </c>
      <c r="J4342" s="82" t="s">
        <v>193</v>
      </c>
      <c r="K4342" t="s">
        <v>62</v>
      </c>
      <c r="L4342" t="s">
        <v>63</v>
      </c>
      <c r="M4342" s="82" t="s">
        <v>660</v>
      </c>
      <c r="N4342" t="s">
        <v>661</v>
      </c>
      <c r="O4342" s="82" t="s">
        <v>662</v>
      </c>
      <c r="P4342" s="82" t="s">
        <v>663</v>
      </c>
      <c r="Q4342" s="82" t="s">
        <v>664</v>
      </c>
      <c r="R4342" t="s">
        <v>131</v>
      </c>
      <c r="S4342" s="83">
        <v>531.28</v>
      </c>
      <c r="T4342" s="83">
        <v>0</v>
      </c>
      <c r="U4342" s="83">
        <v>531.28</v>
      </c>
      <c r="V4342" s="83">
        <v>0</v>
      </c>
      <c r="W4342" s="83">
        <v>0</v>
      </c>
      <c r="X4342" s="83">
        <v>0</v>
      </c>
      <c r="Y4342">
        <v>0</v>
      </c>
      <c r="Z4342" s="83">
        <v>53.128</v>
      </c>
      <c r="AA4342" s="83">
        <v>53.128</v>
      </c>
    </row>
    <row r="4343" spans="1:27" x14ac:dyDescent="0.25">
      <c r="A4343" s="82" t="s">
        <v>1529</v>
      </c>
      <c r="B4343" s="82" t="s">
        <v>1529</v>
      </c>
      <c r="C4343" t="s">
        <v>3411</v>
      </c>
      <c r="D4343" s="82" t="s">
        <v>3412</v>
      </c>
      <c r="E4343" t="s">
        <v>3413</v>
      </c>
      <c r="F4343" s="82" t="s">
        <v>2745</v>
      </c>
      <c r="G4343" t="s">
        <v>2310</v>
      </c>
      <c r="H4343" s="82" t="s">
        <v>2746</v>
      </c>
      <c r="I4343" t="s">
        <v>59</v>
      </c>
      <c r="J4343" s="82" t="s">
        <v>193</v>
      </c>
      <c r="K4343" t="s">
        <v>62</v>
      </c>
      <c r="L4343" t="s">
        <v>63</v>
      </c>
      <c r="M4343" s="82" t="s">
        <v>660</v>
      </c>
      <c r="N4343" t="s">
        <v>661</v>
      </c>
      <c r="O4343" s="82" t="s">
        <v>662</v>
      </c>
      <c r="P4343" s="82" t="s">
        <v>2174</v>
      </c>
      <c r="Q4343" s="82" t="s">
        <v>2175</v>
      </c>
      <c r="R4343" t="s">
        <v>131</v>
      </c>
      <c r="S4343" s="83">
        <v>0</v>
      </c>
      <c r="T4343" s="83">
        <v>396.5</v>
      </c>
      <c r="U4343" s="83">
        <v>-396.5</v>
      </c>
      <c r="V4343" s="83">
        <v>0</v>
      </c>
      <c r="W4343" s="83">
        <v>0</v>
      </c>
      <c r="X4343" s="83">
        <v>3.0541558265171909</v>
      </c>
      <c r="Y4343">
        <v>0</v>
      </c>
      <c r="Z4343" s="83">
        <v>-39.650000000000006</v>
      </c>
      <c r="AA4343" s="83">
        <v>-36.595844173482817</v>
      </c>
    </row>
    <row r="4344" spans="1:27" x14ac:dyDescent="0.25">
      <c r="A4344" s="82" t="s">
        <v>1529</v>
      </c>
      <c r="B4344" s="82" t="s">
        <v>1529</v>
      </c>
      <c r="C4344" t="s">
        <v>3411</v>
      </c>
      <c r="D4344" s="82" t="s">
        <v>3412</v>
      </c>
      <c r="E4344" t="s">
        <v>3413</v>
      </c>
      <c r="F4344" s="82" t="s">
        <v>2745</v>
      </c>
      <c r="G4344" t="s">
        <v>2310</v>
      </c>
      <c r="H4344" s="82" t="s">
        <v>2746</v>
      </c>
      <c r="I4344" t="s">
        <v>59</v>
      </c>
      <c r="J4344" s="82" t="s">
        <v>193</v>
      </c>
      <c r="K4344" t="s">
        <v>64</v>
      </c>
      <c r="L4344" t="s">
        <v>65</v>
      </c>
      <c r="M4344" s="82" t="s">
        <v>499</v>
      </c>
      <c r="N4344" t="s">
        <v>500</v>
      </c>
      <c r="O4344" s="82" t="s">
        <v>501</v>
      </c>
      <c r="P4344" s="82" t="s">
        <v>672</v>
      </c>
      <c r="Q4344" s="82" t="s">
        <v>673</v>
      </c>
      <c r="R4344" t="s">
        <v>131</v>
      </c>
      <c r="S4344" s="83">
        <v>0</v>
      </c>
      <c r="T4344" s="83">
        <v>41.43</v>
      </c>
      <c r="U4344" s="83">
        <v>-41.43</v>
      </c>
      <c r="V4344" s="83">
        <v>0</v>
      </c>
      <c r="W4344" s="83">
        <v>0</v>
      </c>
      <c r="X4344" s="83">
        <v>0.31912654701792487</v>
      </c>
      <c r="Y4344">
        <v>0</v>
      </c>
      <c r="Z4344" s="83">
        <v>-4.1429999999999998</v>
      </c>
      <c r="AA4344" s="83">
        <v>-3.8238734529820748</v>
      </c>
    </row>
    <row r="4345" spans="1:27" x14ac:dyDescent="0.25">
      <c r="A4345" s="82" t="s">
        <v>1529</v>
      </c>
      <c r="B4345" s="82" t="s">
        <v>1529</v>
      </c>
      <c r="C4345" t="s">
        <v>3411</v>
      </c>
      <c r="D4345" s="82" t="s">
        <v>3412</v>
      </c>
      <c r="E4345" t="s">
        <v>3413</v>
      </c>
      <c r="F4345" s="82" t="s">
        <v>2745</v>
      </c>
      <c r="G4345" t="s">
        <v>2310</v>
      </c>
      <c r="H4345" s="82" t="s">
        <v>2746</v>
      </c>
      <c r="I4345" t="s">
        <v>59</v>
      </c>
      <c r="J4345" s="82" t="s">
        <v>193</v>
      </c>
      <c r="K4345" t="s">
        <v>64</v>
      </c>
      <c r="L4345" t="s">
        <v>65</v>
      </c>
      <c r="M4345" s="82" t="s">
        <v>499</v>
      </c>
      <c r="N4345" t="s">
        <v>500</v>
      </c>
      <c r="O4345" s="82" t="s">
        <v>501</v>
      </c>
      <c r="P4345" s="82" t="s">
        <v>1524</v>
      </c>
      <c r="Q4345" s="82" t="s">
        <v>3686</v>
      </c>
      <c r="R4345" t="s">
        <v>131</v>
      </c>
      <c r="S4345" s="83">
        <v>200.8</v>
      </c>
      <c r="T4345" s="83">
        <v>20.28</v>
      </c>
      <c r="U4345" s="83">
        <v>180.52</v>
      </c>
      <c r="V4345" s="83">
        <v>0</v>
      </c>
      <c r="W4345" s="83">
        <v>0</v>
      </c>
      <c r="X4345" s="83">
        <v>0.15621256030710881</v>
      </c>
      <c r="Y4345">
        <v>0</v>
      </c>
      <c r="Z4345" s="83">
        <v>18.052000000000003</v>
      </c>
      <c r="AA4345" s="83">
        <v>18.208212560307111</v>
      </c>
    </row>
    <row r="4346" spans="1:27" x14ac:dyDescent="0.25">
      <c r="A4346" s="82" t="s">
        <v>1529</v>
      </c>
      <c r="B4346" s="82" t="s">
        <v>1529</v>
      </c>
      <c r="C4346" t="s">
        <v>3411</v>
      </c>
      <c r="D4346" s="82" t="s">
        <v>3412</v>
      </c>
      <c r="E4346" t="s">
        <v>3413</v>
      </c>
      <c r="F4346" s="82" t="s">
        <v>2745</v>
      </c>
      <c r="G4346" t="s">
        <v>2310</v>
      </c>
      <c r="H4346" s="82" t="s">
        <v>2746</v>
      </c>
      <c r="I4346" t="s">
        <v>59</v>
      </c>
      <c r="J4346" s="82" t="s">
        <v>193</v>
      </c>
      <c r="K4346" t="s">
        <v>64</v>
      </c>
      <c r="L4346" t="s">
        <v>65</v>
      </c>
      <c r="M4346" s="82" t="s">
        <v>499</v>
      </c>
      <c r="N4346" t="s">
        <v>1420</v>
      </c>
      <c r="O4346" s="82" t="s">
        <v>1421</v>
      </c>
      <c r="P4346" s="82" t="s">
        <v>1422</v>
      </c>
      <c r="Q4346" s="82" t="s">
        <v>1423</v>
      </c>
      <c r="R4346" t="s">
        <v>131</v>
      </c>
      <c r="S4346" s="83">
        <v>60.5</v>
      </c>
      <c r="T4346" s="83">
        <v>60.5</v>
      </c>
      <c r="U4346" s="83">
        <v>0</v>
      </c>
      <c r="V4346" s="83">
        <v>0</v>
      </c>
      <c r="W4346" s="83">
        <v>0</v>
      </c>
      <c r="X4346" s="83">
        <v>0.46601873267160165</v>
      </c>
      <c r="Y4346">
        <v>0</v>
      </c>
      <c r="Z4346" s="83">
        <v>0</v>
      </c>
      <c r="AA4346" s="83">
        <v>0.46601873267160165</v>
      </c>
    </row>
    <row r="4347" spans="1:27" x14ac:dyDescent="0.25">
      <c r="A4347" s="82" t="s">
        <v>1529</v>
      </c>
      <c r="B4347" s="82" t="s">
        <v>1529</v>
      </c>
      <c r="C4347" t="s">
        <v>3411</v>
      </c>
      <c r="D4347" s="82" t="s">
        <v>3412</v>
      </c>
      <c r="E4347" t="s">
        <v>3413</v>
      </c>
      <c r="F4347" s="82" t="s">
        <v>2745</v>
      </c>
      <c r="G4347" t="s">
        <v>2310</v>
      </c>
      <c r="H4347" s="82" t="s">
        <v>2746</v>
      </c>
      <c r="I4347" t="s">
        <v>44</v>
      </c>
      <c r="J4347" s="82" t="s">
        <v>45</v>
      </c>
      <c r="K4347" t="s">
        <v>46</v>
      </c>
      <c r="L4347" t="s">
        <v>47</v>
      </c>
      <c r="M4347" s="82" t="s">
        <v>320</v>
      </c>
      <c r="N4347" t="s">
        <v>800</v>
      </c>
      <c r="O4347" s="82" t="s">
        <v>801</v>
      </c>
      <c r="P4347" s="82" t="s">
        <v>1080</v>
      </c>
      <c r="Q4347" s="82" t="s">
        <v>1081</v>
      </c>
      <c r="R4347" t="s">
        <v>131</v>
      </c>
      <c r="S4347" s="83">
        <v>15</v>
      </c>
      <c r="T4347" s="83">
        <v>0</v>
      </c>
      <c r="U4347" s="83">
        <v>15</v>
      </c>
      <c r="V4347" s="83">
        <v>0</v>
      </c>
      <c r="W4347" s="83">
        <v>0</v>
      </c>
      <c r="X4347" s="83">
        <v>0</v>
      </c>
      <c r="Y4347">
        <v>0</v>
      </c>
      <c r="Z4347" s="83">
        <v>1.5</v>
      </c>
      <c r="AA4347" s="83">
        <v>1.5</v>
      </c>
    </row>
    <row r="4348" spans="1:27" x14ac:dyDescent="0.25">
      <c r="A4348" s="82" t="s">
        <v>1529</v>
      </c>
      <c r="B4348" s="82" t="s">
        <v>1529</v>
      </c>
      <c r="C4348" t="s">
        <v>3411</v>
      </c>
      <c r="D4348" s="82" t="s">
        <v>3412</v>
      </c>
      <c r="E4348" t="s">
        <v>3413</v>
      </c>
      <c r="F4348" s="82" t="s">
        <v>2745</v>
      </c>
      <c r="G4348" t="s">
        <v>2310</v>
      </c>
      <c r="H4348" s="82" t="s">
        <v>2746</v>
      </c>
      <c r="I4348" t="s">
        <v>44</v>
      </c>
      <c r="J4348" s="82" t="s">
        <v>45</v>
      </c>
      <c r="K4348" t="s">
        <v>46</v>
      </c>
      <c r="L4348" t="s">
        <v>47</v>
      </c>
      <c r="M4348" s="82" t="s">
        <v>320</v>
      </c>
      <c r="N4348" t="s">
        <v>800</v>
      </c>
      <c r="O4348" s="82" t="s">
        <v>801</v>
      </c>
      <c r="P4348" s="82" t="s">
        <v>1082</v>
      </c>
      <c r="Q4348" s="82" t="s">
        <v>1083</v>
      </c>
      <c r="R4348" t="s">
        <v>131</v>
      </c>
      <c r="S4348" s="83">
        <v>30</v>
      </c>
      <c r="T4348" s="83">
        <v>30</v>
      </c>
      <c r="U4348" s="83">
        <v>0</v>
      </c>
      <c r="V4348" s="83">
        <v>0</v>
      </c>
      <c r="W4348" s="83">
        <v>0</v>
      </c>
      <c r="X4348" s="83">
        <v>0.23108366909335618</v>
      </c>
      <c r="Y4348">
        <v>0</v>
      </c>
      <c r="Z4348" s="83">
        <v>0</v>
      </c>
      <c r="AA4348" s="83">
        <v>0.2310836690933562</v>
      </c>
    </row>
    <row r="4349" spans="1:27" x14ac:dyDescent="0.25">
      <c r="A4349" s="82" t="s">
        <v>1529</v>
      </c>
      <c r="B4349" s="82" t="s">
        <v>1529</v>
      </c>
      <c r="C4349" t="s">
        <v>3411</v>
      </c>
      <c r="D4349" s="82" t="s">
        <v>3412</v>
      </c>
      <c r="E4349" t="s">
        <v>3413</v>
      </c>
      <c r="F4349" s="82" t="s">
        <v>2745</v>
      </c>
      <c r="G4349" t="s">
        <v>2310</v>
      </c>
      <c r="H4349" s="82" t="s">
        <v>2746</v>
      </c>
      <c r="I4349" t="s">
        <v>44</v>
      </c>
      <c r="J4349" s="82" t="s">
        <v>45</v>
      </c>
      <c r="K4349" t="s">
        <v>46</v>
      </c>
      <c r="L4349" t="s">
        <v>47</v>
      </c>
      <c r="M4349" s="82" t="s">
        <v>320</v>
      </c>
      <c r="N4349" t="s">
        <v>800</v>
      </c>
      <c r="O4349" s="82" t="s">
        <v>801</v>
      </c>
      <c r="P4349" s="82" t="s">
        <v>1211</v>
      </c>
      <c r="Q4349" s="82" t="s">
        <v>1085</v>
      </c>
      <c r="R4349" t="s">
        <v>131</v>
      </c>
      <c r="S4349" s="83">
        <v>15</v>
      </c>
      <c r="T4349" s="83">
        <v>15</v>
      </c>
      <c r="U4349" s="83">
        <v>0</v>
      </c>
      <c r="V4349" s="83">
        <v>0</v>
      </c>
      <c r="W4349" s="83">
        <v>0</v>
      </c>
      <c r="X4349" s="83">
        <v>0.11554183454667809</v>
      </c>
      <c r="Y4349">
        <v>0</v>
      </c>
      <c r="Z4349" s="83">
        <v>0</v>
      </c>
      <c r="AA4349" s="83">
        <v>0.1155418345466781</v>
      </c>
    </row>
    <row r="4350" spans="1:27" x14ac:dyDescent="0.25">
      <c r="A4350" s="82" t="s">
        <v>1529</v>
      </c>
      <c r="B4350" s="82" t="s">
        <v>1529</v>
      </c>
      <c r="C4350" t="s">
        <v>3411</v>
      </c>
      <c r="D4350" s="82" t="s">
        <v>3412</v>
      </c>
      <c r="E4350" t="s">
        <v>3413</v>
      </c>
      <c r="F4350" s="82" t="s">
        <v>2745</v>
      </c>
      <c r="G4350" t="s">
        <v>2310</v>
      </c>
      <c r="H4350" s="82" t="s">
        <v>2746</v>
      </c>
      <c r="I4350" t="s">
        <v>44</v>
      </c>
      <c r="J4350" s="82" t="s">
        <v>45</v>
      </c>
      <c r="K4350" t="s">
        <v>46</v>
      </c>
      <c r="L4350" t="s">
        <v>47</v>
      </c>
      <c r="M4350" s="82" t="s">
        <v>320</v>
      </c>
      <c r="N4350" t="s">
        <v>941</v>
      </c>
      <c r="O4350" s="82" t="s">
        <v>1071</v>
      </c>
      <c r="P4350" s="82" t="s">
        <v>1072</v>
      </c>
      <c r="Q4350" s="82" t="s">
        <v>1073</v>
      </c>
      <c r="R4350" t="s">
        <v>131</v>
      </c>
      <c r="S4350" s="83">
        <v>0</v>
      </c>
      <c r="T4350" s="83">
        <v>32.630000000000003</v>
      </c>
      <c r="U4350" s="83">
        <v>-32.630000000000003</v>
      </c>
      <c r="V4350" s="83">
        <v>0</v>
      </c>
      <c r="W4350" s="83">
        <v>0</v>
      </c>
      <c r="X4350" s="83">
        <v>0.25134200408387375</v>
      </c>
      <c r="Y4350">
        <v>0</v>
      </c>
      <c r="Z4350" s="83">
        <v>-3.2630000000000003</v>
      </c>
      <c r="AA4350" s="83">
        <v>-3.0116579959161265</v>
      </c>
    </row>
    <row r="4351" spans="1:27" x14ac:dyDescent="0.25">
      <c r="A4351" s="82" t="s">
        <v>1529</v>
      </c>
      <c r="B4351" s="82" t="s">
        <v>1529</v>
      </c>
      <c r="C4351" t="s">
        <v>3411</v>
      </c>
      <c r="D4351" s="82" t="s">
        <v>3412</v>
      </c>
      <c r="E4351" t="s">
        <v>3413</v>
      </c>
      <c r="F4351" s="82" t="s">
        <v>2745</v>
      </c>
      <c r="G4351" t="s">
        <v>2310</v>
      </c>
      <c r="H4351" s="82" t="s">
        <v>2746</v>
      </c>
      <c r="I4351" t="s">
        <v>44</v>
      </c>
      <c r="J4351" s="82" t="s">
        <v>45</v>
      </c>
      <c r="K4351" t="s">
        <v>100</v>
      </c>
      <c r="L4351" t="s">
        <v>101</v>
      </c>
      <c r="M4351" s="82" t="s">
        <v>401</v>
      </c>
      <c r="N4351" t="s">
        <v>866</v>
      </c>
      <c r="O4351" s="82" t="s">
        <v>403</v>
      </c>
      <c r="P4351" s="82" t="s">
        <v>1736</v>
      </c>
      <c r="Q4351" s="82" t="s">
        <v>1737</v>
      </c>
      <c r="R4351" t="s">
        <v>131</v>
      </c>
      <c r="S4351" s="83">
        <v>59.54</v>
      </c>
      <c r="T4351" s="83">
        <v>32.06</v>
      </c>
      <c r="U4351" s="83">
        <v>27.479999999999997</v>
      </c>
      <c r="V4351" s="83">
        <v>0</v>
      </c>
      <c r="W4351" s="83">
        <v>0</v>
      </c>
      <c r="X4351" s="83">
        <v>0.24695141437109999</v>
      </c>
      <c r="Y4351">
        <v>0</v>
      </c>
      <c r="Z4351" s="83">
        <v>2.7480000000000002</v>
      </c>
      <c r="AA4351" s="83">
        <v>2.9949514143711</v>
      </c>
    </row>
    <row r="4352" spans="1:27" x14ac:dyDescent="0.25">
      <c r="A4352" s="82" t="s">
        <v>1529</v>
      </c>
      <c r="B4352" s="82" t="s">
        <v>1529</v>
      </c>
      <c r="C4352" t="s">
        <v>3411</v>
      </c>
      <c r="D4352" s="82" t="s">
        <v>3412</v>
      </c>
      <c r="E4352" t="s">
        <v>3413</v>
      </c>
      <c r="F4352" s="82" t="s">
        <v>2745</v>
      </c>
      <c r="G4352" t="s">
        <v>2310</v>
      </c>
      <c r="H4352" s="82" t="s">
        <v>2746</v>
      </c>
      <c r="I4352" t="s">
        <v>44</v>
      </c>
      <c r="J4352" s="82" t="s">
        <v>45</v>
      </c>
      <c r="K4352" t="s">
        <v>100</v>
      </c>
      <c r="L4352" t="s">
        <v>101</v>
      </c>
      <c r="M4352" s="82" t="s">
        <v>401</v>
      </c>
      <c r="N4352" t="s">
        <v>402</v>
      </c>
      <c r="O4352" s="82" t="s">
        <v>403</v>
      </c>
      <c r="P4352" s="82" t="s">
        <v>3272</v>
      </c>
      <c r="Q4352" s="82" t="s">
        <v>3273</v>
      </c>
      <c r="R4352" t="s">
        <v>131</v>
      </c>
      <c r="S4352" s="83">
        <v>0</v>
      </c>
      <c r="T4352" s="83">
        <v>41.51</v>
      </c>
      <c r="U4352" s="83">
        <v>-41.51</v>
      </c>
      <c r="V4352" s="83">
        <v>0</v>
      </c>
      <c r="W4352" s="83">
        <v>0</v>
      </c>
      <c r="X4352" s="83">
        <v>0.31974277013550717</v>
      </c>
      <c r="Y4352">
        <v>0</v>
      </c>
      <c r="Z4352" s="83">
        <v>-4.1509999999999998</v>
      </c>
      <c r="AA4352" s="83">
        <v>-3.8312572298644927</v>
      </c>
    </row>
    <row r="4353" spans="1:27" x14ac:dyDescent="0.25">
      <c r="A4353" s="82" t="s">
        <v>1529</v>
      </c>
      <c r="B4353" s="82" t="s">
        <v>1529</v>
      </c>
      <c r="C4353" t="s">
        <v>3414</v>
      </c>
      <c r="D4353" s="82" t="s">
        <v>3415</v>
      </c>
      <c r="E4353" t="s">
        <v>3416</v>
      </c>
      <c r="F4353" s="82" t="s">
        <v>2745</v>
      </c>
      <c r="G4353" t="s">
        <v>2310</v>
      </c>
      <c r="H4353" s="82" t="s">
        <v>3296</v>
      </c>
      <c r="I4353" t="s">
        <v>59</v>
      </c>
      <c r="J4353" s="82" t="s">
        <v>127</v>
      </c>
      <c r="K4353" t="s">
        <v>75</v>
      </c>
      <c r="L4353" t="s">
        <v>76</v>
      </c>
      <c r="M4353" s="82" t="s">
        <v>133</v>
      </c>
      <c r="N4353" t="s">
        <v>149</v>
      </c>
      <c r="O4353" s="82" t="s">
        <v>150</v>
      </c>
      <c r="P4353" s="82" t="s">
        <v>376</v>
      </c>
      <c r="Q4353" s="82" t="s">
        <v>377</v>
      </c>
      <c r="R4353" t="s">
        <v>131</v>
      </c>
      <c r="S4353" s="83">
        <v>74.7</v>
      </c>
      <c r="T4353" s="83">
        <v>74.7</v>
      </c>
      <c r="U4353" s="83">
        <v>0</v>
      </c>
      <c r="V4353" s="83">
        <v>0</v>
      </c>
      <c r="W4353" s="83">
        <v>0</v>
      </c>
      <c r="X4353" s="83">
        <v>0.57539833604245694</v>
      </c>
      <c r="Y4353">
        <v>0</v>
      </c>
      <c r="Z4353" s="83">
        <v>0</v>
      </c>
      <c r="AA4353" s="83">
        <v>0.57539833604245683</v>
      </c>
    </row>
    <row r="4354" spans="1:27" x14ac:dyDescent="0.25">
      <c r="A4354" s="82" t="s">
        <v>1529</v>
      </c>
      <c r="B4354" s="82" t="s">
        <v>1529</v>
      </c>
      <c r="C4354" t="s">
        <v>3414</v>
      </c>
      <c r="D4354" s="82" t="s">
        <v>3415</v>
      </c>
      <c r="E4354" t="s">
        <v>3416</v>
      </c>
      <c r="F4354" s="82" t="s">
        <v>2745</v>
      </c>
      <c r="G4354" t="s">
        <v>2310</v>
      </c>
      <c r="H4354" s="82" t="s">
        <v>3296</v>
      </c>
      <c r="I4354" t="s">
        <v>59</v>
      </c>
      <c r="J4354" s="82" t="s">
        <v>127</v>
      </c>
      <c r="K4354" t="s">
        <v>75</v>
      </c>
      <c r="L4354" t="s">
        <v>76</v>
      </c>
      <c r="M4354" s="82" t="s">
        <v>133</v>
      </c>
      <c r="N4354" t="s">
        <v>149</v>
      </c>
      <c r="O4354" s="82" t="s">
        <v>150</v>
      </c>
      <c r="P4354" s="82" t="s">
        <v>307</v>
      </c>
      <c r="Q4354" s="82" t="s">
        <v>308</v>
      </c>
      <c r="R4354" t="s">
        <v>131</v>
      </c>
      <c r="S4354" s="83">
        <v>138.14000000000001</v>
      </c>
      <c r="T4354" s="83">
        <v>80.22</v>
      </c>
      <c r="U4354" s="83">
        <v>57.920000000000009</v>
      </c>
      <c r="V4354" s="83">
        <v>0</v>
      </c>
      <c r="W4354" s="83">
        <v>0</v>
      </c>
      <c r="X4354" s="83">
        <v>0.61791773115563453</v>
      </c>
      <c r="Y4354">
        <v>0</v>
      </c>
      <c r="Z4354" s="83">
        <v>5.7920000000000016</v>
      </c>
      <c r="AA4354" s="83">
        <v>6.4099177311556357</v>
      </c>
    </row>
    <row r="4355" spans="1:27" x14ac:dyDescent="0.25">
      <c r="A4355" s="82" t="s">
        <v>1529</v>
      </c>
      <c r="B4355" s="82" t="s">
        <v>1529</v>
      </c>
      <c r="C4355" t="s">
        <v>3414</v>
      </c>
      <c r="D4355" s="82" t="s">
        <v>3415</v>
      </c>
      <c r="E4355" t="s">
        <v>3416</v>
      </c>
      <c r="F4355" s="82" t="s">
        <v>2745</v>
      </c>
      <c r="G4355" t="s">
        <v>2310</v>
      </c>
      <c r="H4355" s="82" t="s">
        <v>3296</v>
      </c>
      <c r="I4355" t="s">
        <v>59</v>
      </c>
      <c r="J4355" s="82" t="s">
        <v>193</v>
      </c>
      <c r="K4355" t="s">
        <v>62</v>
      </c>
      <c r="L4355" t="s">
        <v>63</v>
      </c>
      <c r="M4355" s="82" t="s">
        <v>660</v>
      </c>
      <c r="N4355" t="s">
        <v>661</v>
      </c>
      <c r="O4355" s="82" t="s">
        <v>662</v>
      </c>
      <c r="P4355" s="82" t="s">
        <v>1037</v>
      </c>
      <c r="Q4355" s="82" t="s">
        <v>1038</v>
      </c>
      <c r="R4355" t="s">
        <v>131</v>
      </c>
      <c r="S4355" s="83">
        <v>0</v>
      </c>
      <c r="T4355" s="83">
        <v>69.66</v>
      </c>
      <c r="U4355" s="83">
        <v>-69.66</v>
      </c>
      <c r="V4355" s="83">
        <v>0</v>
      </c>
      <c r="W4355" s="83">
        <v>0</v>
      </c>
      <c r="X4355" s="83">
        <v>0.53657627963477306</v>
      </c>
      <c r="Y4355">
        <v>0</v>
      </c>
      <c r="Z4355" s="83">
        <v>-6.9660000000000002</v>
      </c>
      <c r="AA4355" s="83">
        <v>-6.4294237203652269</v>
      </c>
    </row>
    <row r="4356" spans="1:27" x14ac:dyDescent="0.25">
      <c r="A4356" s="82" t="s">
        <v>1529</v>
      </c>
      <c r="B4356" s="82" t="s">
        <v>1529</v>
      </c>
      <c r="C4356" t="s">
        <v>3414</v>
      </c>
      <c r="D4356" s="82" t="s">
        <v>3415</v>
      </c>
      <c r="E4356" t="s">
        <v>3416</v>
      </c>
      <c r="F4356" s="82" t="s">
        <v>2745</v>
      </c>
      <c r="G4356" t="s">
        <v>2310</v>
      </c>
      <c r="H4356" s="82" t="s">
        <v>3296</v>
      </c>
      <c r="I4356" t="s">
        <v>59</v>
      </c>
      <c r="J4356" s="82" t="s">
        <v>193</v>
      </c>
      <c r="K4356" t="s">
        <v>62</v>
      </c>
      <c r="L4356" t="s">
        <v>63</v>
      </c>
      <c r="M4356" s="82" t="s">
        <v>660</v>
      </c>
      <c r="N4356" t="s">
        <v>1023</v>
      </c>
      <c r="O4356" s="82" t="s">
        <v>1024</v>
      </c>
      <c r="P4356" s="82" t="s">
        <v>1029</v>
      </c>
      <c r="Q4356" s="82" t="s">
        <v>1030</v>
      </c>
      <c r="R4356" t="s">
        <v>131</v>
      </c>
      <c r="S4356" s="83">
        <v>55.25</v>
      </c>
      <c r="T4356" s="83">
        <v>0</v>
      </c>
      <c r="U4356" s="83">
        <v>55.25</v>
      </c>
      <c r="V4356" s="83">
        <v>0</v>
      </c>
      <c r="W4356" s="83">
        <v>0</v>
      </c>
      <c r="X4356" s="83">
        <v>0</v>
      </c>
      <c r="Y4356">
        <v>0</v>
      </c>
      <c r="Z4356" s="83">
        <v>5.5250000000000004</v>
      </c>
      <c r="AA4356" s="83">
        <v>5.5250000000000004</v>
      </c>
    </row>
    <row r="4357" spans="1:27" x14ac:dyDescent="0.25">
      <c r="A4357" s="82" t="s">
        <v>1529</v>
      </c>
      <c r="B4357" s="82" t="s">
        <v>1529</v>
      </c>
      <c r="C4357" t="s">
        <v>3414</v>
      </c>
      <c r="D4357" s="82" t="s">
        <v>3415</v>
      </c>
      <c r="E4357" t="s">
        <v>3416</v>
      </c>
      <c r="F4357" s="82" t="s">
        <v>2745</v>
      </c>
      <c r="G4357" t="s">
        <v>2310</v>
      </c>
      <c r="H4357" s="82" t="s">
        <v>3296</v>
      </c>
      <c r="I4357" t="s">
        <v>59</v>
      </c>
      <c r="J4357" s="82" t="s">
        <v>193</v>
      </c>
      <c r="K4357" t="s">
        <v>64</v>
      </c>
      <c r="L4357" t="s">
        <v>65</v>
      </c>
      <c r="M4357" s="82" t="s">
        <v>499</v>
      </c>
      <c r="N4357" t="s">
        <v>1420</v>
      </c>
      <c r="O4357" s="82" t="s">
        <v>1421</v>
      </c>
      <c r="P4357" s="82" t="s">
        <v>1935</v>
      </c>
      <c r="Q4357" s="82" t="s">
        <v>1936</v>
      </c>
      <c r="R4357" t="s">
        <v>131</v>
      </c>
      <c r="S4357" s="83">
        <v>26.97</v>
      </c>
      <c r="T4357" s="83">
        <v>0</v>
      </c>
      <c r="U4357" s="83">
        <v>26.97</v>
      </c>
      <c r="V4357" s="83">
        <v>0</v>
      </c>
      <c r="W4357" s="83">
        <v>0</v>
      </c>
      <c r="X4357" s="83">
        <v>0</v>
      </c>
      <c r="Y4357">
        <v>0</v>
      </c>
      <c r="Z4357" s="83">
        <v>2.6970000000000001</v>
      </c>
      <c r="AA4357" s="83">
        <v>2.6970000000000001</v>
      </c>
    </row>
    <row r="4358" spans="1:27" x14ac:dyDescent="0.25">
      <c r="A4358" s="82" t="s">
        <v>1529</v>
      </c>
      <c r="B4358" s="82" t="s">
        <v>1529</v>
      </c>
      <c r="C4358" t="s">
        <v>3414</v>
      </c>
      <c r="D4358" s="82" t="s">
        <v>3415</v>
      </c>
      <c r="E4358" t="s">
        <v>3416</v>
      </c>
      <c r="F4358" s="82" t="s">
        <v>2745</v>
      </c>
      <c r="G4358" t="s">
        <v>2310</v>
      </c>
      <c r="H4358" s="82" t="s">
        <v>3296</v>
      </c>
      <c r="I4358" t="s">
        <v>44</v>
      </c>
      <c r="J4358" s="82" t="s">
        <v>45</v>
      </c>
      <c r="K4358" t="s">
        <v>46</v>
      </c>
      <c r="L4358" t="s">
        <v>47</v>
      </c>
      <c r="M4358" s="82" t="s">
        <v>506</v>
      </c>
      <c r="N4358" t="s">
        <v>507</v>
      </c>
      <c r="O4358" s="82" t="s">
        <v>508</v>
      </c>
      <c r="P4358" s="82" t="s">
        <v>758</v>
      </c>
      <c r="Q4358" s="82" t="s">
        <v>759</v>
      </c>
      <c r="R4358" t="s">
        <v>131</v>
      </c>
      <c r="S4358" s="83">
        <v>0</v>
      </c>
      <c r="T4358" s="83">
        <v>13</v>
      </c>
      <c r="U4358" s="83">
        <v>-13</v>
      </c>
      <c r="V4358" s="83">
        <v>0</v>
      </c>
      <c r="W4358" s="83">
        <v>0</v>
      </c>
      <c r="X4358" s="83">
        <v>0.10013625660712103</v>
      </c>
      <c r="Y4358">
        <v>0</v>
      </c>
      <c r="Z4358" s="83">
        <v>-1.3</v>
      </c>
      <c r="AA4358" s="83">
        <v>-1.1998637433928789</v>
      </c>
    </row>
    <row r="4359" spans="1:27" x14ac:dyDescent="0.25">
      <c r="A4359" s="82" t="s">
        <v>1529</v>
      </c>
      <c r="B4359" s="82" t="s">
        <v>1529</v>
      </c>
      <c r="C4359" t="s">
        <v>3414</v>
      </c>
      <c r="D4359" s="82" t="s">
        <v>3415</v>
      </c>
      <c r="E4359" t="s">
        <v>3416</v>
      </c>
      <c r="F4359" s="82" t="s">
        <v>2745</v>
      </c>
      <c r="G4359" t="s">
        <v>2310</v>
      </c>
      <c r="H4359" s="82" t="s">
        <v>3296</v>
      </c>
      <c r="I4359" t="s">
        <v>44</v>
      </c>
      <c r="J4359" s="82" t="s">
        <v>45</v>
      </c>
      <c r="K4359" t="s">
        <v>46</v>
      </c>
      <c r="L4359" t="s">
        <v>47</v>
      </c>
      <c r="M4359" s="82" t="s">
        <v>320</v>
      </c>
      <c r="N4359" t="s">
        <v>1074</v>
      </c>
      <c r="O4359" s="82" t="s">
        <v>1208</v>
      </c>
      <c r="P4359" s="82" t="s">
        <v>2572</v>
      </c>
      <c r="Q4359" s="82" t="s">
        <v>2573</v>
      </c>
      <c r="R4359" t="s">
        <v>131</v>
      </c>
      <c r="S4359" s="83">
        <v>0</v>
      </c>
      <c r="T4359" s="83">
        <v>31</v>
      </c>
      <c r="U4359" s="83">
        <v>-31</v>
      </c>
      <c r="V4359" s="83">
        <v>0</v>
      </c>
      <c r="W4359" s="83">
        <v>0</v>
      </c>
      <c r="X4359" s="83">
        <v>0.23878645806313473</v>
      </c>
      <c r="Y4359">
        <v>0</v>
      </c>
      <c r="Z4359" s="83">
        <v>-3.1</v>
      </c>
      <c r="AA4359" s="83">
        <v>-2.8612135419368654</v>
      </c>
    </row>
    <row r="4360" spans="1:27" x14ac:dyDescent="0.25">
      <c r="A4360" s="82" t="s">
        <v>1529</v>
      </c>
      <c r="B4360" s="82" t="s">
        <v>1529</v>
      </c>
      <c r="C4360" t="s">
        <v>3414</v>
      </c>
      <c r="D4360" s="82" t="s">
        <v>3415</v>
      </c>
      <c r="E4360" t="s">
        <v>3416</v>
      </c>
      <c r="F4360" s="82" t="s">
        <v>2745</v>
      </c>
      <c r="G4360" t="s">
        <v>2310</v>
      </c>
      <c r="H4360" s="82" t="s">
        <v>3296</v>
      </c>
      <c r="I4360" t="s">
        <v>44</v>
      </c>
      <c r="J4360" s="82" t="s">
        <v>45</v>
      </c>
      <c r="K4360" t="s">
        <v>46</v>
      </c>
      <c r="L4360" t="s">
        <v>47</v>
      </c>
      <c r="M4360" s="82" t="s">
        <v>320</v>
      </c>
      <c r="N4360" t="s">
        <v>800</v>
      </c>
      <c r="O4360" s="82" t="s">
        <v>801</v>
      </c>
      <c r="P4360" s="82" t="s">
        <v>1080</v>
      </c>
      <c r="Q4360" s="82" t="s">
        <v>1081</v>
      </c>
      <c r="R4360" t="s">
        <v>131</v>
      </c>
      <c r="S4360" s="83">
        <v>0</v>
      </c>
      <c r="T4360" s="83">
        <v>15</v>
      </c>
      <c r="U4360" s="83">
        <v>-15</v>
      </c>
      <c r="V4360" s="83">
        <v>0</v>
      </c>
      <c r="W4360" s="83">
        <v>0</v>
      </c>
      <c r="X4360" s="83">
        <v>0.11554183454667809</v>
      </c>
      <c r="Y4360">
        <v>0</v>
      </c>
      <c r="Z4360" s="83">
        <v>-1.5</v>
      </c>
      <c r="AA4360" s="83">
        <v>-1.3844581654533219</v>
      </c>
    </row>
    <row r="4361" spans="1:27" x14ac:dyDescent="0.25">
      <c r="A4361" s="82" t="s">
        <v>1529</v>
      </c>
      <c r="B4361" s="82" t="s">
        <v>1529</v>
      </c>
      <c r="C4361" t="s">
        <v>3414</v>
      </c>
      <c r="D4361" s="82" t="s">
        <v>3415</v>
      </c>
      <c r="E4361" t="s">
        <v>3416</v>
      </c>
      <c r="F4361" s="82" t="s">
        <v>2745</v>
      </c>
      <c r="G4361" t="s">
        <v>2310</v>
      </c>
      <c r="H4361" s="82" t="s">
        <v>3296</v>
      </c>
      <c r="I4361" t="s">
        <v>44</v>
      </c>
      <c r="J4361" s="82" t="s">
        <v>45</v>
      </c>
      <c r="K4361" t="s">
        <v>46</v>
      </c>
      <c r="L4361" t="s">
        <v>47</v>
      </c>
      <c r="M4361" s="82" t="s">
        <v>320</v>
      </c>
      <c r="N4361" t="s">
        <v>800</v>
      </c>
      <c r="O4361" s="82" t="s">
        <v>801</v>
      </c>
      <c r="P4361" s="82" t="s">
        <v>1082</v>
      </c>
      <c r="Q4361" s="82" t="s">
        <v>1083</v>
      </c>
      <c r="R4361" t="s">
        <v>131</v>
      </c>
      <c r="S4361" s="83">
        <v>15</v>
      </c>
      <c r="T4361" s="83">
        <v>15</v>
      </c>
      <c r="U4361" s="83">
        <v>0</v>
      </c>
      <c r="V4361" s="83">
        <v>0</v>
      </c>
      <c r="W4361" s="83">
        <v>0</v>
      </c>
      <c r="X4361" s="83">
        <v>0.11554183454667809</v>
      </c>
      <c r="Y4361">
        <v>0</v>
      </c>
      <c r="Z4361" s="83">
        <v>0</v>
      </c>
      <c r="AA4361" s="83">
        <v>0.1155418345466781</v>
      </c>
    </row>
    <row r="4362" spans="1:27" x14ac:dyDescent="0.25">
      <c r="A4362" s="82" t="s">
        <v>1529</v>
      </c>
      <c r="B4362" s="82" t="s">
        <v>1529</v>
      </c>
      <c r="C4362" t="s">
        <v>3414</v>
      </c>
      <c r="D4362" s="82" t="s">
        <v>3415</v>
      </c>
      <c r="E4362" t="s">
        <v>3416</v>
      </c>
      <c r="F4362" s="82" t="s">
        <v>2745</v>
      </c>
      <c r="G4362" t="s">
        <v>2310</v>
      </c>
      <c r="H4362" s="82" t="s">
        <v>3296</v>
      </c>
      <c r="I4362" t="s">
        <v>44</v>
      </c>
      <c r="J4362" s="82" t="s">
        <v>45</v>
      </c>
      <c r="K4362" t="s">
        <v>46</v>
      </c>
      <c r="L4362" t="s">
        <v>47</v>
      </c>
      <c r="M4362" s="82" t="s">
        <v>320</v>
      </c>
      <c r="N4362" t="s">
        <v>800</v>
      </c>
      <c r="O4362" s="82" t="s">
        <v>801</v>
      </c>
      <c r="P4362" s="82" t="s">
        <v>1211</v>
      </c>
      <c r="Q4362" s="82" t="s">
        <v>1085</v>
      </c>
      <c r="R4362" t="s">
        <v>131</v>
      </c>
      <c r="S4362" s="83">
        <v>90</v>
      </c>
      <c r="T4362" s="83">
        <v>105</v>
      </c>
      <c r="U4362" s="83">
        <v>-15</v>
      </c>
      <c r="V4362" s="83">
        <v>0</v>
      </c>
      <c r="W4362" s="83">
        <v>0</v>
      </c>
      <c r="X4362" s="83">
        <v>0.80879284182674671</v>
      </c>
      <c r="Y4362">
        <v>0</v>
      </c>
      <c r="Z4362" s="83">
        <v>-1.5</v>
      </c>
      <c r="AA4362" s="83">
        <v>-0.69120715817325262</v>
      </c>
    </row>
    <row r="4363" spans="1:27" x14ac:dyDescent="0.25">
      <c r="A4363" s="82" t="s">
        <v>1529</v>
      </c>
      <c r="B4363" s="82" t="s">
        <v>1529</v>
      </c>
      <c r="C4363" t="s">
        <v>3414</v>
      </c>
      <c r="D4363" s="82" t="s">
        <v>3415</v>
      </c>
      <c r="E4363" t="s">
        <v>3416</v>
      </c>
      <c r="F4363" s="82" t="s">
        <v>2745</v>
      </c>
      <c r="G4363" t="s">
        <v>2310</v>
      </c>
      <c r="H4363" s="82" t="s">
        <v>3296</v>
      </c>
      <c r="I4363" t="s">
        <v>44</v>
      </c>
      <c r="J4363" s="82" t="s">
        <v>45</v>
      </c>
      <c r="K4363" t="s">
        <v>46</v>
      </c>
      <c r="L4363" t="s">
        <v>47</v>
      </c>
      <c r="M4363" s="82" t="s">
        <v>320</v>
      </c>
      <c r="N4363" t="s">
        <v>800</v>
      </c>
      <c r="O4363" s="82" t="s">
        <v>801</v>
      </c>
      <c r="P4363" s="82" t="s">
        <v>802</v>
      </c>
      <c r="Q4363" s="82" t="s">
        <v>803</v>
      </c>
      <c r="R4363" t="s">
        <v>131</v>
      </c>
      <c r="S4363" s="83">
        <v>45</v>
      </c>
      <c r="T4363" s="83">
        <v>0</v>
      </c>
      <c r="U4363" s="83">
        <v>45</v>
      </c>
      <c r="V4363" s="83">
        <v>0</v>
      </c>
      <c r="W4363" s="83">
        <v>0</v>
      </c>
      <c r="X4363" s="83">
        <v>0</v>
      </c>
      <c r="Y4363">
        <v>0</v>
      </c>
      <c r="Z4363" s="83">
        <v>4.5</v>
      </c>
      <c r="AA4363" s="83">
        <v>4.5</v>
      </c>
    </row>
    <row r="4364" spans="1:27" x14ac:dyDescent="0.25">
      <c r="A4364" s="82" t="s">
        <v>1529</v>
      </c>
      <c r="B4364" s="82" t="s">
        <v>1529</v>
      </c>
      <c r="C4364" t="s">
        <v>3414</v>
      </c>
      <c r="D4364" s="82" t="s">
        <v>3415</v>
      </c>
      <c r="E4364" t="s">
        <v>3416</v>
      </c>
      <c r="F4364" s="82" t="s">
        <v>2745</v>
      </c>
      <c r="G4364" t="s">
        <v>2310</v>
      </c>
      <c r="H4364" s="82" t="s">
        <v>3296</v>
      </c>
      <c r="I4364" t="s">
        <v>44</v>
      </c>
      <c r="J4364" s="82" t="s">
        <v>45</v>
      </c>
      <c r="K4364" t="s">
        <v>100</v>
      </c>
      <c r="L4364" t="s">
        <v>101</v>
      </c>
      <c r="M4364" s="82" t="s">
        <v>401</v>
      </c>
      <c r="N4364" t="s">
        <v>866</v>
      </c>
      <c r="O4364" s="82" t="s">
        <v>403</v>
      </c>
      <c r="P4364" s="82" t="s">
        <v>1736</v>
      </c>
      <c r="Q4364" s="82" t="s">
        <v>1737</v>
      </c>
      <c r="R4364" t="s">
        <v>131</v>
      </c>
      <c r="S4364" s="83">
        <v>33.36</v>
      </c>
      <c r="T4364" s="83">
        <v>27.48</v>
      </c>
      <c r="U4364" s="83">
        <v>5.879999999999999</v>
      </c>
      <c r="V4364" s="83">
        <v>0</v>
      </c>
      <c r="W4364" s="83">
        <v>0</v>
      </c>
      <c r="X4364" s="83">
        <v>0.21167264088951429</v>
      </c>
      <c r="Y4364">
        <v>0</v>
      </c>
      <c r="Z4364" s="83">
        <v>0.58799999999999975</v>
      </c>
      <c r="AA4364" s="83">
        <v>0.79967264088951417</v>
      </c>
    </row>
    <row r="4365" spans="1:27" x14ac:dyDescent="0.25">
      <c r="A4365" s="82" t="s">
        <v>1529</v>
      </c>
      <c r="B4365" s="82" t="s">
        <v>1529</v>
      </c>
      <c r="C4365" t="s">
        <v>3417</v>
      </c>
      <c r="D4365" s="82" t="s">
        <v>2723</v>
      </c>
      <c r="E4365" t="s">
        <v>3365</v>
      </c>
      <c r="F4365" s="82" t="s">
        <v>2745</v>
      </c>
      <c r="G4365" t="s">
        <v>2310</v>
      </c>
      <c r="H4365" s="82" t="s">
        <v>3065</v>
      </c>
      <c r="I4365" t="s">
        <v>59</v>
      </c>
      <c r="J4365" s="82" t="s">
        <v>127</v>
      </c>
      <c r="K4365" t="s">
        <v>75</v>
      </c>
      <c r="L4365" t="s">
        <v>76</v>
      </c>
      <c r="M4365" s="82" t="s">
        <v>133</v>
      </c>
      <c r="N4365" t="s">
        <v>149</v>
      </c>
      <c r="O4365" s="82" t="s">
        <v>150</v>
      </c>
      <c r="P4365" s="82" t="s">
        <v>307</v>
      </c>
      <c r="Q4365" s="82" t="s">
        <v>308</v>
      </c>
      <c r="R4365" t="s">
        <v>131</v>
      </c>
      <c r="S4365" s="83">
        <v>385.48</v>
      </c>
      <c r="T4365" s="83">
        <v>589.67999999999995</v>
      </c>
      <c r="U4365" s="83">
        <v>-204.19999999999993</v>
      </c>
      <c r="V4365" s="83">
        <v>0</v>
      </c>
      <c r="W4365" s="83">
        <v>0</v>
      </c>
      <c r="X4365" s="83">
        <v>4.5421805996990088</v>
      </c>
      <c r="Y4365">
        <v>0</v>
      </c>
      <c r="Z4365" s="83">
        <v>-20.419999999999998</v>
      </c>
      <c r="AA4365" s="83">
        <v>-15.877819400300989</v>
      </c>
    </row>
    <row r="4366" spans="1:27" x14ac:dyDescent="0.25">
      <c r="A4366" s="82" t="s">
        <v>1529</v>
      </c>
      <c r="B4366" s="82" t="s">
        <v>1529</v>
      </c>
      <c r="C4366" t="s">
        <v>3417</v>
      </c>
      <c r="D4366" s="82" t="s">
        <v>2723</v>
      </c>
      <c r="E4366" t="s">
        <v>3365</v>
      </c>
      <c r="F4366" s="82" t="s">
        <v>2745</v>
      </c>
      <c r="G4366" t="s">
        <v>2310</v>
      </c>
      <c r="H4366" s="82" t="s">
        <v>3065</v>
      </c>
      <c r="I4366" t="s">
        <v>59</v>
      </c>
      <c r="J4366" s="82" t="s">
        <v>127</v>
      </c>
      <c r="K4366" t="s">
        <v>75</v>
      </c>
      <c r="L4366" t="s">
        <v>76</v>
      </c>
      <c r="M4366" s="82" t="s">
        <v>133</v>
      </c>
      <c r="N4366" t="s">
        <v>149</v>
      </c>
      <c r="O4366" s="82" t="s">
        <v>150</v>
      </c>
      <c r="P4366" s="82" t="s">
        <v>1008</v>
      </c>
      <c r="Q4366" s="82" t="s">
        <v>1009</v>
      </c>
      <c r="R4366" t="s">
        <v>131</v>
      </c>
      <c r="S4366" s="83">
        <v>102</v>
      </c>
      <c r="T4366" s="83">
        <v>593.94000000000005</v>
      </c>
      <c r="U4366" s="83">
        <v>-491.94000000000005</v>
      </c>
      <c r="V4366" s="83">
        <v>0</v>
      </c>
      <c r="W4366" s="83">
        <v>0</v>
      </c>
      <c r="X4366" s="83">
        <v>4.5749944807102665</v>
      </c>
      <c r="Y4366">
        <v>0</v>
      </c>
      <c r="Z4366" s="83">
        <v>-49.194000000000003</v>
      </c>
      <c r="AA4366" s="83">
        <v>-44.619005519289736</v>
      </c>
    </row>
    <row r="4367" spans="1:27" x14ac:dyDescent="0.25">
      <c r="A4367" s="82" t="s">
        <v>1529</v>
      </c>
      <c r="B4367" s="82" t="s">
        <v>1529</v>
      </c>
      <c r="C4367" t="s">
        <v>3417</v>
      </c>
      <c r="D4367" s="82" t="s">
        <v>2723</v>
      </c>
      <c r="E4367" t="s">
        <v>3365</v>
      </c>
      <c r="F4367" s="82" t="s">
        <v>2745</v>
      </c>
      <c r="G4367" t="s">
        <v>2310</v>
      </c>
      <c r="H4367" s="82" t="s">
        <v>3065</v>
      </c>
      <c r="I4367" t="s">
        <v>59</v>
      </c>
      <c r="J4367" s="82" t="s">
        <v>193</v>
      </c>
      <c r="K4367" t="s">
        <v>60</v>
      </c>
      <c r="L4367" t="s">
        <v>61</v>
      </c>
      <c r="M4367" s="82" t="s">
        <v>194</v>
      </c>
      <c r="N4367" t="s">
        <v>656</v>
      </c>
      <c r="O4367" s="82" t="s">
        <v>657</v>
      </c>
      <c r="P4367" s="82" t="s">
        <v>1019</v>
      </c>
      <c r="Q4367" s="82" t="s">
        <v>1020</v>
      </c>
      <c r="R4367" t="s">
        <v>131</v>
      </c>
      <c r="S4367" s="83">
        <v>0</v>
      </c>
      <c r="T4367" s="83">
        <v>236.8</v>
      </c>
      <c r="U4367" s="83">
        <v>-236.8</v>
      </c>
      <c r="V4367" s="83">
        <v>0</v>
      </c>
      <c r="W4367" s="83">
        <v>0</v>
      </c>
      <c r="X4367" s="83">
        <v>1.8240204280435584</v>
      </c>
      <c r="Y4367">
        <v>0</v>
      </c>
      <c r="Z4367" s="83">
        <v>-23.680000000000003</v>
      </c>
      <c r="AA4367" s="83">
        <v>-21.855979571956446</v>
      </c>
    </row>
    <row r="4368" spans="1:27" x14ac:dyDescent="0.25">
      <c r="A4368" s="82" t="s">
        <v>1529</v>
      </c>
      <c r="B4368" s="82" t="s">
        <v>1529</v>
      </c>
      <c r="C4368" t="s">
        <v>3417</v>
      </c>
      <c r="D4368" s="82" t="s">
        <v>2723</v>
      </c>
      <c r="E4368" t="s">
        <v>3365</v>
      </c>
      <c r="F4368" s="82" t="s">
        <v>2745</v>
      </c>
      <c r="G4368" t="s">
        <v>2310</v>
      </c>
      <c r="H4368" s="82" t="s">
        <v>3065</v>
      </c>
      <c r="I4368" t="s">
        <v>59</v>
      </c>
      <c r="J4368" s="82" t="s">
        <v>193</v>
      </c>
      <c r="K4368" t="s">
        <v>60</v>
      </c>
      <c r="L4368" t="s">
        <v>61</v>
      </c>
      <c r="M4368" s="82" t="s">
        <v>194</v>
      </c>
      <c r="N4368" t="s">
        <v>656</v>
      </c>
      <c r="O4368" s="82" t="s">
        <v>657</v>
      </c>
      <c r="P4368" s="82" t="s">
        <v>658</v>
      </c>
      <c r="Q4368" s="82" t="s">
        <v>659</v>
      </c>
      <c r="R4368" t="s">
        <v>131</v>
      </c>
      <c r="S4368" s="83">
        <v>268.10000000000002</v>
      </c>
      <c r="T4368" s="83">
        <v>0</v>
      </c>
      <c r="U4368" s="83">
        <v>268.10000000000002</v>
      </c>
      <c r="V4368" s="83">
        <v>0</v>
      </c>
      <c r="W4368" s="83">
        <v>0</v>
      </c>
      <c r="X4368" s="83">
        <v>0</v>
      </c>
      <c r="Y4368">
        <v>0</v>
      </c>
      <c r="Z4368" s="83">
        <v>26.810000000000002</v>
      </c>
      <c r="AA4368" s="83">
        <v>26.810000000000002</v>
      </c>
    </row>
    <row r="4369" spans="1:27" x14ac:dyDescent="0.25">
      <c r="A4369" s="82" t="s">
        <v>1529</v>
      </c>
      <c r="B4369" s="82" t="s">
        <v>1529</v>
      </c>
      <c r="C4369" t="s">
        <v>3417</v>
      </c>
      <c r="D4369" s="82" t="s">
        <v>2723</v>
      </c>
      <c r="E4369" t="s">
        <v>3365</v>
      </c>
      <c r="F4369" s="82" t="s">
        <v>2745</v>
      </c>
      <c r="G4369" t="s">
        <v>2310</v>
      </c>
      <c r="H4369" s="82" t="s">
        <v>3065</v>
      </c>
      <c r="I4369" t="s">
        <v>59</v>
      </c>
      <c r="J4369" s="82" t="s">
        <v>193</v>
      </c>
      <c r="K4369" t="s">
        <v>60</v>
      </c>
      <c r="L4369" t="s">
        <v>61</v>
      </c>
      <c r="M4369" s="82" t="s">
        <v>194</v>
      </c>
      <c r="N4369" t="s">
        <v>750</v>
      </c>
      <c r="O4369" s="82" t="s">
        <v>751</v>
      </c>
      <c r="P4369" s="82" t="s">
        <v>1152</v>
      </c>
      <c r="Q4369" s="82" t="s">
        <v>1153</v>
      </c>
      <c r="R4369" t="s">
        <v>131</v>
      </c>
      <c r="S4369" s="83">
        <v>78.759999999999991</v>
      </c>
      <c r="T4369" s="83">
        <v>7.16</v>
      </c>
      <c r="U4369" s="83">
        <v>71.599999999999994</v>
      </c>
      <c r="V4369" s="83">
        <v>0</v>
      </c>
      <c r="W4369" s="83">
        <v>0</v>
      </c>
      <c r="X4369" s="83">
        <v>5.5151969023614342E-2</v>
      </c>
      <c r="Y4369">
        <v>0</v>
      </c>
      <c r="Z4369" s="83">
        <v>7.16</v>
      </c>
      <c r="AA4369" s="83">
        <v>7.2151519690236148</v>
      </c>
    </row>
    <row r="4370" spans="1:27" x14ac:dyDescent="0.25">
      <c r="A4370" s="82" t="s">
        <v>1529</v>
      </c>
      <c r="B4370" s="82" t="s">
        <v>1529</v>
      </c>
      <c r="C4370" t="s">
        <v>3417</v>
      </c>
      <c r="D4370" s="82" t="s">
        <v>2723</v>
      </c>
      <c r="E4370" t="s">
        <v>3365</v>
      </c>
      <c r="F4370" s="82" t="s">
        <v>2745</v>
      </c>
      <c r="G4370" t="s">
        <v>2310</v>
      </c>
      <c r="H4370" s="82" t="s">
        <v>3065</v>
      </c>
      <c r="I4370" t="s">
        <v>59</v>
      </c>
      <c r="J4370" s="82" t="s">
        <v>193</v>
      </c>
      <c r="K4370" t="s">
        <v>60</v>
      </c>
      <c r="L4370" t="s">
        <v>61</v>
      </c>
      <c r="M4370" s="82" t="s">
        <v>194</v>
      </c>
      <c r="N4370" t="s">
        <v>347</v>
      </c>
      <c r="O4370" s="82" t="s">
        <v>348</v>
      </c>
      <c r="P4370" s="82" t="s">
        <v>1158</v>
      </c>
      <c r="Q4370" s="82" t="s">
        <v>1159</v>
      </c>
      <c r="R4370" t="s">
        <v>131</v>
      </c>
      <c r="S4370" s="83">
        <v>97.240000000000009</v>
      </c>
      <c r="T4370" s="83">
        <v>0</v>
      </c>
      <c r="U4370" s="83">
        <v>97.240000000000009</v>
      </c>
      <c r="V4370" s="83">
        <v>0</v>
      </c>
      <c r="W4370" s="83">
        <v>0</v>
      </c>
      <c r="X4370" s="83">
        <v>0</v>
      </c>
      <c r="Y4370">
        <v>0</v>
      </c>
      <c r="Z4370" s="83">
        <v>9.724000000000002</v>
      </c>
      <c r="AA4370" s="83">
        <v>9.724000000000002</v>
      </c>
    </row>
    <row r="4371" spans="1:27" x14ac:dyDescent="0.25">
      <c r="A4371" s="82" t="s">
        <v>1529</v>
      </c>
      <c r="B4371" s="82" t="s">
        <v>1529</v>
      </c>
      <c r="C4371" t="s">
        <v>3417</v>
      </c>
      <c r="D4371" s="82" t="s">
        <v>2723</v>
      </c>
      <c r="E4371" t="s">
        <v>3365</v>
      </c>
      <c r="F4371" s="82" t="s">
        <v>2745</v>
      </c>
      <c r="G4371" t="s">
        <v>2310</v>
      </c>
      <c r="H4371" s="82" t="s">
        <v>3065</v>
      </c>
      <c r="I4371" t="s">
        <v>59</v>
      </c>
      <c r="J4371" s="82" t="s">
        <v>193</v>
      </c>
      <c r="K4371" t="s">
        <v>60</v>
      </c>
      <c r="L4371" t="s">
        <v>61</v>
      </c>
      <c r="M4371" s="82" t="s">
        <v>194</v>
      </c>
      <c r="N4371" t="s">
        <v>311</v>
      </c>
      <c r="O4371" s="82" t="s">
        <v>894</v>
      </c>
      <c r="P4371" s="82" t="s">
        <v>895</v>
      </c>
      <c r="Q4371" s="82" t="s">
        <v>896</v>
      </c>
      <c r="R4371" t="s">
        <v>131</v>
      </c>
      <c r="S4371" s="83">
        <v>436.8</v>
      </c>
      <c r="T4371" s="83">
        <v>712.56999999999994</v>
      </c>
      <c r="U4371" s="83">
        <v>-275.77</v>
      </c>
      <c r="V4371" s="83">
        <v>0</v>
      </c>
      <c r="W4371" s="83">
        <v>0</v>
      </c>
      <c r="X4371" s="83">
        <v>5.4887763361950945</v>
      </c>
      <c r="Y4371">
        <v>0</v>
      </c>
      <c r="Z4371" s="83">
        <v>-27.576999999999998</v>
      </c>
      <c r="AA4371" s="83">
        <v>-22.088223663804904</v>
      </c>
    </row>
    <row r="4372" spans="1:27" x14ac:dyDescent="0.25">
      <c r="A4372" s="82" t="s">
        <v>1529</v>
      </c>
      <c r="B4372" s="82" t="s">
        <v>1529</v>
      </c>
      <c r="C4372" t="s">
        <v>3417</v>
      </c>
      <c r="D4372" s="82" t="s">
        <v>2723</v>
      </c>
      <c r="E4372" t="s">
        <v>3365</v>
      </c>
      <c r="F4372" s="82" t="s">
        <v>2745</v>
      </c>
      <c r="G4372" t="s">
        <v>2310</v>
      </c>
      <c r="H4372" s="82" t="s">
        <v>3065</v>
      </c>
      <c r="I4372" t="s">
        <v>59</v>
      </c>
      <c r="J4372" s="82" t="s">
        <v>193</v>
      </c>
      <c r="K4372" t="s">
        <v>60</v>
      </c>
      <c r="L4372" t="s">
        <v>61</v>
      </c>
      <c r="M4372" s="82" t="s">
        <v>194</v>
      </c>
      <c r="N4372" t="s">
        <v>311</v>
      </c>
      <c r="O4372" s="82" t="s">
        <v>894</v>
      </c>
      <c r="P4372" s="82" t="s">
        <v>1160</v>
      </c>
      <c r="Q4372" s="82" t="s">
        <v>1161</v>
      </c>
      <c r="R4372" t="s">
        <v>131</v>
      </c>
      <c r="S4372" s="83">
        <v>207.6</v>
      </c>
      <c r="T4372" s="83">
        <v>0</v>
      </c>
      <c r="U4372" s="83">
        <v>207.6</v>
      </c>
      <c r="V4372" s="83">
        <v>0</v>
      </c>
      <c r="W4372" s="83">
        <v>0</v>
      </c>
      <c r="X4372" s="83">
        <v>0</v>
      </c>
      <c r="Y4372">
        <v>0</v>
      </c>
      <c r="Z4372" s="83">
        <v>20.76</v>
      </c>
      <c r="AA4372" s="83">
        <v>20.76</v>
      </c>
    </row>
    <row r="4373" spans="1:27" x14ac:dyDescent="0.25">
      <c r="A4373" s="82" t="s">
        <v>1529</v>
      </c>
      <c r="B4373" s="82" t="s">
        <v>1529</v>
      </c>
      <c r="C4373" t="s">
        <v>3417</v>
      </c>
      <c r="D4373" s="82" t="s">
        <v>2723</v>
      </c>
      <c r="E4373" t="s">
        <v>3365</v>
      </c>
      <c r="F4373" s="82" t="s">
        <v>2745</v>
      </c>
      <c r="G4373" t="s">
        <v>2310</v>
      </c>
      <c r="H4373" s="82" t="s">
        <v>3065</v>
      </c>
      <c r="I4373" t="s">
        <v>59</v>
      </c>
      <c r="J4373" s="82" t="s">
        <v>193</v>
      </c>
      <c r="K4373" t="s">
        <v>60</v>
      </c>
      <c r="L4373" t="s">
        <v>61</v>
      </c>
      <c r="M4373" s="82" t="s">
        <v>194</v>
      </c>
      <c r="N4373" t="s">
        <v>1916</v>
      </c>
      <c r="O4373" s="82" t="s">
        <v>1495</v>
      </c>
      <c r="P4373" s="82" t="s">
        <v>1921</v>
      </c>
      <c r="Q4373" s="82" t="s">
        <v>1922</v>
      </c>
      <c r="R4373" t="s">
        <v>131</v>
      </c>
      <c r="S4373" s="83">
        <v>132.05000000000001</v>
      </c>
      <c r="T4373" s="83">
        <v>0</v>
      </c>
      <c r="U4373" s="83">
        <v>132.05000000000001</v>
      </c>
      <c r="V4373" s="83">
        <v>0</v>
      </c>
      <c r="W4373" s="83">
        <v>0</v>
      </c>
      <c r="X4373" s="83">
        <v>0</v>
      </c>
      <c r="Y4373">
        <v>0</v>
      </c>
      <c r="Z4373" s="83">
        <v>13.205000000000002</v>
      </c>
      <c r="AA4373" s="83">
        <v>13.205000000000002</v>
      </c>
    </row>
    <row r="4374" spans="1:27" x14ac:dyDescent="0.25">
      <c r="A4374" s="82" t="s">
        <v>1529</v>
      </c>
      <c r="B4374" s="82" t="s">
        <v>1529</v>
      </c>
      <c r="C4374" t="s">
        <v>3417</v>
      </c>
      <c r="D4374" s="82" t="s">
        <v>2723</v>
      </c>
      <c r="E4374" t="s">
        <v>3365</v>
      </c>
      <c r="F4374" s="82" t="s">
        <v>2745</v>
      </c>
      <c r="G4374" t="s">
        <v>2310</v>
      </c>
      <c r="H4374" s="82" t="s">
        <v>3065</v>
      </c>
      <c r="I4374" t="s">
        <v>59</v>
      </c>
      <c r="J4374" s="82" t="s">
        <v>193</v>
      </c>
      <c r="K4374" t="s">
        <v>62</v>
      </c>
      <c r="L4374" t="s">
        <v>63</v>
      </c>
      <c r="M4374" s="82" t="s">
        <v>1168</v>
      </c>
      <c r="N4374" t="s">
        <v>1169</v>
      </c>
      <c r="O4374" s="82" t="s">
        <v>1170</v>
      </c>
      <c r="P4374" s="82" t="s">
        <v>1171</v>
      </c>
      <c r="Q4374" s="82" t="s">
        <v>1172</v>
      </c>
      <c r="R4374" t="s">
        <v>131</v>
      </c>
      <c r="S4374" s="83">
        <v>42.6</v>
      </c>
      <c r="T4374" s="83">
        <v>90.8</v>
      </c>
      <c r="U4374" s="83">
        <v>-48.199999999999996</v>
      </c>
      <c r="V4374" s="83">
        <v>0</v>
      </c>
      <c r="W4374" s="83">
        <v>0</v>
      </c>
      <c r="X4374" s="83">
        <v>0.69941323845589143</v>
      </c>
      <c r="Y4374">
        <v>0</v>
      </c>
      <c r="Z4374" s="83">
        <v>-4.8199999999999994</v>
      </c>
      <c r="AA4374" s="83">
        <v>-4.1205867615441081</v>
      </c>
    </row>
    <row r="4375" spans="1:27" x14ac:dyDescent="0.25">
      <c r="A4375" s="82" t="s">
        <v>1529</v>
      </c>
      <c r="B4375" s="82" t="s">
        <v>1529</v>
      </c>
      <c r="C4375" t="s">
        <v>3417</v>
      </c>
      <c r="D4375" s="82" t="s">
        <v>2723</v>
      </c>
      <c r="E4375" t="s">
        <v>3365</v>
      </c>
      <c r="F4375" s="82" t="s">
        <v>2745</v>
      </c>
      <c r="G4375" t="s">
        <v>2310</v>
      </c>
      <c r="H4375" s="82" t="s">
        <v>3065</v>
      </c>
      <c r="I4375" t="s">
        <v>59</v>
      </c>
      <c r="J4375" s="82" t="s">
        <v>193</v>
      </c>
      <c r="K4375" t="s">
        <v>62</v>
      </c>
      <c r="L4375" t="s">
        <v>63</v>
      </c>
      <c r="M4375" s="82" t="s">
        <v>660</v>
      </c>
      <c r="N4375" t="s">
        <v>661</v>
      </c>
      <c r="O4375" s="82" t="s">
        <v>662</v>
      </c>
      <c r="P4375" s="82" t="s">
        <v>1166</v>
      </c>
      <c r="Q4375" s="82" t="s">
        <v>1167</v>
      </c>
      <c r="R4375" t="s">
        <v>131</v>
      </c>
      <c r="S4375" s="83">
        <v>4582.2099999999991</v>
      </c>
      <c r="T4375" s="83">
        <v>3780</v>
      </c>
      <c r="U4375" s="83">
        <v>802.20999999999958</v>
      </c>
      <c r="V4375" s="83">
        <v>0</v>
      </c>
      <c r="W4375" s="83">
        <v>0</v>
      </c>
      <c r="X4375" s="83">
        <v>29.116542305762884</v>
      </c>
      <c r="Y4375">
        <v>0</v>
      </c>
      <c r="Z4375" s="83">
        <v>80.221000000000004</v>
      </c>
      <c r="AA4375" s="83">
        <v>109.33754230576287</v>
      </c>
    </row>
    <row r="4376" spans="1:27" x14ac:dyDescent="0.25">
      <c r="A4376" s="82" t="s">
        <v>1529</v>
      </c>
      <c r="B4376" s="82" t="s">
        <v>1529</v>
      </c>
      <c r="C4376" t="s">
        <v>3417</v>
      </c>
      <c r="D4376" s="82" t="s">
        <v>2723</v>
      </c>
      <c r="E4376" t="s">
        <v>3365</v>
      </c>
      <c r="F4376" s="82" t="s">
        <v>2745</v>
      </c>
      <c r="G4376" t="s">
        <v>2310</v>
      </c>
      <c r="H4376" s="82" t="s">
        <v>3065</v>
      </c>
      <c r="I4376" t="s">
        <v>59</v>
      </c>
      <c r="J4376" s="82" t="s">
        <v>193</v>
      </c>
      <c r="K4376" t="s">
        <v>64</v>
      </c>
      <c r="L4376" t="s">
        <v>65</v>
      </c>
      <c r="M4376" s="82" t="s">
        <v>499</v>
      </c>
      <c r="N4376" t="s">
        <v>500</v>
      </c>
      <c r="O4376" s="82" t="s">
        <v>501</v>
      </c>
      <c r="P4376" s="82" t="s">
        <v>2650</v>
      </c>
      <c r="Q4376" s="82" t="s">
        <v>2651</v>
      </c>
      <c r="R4376" t="s">
        <v>131</v>
      </c>
      <c r="S4376" s="83">
        <v>147.5</v>
      </c>
      <c r="T4376" s="83">
        <v>1192</v>
      </c>
      <c r="U4376" s="83">
        <v>-1044.5</v>
      </c>
      <c r="V4376" s="83">
        <v>0</v>
      </c>
      <c r="W4376" s="83">
        <v>0</v>
      </c>
      <c r="X4376" s="83">
        <v>9.1817244519760202</v>
      </c>
      <c r="Y4376">
        <v>0</v>
      </c>
      <c r="Z4376" s="83">
        <v>-104.45</v>
      </c>
      <c r="AA4376" s="83">
        <v>-95.268275548023979</v>
      </c>
    </row>
    <row r="4377" spans="1:27" x14ac:dyDescent="0.25">
      <c r="A4377" s="82" t="s">
        <v>1529</v>
      </c>
      <c r="B4377" s="82" t="s">
        <v>1529</v>
      </c>
      <c r="C4377" t="s">
        <v>3417</v>
      </c>
      <c r="D4377" s="82" t="s">
        <v>2723</v>
      </c>
      <c r="E4377" t="s">
        <v>3365</v>
      </c>
      <c r="F4377" s="82" t="s">
        <v>2745</v>
      </c>
      <c r="G4377" t="s">
        <v>2310</v>
      </c>
      <c r="H4377" s="82" t="s">
        <v>3065</v>
      </c>
      <c r="I4377" t="s">
        <v>59</v>
      </c>
      <c r="J4377" s="82" t="s">
        <v>193</v>
      </c>
      <c r="K4377" t="s">
        <v>64</v>
      </c>
      <c r="L4377" t="s">
        <v>65</v>
      </c>
      <c r="M4377" s="82" t="s">
        <v>499</v>
      </c>
      <c r="N4377" t="s">
        <v>500</v>
      </c>
      <c r="O4377" s="82" t="s">
        <v>501</v>
      </c>
      <c r="P4377" s="82" t="s">
        <v>2765</v>
      </c>
      <c r="Q4377" s="82" t="s">
        <v>2766</v>
      </c>
      <c r="R4377" t="s">
        <v>131</v>
      </c>
      <c r="S4377" s="83">
        <v>161</v>
      </c>
      <c r="T4377" s="83">
        <v>1352.4</v>
      </c>
      <c r="U4377" s="83">
        <v>-1191.4000000000001</v>
      </c>
      <c r="V4377" s="83">
        <v>0</v>
      </c>
      <c r="W4377" s="83">
        <v>0</v>
      </c>
      <c r="X4377" s="83">
        <v>10.417251802728499</v>
      </c>
      <c r="Y4377">
        <v>0</v>
      </c>
      <c r="Z4377" s="83">
        <v>-119.14000000000001</v>
      </c>
      <c r="AA4377" s="83">
        <v>-108.7227481972715</v>
      </c>
    </row>
    <row r="4378" spans="1:27" x14ac:dyDescent="0.25">
      <c r="A4378" s="82" t="s">
        <v>1529</v>
      </c>
      <c r="B4378" s="82" t="s">
        <v>1529</v>
      </c>
      <c r="C4378" t="s">
        <v>3417</v>
      </c>
      <c r="D4378" s="82" t="s">
        <v>2723</v>
      </c>
      <c r="E4378" t="s">
        <v>3365</v>
      </c>
      <c r="F4378" s="82" t="s">
        <v>2745</v>
      </c>
      <c r="G4378" t="s">
        <v>2310</v>
      </c>
      <c r="H4378" s="82" t="s">
        <v>3065</v>
      </c>
      <c r="I4378" t="s">
        <v>59</v>
      </c>
      <c r="J4378" s="82" t="s">
        <v>193</v>
      </c>
      <c r="K4378" t="s">
        <v>64</v>
      </c>
      <c r="L4378" t="s">
        <v>65</v>
      </c>
      <c r="M4378" s="82" t="s">
        <v>499</v>
      </c>
      <c r="N4378" t="s">
        <v>500</v>
      </c>
      <c r="O4378" s="82" t="s">
        <v>501</v>
      </c>
      <c r="P4378" s="82" t="s">
        <v>1524</v>
      </c>
      <c r="Q4378" s="82" t="s">
        <v>3686</v>
      </c>
      <c r="R4378" t="s">
        <v>131</v>
      </c>
      <c r="S4378" s="83">
        <v>0</v>
      </c>
      <c r="T4378" s="83">
        <v>101.4</v>
      </c>
      <c r="U4378" s="83">
        <v>-101.4</v>
      </c>
      <c r="V4378" s="83">
        <v>0</v>
      </c>
      <c r="W4378" s="83">
        <v>0</v>
      </c>
      <c r="X4378" s="83">
        <v>0.78106280153554408</v>
      </c>
      <c r="Y4378">
        <v>0</v>
      </c>
      <c r="Z4378" s="83">
        <v>-10.14</v>
      </c>
      <c r="AA4378" s="83">
        <v>-9.3589371984644565</v>
      </c>
    </row>
    <row r="4379" spans="1:27" x14ac:dyDescent="0.25">
      <c r="A4379" s="82" t="s">
        <v>1529</v>
      </c>
      <c r="B4379" s="82" t="s">
        <v>1529</v>
      </c>
      <c r="C4379" t="s">
        <v>3417</v>
      </c>
      <c r="D4379" s="82" t="s">
        <v>2723</v>
      </c>
      <c r="E4379" t="s">
        <v>3365</v>
      </c>
      <c r="F4379" s="82" t="s">
        <v>2745</v>
      </c>
      <c r="G4379" t="s">
        <v>2310</v>
      </c>
      <c r="H4379" s="82" t="s">
        <v>3065</v>
      </c>
      <c r="I4379" t="s">
        <v>44</v>
      </c>
      <c r="J4379" s="82" t="s">
        <v>45</v>
      </c>
      <c r="K4379" t="s">
        <v>46</v>
      </c>
      <c r="L4379" t="s">
        <v>47</v>
      </c>
      <c r="M4379" s="82" t="s">
        <v>506</v>
      </c>
      <c r="N4379" t="s">
        <v>507</v>
      </c>
      <c r="O4379" s="82" t="s">
        <v>508</v>
      </c>
      <c r="P4379" s="82" t="s">
        <v>795</v>
      </c>
      <c r="Q4379" s="82" t="s">
        <v>796</v>
      </c>
      <c r="R4379" t="s">
        <v>131</v>
      </c>
      <c r="S4379" s="83">
        <v>118.8</v>
      </c>
      <c r="T4379" s="83">
        <v>10.8</v>
      </c>
      <c r="U4379" s="83">
        <v>108</v>
      </c>
      <c r="V4379" s="83">
        <v>0</v>
      </c>
      <c r="W4379" s="83">
        <v>0</v>
      </c>
      <c r="X4379" s="83">
        <v>8.3190120873608234E-2</v>
      </c>
      <c r="Y4379">
        <v>0</v>
      </c>
      <c r="Z4379" s="83">
        <v>10.8</v>
      </c>
      <c r="AA4379" s="83">
        <v>10.883190120873609</v>
      </c>
    </row>
    <row r="4380" spans="1:27" x14ac:dyDescent="0.25">
      <c r="A4380" s="82" t="s">
        <v>1529</v>
      </c>
      <c r="B4380" s="82" t="s">
        <v>1529</v>
      </c>
      <c r="C4380" t="s">
        <v>3417</v>
      </c>
      <c r="D4380" s="82" t="s">
        <v>2723</v>
      </c>
      <c r="E4380" t="s">
        <v>3365</v>
      </c>
      <c r="F4380" s="82" t="s">
        <v>2745</v>
      </c>
      <c r="G4380" t="s">
        <v>2310</v>
      </c>
      <c r="H4380" s="82" t="s">
        <v>3065</v>
      </c>
      <c r="I4380" t="s">
        <v>44</v>
      </c>
      <c r="J4380" s="82" t="s">
        <v>45</v>
      </c>
      <c r="K4380" t="s">
        <v>46</v>
      </c>
      <c r="L4380" t="s">
        <v>47</v>
      </c>
      <c r="M4380" s="82" t="s">
        <v>506</v>
      </c>
      <c r="N4380" t="s">
        <v>507</v>
      </c>
      <c r="O4380" s="82" t="s">
        <v>508</v>
      </c>
      <c r="P4380" s="82" t="s">
        <v>853</v>
      </c>
      <c r="Q4380" s="82" t="s">
        <v>854</v>
      </c>
      <c r="R4380" t="s">
        <v>131</v>
      </c>
      <c r="S4380" s="83">
        <v>15.4</v>
      </c>
      <c r="T4380" s="83">
        <v>15.4</v>
      </c>
      <c r="U4380" s="83">
        <v>0</v>
      </c>
      <c r="V4380" s="83">
        <v>0</v>
      </c>
      <c r="W4380" s="83">
        <v>0</v>
      </c>
      <c r="X4380" s="83">
        <v>0.11862295013458951</v>
      </c>
      <c r="Y4380">
        <v>0</v>
      </c>
      <c r="Z4380" s="83">
        <v>0</v>
      </c>
      <c r="AA4380" s="83">
        <v>0.11862295013458946</v>
      </c>
    </row>
    <row r="4381" spans="1:27" x14ac:dyDescent="0.25">
      <c r="A4381" s="82" t="s">
        <v>1529</v>
      </c>
      <c r="B4381" s="82" t="s">
        <v>1529</v>
      </c>
      <c r="C4381" t="s">
        <v>3417</v>
      </c>
      <c r="D4381" s="82" t="s">
        <v>2723</v>
      </c>
      <c r="E4381" t="s">
        <v>3365</v>
      </c>
      <c r="F4381" s="82" t="s">
        <v>2745</v>
      </c>
      <c r="G4381" t="s">
        <v>2310</v>
      </c>
      <c r="H4381" s="82" t="s">
        <v>3065</v>
      </c>
      <c r="I4381" t="s">
        <v>44</v>
      </c>
      <c r="J4381" s="82" t="s">
        <v>45</v>
      </c>
      <c r="K4381" t="s">
        <v>46</v>
      </c>
      <c r="L4381" t="s">
        <v>47</v>
      </c>
      <c r="M4381" s="82" t="s">
        <v>506</v>
      </c>
      <c r="N4381" t="s">
        <v>507</v>
      </c>
      <c r="O4381" s="82" t="s">
        <v>508</v>
      </c>
      <c r="P4381" s="82" t="s">
        <v>768</v>
      </c>
      <c r="Q4381" s="82" t="s">
        <v>769</v>
      </c>
      <c r="R4381" t="s">
        <v>131</v>
      </c>
      <c r="S4381" s="83">
        <v>42</v>
      </c>
      <c r="T4381" s="83">
        <v>0</v>
      </c>
      <c r="U4381" s="83">
        <v>42</v>
      </c>
      <c r="V4381" s="83">
        <v>0</v>
      </c>
      <c r="W4381" s="83">
        <v>0</v>
      </c>
      <c r="X4381" s="83">
        <v>0</v>
      </c>
      <c r="Y4381">
        <v>0</v>
      </c>
      <c r="Z4381" s="83">
        <v>4.2</v>
      </c>
      <c r="AA4381" s="83">
        <v>4.2</v>
      </c>
    </row>
    <row r="4382" spans="1:27" x14ac:dyDescent="0.25">
      <c r="A4382" s="82" t="s">
        <v>1529</v>
      </c>
      <c r="B4382" s="82" t="s">
        <v>1529</v>
      </c>
      <c r="C4382" t="s">
        <v>3417</v>
      </c>
      <c r="D4382" s="82" t="s">
        <v>2723</v>
      </c>
      <c r="E4382" t="s">
        <v>3365</v>
      </c>
      <c r="F4382" s="82" t="s">
        <v>2745</v>
      </c>
      <c r="G4382" t="s">
        <v>2310</v>
      </c>
      <c r="H4382" s="82" t="s">
        <v>3065</v>
      </c>
      <c r="I4382" t="s">
        <v>44</v>
      </c>
      <c r="J4382" s="82" t="s">
        <v>45</v>
      </c>
      <c r="K4382" t="s">
        <v>46</v>
      </c>
      <c r="L4382" t="s">
        <v>47</v>
      </c>
      <c r="M4382" s="82" t="s">
        <v>506</v>
      </c>
      <c r="N4382" t="s">
        <v>507</v>
      </c>
      <c r="O4382" s="82" t="s">
        <v>508</v>
      </c>
      <c r="P4382" s="82" t="s">
        <v>760</v>
      </c>
      <c r="Q4382" s="82" t="s">
        <v>761</v>
      </c>
      <c r="R4382" t="s">
        <v>131</v>
      </c>
      <c r="S4382" s="83">
        <v>51</v>
      </c>
      <c r="T4382" s="83">
        <v>0</v>
      </c>
      <c r="U4382" s="83">
        <v>51</v>
      </c>
      <c r="V4382" s="83">
        <v>0</v>
      </c>
      <c r="W4382" s="83">
        <v>0</v>
      </c>
      <c r="X4382" s="83">
        <v>0</v>
      </c>
      <c r="Y4382">
        <v>0</v>
      </c>
      <c r="Z4382" s="83">
        <v>5.1000000000000005</v>
      </c>
      <c r="AA4382" s="83">
        <v>5.1000000000000005</v>
      </c>
    </row>
    <row r="4383" spans="1:27" x14ac:dyDescent="0.25">
      <c r="A4383" s="82" t="s">
        <v>1529</v>
      </c>
      <c r="B4383" s="82" t="s">
        <v>1529</v>
      </c>
      <c r="C4383" t="s">
        <v>3417</v>
      </c>
      <c r="D4383" s="82" t="s">
        <v>2723</v>
      </c>
      <c r="E4383" t="s">
        <v>3365</v>
      </c>
      <c r="F4383" s="82" t="s">
        <v>2745</v>
      </c>
      <c r="G4383" t="s">
        <v>2310</v>
      </c>
      <c r="H4383" s="82" t="s">
        <v>3065</v>
      </c>
      <c r="I4383" t="s">
        <v>44</v>
      </c>
      <c r="J4383" s="82" t="s">
        <v>45</v>
      </c>
      <c r="K4383" t="s">
        <v>46</v>
      </c>
      <c r="L4383" t="s">
        <v>47</v>
      </c>
      <c r="M4383" s="82" t="s">
        <v>506</v>
      </c>
      <c r="N4383" t="s">
        <v>507</v>
      </c>
      <c r="O4383" s="82" t="s">
        <v>508</v>
      </c>
      <c r="P4383" s="82" t="s">
        <v>774</v>
      </c>
      <c r="Q4383" s="82" t="s">
        <v>775</v>
      </c>
      <c r="R4383" t="s">
        <v>131</v>
      </c>
      <c r="S4383" s="83">
        <v>0</v>
      </c>
      <c r="T4383" s="83">
        <v>16</v>
      </c>
      <c r="U4383" s="83">
        <v>-16</v>
      </c>
      <c r="V4383" s="83">
        <v>0</v>
      </c>
      <c r="W4383" s="83">
        <v>0</v>
      </c>
      <c r="X4383" s="83">
        <v>0.12324462351645664</v>
      </c>
      <c r="Y4383">
        <v>0</v>
      </c>
      <c r="Z4383" s="83">
        <v>-1.6</v>
      </c>
      <c r="AA4383" s="83">
        <v>-1.4767553764835435</v>
      </c>
    </row>
    <row r="4384" spans="1:27" x14ac:dyDescent="0.25">
      <c r="A4384" s="82" t="s">
        <v>1529</v>
      </c>
      <c r="B4384" s="82" t="s">
        <v>1529</v>
      </c>
      <c r="C4384" t="s">
        <v>3417</v>
      </c>
      <c r="D4384" s="82" t="s">
        <v>2723</v>
      </c>
      <c r="E4384" t="s">
        <v>3365</v>
      </c>
      <c r="F4384" s="82" t="s">
        <v>2745</v>
      </c>
      <c r="G4384" t="s">
        <v>2310</v>
      </c>
      <c r="H4384" s="82" t="s">
        <v>3065</v>
      </c>
      <c r="I4384" t="s">
        <v>44</v>
      </c>
      <c r="J4384" s="82" t="s">
        <v>45</v>
      </c>
      <c r="K4384" t="s">
        <v>46</v>
      </c>
      <c r="L4384" t="s">
        <v>47</v>
      </c>
      <c r="M4384" s="82" t="s">
        <v>506</v>
      </c>
      <c r="N4384" t="s">
        <v>507</v>
      </c>
      <c r="O4384" s="82" t="s">
        <v>508</v>
      </c>
      <c r="P4384" s="82" t="s">
        <v>758</v>
      </c>
      <c r="Q4384" s="82" t="s">
        <v>759</v>
      </c>
      <c r="R4384" t="s">
        <v>131</v>
      </c>
      <c r="S4384" s="83">
        <v>52</v>
      </c>
      <c r="T4384" s="83">
        <v>0</v>
      </c>
      <c r="U4384" s="83">
        <v>52</v>
      </c>
      <c r="V4384" s="83">
        <v>0</v>
      </c>
      <c r="W4384" s="83">
        <v>0</v>
      </c>
      <c r="X4384" s="83">
        <v>0</v>
      </c>
      <c r="Y4384">
        <v>0</v>
      </c>
      <c r="Z4384" s="83">
        <v>5.2</v>
      </c>
      <c r="AA4384" s="83">
        <v>5.2</v>
      </c>
    </row>
    <row r="4385" spans="1:27" x14ac:dyDescent="0.25">
      <c r="A4385" s="82" t="s">
        <v>1529</v>
      </c>
      <c r="B4385" s="82" t="s">
        <v>1529</v>
      </c>
      <c r="C4385" t="s">
        <v>3417</v>
      </c>
      <c r="D4385" s="82" t="s">
        <v>2723</v>
      </c>
      <c r="E4385" t="s">
        <v>3365</v>
      </c>
      <c r="F4385" s="82" t="s">
        <v>2745</v>
      </c>
      <c r="G4385" t="s">
        <v>2310</v>
      </c>
      <c r="H4385" s="82" t="s">
        <v>3065</v>
      </c>
      <c r="I4385" t="s">
        <v>44</v>
      </c>
      <c r="J4385" s="82" t="s">
        <v>45</v>
      </c>
      <c r="K4385" t="s">
        <v>46</v>
      </c>
      <c r="L4385" t="s">
        <v>47</v>
      </c>
      <c r="M4385" s="82" t="s">
        <v>506</v>
      </c>
      <c r="N4385" t="s">
        <v>762</v>
      </c>
      <c r="O4385" s="82" t="s">
        <v>763</v>
      </c>
      <c r="P4385" s="82" t="s">
        <v>764</v>
      </c>
      <c r="Q4385" s="82" t="s">
        <v>765</v>
      </c>
      <c r="R4385" t="s">
        <v>131</v>
      </c>
      <c r="S4385" s="83">
        <v>0</v>
      </c>
      <c r="T4385" s="83">
        <v>80</v>
      </c>
      <c r="U4385" s="83">
        <v>-80</v>
      </c>
      <c r="V4385" s="83">
        <v>0</v>
      </c>
      <c r="W4385" s="83">
        <v>0</v>
      </c>
      <c r="X4385" s="83">
        <v>0.61622311758228321</v>
      </c>
      <c r="Y4385">
        <v>0</v>
      </c>
      <c r="Z4385" s="83">
        <v>-8</v>
      </c>
      <c r="AA4385" s="83">
        <v>-7.3837768824177168</v>
      </c>
    </row>
    <row r="4386" spans="1:27" x14ac:dyDescent="0.25">
      <c r="A4386" s="82" t="s">
        <v>1529</v>
      </c>
      <c r="B4386" s="82" t="s">
        <v>1529</v>
      </c>
      <c r="C4386" t="s">
        <v>3417</v>
      </c>
      <c r="D4386" s="82" t="s">
        <v>2723</v>
      </c>
      <c r="E4386" t="s">
        <v>3365</v>
      </c>
      <c r="F4386" s="82" t="s">
        <v>2745</v>
      </c>
      <c r="G4386" t="s">
        <v>2310</v>
      </c>
      <c r="H4386" s="82" t="s">
        <v>3065</v>
      </c>
      <c r="I4386" t="s">
        <v>44</v>
      </c>
      <c r="J4386" s="82" t="s">
        <v>45</v>
      </c>
      <c r="K4386" t="s">
        <v>46</v>
      </c>
      <c r="L4386" t="s">
        <v>47</v>
      </c>
      <c r="M4386" s="82" t="s">
        <v>320</v>
      </c>
      <c r="N4386" t="s">
        <v>800</v>
      </c>
      <c r="O4386" s="82" t="s">
        <v>1538</v>
      </c>
      <c r="P4386" s="82" t="s">
        <v>978</v>
      </c>
      <c r="Q4386" s="82" t="s">
        <v>979</v>
      </c>
      <c r="R4386" t="s">
        <v>131</v>
      </c>
      <c r="S4386" s="83">
        <v>180</v>
      </c>
      <c r="T4386" s="83">
        <v>0</v>
      </c>
      <c r="U4386" s="83">
        <v>180</v>
      </c>
      <c r="V4386" s="83">
        <v>0</v>
      </c>
      <c r="W4386" s="83">
        <v>0</v>
      </c>
      <c r="X4386" s="83">
        <v>0</v>
      </c>
      <c r="Y4386">
        <v>0</v>
      </c>
      <c r="Z4386" s="83">
        <v>18</v>
      </c>
      <c r="AA4386" s="83">
        <v>18</v>
      </c>
    </row>
    <row r="4387" spans="1:27" x14ac:dyDescent="0.25">
      <c r="A4387" s="82" t="s">
        <v>1529</v>
      </c>
      <c r="B4387" s="82" t="s">
        <v>1529</v>
      </c>
      <c r="C4387" t="s">
        <v>3417</v>
      </c>
      <c r="D4387" s="82" t="s">
        <v>2723</v>
      </c>
      <c r="E4387" t="s">
        <v>3365</v>
      </c>
      <c r="F4387" s="82" t="s">
        <v>2745</v>
      </c>
      <c r="G4387" t="s">
        <v>2310</v>
      </c>
      <c r="H4387" s="82" t="s">
        <v>3065</v>
      </c>
      <c r="I4387" t="s">
        <v>44</v>
      </c>
      <c r="J4387" s="82" t="s">
        <v>45</v>
      </c>
      <c r="K4387" t="s">
        <v>46</v>
      </c>
      <c r="L4387" t="s">
        <v>47</v>
      </c>
      <c r="M4387" s="82" t="s">
        <v>320</v>
      </c>
      <c r="N4387" t="s">
        <v>800</v>
      </c>
      <c r="O4387" s="82" t="s">
        <v>801</v>
      </c>
      <c r="P4387" s="82" t="s">
        <v>1076</v>
      </c>
      <c r="Q4387" s="82" t="s">
        <v>1077</v>
      </c>
      <c r="R4387" t="s">
        <v>131</v>
      </c>
      <c r="S4387" s="83">
        <v>30</v>
      </c>
      <c r="T4387" s="83">
        <v>30</v>
      </c>
      <c r="U4387" s="83">
        <v>0</v>
      </c>
      <c r="V4387" s="83">
        <v>0</v>
      </c>
      <c r="W4387" s="83">
        <v>0</v>
      </c>
      <c r="X4387" s="83">
        <v>0.23108366909335618</v>
      </c>
      <c r="Y4387">
        <v>0</v>
      </c>
      <c r="Z4387" s="83">
        <v>0</v>
      </c>
      <c r="AA4387" s="83">
        <v>0.2310836690933562</v>
      </c>
    </row>
    <row r="4388" spans="1:27" x14ac:dyDescent="0.25">
      <c r="A4388" s="82" t="s">
        <v>1529</v>
      </c>
      <c r="B4388" s="82" t="s">
        <v>1529</v>
      </c>
      <c r="C4388" t="s">
        <v>3417</v>
      </c>
      <c r="D4388" s="82" t="s">
        <v>2723</v>
      </c>
      <c r="E4388" t="s">
        <v>3365</v>
      </c>
      <c r="F4388" s="82" t="s">
        <v>2745</v>
      </c>
      <c r="G4388" t="s">
        <v>2310</v>
      </c>
      <c r="H4388" s="82" t="s">
        <v>3065</v>
      </c>
      <c r="I4388" t="s">
        <v>44</v>
      </c>
      <c r="J4388" s="82" t="s">
        <v>45</v>
      </c>
      <c r="K4388" t="s">
        <v>46</v>
      </c>
      <c r="L4388" t="s">
        <v>47</v>
      </c>
      <c r="M4388" s="82" t="s">
        <v>320</v>
      </c>
      <c r="N4388" t="s">
        <v>800</v>
      </c>
      <c r="O4388" s="82" t="s">
        <v>801</v>
      </c>
      <c r="P4388" s="82" t="s">
        <v>1082</v>
      </c>
      <c r="Q4388" s="82" t="s">
        <v>1083</v>
      </c>
      <c r="R4388" t="s">
        <v>131</v>
      </c>
      <c r="S4388" s="83">
        <v>60</v>
      </c>
      <c r="T4388" s="83">
        <v>60</v>
      </c>
      <c r="U4388" s="83">
        <v>0</v>
      </c>
      <c r="V4388" s="83">
        <v>0</v>
      </c>
      <c r="W4388" s="83">
        <v>0</v>
      </c>
      <c r="X4388" s="83">
        <v>0.46216733818671235</v>
      </c>
      <c r="Y4388">
        <v>0</v>
      </c>
      <c r="Z4388" s="83">
        <v>0</v>
      </c>
      <c r="AA4388" s="83">
        <v>0.46216733818671241</v>
      </c>
    </row>
    <row r="4389" spans="1:27" x14ac:dyDescent="0.25">
      <c r="A4389" s="82" t="s">
        <v>1529</v>
      </c>
      <c r="B4389" s="82" t="s">
        <v>1529</v>
      </c>
      <c r="C4389" t="s">
        <v>3417</v>
      </c>
      <c r="D4389" s="82" t="s">
        <v>2723</v>
      </c>
      <c r="E4389" t="s">
        <v>3365</v>
      </c>
      <c r="F4389" s="82" t="s">
        <v>2745</v>
      </c>
      <c r="G4389" t="s">
        <v>2310</v>
      </c>
      <c r="H4389" s="82" t="s">
        <v>3065</v>
      </c>
      <c r="I4389" t="s">
        <v>44</v>
      </c>
      <c r="J4389" s="82" t="s">
        <v>45</v>
      </c>
      <c r="K4389" t="s">
        <v>46</v>
      </c>
      <c r="L4389" t="s">
        <v>47</v>
      </c>
      <c r="M4389" s="82" t="s">
        <v>320</v>
      </c>
      <c r="N4389" t="s">
        <v>800</v>
      </c>
      <c r="O4389" s="82" t="s">
        <v>801</v>
      </c>
      <c r="P4389" s="82" t="s">
        <v>1211</v>
      </c>
      <c r="Q4389" s="82" t="s">
        <v>1085</v>
      </c>
      <c r="R4389" t="s">
        <v>131</v>
      </c>
      <c r="S4389" s="83">
        <v>180</v>
      </c>
      <c r="T4389" s="83">
        <v>0</v>
      </c>
      <c r="U4389" s="83">
        <v>180</v>
      </c>
      <c r="V4389" s="83">
        <v>0</v>
      </c>
      <c r="W4389" s="83">
        <v>0</v>
      </c>
      <c r="X4389" s="83">
        <v>0</v>
      </c>
      <c r="Y4389">
        <v>0</v>
      </c>
      <c r="Z4389" s="83">
        <v>18</v>
      </c>
      <c r="AA4389" s="83">
        <v>18</v>
      </c>
    </row>
    <row r="4390" spans="1:27" x14ac:dyDescent="0.25">
      <c r="A4390" s="82" t="s">
        <v>1529</v>
      </c>
      <c r="B4390" s="82" t="s">
        <v>1529</v>
      </c>
      <c r="C4390" t="s">
        <v>3417</v>
      </c>
      <c r="D4390" s="82" t="s">
        <v>2723</v>
      </c>
      <c r="E4390" t="s">
        <v>3365</v>
      </c>
      <c r="F4390" s="82" t="s">
        <v>2745</v>
      </c>
      <c r="G4390" t="s">
        <v>2310</v>
      </c>
      <c r="H4390" s="82" t="s">
        <v>3065</v>
      </c>
      <c r="I4390" t="s">
        <v>44</v>
      </c>
      <c r="J4390" s="82" t="s">
        <v>45</v>
      </c>
      <c r="K4390" t="s">
        <v>46</v>
      </c>
      <c r="L4390" t="s">
        <v>47</v>
      </c>
      <c r="M4390" s="82" t="s">
        <v>320</v>
      </c>
      <c r="N4390" t="s">
        <v>800</v>
      </c>
      <c r="O4390" s="82" t="s">
        <v>801</v>
      </c>
      <c r="P4390" s="82" t="s">
        <v>802</v>
      </c>
      <c r="Q4390" s="82" t="s">
        <v>803</v>
      </c>
      <c r="R4390" t="s">
        <v>131</v>
      </c>
      <c r="S4390" s="83">
        <v>180</v>
      </c>
      <c r="T4390" s="83">
        <v>420</v>
      </c>
      <c r="U4390" s="83">
        <v>-240</v>
      </c>
      <c r="V4390" s="83">
        <v>0</v>
      </c>
      <c r="W4390" s="83">
        <v>0</v>
      </c>
      <c r="X4390" s="83">
        <v>3.2351713673069868</v>
      </c>
      <c r="Y4390">
        <v>0</v>
      </c>
      <c r="Z4390" s="83">
        <v>-24</v>
      </c>
      <c r="AA4390" s="83">
        <v>-20.76482863269301</v>
      </c>
    </row>
    <row r="4391" spans="1:27" x14ac:dyDescent="0.25">
      <c r="A4391" s="82" t="s">
        <v>1529</v>
      </c>
      <c r="B4391" s="82" t="s">
        <v>1529</v>
      </c>
      <c r="C4391" t="s">
        <v>3417</v>
      </c>
      <c r="D4391" s="82" t="s">
        <v>2723</v>
      </c>
      <c r="E4391" t="s">
        <v>3365</v>
      </c>
      <c r="F4391" s="82" t="s">
        <v>2745</v>
      </c>
      <c r="G4391" t="s">
        <v>2310</v>
      </c>
      <c r="H4391" s="82" t="s">
        <v>3065</v>
      </c>
      <c r="I4391" t="s">
        <v>44</v>
      </c>
      <c r="J4391" s="82" t="s">
        <v>45</v>
      </c>
      <c r="K4391" t="s">
        <v>46</v>
      </c>
      <c r="L4391" t="s">
        <v>47</v>
      </c>
      <c r="M4391" s="82" t="s">
        <v>320</v>
      </c>
      <c r="N4391" t="s">
        <v>800</v>
      </c>
      <c r="O4391" s="82" t="s">
        <v>801</v>
      </c>
      <c r="P4391" s="82" t="s">
        <v>2106</v>
      </c>
      <c r="Q4391" s="82" t="s">
        <v>2107</v>
      </c>
      <c r="R4391" t="s">
        <v>131</v>
      </c>
      <c r="S4391" s="83">
        <v>0</v>
      </c>
      <c r="T4391" s="83">
        <v>60</v>
      </c>
      <c r="U4391" s="83">
        <v>-60</v>
      </c>
      <c r="V4391" s="83">
        <v>0</v>
      </c>
      <c r="W4391" s="83">
        <v>0</v>
      </c>
      <c r="X4391" s="83">
        <v>0.46216733818671235</v>
      </c>
      <c r="Y4391">
        <v>0</v>
      </c>
      <c r="Z4391" s="83">
        <v>-6</v>
      </c>
      <c r="AA4391" s="83">
        <v>-5.5378326618132876</v>
      </c>
    </row>
    <row r="4392" spans="1:27" x14ac:dyDescent="0.25">
      <c r="A4392" s="82" t="s">
        <v>1529</v>
      </c>
      <c r="B4392" s="82" t="s">
        <v>1529</v>
      </c>
      <c r="C4392" t="s">
        <v>3417</v>
      </c>
      <c r="D4392" s="82" t="s">
        <v>2723</v>
      </c>
      <c r="E4392" t="s">
        <v>3365</v>
      </c>
      <c r="F4392" s="82" t="s">
        <v>2745</v>
      </c>
      <c r="G4392" t="s">
        <v>2310</v>
      </c>
      <c r="H4392" s="82" t="s">
        <v>3065</v>
      </c>
      <c r="I4392" t="s">
        <v>44</v>
      </c>
      <c r="J4392" s="82" t="s">
        <v>45</v>
      </c>
      <c r="K4392" t="s">
        <v>57</v>
      </c>
      <c r="L4392" t="s">
        <v>58</v>
      </c>
      <c r="M4392" s="82" t="s">
        <v>712</v>
      </c>
      <c r="N4392" t="s">
        <v>713</v>
      </c>
      <c r="O4392" s="82" t="s">
        <v>714</v>
      </c>
      <c r="P4392" s="82" t="s">
        <v>931</v>
      </c>
      <c r="Q4392" s="82" t="s">
        <v>932</v>
      </c>
      <c r="R4392" t="s">
        <v>131</v>
      </c>
      <c r="S4392" s="83">
        <v>412</v>
      </c>
      <c r="T4392" s="83">
        <v>952</v>
      </c>
      <c r="U4392" s="83">
        <v>-540</v>
      </c>
      <c r="V4392" s="83">
        <v>0</v>
      </c>
      <c r="W4392" s="83">
        <v>0</v>
      </c>
      <c r="X4392" s="83">
        <v>7.3330550992291696</v>
      </c>
      <c r="Y4392">
        <v>0</v>
      </c>
      <c r="Z4392" s="83">
        <v>-54</v>
      </c>
      <c r="AA4392" s="83">
        <v>-46.666944900770829</v>
      </c>
    </row>
    <row r="4393" spans="1:27" x14ac:dyDescent="0.25">
      <c r="A4393" s="82" t="s">
        <v>1529</v>
      </c>
      <c r="B4393" s="82" t="s">
        <v>1529</v>
      </c>
      <c r="C4393" t="s">
        <v>3417</v>
      </c>
      <c r="D4393" s="82" t="s">
        <v>2723</v>
      </c>
      <c r="E4393" t="s">
        <v>3365</v>
      </c>
      <c r="F4393" s="82" t="s">
        <v>2745</v>
      </c>
      <c r="G4393" t="s">
        <v>2310</v>
      </c>
      <c r="H4393" s="82" t="s">
        <v>3065</v>
      </c>
      <c r="I4393" t="s">
        <v>44</v>
      </c>
      <c r="J4393" s="82" t="s">
        <v>45</v>
      </c>
      <c r="K4393" t="s">
        <v>57</v>
      </c>
      <c r="L4393" t="s">
        <v>58</v>
      </c>
      <c r="M4393" s="82" t="s">
        <v>712</v>
      </c>
      <c r="N4393" t="s">
        <v>713</v>
      </c>
      <c r="O4393" s="82" t="s">
        <v>714</v>
      </c>
      <c r="P4393" s="82" t="s">
        <v>2225</v>
      </c>
      <c r="Q4393" s="82" t="s">
        <v>2226</v>
      </c>
      <c r="R4393" t="s">
        <v>131</v>
      </c>
      <c r="S4393" s="83">
        <v>200</v>
      </c>
      <c r="T4393" s="83">
        <v>432</v>
      </c>
      <c r="U4393" s="83">
        <v>-232</v>
      </c>
      <c r="V4393" s="83">
        <v>0</v>
      </c>
      <c r="W4393" s="83">
        <v>0</v>
      </c>
      <c r="X4393" s="83">
        <v>3.3276048349443292</v>
      </c>
      <c r="Y4393">
        <v>0</v>
      </c>
      <c r="Z4393" s="83">
        <v>-23.200000000000003</v>
      </c>
      <c r="AA4393" s="83">
        <v>-19.872395165055671</v>
      </c>
    </row>
    <row r="4394" spans="1:27" x14ac:dyDescent="0.25">
      <c r="A4394" s="82" t="s">
        <v>1529</v>
      </c>
      <c r="B4394" s="82" t="s">
        <v>1529</v>
      </c>
      <c r="C4394" t="s">
        <v>3417</v>
      </c>
      <c r="D4394" s="82" t="s">
        <v>2723</v>
      </c>
      <c r="E4394" t="s">
        <v>3365</v>
      </c>
      <c r="F4394" s="82" t="s">
        <v>2745</v>
      </c>
      <c r="G4394" t="s">
        <v>2310</v>
      </c>
      <c r="H4394" s="82" t="s">
        <v>3065</v>
      </c>
      <c r="I4394" t="s">
        <v>44</v>
      </c>
      <c r="J4394" s="82" t="s">
        <v>45</v>
      </c>
      <c r="K4394" t="s">
        <v>57</v>
      </c>
      <c r="L4394" t="s">
        <v>58</v>
      </c>
      <c r="M4394" s="82" t="s">
        <v>712</v>
      </c>
      <c r="N4394" t="s">
        <v>713</v>
      </c>
      <c r="O4394" s="82" t="s">
        <v>714</v>
      </c>
      <c r="P4394" s="82" t="s">
        <v>2227</v>
      </c>
      <c r="Q4394" s="82" t="s">
        <v>2228</v>
      </c>
      <c r="R4394" t="s">
        <v>131</v>
      </c>
      <c r="S4394" s="83">
        <v>0</v>
      </c>
      <c r="T4394" s="83">
        <v>1314</v>
      </c>
      <c r="U4394" s="83">
        <v>-1314</v>
      </c>
      <c r="V4394" s="83">
        <v>0</v>
      </c>
      <c r="W4394" s="83">
        <v>0</v>
      </c>
      <c r="X4394" s="83">
        <v>10.121464706289</v>
      </c>
      <c r="Y4394">
        <v>0</v>
      </c>
      <c r="Z4394" s="83">
        <v>-131.4</v>
      </c>
      <c r="AA4394" s="83">
        <v>-121.27853529371102</v>
      </c>
    </row>
    <row r="4395" spans="1:27" x14ac:dyDescent="0.25">
      <c r="A4395" s="82" t="s">
        <v>1529</v>
      </c>
      <c r="B4395" s="82" t="s">
        <v>1529</v>
      </c>
      <c r="C4395" t="s">
        <v>3417</v>
      </c>
      <c r="D4395" s="82" t="s">
        <v>2723</v>
      </c>
      <c r="E4395" t="s">
        <v>3365</v>
      </c>
      <c r="F4395" s="82" t="s">
        <v>2745</v>
      </c>
      <c r="G4395" t="s">
        <v>2310</v>
      </c>
      <c r="H4395" s="82" t="s">
        <v>3065</v>
      </c>
      <c r="I4395" t="s">
        <v>44</v>
      </c>
      <c r="J4395" s="82" t="s">
        <v>45</v>
      </c>
      <c r="K4395" t="s">
        <v>100</v>
      </c>
      <c r="L4395" t="s">
        <v>101</v>
      </c>
      <c r="M4395" s="82" t="s">
        <v>401</v>
      </c>
      <c r="N4395" t="s">
        <v>866</v>
      </c>
      <c r="O4395" s="82" t="s">
        <v>403</v>
      </c>
      <c r="P4395" s="82" t="s">
        <v>1736</v>
      </c>
      <c r="Q4395" s="82" t="s">
        <v>1737</v>
      </c>
      <c r="R4395" t="s">
        <v>131</v>
      </c>
      <c r="S4395" s="83">
        <v>183.2</v>
      </c>
      <c r="T4395" s="83">
        <v>137.39999999999998</v>
      </c>
      <c r="U4395" s="83">
        <v>45.800000000000011</v>
      </c>
      <c r="V4395" s="83">
        <v>0</v>
      </c>
      <c r="W4395" s="83">
        <v>0</v>
      </c>
      <c r="X4395" s="83">
        <v>1.0583632044475713</v>
      </c>
      <c r="Y4395">
        <v>0</v>
      </c>
      <c r="Z4395" s="83">
        <v>4.5800000000000018</v>
      </c>
      <c r="AA4395" s="83">
        <v>5.6383632044475736</v>
      </c>
    </row>
    <row r="4396" spans="1:27" x14ac:dyDescent="0.25">
      <c r="A4396" s="82" t="s">
        <v>1529</v>
      </c>
      <c r="B4396" s="82" t="s">
        <v>1529</v>
      </c>
      <c r="C4396" t="s">
        <v>3418</v>
      </c>
      <c r="D4396" s="82" t="s">
        <v>3419</v>
      </c>
      <c r="E4396" t="s">
        <v>3420</v>
      </c>
      <c r="F4396" s="82" t="s">
        <v>2585</v>
      </c>
      <c r="G4396" t="s">
        <v>2310</v>
      </c>
      <c r="H4396" s="82" t="s">
        <v>3421</v>
      </c>
      <c r="I4396" t="s">
        <v>59</v>
      </c>
      <c r="J4396" s="82" t="s">
        <v>193</v>
      </c>
      <c r="K4396" t="s">
        <v>62</v>
      </c>
      <c r="L4396" t="s">
        <v>63</v>
      </c>
      <c r="M4396" s="82" t="s">
        <v>665</v>
      </c>
      <c r="N4396" t="s">
        <v>666</v>
      </c>
      <c r="O4396" s="82" t="s">
        <v>667</v>
      </c>
      <c r="P4396" s="82" t="s">
        <v>670</v>
      </c>
      <c r="Q4396" s="82" t="s">
        <v>671</v>
      </c>
      <c r="R4396" t="s">
        <v>131</v>
      </c>
      <c r="S4396" s="83">
        <v>178.97</v>
      </c>
      <c r="T4396" s="83">
        <v>151.37</v>
      </c>
      <c r="U4396" s="83">
        <v>27.6</v>
      </c>
      <c r="V4396" s="83">
        <v>0</v>
      </c>
      <c r="W4396" s="83">
        <v>0</v>
      </c>
      <c r="X4396" s="83">
        <v>1.1659711663553776</v>
      </c>
      <c r="Y4396">
        <v>0</v>
      </c>
      <c r="Z4396" s="83">
        <v>2.7600000000000002</v>
      </c>
      <c r="AA4396" s="83">
        <v>3.9259711663553785</v>
      </c>
    </row>
    <row r="4397" spans="1:27" x14ac:dyDescent="0.25">
      <c r="A4397" s="82" t="s">
        <v>1529</v>
      </c>
      <c r="B4397" s="82" t="s">
        <v>1529</v>
      </c>
      <c r="C4397" t="s">
        <v>3418</v>
      </c>
      <c r="D4397" s="82" t="s">
        <v>3419</v>
      </c>
      <c r="E4397" t="s">
        <v>3420</v>
      </c>
      <c r="F4397" s="82" t="s">
        <v>2585</v>
      </c>
      <c r="G4397" t="s">
        <v>2310</v>
      </c>
      <c r="H4397" s="82" t="s">
        <v>3421</v>
      </c>
      <c r="I4397" t="s">
        <v>44</v>
      </c>
      <c r="J4397" s="82" t="s">
        <v>45</v>
      </c>
      <c r="K4397" t="s">
        <v>46</v>
      </c>
      <c r="L4397" t="s">
        <v>47</v>
      </c>
      <c r="M4397" s="82" t="s">
        <v>506</v>
      </c>
      <c r="N4397" t="s">
        <v>507</v>
      </c>
      <c r="O4397" s="82" t="s">
        <v>508</v>
      </c>
      <c r="P4397" s="82" t="s">
        <v>853</v>
      </c>
      <c r="Q4397" s="82" t="s">
        <v>854</v>
      </c>
      <c r="R4397" t="s">
        <v>131</v>
      </c>
      <c r="S4397" s="83">
        <v>15.4</v>
      </c>
      <c r="T4397" s="83">
        <v>0</v>
      </c>
      <c r="U4397" s="83">
        <v>15.4</v>
      </c>
      <c r="V4397" s="83">
        <v>0</v>
      </c>
      <c r="W4397" s="83">
        <v>0</v>
      </c>
      <c r="X4397" s="83">
        <v>0</v>
      </c>
      <c r="Y4397">
        <v>0</v>
      </c>
      <c r="Z4397" s="83">
        <v>1.54</v>
      </c>
      <c r="AA4397" s="83">
        <v>1.54</v>
      </c>
    </row>
    <row r="4398" spans="1:27" x14ac:dyDescent="0.25">
      <c r="A4398" s="82" t="s">
        <v>1529</v>
      </c>
      <c r="B4398" s="82" t="s">
        <v>1529</v>
      </c>
      <c r="C4398" t="s">
        <v>3418</v>
      </c>
      <c r="D4398" s="82" t="s">
        <v>3419</v>
      </c>
      <c r="E4398" t="s">
        <v>3420</v>
      </c>
      <c r="F4398" s="82" t="s">
        <v>2585</v>
      </c>
      <c r="G4398" t="s">
        <v>2310</v>
      </c>
      <c r="H4398" s="82" t="s">
        <v>3421</v>
      </c>
      <c r="I4398" t="s">
        <v>44</v>
      </c>
      <c r="J4398" s="82" t="s">
        <v>45</v>
      </c>
      <c r="K4398" t="s">
        <v>46</v>
      </c>
      <c r="L4398" t="s">
        <v>47</v>
      </c>
      <c r="M4398" s="82" t="s">
        <v>506</v>
      </c>
      <c r="N4398" t="s">
        <v>507</v>
      </c>
      <c r="O4398" s="82" t="s">
        <v>508</v>
      </c>
      <c r="P4398" s="82" t="s">
        <v>768</v>
      </c>
      <c r="Q4398" s="82" t="s">
        <v>769</v>
      </c>
      <c r="R4398" t="s">
        <v>131</v>
      </c>
      <c r="S4398" s="83">
        <v>21</v>
      </c>
      <c r="T4398" s="83">
        <v>0</v>
      </c>
      <c r="U4398" s="83">
        <v>21</v>
      </c>
      <c r="V4398" s="83">
        <v>0</v>
      </c>
      <c r="W4398" s="83">
        <v>0</v>
      </c>
      <c r="X4398" s="83">
        <v>0</v>
      </c>
      <c r="Y4398">
        <v>0</v>
      </c>
      <c r="Z4398" s="83">
        <v>2.1</v>
      </c>
      <c r="AA4398" s="83">
        <v>2.1</v>
      </c>
    </row>
    <row r="4399" spans="1:27" x14ac:dyDescent="0.25">
      <c r="A4399" s="82" t="s">
        <v>1529</v>
      </c>
      <c r="B4399" s="82" t="s">
        <v>1529</v>
      </c>
      <c r="C4399" t="s">
        <v>3418</v>
      </c>
      <c r="D4399" s="82" t="s">
        <v>3419</v>
      </c>
      <c r="E4399" t="s">
        <v>3420</v>
      </c>
      <c r="F4399" s="82" t="s">
        <v>2585</v>
      </c>
      <c r="G4399" t="s">
        <v>2310</v>
      </c>
      <c r="H4399" s="82" t="s">
        <v>3421</v>
      </c>
      <c r="I4399" t="s">
        <v>44</v>
      </c>
      <c r="J4399" s="82" t="s">
        <v>45</v>
      </c>
      <c r="K4399" t="s">
        <v>98</v>
      </c>
      <c r="L4399" t="s">
        <v>99</v>
      </c>
      <c r="M4399" s="82" t="s">
        <v>396</v>
      </c>
      <c r="N4399" t="s">
        <v>397</v>
      </c>
      <c r="O4399" s="82" t="s">
        <v>397</v>
      </c>
      <c r="P4399" s="82" t="s">
        <v>1946</v>
      </c>
      <c r="Q4399" s="82" t="s">
        <v>1947</v>
      </c>
      <c r="R4399" t="s">
        <v>131</v>
      </c>
      <c r="S4399" s="83">
        <v>283.5</v>
      </c>
      <c r="T4399" s="83">
        <v>184</v>
      </c>
      <c r="U4399" s="83">
        <v>99.5</v>
      </c>
      <c r="V4399" s="83">
        <v>0</v>
      </c>
      <c r="W4399" s="83">
        <v>0</v>
      </c>
      <c r="X4399" s="83">
        <v>1.4173131704392512</v>
      </c>
      <c r="Y4399">
        <v>0</v>
      </c>
      <c r="Z4399" s="83">
        <v>9.9500000000000011</v>
      </c>
      <c r="AA4399" s="83">
        <v>11.367313170439251</v>
      </c>
    </row>
    <row r="4400" spans="1:27" x14ac:dyDescent="0.25">
      <c r="A4400" s="82" t="s">
        <v>1529</v>
      </c>
      <c r="B4400" s="82" t="s">
        <v>1529</v>
      </c>
      <c r="C4400" t="s">
        <v>3418</v>
      </c>
      <c r="D4400" s="82" t="s">
        <v>3419</v>
      </c>
      <c r="E4400" t="s">
        <v>3420</v>
      </c>
      <c r="F4400" s="82" t="s">
        <v>2585</v>
      </c>
      <c r="G4400" t="s">
        <v>2310</v>
      </c>
      <c r="H4400" s="82" t="s">
        <v>3421</v>
      </c>
      <c r="I4400" t="s">
        <v>44</v>
      </c>
      <c r="J4400" s="82" t="s">
        <v>45</v>
      </c>
      <c r="K4400" t="s">
        <v>102</v>
      </c>
      <c r="L4400" t="s">
        <v>103</v>
      </c>
      <c r="M4400" s="82" t="s">
        <v>516</v>
      </c>
      <c r="N4400" t="s">
        <v>517</v>
      </c>
      <c r="O4400" s="82" t="s">
        <v>518</v>
      </c>
      <c r="P4400" s="82" t="s">
        <v>519</v>
      </c>
      <c r="Q4400" s="82" t="s">
        <v>520</v>
      </c>
      <c r="R4400" t="s">
        <v>131</v>
      </c>
      <c r="S4400" s="83">
        <v>72</v>
      </c>
      <c r="T4400" s="83">
        <v>72</v>
      </c>
      <c r="U4400" s="83">
        <v>0</v>
      </c>
      <c r="V4400" s="83">
        <v>0</v>
      </c>
      <c r="W4400" s="83">
        <v>0</v>
      </c>
      <c r="X4400" s="83">
        <v>0.55460080582405491</v>
      </c>
      <c r="Y4400">
        <v>0</v>
      </c>
      <c r="Z4400" s="83">
        <v>0</v>
      </c>
      <c r="AA4400" s="83">
        <v>0.55460080582405524</v>
      </c>
    </row>
    <row r="4401" spans="1:27" x14ac:dyDescent="0.25">
      <c r="A4401" s="82" t="s">
        <v>1529</v>
      </c>
      <c r="B4401" s="82" t="s">
        <v>1529</v>
      </c>
      <c r="C4401" t="s">
        <v>3422</v>
      </c>
      <c r="D4401" s="82" t="s">
        <v>3423</v>
      </c>
      <c r="E4401" t="s">
        <v>3424</v>
      </c>
      <c r="F4401" s="82" t="s">
        <v>2745</v>
      </c>
      <c r="G4401" t="s">
        <v>2310</v>
      </c>
      <c r="H4401" s="82" t="s">
        <v>3065</v>
      </c>
      <c r="I4401" t="s">
        <v>59</v>
      </c>
      <c r="J4401" s="82" t="s">
        <v>193</v>
      </c>
      <c r="K4401" t="s">
        <v>60</v>
      </c>
      <c r="L4401" t="s">
        <v>61</v>
      </c>
      <c r="M4401" s="82" t="s">
        <v>194</v>
      </c>
      <c r="N4401" t="s">
        <v>656</v>
      </c>
      <c r="O4401" s="82" t="s">
        <v>657</v>
      </c>
      <c r="P4401" s="82" t="s">
        <v>1019</v>
      </c>
      <c r="Q4401" s="82" t="s">
        <v>1020</v>
      </c>
      <c r="R4401" t="s">
        <v>131</v>
      </c>
      <c r="S4401" s="83">
        <v>0</v>
      </c>
      <c r="T4401" s="83">
        <v>70.17</v>
      </c>
      <c r="U4401" s="83">
        <v>-70.17</v>
      </c>
      <c r="V4401" s="83">
        <v>0</v>
      </c>
      <c r="W4401" s="83">
        <v>0</v>
      </c>
      <c r="X4401" s="83">
        <v>0.54050470200936018</v>
      </c>
      <c r="Y4401">
        <v>0</v>
      </c>
      <c r="Z4401" s="83">
        <v>-7.0170000000000003</v>
      </c>
      <c r="AA4401" s="83">
        <v>-6.4764952979906401</v>
      </c>
    </row>
    <row r="4402" spans="1:27" x14ac:dyDescent="0.25">
      <c r="A4402" s="82" t="s">
        <v>1529</v>
      </c>
      <c r="B4402" s="82" t="s">
        <v>1529</v>
      </c>
      <c r="C4402" t="s">
        <v>3422</v>
      </c>
      <c r="D4402" s="82" t="s">
        <v>3423</v>
      </c>
      <c r="E4402" t="s">
        <v>3424</v>
      </c>
      <c r="F4402" s="82" t="s">
        <v>2745</v>
      </c>
      <c r="G4402" t="s">
        <v>2310</v>
      </c>
      <c r="H4402" s="82" t="s">
        <v>3065</v>
      </c>
      <c r="I4402" t="s">
        <v>59</v>
      </c>
      <c r="J4402" s="82" t="s">
        <v>193</v>
      </c>
      <c r="K4402" t="s">
        <v>60</v>
      </c>
      <c r="L4402" t="s">
        <v>61</v>
      </c>
      <c r="M4402" s="82" t="s">
        <v>194</v>
      </c>
      <c r="N4402" t="s">
        <v>199</v>
      </c>
      <c r="O4402" s="82" t="s">
        <v>200</v>
      </c>
      <c r="P4402" s="82" t="s">
        <v>389</v>
      </c>
      <c r="Q4402" s="82" t="s">
        <v>390</v>
      </c>
      <c r="R4402" t="s">
        <v>131</v>
      </c>
      <c r="S4402" s="83">
        <v>0</v>
      </c>
      <c r="T4402" s="83">
        <v>0</v>
      </c>
      <c r="U4402" s="83">
        <v>0</v>
      </c>
      <c r="V4402" s="83">
        <v>0</v>
      </c>
      <c r="W4402" s="83">
        <v>0</v>
      </c>
      <c r="X4402" s="83">
        <v>0</v>
      </c>
      <c r="Y4402">
        <v>0</v>
      </c>
      <c r="Z4402" s="83">
        <v>0</v>
      </c>
      <c r="AA4402" s="83">
        <v>0</v>
      </c>
    </row>
    <row r="4403" spans="1:27" x14ac:dyDescent="0.25">
      <c r="A4403" s="82" t="s">
        <v>1529</v>
      </c>
      <c r="B4403" s="82" t="s">
        <v>1529</v>
      </c>
      <c r="C4403" t="s">
        <v>3422</v>
      </c>
      <c r="D4403" s="82" t="s">
        <v>3423</v>
      </c>
      <c r="E4403" t="s">
        <v>3424</v>
      </c>
      <c r="F4403" s="82" t="s">
        <v>2745</v>
      </c>
      <c r="G4403" t="s">
        <v>2310</v>
      </c>
      <c r="H4403" s="82" t="s">
        <v>3065</v>
      </c>
      <c r="I4403" t="s">
        <v>59</v>
      </c>
      <c r="J4403" s="82" t="s">
        <v>193</v>
      </c>
      <c r="K4403" t="s">
        <v>60</v>
      </c>
      <c r="L4403" t="s">
        <v>61</v>
      </c>
      <c r="M4403" s="82" t="s">
        <v>194</v>
      </c>
      <c r="N4403" t="s">
        <v>1916</v>
      </c>
      <c r="O4403" s="82" t="s">
        <v>1495</v>
      </c>
      <c r="P4403" s="82" t="s">
        <v>1921</v>
      </c>
      <c r="Q4403" s="82" t="s">
        <v>1922</v>
      </c>
      <c r="R4403" t="s">
        <v>131</v>
      </c>
      <c r="S4403" s="83">
        <v>0</v>
      </c>
      <c r="T4403" s="83">
        <v>73.92</v>
      </c>
      <c r="U4403" s="83">
        <v>-73.92</v>
      </c>
      <c r="V4403" s="83">
        <v>0</v>
      </c>
      <c r="W4403" s="83">
        <v>0</v>
      </c>
      <c r="X4403" s="83">
        <v>0.56939016064602965</v>
      </c>
      <c r="Y4403">
        <v>0</v>
      </c>
      <c r="Z4403" s="83">
        <v>-7.3920000000000003</v>
      </c>
      <c r="AA4403" s="83">
        <v>-6.8226098393539711</v>
      </c>
    </row>
    <row r="4404" spans="1:27" x14ac:dyDescent="0.25">
      <c r="A4404" s="82" t="s">
        <v>1529</v>
      </c>
      <c r="B4404" s="82" t="s">
        <v>1529</v>
      </c>
      <c r="C4404" t="s">
        <v>3422</v>
      </c>
      <c r="D4404" s="82" t="s">
        <v>3423</v>
      </c>
      <c r="E4404" t="s">
        <v>3424</v>
      </c>
      <c r="F4404" s="82" t="s">
        <v>2745</v>
      </c>
      <c r="G4404" t="s">
        <v>2310</v>
      </c>
      <c r="H4404" s="82" t="s">
        <v>3065</v>
      </c>
      <c r="I4404" t="s">
        <v>59</v>
      </c>
      <c r="J4404" s="82" t="s">
        <v>193</v>
      </c>
      <c r="K4404" t="s">
        <v>62</v>
      </c>
      <c r="L4404" t="s">
        <v>63</v>
      </c>
      <c r="M4404" s="82" t="s">
        <v>660</v>
      </c>
      <c r="N4404" t="s">
        <v>661</v>
      </c>
      <c r="O4404" s="82" t="s">
        <v>662</v>
      </c>
      <c r="P4404" s="82" t="s">
        <v>1166</v>
      </c>
      <c r="Q4404" s="82" t="s">
        <v>1167</v>
      </c>
      <c r="R4404" t="s">
        <v>131</v>
      </c>
      <c r="S4404" s="83">
        <v>0</v>
      </c>
      <c r="T4404" s="83">
        <v>207</v>
      </c>
      <c r="U4404" s="83">
        <v>-207</v>
      </c>
      <c r="V4404" s="83">
        <v>0</v>
      </c>
      <c r="W4404" s="83">
        <v>0</v>
      </c>
      <c r="X4404" s="83">
        <v>1.5944773167441577</v>
      </c>
      <c r="Y4404">
        <v>0</v>
      </c>
      <c r="Z4404" s="83">
        <v>-20.700000000000003</v>
      </c>
      <c r="AA4404" s="83">
        <v>-19.105522683255845</v>
      </c>
    </row>
    <row r="4405" spans="1:27" x14ac:dyDescent="0.25">
      <c r="A4405" s="82" t="s">
        <v>1529</v>
      </c>
      <c r="B4405" s="82" t="s">
        <v>1529</v>
      </c>
      <c r="C4405" t="s">
        <v>3422</v>
      </c>
      <c r="D4405" s="82" t="s">
        <v>3423</v>
      </c>
      <c r="E4405" t="s">
        <v>3424</v>
      </c>
      <c r="F4405" s="82" t="s">
        <v>2745</v>
      </c>
      <c r="G4405" t="s">
        <v>2310</v>
      </c>
      <c r="H4405" s="82" t="s">
        <v>3065</v>
      </c>
      <c r="I4405" t="s">
        <v>59</v>
      </c>
      <c r="J4405" s="82" t="s">
        <v>193</v>
      </c>
      <c r="K4405" t="s">
        <v>64</v>
      </c>
      <c r="L4405" t="s">
        <v>65</v>
      </c>
      <c r="M4405" s="82" t="s">
        <v>499</v>
      </c>
      <c r="N4405" t="s">
        <v>500</v>
      </c>
      <c r="O4405" s="82" t="s">
        <v>501</v>
      </c>
      <c r="P4405" s="82" t="s">
        <v>2650</v>
      </c>
      <c r="Q4405" s="82" t="s">
        <v>2651</v>
      </c>
      <c r="R4405" t="s">
        <v>131</v>
      </c>
      <c r="S4405" s="83">
        <v>0</v>
      </c>
      <c r="T4405" s="83">
        <v>179.36</v>
      </c>
      <c r="U4405" s="83">
        <v>-179.36</v>
      </c>
      <c r="V4405" s="83">
        <v>0</v>
      </c>
      <c r="W4405" s="83">
        <v>0</v>
      </c>
      <c r="X4405" s="83">
        <v>1.381572229619479</v>
      </c>
      <c r="Y4405">
        <v>0</v>
      </c>
      <c r="Z4405" s="83">
        <v>-17.936000000000003</v>
      </c>
      <c r="AA4405" s="83">
        <v>-16.554427770380524</v>
      </c>
    </row>
    <row r="4406" spans="1:27" x14ac:dyDescent="0.25">
      <c r="A4406" s="82" t="s">
        <v>1529</v>
      </c>
      <c r="B4406" s="82" t="s">
        <v>1529</v>
      </c>
      <c r="C4406" t="s">
        <v>3425</v>
      </c>
      <c r="D4406" s="82" t="s">
        <v>3426</v>
      </c>
      <c r="E4406" t="s">
        <v>3427</v>
      </c>
      <c r="F4406" s="82" t="s">
        <v>2745</v>
      </c>
      <c r="G4406" t="s">
        <v>2310</v>
      </c>
      <c r="H4406" s="82" t="s">
        <v>3353</v>
      </c>
      <c r="I4406" t="s">
        <v>59</v>
      </c>
      <c r="J4406" s="82" t="s">
        <v>127</v>
      </c>
      <c r="K4406" t="s">
        <v>75</v>
      </c>
      <c r="L4406" t="s">
        <v>76</v>
      </c>
      <c r="M4406" s="82" t="s">
        <v>133</v>
      </c>
      <c r="N4406" t="s">
        <v>149</v>
      </c>
      <c r="O4406" s="82" t="s">
        <v>150</v>
      </c>
      <c r="P4406" s="82" t="s">
        <v>376</v>
      </c>
      <c r="Q4406" s="82" t="s">
        <v>377</v>
      </c>
      <c r="R4406" t="s">
        <v>131</v>
      </c>
      <c r="S4406" s="83">
        <v>687.3</v>
      </c>
      <c r="T4406" s="83">
        <v>289.2</v>
      </c>
      <c r="U4406" s="83">
        <v>398.1</v>
      </c>
      <c r="V4406" s="83">
        <v>0</v>
      </c>
      <c r="W4406" s="83">
        <v>0</v>
      </c>
      <c r="X4406" s="83">
        <v>2.2276465700599539</v>
      </c>
      <c r="Y4406">
        <v>0</v>
      </c>
      <c r="Z4406" s="83">
        <v>39.81</v>
      </c>
      <c r="AA4406" s="83">
        <v>42.037646570059955</v>
      </c>
    </row>
    <row r="4407" spans="1:27" x14ac:dyDescent="0.25">
      <c r="A4407" s="82" t="s">
        <v>1529</v>
      </c>
      <c r="B4407" s="82" t="s">
        <v>1529</v>
      </c>
      <c r="C4407" t="s">
        <v>3425</v>
      </c>
      <c r="D4407" s="82" t="s">
        <v>3426</v>
      </c>
      <c r="E4407" t="s">
        <v>3427</v>
      </c>
      <c r="F4407" s="82" t="s">
        <v>2745</v>
      </c>
      <c r="G4407" t="s">
        <v>2310</v>
      </c>
      <c r="H4407" s="82" t="s">
        <v>3353</v>
      </c>
      <c r="I4407" t="s">
        <v>59</v>
      </c>
      <c r="J4407" s="82" t="s">
        <v>127</v>
      </c>
      <c r="K4407" t="s">
        <v>75</v>
      </c>
      <c r="L4407" t="s">
        <v>76</v>
      </c>
      <c r="M4407" s="82" t="s">
        <v>133</v>
      </c>
      <c r="N4407" t="s">
        <v>149</v>
      </c>
      <c r="O4407" s="82" t="s">
        <v>150</v>
      </c>
      <c r="P4407" s="82" t="s">
        <v>1004</v>
      </c>
      <c r="Q4407" s="82" t="s">
        <v>1005</v>
      </c>
      <c r="R4407" t="s">
        <v>131</v>
      </c>
      <c r="S4407" s="83">
        <v>158.18</v>
      </c>
      <c r="T4407" s="83">
        <v>465.58</v>
      </c>
      <c r="U4407" s="83">
        <v>-307.39999999999998</v>
      </c>
      <c r="V4407" s="83">
        <v>0</v>
      </c>
      <c r="W4407" s="83">
        <v>0</v>
      </c>
      <c r="X4407" s="83">
        <v>3.5862644885494928</v>
      </c>
      <c r="Y4407">
        <v>0</v>
      </c>
      <c r="Z4407" s="83">
        <v>-30.740000000000002</v>
      </c>
      <c r="AA4407" s="83">
        <v>-27.153735511450506</v>
      </c>
    </row>
    <row r="4408" spans="1:27" x14ac:dyDescent="0.25">
      <c r="A4408" s="82" t="s">
        <v>1529</v>
      </c>
      <c r="B4408" s="82" t="s">
        <v>1529</v>
      </c>
      <c r="C4408" t="s">
        <v>3425</v>
      </c>
      <c r="D4408" s="82" t="s">
        <v>3426</v>
      </c>
      <c r="E4408" t="s">
        <v>3427</v>
      </c>
      <c r="F4408" s="82" t="s">
        <v>2745</v>
      </c>
      <c r="G4408" t="s">
        <v>2310</v>
      </c>
      <c r="H4408" s="82" t="s">
        <v>3353</v>
      </c>
      <c r="I4408" t="s">
        <v>59</v>
      </c>
      <c r="J4408" s="82" t="s">
        <v>127</v>
      </c>
      <c r="K4408" t="s">
        <v>75</v>
      </c>
      <c r="L4408" t="s">
        <v>76</v>
      </c>
      <c r="M4408" s="82" t="s">
        <v>133</v>
      </c>
      <c r="N4408" t="s">
        <v>149</v>
      </c>
      <c r="O4408" s="82" t="s">
        <v>150</v>
      </c>
      <c r="P4408" s="82" t="s">
        <v>307</v>
      </c>
      <c r="Q4408" s="82" t="s">
        <v>308</v>
      </c>
      <c r="R4408" t="s">
        <v>131</v>
      </c>
      <c r="S4408" s="83">
        <v>112.48</v>
      </c>
      <c r="T4408" s="83">
        <v>245.7</v>
      </c>
      <c r="U4408" s="83">
        <v>-133.21999999999997</v>
      </c>
      <c r="V4408" s="83">
        <v>0</v>
      </c>
      <c r="W4408" s="83">
        <v>0</v>
      </c>
      <c r="X4408" s="83">
        <v>1.8925752498745871</v>
      </c>
      <c r="Y4408">
        <v>0</v>
      </c>
      <c r="Z4408" s="83">
        <v>-13.321999999999999</v>
      </c>
      <c r="AA4408" s="83">
        <v>-11.429424750125413</v>
      </c>
    </row>
    <row r="4409" spans="1:27" x14ac:dyDescent="0.25">
      <c r="A4409" s="82" t="s">
        <v>1529</v>
      </c>
      <c r="B4409" s="82" t="s">
        <v>1529</v>
      </c>
      <c r="C4409" t="s">
        <v>3425</v>
      </c>
      <c r="D4409" s="82" t="s">
        <v>3426</v>
      </c>
      <c r="E4409" t="s">
        <v>3427</v>
      </c>
      <c r="F4409" s="82" t="s">
        <v>2745</v>
      </c>
      <c r="G4409" t="s">
        <v>2310</v>
      </c>
      <c r="H4409" s="82" t="s">
        <v>3353</v>
      </c>
      <c r="I4409" t="s">
        <v>59</v>
      </c>
      <c r="J4409" s="82" t="s">
        <v>193</v>
      </c>
      <c r="K4409" t="s">
        <v>60</v>
      </c>
      <c r="L4409" t="s">
        <v>61</v>
      </c>
      <c r="M4409" s="82" t="s">
        <v>194</v>
      </c>
      <c r="N4409" t="s">
        <v>656</v>
      </c>
      <c r="O4409" s="82" t="s">
        <v>657</v>
      </c>
      <c r="P4409" s="82" t="s">
        <v>1019</v>
      </c>
      <c r="Q4409" s="82" t="s">
        <v>1020</v>
      </c>
      <c r="R4409" t="s">
        <v>131</v>
      </c>
      <c r="S4409" s="83">
        <v>46.92</v>
      </c>
      <c r="T4409" s="83">
        <v>47.36</v>
      </c>
      <c r="U4409" s="83">
        <v>-0.43999999999999773</v>
      </c>
      <c r="V4409" s="83">
        <v>0</v>
      </c>
      <c r="W4409" s="83">
        <v>0</v>
      </c>
      <c r="X4409" s="83">
        <v>0.36480408560871164</v>
      </c>
      <c r="Y4409">
        <v>0</v>
      </c>
      <c r="Z4409" s="83">
        <v>-4.3999999999999595E-2</v>
      </c>
      <c r="AA4409" s="83">
        <v>0.32080408560871199</v>
      </c>
    </row>
    <row r="4410" spans="1:27" x14ac:dyDescent="0.25">
      <c r="A4410" s="82" t="s">
        <v>1529</v>
      </c>
      <c r="B4410" s="82" t="s">
        <v>1529</v>
      </c>
      <c r="C4410" t="s">
        <v>3425</v>
      </c>
      <c r="D4410" s="82" t="s">
        <v>3426</v>
      </c>
      <c r="E4410" t="s">
        <v>3427</v>
      </c>
      <c r="F4410" s="82" t="s">
        <v>2745</v>
      </c>
      <c r="G4410" t="s">
        <v>2310</v>
      </c>
      <c r="H4410" s="82" t="s">
        <v>3353</v>
      </c>
      <c r="I4410" t="s">
        <v>59</v>
      </c>
      <c r="J4410" s="82" t="s">
        <v>193</v>
      </c>
      <c r="K4410" t="s">
        <v>60</v>
      </c>
      <c r="L4410" t="s">
        <v>61</v>
      </c>
      <c r="M4410" s="82" t="s">
        <v>194</v>
      </c>
      <c r="N4410" t="s">
        <v>750</v>
      </c>
      <c r="O4410" s="82" t="s">
        <v>751</v>
      </c>
      <c r="P4410" s="82" t="s">
        <v>1152</v>
      </c>
      <c r="Q4410" s="82" t="s">
        <v>1153</v>
      </c>
      <c r="R4410" t="s">
        <v>131</v>
      </c>
      <c r="S4410" s="83">
        <v>687.3599999999999</v>
      </c>
      <c r="T4410" s="83">
        <v>310.61000000000007</v>
      </c>
      <c r="U4410" s="83">
        <v>376.74999999999983</v>
      </c>
      <c r="V4410" s="83">
        <v>0</v>
      </c>
      <c r="W4410" s="83">
        <v>0</v>
      </c>
      <c r="X4410" s="83">
        <v>2.392563281902913</v>
      </c>
      <c r="Y4410">
        <v>0</v>
      </c>
      <c r="Z4410" s="83">
        <v>37.674999999999983</v>
      </c>
      <c r="AA4410" s="83">
        <v>40.067563281902892</v>
      </c>
    </row>
    <row r="4411" spans="1:27" x14ac:dyDescent="0.25">
      <c r="A4411" s="82" t="s">
        <v>1529</v>
      </c>
      <c r="B4411" s="82" t="s">
        <v>1529</v>
      </c>
      <c r="C4411" t="s">
        <v>3425</v>
      </c>
      <c r="D4411" s="82" t="s">
        <v>3426</v>
      </c>
      <c r="E4411" t="s">
        <v>3427</v>
      </c>
      <c r="F4411" s="82" t="s">
        <v>2745</v>
      </c>
      <c r="G4411" t="s">
        <v>2310</v>
      </c>
      <c r="H4411" s="82" t="s">
        <v>3353</v>
      </c>
      <c r="I4411" t="s">
        <v>59</v>
      </c>
      <c r="J4411" s="82" t="s">
        <v>193</v>
      </c>
      <c r="K4411" t="s">
        <v>60</v>
      </c>
      <c r="L4411" t="s">
        <v>61</v>
      </c>
      <c r="M4411" s="82" t="s">
        <v>194</v>
      </c>
      <c r="N4411" t="s">
        <v>750</v>
      </c>
      <c r="O4411" s="82" t="s">
        <v>751</v>
      </c>
      <c r="P4411" s="82" t="s">
        <v>1154</v>
      </c>
      <c r="Q4411" s="82" t="s">
        <v>1155</v>
      </c>
      <c r="R4411" t="s">
        <v>131</v>
      </c>
      <c r="S4411" s="83">
        <v>16.22</v>
      </c>
      <c r="T4411" s="83">
        <v>8.1999999999999993</v>
      </c>
      <c r="U4411" s="83">
        <v>8.02</v>
      </c>
      <c r="V4411" s="83">
        <v>0</v>
      </c>
      <c r="W4411" s="83">
        <v>0</v>
      </c>
      <c r="X4411" s="83">
        <v>6.3162869552184017E-2</v>
      </c>
      <c r="Y4411">
        <v>0</v>
      </c>
      <c r="Z4411" s="83">
        <v>0.80199999999999994</v>
      </c>
      <c r="AA4411" s="83">
        <v>0.86516286955218391</v>
      </c>
    </row>
    <row r="4412" spans="1:27" x14ac:dyDescent="0.25">
      <c r="A4412" s="82" t="s">
        <v>1529</v>
      </c>
      <c r="B4412" s="82" t="s">
        <v>1529</v>
      </c>
      <c r="C4412" t="s">
        <v>3425</v>
      </c>
      <c r="D4412" s="82" t="s">
        <v>3426</v>
      </c>
      <c r="E4412" t="s">
        <v>3427</v>
      </c>
      <c r="F4412" s="82" t="s">
        <v>2745</v>
      </c>
      <c r="G4412" t="s">
        <v>2310</v>
      </c>
      <c r="H4412" s="82" t="s">
        <v>3353</v>
      </c>
      <c r="I4412" t="s">
        <v>59</v>
      </c>
      <c r="J4412" s="82" t="s">
        <v>193</v>
      </c>
      <c r="K4412" t="s">
        <v>60</v>
      </c>
      <c r="L4412" t="s">
        <v>61</v>
      </c>
      <c r="M4412" s="82" t="s">
        <v>194</v>
      </c>
      <c r="N4412" t="s">
        <v>195</v>
      </c>
      <c r="O4412" s="82" t="s">
        <v>196</v>
      </c>
      <c r="P4412" s="82" t="s">
        <v>1156</v>
      </c>
      <c r="Q4412" s="82" t="s">
        <v>1157</v>
      </c>
      <c r="R4412" t="s">
        <v>131</v>
      </c>
      <c r="S4412" s="83">
        <v>22.8</v>
      </c>
      <c r="T4412" s="83">
        <v>57.55</v>
      </c>
      <c r="U4412" s="83">
        <v>-34.75</v>
      </c>
      <c r="V4412" s="83">
        <v>0</v>
      </c>
      <c r="W4412" s="83">
        <v>0</v>
      </c>
      <c r="X4412" s="83">
        <v>0.44329550521075495</v>
      </c>
      <c r="Y4412">
        <v>0</v>
      </c>
      <c r="Z4412" s="83">
        <v>-3.4749999999999996</v>
      </c>
      <c r="AA4412" s="83">
        <v>-3.0317044947892446</v>
      </c>
    </row>
    <row r="4413" spans="1:27" x14ac:dyDescent="0.25">
      <c r="A4413" s="82" t="s">
        <v>1529</v>
      </c>
      <c r="B4413" s="82" t="s">
        <v>1529</v>
      </c>
      <c r="C4413" t="s">
        <v>3425</v>
      </c>
      <c r="D4413" s="82" t="s">
        <v>3426</v>
      </c>
      <c r="E4413" t="s">
        <v>3427</v>
      </c>
      <c r="F4413" s="82" t="s">
        <v>2745</v>
      </c>
      <c r="G4413" t="s">
        <v>2310</v>
      </c>
      <c r="H4413" s="82" t="s">
        <v>3353</v>
      </c>
      <c r="I4413" t="s">
        <v>59</v>
      </c>
      <c r="J4413" s="82" t="s">
        <v>193</v>
      </c>
      <c r="K4413" t="s">
        <v>60</v>
      </c>
      <c r="L4413" t="s">
        <v>61</v>
      </c>
      <c r="M4413" s="82" t="s">
        <v>194</v>
      </c>
      <c r="N4413" t="s">
        <v>199</v>
      </c>
      <c r="O4413" s="82" t="s">
        <v>200</v>
      </c>
      <c r="P4413" s="82" t="s">
        <v>201</v>
      </c>
      <c r="Q4413" s="82" t="s">
        <v>202</v>
      </c>
      <c r="R4413" t="s">
        <v>131</v>
      </c>
      <c r="S4413" s="83">
        <v>28.62</v>
      </c>
      <c r="T4413" s="83">
        <v>15.9</v>
      </c>
      <c r="U4413" s="83">
        <v>12.72</v>
      </c>
      <c r="V4413" s="83">
        <v>0</v>
      </c>
      <c r="W4413" s="83">
        <v>0</v>
      </c>
      <c r="X4413" s="83">
        <v>0.12247434461947879</v>
      </c>
      <c r="Y4413">
        <v>0</v>
      </c>
      <c r="Z4413" s="83">
        <v>1.272</v>
      </c>
      <c r="AA4413" s="83">
        <v>1.3944743446194787</v>
      </c>
    </row>
    <row r="4414" spans="1:27" x14ac:dyDescent="0.25">
      <c r="A4414" s="82" t="s">
        <v>1529</v>
      </c>
      <c r="B4414" s="82" t="s">
        <v>1529</v>
      </c>
      <c r="C4414" t="s">
        <v>3425</v>
      </c>
      <c r="D4414" s="82" t="s">
        <v>3426</v>
      </c>
      <c r="E4414" t="s">
        <v>3427</v>
      </c>
      <c r="F4414" s="82" t="s">
        <v>2745</v>
      </c>
      <c r="G4414" t="s">
        <v>2310</v>
      </c>
      <c r="H4414" s="82" t="s">
        <v>3353</v>
      </c>
      <c r="I4414" t="s">
        <v>59</v>
      </c>
      <c r="J4414" s="82" t="s">
        <v>193</v>
      </c>
      <c r="K4414" t="s">
        <v>60</v>
      </c>
      <c r="L4414" t="s">
        <v>61</v>
      </c>
      <c r="M4414" s="82" t="s">
        <v>194</v>
      </c>
      <c r="N4414" t="s">
        <v>347</v>
      </c>
      <c r="O4414" s="82" t="s">
        <v>348</v>
      </c>
      <c r="P4414" s="82" t="s">
        <v>1158</v>
      </c>
      <c r="Q4414" s="82" t="s">
        <v>1159</v>
      </c>
      <c r="R4414" t="s">
        <v>131</v>
      </c>
      <c r="S4414" s="83">
        <v>17.68</v>
      </c>
      <c r="T4414" s="83">
        <v>9.66</v>
      </c>
      <c r="U4414" s="83">
        <v>8.02</v>
      </c>
      <c r="V4414" s="83">
        <v>0</v>
      </c>
      <c r="W4414" s="83">
        <v>0</v>
      </c>
      <c r="X4414" s="83">
        <v>7.4408941448060692E-2</v>
      </c>
      <c r="Y4414">
        <v>0</v>
      </c>
      <c r="Z4414" s="83">
        <v>0.80199999999999994</v>
      </c>
      <c r="AA4414" s="83">
        <v>0.87640894144806059</v>
      </c>
    </row>
    <row r="4415" spans="1:27" x14ac:dyDescent="0.25">
      <c r="A4415" s="82" t="s">
        <v>1529</v>
      </c>
      <c r="B4415" s="82" t="s">
        <v>1529</v>
      </c>
      <c r="C4415" t="s">
        <v>3425</v>
      </c>
      <c r="D4415" s="82" t="s">
        <v>3426</v>
      </c>
      <c r="E4415" t="s">
        <v>3427</v>
      </c>
      <c r="F4415" s="82" t="s">
        <v>2745</v>
      </c>
      <c r="G4415" t="s">
        <v>2310</v>
      </c>
      <c r="H4415" s="82" t="s">
        <v>3353</v>
      </c>
      <c r="I4415" t="s">
        <v>59</v>
      </c>
      <c r="J4415" s="82" t="s">
        <v>193</v>
      </c>
      <c r="K4415" t="s">
        <v>60</v>
      </c>
      <c r="L4415" t="s">
        <v>61</v>
      </c>
      <c r="M4415" s="82" t="s">
        <v>194</v>
      </c>
      <c r="N4415" t="s">
        <v>311</v>
      </c>
      <c r="O4415" s="82" t="s">
        <v>894</v>
      </c>
      <c r="P4415" s="82" t="s">
        <v>895</v>
      </c>
      <c r="Q4415" s="82" t="s">
        <v>896</v>
      </c>
      <c r="R4415" t="s">
        <v>131</v>
      </c>
      <c r="S4415" s="83">
        <v>756</v>
      </c>
      <c r="T4415" s="83">
        <v>779.5999999999998</v>
      </c>
      <c r="U4415" s="83">
        <v>-23.599999999999795</v>
      </c>
      <c r="V4415" s="83">
        <v>0</v>
      </c>
      <c r="W4415" s="83">
        <v>0</v>
      </c>
      <c r="X4415" s="83">
        <v>6.0050942808393488</v>
      </c>
      <c r="Y4415">
        <v>0</v>
      </c>
      <c r="Z4415" s="83">
        <v>-2.359999999999971</v>
      </c>
      <c r="AA4415" s="83">
        <v>3.6450942808393734</v>
      </c>
    </row>
    <row r="4416" spans="1:27" x14ac:dyDescent="0.25">
      <c r="A4416" s="82" t="s">
        <v>1529</v>
      </c>
      <c r="B4416" s="82" t="s">
        <v>1529</v>
      </c>
      <c r="C4416" t="s">
        <v>3425</v>
      </c>
      <c r="D4416" s="82" t="s">
        <v>3426</v>
      </c>
      <c r="E4416" t="s">
        <v>3427</v>
      </c>
      <c r="F4416" s="82" t="s">
        <v>2745</v>
      </c>
      <c r="G4416" t="s">
        <v>2310</v>
      </c>
      <c r="H4416" s="82" t="s">
        <v>3353</v>
      </c>
      <c r="I4416" t="s">
        <v>59</v>
      </c>
      <c r="J4416" s="82" t="s">
        <v>193</v>
      </c>
      <c r="K4416" t="s">
        <v>60</v>
      </c>
      <c r="L4416" t="s">
        <v>61</v>
      </c>
      <c r="M4416" s="82" t="s">
        <v>194</v>
      </c>
      <c r="N4416" t="s">
        <v>1916</v>
      </c>
      <c r="O4416" s="82" t="s">
        <v>1495</v>
      </c>
      <c r="P4416" s="82" t="s">
        <v>1923</v>
      </c>
      <c r="Q4416" s="82" t="s">
        <v>1924</v>
      </c>
      <c r="R4416" t="s">
        <v>131</v>
      </c>
      <c r="S4416" s="83">
        <v>156</v>
      </c>
      <c r="T4416" s="83">
        <v>0</v>
      </c>
      <c r="U4416" s="83">
        <v>156</v>
      </c>
      <c r="V4416" s="83">
        <v>0</v>
      </c>
      <c r="W4416" s="83">
        <v>0</v>
      </c>
      <c r="X4416" s="83">
        <v>0</v>
      </c>
      <c r="Y4416">
        <v>0</v>
      </c>
      <c r="Z4416" s="83">
        <v>15.600000000000001</v>
      </c>
      <c r="AA4416" s="83">
        <v>15.600000000000001</v>
      </c>
    </row>
    <row r="4417" spans="1:27" x14ac:dyDescent="0.25">
      <c r="A4417" s="82" t="s">
        <v>1529</v>
      </c>
      <c r="B4417" s="82" t="s">
        <v>1529</v>
      </c>
      <c r="C4417" t="s">
        <v>3425</v>
      </c>
      <c r="D4417" s="82" t="s">
        <v>3426</v>
      </c>
      <c r="E4417" t="s">
        <v>3427</v>
      </c>
      <c r="F4417" s="82" t="s">
        <v>2745</v>
      </c>
      <c r="G4417" t="s">
        <v>2310</v>
      </c>
      <c r="H4417" s="82" t="s">
        <v>3353</v>
      </c>
      <c r="I4417" t="s">
        <v>59</v>
      </c>
      <c r="J4417" s="82" t="s">
        <v>193</v>
      </c>
      <c r="K4417" t="s">
        <v>60</v>
      </c>
      <c r="L4417" t="s">
        <v>61</v>
      </c>
      <c r="M4417" s="82" t="s">
        <v>194</v>
      </c>
      <c r="N4417" t="s">
        <v>1916</v>
      </c>
      <c r="O4417" s="82" t="s">
        <v>1495</v>
      </c>
      <c r="P4417" s="82" t="s">
        <v>1919</v>
      </c>
      <c r="Q4417" s="82" t="s">
        <v>1920</v>
      </c>
      <c r="R4417" t="s">
        <v>131</v>
      </c>
      <c r="S4417" s="83">
        <v>0</v>
      </c>
      <c r="T4417" s="83">
        <v>97.649999999999991</v>
      </c>
      <c r="U4417" s="83">
        <v>-97.649999999999991</v>
      </c>
      <c r="V4417" s="83">
        <v>0</v>
      </c>
      <c r="W4417" s="83">
        <v>0</v>
      </c>
      <c r="X4417" s="83">
        <v>0.75217734289887428</v>
      </c>
      <c r="Y4417">
        <v>0</v>
      </c>
      <c r="Z4417" s="83">
        <v>-9.7650000000000006</v>
      </c>
      <c r="AA4417" s="83">
        <v>-9.0128226571011254</v>
      </c>
    </row>
    <row r="4418" spans="1:27" x14ac:dyDescent="0.25">
      <c r="A4418" s="82" t="s">
        <v>1529</v>
      </c>
      <c r="B4418" s="82" t="s">
        <v>1529</v>
      </c>
      <c r="C4418" t="s">
        <v>3425</v>
      </c>
      <c r="D4418" s="82" t="s">
        <v>3426</v>
      </c>
      <c r="E4418" t="s">
        <v>3427</v>
      </c>
      <c r="F4418" s="82" t="s">
        <v>2745</v>
      </c>
      <c r="G4418" t="s">
        <v>2310</v>
      </c>
      <c r="H4418" s="82" t="s">
        <v>3353</v>
      </c>
      <c r="I4418" t="s">
        <v>59</v>
      </c>
      <c r="J4418" s="82" t="s">
        <v>193</v>
      </c>
      <c r="K4418" t="s">
        <v>62</v>
      </c>
      <c r="L4418" t="s">
        <v>63</v>
      </c>
      <c r="M4418" s="82" t="s">
        <v>1168</v>
      </c>
      <c r="N4418" t="s">
        <v>1169</v>
      </c>
      <c r="O4418" s="82" t="s">
        <v>1170</v>
      </c>
      <c r="P4418" s="82" t="s">
        <v>1171</v>
      </c>
      <c r="Q4418" s="82" t="s">
        <v>1172</v>
      </c>
      <c r="R4418" t="s">
        <v>131</v>
      </c>
      <c r="S4418" s="83">
        <v>127.80000000000001</v>
      </c>
      <c r="T4418" s="83">
        <v>232.75</v>
      </c>
      <c r="U4418" s="83">
        <v>-104.94999999999999</v>
      </c>
      <c r="V4418" s="83">
        <v>0</v>
      </c>
      <c r="W4418" s="83">
        <v>0</v>
      </c>
      <c r="X4418" s="83">
        <v>1.7928241327159551</v>
      </c>
      <c r="Y4418">
        <v>0</v>
      </c>
      <c r="Z4418" s="83">
        <v>-10.494999999999997</v>
      </c>
      <c r="AA4418" s="83">
        <v>-8.7021758672840441</v>
      </c>
    </row>
    <row r="4419" spans="1:27" x14ac:dyDescent="0.25">
      <c r="A4419" s="82" t="s">
        <v>1529</v>
      </c>
      <c r="B4419" s="82" t="s">
        <v>1529</v>
      </c>
      <c r="C4419" t="s">
        <v>3425</v>
      </c>
      <c r="D4419" s="82" t="s">
        <v>3426</v>
      </c>
      <c r="E4419" t="s">
        <v>3427</v>
      </c>
      <c r="F4419" s="82" t="s">
        <v>2745</v>
      </c>
      <c r="G4419" t="s">
        <v>2310</v>
      </c>
      <c r="H4419" s="82" t="s">
        <v>3353</v>
      </c>
      <c r="I4419" t="s">
        <v>59</v>
      </c>
      <c r="J4419" s="82" t="s">
        <v>193</v>
      </c>
      <c r="K4419" t="s">
        <v>62</v>
      </c>
      <c r="L4419" t="s">
        <v>63</v>
      </c>
      <c r="M4419" s="82" t="s">
        <v>660</v>
      </c>
      <c r="N4419" t="s">
        <v>661</v>
      </c>
      <c r="O4419" s="82" t="s">
        <v>662</v>
      </c>
      <c r="P4419" s="82" t="s">
        <v>1037</v>
      </c>
      <c r="Q4419" s="82" t="s">
        <v>1038</v>
      </c>
      <c r="R4419" t="s">
        <v>131</v>
      </c>
      <c r="S4419" s="83">
        <v>0</v>
      </c>
      <c r="T4419" s="83">
        <v>683.59999999999991</v>
      </c>
      <c r="U4419" s="83">
        <v>-683.59999999999991</v>
      </c>
      <c r="V4419" s="83">
        <v>0</v>
      </c>
      <c r="W4419" s="83">
        <v>0</v>
      </c>
      <c r="X4419" s="83">
        <v>5.2656265397406097</v>
      </c>
      <c r="Y4419">
        <v>0</v>
      </c>
      <c r="Z4419" s="83">
        <v>-68.36</v>
      </c>
      <c r="AA4419" s="83">
        <v>-63.094373460259391</v>
      </c>
    </row>
    <row r="4420" spans="1:27" x14ac:dyDescent="0.25">
      <c r="A4420" s="82" t="s">
        <v>1529</v>
      </c>
      <c r="B4420" s="82" t="s">
        <v>1529</v>
      </c>
      <c r="C4420" t="s">
        <v>3425</v>
      </c>
      <c r="D4420" s="82" t="s">
        <v>3426</v>
      </c>
      <c r="E4420" t="s">
        <v>3427</v>
      </c>
      <c r="F4420" s="82" t="s">
        <v>2745</v>
      </c>
      <c r="G4420" t="s">
        <v>2310</v>
      </c>
      <c r="H4420" s="82" t="s">
        <v>3353</v>
      </c>
      <c r="I4420" t="s">
        <v>59</v>
      </c>
      <c r="J4420" s="82" t="s">
        <v>193</v>
      </c>
      <c r="K4420" t="s">
        <v>62</v>
      </c>
      <c r="L4420" t="s">
        <v>63</v>
      </c>
      <c r="M4420" s="82" t="s">
        <v>660</v>
      </c>
      <c r="N4420" t="s">
        <v>661</v>
      </c>
      <c r="O4420" s="82" t="s">
        <v>662</v>
      </c>
      <c r="P4420" s="82" t="s">
        <v>663</v>
      </c>
      <c r="Q4420" s="82" t="s">
        <v>664</v>
      </c>
      <c r="R4420" t="s">
        <v>131</v>
      </c>
      <c r="S4420" s="83">
        <v>4117.3599999999997</v>
      </c>
      <c r="T4420" s="83">
        <v>5922.55</v>
      </c>
      <c r="U4420" s="83">
        <v>-1805.1900000000005</v>
      </c>
      <c r="V4420" s="83">
        <v>0</v>
      </c>
      <c r="W4420" s="83">
        <v>0</v>
      </c>
      <c r="X4420" s="83">
        <v>45.620152812961891</v>
      </c>
      <c r="Y4420">
        <v>0</v>
      </c>
      <c r="Z4420" s="83">
        <v>-180.51900000000001</v>
      </c>
      <c r="AA4420" s="83">
        <v>-134.89884718703809</v>
      </c>
    </row>
    <row r="4421" spans="1:27" x14ac:dyDescent="0.25">
      <c r="A4421" s="82" t="s">
        <v>1529</v>
      </c>
      <c r="B4421" s="82" t="s">
        <v>1529</v>
      </c>
      <c r="C4421" t="s">
        <v>3425</v>
      </c>
      <c r="D4421" s="82" t="s">
        <v>3426</v>
      </c>
      <c r="E4421" t="s">
        <v>3427</v>
      </c>
      <c r="F4421" s="82" t="s">
        <v>2745</v>
      </c>
      <c r="G4421" t="s">
        <v>2310</v>
      </c>
      <c r="H4421" s="82" t="s">
        <v>3353</v>
      </c>
      <c r="I4421" t="s">
        <v>59</v>
      </c>
      <c r="J4421" s="82" t="s">
        <v>193</v>
      </c>
      <c r="K4421" t="s">
        <v>62</v>
      </c>
      <c r="L4421" t="s">
        <v>63</v>
      </c>
      <c r="M4421" s="82" t="s">
        <v>660</v>
      </c>
      <c r="N4421" t="s">
        <v>661</v>
      </c>
      <c r="O4421" s="82" t="s">
        <v>662</v>
      </c>
      <c r="P4421" s="82" t="s">
        <v>1166</v>
      </c>
      <c r="Q4421" s="82" t="s">
        <v>1167</v>
      </c>
      <c r="R4421" t="s">
        <v>131</v>
      </c>
      <c r="S4421" s="83">
        <v>1394.6</v>
      </c>
      <c r="T4421" s="83">
        <v>337.5</v>
      </c>
      <c r="U4421" s="83">
        <v>1057.0999999999999</v>
      </c>
      <c r="V4421" s="83">
        <v>0</v>
      </c>
      <c r="W4421" s="83">
        <v>0</v>
      </c>
      <c r="X4421" s="83">
        <v>2.5996912773002574</v>
      </c>
      <c r="Y4421">
        <v>0</v>
      </c>
      <c r="Z4421" s="83">
        <v>105.71000000000001</v>
      </c>
      <c r="AA4421" s="83">
        <v>108.30969127730026</v>
      </c>
    </row>
    <row r="4422" spans="1:27" x14ac:dyDescent="0.25">
      <c r="A4422" s="82" t="s">
        <v>1529</v>
      </c>
      <c r="B4422" s="82" t="s">
        <v>1529</v>
      </c>
      <c r="C4422" t="s">
        <v>3425</v>
      </c>
      <c r="D4422" s="82" t="s">
        <v>3426</v>
      </c>
      <c r="E4422" t="s">
        <v>3427</v>
      </c>
      <c r="F4422" s="82" t="s">
        <v>2745</v>
      </c>
      <c r="G4422" t="s">
        <v>2310</v>
      </c>
      <c r="H4422" s="82" t="s">
        <v>3353</v>
      </c>
      <c r="I4422" t="s">
        <v>59</v>
      </c>
      <c r="J4422" s="82" t="s">
        <v>193</v>
      </c>
      <c r="K4422" t="s">
        <v>62</v>
      </c>
      <c r="L4422" t="s">
        <v>63</v>
      </c>
      <c r="M4422" s="82" t="s">
        <v>660</v>
      </c>
      <c r="N4422" t="s">
        <v>661</v>
      </c>
      <c r="O4422" s="82" t="s">
        <v>662</v>
      </c>
      <c r="P4422" s="82" t="s">
        <v>2174</v>
      </c>
      <c r="Q4422" s="82" t="s">
        <v>2175</v>
      </c>
      <c r="R4422" t="s">
        <v>131</v>
      </c>
      <c r="S4422" s="83">
        <v>634.4</v>
      </c>
      <c r="T4422" s="83">
        <v>951.59999999999991</v>
      </c>
      <c r="U4422" s="83">
        <v>-317.19999999999993</v>
      </c>
      <c r="V4422" s="83">
        <v>0</v>
      </c>
      <c r="W4422" s="83">
        <v>0</v>
      </c>
      <c r="X4422" s="83">
        <v>7.3299739836412598</v>
      </c>
      <c r="Y4422">
        <v>0</v>
      </c>
      <c r="Z4422" s="83">
        <v>-31.72</v>
      </c>
      <c r="AA4422" s="83">
        <v>-24.390026016358732</v>
      </c>
    </row>
    <row r="4423" spans="1:27" x14ac:dyDescent="0.25">
      <c r="A4423" s="82" t="s">
        <v>1529</v>
      </c>
      <c r="B4423" s="82" t="s">
        <v>1529</v>
      </c>
      <c r="C4423" t="s">
        <v>3425</v>
      </c>
      <c r="D4423" s="82" t="s">
        <v>3426</v>
      </c>
      <c r="E4423" t="s">
        <v>3427</v>
      </c>
      <c r="F4423" s="82" t="s">
        <v>2745</v>
      </c>
      <c r="G4423" t="s">
        <v>2310</v>
      </c>
      <c r="H4423" s="82" t="s">
        <v>3353</v>
      </c>
      <c r="I4423" t="s">
        <v>59</v>
      </c>
      <c r="J4423" s="82" t="s">
        <v>193</v>
      </c>
      <c r="K4423" t="s">
        <v>64</v>
      </c>
      <c r="L4423" t="s">
        <v>65</v>
      </c>
      <c r="M4423" s="82" t="s">
        <v>742</v>
      </c>
      <c r="N4423" t="s">
        <v>1039</v>
      </c>
      <c r="O4423" s="82" t="s">
        <v>1040</v>
      </c>
      <c r="P4423" s="82" t="s">
        <v>1178</v>
      </c>
      <c r="Q4423" s="82" t="s">
        <v>1179</v>
      </c>
      <c r="R4423" t="s">
        <v>131</v>
      </c>
      <c r="S4423" s="83">
        <v>32.200000000000003</v>
      </c>
      <c r="T4423" s="83">
        <v>0</v>
      </c>
      <c r="U4423" s="83">
        <v>32.200000000000003</v>
      </c>
      <c r="V4423" s="83">
        <v>0</v>
      </c>
      <c r="W4423" s="83">
        <v>0</v>
      </c>
      <c r="X4423" s="83">
        <v>0</v>
      </c>
      <c r="Y4423">
        <v>0</v>
      </c>
      <c r="Z4423" s="83">
        <v>3.2200000000000006</v>
      </c>
      <c r="AA4423" s="83">
        <v>3.2200000000000006</v>
      </c>
    </row>
    <row r="4424" spans="1:27" x14ac:dyDescent="0.25">
      <c r="A4424" s="82" t="s">
        <v>1529</v>
      </c>
      <c r="B4424" s="82" t="s">
        <v>1529</v>
      </c>
      <c r="C4424" t="s">
        <v>3425</v>
      </c>
      <c r="D4424" s="82" t="s">
        <v>3426</v>
      </c>
      <c r="E4424" t="s">
        <v>3427</v>
      </c>
      <c r="F4424" s="82" t="s">
        <v>2745</v>
      </c>
      <c r="G4424" t="s">
        <v>2310</v>
      </c>
      <c r="H4424" s="82" t="s">
        <v>3353</v>
      </c>
      <c r="I4424" t="s">
        <v>59</v>
      </c>
      <c r="J4424" s="82" t="s">
        <v>193</v>
      </c>
      <c r="K4424" t="s">
        <v>64</v>
      </c>
      <c r="L4424" t="s">
        <v>65</v>
      </c>
      <c r="M4424" s="82" t="s">
        <v>742</v>
      </c>
      <c r="N4424" t="s">
        <v>1039</v>
      </c>
      <c r="O4424" s="82" t="s">
        <v>1040</v>
      </c>
      <c r="P4424" s="82" t="s">
        <v>1176</v>
      </c>
      <c r="Q4424" s="82" t="s">
        <v>1177</v>
      </c>
      <c r="R4424" t="s">
        <v>131</v>
      </c>
      <c r="S4424" s="83">
        <v>32.200000000000003</v>
      </c>
      <c r="T4424" s="83">
        <v>0</v>
      </c>
      <c r="U4424" s="83">
        <v>32.200000000000003</v>
      </c>
      <c r="V4424" s="83">
        <v>0</v>
      </c>
      <c r="W4424" s="83">
        <v>0</v>
      </c>
      <c r="X4424" s="83">
        <v>0</v>
      </c>
      <c r="Y4424">
        <v>0</v>
      </c>
      <c r="Z4424" s="83">
        <v>3.2200000000000006</v>
      </c>
      <c r="AA4424" s="83">
        <v>3.2200000000000006</v>
      </c>
    </row>
    <row r="4425" spans="1:27" x14ac:dyDescent="0.25">
      <c r="A4425" s="82" t="s">
        <v>1529</v>
      </c>
      <c r="B4425" s="82" t="s">
        <v>1529</v>
      </c>
      <c r="C4425" t="s">
        <v>3425</v>
      </c>
      <c r="D4425" s="82" t="s">
        <v>3426</v>
      </c>
      <c r="E4425" t="s">
        <v>3427</v>
      </c>
      <c r="F4425" s="82" t="s">
        <v>2745</v>
      </c>
      <c r="G4425" t="s">
        <v>2310</v>
      </c>
      <c r="H4425" s="82" t="s">
        <v>3353</v>
      </c>
      <c r="I4425" t="s">
        <v>59</v>
      </c>
      <c r="J4425" s="82" t="s">
        <v>193</v>
      </c>
      <c r="K4425" t="s">
        <v>64</v>
      </c>
      <c r="L4425" t="s">
        <v>65</v>
      </c>
      <c r="M4425" s="82" t="s">
        <v>499</v>
      </c>
      <c r="N4425" t="s">
        <v>500</v>
      </c>
      <c r="O4425" s="82" t="s">
        <v>501</v>
      </c>
      <c r="P4425" s="82" t="s">
        <v>2650</v>
      </c>
      <c r="Q4425" s="82" t="s">
        <v>2651</v>
      </c>
      <c r="R4425" t="s">
        <v>131</v>
      </c>
      <c r="S4425" s="83">
        <v>118</v>
      </c>
      <c r="T4425" s="83">
        <v>267</v>
      </c>
      <c r="U4425" s="83">
        <v>-149</v>
      </c>
      <c r="V4425" s="83">
        <v>0</v>
      </c>
      <c r="W4425" s="83">
        <v>0</v>
      </c>
      <c r="X4425" s="83">
        <v>2.0566446549308703</v>
      </c>
      <c r="Y4425">
        <v>0</v>
      </c>
      <c r="Z4425" s="83">
        <v>-14.900000000000002</v>
      </c>
      <c r="AA4425" s="83">
        <v>-12.843355345069131</v>
      </c>
    </row>
    <row r="4426" spans="1:27" x14ac:dyDescent="0.25">
      <c r="A4426" s="82" t="s">
        <v>1529</v>
      </c>
      <c r="B4426" s="82" t="s">
        <v>1529</v>
      </c>
      <c r="C4426" t="s">
        <v>3425</v>
      </c>
      <c r="D4426" s="82" t="s">
        <v>3426</v>
      </c>
      <c r="E4426" t="s">
        <v>3427</v>
      </c>
      <c r="F4426" s="82" t="s">
        <v>2745</v>
      </c>
      <c r="G4426" t="s">
        <v>2310</v>
      </c>
      <c r="H4426" s="82" t="s">
        <v>3353</v>
      </c>
      <c r="I4426" t="s">
        <v>59</v>
      </c>
      <c r="J4426" s="82" t="s">
        <v>193</v>
      </c>
      <c r="K4426" t="s">
        <v>64</v>
      </c>
      <c r="L4426" t="s">
        <v>65</v>
      </c>
      <c r="M4426" s="82" t="s">
        <v>499</v>
      </c>
      <c r="N4426" t="s">
        <v>500</v>
      </c>
      <c r="O4426" s="82" t="s">
        <v>501</v>
      </c>
      <c r="P4426" s="82" t="s">
        <v>2765</v>
      </c>
      <c r="Q4426" s="82" t="s">
        <v>2766</v>
      </c>
      <c r="R4426" t="s">
        <v>131</v>
      </c>
      <c r="S4426" s="83">
        <v>225.4</v>
      </c>
      <c r="T4426" s="83">
        <v>386.40000000000003</v>
      </c>
      <c r="U4426" s="83">
        <v>-161.00000000000003</v>
      </c>
      <c r="V4426" s="83">
        <v>0</v>
      </c>
      <c r="W4426" s="83">
        <v>0</v>
      </c>
      <c r="X4426" s="83">
        <v>2.9763576579224282</v>
      </c>
      <c r="Y4426">
        <v>0</v>
      </c>
      <c r="Z4426" s="83">
        <v>-16.100000000000005</v>
      </c>
      <c r="AA4426" s="83">
        <v>-13.123642342077577</v>
      </c>
    </row>
    <row r="4427" spans="1:27" x14ac:dyDescent="0.25">
      <c r="A4427" s="82" t="s">
        <v>1529</v>
      </c>
      <c r="B4427" s="82" t="s">
        <v>1529</v>
      </c>
      <c r="C4427" t="s">
        <v>3425</v>
      </c>
      <c r="D4427" s="82" t="s">
        <v>3426</v>
      </c>
      <c r="E4427" t="s">
        <v>3427</v>
      </c>
      <c r="F4427" s="82" t="s">
        <v>2745</v>
      </c>
      <c r="G4427" t="s">
        <v>2310</v>
      </c>
      <c r="H4427" s="82" t="s">
        <v>3353</v>
      </c>
      <c r="I4427" t="s">
        <v>59</v>
      </c>
      <c r="J4427" s="82" t="s">
        <v>193</v>
      </c>
      <c r="K4427" t="s">
        <v>64</v>
      </c>
      <c r="L4427" t="s">
        <v>65</v>
      </c>
      <c r="M4427" s="82" t="s">
        <v>499</v>
      </c>
      <c r="N4427" t="s">
        <v>500</v>
      </c>
      <c r="O4427" s="82" t="s">
        <v>501</v>
      </c>
      <c r="P4427" s="82" t="s">
        <v>1524</v>
      </c>
      <c r="Q4427" s="82" t="s">
        <v>3686</v>
      </c>
      <c r="R4427" t="s">
        <v>131</v>
      </c>
      <c r="S4427" s="83">
        <v>50.199999999999996</v>
      </c>
      <c r="T4427" s="83">
        <v>80.72</v>
      </c>
      <c r="U4427" s="83">
        <v>-30.520000000000003</v>
      </c>
      <c r="V4427" s="83">
        <v>0</v>
      </c>
      <c r="W4427" s="83">
        <v>0</v>
      </c>
      <c r="X4427" s="83">
        <v>0.62176912564052378</v>
      </c>
      <c r="Y4427">
        <v>0</v>
      </c>
      <c r="Z4427" s="83">
        <v>-3.0519999999999996</v>
      </c>
      <c r="AA4427" s="83">
        <v>-2.4302308743594772</v>
      </c>
    </row>
    <row r="4428" spans="1:27" x14ac:dyDescent="0.25">
      <c r="A4428" s="82" t="s">
        <v>1529</v>
      </c>
      <c r="B4428" s="82" t="s">
        <v>1529</v>
      </c>
      <c r="C4428" t="s">
        <v>3425</v>
      </c>
      <c r="D4428" s="82" t="s">
        <v>3426</v>
      </c>
      <c r="E4428" t="s">
        <v>3427</v>
      </c>
      <c r="F4428" s="82" t="s">
        <v>2745</v>
      </c>
      <c r="G4428" t="s">
        <v>2310</v>
      </c>
      <c r="H4428" s="82" t="s">
        <v>3353</v>
      </c>
      <c r="I4428" t="s">
        <v>59</v>
      </c>
      <c r="J4428" s="82" t="s">
        <v>193</v>
      </c>
      <c r="K4428" t="s">
        <v>64</v>
      </c>
      <c r="L4428" t="s">
        <v>65</v>
      </c>
      <c r="M4428" s="82" t="s">
        <v>499</v>
      </c>
      <c r="N4428" t="s">
        <v>1047</v>
      </c>
      <c r="O4428" s="82" t="s">
        <v>1048</v>
      </c>
      <c r="P4428" s="82" t="s">
        <v>1198</v>
      </c>
      <c r="Q4428" s="82" t="s">
        <v>1199</v>
      </c>
      <c r="R4428" t="s">
        <v>131</v>
      </c>
      <c r="S4428" s="83">
        <v>394.90999999999997</v>
      </c>
      <c r="T4428" s="83">
        <v>93.38</v>
      </c>
      <c r="U4428" s="83">
        <v>301.52999999999997</v>
      </c>
      <c r="V4428" s="83">
        <v>0</v>
      </c>
      <c r="W4428" s="83">
        <v>0</v>
      </c>
      <c r="X4428" s="83">
        <v>0.71928643399792014</v>
      </c>
      <c r="Y4428">
        <v>0</v>
      </c>
      <c r="Z4428" s="83">
        <v>30.152999999999999</v>
      </c>
      <c r="AA4428" s="83">
        <v>30.872286433997921</v>
      </c>
    </row>
    <row r="4429" spans="1:27" x14ac:dyDescent="0.25">
      <c r="A4429" s="82" t="s">
        <v>1529</v>
      </c>
      <c r="B4429" s="82" t="s">
        <v>1529</v>
      </c>
      <c r="C4429" t="s">
        <v>3425</v>
      </c>
      <c r="D4429" s="82" t="s">
        <v>3426</v>
      </c>
      <c r="E4429" t="s">
        <v>3427</v>
      </c>
      <c r="F4429" s="82" t="s">
        <v>2745</v>
      </c>
      <c r="G4429" t="s">
        <v>2310</v>
      </c>
      <c r="H4429" s="82" t="s">
        <v>3353</v>
      </c>
      <c r="I4429" t="s">
        <v>44</v>
      </c>
      <c r="J4429" s="82" t="s">
        <v>45</v>
      </c>
      <c r="K4429" t="s">
        <v>46</v>
      </c>
      <c r="L4429" t="s">
        <v>47</v>
      </c>
      <c r="M4429" s="82" t="s">
        <v>506</v>
      </c>
      <c r="N4429" t="s">
        <v>507</v>
      </c>
      <c r="O4429" s="82" t="s">
        <v>508</v>
      </c>
      <c r="P4429" s="82" t="s">
        <v>768</v>
      </c>
      <c r="Q4429" s="82" t="s">
        <v>769</v>
      </c>
      <c r="R4429" t="s">
        <v>131</v>
      </c>
      <c r="S4429" s="83">
        <v>0</v>
      </c>
      <c r="T4429" s="83">
        <v>42</v>
      </c>
      <c r="U4429" s="83">
        <v>-42</v>
      </c>
      <c r="V4429" s="83">
        <v>0</v>
      </c>
      <c r="W4429" s="83">
        <v>0</v>
      </c>
      <c r="X4429" s="83">
        <v>0.32351713673069871</v>
      </c>
      <c r="Y4429">
        <v>0</v>
      </c>
      <c r="Z4429" s="83">
        <v>-4.2</v>
      </c>
      <c r="AA4429" s="83">
        <v>-3.8764828632693016</v>
      </c>
    </row>
    <row r="4430" spans="1:27" x14ac:dyDescent="0.25">
      <c r="A4430" s="82" t="s">
        <v>1529</v>
      </c>
      <c r="B4430" s="82" t="s">
        <v>1529</v>
      </c>
      <c r="C4430" t="s">
        <v>3425</v>
      </c>
      <c r="D4430" s="82" t="s">
        <v>3426</v>
      </c>
      <c r="E4430" t="s">
        <v>3427</v>
      </c>
      <c r="F4430" s="82" t="s">
        <v>2745</v>
      </c>
      <c r="G4430" t="s">
        <v>2310</v>
      </c>
      <c r="H4430" s="82" t="s">
        <v>3353</v>
      </c>
      <c r="I4430" t="s">
        <v>44</v>
      </c>
      <c r="J4430" s="82" t="s">
        <v>45</v>
      </c>
      <c r="K4430" t="s">
        <v>46</v>
      </c>
      <c r="L4430" t="s">
        <v>47</v>
      </c>
      <c r="M4430" s="82" t="s">
        <v>506</v>
      </c>
      <c r="N4430" t="s">
        <v>507</v>
      </c>
      <c r="O4430" s="82" t="s">
        <v>508</v>
      </c>
      <c r="P4430" s="82" t="s">
        <v>758</v>
      </c>
      <c r="Q4430" s="82" t="s">
        <v>759</v>
      </c>
      <c r="R4430" t="s">
        <v>131</v>
      </c>
      <c r="S4430" s="83">
        <v>26</v>
      </c>
      <c r="T4430" s="83">
        <v>0</v>
      </c>
      <c r="U4430" s="83">
        <v>26</v>
      </c>
      <c r="V4430" s="83">
        <v>0</v>
      </c>
      <c r="W4430" s="83">
        <v>0</v>
      </c>
      <c r="X4430" s="83">
        <v>0</v>
      </c>
      <c r="Y4430">
        <v>0</v>
      </c>
      <c r="Z4430" s="83">
        <v>2.6</v>
      </c>
      <c r="AA4430" s="83">
        <v>2.6</v>
      </c>
    </row>
    <row r="4431" spans="1:27" x14ac:dyDescent="0.25">
      <c r="A4431" s="82" t="s">
        <v>1529</v>
      </c>
      <c r="B4431" s="82" t="s">
        <v>1529</v>
      </c>
      <c r="C4431" t="s">
        <v>3425</v>
      </c>
      <c r="D4431" s="82" t="s">
        <v>3426</v>
      </c>
      <c r="E4431" t="s">
        <v>3427</v>
      </c>
      <c r="F4431" s="82" t="s">
        <v>2745</v>
      </c>
      <c r="G4431" t="s">
        <v>2310</v>
      </c>
      <c r="H4431" s="82" t="s">
        <v>3353</v>
      </c>
      <c r="I4431" t="s">
        <v>44</v>
      </c>
      <c r="J4431" s="82" t="s">
        <v>45</v>
      </c>
      <c r="K4431" t="s">
        <v>46</v>
      </c>
      <c r="L4431" t="s">
        <v>47</v>
      </c>
      <c r="M4431" s="82" t="s">
        <v>320</v>
      </c>
      <c r="N4431" t="s">
        <v>1074</v>
      </c>
      <c r="O4431" s="82" t="s">
        <v>1075</v>
      </c>
      <c r="P4431" s="82" t="s">
        <v>1209</v>
      </c>
      <c r="Q4431" s="82" t="s">
        <v>1210</v>
      </c>
      <c r="R4431" t="s">
        <v>131</v>
      </c>
      <c r="S4431" s="83">
        <v>70</v>
      </c>
      <c r="T4431" s="83">
        <v>150</v>
      </c>
      <c r="U4431" s="83">
        <v>-80</v>
      </c>
      <c r="V4431" s="83">
        <v>0</v>
      </c>
      <c r="W4431" s="83">
        <v>0</v>
      </c>
      <c r="X4431" s="83">
        <v>1.155418345466781</v>
      </c>
      <c r="Y4431">
        <v>0</v>
      </c>
      <c r="Z4431" s="83">
        <v>-8</v>
      </c>
      <c r="AA4431" s="83">
        <v>-6.8445816545332185</v>
      </c>
    </row>
    <row r="4432" spans="1:27" x14ac:dyDescent="0.25">
      <c r="A4432" s="82" t="s">
        <v>1529</v>
      </c>
      <c r="B4432" s="82" t="s">
        <v>1529</v>
      </c>
      <c r="C4432" t="s">
        <v>3425</v>
      </c>
      <c r="D4432" s="82" t="s">
        <v>3426</v>
      </c>
      <c r="E4432" t="s">
        <v>3427</v>
      </c>
      <c r="F4432" s="82" t="s">
        <v>2745</v>
      </c>
      <c r="G4432" t="s">
        <v>2310</v>
      </c>
      <c r="H4432" s="82" t="s">
        <v>3353</v>
      </c>
      <c r="I4432" t="s">
        <v>44</v>
      </c>
      <c r="J4432" s="82" t="s">
        <v>45</v>
      </c>
      <c r="K4432" t="s">
        <v>46</v>
      </c>
      <c r="L4432" t="s">
        <v>47</v>
      </c>
      <c r="M4432" s="82" t="s">
        <v>320</v>
      </c>
      <c r="N4432" t="s">
        <v>800</v>
      </c>
      <c r="O4432" s="82" t="s">
        <v>801</v>
      </c>
      <c r="P4432" s="82" t="s">
        <v>1082</v>
      </c>
      <c r="Q4432" s="82" t="s">
        <v>1083</v>
      </c>
      <c r="R4432" t="s">
        <v>131</v>
      </c>
      <c r="S4432" s="83">
        <v>90</v>
      </c>
      <c r="T4432" s="83">
        <v>150</v>
      </c>
      <c r="U4432" s="83">
        <v>-60</v>
      </c>
      <c r="V4432" s="83">
        <v>0</v>
      </c>
      <c r="W4432" s="83">
        <v>0</v>
      </c>
      <c r="X4432" s="83">
        <v>1.155418345466781</v>
      </c>
      <c r="Y4432">
        <v>0</v>
      </c>
      <c r="Z4432" s="83">
        <v>-6</v>
      </c>
      <c r="AA4432" s="83">
        <v>-4.8445816545332185</v>
      </c>
    </row>
    <row r="4433" spans="1:27" x14ac:dyDescent="0.25">
      <c r="A4433" s="82" t="s">
        <v>1529</v>
      </c>
      <c r="B4433" s="82" t="s">
        <v>1529</v>
      </c>
      <c r="C4433" t="s">
        <v>3425</v>
      </c>
      <c r="D4433" s="82" t="s">
        <v>3426</v>
      </c>
      <c r="E4433" t="s">
        <v>3427</v>
      </c>
      <c r="F4433" s="82" t="s">
        <v>2745</v>
      </c>
      <c r="G4433" t="s">
        <v>2310</v>
      </c>
      <c r="H4433" s="82" t="s">
        <v>3353</v>
      </c>
      <c r="I4433" t="s">
        <v>44</v>
      </c>
      <c r="J4433" s="82" t="s">
        <v>45</v>
      </c>
      <c r="K4433" t="s">
        <v>46</v>
      </c>
      <c r="L4433" t="s">
        <v>47</v>
      </c>
      <c r="M4433" s="82" t="s">
        <v>320</v>
      </c>
      <c r="N4433" t="s">
        <v>800</v>
      </c>
      <c r="O4433" s="82" t="s">
        <v>801</v>
      </c>
      <c r="P4433" s="82" t="s">
        <v>1211</v>
      </c>
      <c r="Q4433" s="82" t="s">
        <v>1085</v>
      </c>
      <c r="R4433" t="s">
        <v>131</v>
      </c>
      <c r="S4433" s="83">
        <v>390</v>
      </c>
      <c r="T4433" s="83">
        <v>0</v>
      </c>
      <c r="U4433" s="83">
        <v>390</v>
      </c>
      <c r="V4433" s="83">
        <v>0</v>
      </c>
      <c r="W4433" s="83">
        <v>0</v>
      </c>
      <c r="X4433" s="83">
        <v>0</v>
      </c>
      <c r="Y4433">
        <v>0</v>
      </c>
      <c r="Z4433" s="83">
        <v>39</v>
      </c>
      <c r="AA4433" s="83">
        <v>39</v>
      </c>
    </row>
    <row r="4434" spans="1:27" x14ac:dyDescent="0.25">
      <c r="A4434" s="82" t="s">
        <v>1529</v>
      </c>
      <c r="B4434" s="82" t="s">
        <v>1529</v>
      </c>
      <c r="C4434" t="s">
        <v>3425</v>
      </c>
      <c r="D4434" s="82" t="s">
        <v>3426</v>
      </c>
      <c r="E4434" t="s">
        <v>3427</v>
      </c>
      <c r="F4434" s="82" t="s">
        <v>2745</v>
      </c>
      <c r="G4434" t="s">
        <v>2310</v>
      </c>
      <c r="H4434" s="82" t="s">
        <v>3353</v>
      </c>
      <c r="I4434" t="s">
        <v>44</v>
      </c>
      <c r="J4434" s="82" t="s">
        <v>45</v>
      </c>
      <c r="K4434" t="s">
        <v>46</v>
      </c>
      <c r="L4434" t="s">
        <v>47</v>
      </c>
      <c r="M4434" s="82" t="s">
        <v>320</v>
      </c>
      <c r="N4434" t="s">
        <v>800</v>
      </c>
      <c r="O4434" s="82" t="s">
        <v>801</v>
      </c>
      <c r="P4434" s="82" t="s">
        <v>2106</v>
      </c>
      <c r="Q4434" s="82" t="s">
        <v>2107</v>
      </c>
      <c r="R4434" t="s">
        <v>131</v>
      </c>
      <c r="S4434" s="83">
        <v>15</v>
      </c>
      <c r="T4434" s="83">
        <v>15</v>
      </c>
      <c r="U4434" s="83">
        <v>0</v>
      </c>
      <c r="V4434" s="83">
        <v>0</v>
      </c>
      <c r="W4434" s="83">
        <v>0</v>
      </c>
      <c r="X4434" s="83">
        <v>0.11554183454667809</v>
      </c>
      <c r="Y4434">
        <v>0</v>
      </c>
      <c r="Z4434" s="83">
        <v>0</v>
      </c>
      <c r="AA4434" s="83">
        <v>0.1155418345466781</v>
      </c>
    </row>
    <row r="4435" spans="1:27" x14ac:dyDescent="0.25">
      <c r="A4435" s="82" t="s">
        <v>1529</v>
      </c>
      <c r="B4435" s="82" t="s">
        <v>1529</v>
      </c>
      <c r="C4435" t="s">
        <v>3425</v>
      </c>
      <c r="D4435" s="82" t="s">
        <v>3426</v>
      </c>
      <c r="E4435" t="s">
        <v>3427</v>
      </c>
      <c r="F4435" s="82" t="s">
        <v>2745</v>
      </c>
      <c r="G4435" t="s">
        <v>2310</v>
      </c>
      <c r="H4435" s="82" t="s">
        <v>3353</v>
      </c>
      <c r="I4435" t="s">
        <v>44</v>
      </c>
      <c r="J4435" s="82" t="s">
        <v>45</v>
      </c>
      <c r="K4435" t="s">
        <v>100</v>
      </c>
      <c r="L4435" t="s">
        <v>101</v>
      </c>
      <c r="M4435" s="82" t="s">
        <v>401</v>
      </c>
      <c r="N4435" t="s">
        <v>402</v>
      </c>
      <c r="O4435" s="82" t="s">
        <v>836</v>
      </c>
      <c r="P4435" s="82" t="s">
        <v>837</v>
      </c>
      <c r="Q4435" s="82" t="s">
        <v>838</v>
      </c>
      <c r="R4435" t="s">
        <v>131</v>
      </c>
      <c r="S4435" s="83">
        <v>26.1</v>
      </c>
      <c r="T4435" s="83">
        <v>19.82</v>
      </c>
      <c r="U4435" s="83">
        <v>6.2800000000000011</v>
      </c>
      <c r="V4435" s="83">
        <v>0</v>
      </c>
      <c r="W4435" s="83">
        <v>0</v>
      </c>
      <c r="X4435" s="83">
        <v>0.15266927738101066</v>
      </c>
      <c r="Y4435">
        <v>0</v>
      </c>
      <c r="Z4435" s="83">
        <v>0.62800000000000011</v>
      </c>
      <c r="AA4435" s="83">
        <v>0.78066927738101066</v>
      </c>
    </row>
    <row r="4436" spans="1:27" x14ac:dyDescent="0.25">
      <c r="A4436" s="82" t="s">
        <v>1529</v>
      </c>
      <c r="B4436" s="82" t="s">
        <v>1529</v>
      </c>
      <c r="C4436" t="s">
        <v>3425</v>
      </c>
      <c r="D4436" s="82" t="s">
        <v>3426</v>
      </c>
      <c r="E4436" t="s">
        <v>3427</v>
      </c>
      <c r="F4436" s="82" t="s">
        <v>2745</v>
      </c>
      <c r="G4436" t="s">
        <v>2310</v>
      </c>
      <c r="H4436" s="82" t="s">
        <v>3353</v>
      </c>
      <c r="I4436" t="s">
        <v>44</v>
      </c>
      <c r="J4436" s="82" t="s">
        <v>45</v>
      </c>
      <c r="K4436" t="s">
        <v>100</v>
      </c>
      <c r="L4436" t="s">
        <v>101</v>
      </c>
      <c r="M4436" s="82" t="s">
        <v>401</v>
      </c>
      <c r="N4436" t="s">
        <v>839</v>
      </c>
      <c r="O4436" s="82" t="s">
        <v>403</v>
      </c>
      <c r="P4436" s="82" t="s">
        <v>2307</v>
      </c>
      <c r="Q4436" s="82" t="s">
        <v>2308</v>
      </c>
      <c r="R4436" t="s">
        <v>131</v>
      </c>
      <c r="S4436" s="83">
        <v>632.22</v>
      </c>
      <c r="T4436" s="83">
        <v>475.20000000000005</v>
      </c>
      <c r="U4436" s="83">
        <v>157.01999999999998</v>
      </c>
      <c r="V4436" s="83">
        <v>0</v>
      </c>
      <c r="W4436" s="83">
        <v>0</v>
      </c>
      <c r="X4436" s="83">
        <v>3.6603653184387621</v>
      </c>
      <c r="Y4436">
        <v>0</v>
      </c>
      <c r="Z4436" s="83">
        <v>15.701999999999995</v>
      </c>
      <c r="AA4436" s="83">
        <v>19.362365318438759</v>
      </c>
    </row>
    <row r="4437" spans="1:27" x14ac:dyDescent="0.25">
      <c r="A4437" s="82" t="s">
        <v>1529</v>
      </c>
      <c r="B4437" s="82" t="s">
        <v>1529</v>
      </c>
      <c r="C4437" t="s">
        <v>3428</v>
      </c>
      <c r="D4437" s="82" t="s">
        <v>3256</v>
      </c>
      <c r="E4437" t="s">
        <v>3429</v>
      </c>
      <c r="F4437" s="82" t="s">
        <v>2745</v>
      </c>
      <c r="G4437" t="s">
        <v>2310</v>
      </c>
      <c r="H4437" s="82" t="s">
        <v>2746</v>
      </c>
      <c r="I4437" t="s">
        <v>59</v>
      </c>
      <c r="J4437" s="82" t="s">
        <v>127</v>
      </c>
      <c r="K4437" t="s">
        <v>75</v>
      </c>
      <c r="L4437" t="s">
        <v>76</v>
      </c>
      <c r="M4437" s="82" t="s">
        <v>133</v>
      </c>
      <c r="N4437" t="s">
        <v>149</v>
      </c>
      <c r="O4437" s="82" t="s">
        <v>150</v>
      </c>
      <c r="P4437" s="82" t="s">
        <v>376</v>
      </c>
      <c r="Q4437" s="82" t="s">
        <v>377</v>
      </c>
      <c r="R4437" t="s">
        <v>131</v>
      </c>
      <c r="S4437" s="83">
        <v>227.85000000000002</v>
      </c>
      <c r="T4437" s="83">
        <v>74.7</v>
      </c>
      <c r="U4437" s="83">
        <v>153.15</v>
      </c>
      <c r="V4437" s="83">
        <v>0</v>
      </c>
      <c r="W4437" s="83">
        <v>0</v>
      </c>
      <c r="X4437" s="83">
        <v>0.57539833604245694</v>
      </c>
      <c r="Y4437">
        <v>0</v>
      </c>
      <c r="Z4437" s="83">
        <v>15.315000000000001</v>
      </c>
      <c r="AA4437" s="83">
        <v>15.890398336042457</v>
      </c>
    </row>
    <row r="4438" spans="1:27" x14ac:dyDescent="0.25">
      <c r="A4438" s="82" t="s">
        <v>1529</v>
      </c>
      <c r="B4438" s="82" t="s">
        <v>1529</v>
      </c>
      <c r="C4438" t="s">
        <v>3428</v>
      </c>
      <c r="D4438" s="82" t="s">
        <v>3256</v>
      </c>
      <c r="E4438" t="s">
        <v>3429</v>
      </c>
      <c r="F4438" s="82" t="s">
        <v>2745</v>
      </c>
      <c r="G4438" t="s">
        <v>2310</v>
      </c>
      <c r="H4438" s="82" t="s">
        <v>2746</v>
      </c>
      <c r="I4438" t="s">
        <v>59</v>
      </c>
      <c r="J4438" s="82" t="s">
        <v>127</v>
      </c>
      <c r="K4438" t="s">
        <v>75</v>
      </c>
      <c r="L4438" t="s">
        <v>76</v>
      </c>
      <c r="M4438" s="82" t="s">
        <v>133</v>
      </c>
      <c r="N4438" t="s">
        <v>149</v>
      </c>
      <c r="O4438" s="82" t="s">
        <v>150</v>
      </c>
      <c r="P4438" s="82" t="s">
        <v>1004</v>
      </c>
      <c r="Q4438" s="82" t="s">
        <v>1005</v>
      </c>
      <c r="R4438" t="s">
        <v>131</v>
      </c>
      <c r="S4438" s="83">
        <v>0</v>
      </c>
      <c r="T4438" s="83">
        <v>24.72</v>
      </c>
      <c r="U4438" s="83">
        <v>-24.72</v>
      </c>
      <c r="V4438" s="83">
        <v>0</v>
      </c>
      <c r="W4438" s="83">
        <v>0</v>
      </c>
      <c r="X4438" s="83">
        <v>0.19041294333292549</v>
      </c>
      <c r="Y4438">
        <v>0</v>
      </c>
      <c r="Z4438" s="83">
        <v>-2.472</v>
      </c>
      <c r="AA4438" s="83">
        <v>-2.2815870566670746</v>
      </c>
    </row>
    <row r="4439" spans="1:27" x14ac:dyDescent="0.25">
      <c r="A4439" s="82" t="s">
        <v>1529</v>
      </c>
      <c r="B4439" s="82" t="s">
        <v>1529</v>
      </c>
      <c r="C4439" t="s">
        <v>3428</v>
      </c>
      <c r="D4439" s="82" t="s">
        <v>3256</v>
      </c>
      <c r="E4439" t="s">
        <v>3429</v>
      </c>
      <c r="F4439" s="82" t="s">
        <v>2745</v>
      </c>
      <c r="G4439" t="s">
        <v>2310</v>
      </c>
      <c r="H4439" s="82" t="s">
        <v>2746</v>
      </c>
      <c r="I4439" t="s">
        <v>59</v>
      </c>
      <c r="J4439" s="82" t="s">
        <v>127</v>
      </c>
      <c r="K4439" t="s">
        <v>75</v>
      </c>
      <c r="L4439" t="s">
        <v>76</v>
      </c>
      <c r="M4439" s="82" t="s">
        <v>133</v>
      </c>
      <c r="N4439" t="s">
        <v>149</v>
      </c>
      <c r="O4439" s="82" t="s">
        <v>150</v>
      </c>
      <c r="P4439" s="82" t="s">
        <v>307</v>
      </c>
      <c r="Q4439" s="82" t="s">
        <v>308</v>
      </c>
      <c r="R4439" t="s">
        <v>131</v>
      </c>
      <c r="S4439" s="83">
        <v>111.66</v>
      </c>
      <c r="T4439" s="83">
        <v>53.760000000000005</v>
      </c>
      <c r="U4439" s="83">
        <v>57.899999999999991</v>
      </c>
      <c r="V4439" s="83">
        <v>0</v>
      </c>
      <c r="W4439" s="83">
        <v>0</v>
      </c>
      <c r="X4439" s="83">
        <v>0.4141019350152943</v>
      </c>
      <c r="Y4439">
        <v>0</v>
      </c>
      <c r="Z4439" s="83">
        <v>5.7899999999999991</v>
      </c>
      <c r="AA4439" s="83">
        <v>6.2041019350152933</v>
      </c>
    </row>
    <row r="4440" spans="1:27" x14ac:dyDescent="0.25">
      <c r="A4440" s="82" t="s">
        <v>1529</v>
      </c>
      <c r="B4440" s="82" t="s">
        <v>1529</v>
      </c>
      <c r="C4440" t="s">
        <v>3428</v>
      </c>
      <c r="D4440" s="82" t="s">
        <v>3256</v>
      </c>
      <c r="E4440" t="s">
        <v>3429</v>
      </c>
      <c r="F4440" s="82" t="s">
        <v>2745</v>
      </c>
      <c r="G4440" t="s">
        <v>2310</v>
      </c>
      <c r="H4440" s="82" t="s">
        <v>2746</v>
      </c>
      <c r="I4440" t="s">
        <v>59</v>
      </c>
      <c r="J4440" s="82" t="s">
        <v>193</v>
      </c>
      <c r="K4440" t="s">
        <v>62</v>
      </c>
      <c r="L4440" t="s">
        <v>63</v>
      </c>
      <c r="M4440" s="82" t="s">
        <v>1168</v>
      </c>
      <c r="N4440" t="s">
        <v>1169</v>
      </c>
      <c r="O4440" s="82" t="s">
        <v>1170</v>
      </c>
      <c r="P4440" s="82" t="s">
        <v>1171</v>
      </c>
      <c r="Q4440" s="82" t="s">
        <v>1172</v>
      </c>
      <c r="R4440" t="s">
        <v>131</v>
      </c>
      <c r="S4440" s="83">
        <v>0.85</v>
      </c>
      <c r="T4440" s="83">
        <v>0</v>
      </c>
      <c r="U4440" s="83">
        <v>0.85</v>
      </c>
      <c r="V4440" s="83">
        <v>0</v>
      </c>
      <c r="W4440" s="83">
        <v>0</v>
      </c>
      <c r="X4440" s="83">
        <v>0</v>
      </c>
      <c r="Y4440">
        <v>0</v>
      </c>
      <c r="Z4440" s="83">
        <v>8.5000000000000006E-2</v>
      </c>
      <c r="AA4440" s="83">
        <v>8.5000000000000006E-2</v>
      </c>
    </row>
    <row r="4441" spans="1:27" x14ac:dyDescent="0.25">
      <c r="A4441" s="82" t="s">
        <v>1529</v>
      </c>
      <c r="B4441" s="82" t="s">
        <v>1529</v>
      </c>
      <c r="C4441" t="s">
        <v>3428</v>
      </c>
      <c r="D4441" s="82" t="s">
        <v>3256</v>
      </c>
      <c r="E4441" t="s">
        <v>3429</v>
      </c>
      <c r="F4441" s="82" t="s">
        <v>2745</v>
      </c>
      <c r="G4441" t="s">
        <v>2310</v>
      </c>
      <c r="H4441" s="82" t="s">
        <v>2746</v>
      </c>
      <c r="I4441" t="s">
        <v>59</v>
      </c>
      <c r="J4441" s="82" t="s">
        <v>193</v>
      </c>
      <c r="K4441" t="s">
        <v>62</v>
      </c>
      <c r="L4441" t="s">
        <v>63</v>
      </c>
      <c r="M4441" s="82" t="s">
        <v>660</v>
      </c>
      <c r="N4441" t="s">
        <v>661</v>
      </c>
      <c r="O4441" s="82" t="s">
        <v>662</v>
      </c>
      <c r="P4441" s="82" t="s">
        <v>663</v>
      </c>
      <c r="Q4441" s="82" t="s">
        <v>664</v>
      </c>
      <c r="R4441" t="s">
        <v>131</v>
      </c>
      <c r="S4441" s="83">
        <v>66.41</v>
      </c>
      <c r="T4441" s="83">
        <v>67.5</v>
      </c>
      <c r="U4441" s="83">
        <v>-1.0900000000000034</v>
      </c>
      <c r="V4441" s="83">
        <v>0</v>
      </c>
      <c r="W4441" s="83">
        <v>0</v>
      </c>
      <c r="X4441" s="83">
        <v>0.51993825546005146</v>
      </c>
      <c r="Y4441">
        <v>0</v>
      </c>
      <c r="Z4441" s="83">
        <v>-0.10899999999999999</v>
      </c>
      <c r="AA4441" s="83">
        <v>0.41093825546005114</v>
      </c>
    </row>
    <row r="4442" spans="1:27" x14ac:dyDescent="0.25">
      <c r="A4442" s="82" t="s">
        <v>1529</v>
      </c>
      <c r="B4442" s="82" t="s">
        <v>1529</v>
      </c>
      <c r="C4442" t="s">
        <v>3428</v>
      </c>
      <c r="D4442" s="82" t="s">
        <v>3256</v>
      </c>
      <c r="E4442" t="s">
        <v>3429</v>
      </c>
      <c r="F4442" s="82" t="s">
        <v>2745</v>
      </c>
      <c r="G4442" t="s">
        <v>2310</v>
      </c>
      <c r="H4442" s="82" t="s">
        <v>2746</v>
      </c>
      <c r="I4442" t="s">
        <v>44</v>
      </c>
      <c r="J4442" s="82" t="s">
        <v>45</v>
      </c>
      <c r="K4442" t="s">
        <v>46</v>
      </c>
      <c r="L4442" t="s">
        <v>47</v>
      </c>
      <c r="M4442" s="82" t="s">
        <v>506</v>
      </c>
      <c r="N4442" t="s">
        <v>507</v>
      </c>
      <c r="O4442" s="82" t="s">
        <v>508</v>
      </c>
      <c r="P4442" s="82" t="s">
        <v>754</v>
      </c>
      <c r="Q4442" s="82" t="s">
        <v>755</v>
      </c>
      <c r="R4442" t="s">
        <v>131</v>
      </c>
      <c r="S4442" s="83">
        <v>66.239999999999995</v>
      </c>
      <c r="T4442" s="83">
        <v>0</v>
      </c>
      <c r="U4442" s="83">
        <v>66.239999999999995</v>
      </c>
      <c r="V4442" s="83">
        <v>0</v>
      </c>
      <c r="W4442" s="83">
        <v>0</v>
      </c>
      <c r="X4442" s="83">
        <v>0</v>
      </c>
      <c r="Y4442">
        <v>0</v>
      </c>
      <c r="Z4442" s="83">
        <v>6.6239999999999997</v>
      </c>
      <c r="AA4442" s="83">
        <v>6.6239999999999997</v>
      </c>
    </row>
    <row r="4443" spans="1:27" x14ac:dyDescent="0.25">
      <c r="A4443" s="82" t="s">
        <v>1529</v>
      </c>
      <c r="B4443" s="82" t="s">
        <v>1529</v>
      </c>
      <c r="C4443" t="s">
        <v>3428</v>
      </c>
      <c r="D4443" s="82" t="s">
        <v>3256</v>
      </c>
      <c r="E4443" t="s">
        <v>3429</v>
      </c>
      <c r="F4443" s="82" t="s">
        <v>2745</v>
      </c>
      <c r="G4443" t="s">
        <v>2310</v>
      </c>
      <c r="H4443" s="82" t="s">
        <v>2746</v>
      </c>
      <c r="I4443" t="s">
        <v>44</v>
      </c>
      <c r="J4443" s="82" t="s">
        <v>45</v>
      </c>
      <c r="K4443" t="s">
        <v>46</v>
      </c>
      <c r="L4443" t="s">
        <v>47</v>
      </c>
      <c r="M4443" s="82" t="s">
        <v>320</v>
      </c>
      <c r="N4443" t="s">
        <v>1074</v>
      </c>
      <c r="O4443" s="82" t="s">
        <v>1208</v>
      </c>
      <c r="P4443" s="82" t="s">
        <v>2572</v>
      </c>
      <c r="Q4443" s="82" t="s">
        <v>2573</v>
      </c>
      <c r="R4443" t="s">
        <v>131</v>
      </c>
      <c r="S4443" s="83">
        <v>16.05</v>
      </c>
      <c r="T4443" s="83">
        <v>0</v>
      </c>
      <c r="U4443" s="83">
        <v>16.05</v>
      </c>
      <c r="V4443" s="83">
        <v>0</v>
      </c>
      <c r="W4443" s="83">
        <v>0</v>
      </c>
      <c r="X4443" s="83">
        <v>0</v>
      </c>
      <c r="Y4443">
        <v>0</v>
      </c>
      <c r="Z4443" s="83">
        <v>1.6050000000000002</v>
      </c>
      <c r="AA4443" s="83">
        <v>1.6050000000000002</v>
      </c>
    </row>
    <row r="4444" spans="1:27" x14ac:dyDescent="0.25">
      <c r="A4444" s="82" t="s">
        <v>1529</v>
      </c>
      <c r="B4444" s="82" t="s">
        <v>1529</v>
      </c>
      <c r="C4444" t="s">
        <v>3428</v>
      </c>
      <c r="D4444" s="82" t="s">
        <v>3256</v>
      </c>
      <c r="E4444" t="s">
        <v>3429</v>
      </c>
      <c r="F4444" s="82" t="s">
        <v>2745</v>
      </c>
      <c r="G4444" t="s">
        <v>2310</v>
      </c>
      <c r="H4444" s="82" t="s">
        <v>2746</v>
      </c>
      <c r="I4444" t="s">
        <v>44</v>
      </c>
      <c r="J4444" s="82" t="s">
        <v>45</v>
      </c>
      <c r="K4444" t="s">
        <v>46</v>
      </c>
      <c r="L4444" t="s">
        <v>47</v>
      </c>
      <c r="M4444" s="82" t="s">
        <v>320</v>
      </c>
      <c r="N4444" t="s">
        <v>1074</v>
      </c>
      <c r="O4444" s="82" t="s">
        <v>1075</v>
      </c>
      <c r="P4444" s="82" t="s">
        <v>1209</v>
      </c>
      <c r="Q4444" s="82" t="s">
        <v>1210</v>
      </c>
      <c r="R4444" t="s">
        <v>131</v>
      </c>
      <c r="S4444" s="83">
        <v>0</v>
      </c>
      <c r="T4444" s="83">
        <v>20</v>
      </c>
      <c r="U4444" s="83">
        <v>-20</v>
      </c>
      <c r="V4444" s="83">
        <v>0</v>
      </c>
      <c r="W4444" s="83">
        <v>0</v>
      </c>
      <c r="X4444" s="83">
        <v>0.1540557793955708</v>
      </c>
      <c r="Y4444">
        <v>0</v>
      </c>
      <c r="Z4444" s="83">
        <v>-2</v>
      </c>
      <c r="AA4444" s="83">
        <v>-1.8459442206044292</v>
      </c>
    </row>
    <row r="4445" spans="1:27" x14ac:dyDescent="0.25">
      <c r="A4445" s="82" t="s">
        <v>1529</v>
      </c>
      <c r="B4445" s="82" t="s">
        <v>1529</v>
      </c>
      <c r="C4445" t="s">
        <v>3428</v>
      </c>
      <c r="D4445" s="82" t="s">
        <v>3256</v>
      </c>
      <c r="E4445" t="s">
        <v>3429</v>
      </c>
      <c r="F4445" s="82" t="s">
        <v>2745</v>
      </c>
      <c r="G4445" t="s">
        <v>2310</v>
      </c>
      <c r="H4445" s="82" t="s">
        <v>2746</v>
      </c>
      <c r="I4445" t="s">
        <v>44</v>
      </c>
      <c r="J4445" s="82" t="s">
        <v>45</v>
      </c>
      <c r="K4445" t="s">
        <v>46</v>
      </c>
      <c r="L4445" t="s">
        <v>47</v>
      </c>
      <c r="M4445" s="82" t="s">
        <v>320</v>
      </c>
      <c r="N4445" t="s">
        <v>800</v>
      </c>
      <c r="O4445" s="82" t="s">
        <v>801</v>
      </c>
      <c r="P4445" s="82" t="s">
        <v>1082</v>
      </c>
      <c r="Q4445" s="82" t="s">
        <v>1083</v>
      </c>
      <c r="R4445" t="s">
        <v>131</v>
      </c>
      <c r="S4445" s="83">
        <v>60</v>
      </c>
      <c r="T4445" s="83">
        <v>30</v>
      </c>
      <c r="U4445" s="83">
        <v>30</v>
      </c>
      <c r="V4445" s="83">
        <v>0</v>
      </c>
      <c r="W4445" s="83">
        <v>0</v>
      </c>
      <c r="X4445" s="83">
        <v>0.23108366909335618</v>
      </c>
      <c r="Y4445">
        <v>0</v>
      </c>
      <c r="Z4445" s="83">
        <v>3</v>
      </c>
      <c r="AA4445" s="83">
        <v>3.2310836690933562</v>
      </c>
    </row>
    <row r="4446" spans="1:27" x14ac:dyDescent="0.25">
      <c r="A4446" s="82" t="s">
        <v>1529</v>
      </c>
      <c r="B4446" s="82" t="s">
        <v>1529</v>
      </c>
      <c r="C4446" t="s">
        <v>3428</v>
      </c>
      <c r="D4446" s="82" t="s">
        <v>3256</v>
      </c>
      <c r="E4446" t="s">
        <v>3429</v>
      </c>
      <c r="F4446" s="82" t="s">
        <v>2745</v>
      </c>
      <c r="G4446" t="s">
        <v>2310</v>
      </c>
      <c r="H4446" s="82" t="s">
        <v>2746</v>
      </c>
      <c r="I4446" t="s">
        <v>44</v>
      </c>
      <c r="J4446" s="82" t="s">
        <v>45</v>
      </c>
      <c r="K4446" t="s">
        <v>46</v>
      </c>
      <c r="L4446" t="s">
        <v>47</v>
      </c>
      <c r="M4446" s="82" t="s">
        <v>320</v>
      </c>
      <c r="N4446" t="s">
        <v>800</v>
      </c>
      <c r="O4446" s="82" t="s">
        <v>801</v>
      </c>
      <c r="P4446" s="82" t="s">
        <v>1212</v>
      </c>
      <c r="Q4446" s="82" t="s">
        <v>1081</v>
      </c>
      <c r="R4446" t="s">
        <v>131</v>
      </c>
      <c r="S4446" s="83">
        <v>0</v>
      </c>
      <c r="T4446" s="83">
        <v>15</v>
      </c>
      <c r="U4446" s="83">
        <v>-15</v>
      </c>
      <c r="V4446" s="83">
        <v>0</v>
      </c>
      <c r="W4446" s="83">
        <v>0</v>
      </c>
      <c r="X4446" s="83">
        <v>0.11554183454667809</v>
      </c>
      <c r="Y4446">
        <v>0</v>
      </c>
      <c r="Z4446" s="83">
        <v>-1.5</v>
      </c>
      <c r="AA4446" s="83">
        <v>-1.3844581654533219</v>
      </c>
    </row>
    <row r="4447" spans="1:27" x14ac:dyDescent="0.25">
      <c r="A4447" s="82" t="s">
        <v>1529</v>
      </c>
      <c r="B4447" s="82" t="s">
        <v>1529</v>
      </c>
      <c r="C4447" t="s">
        <v>3428</v>
      </c>
      <c r="D4447" s="82" t="s">
        <v>3256</v>
      </c>
      <c r="E4447" t="s">
        <v>3429</v>
      </c>
      <c r="F4447" s="82" t="s">
        <v>2745</v>
      </c>
      <c r="G4447" t="s">
        <v>2310</v>
      </c>
      <c r="H4447" s="82" t="s">
        <v>2746</v>
      </c>
      <c r="I4447" t="s">
        <v>44</v>
      </c>
      <c r="J4447" s="82" t="s">
        <v>45</v>
      </c>
      <c r="K4447" t="s">
        <v>100</v>
      </c>
      <c r="L4447" t="s">
        <v>101</v>
      </c>
      <c r="M4447" s="82" t="s">
        <v>401</v>
      </c>
      <c r="N4447" t="s">
        <v>866</v>
      </c>
      <c r="O4447" s="82" t="s">
        <v>403</v>
      </c>
      <c r="P4447" s="82" t="s">
        <v>1736</v>
      </c>
      <c r="Q4447" s="82" t="s">
        <v>1737</v>
      </c>
      <c r="R4447" t="s">
        <v>131</v>
      </c>
      <c r="S4447" s="83">
        <v>18.32</v>
      </c>
      <c r="T4447" s="83">
        <v>13.74</v>
      </c>
      <c r="U4447" s="83">
        <v>4.58</v>
      </c>
      <c r="V4447" s="83">
        <v>0</v>
      </c>
      <c r="W4447" s="83">
        <v>0</v>
      </c>
      <c r="X4447" s="83">
        <v>0.10583632044475715</v>
      </c>
      <c r="Y4447">
        <v>0</v>
      </c>
      <c r="Z4447" s="83">
        <v>0.45799999999999996</v>
      </c>
      <c r="AA4447" s="83">
        <v>0.56383632044475718</v>
      </c>
    </row>
    <row r="4448" spans="1:27" x14ac:dyDescent="0.25">
      <c r="A4448" s="82" t="s">
        <v>1529</v>
      </c>
      <c r="B4448" s="82" t="s">
        <v>1529</v>
      </c>
      <c r="C4448" t="s">
        <v>3430</v>
      </c>
      <c r="D4448" s="82" t="s">
        <v>3431</v>
      </c>
      <c r="E4448" t="s">
        <v>3341</v>
      </c>
      <c r="F4448" s="82" t="s">
        <v>2745</v>
      </c>
      <c r="G4448" t="s">
        <v>2310</v>
      </c>
      <c r="H4448" s="82" t="s">
        <v>3065</v>
      </c>
      <c r="I4448" t="s">
        <v>68</v>
      </c>
      <c r="J4448" s="82" t="s">
        <v>77</v>
      </c>
      <c r="K4448" t="s">
        <v>78</v>
      </c>
      <c r="L4448" t="s">
        <v>79</v>
      </c>
      <c r="M4448" s="82" t="s">
        <v>790</v>
      </c>
      <c r="N4448" t="s">
        <v>791</v>
      </c>
      <c r="O4448" s="82" t="s">
        <v>821</v>
      </c>
      <c r="P4448" s="82" t="s">
        <v>822</v>
      </c>
      <c r="Q4448" s="82" t="s">
        <v>823</v>
      </c>
      <c r="R4448" t="s">
        <v>131</v>
      </c>
      <c r="S4448" s="83">
        <v>2646</v>
      </c>
      <c r="T4448" s="83">
        <v>378</v>
      </c>
      <c r="U4448" s="83">
        <v>2268</v>
      </c>
      <c r="V4448" s="83">
        <v>0</v>
      </c>
      <c r="W4448" s="83">
        <v>0</v>
      </c>
      <c r="X4448" s="83">
        <v>2.9116542305762882</v>
      </c>
      <c r="Y4448">
        <v>0</v>
      </c>
      <c r="Z4448" s="83">
        <v>226.8</v>
      </c>
      <c r="AA4448" s="83">
        <v>229.7116542305763</v>
      </c>
    </row>
    <row r="4449" spans="1:27" x14ac:dyDescent="0.25">
      <c r="A4449" s="82" t="s">
        <v>1529</v>
      </c>
      <c r="B4449" s="82" t="s">
        <v>1529</v>
      </c>
      <c r="C4449" t="s">
        <v>3430</v>
      </c>
      <c r="D4449" s="82" t="s">
        <v>3431</v>
      </c>
      <c r="E4449" t="s">
        <v>3341</v>
      </c>
      <c r="F4449" s="82" t="s">
        <v>2745</v>
      </c>
      <c r="G4449" t="s">
        <v>2310</v>
      </c>
      <c r="H4449" s="82" t="s">
        <v>3065</v>
      </c>
      <c r="I4449" t="s">
        <v>59</v>
      </c>
      <c r="J4449" s="82" t="s">
        <v>127</v>
      </c>
      <c r="K4449" t="s">
        <v>75</v>
      </c>
      <c r="L4449" t="s">
        <v>76</v>
      </c>
      <c r="M4449" s="82" t="s">
        <v>133</v>
      </c>
      <c r="N4449" t="s">
        <v>149</v>
      </c>
      <c r="O4449" s="82" t="s">
        <v>150</v>
      </c>
      <c r="P4449" s="82" t="s">
        <v>1004</v>
      </c>
      <c r="Q4449" s="82" t="s">
        <v>1005</v>
      </c>
      <c r="R4449" t="s">
        <v>131</v>
      </c>
      <c r="S4449" s="83">
        <v>29.65</v>
      </c>
      <c r="T4449" s="83">
        <v>121.13999999999999</v>
      </c>
      <c r="U4449" s="83">
        <v>-91.489999999999981</v>
      </c>
      <c r="V4449" s="83">
        <v>0</v>
      </c>
      <c r="W4449" s="83">
        <v>0</v>
      </c>
      <c r="X4449" s="83">
        <v>0.93311585579897216</v>
      </c>
      <c r="Y4449">
        <v>0</v>
      </c>
      <c r="Z4449" s="83">
        <v>-9.1489999999999991</v>
      </c>
      <c r="AA4449" s="83">
        <v>-8.2158841442010271</v>
      </c>
    </row>
    <row r="4450" spans="1:27" x14ac:dyDescent="0.25">
      <c r="A4450" s="82" t="s">
        <v>1529</v>
      </c>
      <c r="B4450" s="82" t="s">
        <v>1529</v>
      </c>
      <c r="C4450" t="s">
        <v>3430</v>
      </c>
      <c r="D4450" s="82" t="s">
        <v>3431</v>
      </c>
      <c r="E4450" t="s">
        <v>3341</v>
      </c>
      <c r="F4450" s="82" t="s">
        <v>2745</v>
      </c>
      <c r="G4450" t="s">
        <v>2310</v>
      </c>
      <c r="H4450" s="82" t="s">
        <v>3065</v>
      </c>
      <c r="I4450" t="s">
        <v>59</v>
      </c>
      <c r="J4450" s="82" t="s">
        <v>127</v>
      </c>
      <c r="K4450" t="s">
        <v>75</v>
      </c>
      <c r="L4450" t="s">
        <v>76</v>
      </c>
      <c r="M4450" s="82" t="s">
        <v>133</v>
      </c>
      <c r="N4450" t="s">
        <v>149</v>
      </c>
      <c r="O4450" s="82" t="s">
        <v>150</v>
      </c>
      <c r="P4450" s="82" t="s">
        <v>2338</v>
      </c>
      <c r="Q4450" s="82" t="s">
        <v>2339</v>
      </c>
      <c r="R4450" t="s">
        <v>131</v>
      </c>
      <c r="S4450" s="83">
        <v>0</v>
      </c>
      <c r="T4450" s="83">
        <v>4635</v>
      </c>
      <c r="U4450" s="83">
        <v>-4635</v>
      </c>
      <c r="V4450" s="83">
        <v>0</v>
      </c>
      <c r="W4450" s="83">
        <v>0</v>
      </c>
      <c r="X4450" s="83">
        <v>35.702426874923532</v>
      </c>
      <c r="Y4450">
        <v>0</v>
      </c>
      <c r="Z4450" s="83">
        <v>-463.5</v>
      </c>
      <c r="AA4450" s="83">
        <v>-427.7975731250765</v>
      </c>
    </row>
    <row r="4451" spans="1:27" x14ac:dyDescent="0.25">
      <c r="A4451" s="82" t="s">
        <v>1529</v>
      </c>
      <c r="B4451" s="82" t="s">
        <v>1529</v>
      </c>
      <c r="C4451" t="s">
        <v>3430</v>
      </c>
      <c r="D4451" s="82" t="s">
        <v>3431</v>
      </c>
      <c r="E4451" t="s">
        <v>3341</v>
      </c>
      <c r="F4451" s="82" t="s">
        <v>2745</v>
      </c>
      <c r="G4451" t="s">
        <v>2310</v>
      </c>
      <c r="H4451" s="82" t="s">
        <v>3065</v>
      </c>
      <c r="I4451" t="s">
        <v>59</v>
      </c>
      <c r="J4451" s="82" t="s">
        <v>127</v>
      </c>
      <c r="K4451" t="s">
        <v>75</v>
      </c>
      <c r="L4451" t="s">
        <v>76</v>
      </c>
      <c r="M4451" s="82" t="s">
        <v>648</v>
      </c>
      <c r="N4451" t="s">
        <v>649</v>
      </c>
      <c r="O4451" s="82" t="s">
        <v>1144</v>
      </c>
      <c r="P4451" s="82" t="s">
        <v>1145</v>
      </c>
      <c r="Q4451" s="82" t="s">
        <v>1146</v>
      </c>
      <c r="R4451" t="s">
        <v>131</v>
      </c>
      <c r="S4451" s="83">
        <v>401.1</v>
      </c>
      <c r="T4451" s="83">
        <v>0</v>
      </c>
      <c r="U4451" s="83">
        <v>401.1</v>
      </c>
      <c r="V4451" s="83">
        <v>0</v>
      </c>
      <c r="W4451" s="83">
        <v>0</v>
      </c>
      <c r="X4451" s="83">
        <v>0</v>
      </c>
      <c r="Y4451">
        <v>0</v>
      </c>
      <c r="Z4451" s="83">
        <v>40.110000000000007</v>
      </c>
      <c r="AA4451" s="83">
        <v>40.110000000000007</v>
      </c>
    </row>
    <row r="4452" spans="1:27" x14ac:dyDescent="0.25">
      <c r="A4452" s="82" t="s">
        <v>1529</v>
      </c>
      <c r="B4452" s="82" t="s">
        <v>1529</v>
      </c>
      <c r="C4452" t="s">
        <v>3430</v>
      </c>
      <c r="D4452" s="82" t="s">
        <v>3431</v>
      </c>
      <c r="E4452" t="s">
        <v>3341</v>
      </c>
      <c r="F4452" s="82" t="s">
        <v>2745</v>
      </c>
      <c r="G4452" t="s">
        <v>2310</v>
      </c>
      <c r="H4452" s="82" t="s">
        <v>3065</v>
      </c>
      <c r="I4452" t="s">
        <v>44</v>
      </c>
      <c r="J4452" s="82" t="s">
        <v>45</v>
      </c>
      <c r="K4452" t="s">
        <v>46</v>
      </c>
      <c r="L4452" t="s">
        <v>47</v>
      </c>
      <c r="M4452" s="82" t="s">
        <v>506</v>
      </c>
      <c r="N4452" t="s">
        <v>507</v>
      </c>
      <c r="O4452" s="82" t="s">
        <v>508</v>
      </c>
      <c r="P4452" s="82" t="s">
        <v>795</v>
      </c>
      <c r="Q4452" s="82" t="s">
        <v>796</v>
      </c>
      <c r="R4452" t="s">
        <v>131</v>
      </c>
      <c r="S4452" s="83">
        <v>43.2</v>
      </c>
      <c r="T4452" s="83">
        <v>0</v>
      </c>
      <c r="U4452" s="83">
        <v>43.2</v>
      </c>
      <c r="V4452" s="83">
        <v>0</v>
      </c>
      <c r="W4452" s="83">
        <v>0</v>
      </c>
      <c r="X4452" s="83">
        <v>0</v>
      </c>
      <c r="Y4452">
        <v>0</v>
      </c>
      <c r="Z4452" s="83">
        <v>4.32</v>
      </c>
      <c r="AA4452" s="83">
        <v>4.32</v>
      </c>
    </row>
    <row r="4453" spans="1:27" x14ac:dyDescent="0.25">
      <c r="A4453" s="82" t="s">
        <v>1529</v>
      </c>
      <c r="B4453" s="82" t="s">
        <v>1529</v>
      </c>
      <c r="C4453" t="s">
        <v>3430</v>
      </c>
      <c r="D4453" s="82" t="s">
        <v>3431</v>
      </c>
      <c r="E4453" t="s">
        <v>3341</v>
      </c>
      <c r="F4453" s="82" t="s">
        <v>2745</v>
      </c>
      <c r="G4453" t="s">
        <v>2310</v>
      </c>
      <c r="H4453" s="82" t="s">
        <v>3065</v>
      </c>
      <c r="I4453" t="s">
        <v>44</v>
      </c>
      <c r="J4453" s="82" t="s">
        <v>45</v>
      </c>
      <c r="K4453" t="s">
        <v>46</v>
      </c>
      <c r="L4453" t="s">
        <v>47</v>
      </c>
      <c r="M4453" s="82" t="s">
        <v>506</v>
      </c>
      <c r="N4453" t="s">
        <v>507</v>
      </c>
      <c r="O4453" s="82" t="s">
        <v>508</v>
      </c>
      <c r="P4453" s="82" t="s">
        <v>768</v>
      </c>
      <c r="Q4453" s="82" t="s">
        <v>769</v>
      </c>
      <c r="R4453" t="s">
        <v>131</v>
      </c>
      <c r="S4453" s="83">
        <v>106.47999999999999</v>
      </c>
      <c r="T4453" s="83">
        <v>342.6</v>
      </c>
      <c r="U4453" s="83">
        <v>-236.12000000000003</v>
      </c>
      <c r="V4453" s="83">
        <v>0</v>
      </c>
      <c r="W4453" s="83">
        <v>0</v>
      </c>
      <c r="X4453" s="83">
        <v>2.6389755010461275</v>
      </c>
      <c r="Y4453">
        <v>0</v>
      </c>
      <c r="Z4453" s="83">
        <v>-23.612000000000002</v>
      </c>
      <c r="AA4453" s="83">
        <v>-20.973024498953876</v>
      </c>
    </row>
    <row r="4454" spans="1:27" x14ac:dyDescent="0.25">
      <c r="A4454" s="82" t="s">
        <v>1529</v>
      </c>
      <c r="B4454" s="82" t="s">
        <v>1529</v>
      </c>
      <c r="C4454" t="s">
        <v>3430</v>
      </c>
      <c r="D4454" s="82" t="s">
        <v>3431</v>
      </c>
      <c r="E4454" t="s">
        <v>3341</v>
      </c>
      <c r="F4454" s="82" t="s">
        <v>2745</v>
      </c>
      <c r="G4454" t="s">
        <v>2310</v>
      </c>
      <c r="H4454" s="82" t="s">
        <v>3065</v>
      </c>
      <c r="I4454" t="s">
        <v>44</v>
      </c>
      <c r="J4454" s="82" t="s">
        <v>45</v>
      </c>
      <c r="K4454" t="s">
        <v>46</v>
      </c>
      <c r="L4454" t="s">
        <v>47</v>
      </c>
      <c r="M4454" s="82" t="s">
        <v>506</v>
      </c>
      <c r="N4454" t="s">
        <v>507</v>
      </c>
      <c r="O4454" s="82" t="s">
        <v>508</v>
      </c>
      <c r="P4454" s="82" t="s">
        <v>754</v>
      </c>
      <c r="Q4454" s="82" t="s">
        <v>755</v>
      </c>
      <c r="R4454" t="s">
        <v>131</v>
      </c>
      <c r="S4454" s="83">
        <v>90.6</v>
      </c>
      <c r="T4454" s="83">
        <v>135.9</v>
      </c>
      <c r="U4454" s="83">
        <v>-45.300000000000011</v>
      </c>
      <c r="V4454" s="83">
        <v>0</v>
      </c>
      <c r="W4454" s="83">
        <v>0</v>
      </c>
      <c r="X4454" s="83">
        <v>1.0468090209929035</v>
      </c>
      <c r="Y4454">
        <v>0</v>
      </c>
      <c r="Z4454" s="83">
        <v>-4.5300000000000011</v>
      </c>
      <c r="AA4454" s="83">
        <v>-3.4831909790070981</v>
      </c>
    </row>
    <row r="4455" spans="1:27" x14ac:dyDescent="0.25">
      <c r="A4455" s="82" t="s">
        <v>1529</v>
      </c>
      <c r="B4455" s="82" t="s">
        <v>1529</v>
      </c>
      <c r="C4455" t="s">
        <v>3430</v>
      </c>
      <c r="D4455" s="82" t="s">
        <v>3431</v>
      </c>
      <c r="E4455" t="s">
        <v>3341</v>
      </c>
      <c r="F4455" s="82" t="s">
        <v>2745</v>
      </c>
      <c r="G4455" t="s">
        <v>2310</v>
      </c>
      <c r="H4455" s="82" t="s">
        <v>3065</v>
      </c>
      <c r="I4455" t="s">
        <v>44</v>
      </c>
      <c r="J4455" s="82" t="s">
        <v>45</v>
      </c>
      <c r="K4455" t="s">
        <v>46</v>
      </c>
      <c r="L4455" t="s">
        <v>47</v>
      </c>
      <c r="M4455" s="82" t="s">
        <v>506</v>
      </c>
      <c r="N4455" t="s">
        <v>507</v>
      </c>
      <c r="O4455" s="82" t="s">
        <v>508</v>
      </c>
      <c r="P4455" s="82" t="s">
        <v>760</v>
      </c>
      <c r="Q4455" s="82" t="s">
        <v>761</v>
      </c>
      <c r="R4455" t="s">
        <v>131</v>
      </c>
      <c r="S4455" s="83">
        <v>25.5</v>
      </c>
      <c r="T4455" s="83">
        <v>0</v>
      </c>
      <c r="U4455" s="83">
        <v>25.5</v>
      </c>
      <c r="V4455" s="83">
        <v>0</v>
      </c>
      <c r="W4455" s="83">
        <v>0</v>
      </c>
      <c r="X4455" s="83">
        <v>0</v>
      </c>
      <c r="Y4455">
        <v>0</v>
      </c>
      <c r="Z4455" s="83">
        <v>2.5500000000000003</v>
      </c>
      <c r="AA4455" s="83">
        <v>2.5500000000000003</v>
      </c>
    </row>
    <row r="4456" spans="1:27" x14ac:dyDescent="0.25">
      <c r="A4456" s="82" t="s">
        <v>1529</v>
      </c>
      <c r="B4456" s="82" t="s">
        <v>1529</v>
      </c>
      <c r="C4456" t="s">
        <v>3430</v>
      </c>
      <c r="D4456" s="82" t="s">
        <v>3431</v>
      </c>
      <c r="E4456" t="s">
        <v>3341</v>
      </c>
      <c r="F4456" s="82" t="s">
        <v>2745</v>
      </c>
      <c r="G4456" t="s">
        <v>2310</v>
      </c>
      <c r="H4456" s="82" t="s">
        <v>3065</v>
      </c>
      <c r="I4456" t="s">
        <v>44</v>
      </c>
      <c r="J4456" s="82" t="s">
        <v>45</v>
      </c>
      <c r="K4456" t="s">
        <v>46</v>
      </c>
      <c r="L4456" t="s">
        <v>47</v>
      </c>
      <c r="M4456" s="82" t="s">
        <v>506</v>
      </c>
      <c r="N4456" t="s">
        <v>762</v>
      </c>
      <c r="O4456" s="82" t="s">
        <v>763</v>
      </c>
      <c r="P4456" s="82" t="s">
        <v>778</v>
      </c>
      <c r="Q4456" s="82" t="s">
        <v>779</v>
      </c>
      <c r="R4456" t="s">
        <v>131</v>
      </c>
      <c r="S4456" s="83">
        <v>0</v>
      </c>
      <c r="T4456" s="83">
        <v>3034.5</v>
      </c>
      <c r="U4456" s="83">
        <v>-3034.5</v>
      </c>
      <c r="V4456" s="83">
        <v>0</v>
      </c>
      <c r="W4456" s="83">
        <v>0</v>
      </c>
      <c r="X4456" s="83">
        <v>23.374113128792978</v>
      </c>
      <c r="Y4456">
        <v>0</v>
      </c>
      <c r="Z4456" s="83">
        <v>-303.45</v>
      </c>
      <c r="AA4456" s="83">
        <v>-280.07588687120699</v>
      </c>
    </row>
    <row r="4457" spans="1:27" x14ac:dyDescent="0.25">
      <c r="A4457" s="82" t="s">
        <v>1529</v>
      </c>
      <c r="B4457" s="82" t="s">
        <v>1529</v>
      </c>
      <c r="C4457" t="s">
        <v>3430</v>
      </c>
      <c r="D4457" s="82" t="s">
        <v>3431</v>
      </c>
      <c r="E4457" t="s">
        <v>3341</v>
      </c>
      <c r="F4457" s="82" t="s">
        <v>2745</v>
      </c>
      <c r="G4457" t="s">
        <v>2310</v>
      </c>
      <c r="H4457" s="82" t="s">
        <v>3065</v>
      </c>
      <c r="I4457" t="s">
        <v>44</v>
      </c>
      <c r="J4457" s="82" t="s">
        <v>45</v>
      </c>
      <c r="K4457" t="s">
        <v>46</v>
      </c>
      <c r="L4457" t="s">
        <v>47</v>
      </c>
      <c r="M4457" s="82" t="s">
        <v>506</v>
      </c>
      <c r="N4457" t="s">
        <v>762</v>
      </c>
      <c r="O4457" s="82" t="s">
        <v>763</v>
      </c>
      <c r="P4457" s="82" t="s">
        <v>780</v>
      </c>
      <c r="Q4457" s="82" t="s">
        <v>781</v>
      </c>
      <c r="R4457" t="s">
        <v>131</v>
      </c>
      <c r="S4457" s="83">
        <v>0</v>
      </c>
      <c r="T4457" s="83">
        <v>9</v>
      </c>
      <c r="U4457" s="83">
        <v>-9</v>
      </c>
      <c r="V4457" s="83">
        <v>0</v>
      </c>
      <c r="W4457" s="83">
        <v>0</v>
      </c>
      <c r="X4457" s="83">
        <v>6.9325100728006864E-2</v>
      </c>
      <c r="Y4457">
        <v>0</v>
      </c>
      <c r="Z4457" s="83">
        <v>-0.9</v>
      </c>
      <c r="AA4457" s="83">
        <v>-0.83067489927199312</v>
      </c>
    </row>
    <row r="4458" spans="1:27" x14ac:dyDescent="0.25">
      <c r="A4458" s="82" t="s">
        <v>1529</v>
      </c>
      <c r="B4458" s="82" t="s">
        <v>1529</v>
      </c>
      <c r="C4458" t="s">
        <v>3430</v>
      </c>
      <c r="D4458" s="82" t="s">
        <v>3431</v>
      </c>
      <c r="E4458" t="s">
        <v>3341</v>
      </c>
      <c r="F4458" s="82" t="s">
        <v>2745</v>
      </c>
      <c r="G4458" t="s">
        <v>2310</v>
      </c>
      <c r="H4458" s="82" t="s">
        <v>3065</v>
      </c>
      <c r="I4458" t="s">
        <v>44</v>
      </c>
      <c r="J4458" s="82" t="s">
        <v>45</v>
      </c>
      <c r="K4458" t="s">
        <v>46</v>
      </c>
      <c r="L4458" t="s">
        <v>47</v>
      </c>
      <c r="M4458" s="82" t="s">
        <v>506</v>
      </c>
      <c r="N4458" t="s">
        <v>762</v>
      </c>
      <c r="O4458" s="82" t="s">
        <v>763</v>
      </c>
      <c r="P4458" s="82" t="s">
        <v>1065</v>
      </c>
      <c r="Q4458" s="82" t="s">
        <v>1066</v>
      </c>
      <c r="R4458" t="s">
        <v>131</v>
      </c>
      <c r="S4458" s="83">
        <v>60</v>
      </c>
      <c r="T4458" s="83">
        <v>0</v>
      </c>
      <c r="U4458" s="83">
        <v>60</v>
      </c>
      <c r="V4458" s="83">
        <v>0</v>
      </c>
      <c r="W4458" s="83">
        <v>0</v>
      </c>
      <c r="X4458" s="83">
        <v>0</v>
      </c>
      <c r="Y4458">
        <v>0</v>
      </c>
      <c r="Z4458" s="83">
        <v>6</v>
      </c>
      <c r="AA4458" s="83">
        <v>6</v>
      </c>
    </row>
    <row r="4459" spans="1:27" x14ac:dyDescent="0.25">
      <c r="A4459" s="82" t="s">
        <v>1529</v>
      </c>
      <c r="B4459" s="82" t="s">
        <v>1529</v>
      </c>
      <c r="C4459" t="s">
        <v>3430</v>
      </c>
      <c r="D4459" s="82" t="s">
        <v>3431</v>
      </c>
      <c r="E4459" t="s">
        <v>3341</v>
      </c>
      <c r="F4459" s="82" t="s">
        <v>2745</v>
      </c>
      <c r="G4459" t="s">
        <v>2310</v>
      </c>
      <c r="H4459" s="82" t="s">
        <v>3065</v>
      </c>
      <c r="I4459" t="s">
        <v>44</v>
      </c>
      <c r="J4459" s="82" t="s">
        <v>45</v>
      </c>
      <c r="K4459" t="s">
        <v>46</v>
      </c>
      <c r="L4459" t="s">
        <v>47</v>
      </c>
      <c r="M4459" s="82" t="s">
        <v>320</v>
      </c>
      <c r="N4459" t="s">
        <v>1074</v>
      </c>
      <c r="O4459" s="82" t="s">
        <v>1208</v>
      </c>
      <c r="P4459" s="82" t="s">
        <v>2572</v>
      </c>
      <c r="Q4459" s="82" t="s">
        <v>2573</v>
      </c>
      <c r="R4459" t="s">
        <v>131</v>
      </c>
      <c r="S4459" s="83">
        <v>62.55</v>
      </c>
      <c r="T4459" s="83">
        <v>15.5</v>
      </c>
      <c r="U4459" s="83">
        <v>47.05</v>
      </c>
      <c r="V4459" s="83">
        <v>0</v>
      </c>
      <c r="W4459" s="83">
        <v>0</v>
      </c>
      <c r="X4459" s="83">
        <v>0.11939322903156736</v>
      </c>
      <c r="Y4459">
        <v>0</v>
      </c>
      <c r="Z4459" s="83">
        <v>4.705000000000001</v>
      </c>
      <c r="AA4459" s="83">
        <v>4.8243932290315676</v>
      </c>
    </row>
    <row r="4460" spans="1:27" x14ac:dyDescent="0.25">
      <c r="A4460" s="82" t="s">
        <v>1529</v>
      </c>
      <c r="B4460" s="82" t="s">
        <v>1529</v>
      </c>
      <c r="C4460" t="s">
        <v>3430</v>
      </c>
      <c r="D4460" s="82" t="s">
        <v>3431</v>
      </c>
      <c r="E4460" t="s">
        <v>3341</v>
      </c>
      <c r="F4460" s="82" t="s">
        <v>2745</v>
      </c>
      <c r="G4460" t="s">
        <v>2310</v>
      </c>
      <c r="H4460" s="82" t="s">
        <v>3065</v>
      </c>
      <c r="I4460" t="s">
        <v>44</v>
      </c>
      <c r="J4460" s="82" t="s">
        <v>45</v>
      </c>
      <c r="K4460" t="s">
        <v>46</v>
      </c>
      <c r="L4460" t="s">
        <v>47</v>
      </c>
      <c r="M4460" s="82" t="s">
        <v>320</v>
      </c>
      <c r="N4460" t="s">
        <v>800</v>
      </c>
      <c r="O4460" s="82" t="s">
        <v>1538</v>
      </c>
      <c r="P4460" s="82" t="s">
        <v>978</v>
      </c>
      <c r="Q4460" s="82" t="s">
        <v>979</v>
      </c>
      <c r="R4460" t="s">
        <v>131</v>
      </c>
      <c r="S4460" s="83">
        <v>30</v>
      </c>
      <c r="T4460" s="83">
        <v>30</v>
      </c>
      <c r="U4460" s="83">
        <v>0</v>
      </c>
      <c r="V4460" s="83">
        <v>0</v>
      </c>
      <c r="W4460" s="83">
        <v>0</v>
      </c>
      <c r="X4460" s="83">
        <v>0.23108366909335618</v>
      </c>
      <c r="Y4460">
        <v>0</v>
      </c>
      <c r="Z4460" s="83">
        <v>0</v>
      </c>
      <c r="AA4460" s="83">
        <v>0.2310836690933562</v>
      </c>
    </row>
    <row r="4461" spans="1:27" x14ac:dyDescent="0.25">
      <c r="A4461" s="82" t="s">
        <v>1529</v>
      </c>
      <c r="B4461" s="82" t="s">
        <v>1529</v>
      </c>
      <c r="C4461" t="s">
        <v>3430</v>
      </c>
      <c r="D4461" s="82" t="s">
        <v>3431</v>
      </c>
      <c r="E4461" t="s">
        <v>3341</v>
      </c>
      <c r="F4461" s="82" t="s">
        <v>2745</v>
      </c>
      <c r="G4461" t="s">
        <v>2310</v>
      </c>
      <c r="H4461" s="82" t="s">
        <v>3065</v>
      </c>
      <c r="I4461" t="s">
        <v>44</v>
      </c>
      <c r="J4461" s="82" t="s">
        <v>45</v>
      </c>
      <c r="K4461" t="s">
        <v>46</v>
      </c>
      <c r="L4461" t="s">
        <v>47</v>
      </c>
      <c r="M4461" s="82" t="s">
        <v>320</v>
      </c>
      <c r="N4461" t="s">
        <v>800</v>
      </c>
      <c r="O4461" s="82" t="s">
        <v>801</v>
      </c>
      <c r="P4461" s="82" t="s">
        <v>1082</v>
      </c>
      <c r="Q4461" s="82" t="s">
        <v>1083</v>
      </c>
      <c r="R4461" t="s">
        <v>131</v>
      </c>
      <c r="S4461" s="83">
        <v>183.59</v>
      </c>
      <c r="T4461" s="83">
        <v>455.67</v>
      </c>
      <c r="U4461" s="83">
        <v>-272.08000000000004</v>
      </c>
      <c r="V4461" s="83">
        <v>0</v>
      </c>
      <c r="W4461" s="83">
        <v>0</v>
      </c>
      <c r="X4461" s="83">
        <v>3.5099298498589873</v>
      </c>
      <c r="Y4461">
        <v>0</v>
      </c>
      <c r="Z4461" s="83">
        <v>-27.208000000000006</v>
      </c>
      <c r="AA4461" s="83">
        <v>-23.698070150141014</v>
      </c>
    </row>
    <row r="4462" spans="1:27" x14ac:dyDescent="0.25">
      <c r="A4462" s="82" t="s">
        <v>1529</v>
      </c>
      <c r="B4462" s="82" t="s">
        <v>1529</v>
      </c>
      <c r="C4462" t="s">
        <v>3430</v>
      </c>
      <c r="D4462" s="82" t="s">
        <v>3431</v>
      </c>
      <c r="E4462" t="s">
        <v>3341</v>
      </c>
      <c r="F4462" s="82" t="s">
        <v>2745</v>
      </c>
      <c r="G4462" t="s">
        <v>2310</v>
      </c>
      <c r="H4462" s="82" t="s">
        <v>3065</v>
      </c>
      <c r="I4462" t="s">
        <v>44</v>
      </c>
      <c r="J4462" s="82" t="s">
        <v>45</v>
      </c>
      <c r="K4462" t="s">
        <v>46</v>
      </c>
      <c r="L4462" t="s">
        <v>47</v>
      </c>
      <c r="M4462" s="82" t="s">
        <v>320</v>
      </c>
      <c r="N4462" t="s">
        <v>800</v>
      </c>
      <c r="O4462" s="82" t="s">
        <v>801</v>
      </c>
      <c r="P4462" s="82" t="s">
        <v>802</v>
      </c>
      <c r="Q4462" s="82" t="s">
        <v>803</v>
      </c>
      <c r="R4462" t="s">
        <v>131</v>
      </c>
      <c r="S4462" s="83">
        <v>45</v>
      </c>
      <c r="T4462" s="83">
        <v>15</v>
      </c>
      <c r="U4462" s="83">
        <v>30</v>
      </c>
      <c r="V4462" s="83">
        <v>0</v>
      </c>
      <c r="W4462" s="83">
        <v>0</v>
      </c>
      <c r="X4462" s="83">
        <v>0.11554183454667809</v>
      </c>
      <c r="Y4462">
        <v>0</v>
      </c>
      <c r="Z4462" s="83">
        <v>3</v>
      </c>
      <c r="AA4462" s="83">
        <v>3.1155418345466783</v>
      </c>
    </row>
    <row r="4463" spans="1:27" x14ac:dyDescent="0.25">
      <c r="A4463" s="82" t="s">
        <v>1529</v>
      </c>
      <c r="B4463" s="82" t="s">
        <v>1529</v>
      </c>
      <c r="C4463" t="s">
        <v>3430</v>
      </c>
      <c r="D4463" s="82" t="s">
        <v>3431</v>
      </c>
      <c r="E4463" t="s">
        <v>3341</v>
      </c>
      <c r="F4463" s="82" t="s">
        <v>2745</v>
      </c>
      <c r="G4463" t="s">
        <v>2310</v>
      </c>
      <c r="H4463" s="82" t="s">
        <v>3065</v>
      </c>
      <c r="I4463" t="s">
        <v>44</v>
      </c>
      <c r="J4463" s="82" t="s">
        <v>45</v>
      </c>
      <c r="K4463" t="s">
        <v>46</v>
      </c>
      <c r="L4463" t="s">
        <v>47</v>
      </c>
      <c r="M4463" s="82" t="s">
        <v>320</v>
      </c>
      <c r="N4463" t="s">
        <v>800</v>
      </c>
      <c r="O4463" s="82" t="s">
        <v>801</v>
      </c>
      <c r="P4463" s="82" t="s">
        <v>2106</v>
      </c>
      <c r="Q4463" s="82" t="s">
        <v>2107</v>
      </c>
      <c r="R4463" t="s">
        <v>131</v>
      </c>
      <c r="S4463" s="83">
        <v>105</v>
      </c>
      <c r="T4463" s="83">
        <v>195</v>
      </c>
      <c r="U4463" s="83">
        <v>-90</v>
      </c>
      <c r="V4463" s="83">
        <v>0</v>
      </c>
      <c r="W4463" s="83">
        <v>0</v>
      </c>
      <c r="X4463" s="83">
        <v>1.5020438491068153</v>
      </c>
      <c r="Y4463">
        <v>0</v>
      </c>
      <c r="Z4463" s="83">
        <v>-9</v>
      </c>
      <c r="AA4463" s="83">
        <v>-7.4979561508931845</v>
      </c>
    </row>
    <row r="4464" spans="1:27" x14ac:dyDescent="0.25">
      <c r="A4464" s="82" t="s">
        <v>1529</v>
      </c>
      <c r="B4464" s="82" t="s">
        <v>1529</v>
      </c>
      <c r="C4464" t="s">
        <v>3430</v>
      </c>
      <c r="D4464" s="82" t="s">
        <v>3431</v>
      </c>
      <c r="E4464" t="s">
        <v>3341</v>
      </c>
      <c r="F4464" s="82" t="s">
        <v>2745</v>
      </c>
      <c r="G4464" t="s">
        <v>2310</v>
      </c>
      <c r="H4464" s="82" t="s">
        <v>3065</v>
      </c>
      <c r="I4464" t="s">
        <v>44</v>
      </c>
      <c r="J4464" s="82" t="s">
        <v>45</v>
      </c>
      <c r="K4464" t="s">
        <v>46</v>
      </c>
      <c r="L4464" t="s">
        <v>47</v>
      </c>
      <c r="M4464" s="82" t="s">
        <v>320</v>
      </c>
      <c r="N4464" t="s">
        <v>800</v>
      </c>
      <c r="O4464" s="82" t="s">
        <v>801</v>
      </c>
      <c r="P4464" s="82" t="s">
        <v>2104</v>
      </c>
      <c r="Q4464" s="82" t="s">
        <v>2105</v>
      </c>
      <c r="R4464" t="s">
        <v>131</v>
      </c>
      <c r="S4464" s="83">
        <v>0</v>
      </c>
      <c r="T4464" s="83">
        <v>135</v>
      </c>
      <c r="U4464" s="83">
        <v>-135</v>
      </c>
      <c r="V4464" s="83">
        <v>0</v>
      </c>
      <c r="W4464" s="83">
        <v>0</v>
      </c>
      <c r="X4464" s="83">
        <v>1.0398765109201029</v>
      </c>
      <c r="Y4464">
        <v>0</v>
      </c>
      <c r="Z4464" s="83">
        <v>-13.5</v>
      </c>
      <c r="AA4464" s="83">
        <v>-12.460123489079898</v>
      </c>
    </row>
    <row r="4465" spans="1:27" x14ac:dyDescent="0.25">
      <c r="A4465" s="82" t="s">
        <v>1529</v>
      </c>
      <c r="B4465" s="82" t="s">
        <v>1529</v>
      </c>
      <c r="C4465" t="s">
        <v>3430</v>
      </c>
      <c r="D4465" s="82" t="s">
        <v>3431</v>
      </c>
      <c r="E4465" t="s">
        <v>3341</v>
      </c>
      <c r="F4465" s="82" t="s">
        <v>2745</v>
      </c>
      <c r="G4465" t="s">
        <v>2310</v>
      </c>
      <c r="H4465" s="82" t="s">
        <v>3065</v>
      </c>
      <c r="I4465" t="s">
        <v>44</v>
      </c>
      <c r="J4465" s="82" t="s">
        <v>45</v>
      </c>
      <c r="K4465" t="s">
        <v>98</v>
      </c>
      <c r="L4465" t="s">
        <v>99</v>
      </c>
      <c r="M4465" s="82" t="s">
        <v>396</v>
      </c>
      <c r="N4465" t="s">
        <v>947</v>
      </c>
      <c r="O4465" s="82" t="s">
        <v>948</v>
      </c>
      <c r="P4465" s="82" t="s">
        <v>2153</v>
      </c>
      <c r="Q4465" s="82" t="s">
        <v>2154</v>
      </c>
      <c r="R4465" t="s">
        <v>131</v>
      </c>
      <c r="S4465" s="83">
        <v>0</v>
      </c>
      <c r="T4465" s="83">
        <v>1136</v>
      </c>
      <c r="U4465" s="83">
        <v>-1136</v>
      </c>
      <c r="V4465" s="83">
        <v>0</v>
      </c>
      <c r="W4465" s="83">
        <v>0</v>
      </c>
      <c r="X4465" s="83">
        <v>8.7503682696684209</v>
      </c>
      <c r="Y4465">
        <v>0</v>
      </c>
      <c r="Z4465" s="83">
        <v>-113.60000000000001</v>
      </c>
      <c r="AA4465" s="83">
        <v>-104.84963173033159</v>
      </c>
    </row>
    <row r="4466" spans="1:27" x14ac:dyDescent="0.25">
      <c r="A4466" s="82" t="s">
        <v>1529</v>
      </c>
      <c r="B4466" s="82" t="s">
        <v>1529</v>
      </c>
      <c r="C4466" t="s">
        <v>3430</v>
      </c>
      <c r="D4466" s="82" t="s">
        <v>3431</v>
      </c>
      <c r="E4466" t="s">
        <v>3341</v>
      </c>
      <c r="F4466" s="82" t="s">
        <v>2745</v>
      </c>
      <c r="G4466" t="s">
        <v>2310</v>
      </c>
      <c r="H4466" s="82" t="s">
        <v>3065</v>
      </c>
      <c r="I4466" t="s">
        <v>44</v>
      </c>
      <c r="J4466" s="82" t="s">
        <v>45</v>
      </c>
      <c r="K4466" t="s">
        <v>57</v>
      </c>
      <c r="L4466" t="s">
        <v>58</v>
      </c>
      <c r="M4466" s="82" t="s">
        <v>712</v>
      </c>
      <c r="N4466" t="s">
        <v>713</v>
      </c>
      <c r="O4466" s="82" t="s">
        <v>714</v>
      </c>
      <c r="P4466" s="82" t="s">
        <v>810</v>
      </c>
      <c r="Q4466" s="82" t="s">
        <v>811</v>
      </c>
      <c r="R4466" t="s">
        <v>131</v>
      </c>
      <c r="S4466" s="83">
        <v>306.5</v>
      </c>
      <c r="T4466" s="83">
        <v>98</v>
      </c>
      <c r="U4466" s="83">
        <v>208.5</v>
      </c>
      <c r="V4466" s="83">
        <v>0</v>
      </c>
      <c r="W4466" s="83">
        <v>0</v>
      </c>
      <c r="X4466" s="83">
        <v>0.75487331903829691</v>
      </c>
      <c r="Y4466">
        <v>0</v>
      </c>
      <c r="Z4466" s="83">
        <v>20.85</v>
      </c>
      <c r="AA4466" s="83">
        <v>21.604873319038298</v>
      </c>
    </row>
    <row r="4467" spans="1:27" x14ac:dyDescent="0.25">
      <c r="A4467" s="82" t="s">
        <v>1529</v>
      </c>
      <c r="B4467" s="82" t="s">
        <v>1529</v>
      </c>
      <c r="C4467" t="s">
        <v>3430</v>
      </c>
      <c r="D4467" s="82" t="s">
        <v>3431</v>
      </c>
      <c r="E4467" t="s">
        <v>3341</v>
      </c>
      <c r="F4467" s="82" t="s">
        <v>2745</v>
      </c>
      <c r="G4467" t="s">
        <v>2310</v>
      </c>
      <c r="H4467" s="82" t="s">
        <v>3065</v>
      </c>
      <c r="I4467" t="s">
        <v>44</v>
      </c>
      <c r="J4467" s="82" t="s">
        <v>45</v>
      </c>
      <c r="K4467" t="s">
        <v>57</v>
      </c>
      <c r="L4467" t="s">
        <v>58</v>
      </c>
      <c r="M4467" s="82" t="s">
        <v>712</v>
      </c>
      <c r="N4467" t="s">
        <v>713</v>
      </c>
      <c r="O4467" s="82" t="s">
        <v>714</v>
      </c>
      <c r="P4467" s="82" t="s">
        <v>962</v>
      </c>
      <c r="Q4467" s="82" t="s">
        <v>963</v>
      </c>
      <c r="R4467" t="s">
        <v>131</v>
      </c>
      <c r="S4467" s="83">
        <v>51.5</v>
      </c>
      <c r="T4467" s="83">
        <v>0</v>
      </c>
      <c r="U4467" s="83">
        <v>51.5</v>
      </c>
      <c r="V4467" s="83">
        <v>0</v>
      </c>
      <c r="W4467" s="83">
        <v>0</v>
      </c>
      <c r="X4467" s="83">
        <v>0</v>
      </c>
      <c r="Y4467">
        <v>0</v>
      </c>
      <c r="Z4467" s="83">
        <v>5.15</v>
      </c>
      <c r="AA4467" s="83">
        <v>5.15</v>
      </c>
    </row>
    <row r="4468" spans="1:27" x14ac:dyDescent="0.25">
      <c r="A4468" s="82" t="s">
        <v>1529</v>
      </c>
      <c r="B4468" s="82" t="s">
        <v>1529</v>
      </c>
      <c r="C4468" t="s">
        <v>3430</v>
      </c>
      <c r="D4468" s="82" t="s">
        <v>3431</v>
      </c>
      <c r="E4468" t="s">
        <v>3341</v>
      </c>
      <c r="F4468" s="82" t="s">
        <v>2745</v>
      </c>
      <c r="G4468" t="s">
        <v>2310</v>
      </c>
      <c r="H4468" s="82" t="s">
        <v>3065</v>
      </c>
      <c r="I4468" t="s">
        <v>44</v>
      </c>
      <c r="J4468" s="82" t="s">
        <v>45</v>
      </c>
      <c r="K4468" t="s">
        <v>100</v>
      </c>
      <c r="L4468" t="s">
        <v>101</v>
      </c>
      <c r="M4468" s="82" t="s">
        <v>401</v>
      </c>
      <c r="N4468" t="s">
        <v>866</v>
      </c>
      <c r="O4468" s="82" t="s">
        <v>403</v>
      </c>
      <c r="P4468" s="82" t="s">
        <v>1736</v>
      </c>
      <c r="Q4468" s="82" t="s">
        <v>1737</v>
      </c>
      <c r="R4468" t="s">
        <v>131</v>
      </c>
      <c r="S4468" s="83">
        <v>0</v>
      </c>
      <c r="T4468" s="83">
        <v>3222.4500000000003</v>
      </c>
      <c r="U4468" s="83">
        <v>-3222.4500000000003</v>
      </c>
      <c r="V4468" s="83">
        <v>0</v>
      </c>
      <c r="W4468" s="83">
        <v>0</v>
      </c>
      <c r="X4468" s="83">
        <v>24.821852315662859</v>
      </c>
      <c r="Y4468">
        <v>0</v>
      </c>
      <c r="Z4468" s="83">
        <v>-322.24500000000006</v>
      </c>
      <c r="AA4468" s="83">
        <v>-297.42314768433715</v>
      </c>
    </row>
    <row r="4469" spans="1:27" x14ac:dyDescent="0.25">
      <c r="A4469" s="82" t="s">
        <v>1529</v>
      </c>
      <c r="B4469" s="82" t="s">
        <v>1529</v>
      </c>
      <c r="C4469" t="s">
        <v>3430</v>
      </c>
      <c r="D4469" s="82" t="s">
        <v>3431</v>
      </c>
      <c r="E4469" t="s">
        <v>3341</v>
      </c>
      <c r="F4469" s="82" t="s">
        <v>2745</v>
      </c>
      <c r="G4469" t="s">
        <v>2310</v>
      </c>
      <c r="H4469" s="82" t="s">
        <v>3065</v>
      </c>
      <c r="I4469" t="s">
        <v>44</v>
      </c>
      <c r="J4469" s="82" t="s">
        <v>45</v>
      </c>
      <c r="K4469" t="s">
        <v>100</v>
      </c>
      <c r="L4469" t="s">
        <v>101</v>
      </c>
      <c r="M4469" s="82" t="s">
        <v>401</v>
      </c>
      <c r="N4469" t="s">
        <v>402</v>
      </c>
      <c r="O4469" s="82" t="s">
        <v>403</v>
      </c>
      <c r="P4469" s="82" t="s">
        <v>3272</v>
      </c>
      <c r="Q4469" s="82" t="s">
        <v>3273</v>
      </c>
      <c r="R4469" t="s">
        <v>131</v>
      </c>
      <c r="S4469" s="83">
        <v>0</v>
      </c>
      <c r="T4469" s="83">
        <v>529.70000000000005</v>
      </c>
      <c r="U4469" s="83">
        <v>-529.70000000000005</v>
      </c>
      <c r="V4469" s="83">
        <v>0</v>
      </c>
      <c r="W4469" s="83">
        <v>0</v>
      </c>
      <c r="X4469" s="83">
        <v>4.0801673172916928</v>
      </c>
      <c r="Y4469">
        <v>0</v>
      </c>
      <c r="Z4469" s="83">
        <v>-52.970000000000006</v>
      </c>
      <c r="AA4469" s="83">
        <v>-48.889832682708317</v>
      </c>
    </row>
    <row r="4470" spans="1:27" x14ac:dyDescent="0.25">
      <c r="A4470" s="82" t="s">
        <v>1529</v>
      </c>
      <c r="B4470" s="82" t="s">
        <v>1529</v>
      </c>
      <c r="C4470" t="s">
        <v>3430</v>
      </c>
      <c r="D4470" s="82" t="s">
        <v>3431</v>
      </c>
      <c r="E4470" t="s">
        <v>3341</v>
      </c>
      <c r="F4470" s="82" t="s">
        <v>2745</v>
      </c>
      <c r="G4470" t="s">
        <v>2310</v>
      </c>
      <c r="H4470" s="82" t="s">
        <v>3065</v>
      </c>
      <c r="I4470" t="s">
        <v>44</v>
      </c>
      <c r="J4470" s="82" t="s">
        <v>45</v>
      </c>
      <c r="K4470" t="s">
        <v>100</v>
      </c>
      <c r="L4470" t="s">
        <v>101</v>
      </c>
      <c r="M4470" s="82" t="s">
        <v>401</v>
      </c>
      <c r="N4470" t="s">
        <v>402</v>
      </c>
      <c r="O4470" s="82" t="s">
        <v>836</v>
      </c>
      <c r="P4470" s="82" t="s">
        <v>1728</v>
      </c>
      <c r="Q4470" s="82" t="s">
        <v>1729</v>
      </c>
      <c r="R4470" t="s">
        <v>131</v>
      </c>
      <c r="S4470" s="83">
        <v>133.9</v>
      </c>
      <c r="T4470" s="83">
        <v>322.04999999999995</v>
      </c>
      <c r="U4470" s="83">
        <v>-188.14999999999998</v>
      </c>
      <c r="V4470" s="83">
        <v>0</v>
      </c>
      <c r="W4470" s="83">
        <v>0</v>
      </c>
      <c r="X4470" s="83">
        <v>2.4806831877171787</v>
      </c>
      <c r="Y4470">
        <v>0</v>
      </c>
      <c r="Z4470" s="83">
        <v>-18.814999999999998</v>
      </c>
      <c r="AA4470" s="83">
        <v>-16.334316812282822</v>
      </c>
    </row>
    <row r="4471" spans="1:27" x14ac:dyDescent="0.25">
      <c r="A4471" s="82" t="s">
        <v>1529</v>
      </c>
      <c r="B4471" s="82" t="s">
        <v>1529</v>
      </c>
      <c r="C4471" t="s">
        <v>3430</v>
      </c>
      <c r="D4471" s="82" t="s">
        <v>3431</v>
      </c>
      <c r="E4471" t="s">
        <v>3341</v>
      </c>
      <c r="F4471" s="82" t="s">
        <v>2745</v>
      </c>
      <c r="G4471" t="s">
        <v>2310</v>
      </c>
      <c r="H4471" s="82" t="s">
        <v>3065</v>
      </c>
      <c r="I4471" t="s">
        <v>44</v>
      </c>
      <c r="J4471" s="82" t="s">
        <v>45</v>
      </c>
      <c r="K4471" t="s">
        <v>100</v>
      </c>
      <c r="L4471" t="s">
        <v>101</v>
      </c>
      <c r="M4471" s="82" t="s">
        <v>401</v>
      </c>
      <c r="N4471" t="s">
        <v>1239</v>
      </c>
      <c r="O4471" s="82" t="s">
        <v>1240</v>
      </c>
      <c r="P4471" s="82" t="s">
        <v>1802</v>
      </c>
      <c r="Q4471" s="82" t="s">
        <v>1803</v>
      </c>
      <c r="R4471" t="s">
        <v>131</v>
      </c>
      <c r="S4471" s="83">
        <v>935.99999999999989</v>
      </c>
      <c r="T4471" s="83">
        <v>112.32</v>
      </c>
      <c r="U4471" s="83">
        <v>823.67999999999984</v>
      </c>
      <c r="V4471" s="83">
        <v>0</v>
      </c>
      <c r="W4471" s="83">
        <v>0</v>
      </c>
      <c r="X4471" s="83">
        <v>0.86517725708552551</v>
      </c>
      <c r="Y4471">
        <v>0</v>
      </c>
      <c r="Z4471" s="83">
        <v>82.367999999999995</v>
      </c>
      <c r="AA4471" s="83">
        <v>83.233177257085515</v>
      </c>
    </row>
    <row r="4472" spans="1:27" x14ac:dyDescent="0.25">
      <c r="A4472" s="82" t="s">
        <v>1529</v>
      </c>
      <c r="B4472" s="82" t="s">
        <v>1529</v>
      </c>
      <c r="C4472" t="s">
        <v>3430</v>
      </c>
      <c r="D4472" s="82" t="s">
        <v>3431</v>
      </c>
      <c r="E4472" t="s">
        <v>3341</v>
      </c>
      <c r="F4472" s="82" t="s">
        <v>2745</v>
      </c>
      <c r="G4472" t="s">
        <v>2310</v>
      </c>
      <c r="H4472" s="82" t="s">
        <v>3065</v>
      </c>
      <c r="I4472" t="s">
        <v>44</v>
      </c>
      <c r="J4472" s="82" t="s">
        <v>45</v>
      </c>
      <c r="K4472" t="s">
        <v>100</v>
      </c>
      <c r="L4472" t="s">
        <v>101</v>
      </c>
      <c r="M4472" s="82" t="s">
        <v>401</v>
      </c>
      <c r="N4472" t="s">
        <v>839</v>
      </c>
      <c r="O4472" s="82" t="s">
        <v>403</v>
      </c>
      <c r="P4472" s="82" t="s">
        <v>936</v>
      </c>
      <c r="Q4472" s="82" t="s">
        <v>937</v>
      </c>
      <c r="R4472" t="s">
        <v>131</v>
      </c>
      <c r="S4472" s="83">
        <v>0</v>
      </c>
      <c r="T4472" s="83">
        <v>26.7</v>
      </c>
      <c r="U4472" s="83">
        <v>-26.7</v>
      </c>
      <c r="V4472" s="83">
        <v>0</v>
      </c>
      <c r="W4472" s="83">
        <v>0</v>
      </c>
      <c r="X4472" s="83">
        <v>0.20566446549308701</v>
      </c>
      <c r="Y4472">
        <v>0</v>
      </c>
      <c r="Z4472" s="83">
        <v>-2.67</v>
      </c>
      <c r="AA4472" s="83">
        <v>-2.4643355345069131</v>
      </c>
    </row>
    <row r="4473" spans="1:27" x14ac:dyDescent="0.25">
      <c r="A4473" s="82" t="s">
        <v>1529</v>
      </c>
      <c r="B4473" s="82" t="s">
        <v>1529</v>
      </c>
      <c r="C4473" t="s">
        <v>3430</v>
      </c>
      <c r="D4473" s="82" t="s">
        <v>3431</v>
      </c>
      <c r="E4473" t="s">
        <v>3341</v>
      </c>
      <c r="F4473" s="82" t="s">
        <v>2745</v>
      </c>
      <c r="G4473" t="s">
        <v>2310</v>
      </c>
      <c r="H4473" s="82" t="s">
        <v>3065</v>
      </c>
      <c r="I4473" t="s">
        <v>44</v>
      </c>
      <c r="J4473" s="82" t="s">
        <v>45</v>
      </c>
      <c r="K4473" t="s">
        <v>100</v>
      </c>
      <c r="L4473" t="s">
        <v>101</v>
      </c>
      <c r="M4473" s="82" t="s">
        <v>401</v>
      </c>
      <c r="N4473" t="s">
        <v>839</v>
      </c>
      <c r="O4473" s="82" t="s">
        <v>836</v>
      </c>
      <c r="P4473" s="82" t="s">
        <v>840</v>
      </c>
      <c r="Q4473" s="82" t="s">
        <v>841</v>
      </c>
      <c r="R4473" t="s">
        <v>131</v>
      </c>
      <c r="S4473" s="83">
        <v>1212.1499999999999</v>
      </c>
      <c r="T4473" s="83">
        <v>803.25</v>
      </c>
      <c r="U4473" s="83">
        <v>408.89999999999986</v>
      </c>
      <c r="V4473" s="83">
        <v>0</v>
      </c>
      <c r="W4473" s="83">
        <v>0</v>
      </c>
      <c r="X4473" s="83">
        <v>6.1872652399746126</v>
      </c>
      <c r="Y4473">
        <v>0</v>
      </c>
      <c r="Z4473" s="83">
        <v>40.889999999999993</v>
      </c>
      <c r="AA4473" s="83">
        <v>47.077265239974601</v>
      </c>
    </row>
    <row r="4474" spans="1:27" x14ac:dyDescent="0.25">
      <c r="A4474" s="82" t="s">
        <v>1529</v>
      </c>
      <c r="B4474" s="82" t="s">
        <v>1529</v>
      </c>
      <c r="C4474" t="s">
        <v>3430</v>
      </c>
      <c r="D4474" s="82" t="s">
        <v>3431</v>
      </c>
      <c r="E4474" t="s">
        <v>3341</v>
      </c>
      <c r="F4474" s="82" t="s">
        <v>2745</v>
      </c>
      <c r="G4474" t="s">
        <v>2310</v>
      </c>
      <c r="H4474" s="82" t="s">
        <v>3065</v>
      </c>
      <c r="I4474" t="s">
        <v>44</v>
      </c>
      <c r="J4474" s="82" t="s">
        <v>45</v>
      </c>
      <c r="K4474" t="s">
        <v>102</v>
      </c>
      <c r="L4474" t="s">
        <v>103</v>
      </c>
      <c r="M4474" s="82" t="s">
        <v>516</v>
      </c>
      <c r="N4474" t="s">
        <v>867</v>
      </c>
      <c r="O4474" s="82" t="s">
        <v>868</v>
      </c>
      <c r="P4474" s="82" t="s">
        <v>869</v>
      </c>
      <c r="Q4474" s="82" t="s">
        <v>870</v>
      </c>
      <c r="R4474" t="s">
        <v>131</v>
      </c>
      <c r="S4474" s="83">
        <v>8.5500000000000007</v>
      </c>
      <c r="T4474" s="83">
        <v>0</v>
      </c>
      <c r="U4474" s="83">
        <v>8.5500000000000007</v>
      </c>
      <c r="V4474" s="83">
        <v>0</v>
      </c>
      <c r="W4474" s="83">
        <v>0</v>
      </c>
      <c r="X4474" s="83">
        <v>0</v>
      </c>
      <c r="Y4474">
        <v>0</v>
      </c>
      <c r="Z4474" s="83">
        <v>0.85500000000000009</v>
      </c>
      <c r="AA4474" s="83">
        <v>0.85500000000000009</v>
      </c>
    </row>
    <row r="4475" spans="1:27" x14ac:dyDescent="0.25">
      <c r="A4475" s="82" t="s">
        <v>1529</v>
      </c>
      <c r="B4475" s="82" t="s">
        <v>1529</v>
      </c>
      <c r="C4475" t="s">
        <v>3430</v>
      </c>
      <c r="D4475" s="82" t="s">
        <v>3431</v>
      </c>
      <c r="E4475" t="s">
        <v>3341</v>
      </c>
      <c r="F4475" s="82" t="s">
        <v>2745</v>
      </c>
      <c r="G4475" t="s">
        <v>2310</v>
      </c>
      <c r="H4475" s="82" t="s">
        <v>3065</v>
      </c>
      <c r="I4475" t="s">
        <v>44</v>
      </c>
      <c r="J4475" s="82" t="s">
        <v>45</v>
      </c>
      <c r="K4475" t="s">
        <v>66</v>
      </c>
      <c r="L4475" t="s">
        <v>67</v>
      </c>
      <c r="M4475" s="82" t="s">
        <v>1121</v>
      </c>
      <c r="N4475" t="s">
        <v>1516</v>
      </c>
      <c r="O4475" s="82" t="s">
        <v>2168</v>
      </c>
      <c r="P4475" s="82" t="s">
        <v>2171</v>
      </c>
      <c r="Q4475" s="82" t="s">
        <v>2172</v>
      </c>
      <c r="R4475" t="s">
        <v>131</v>
      </c>
      <c r="S4475" s="83">
        <v>0</v>
      </c>
      <c r="T4475" s="83">
        <v>1362.5</v>
      </c>
      <c r="U4475" s="83">
        <v>-1362.5</v>
      </c>
      <c r="V4475" s="83">
        <v>0</v>
      </c>
      <c r="W4475" s="83">
        <v>0</v>
      </c>
      <c r="X4475" s="83">
        <v>10.495049971323262</v>
      </c>
      <c r="Y4475">
        <v>0</v>
      </c>
      <c r="Z4475" s="83">
        <v>-136.25</v>
      </c>
      <c r="AA4475" s="83">
        <v>-125.75495002867675</v>
      </c>
    </row>
    <row r="4476" spans="1:27" x14ac:dyDescent="0.25">
      <c r="A4476" s="82" t="s">
        <v>1529</v>
      </c>
      <c r="B4476" s="82" t="s">
        <v>1529</v>
      </c>
      <c r="C4476" t="s">
        <v>3430</v>
      </c>
      <c r="D4476" s="82" t="s">
        <v>3431</v>
      </c>
      <c r="E4476" t="s">
        <v>3341</v>
      </c>
      <c r="F4476" s="82" t="s">
        <v>2745</v>
      </c>
      <c r="G4476" t="s">
        <v>2310</v>
      </c>
      <c r="H4476" s="82" t="s">
        <v>3065</v>
      </c>
      <c r="I4476" t="s">
        <v>44</v>
      </c>
      <c r="J4476" s="82" t="s">
        <v>45</v>
      </c>
      <c r="K4476" t="s">
        <v>66</v>
      </c>
      <c r="L4476" t="s">
        <v>67</v>
      </c>
      <c r="M4476" s="82" t="s">
        <v>782</v>
      </c>
      <c r="N4476" t="s">
        <v>783</v>
      </c>
      <c r="O4476" s="82" t="s">
        <v>784</v>
      </c>
      <c r="P4476" s="82" t="s">
        <v>785</v>
      </c>
      <c r="Q4476" s="82" t="s">
        <v>786</v>
      </c>
      <c r="R4476" t="s">
        <v>131</v>
      </c>
      <c r="S4476" s="83">
        <v>29.4</v>
      </c>
      <c r="T4476" s="83">
        <v>0</v>
      </c>
      <c r="U4476" s="83">
        <v>29.4</v>
      </c>
      <c r="V4476" s="83">
        <v>0</v>
      </c>
      <c r="W4476" s="83">
        <v>0</v>
      </c>
      <c r="X4476" s="83">
        <v>0</v>
      </c>
      <c r="Y4476">
        <v>0</v>
      </c>
      <c r="Z4476" s="83">
        <v>2.94</v>
      </c>
      <c r="AA4476" s="83">
        <v>2.94</v>
      </c>
    </row>
    <row r="4477" spans="1:27" x14ac:dyDescent="0.25">
      <c r="A4477" s="82" t="s">
        <v>1529</v>
      </c>
      <c r="B4477" s="82" t="s">
        <v>1529</v>
      </c>
      <c r="C4477" t="s">
        <v>3432</v>
      </c>
      <c r="D4477" s="82" t="s">
        <v>3433</v>
      </c>
      <c r="E4477" t="s">
        <v>3434</v>
      </c>
      <c r="F4477" s="82" t="s">
        <v>2745</v>
      </c>
      <c r="G4477" t="s">
        <v>2310</v>
      </c>
      <c r="H4477" s="82" t="s">
        <v>3007</v>
      </c>
      <c r="I4477" t="s">
        <v>59</v>
      </c>
      <c r="J4477" s="82" t="s">
        <v>127</v>
      </c>
      <c r="K4477" t="s">
        <v>75</v>
      </c>
      <c r="L4477" t="s">
        <v>76</v>
      </c>
      <c r="M4477" s="82" t="s">
        <v>133</v>
      </c>
      <c r="N4477" t="s">
        <v>149</v>
      </c>
      <c r="O4477" s="82" t="s">
        <v>150</v>
      </c>
      <c r="P4477" s="82" t="s">
        <v>376</v>
      </c>
      <c r="Q4477" s="82" t="s">
        <v>377</v>
      </c>
      <c r="R4477" t="s">
        <v>131</v>
      </c>
      <c r="S4477" s="83">
        <v>149.4</v>
      </c>
      <c r="T4477" s="83">
        <v>74.7</v>
      </c>
      <c r="U4477" s="83">
        <v>74.7</v>
      </c>
      <c r="V4477" s="83">
        <v>0</v>
      </c>
      <c r="W4477" s="83">
        <v>0</v>
      </c>
      <c r="X4477" s="83">
        <v>0.57539833604245694</v>
      </c>
      <c r="Y4477">
        <v>0</v>
      </c>
      <c r="Z4477" s="83">
        <v>7.4700000000000006</v>
      </c>
      <c r="AA4477" s="83">
        <v>8.0453983360424566</v>
      </c>
    </row>
    <row r="4478" spans="1:27" x14ac:dyDescent="0.25">
      <c r="A4478" s="82" t="s">
        <v>1529</v>
      </c>
      <c r="B4478" s="82" t="s">
        <v>1529</v>
      </c>
      <c r="C4478" t="s">
        <v>3432</v>
      </c>
      <c r="D4478" s="82" t="s">
        <v>3433</v>
      </c>
      <c r="E4478" t="s">
        <v>3434</v>
      </c>
      <c r="F4478" s="82" t="s">
        <v>2745</v>
      </c>
      <c r="G4478" t="s">
        <v>2310</v>
      </c>
      <c r="H4478" s="82" t="s">
        <v>3007</v>
      </c>
      <c r="I4478" t="s">
        <v>59</v>
      </c>
      <c r="J4478" s="82" t="s">
        <v>127</v>
      </c>
      <c r="K4478" t="s">
        <v>75</v>
      </c>
      <c r="L4478" t="s">
        <v>76</v>
      </c>
      <c r="M4478" s="82" t="s">
        <v>133</v>
      </c>
      <c r="N4478" t="s">
        <v>149</v>
      </c>
      <c r="O4478" s="82" t="s">
        <v>150</v>
      </c>
      <c r="P4478" s="82" t="s">
        <v>307</v>
      </c>
      <c r="Q4478" s="82" t="s">
        <v>308</v>
      </c>
      <c r="R4478" t="s">
        <v>131</v>
      </c>
      <c r="S4478" s="83">
        <v>357.36</v>
      </c>
      <c r="T4478" s="83">
        <v>245.7</v>
      </c>
      <c r="U4478" s="83">
        <v>111.66000000000001</v>
      </c>
      <c r="V4478" s="83">
        <v>0</v>
      </c>
      <c r="W4478" s="83">
        <v>0</v>
      </c>
      <c r="X4478" s="83">
        <v>1.8925752498745871</v>
      </c>
      <c r="Y4478">
        <v>0</v>
      </c>
      <c r="Z4478" s="83">
        <v>11.166</v>
      </c>
      <c r="AA4478" s="83">
        <v>13.058575249874586</v>
      </c>
    </row>
    <row r="4479" spans="1:27" x14ac:dyDescent="0.25">
      <c r="A4479" s="82" t="s">
        <v>1529</v>
      </c>
      <c r="B4479" s="82" t="s">
        <v>1529</v>
      </c>
      <c r="C4479" t="s">
        <v>3432</v>
      </c>
      <c r="D4479" s="82" t="s">
        <v>3433</v>
      </c>
      <c r="E4479" t="s">
        <v>3434</v>
      </c>
      <c r="F4479" s="82" t="s">
        <v>2745</v>
      </c>
      <c r="G4479" t="s">
        <v>2310</v>
      </c>
      <c r="H4479" s="82" t="s">
        <v>3007</v>
      </c>
      <c r="I4479" t="s">
        <v>59</v>
      </c>
      <c r="J4479" s="82" t="s">
        <v>193</v>
      </c>
      <c r="K4479" t="s">
        <v>64</v>
      </c>
      <c r="L4479" t="s">
        <v>65</v>
      </c>
      <c r="M4479" s="82" t="s">
        <v>499</v>
      </c>
      <c r="N4479" t="s">
        <v>500</v>
      </c>
      <c r="O4479" s="82" t="s">
        <v>501</v>
      </c>
      <c r="P4479" s="82" t="s">
        <v>2650</v>
      </c>
      <c r="Q4479" s="82" t="s">
        <v>2651</v>
      </c>
      <c r="R4479" t="s">
        <v>131</v>
      </c>
      <c r="S4479" s="83">
        <v>206.5</v>
      </c>
      <c r="T4479" s="83">
        <v>119.2</v>
      </c>
      <c r="U4479" s="83">
        <v>87.3</v>
      </c>
      <c r="V4479" s="83">
        <v>0</v>
      </c>
      <c r="W4479" s="83">
        <v>0</v>
      </c>
      <c r="X4479" s="83">
        <v>0.91817244519760199</v>
      </c>
      <c r="Y4479">
        <v>0</v>
      </c>
      <c r="Z4479" s="83">
        <v>8.73</v>
      </c>
      <c r="AA4479" s="83">
        <v>9.6481724451976021</v>
      </c>
    </row>
    <row r="4480" spans="1:27" x14ac:dyDescent="0.25">
      <c r="A4480" s="82" t="s">
        <v>1529</v>
      </c>
      <c r="B4480" s="82" t="s">
        <v>1529</v>
      </c>
      <c r="C4480" t="s">
        <v>3432</v>
      </c>
      <c r="D4480" s="82" t="s">
        <v>3433</v>
      </c>
      <c r="E4480" t="s">
        <v>3434</v>
      </c>
      <c r="F4480" s="82" t="s">
        <v>2745</v>
      </c>
      <c r="G4480" t="s">
        <v>2310</v>
      </c>
      <c r="H4480" s="82" t="s">
        <v>3007</v>
      </c>
      <c r="I4480" t="s">
        <v>59</v>
      </c>
      <c r="J4480" s="82" t="s">
        <v>193</v>
      </c>
      <c r="K4480" t="s">
        <v>64</v>
      </c>
      <c r="L4480" t="s">
        <v>65</v>
      </c>
      <c r="M4480" s="82" t="s">
        <v>499</v>
      </c>
      <c r="N4480" t="s">
        <v>500</v>
      </c>
      <c r="O4480" s="82" t="s">
        <v>501</v>
      </c>
      <c r="P4480" s="82" t="s">
        <v>2765</v>
      </c>
      <c r="Q4480" s="82" t="s">
        <v>2766</v>
      </c>
      <c r="R4480" t="s">
        <v>131</v>
      </c>
      <c r="S4480" s="83">
        <v>289.8</v>
      </c>
      <c r="T4480" s="83">
        <v>96.600000000000009</v>
      </c>
      <c r="U4480" s="83">
        <v>193.2</v>
      </c>
      <c r="V4480" s="83">
        <v>0</v>
      </c>
      <c r="W4480" s="83">
        <v>0</v>
      </c>
      <c r="X4480" s="83">
        <v>0.74408941448060706</v>
      </c>
      <c r="Y4480">
        <v>0</v>
      </c>
      <c r="Z4480" s="83">
        <v>19.32</v>
      </c>
      <c r="AA4480" s="83">
        <v>20.064089414480609</v>
      </c>
    </row>
    <row r="4481" spans="1:27" x14ac:dyDescent="0.25">
      <c r="A4481" s="82" t="s">
        <v>1529</v>
      </c>
      <c r="B4481" s="82" t="s">
        <v>1529</v>
      </c>
      <c r="C4481" t="s">
        <v>3432</v>
      </c>
      <c r="D4481" s="82" t="s">
        <v>3433</v>
      </c>
      <c r="E4481" t="s">
        <v>3434</v>
      </c>
      <c r="F4481" s="82" t="s">
        <v>2745</v>
      </c>
      <c r="G4481" t="s">
        <v>2310</v>
      </c>
      <c r="H4481" s="82" t="s">
        <v>3007</v>
      </c>
      <c r="I4481" t="s">
        <v>59</v>
      </c>
      <c r="J4481" s="82" t="s">
        <v>193</v>
      </c>
      <c r="K4481" t="s">
        <v>64</v>
      </c>
      <c r="L4481" t="s">
        <v>65</v>
      </c>
      <c r="M4481" s="82" t="s">
        <v>499</v>
      </c>
      <c r="N4481" t="s">
        <v>500</v>
      </c>
      <c r="O4481" s="82" t="s">
        <v>501</v>
      </c>
      <c r="P4481" s="82" t="s">
        <v>1524</v>
      </c>
      <c r="Q4481" s="82" t="s">
        <v>3686</v>
      </c>
      <c r="R4481" t="s">
        <v>131</v>
      </c>
      <c r="S4481" s="83">
        <v>70.28</v>
      </c>
      <c r="T4481" s="83">
        <v>20.28</v>
      </c>
      <c r="U4481" s="83">
        <v>50</v>
      </c>
      <c r="V4481" s="83">
        <v>0</v>
      </c>
      <c r="W4481" s="83">
        <v>0</v>
      </c>
      <c r="X4481" s="83">
        <v>0.15621256030710881</v>
      </c>
      <c r="Y4481">
        <v>0</v>
      </c>
      <c r="Z4481" s="83">
        <v>5</v>
      </c>
      <c r="AA4481" s="83">
        <v>5.1562125603071092</v>
      </c>
    </row>
    <row r="4482" spans="1:27" x14ac:dyDescent="0.25">
      <c r="A4482" s="82" t="s">
        <v>1529</v>
      </c>
      <c r="B4482" s="82" t="s">
        <v>1529</v>
      </c>
      <c r="C4482" t="s">
        <v>3432</v>
      </c>
      <c r="D4482" s="82" t="s">
        <v>3433</v>
      </c>
      <c r="E4482" t="s">
        <v>3434</v>
      </c>
      <c r="F4482" s="82" t="s">
        <v>2745</v>
      </c>
      <c r="G4482" t="s">
        <v>2310</v>
      </c>
      <c r="H4482" s="82" t="s">
        <v>3007</v>
      </c>
      <c r="I4482" t="s">
        <v>59</v>
      </c>
      <c r="J4482" s="82" t="s">
        <v>193</v>
      </c>
      <c r="K4482" t="s">
        <v>64</v>
      </c>
      <c r="L4482" t="s">
        <v>65</v>
      </c>
      <c r="M4482" s="82" t="s">
        <v>499</v>
      </c>
      <c r="N4482" t="s">
        <v>1047</v>
      </c>
      <c r="O4482" s="82" t="s">
        <v>1048</v>
      </c>
      <c r="P4482" s="82" t="s">
        <v>1198</v>
      </c>
      <c r="Q4482" s="82" t="s">
        <v>1199</v>
      </c>
      <c r="R4482" t="s">
        <v>131</v>
      </c>
      <c r="S4482" s="83">
        <v>139.38</v>
      </c>
      <c r="T4482" s="83">
        <v>0</v>
      </c>
      <c r="U4482" s="83">
        <v>139.38</v>
      </c>
      <c r="V4482" s="83">
        <v>0</v>
      </c>
      <c r="W4482" s="83">
        <v>0</v>
      </c>
      <c r="X4482" s="83">
        <v>0</v>
      </c>
      <c r="Y4482">
        <v>0</v>
      </c>
      <c r="Z4482" s="83">
        <v>13.938000000000001</v>
      </c>
      <c r="AA4482" s="83">
        <v>13.938000000000001</v>
      </c>
    </row>
    <row r="4483" spans="1:27" x14ac:dyDescent="0.25">
      <c r="A4483" s="82" t="s">
        <v>1529</v>
      </c>
      <c r="B4483" s="82" t="s">
        <v>1529</v>
      </c>
      <c r="C4483" t="s">
        <v>3432</v>
      </c>
      <c r="D4483" s="82" t="s">
        <v>3433</v>
      </c>
      <c r="E4483" t="s">
        <v>3434</v>
      </c>
      <c r="F4483" s="82" t="s">
        <v>2745</v>
      </c>
      <c r="G4483" t="s">
        <v>2310</v>
      </c>
      <c r="H4483" s="82" t="s">
        <v>3007</v>
      </c>
      <c r="I4483" t="s">
        <v>44</v>
      </c>
      <c r="J4483" s="82" t="s">
        <v>45</v>
      </c>
      <c r="K4483" t="s">
        <v>46</v>
      </c>
      <c r="L4483" t="s">
        <v>47</v>
      </c>
      <c r="M4483" s="82" t="s">
        <v>506</v>
      </c>
      <c r="N4483" t="s">
        <v>507</v>
      </c>
      <c r="O4483" s="82" t="s">
        <v>508</v>
      </c>
      <c r="P4483" s="82" t="s">
        <v>795</v>
      </c>
      <c r="Q4483" s="82" t="s">
        <v>796</v>
      </c>
      <c r="R4483" t="s">
        <v>131</v>
      </c>
      <c r="S4483" s="83">
        <v>10.8</v>
      </c>
      <c r="T4483" s="83">
        <v>10.8</v>
      </c>
      <c r="U4483" s="83">
        <v>0</v>
      </c>
      <c r="V4483" s="83">
        <v>0</v>
      </c>
      <c r="W4483" s="83">
        <v>0</v>
      </c>
      <c r="X4483" s="83">
        <v>8.3190120873608234E-2</v>
      </c>
      <c r="Y4483">
        <v>0</v>
      </c>
      <c r="Z4483" s="83">
        <v>0</v>
      </c>
      <c r="AA4483" s="83">
        <v>8.319012087360822E-2</v>
      </c>
    </row>
    <row r="4484" spans="1:27" x14ac:dyDescent="0.25">
      <c r="A4484" s="82" t="s">
        <v>1529</v>
      </c>
      <c r="B4484" s="82" t="s">
        <v>1529</v>
      </c>
      <c r="C4484" t="s">
        <v>3432</v>
      </c>
      <c r="D4484" s="82" t="s">
        <v>3433</v>
      </c>
      <c r="E4484" t="s">
        <v>3434</v>
      </c>
      <c r="F4484" s="82" t="s">
        <v>2745</v>
      </c>
      <c r="G4484" t="s">
        <v>2310</v>
      </c>
      <c r="H4484" s="82" t="s">
        <v>3007</v>
      </c>
      <c r="I4484" t="s">
        <v>44</v>
      </c>
      <c r="J4484" s="82" t="s">
        <v>45</v>
      </c>
      <c r="K4484" t="s">
        <v>46</v>
      </c>
      <c r="L4484" t="s">
        <v>47</v>
      </c>
      <c r="M4484" s="82" t="s">
        <v>506</v>
      </c>
      <c r="N4484" t="s">
        <v>507</v>
      </c>
      <c r="O4484" s="82" t="s">
        <v>508</v>
      </c>
      <c r="P4484" s="82" t="s">
        <v>768</v>
      </c>
      <c r="Q4484" s="82" t="s">
        <v>769</v>
      </c>
      <c r="R4484" t="s">
        <v>131</v>
      </c>
      <c r="S4484" s="83">
        <v>21</v>
      </c>
      <c r="T4484" s="83">
        <v>0</v>
      </c>
      <c r="U4484" s="83">
        <v>21</v>
      </c>
      <c r="V4484" s="83">
        <v>0</v>
      </c>
      <c r="W4484" s="83">
        <v>0</v>
      </c>
      <c r="X4484" s="83">
        <v>0</v>
      </c>
      <c r="Y4484">
        <v>0</v>
      </c>
      <c r="Z4484" s="83">
        <v>2.1</v>
      </c>
      <c r="AA4484" s="83">
        <v>2.1</v>
      </c>
    </row>
    <row r="4485" spans="1:27" x14ac:dyDescent="0.25">
      <c r="A4485" s="82" t="s">
        <v>1529</v>
      </c>
      <c r="B4485" s="82" t="s">
        <v>1529</v>
      </c>
      <c r="C4485" t="s">
        <v>3432</v>
      </c>
      <c r="D4485" s="82" t="s">
        <v>3433</v>
      </c>
      <c r="E4485" t="s">
        <v>3434</v>
      </c>
      <c r="F4485" s="82" t="s">
        <v>2745</v>
      </c>
      <c r="G4485" t="s">
        <v>2310</v>
      </c>
      <c r="H4485" s="82" t="s">
        <v>3007</v>
      </c>
      <c r="I4485" t="s">
        <v>44</v>
      </c>
      <c r="J4485" s="82" t="s">
        <v>45</v>
      </c>
      <c r="K4485" t="s">
        <v>46</v>
      </c>
      <c r="L4485" t="s">
        <v>47</v>
      </c>
      <c r="M4485" s="82" t="s">
        <v>506</v>
      </c>
      <c r="N4485" t="s">
        <v>507</v>
      </c>
      <c r="O4485" s="82" t="s">
        <v>508</v>
      </c>
      <c r="P4485" s="82" t="s">
        <v>772</v>
      </c>
      <c r="Q4485" s="82" t="s">
        <v>773</v>
      </c>
      <c r="R4485" t="s">
        <v>131</v>
      </c>
      <c r="S4485" s="83">
        <v>11.25</v>
      </c>
      <c r="T4485" s="83">
        <v>0</v>
      </c>
      <c r="U4485" s="83">
        <v>11.25</v>
      </c>
      <c r="V4485" s="83">
        <v>0</v>
      </c>
      <c r="W4485" s="83">
        <v>0</v>
      </c>
      <c r="X4485" s="83">
        <v>0</v>
      </c>
      <c r="Y4485">
        <v>0</v>
      </c>
      <c r="Z4485" s="83">
        <v>1.125</v>
      </c>
      <c r="AA4485" s="83">
        <v>1.125</v>
      </c>
    </row>
    <row r="4486" spans="1:27" x14ac:dyDescent="0.25">
      <c r="A4486" s="82" t="s">
        <v>1529</v>
      </c>
      <c r="B4486" s="82" t="s">
        <v>1529</v>
      </c>
      <c r="C4486" t="s">
        <v>3432</v>
      </c>
      <c r="D4486" s="82" t="s">
        <v>3433</v>
      </c>
      <c r="E4486" t="s">
        <v>3434</v>
      </c>
      <c r="F4486" s="82" t="s">
        <v>2745</v>
      </c>
      <c r="G4486" t="s">
        <v>2310</v>
      </c>
      <c r="H4486" s="82" t="s">
        <v>3007</v>
      </c>
      <c r="I4486" t="s">
        <v>44</v>
      </c>
      <c r="J4486" s="82" t="s">
        <v>45</v>
      </c>
      <c r="K4486" t="s">
        <v>46</v>
      </c>
      <c r="L4486" t="s">
        <v>47</v>
      </c>
      <c r="M4486" s="82" t="s">
        <v>506</v>
      </c>
      <c r="N4486" t="s">
        <v>507</v>
      </c>
      <c r="O4486" s="82" t="s">
        <v>508</v>
      </c>
      <c r="P4486" s="82" t="s">
        <v>758</v>
      </c>
      <c r="Q4486" s="82" t="s">
        <v>759</v>
      </c>
      <c r="R4486" t="s">
        <v>131</v>
      </c>
      <c r="S4486" s="83">
        <v>13</v>
      </c>
      <c r="T4486" s="83">
        <v>0</v>
      </c>
      <c r="U4486" s="83">
        <v>13</v>
      </c>
      <c r="V4486" s="83">
        <v>0</v>
      </c>
      <c r="W4486" s="83">
        <v>0</v>
      </c>
      <c r="X4486" s="83">
        <v>0</v>
      </c>
      <c r="Y4486">
        <v>0</v>
      </c>
      <c r="Z4486" s="83">
        <v>1.3</v>
      </c>
      <c r="AA4486" s="83">
        <v>1.3</v>
      </c>
    </row>
    <row r="4487" spans="1:27" x14ac:dyDescent="0.25">
      <c r="A4487" s="82" t="s">
        <v>1529</v>
      </c>
      <c r="B4487" s="82" t="s">
        <v>1529</v>
      </c>
      <c r="C4487" t="s">
        <v>3432</v>
      </c>
      <c r="D4487" s="82" t="s">
        <v>3433</v>
      </c>
      <c r="E4487" t="s">
        <v>3434</v>
      </c>
      <c r="F4487" s="82" t="s">
        <v>2745</v>
      </c>
      <c r="G4487" t="s">
        <v>2310</v>
      </c>
      <c r="H4487" s="82" t="s">
        <v>3007</v>
      </c>
      <c r="I4487" t="s">
        <v>44</v>
      </c>
      <c r="J4487" s="82" t="s">
        <v>45</v>
      </c>
      <c r="K4487" t="s">
        <v>46</v>
      </c>
      <c r="L4487" t="s">
        <v>47</v>
      </c>
      <c r="M4487" s="82" t="s">
        <v>320</v>
      </c>
      <c r="N4487" t="s">
        <v>800</v>
      </c>
      <c r="O4487" s="82" t="s">
        <v>1538</v>
      </c>
      <c r="P4487" s="82" t="s">
        <v>978</v>
      </c>
      <c r="Q4487" s="82" t="s">
        <v>979</v>
      </c>
      <c r="R4487" t="s">
        <v>131</v>
      </c>
      <c r="S4487" s="83">
        <v>15</v>
      </c>
      <c r="T4487" s="83">
        <v>0</v>
      </c>
      <c r="U4487" s="83">
        <v>15</v>
      </c>
      <c r="V4487" s="83">
        <v>0</v>
      </c>
      <c r="W4487" s="83">
        <v>0</v>
      </c>
      <c r="X4487" s="83">
        <v>0</v>
      </c>
      <c r="Y4487">
        <v>0</v>
      </c>
      <c r="Z4487" s="83">
        <v>1.5</v>
      </c>
      <c r="AA4487" s="83">
        <v>1.5</v>
      </c>
    </row>
    <row r="4488" spans="1:27" x14ac:dyDescent="0.25">
      <c r="A4488" s="82" t="s">
        <v>1529</v>
      </c>
      <c r="B4488" s="82" t="s">
        <v>1529</v>
      </c>
      <c r="C4488" t="s">
        <v>3432</v>
      </c>
      <c r="D4488" s="82" t="s">
        <v>3433</v>
      </c>
      <c r="E4488" t="s">
        <v>3434</v>
      </c>
      <c r="F4488" s="82" t="s">
        <v>2745</v>
      </c>
      <c r="G4488" t="s">
        <v>2310</v>
      </c>
      <c r="H4488" s="82" t="s">
        <v>3007</v>
      </c>
      <c r="I4488" t="s">
        <v>44</v>
      </c>
      <c r="J4488" s="82" t="s">
        <v>45</v>
      </c>
      <c r="K4488" t="s">
        <v>46</v>
      </c>
      <c r="L4488" t="s">
        <v>47</v>
      </c>
      <c r="M4488" s="82" t="s">
        <v>320</v>
      </c>
      <c r="N4488" t="s">
        <v>800</v>
      </c>
      <c r="O4488" s="82" t="s">
        <v>801</v>
      </c>
      <c r="P4488" s="82" t="s">
        <v>1211</v>
      </c>
      <c r="Q4488" s="82" t="s">
        <v>1085</v>
      </c>
      <c r="R4488" t="s">
        <v>131</v>
      </c>
      <c r="S4488" s="83">
        <v>192</v>
      </c>
      <c r="T4488" s="83">
        <v>0</v>
      </c>
      <c r="U4488" s="83">
        <v>192</v>
      </c>
      <c r="V4488" s="83">
        <v>0</v>
      </c>
      <c r="W4488" s="83">
        <v>0</v>
      </c>
      <c r="X4488" s="83">
        <v>0</v>
      </c>
      <c r="Y4488">
        <v>0</v>
      </c>
      <c r="Z4488" s="83">
        <v>19.2</v>
      </c>
      <c r="AA4488" s="83">
        <v>19.2</v>
      </c>
    </row>
    <row r="4489" spans="1:27" x14ac:dyDescent="0.25">
      <c r="A4489" s="82" t="s">
        <v>1529</v>
      </c>
      <c r="B4489" s="82" t="s">
        <v>1529</v>
      </c>
      <c r="C4489" t="s">
        <v>3432</v>
      </c>
      <c r="D4489" s="82" t="s">
        <v>3433</v>
      </c>
      <c r="E4489" t="s">
        <v>3434</v>
      </c>
      <c r="F4489" s="82" t="s">
        <v>2745</v>
      </c>
      <c r="G4489" t="s">
        <v>2310</v>
      </c>
      <c r="H4489" s="82" t="s">
        <v>3007</v>
      </c>
      <c r="I4489" t="s">
        <v>44</v>
      </c>
      <c r="J4489" s="82" t="s">
        <v>45</v>
      </c>
      <c r="K4489" t="s">
        <v>46</v>
      </c>
      <c r="L4489" t="s">
        <v>47</v>
      </c>
      <c r="M4489" s="82" t="s">
        <v>320</v>
      </c>
      <c r="N4489" t="s">
        <v>800</v>
      </c>
      <c r="O4489" s="82" t="s">
        <v>801</v>
      </c>
      <c r="P4489" s="82" t="s">
        <v>2104</v>
      </c>
      <c r="Q4489" s="82" t="s">
        <v>2105</v>
      </c>
      <c r="R4489" t="s">
        <v>131</v>
      </c>
      <c r="S4489" s="83">
        <v>30</v>
      </c>
      <c r="T4489" s="83">
        <v>0</v>
      </c>
      <c r="U4489" s="83">
        <v>30</v>
      </c>
      <c r="V4489" s="83">
        <v>0</v>
      </c>
      <c r="W4489" s="83">
        <v>0</v>
      </c>
      <c r="X4489" s="83">
        <v>0</v>
      </c>
      <c r="Y4489">
        <v>0</v>
      </c>
      <c r="Z4489" s="83">
        <v>3</v>
      </c>
      <c r="AA4489" s="83">
        <v>3</v>
      </c>
    </row>
    <row r="4490" spans="1:27" x14ac:dyDescent="0.25">
      <c r="A4490" s="82" t="s">
        <v>1529</v>
      </c>
      <c r="B4490" s="82" t="s">
        <v>1529</v>
      </c>
      <c r="C4490" t="s">
        <v>3432</v>
      </c>
      <c r="D4490" s="82" t="s">
        <v>3433</v>
      </c>
      <c r="E4490" t="s">
        <v>3434</v>
      </c>
      <c r="F4490" s="82" t="s">
        <v>2745</v>
      </c>
      <c r="G4490" t="s">
        <v>2310</v>
      </c>
      <c r="H4490" s="82" t="s">
        <v>3007</v>
      </c>
      <c r="I4490" t="s">
        <v>44</v>
      </c>
      <c r="J4490" s="82" t="s">
        <v>45</v>
      </c>
      <c r="K4490" t="s">
        <v>57</v>
      </c>
      <c r="L4490" t="s">
        <v>58</v>
      </c>
      <c r="M4490" s="82" t="s">
        <v>712</v>
      </c>
      <c r="N4490" t="s">
        <v>713</v>
      </c>
      <c r="O4490" s="82" t="s">
        <v>714</v>
      </c>
      <c r="P4490" s="82" t="s">
        <v>1090</v>
      </c>
      <c r="Q4490" s="82" t="s">
        <v>1091</v>
      </c>
      <c r="R4490" t="s">
        <v>131</v>
      </c>
      <c r="S4490" s="83">
        <v>0</v>
      </c>
      <c r="T4490" s="83">
        <v>56</v>
      </c>
      <c r="U4490" s="83">
        <v>-56</v>
      </c>
      <c r="V4490" s="83">
        <v>0</v>
      </c>
      <c r="W4490" s="83">
        <v>0</v>
      </c>
      <c r="X4490" s="83">
        <v>0.43135618230759826</v>
      </c>
      <c r="Y4490">
        <v>0</v>
      </c>
      <c r="Z4490" s="83">
        <v>-5.6000000000000005</v>
      </c>
      <c r="AA4490" s="83">
        <v>-5.1686438176924021</v>
      </c>
    </row>
    <row r="4491" spans="1:27" x14ac:dyDescent="0.25">
      <c r="A4491" s="82" t="s">
        <v>1529</v>
      </c>
      <c r="B4491" s="82" t="s">
        <v>1529</v>
      </c>
      <c r="C4491" t="s">
        <v>3432</v>
      </c>
      <c r="D4491" s="82" t="s">
        <v>3433</v>
      </c>
      <c r="E4491" t="s">
        <v>3434</v>
      </c>
      <c r="F4491" s="82" t="s">
        <v>2745</v>
      </c>
      <c r="G4491" t="s">
        <v>2310</v>
      </c>
      <c r="H4491" s="82" t="s">
        <v>3007</v>
      </c>
      <c r="I4491" t="s">
        <v>44</v>
      </c>
      <c r="J4491" s="82" t="s">
        <v>45</v>
      </c>
      <c r="K4491" t="s">
        <v>57</v>
      </c>
      <c r="L4491" t="s">
        <v>58</v>
      </c>
      <c r="M4491" s="82" t="s">
        <v>712</v>
      </c>
      <c r="N4491" t="s">
        <v>713</v>
      </c>
      <c r="O4491" s="82" t="s">
        <v>714</v>
      </c>
      <c r="P4491" s="82" t="s">
        <v>808</v>
      </c>
      <c r="Q4491" s="82" t="s">
        <v>809</v>
      </c>
      <c r="R4491" t="s">
        <v>131</v>
      </c>
      <c r="S4491" s="83">
        <v>0</v>
      </c>
      <c r="T4491" s="83">
        <v>52.75</v>
      </c>
      <c r="U4491" s="83">
        <v>-52.75</v>
      </c>
      <c r="V4491" s="83">
        <v>0</v>
      </c>
      <c r="W4491" s="83">
        <v>0</v>
      </c>
      <c r="X4491" s="83">
        <v>0.40632211815581798</v>
      </c>
      <c r="Y4491">
        <v>0</v>
      </c>
      <c r="Z4491" s="83">
        <v>-5.2750000000000004</v>
      </c>
      <c r="AA4491" s="83">
        <v>-4.8686778818441825</v>
      </c>
    </row>
    <row r="4492" spans="1:27" x14ac:dyDescent="0.25">
      <c r="A4492" s="82" t="s">
        <v>1529</v>
      </c>
      <c r="B4492" s="82" t="s">
        <v>1529</v>
      </c>
      <c r="C4492" t="s">
        <v>3432</v>
      </c>
      <c r="D4492" s="82" t="s">
        <v>3433</v>
      </c>
      <c r="E4492" t="s">
        <v>3434</v>
      </c>
      <c r="F4492" s="82" t="s">
        <v>2745</v>
      </c>
      <c r="G4492" t="s">
        <v>2310</v>
      </c>
      <c r="H4492" s="82" t="s">
        <v>3007</v>
      </c>
      <c r="I4492" t="s">
        <v>44</v>
      </c>
      <c r="J4492" s="82" t="s">
        <v>45</v>
      </c>
      <c r="K4492" t="s">
        <v>57</v>
      </c>
      <c r="L4492" t="s">
        <v>58</v>
      </c>
      <c r="M4492" s="82" t="s">
        <v>712</v>
      </c>
      <c r="N4492" t="s">
        <v>713</v>
      </c>
      <c r="O4492" s="82" t="s">
        <v>714</v>
      </c>
      <c r="P4492" s="82" t="s">
        <v>962</v>
      </c>
      <c r="Q4492" s="82" t="s">
        <v>963</v>
      </c>
      <c r="R4492" t="s">
        <v>131</v>
      </c>
      <c r="S4492" s="83">
        <v>51.5</v>
      </c>
      <c r="T4492" s="83">
        <v>50.5</v>
      </c>
      <c r="U4492" s="83">
        <v>1</v>
      </c>
      <c r="V4492" s="83">
        <v>0</v>
      </c>
      <c r="W4492" s="83">
        <v>0</v>
      </c>
      <c r="X4492" s="83">
        <v>0.38899084297381625</v>
      </c>
      <c r="Y4492">
        <v>0</v>
      </c>
      <c r="Z4492" s="83">
        <v>9.9999999999999645E-2</v>
      </c>
      <c r="AA4492" s="83">
        <v>0.48899084297381634</v>
      </c>
    </row>
    <row r="4493" spans="1:27" x14ac:dyDescent="0.25">
      <c r="A4493" s="82" t="s">
        <v>1529</v>
      </c>
      <c r="B4493" s="82" t="s">
        <v>1529</v>
      </c>
      <c r="C4493" t="s">
        <v>3435</v>
      </c>
      <c r="D4493" s="82" t="s">
        <v>3436</v>
      </c>
      <c r="E4493" t="s">
        <v>3437</v>
      </c>
      <c r="F4493" s="82" t="s">
        <v>3438</v>
      </c>
      <c r="G4493" t="s">
        <v>2310</v>
      </c>
      <c r="H4493" s="82" t="s">
        <v>3439</v>
      </c>
      <c r="I4493" t="s">
        <v>44</v>
      </c>
      <c r="J4493" s="82" t="s">
        <v>45</v>
      </c>
      <c r="K4493" t="s">
        <v>46</v>
      </c>
      <c r="L4493" t="s">
        <v>47</v>
      </c>
      <c r="M4493" s="82" t="s">
        <v>506</v>
      </c>
      <c r="N4493" t="s">
        <v>507</v>
      </c>
      <c r="O4493" s="82" t="s">
        <v>508</v>
      </c>
      <c r="P4493" s="82" t="s">
        <v>758</v>
      </c>
      <c r="Q4493" s="82" t="s">
        <v>759</v>
      </c>
      <c r="R4493" t="s">
        <v>131</v>
      </c>
      <c r="S4493" s="83">
        <v>0</v>
      </c>
      <c r="T4493" s="83">
        <v>534.6</v>
      </c>
      <c r="U4493" s="83">
        <v>-534.6</v>
      </c>
      <c r="V4493" s="83">
        <v>0</v>
      </c>
      <c r="W4493" s="83">
        <v>0</v>
      </c>
      <c r="X4493" s="83">
        <v>4.1179109832436076</v>
      </c>
      <c r="Y4493">
        <v>0</v>
      </c>
      <c r="Z4493" s="83">
        <v>-53.460000000000008</v>
      </c>
      <c r="AA4493" s="83">
        <v>-49.342089016756404</v>
      </c>
    </row>
    <row r="4494" spans="1:27" x14ac:dyDescent="0.25">
      <c r="A4494" s="82" t="s">
        <v>1529</v>
      </c>
      <c r="B4494" s="82" t="s">
        <v>1529</v>
      </c>
      <c r="C4494" t="s">
        <v>3440</v>
      </c>
      <c r="D4494" s="82" t="s">
        <v>3441</v>
      </c>
      <c r="E4494" t="s">
        <v>3365</v>
      </c>
      <c r="F4494" s="82" t="s">
        <v>2745</v>
      </c>
      <c r="G4494" t="s">
        <v>2310</v>
      </c>
      <c r="H4494" s="82" t="s">
        <v>3065</v>
      </c>
      <c r="I4494" t="s">
        <v>44</v>
      </c>
      <c r="J4494" s="82" t="s">
        <v>45</v>
      </c>
      <c r="K4494" t="s">
        <v>46</v>
      </c>
      <c r="L4494" t="s">
        <v>47</v>
      </c>
      <c r="M4494" s="82" t="s">
        <v>506</v>
      </c>
      <c r="N4494" t="s">
        <v>507</v>
      </c>
      <c r="O4494" s="82" t="s">
        <v>508</v>
      </c>
      <c r="P4494" s="82" t="s">
        <v>853</v>
      </c>
      <c r="Q4494" s="82" t="s">
        <v>854</v>
      </c>
      <c r="R4494" t="s">
        <v>131</v>
      </c>
      <c r="S4494" s="83">
        <v>0</v>
      </c>
      <c r="T4494" s="83">
        <v>616.00000000000011</v>
      </c>
      <c r="U4494" s="83">
        <v>-616.00000000000011</v>
      </c>
      <c r="V4494" s="83">
        <v>0</v>
      </c>
      <c r="W4494" s="83">
        <v>0</v>
      </c>
      <c r="X4494" s="83">
        <v>4.7449180053835818</v>
      </c>
      <c r="Y4494">
        <v>0</v>
      </c>
      <c r="Z4494" s="83">
        <v>-61.600000000000016</v>
      </c>
      <c r="AA4494" s="83">
        <v>-56.855081994616434</v>
      </c>
    </row>
    <row r="4495" spans="1:27" x14ac:dyDescent="0.25">
      <c r="A4495" s="82" t="s">
        <v>1529</v>
      </c>
      <c r="B4495" s="82" t="s">
        <v>1529</v>
      </c>
      <c r="C4495" t="s">
        <v>3440</v>
      </c>
      <c r="D4495" s="82" t="s">
        <v>3441</v>
      </c>
      <c r="E4495" t="s">
        <v>3365</v>
      </c>
      <c r="F4495" s="82" t="s">
        <v>2745</v>
      </c>
      <c r="G4495" t="s">
        <v>2310</v>
      </c>
      <c r="H4495" s="82" t="s">
        <v>3065</v>
      </c>
      <c r="I4495" t="s">
        <v>44</v>
      </c>
      <c r="J4495" s="82" t="s">
        <v>45</v>
      </c>
      <c r="K4495" t="s">
        <v>46</v>
      </c>
      <c r="L4495" t="s">
        <v>47</v>
      </c>
      <c r="M4495" s="82" t="s">
        <v>506</v>
      </c>
      <c r="N4495" t="s">
        <v>507</v>
      </c>
      <c r="O4495" s="82" t="s">
        <v>508</v>
      </c>
      <c r="P4495" s="82" t="s">
        <v>768</v>
      </c>
      <c r="Q4495" s="82" t="s">
        <v>769</v>
      </c>
      <c r="R4495" t="s">
        <v>131</v>
      </c>
      <c r="S4495" s="83">
        <v>295.48</v>
      </c>
      <c r="T4495" s="83">
        <v>378</v>
      </c>
      <c r="U4495" s="83">
        <v>-82.52000000000001</v>
      </c>
      <c r="V4495" s="83">
        <v>0</v>
      </c>
      <c r="W4495" s="83">
        <v>0</v>
      </c>
      <c r="X4495" s="83">
        <v>2.9116542305762882</v>
      </c>
      <c r="Y4495">
        <v>0</v>
      </c>
      <c r="Z4495" s="83">
        <v>-8.2520000000000024</v>
      </c>
      <c r="AA4495" s="83">
        <v>-5.3403457694237124</v>
      </c>
    </row>
    <row r="4496" spans="1:27" x14ac:dyDescent="0.25">
      <c r="A4496" s="82" t="s">
        <v>1529</v>
      </c>
      <c r="B4496" s="82" t="s">
        <v>1529</v>
      </c>
      <c r="C4496" t="s">
        <v>3440</v>
      </c>
      <c r="D4496" s="82" t="s">
        <v>3441</v>
      </c>
      <c r="E4496" t="s">
        <v>3365</v>
      </c>
      <c r="F4496" s="82" t="s">
        <v>2745</v>
      </c>
      <c r="G4496" t="s">
        <v>2310</v>
      </c>
      <c r="H4496" s="82" t="s">
        <v>3065</v>
      </c>
      <c r="I4496" t="s">
        <v>44</v>
      </c>
      <c r="J4496" s="82" t="s">
        <v>45</v>
      </c>
      <c r="K4496" t="s">
        <v>46</v>
      </c>
      <c r="L4496" t="s">
        <v>47</v>
      </c>
      <c r="M4496" s="82" t="s">
        <v>506</v>
      </c>
      <c r="N4496" t="s">
        <v>507</v>
      </c>
      <c r="O4496" s="82" t="s">
        <v>508</v>
      </c>
      <c r="P4496" s="82" t="s">
        <v>772</v>
      </c>
      <c r="Q4496" s="82" t="s">
        <v>773</v>
      </c>
      <c r="R4496" t="s">
        <v>131</v>
      </c>
      <c r="S4496" s="83">
        <v>1660.8</v>
      </c>
      <c r="T4496" s="83">
        <v>945</v>
      </c>
      <c r="U4496" s="83">
        <v>715.8</v>
      </c>
      <c r="V4496" s="83">
        <v>0</v>
      </c>
      <c r="W4496" s="83">
        <v>0</v>
      </c>
      <c r="X4496" s="83">
        <v>7.2791355764407202</v>
      </c>
      <c r="Y4496">
        <v>0</v>
      </c>
      <c r="Z4496" s="83">
        <v>71.58</v>
      </c>
      <c r="AA4496" s="83">
        <v>78.859135576440721</v>
      </c>
    </row>
    <row r="4497" spans="1:27" x14ac:dyDescent="0.25">
      <c r="A4497" s="82" t="s">
        <v>1529</v>
      </c>
      <c r="B4497" s="82" t="s">
        <v>1529</v>
      </c>
      <c r="C4497" t="s">
        <v>3440</v>
      </c>
      <c r="D4497" s="82" t="s">
        <v>3441</v>
      </c>
      <c r="E4497" t="s">
        <v>3365</v>
      </c>
      <c r="F4497" s="82" t="s">
        <v>2745</v>
      </c>
      <c r="G4497" t="s">
        <v>2310</v>
      </c>
      <c r="H4497" s="82" t="s">
        <v>3065</v>
      </c>
      <c r="I4497" t="s">
        <v>44</v>
      </c>
      <c r="J4497" s="82" t="s">
        <v>45</v>
      </c>
      <c r="K4497" t="s">
        <v>46</v>
      </c>
      <c r="L4497" t="s">
        <v>47</v>
      </c>
      <c r="M4497" s="82" t="s">
        <v>506</v>
      </c>
      <c r="N4497" t="s">
        <v>507</v>
      </c>
      <c r="O4497" s="82" t="s">
        <v>508</v>
      </c>
      <c r="P4497" s="82" t="s">
        <v>760</v>
      </c>
      <c r="Q4497" s="82" t="s">
        <v>761</v>
      </c>
      <c r="R4497" t="s">
        <v>131</v>
      </c>
      <c r="S4497" s="83">
        <v>315</v>
      </c>
      <c r="T4497" s="83">
        <v>255</v>
      </c>
      <c r="U4497" s="83">
        <v>60</v>
      </c>
      <c r="V4497" s="83">
        <v>0</v>
      </c>
      <c r="W4497" s="83">
        <v>0</v>
      </c>
      <c r="X4497" s="83">
        <v>1.9642111872935275</v>
      </c>
      <c r="Y4497">
        <v>0</v>
      </c>
      <c r="Z4497" s="83">
        <v>6.0000000000000036</v>
      </c>
      <c r="AA4497" s="83">
        <v>7.9642111872935324</v>
      </c>
    </row>
    <row r="4498" spans="1:27" x14ac:dyDescent="0.25">
      <c r="A4498" s="82" t="s">
        <v>1529</v>
      </c>
      <c r="B4498" s="82" t="s">
        <v>1529</v>
      </c>
      <c r="C4498" t="s">
        <v>3440</v>
      </c>
      <c r="D4498" s="82" t="s">
        <v>3441</v>
      </c>
      <c r="E4498" t="s">
        <v>3365</v>
      </c>
      <c r="F4498" s="82" t="s">
        <v>2745</v>
      </c>
      <c r="G4498" t="s">
        <v>2310</v>
      </c>
      <c r="H4498" s="82" t="s">
        <v>3065</v>
      </c>
      <c r="I4498" t="s">
        <v>44</v>
      </c>
      <c r="J4498" s="82" t="s">
        <v>45</v>
      </c>
      <c r="K4498" t="s">
        <v>46</v>
      </c>
      <c r="L4498" t="s">
        <v>47</v>
      </c>
      <c r="M4498" s="82" t="s">
        <v>506</v>
      </c>
      <c r="N4498" t="s">
        <v>507</v>
      </c>
      <c r="O4498" s="82" t="s">
        <v>508</v>
      </c>
      <c r="P4498" s="82" t="s">
        <v>774</v>
      </c>
      <c r="Q4498" s="82" t="s">
        <v>775</v>
      </c>
      <c r="R4498" t="s">
        <v>131</v>
      </c>
      <c r="S4498" s="83">
        <v>3267.2</v>
      </c>
      <c r="T4498" s="83">
        <v>2752</v>
      </c>
      <c r="U4498" s="83">
        <v>515.20000000000005</v>
      </c>
      <c r="V4498" s="83">
        <v>0</v>
      </c>
      <c r="W4498" s="83">
        <v>0</v>
      </c>
      <c r="X4498" s="83">
        <v>21.198075244830545</v>
      </c>
      <c r="Y4498">
        <v>0</v>
      </c>
      <c r="Z4498" s="83">
        <v>51.520000000000024</v>
      </c>
      <c r="AA4498" s="83">
        <v>72.718075244830558</v>
      </c>
    </row>
    <row r="4499" spans="1:27" x14ac:dyDescent="0.25">
      <c r="A4499" s="82" t="s">
        <v>1529</v>
      </c>
      <c r="B4499" s="82" t="s">
        <v>1529</v>
      </c>
      <c r="C4499" t="s">
        <v>3440</v>
      </c>
      <c r="D4499" s="82" t="s">
        <v>3441</v>
      </c>
      <c r="E4499" t="s">
        <v>3365</v>
      </c>
      <c r="F4499" s="82" t="s">
        <v>2745</v>
      </c>
      <c r="G4499" t="s">
        <v>2310</v>
      </c>
      <c r="H4499" s="82" t="s">
        <v>3065</v>
      </c>
      <c r="I4499" t="s">
        <v>44</v>
      </c>
      <c r="J4499" s="82" t="s">
        <v>45</v>
      </c>
      <c r="K4499" t="s">
        <v>46</v>
      </c>
      <c r="L4499" t="s">
        <v>47</v>
      </c>
      <c r="M4499" s="82" t="s">
        <v>506</v>
      </c>
      <c r="N4499" t="s">
        <v>507</v>
      </c>
      <c r="O4499" s="82" t="s">
        <v>508</v>
      </c>
      <c r="P4499" s="82" t="s">
        <v>758</v>
      </c>
      <c r="Q4499" s="82" t="s">
        <v>759</v>
      </c>
      <c r="R4499" t="s">
        <v>131</v>
      </c>
      <c r="S4499" s="83">
        <v>105.84</v>
      </c>
      <c r="T4499" s="83">
        <v>208</v>
      </c>
      <c r="U4499" s="83">
        <v>-102.16</v>
      </c>
      <c r="V4499" s="83">
        <v>0</v>
      </c>
      <c r="W4499" s="83">
        <v>0</v>
      </c>
      <c r="X4499" s="83">
        <v>1.6021801057139364</v>
      </c>
      <c r="Y4499">
        <v>0</v>
      </c>
      <c r="Z4499" s="83">
        <v>-10.216000000000001</v>
      </c>
      <c r="AA4499" s="83">
        <v>-8.6138198942860633</v>
      </c>
    </row>
    <row r="4500" spans="1:27" x14ac:dyDescent="0.25">
      <c r="A4500" s="82" t="s">
        <v>1529</v>
      </c>
      <c r="B4500" s="82" t="s">
        <v>1529</v>
      </c>
      <c r="C4500" t="s">
        <v>3440</v>
      </c>
      <c r="D4500" s="82" t="s">
        <v>3441</v>
      </c>
      <c r="E4500" t="s">
        <v>3365</v>
      </c>
      <c r="F4500" s="82" t="s">
        <v>2745</v>
      </c>
      <c r="G4500" t="s">
        <v>2310</v>
      </c>
      <c r="H4500" s="82" t="s">
        <v>3065</v>
      </c>
      <c r="I4500" t="s">
        <v>44</v>
      </c>
      <c r="J4500" s="82" t="s">
        <v>45</v>
      </c>
      <c r="K4500" t="s">
        <v>46</v>
      </c>
      <c r="L4500" t="s">
        <v>47</v>
      </c>
      <c r="M4500" s="82" t="s">
        <v>506</v>
      </c>
      <c r="N4500" t="s">
        <v>507</v>
      </c>
      <c r="O4500" s="82" t="s">
        <v>508</v>
      </c>
      <c r="P4500" s="82" t="s">
        <v>1424</v>
      </c>
      <c r="Q4500" s="82" t="s">
        <v>759</v>
      </c>
      <c r="R4500" t="s">
        <v>131</v>
      </c>
      <c r="S4500" s="83">
        <v>0</v>
      </c>
      <c r="T4500" s="83">
        <v>52</v>
      </c>
      <c r="U4500" s="83">
        <v>-52</v>
      </c>
      <c r="V4500" s="83">
        <v>0</v>
      </c>
      <c r="W4500" s="83">
        <v>0</v>
      </c>
      <c r="X4500" s="83">
        <v>0.40054502642848411</v>
      </c>
      <c r="Y4500">
        <v>0</v>
      </c>
      <c r="Z4500" s="83">
        <v>-5.2</v>
      </c>
      <c r="AA4500" s="83">
        <v>-4.7994549735715157</v>
      </c>
    </row>
    <row r="4501" spans="1:27" x14ac:dyDescent="0.25">
      <c r="A4501" s="82" t="s">
        <v>1529</v>
      </c>
      <c r="B4501" s="82" t="s">
        <v>1529</v>
      </c>
      <c r="C4501" t="s">
        <v>3440</v>
      </c>
      <c r="D4501" s="82" t="s">
        <v>3441</v>
      </c>
      <c r="E4501" t="s">
        <v>3365</v>
      </c>
      <c r="F4501" s="82" t="s">
        <v>2745</v>
      </c>
      <c r="G4501" t="s">
        <v>2310</v>
      </c>
      <c r="H4501" s="82" t="s">
        <v>3065</v>
      </c>
      <c r="I4501" t="s">
        <v>44</v>
      </c>
      <c r="J4501" s="82" t="s">
        <v>45</v>
      </c>
      <c r="K4501" t="s">
        <v>46</v>
      </c>
      <c r="L4501" t="s">
        <v>47</v>
      </c>
      <c r="M4501" s="82" t="s">
        <v>506</v>
      </c>
      <c r="N4501" t="s">
        <v>762</v>
      </c>
      <c r="O4501" s="82" t="s">
        <v>797</v>
      </c>
      <c r="P4501" s="82" t="s">
        <v>876</v>
      </c>
      <c r="Q4501" s="82" t="s">
        <v>877</v>
      </c>
      <c r="R4501" t="s">
        <v>131</v>
      </c>
      <c r="S4501" s="83">
        <v>3873.4</v>
      </c>
      <c r="T4501" s="83">
        <v>3960</v>
      </c>
      <c r="U4501" s="83">
        <v>-86.600000000000023</v>
      </c>
      <c r="V4501" s="83">
        <v>0</v>
      </c>
      <c r="W4501" s="83">
        <v>0</v>
      </c>
      <c r="X4501" s="83">
        <v>30.503044320323017</v>
      </c>
      <c r="Y4501">
        <v>0</v>
      </c>
      <c r="Z4501" s="83">
        <v>-8.6599999999999966</v>
      </c>
      <c r="AA4501" s="83">
        <v>21.843044320323003</v>
      </c>
    </row>
    <row r="4502" spans="1:27" x14ac:dyDescent="0.25">
      <c r="A4502" s="82" t="s">
        <v>1529</v>
      </c>
      <c r="B4502" s="82" t="s">
        <v>1529</v>
      </c>
      <c r="C4502" t="s">
        <v>3440</v>
      </c>
      <c r="D4502" s="82" t="s">
        <v>3441</v>
      </c>
      <c r="E4502" t="s">
        <v>3365</v>
      </c>
      <c r="F4502" s="82" t="s">
        <v>2745</v>
      </c>
      <c r="G4502" t="s">
        <v>2310</v>
      </c>
      <c r="H4502" s="82" t="s">
        <v>3065</v>
      </c>
      <c r="I4502" t="s">
        <v>44</v>
      </c>
      <c r="J4502" s="82" t="s">
        <v>45</v>
      </c>
      <c r="K4502" t="s">
        <v>46</v>
      </c>
      <c r="L4502" t="s">
        <v>47</v>
      </c>
      <c r="M4502" s="82" t="s">
        <v>320</v>
      </c>
      <c r="N4502" t="s">
        <v>321</v>
      </c>
      <c r="O4502" s="82" t="s">
        <v>326</v>
      </c>
      <c r="P4502" s="82" t="s">
        <v>327</v>
      </c>
      <c r="Q4502" s="82" t="s">
        <v>328</v>
      </c>
      <c r="R4502" t="s">
        <v>131</v>
      </c>
      <c r="S4502" s="83">
        <v>26.5</v>
      </c>
      <c r="T4502" s="83">
        <v>0</v>
      </c>
      <c r="U4502" s="83">
        <v>26.5</v>
      </c>
      <c r="V4502" s="83">
        <v>0</v>
      </c>
      <c r="W4502" s="83">
        <v>0</v>
      </c>
      <c r="X4502" s="83">
        <v>0</v>
      </c>
      <c r="Y4502">
        <v>0</v>
      </c>
      <c r="Z4502" s="83">
        <v>2.6500000000000004</v>
      </c>
      <c r="AA4502" s="83">
        <v>2.6500000000000004</v>
      </c>
    </row>
    <row r="4503" spans="1:27" x14ac:dyDescent="0.25">
      <c r="A4503" s="82" t="s">
        <v>1529</v>
      </c>
      <c r="B4503" s="82" t="s">
        <v>1529</v>
      </c>
      <c r="C4503" t="s">
        <v>3440</v>
      </c>
      <c r="D4503" s="82" t="s">
        <v>3441</v>
      </c>
      <c r="E4503" t="s">
        <v>3365</v>
      </c>
      <c r="F4503" s="82" t="s">
        <v>2745</v>
      </c>
      <c r="G4503" t="s">
        <v>2310</v>
      </c>
      <c r="H4503" s="82" t="s">
        <v>3065</v>
      </c>
      <c r="I4503" t="s">
        <v>44</v>
      </c>
      <c r="J4503" s="82" t="s">
        <v>45</v>
      </c>
      <c r="K4503" t="s">
        <v>46</v>
      </c>
      <c r="L4503" t="s">
        <v>47</v>
      </c>
      <c r="M4503" s="82" t="s">
        <v>320</v>
      </c>
      <c r="N4503" t="s">
        <v>1074</v>
      </c>
      <c r="O4503" s="82" t="s">
        <v>1208</v>
      </c>
      <c r="P4503" s="82" t="s">
        <v>2572</v>
      </c>
      <c r="Q4503" s="82" t="s">
        <v>2573</v>
      </c>
      <c r="R4503" t="s">
        <v>131</v>
      </c>
      <c r="S4503" s="83">
        <v>0</v>
      </c>
      <c r="T4503" s="83">
        <v>279</v>
      </c>
      <c r="U4503" s="83">
        <v>-279</v>
      </c>
      <c r="V4503" s="83">
        <v>0</v>
      </c>
      <c r="W4503" s="83">
        <v>0</v>
      </c>
      <c r="X4503" s="83">
        <v>2.1490781225682123</v>
      </c>
      <c r="Y4503">
        <v>0</v>
      </c>
      <c r="Z4503" s="83">
        <v>-27.900000000000002</v>
      </c>
      <c r="AA4503" s="83">
        <v>-25.750921877431789</v>
      </c>
    </row>
    <row r="4504" spans="1:27" x14ac:dyDescent="0.25">
      <c r="A4504" s="82" t="s">
        <v>1529</v>
      </c>
      <c r="B4504" s="82" t="s">
        <v>1529</v>
      </c>
      <c r="C4504" t="s">
        <v>3440</v>
      </c>
      <c r="D4504" s="82" t="s">
        <v>3441</v>
      </c>
      <c r="E4504" t="s">
        <v>3365</v>
      </c>
      <c r="F4504" s="82" t="s">
        <v>2745</v>
      </c>
      <c r="G4504" t="s">
        <v>2310</v>
      </c>
      <c r="H4504" s="82" t="s">
        <v>3065</v>
      </c>
      <c r="I4504" t="s">
        <v>44</v>
      </c>
      <c r="J4504" s="82" t="s">
        <v>45</v>
      </c>
      <c r="K4504" t="s">
        <v>46</v>
      </c>
      <c r="L4504" t="s">
        <v>47</v>
      </c>
      <c r="M4504" s="82" t="s">
        <v>320</v>
      </c>
      <c r="N4504" t="s">
        <v>800</v>
      </c>
      <c r="O4504" s="82" t="s">
        <v>1538</v>
      </c>
      <c r="P4504" s="82" t="s">
        <v>978</v>
      </c>
      <c r="Q4504" s="82" t="s">
        <v>979</v>
      </c>
      <c r="R4504" t="s">
        <v>131</v>
      </c>
      <c r="S4504" s="83">
        <v>360</v>
      </c>
      <c r="T4504" s="83">
        <v>1080</v>
      </c>
      <c r="U4504" s="83">
        <v>-720</v>
      </c>
      <c r="V4504" s="83">
        <v>0</v>
      </c>
      <c r="W4504" s="83">
        <v>0</v>
      </c>
      <c r="X4504" s="83">
        <v>8.3190120873608233</v>
      </c>
      <c r="Y4504">
        <v>0</v>
      </c>
      <c r="Z4504" s="83">
        <v>-72</v>
      </c>
      <c r="AA4504" s="83">
        <v>-63.680987912639182</v>
      </c>
    </row>
    <row r="4505" spans="1:27" x14ac:dyDescent="0.25">
      <c r="A4505" s="82" t="s">
        <v>1529</v>
      </c>
      <c r="B4505" s="82" t="s">
        <v>1529</v>
      </c>
      <c r="C4505" t="s">
        <v>3440</v>
      </c>
      <c r="D4505" s="82" t="s">
        <v>3441</v>
      </c>
      <c r="E4505" t="s">
        <v>3365</v>
      </c>
      <c r="F4505" s="82" t="s">
        <v>2745</v>
      </c>
      <c r="G4505" t="s">
        <v>2310</v>
      </c>
      <c r="H4505" s="82" t="s">
        <v>3065</v>
      </c>
      <c r="I4505" t="s">
        <v>44</v>
      </c>
      <c r="J4505" s="82" t="s">
        <v>45</v>
      </c>
      <c r="K4505" t="s">
        <v>46</v>
      </c>
      <c r="L4505" t="s">
        <v>47</v>
      </c>
      <c r="M4505" s="82" t="s">
        <v>320</v>
      </c>
      <c r="N4505" t="s">
        <v>800</v>
      </c>
      <c r="O4505" s="82" t="s">
        <v>1538</v>
      </c>
      <c r="P4505" s="82" t="s">
        <v>2550</v>
      </c>
      <c r="Q4505" s="82" t="s">
        <v>979</v>
      </c>
      <c r="R4505" t="s">
        <v>131</v>
      </c>
      <c r="S4505" s="83">
        <v>0</v>
      </c>
      <c r="T4505" s="83">
        <v>180</v>
      </c>
      <c r="U4505" s="83">
        <v>-180</v>
      </c>
      <c r="V4505" s="83">
        <v>0</v>
      </c>
      <c r="W4505" s="83">
        <v>0</v>
      </c>
      <c r="X4505" s="83">
        <v>1.386502014560137</v>
      </c>
      <c r="Y4505">
        <v>0</v>
      </c>
      <c r="Z4505" s="83">
        <v>-18</v>
      </c>
      <c r="AA4505" s="83">
        <v>-16.613497985439864</v>
      </c>
    </row>
    <row r="4506" spans="1:27" x14ac:dyDescent="0.25">
      <c r="A4506" s="82" t="s">
        <v>1529</v>
      </c>
      <c r="B4506" s="82" t="s">
        <v>1529</v>
      </c>
      <c r="C4506" t="s">
        <v>3440</v>
      </c>
      <c r="D4506" s="82" t="s">
        <v>3441</v>
      </c>
      <c r="E4506" t="s">
        <v>3365</v>
      </c>
      <c r="F4506" s="82" t="s">
        <v>2745</v>
      </c>
      <c r="G4506" t="s">
        <v>2310</v>
      </c>
      <c r="H4506" s="82" t="s">
        <v>3065</v>
      </c>
      <c r="I4506" t="s">
        <v>44</v>
      </c>
      <c r="J4506" s="82" t="s">
        <v>45</v>
      </c>
      <c r="K4506" t="s">
        <v>100</v>
      </c>
      <c r="L4506" t="s">
        <v>101</v>
      </c>
      <c r="M4506" s="82" t="s">
        <v>401</v>
      </c>
      <c r="N4506" t="s">
        <v>402</v>
      </c>
      <c r="O4506" s="82" t="s">
        <v>836</v>
      </c>
      <c r="P4506" s="82" t="s">
        <v>837</v>
      </c>
      <c r="Q4506" s="82" t="s">
        <v>838</v>
      </c>
      <c r="R4506" t="s">
        <v>131</v>
      </c>
      <c r="S4506" s="83">
        <v>79.28</v>
      </c>
      <c r="T4506" s="83">
        <v>237.84</v>
      </c>
      <c r="U4506" s="83">
        <v>-158.56</v>
      </c>
      <c r="V4506" s="83">
        <v>0</v>
      </c>
      <c r="W4506" s="83">
        <v>0</v>
      </c>
      <c r="X4506" s="83">
        <v>1.8320313285721281</v>
      </c>
      <c r="Y4506">
        <v>0</v>
      </c>
      <c r="Z4506" s="83">
        <v>-15.856000000000002</v>
      </c>
      <c r="AA4506" s="83">
        <v>-14.023968671427873</v>
      </c>
    </row>
    <row r="4507" spans="1:27" x14ac:dyDescent="0.25">
      <c r="A4507" s="82" t="s">
        <v>1529</v>
      </c>
      <c r="B4507" s="82" t="s">
        <v>1529</v>
      </c>
      <c r="C4507" t="s">
        <v>3440</v>
      </c>
      <c r="D4507" s="82" t="s">
        <v>3441</v>
      </c>
      <c r="E4507" t="s">
        <v>3365</v>
      </c>
      <c r="F4507" s="82" t="s">
        <v>2745</v>
      </c>
      <c r="G4507" t="s">
        <v>2310</v>
      </c>
      <c r="H4507" s="82" t="s">
        <v>3065</v>
      </c>
      <c r="I4507" t="s">
        <v>44</v>
      </c>
      <c r="J4507" s="82" t="s">
        <v>45</v>
      </c>
      <c r="K4507" t="s">
        <v>100</v>
      </c>
      <c r="L4507" t="s">
        <v>101</v>
      </c>
      <c r="M4507" s="82" t="s">
        <v>401</v>
      </c>
      <c r="N4507" t="s">
        <v>402</v>
      </c>
      <c r="O4507" s="82" t="s">
        <v>836</v>
      </c>
      <c r="P4507" s="82" t="s">
        <v>1800</v>
      </c>
      <c r="Q4507" s="82" t="s">
        <v>1801</v>
      </c>
      <c r="R4507" t="s">
        <v>131</v>
      </c>
      <c r="S4507" s="83">
        <v>86.08</v>
      </c>
      <c r="T4507" s="83">
        <v>0</v>
      </c>
      <c r="U4507" s="83">
        <v>86.08</v>
      </c>
      <c r="V4507" s="83">
        <v>0</v>
      </c>
      <c r="W4507" s="83">
        <v>0</v>
      </c>
      <c r="X4507" s="83">
        <v>0</v>
      </c>
      <c r="Y4507">
        <v>0</v>
      </c>
      <c r="Z4507" s="83">
        <v>8.6080000000000005</v>
      </c>
      <c r="AA4507" s="83">
        <v>8.6080000000000005</v>
      </c>
    </row>
    <row r="4508" spans="1:27" x14ac:dyDescent="0.25">
      <c r="A4508" s="82" t="s">
        <v>1529</v>
      </c>
      <c r="B4508" s="82" t="s">
        <v>1529</v>
      </c>
      <c r="C4508" t="s">
        <v>3440</v>
      </c>
      <c r="D4508" s="82" t="s">
        <v>3441</v>
      </c>
      <c r="E4508" t="s">
        <v>3365</v>
      </c>
      <c r="F4508" s="82" t="s">
        <v>2745</v>
      </c>
      <c r="G4508" t="s">
        <v>2310</v>
      </c>
      <c r="H4508" s="82" t="s">
        <v>3065</v>
      </c>
      <c r="I4508" t="s">
        <v>44</v>
      </c>
      <c r="J4508" s="82" t="s">
        <v>45</v>
      </c>
      <c r="K4508" t="s">
        <v>100</v>
      </c>
      <c r="L4508" t="s">
        <v>101</v>
      </c>
      <c r="M4508" s="82" t="s">
        <v>401</v>
      </c>
      <c r="N4508" t="s">
        <v>1239</v>
      </c>
      <c r="O4508" s="82" t="s">
        <v>836</v>
      </c>
      <c r="P4508" s="82" t="s">
        <v>2110</v>
      </c>
      <c r="Q4508" s="82" t="s">
        <v>2111</v>
      </c>
      <c r="R4508" t="s">
        <v>131</v>
      </c>
      <c r="S4508" s="83">
        <v>9464.7999999999993</v>
      </c>
      <c r="T4508" s="83">
        <v>11224</v>
      </c>
      <c r="U4508" s="83">
        <v>-1759.1999999999998</v>
      </c>
      <c r="V4508" s="83">
        <v>0</v>
      </c>
      <c r="W4508" s="83">
        <v>0</v>
      </c>
      <c r="X4508" s="83">
        <v>86.456103396794333</v>
      </c>
      <c r="Y4508">
        <v>0</v>
      </c>
      <c r="Z4508" s="83">
        <v>-175.91999999999996</v>
      </c>
      <c r="AA4508" s="83">
        <v>-89.463896603205626</v>
      </c>
    </row>
    <row r="4509" spans="1:27" x14ac:dyDescent="0.25">
      <c r="A4509" s="82" t="s">
        <v>1529</v>
      </c>
      <c r="B4509" s="82" t="s">
        <v>1529</v>
      </c>
      <c r="C4509" t="s">
        <v>3440</v>
      </c>
      <c r="D4509" s="82" t="s">
        <v>3441</v>
      </c>
      <c r="E4509" t="s">
        <v>3365</v>
      </c>
      <c r="F4509" s="82" t="s">
        <v>2745</v>
      </c>
      <c r="G4509" t="s">
        <v>2310</v>
      </c>
      <c r="H4509" s="82" t="s">
        <v>3065</v>
      </c>
      <c r="I4509" t="s">
        <v>44</v>
      </c>
      <c r="J4509" s="82" t="s">
        <v>45</v>
      </c>
      <c r="K4509" t="s">
        <v>104</v>
      </c>
      <c r="L4509" t="s">
        <v>105</v>
      </c>
      <c r="M4509" s="82" t="s">
        <v>2662</v>
      </c>
      <c r="N4509" t="s">
        <v>2663</v>
      </c>
      <c r="O4509" s="82" t="s">
        <v>1504</v>
      </c>
      <c r="P4509" s="82" t="s">
        <v>2664</v>
      </c>
      <c r="Q4509" s="82" t="s">
        <v>2665</v>
      </c>
      <c r="R4509" t="s">
        <v>131</v>
      </c>
      <c r="S4509" s="83">
        <v>4200</v>
      </c>
      <c r="T4509" s="83">
        <v>0</v>
      </c>
      <c r="U4509" s="83">
        <v>4200</v>
      </c>
      <c r="V4509" s="83">
        <v>0</v>
      </c>
      <c r="W4509" s="83">
        <v>0</v>
      </c>
      <c r="X4509" s="83">
        <v>0</v>
      </c>
      <c r="Y4509">
        <v>0</v>
      </c>
      <c r="Z4509" s="83">
        <v>420</v>
      </c>
      <c r="AA4509" s="83">
        <v>420</v>
      </c>
    </row>
    <row r="4510" spans="1:27" x14ac:dyDescent="0.25">
      <c r="A4510" s="82" t="s">
        <v>1529</v>
      </c>
      <c r="B4510" s="82" t="s">
        <v>1529</v>
      </c>
      <c r="C4510" t="s">
        <v>3440</v>
      </c>
      <c r="D4510" s="82" t="s">
        <v>3441</v>
      </c>
      <c r="E4510" t="s">
        <v>3365</v>
      </c>
      <c r="F4510" s="82" t="s">
        <v>2745</v>
      </c>
      <c r="G4510" t="s">
        <v>2310</v>
      </c>
      <c r="H4510" s="82" t="s">
        <v>3065</v>
      </c>
      <c r="I4510" t="s">
        <v>44</v>
      </c>
      <c r="J4510" s="82" t="s">
        <v>45</v>
      </c>
      <c r="K4510" t="s">
        <v>104</v>
      </c>
      <c r="L4510" t="s">
        <v>105</v>
      </c>
      <c r="M4510" s="82" t="s">
        <v>2662</v>
      </c>
      <c r="N4510" t="s">
        <v>2663</v>
      </c>
      <c r="O4510" s="82" t="s">
        <v>1504</v>
      </c>
      <c r="P4510" s="82" t="s">
        <v>2796</v>
      </c>
      <c r="Q4510" s="82" t="s">
        <v>2797</v>
      </c>
      <c r="R4510" t="s">
        <v>131</v>
      </c>
      <c r="S4510" s="83">
        <v>268</v>
      </c>
      <c r="T4510" s="83">
        <v>5058.5</v>
      </c>
      <c r="U4510" s="83">
        <v>-4790.5</v>
      </c>
      <c r="V4510" s="83">
        <v>0</v>
      </c>
      <c r="W4510" s="83">
        <v>0</v>
      </c>
      <c r="X4510" s="83">
        <v>38.964558003624745</v>
      </c>
      <c r="Y4510">
        <v>0</v>
      </c>
      <c r="Z4510" s="83">
        <v>-479.05</v>
      </c>
      <c r="AA4510" s="83">
        <v>-440.08544199637527</v>
      </c>
    </row>
    <row r="4511" spans="1:27" x14ac:dyDescent="0.25">
      <c r="A4511" s="82" t="s">
        <v>1529</v>
      </c>
      <c r="B4511" s="82" t="s">
        <v>1529</v>
      </c>
      <c r="C4511" t="s">
        <v>3440</v>
      </c>
      <c r="D4511" s="82" t="s">
        <v>3441</v>
      </c>
      <c r="E4511" t="s">
        <v>3365</v>
      </c>
      <c r="F4511" s="82" t="s">
        <v>2745</v>
      </c>
      <c r="G4511" t="s">
        <v>2310</v>
      </c>
      <c r="H4511" s="82" t="s">
        <v>3065</v>
      </c>
      <c r="I4511" t="s">
        <v>44</v>
      </c>
      <c r="J4511" s="82" t="s">
        <v>106</v>
      </c>
      <c r="K4511" t="s">
        <v>107</v>
      </c>
      <c r="L4511" t="s">
        <v>108</v>
      </c>
      <c r="M4511" s="82" t="s">
        <v>1277</v>
      </c>
      <c r="N4511" t="s">
        <v>1278</v>
      </c>
      <c r="O4511" s="82" t="s">
        <v>580</v>
      </c>
      <c r="P4511" s="82" t="s">
        <v>2486</v>
      </c>
      <c r="Q4511" s="82" t="s">
        <v>2487</v>
      </c>
      <c r="R4511" t="s">
        <v>131</v>
      </c>
      <c r="S4511" s="83">
        <v>88486.8</v>
      </c>
      <c r="T4511" s="83">
        <v>95943.8</v>
      </c>
      <c r="U4511" s="83">
        <v>-7457</v>
      </c>
      <c r="V4511" s="83">
        <v>0</v>
      </c>
      <c r="W4511" s="83">
        <v>0</v>
      </c>
      <c r="X4511" s="83">
        <v>739.03484435863822</v>
      </c>
      <c r="Y4511">
        <v>0</v>
      </c>
      <c r="Z4511" s="83">
        <v>-745.69999999999982</v>
      </c>
      <c r="AA4511" s="83">
        <v>-6.6651556413607977</v>
      </c>
    </row>
    <row r="4512" spans="1:27" x14ac:dyDescent="0.25">
      <c r="A4512" s="82" t="s">
        <v>1529</v>
      </c>
      <c r="B4512" s="82" t="s">
        <v>1529</v>
      </c>
      <c r="C4512" t="s">
        <v>3440</v>
      </c>
      <c r="D4512" s="82" t="s">
        <v>3441</v>
      </c>
      <c r="E4512" t="s">
        <v>3365</v>
      </c>
      <c r="F4512" s="82" t="s">
        <v>2745</v>
      </c>
      <c r="G4512" t="s">
        <v>2310</v>
      </c>
      <c r="H4512" s="82" t="s">
        <v>3065</v>
      </c>
      <c r="I4512" t="s">
        <v>44</v>
      </c>
      <c r="J4512" s="82" t="s">
        <v>106</v>
      </c>
      <c r="K4512" t="s">
        <v>107</v>
      </c>
      <c r="L4512" t="s">
        <v>108</v>
      </c>
      <c r="M4512" s="82" t="s">
        <v>1277</v>
      </c>
      <c r="N4512" t="s">
        <v>1278</v>
      </c>
      <c r="O4512" s="82" t="s">
        <v>580</v>
      </c>
      <c r="P4512" s="82" t="s">
        <v>3875</v>
      </c>
      <c r="Q4512" s="82" t="s">
        <v>3876</v>
      </c>
      <c r="R4512" t="s">
        <v>131</v>
      </c>
      <c r="S4512" s="83">
        <v>232</v>
      </c>
      <c r="T4512" s="83">
        <v>0</v>
      </c>
      <c r="U4512" s="83">
        <v>232</v>
      </c>
      <c r="V4512" s="83">
        <v>0</v>
      </c>
      <c r="W4512" s="83">
        <v>0</v>
      </c>
      <c r="X4512" s="83">
        <v>0</v>
      </c>
      <c r="Y4512">
        <v>0</v>
      </c>
      <c r="Z4512" s="83">
        <v>23.200000000000003</v>
      </c>
      <c r="AA4512" s="83">
        <v>23.200000000000003</v>
      </c>
    </row>
    <row r="4513" spans="1:27" x14ac:dyDescent="0.25">
      <c r="A4513" s="82" t="s">
        <v>1529</v>
      </c>
      <c r="B4513" s="82" t="s">
        <v>1529</v>
      </c>
      <c r="C4513" t="s">
        <v>3440</v>
      </c>
      <c r="D4513" s="82" t="s">
        <v>3441</v>
      </c>
      <c r="E4513" t="s">
        <v>3365</v>
      </c>
      <c r="F4513" s="82" t="s">
        <v>2745</v>
      </c>
      <c r="G4513" t="s">
        <v>2310</v>
      </c>
      <c r="H4513" s="82" t="s">
        <v>3065</v>
      </c>
      <c r="I4513" t="s">
        <v>44</v>
      </c>
      <c r="J4513" s="82" t="s">
        <v>106</v>
      </c>
      <c r="K4513" t="s">
        <v>107</v>
      </c>
      <c r="L4513" t="s">
        <v>108</v>
      </c>
      <c r="M4513" s="82" t="s">
        <v>1277</v>
      </c>
      <c r="N4513" t="s">
        <v>1278</v>
      </c>
      <c r="O4513" s="82" t="s">
        <v>1282</v>
      </c>
      <c r="P4513" s="82" t="s">
        <v>2489</v>
      </c>
      <c r="Q4513" s="82" t="s">
        <v>2490</v>
      </c>
      <c r="R4513" t="s">
        <v>131</v>
      </c>
      <c r="S4513" s="83">
        <v>11230</v>
      </c>
      <c r="T4513" s="83">
        <v>1094.4000000000001</v>
      </c>
      <c r="U4513" s="83">
        <v>10135.599999999999</v>
      </c>
      <c r="V4513" s="83">
        <v>0</v>
      </c>
      <c r="W4513" s="83">
        <v>0</v>
      </c>
      <c r="X4513" s="83">
        <v>8.4299322485256347</v>
      </c>
      <c r="Y4513">
        <v>0</v>
      </c>
      <c r="Z4513" s="83">
        <v>1013.56</v>
      </c>
      <c r="AA4513" s="83">
        <v>1021.9899322485256</v>
      </c>
    </row>
    <row r="4514" spans="1:27" x14ac:dyDescent="0.25">
      <c r="A4514" s="82" t="s">
        <v>1529</v>
      </c>
      <c r="B4514" s="82" t="s">
        <v>1529</v>
      </c>
      <c r="C4514" t="s">
        <v>3442</v>
      </c>
      <c r="D4514" s="82" t="s">
        <v>3443</v>
      </c>
      <c r="E4514" t="s">
        <v>3444</v>
      </c>
      <c r="F4514" s="82" t="s">
        <v>2745</v>
      </c>
      <c r="G4514" t="s">
        <v>2310</v>
      </c>
      <c r="H4514" s="82" t="s">
        <v>2746</v>
      </c>
      <c r="I4514" t="s">
        <v>68</v>
      </c>
      <c r="J4514" s="82" t="s">
        <v>69</v>
      </c>
      <c r="K4514" t="s">
        <v>70</v>
      </c>
      <c r="L4514" t="s">
        <v>71</v>
      </c>
      <c r="M4514" s="82" t="s">
        <v>124</v>
      </c>
      <c r="N4514" t="s">
        <v>3706</v>
      </c>
      <c r="O4514" s="82" t="s">
        <v>3707</v>
      </c>
      <c r="P4514" s="82" t="s">
        <v>1833</v>
      </c>
      <c r="Q4514" s="82" t="s">
        <v>918</v>
      </c>
      <c r="R4514" t="s">
        <v>72</v>
      </c>
      <c r="S4514" s="83">
        <v>0</v>
      </c>
      <c r="T4514" s="83">
        <v>-9.84</v>
      </c>
      <c r="U4514" s="83">
        <v>9.84</v>
      </c>
      <c r="V4514" s="83">
        <v>0</v>
      </c>
      <c r="W4514" s="83">
        <v>0</v>
      </c>
      <c r="X4514" s="83">
        <v>-7.5795443462620821E-2</v>
      </c>
      <c r="Y4514">
        <v>0</v>
      </c>
      <c r="Z4514" s="83">
        <v>0.98399999999999999</v>
      </c>
      <c r="AA4514" s="83">
        <v>0.90820455653737919</v>
      </c>
    </row>
    <row r="4515" spans="1:27" x14ac:dyDescent="0.25">
      <c r="A4515" s="82" t="s">
        <v>1529</v>
      </c>
      <c r="B4515" s="82" t="s">
        <v>1529</v>
      </c>
      <c r="C4515" t="s">
        <v>3442</v>
      </c>
      <c r="D4515" s="82" t="s">
        <v>3443</v>
      </c>
      <c r="E4515" t="s">
        <v>3444</v>
      </c>
      <c r="F4515" s="82" t="s">
        <v>2745</v>
      </c>
      <c r="G4515" t="s">
        <v>2310</v>
      </c>
      <c r="H4515" s="82" t="s">
        <v>2746</v>
      </c>
      <c r="I4515" t="s">
        <v>44</v>
      </c>
      <c r="J4515" s="82" t="s">
        <v>45</v>
      </c>
      <c r="K4515" t="s">
        <v>46</v>
      </c>
      <c r="L4515" t="s">
        <v>47</v>
      </c>
      <c r="M4515" s="82" t="s">
        <v>506</v>
      </c>
      <c r="N4515" t="s">
        <v>507</v>
      </c>
      <c r="O4515" s="82" t="s">
        <v>508</v>
      </c>
      <c r="P4515" s="82" t="s">
        <v>768</v>
      </c>
      <c r="Q4515" s="82" t="s">
        <v>769</v>
      </c>
      <c r="R4515" t="s">
        <v>131</v>
      </c>
      <c r="S4515" s="83">
        <v>228.54999999999998</v>
      </c>
      <c r="T4515" s="83">
        <v>295.05</v>
      </c>
      <c r="U4515" s="83">
        <v>-66.500000000000028</v>
      </c>
      <c r="V4515" s="83">
        <v>0</v>
      </c>
      <c r="W4515" s="83">
        <v>0</v>
      </c>
      <c r="X4515" s="83">
        <v>2.2727078855331584</v>
      </c>
      <c r="Y4515">
        <v>0</v>
      </c>
      <c r="Z4515" s="83">
        <v>-6.6500000000000021</v>
      </c>
      <c r="AA4515" s="83">
        <v>-4.3772921144668437</v>
      </c>
    </row>
    <row r="4516" spans="1:27" x14ac:dyDescent="0.25">
      <c r="A4516" s="82" t="s">
        <v>1529</v>
      </c>
      <c r="B4516" s="82" t="s">
        <v>1529</v>
      </c>
      <c r="C4516" t="s">
        <v>3442</v>
      </c>
      <c r="D4516" s="82" t="s">
        <v>3443</v>
      </c>
      <c r="E4516" t="s">
        <v>3444</v>
      </c>
      <c r="F4516" s="82" t="s">
        <v>2745</v>
      </c>
      <c r="G4516" t="s">
        <v>2310</v>
      </c>
      <c r="H4516" s="82" t="s">
        <v>2746</v>
      </c>
      <c r="I4516" t="s">
        <v>44</v>
      </c>
      <c r="J4516" s="82" t="s">
        <v>45</v>
      </c>
      <c r="K4516" t="s">
        <v>46</v>
      </c>
      <c r="L4516" t="s">
        <v>47</v>
      </c>
      <c r="M4516" s="82" t="s">
        <v>506</v>
      </c>
      <c r="N4516" t="s">
        <v>507</v>
      </c>
      <c r="O4516" s="82" t="s">
        <v>508</v>
      </c>
      <c r="P4516" s="82" t="s">
        <v>929</v>
      </c>
      <c r="Q4516" s="82" t="s">
        <v>930</v>
      </c>
      <c r="R4516" t="s">
        <v>131</v>
      </c>
      <c r="S4516" s="83">
        <v>0</v>
      </c>
      <c r="T4516" s="83">
        <v>544</v>
      </c>
      <c r="U4516" s="83">
        <v>-544</v>
      </c>
      <c r="V4516" s="83">
        <v>0</v>
      </c>
      <c r="W4516" s="83">
        <v>0</v>
      </c>
      <c r="X4516" s="83">
        <v>4.1903171995595256</v>
      </c>
      <c r="Y4516">
        <v>0</v>
      </c>
      <c r="Z4516" s="83">
        <v>-54.400000000000006</v>
      </c>
      <c r="AA4516" s="83">
        <v>-50.209682800440483</v>
      </c>
    </row>
    <row r="4517" spans="1:27" x14ac:dyDescent="0.25">
      <c r="A4517" s="82" t="s">
        <v>1529</v>
      </c>
      <c r="B4517" s="82" t="s">
        <v>1529</v>
      </c>
      <c r="C4517" t="s">
        <v>3442</v>
      </c>
      <c r="D4517" s="82" t="s">
        <v>3443</v>
      </c>
      <c r="E4517" t="s">
        <v>3444</v>
      </c>
      <c r="F4517" s="82" t="s">
        <v>2745</v>
      </c>
      <c r="G4517" t="s">
        <v>2310</v>
      </c>
      <c r="H4517" s="82" t="s">
        <v>2746</v>
      </c>
      <c r="I4517" t="s">
        <v>44</v>
      </c>
      <c r="J4517" s="82" t="s">
        <v>45</v>
      </c>
      <c r="K4517" t="s">
        <v>46</v>
      </c>
      <c r="L4517" t="s">
        <v>47</v>
      </c>
      <c r="M4517" s="82" t="s">
        <v>506</v>
      </c>
      <c r="N4517" t="s">
        <v>507</v>
      </c>
      <c r="O4517" s="82" t="s">
        <v>508</v>
      </c>
      <c r="P4517" s="82" t="s">
        <v>770</v>
      </c>
      <c r="Q4517" s="82" t="s">
        <v>771</v>
      </c>
      <c r="R4517" t="s">
        <v>131</v>
      </c>
      <c r="S4517" s="83">
        <v>52.5</v>
      </c>
      <c r="T4517" s="83">
        <v>0</v>
      </c>
      <c r="U4517" s="83">
        <v>52.5</v>
      </c>
      <c r="V4517" s="83">
        <v>0</v>
      </c>
      <c r="W4517" s="83">
        <v>0</v>
      </c>
      <c r="X4517" s="83">
        <v>0</v>
      </c>
      <c r="Y4517">
        <v>0</v>
      </c>
      <c r="Z4517" s="83">
        <v>5.25</v>
      </c>
      <c r="AA4517" s="83">
        <v>5.25</v>
      </c>
    </row>
    <row r="4518" spans="1:27" x14ac:dyDescent="0.25">
      <c r="A4518" s="82" t="s">
        <v>1529</v>
      </c>
      <c r="B4518" s="82" t="s">
        <v>1529</v>
      </c>
      <c r="C4518" t="s">
        <v>3442</v>
      </c>
      <c r="D4518" s="82" t="s">
        <v>3443</v>
      </c>
      <c r="E4518" t="s">
        <v>3444</v>
      </c>
      <c r="F4518" s="82" t="s">
        <v>2745</v>
      </c>
      <c r="G4518" t="s">
        <v>2310</v>
      </c>
      <c r="H4518" s="82" t="s">
        <v>2746</v>
      </c>
      <c r="I4518" t="s">
        <v>44</v>
      </c>
      <c r="J4518" s="82" t="s">
        <v>45</v>
      </c>
      <c r="K4518" t="s">
        <v>46</v>
      </c>
      <c r="L4518" t="s">
        <v>47</v>
      </c>
      <c r="M4518" s="82" t="s">
        <v>320</v>
      </c>
      <c r="N4518" t="s">
        <v>800</v>
      </c>
      <c r="O4518" s="82" t="s">
        <v>1538</v>
      </c>
      <c r="P4518" s="82" t="s">
        <v>978</v>
      </c>
      <c r="Q4518" s="82" t="s">
        <v>979</v>
      </c>
      <c r="R4518" t="s">
        <v>131</v>
      </c>
      <c r="S4518" s="83">
        <v>0</v>
      </c>
      <c r="T4518" s="83">
        <v>540</v>
      </c>
      <c r="U4518" s="83">
        <v>-540</v>
      </c>
      <c r="V4518" s="83">
        <v>0</v>
      </c>
      <c r="W4518" s="83">
        <v>0</v>
      </c>
      <c r="X4518" s="83">
        <v>4.1595060436804117</v>
      </c>
      <c r="Y4518">
        <v>0</v>
      </c>
      <c r="Z4518" s="83">
        <v>-54</v>
      </c>
      <c r="AA4518" s="83">
        <v>-49.840493956319591</v>
      </c>
    </row>
    <row r="4519" spans="1:27" x14ac:dyDescent="0.25">
      <c r="A4519" s="82" t="s">
        <v>1529</v>
      </c>
      <c r="B4519" s="82" t="s">
        <v>1529</v>
      </c>
      <c r="C4519" t="s">
        <v>3442</v>
      </c>
      <c r="D4519" s="82" t="s">
        <v>3443</v>
      </c>
      <c r="E4519" t="s">
        <v>3444</v>
      </c>
      <c r="F4519" s="82" t="s">
        <v>2745</v>
      </c>
      <c r="G4519" t="s">
        <v>2310</v>
      </c>
      <c r="H4519" s="82" t="s">
        <v>2746</v>
      </c>
      <c r="I4519" t="s">
        <v>44</v>
      </c>
      <c r="J4519" s="82" t="s">
        <v>45</v>
      </c>
      <c r="K4519" t="s">
        <v>98</v>
      </c>
      <c r="L4519" t="s">
        <v>99</v>
      </c>
      <c r="M4519" s="82" t="s">
        <v>396</v>
      </c>
      <c r="N4519" t="s">
        <v>397</v>
      </c>
      <c r="O4519" s="82" t="s">
        <v>397</v>
      </c>
      <c r="P4519" s="82" t="s">
        <v>860</v>
      </c>
      <c r="Q4519" s="82" t="s">
        <v>861</v>
      </c>
      <c r="R4519" t="s">
        <v>131</v>
      </c>
      <c r="S4519" s="83">
        <v>0</v>
      </c>
      <c r="T4519" s="83">
        <v>1754.3400000000001</v>
      </c>
      <c r="U4519" s="83">
        <v>-1754.3400000000001</v>
      </c>
      <c r="V4519" s="83">
        <v>0</v>
      </c>
      <c r="W4519" s="83">
        <v>0</v>
      </c>
      <c r="X4519" s="83">
        <v>13.513310801241285</v>
      </c>
      <c r="Y4519">
        <v>0</v>
      </c>
      <c r="Z4519" s="83">
        <v>-175.43400000000003</v>
      </c>
      <c r="AA4519" s="83">
        <v>-161.92068919875874</v>
      </c>
    </row>
    <row r="4520" spans="1:27" x14ac:dyDescent="0.25">
      <c r="A4520" s="82" t="s">
        <v>1529</v>
      </c>
      <c r="B4520" s="82" t="s">
        <v>1529</v>
      </c>
      <c r="C4520" t="s">
        <v>3442</v>
      </c>
      <c r="D4520" s="82" t="s">
        <v>3443</v>
      </c>
      <c r="E4520" t="s">
        <v>3444</v>
      </c>
      <c r="F4520" s="82" t="s">
        <v>2745</v>
      </c>
      <c r="G4520" t="s">
        <v>2310</v>
      </c>
      <c r="H4520" s="82" t="s">
        <v>2746</v>
      </c>
      <c r="I4520" t="s">
        <v>44</v>
      </c>
      <c r="J4520" s="82" t="s">
        <v>45</v>
      </c>
      <c r="K4520" t="s">
        <v>98</v>
      </c>
      <c r="L4520" t="s">
        <v>99</v>
      </c>
      <c r="M4520" s="82" t="s">
        <v>396</v>
      </c>
      <c r="N4520" t="s">
        <v>397</v>
      </c>
      <c r="O4520" s="82" t="s">
        <v>398</v>
      </c>
      <c r="P4520" s="82" t="s">
        <v>399</v>
      </c>
      <c r="Q4520" s="82" t="s">
        <v>400</v>
      </c>
      <c r="R4520" t="s">
        <v>131</v>
      </c>
      <c r="S4520" s="83">
        <v>0</v>
      </c>
      <c r="T4520" s="83">
        <v>1952</v>
      </c>
      <c r="U4520" s="83">
        <v>-1952</v>
      </c>
      <c r="V4520" s="83">
        <v>0</v>
      </c>
      <c r="W4520" s="83">
        <v>0</v>
      </c>
      <c r="X4520" s="83">
        <v>15.035844069007709</v>
      </c>
      <c r="Y4520">
        <v>0</v>
      </c>
      <c r="Z4520" s="83">
        <v>-195.20000000000002</v>
      </c>
      <c r="AA4520" s="83">
        <v>-180.16415593099231</v>
      </c>
    </row>
    <row r="4521" spans="1:27" x14ac:dyDescent="0.25">
      <c r="A4521" s="82" t="s">
        <v>1529</v>
      </c>
      <c r="B4521" s="82" t="s">
        <v>1529</v>
      </c>
      <c r="C4521" t="s">
        <v>3442</v>
      </c>
      <c r="D4521" s="82" t="s">
        <v>3443</v>
      </c>
      <c r="E4521" t="s">
        <v>3444</v>
      </c>
      <c r="F4521" s="82" t="s">
        <v>2745</v>
      </c>
      <c r="G4521" t="s">
        <v>2310</v>
      </c>
      <c r="H4521" s="82" t="s">
        <v>2746</v>
      </c>
      <c r="I4521" t="s">
        <v>44</v>
      </c>
      <c r="J4521" s="82" t="s">
        <v>45</v>
      </c>
      <c r="K4521" t="s">
        <v>98</v>
      </c>
      <c r="L4521" t="s">
        <v>99</v>
      </c>
      <c r="M4521" s="82" t="s">
        <v>396</v>
      </c>
      <c r="N4521" t="s">
        <v>947</v>
      </c>
      <c r="O4521" s="82" t="s">
        <v>948</v>
      </c>
      <c r="P4521" s="82" t="s">
        <v>949</v>
      </c>
      <c r="Q4521" s="82" t="s">
        <v>950</v>
      </c>
      <c r="R4521" t="s">
        <v>131</v>
      </c>
      <c r="S4521" s="83">
        <v>12906.599999999999</v>
      </c>
      <c r="T4521" s="83">
        <v>14838.200000000003</v>
      </c>
      <c r="U4521" s="83">
        <v>-1931.600000000004</v>
      </c>
      <c r="V4521" s="83">
        <v>0</v>
      </c>
      <c r="W4521" s="83">
        <v>0</v>
      </c>
      <c r="X4521" s="83">
        <v>114.29552329136796</v>
      </c>
      <c r="Y4521">
        <v>0</v>
      </c>
      <c r="Z4521" s="83">
        <v>-193.16000000000054</v>
      </c>
      <c r="AA4521" s="83">
        <v>-78.864476708632537</v>
      </c>
    </row>
    <row r="4522" spans="1:27" x14ac:dyDescent="0.25">
      <c r="A4522" s="82" t="s">
        <v>1529</v>
      </c>
      <c r="B4522" s="82" t="s">
        <v>1529</v>
      </c>
      <c r="C4522" t="s">
        <v>3442</v>
      </c>
      <c r="D4522" s="82" t="s">
        <v>3443</v>
      </c>
      <c r="E4522" t="s">
        <v>3444</v>
      </c>
      <c r="F4522" s="82" t="s">
        <v>2745</v>
      </c>
      <c r="G4522" t="s">
        <v>2310</v>
      </c>
      <c r="H4522" s="82" t="s">
        <v>2746</v>
      </c>
      <c r="I4522" t="s">
        <v>44</v>
      </c>
      <c r="J4522" s="82" t="s">
        <v>45</v>
      </c>
      <c r="K4522" t="s">
        <v>98</v>
      </c>
      <c r="L4522" t="s">
        <v>99</v>
      </c>
      <c r="M4522" s="82" t="s">
        <v>396</v>
      </c>
      <c r="N4522" t="s">
        <v>947</v>
      </c>
      <c r="O4522" s="82" t="s">
        <v>948</v>
      </c>
      <c r="P4522" s="82" t="s">
        <v>2153</v>
      </c>
      <c r="Q4522" s="82" t="s">
        <v>2154</v>
      </c>
      <c r="R4522" t="s">
        <v>131</v>
      </c>
      <c r="S4522" s="83">
        <v>10184.799999999999</v>
      </c>
      <c r="T4522" s="83">
        <v>9570.2000000000007</v>
      </c>
      <c r="U4522" s="83">
        <v>614.59999999999854</v>
      </c>
      <c r="V4522" s="83">
        <v>0</v>
      </c>
      <c r="W4522" s="83">
        <v>0</v>
      </c>
      <c r="X4522" s="83">
        <v>73.717230998574578</v>
      </c>
      <c r="Y4522">
        <v>0</v>
      </c>
      <c r="Z4522" s="83">
        <v>61.459999999999923</v>
      </c>
      <c r="AA4522" s="83">
        <v>135.17723099857449</v>
      </c>
    </row>
    <row r="4523" spans="1:27" x14ac:dyDescent="0.25">
      <c r="A4523" s="82" t="s">
        <v>1529</v>
      </c>
      <c r="B4523" s="82" t="s">
        <v>1529</v>
      </c>
      <c r="C4523" t="s">
        <v>3442</v>
      </c>
      <c r="D4523" s="82" t="s">
        <v>3443</v>
      </c>
      <c r="E4523" t="s">
        <v>3444</v>
      </c>
      <c r="F4523" s="82" t="s">
        <v>2745</v>
      </c>
      <c r="G4523" t="s">
        <v>2310</v>
      </c>
      <c r="H4523" s="82" t="s">
        <v>2746</v>
      </c>
      <c r="I4523" t="s">
        <v>44</v>
      </c>
      <c r="J4523" s="82" t="s">
        <v>45</v>
      </c>
      <c r="K4523" t="s">
        <v>98</v>
      </c>
      <c r="L4523" t="s">
        <v>99</v>
      </c>
      <c r="M4523" s="82" t="s">
        <v>396</v>
      </c>
      <c r="N4523" t="s">
        <v>947</v>
      </c>
      <c r="O4523" s="82" t="s">
        <v>948</v>
      </c>
      <c r="P4523" s="82" t="s">
        <v>2157</v>
      </c>
      <c r="Q4523" s="82" t="s">
        <v>2158</v>
      </c>
      <c r="R4523" t="s">
        <v>131</v>
      </c>
      <c r="S4523" s="83">
        <v>526.79999999999995</v>
      </c>
      <c r="T4523" s="83">
        <v>0</v>
      </c>
      <c r="U4523" s="83">
        <v>526.79999999999995</v>
      </c>
      <c r="V4523" s="83">
        <v>0</v>
      </c>
      <c r="W4523" s="83">
        <v>0</v>
      </c>
      <c r="X4523" s="83">
        <v>0</v>
      </c>
      <c r="Y4523">
        <v>0</v>
      </c>
      <c r="Z4523" s="83">
        <v>52.68</v>
      </c>
      <c r="AA4523" s="83">
        <v>52.68</v>
      </c>
    </row>
    <row r="4524" spans="1:27" x14ac:dyDescent="0.25">
      <c r="A4524" s="82" t="s">
        <v>1529</v>
      </c>
      <c r="B4524" s="82" t="s">
        <v>1529</v>
      </c>
      <c r="C4524" t="s">
        <v>3442</v>
      </c>
      <c r="D4524" s="82" t="s">
        <v>3443</v>
      </c>
      <c r="E4524" t="s">
        <v>3444</v>
      </c>
      <c r="F4524" s="82" t="s">
        <v>2745</v>
      </c>
      <c r="G4524" t="s">
        <v>2310</v>
      </c>
      <c r="H4524" s="82" t="s">
        <v>2746</v>
      </c>
      <c r="I4524" t="s">
        <v>44</v>
      </c>
      <c r="J4524" s="82" t="s">
        <v>45</v>
      </c>
      <c r="K4524" t="s">
        <v>98</v>
      </c>
      <c r="L4524" t="s">
        <v>99</v>
      </c>
      <c r="M4524" s="82" t="s">
        <v>396</v>
      </c>
      <c r="N4524" t="s">
        <v>947</v>
      </c>
      <c r="O4524" s="82" t="s">
        <v>1502</v>
      </c>
      <c r="P4524" s="82" t="s">
        <v>2159</v>
      </c>
      <c r="Q4524" s="82" t="s">
        <v>2160</v>
      </c>
      <c r="R4524" t="s">
        <v>131</v>
      </c>
      <c r="S4524" s="83">
        <v>974.4</v>
      </c>
      <c r="T4524" s="83">
        <v>0</v>
      </c>
      <c r="U4524" s="83">
        <v>974.4</v>
      </c>
      <c r="V4524" s="83">
        <v>0</v>
      </c>
      <c r="W4524" s="83">
        <v>0</v>
      </c>
      <c r="X4524" s="83">
        <v>0</v>
      </c>
      <c r="Y4524">
        <v>0</v>
      </c>
      <c r="Z4524" s="83">
        <v>97.44</v>
      </c>
      <c r="AA4524" s="83">
        <v>97.44</v>
      </c>
    </row>
    <row r="4525" spans="1:27" x14ac:dyDescent="0.25">
      <c r="A4525" s="82" t="s">
        <v>1529</v>
      </c>
      <c r="B4525" s="82" t="s">
        <v>1529</v>
      </c>
      <c r="C4525" t="s">
        <v>3442</v>
      </c>
      <c r="D4525" s="82" t="s">
        <v>3443</v>
      </c>
      <c r="E4525" t="s">
        <v>3444</v>
      </c>
      <c r="F4525" s="82" t="s">
        <v>2745</v>
      </c>
      <c r="G4525" t="s">
        <v>2310</v>
      </c>
      <c r="H4525" s="82" t="s">
        <v>2746</v>
      </c>
      <c r="I4525" t="s">
        <v>44</v>
      </c>
      <c r="J4525" s="82" t="s">
        <v>45</v>
      </c>
      <c r="K4525" t="s">
        <v>57</v>
      </c>
      <c r="L4525" t="s">
        <v>58</v>
      </c>
      <c r="M4525" s="82" t="s">
        <v>712</v>
      </c>
      <c r="N4525" t="s">
        <v>1107</v>
      </c>
      <c r="O4525" s="82" t="s">
        <v>1108</v>
      </c>
      <c r="P4525" s="82" t="s">
        <v>2778</v>
      </c>
      <c r="Q4525" s="82" t="s">
        <v>2779</v>
      </c>
      <c r="R4525" t="s">
        <v>131</v>
      </c>
      <c r="S4525" s="83">
        <v>3503.5</v>
      </c>
      <c r="T4525" s="83">
        <v>2983.5</v>
      </c>
      <c r="U4525" s="83">
        <v>520</v>
      </c>
      <c r="V4525" s="83">
        <v>0</v>
      </c>
      <c r="W4525" s="83">
        <v>0</v>
      </c>
      <c r="X4525" s="83">
        <v>22.981270891334272</v>
      </c>
      <c r="Y4525">
        <v>0</v>
      </c>
      <c r="Z4525" s="83">
        <v>52</v>
      </c>
      <c r="AA4525" s="83">
        <v>74.981270891334248</v>
      </c>
    </row>
    <row r="4526" spans="1:27" x14ac:dyDescent="0.25">
      <c r="A4526" s="82" t="s">
        <v>1529</v>
      </c>
      <c r="B4526" s="82" t="s">
        <v>1529</v>
      </c>
      <c r="C4526" t="s">
        <v>3442</v>
      </c>
      <c r="D4526" s="82" t="s">
        <v>3443</v>
      </c>
      <c r="E4526" t="s">
        <v>3444</v>
      </c>
      <c r="F4526" s="82" t="s">
        <v>2745</v>
      </c>
      <c r="G4526" t="s">
        <v>2310</v>
      </c>
      <c r="H4526" s="82" t="s">
        <v>2746</v>
      </c>
      <c r="I4526" t="s">
        <v>44</v>
      </c>
      <c r="J4526" s="82" t="s">
        <v>45</v>
      </c>
      <c r="K4526" t="s">
        <v>100</v>
      </c>
      <c r="L4526" t="s">
        <v>101</v>
      </c>
      <c r="M4526" s="82" t="s">
        <v>401</v>
      </c>
      <c r="N4526" t="s">
        <v>866</v>
      </c>
      <c r="O4526" s="82" t="s">
        <v>403</v>
      </c>
      <c r="P4526" s="82" t="s">
        <v>1736</v>
      </c>
      <c r="Q4526" s="82" t="s">
        <v>1737</v>
      </c>
      <c r="R4526" t="s">
        <v>131</v>
      </c>
      <c r="S4526" s="83">
        <v>36.299999999999997</v>
      </c>
      <c r="T4526" s="83">
        <v>219.83999999999997</v>
      </c>
      <c r="U4526" s="83">
        <v>-183.53999999999996</v>
      </c>
      <c r="V4526" s="83">
        <v>0</v>
      </c>
      <c r="W4526" s="83">
        <v>0</v>
      </c>
      <c r="X4526" s="83">
        <v>1.6933811271161141</v>
      </c>
      <c r="Y4526">
        <v>0</v>
      </c>
      <c r="Z4526" s="83">
        <v>-18.353999999999999</v>
      </c>
      <c r="AA4526" s="83">
        <v>-16.660618872883884</v>
      </c>
    </row>
    <row r="4527" spans="1:27" x14ac:dyDescent="0.25">
      <c r="A4527" s="82" t="s">
        <v>1529</v>
      </c>
      <c r="B4527" s="82" t="s">
        <v>1529</v>
      </c>
      <c r="C4527" t="s">
        <v>3442</v>
      </c>
      <c r="D4527" s="82" t="s">
        <v>3443</v>
      </c>
      <c r="E4527" t="s">
        <v>3444</v>
      </c>
      <c r="F4527" s="82" t="s">
        <v>2745</v>
      </c>
      <c r="G4527" t="s">
        <v>2310</v>
      </c>
      <c r="H4527" s="82" t="s">
        <v>2746</v>
      </c>
      <c r="I4527" t="s">
        <v>44</v>
      </c>
      <c r="J4527" s="82" t="s">
        <v>45</v>
      </c>
      <c r="K4527" t="s">
        <v>100</v>
      </c>
      <c r="L4527" t="s">
        <v>101</v>
      </c>
      <c r="M4527" s="82" t="s">
        <v>401</v>
      </c>
      <c r="N4527" t="s">
        <v>839</v>
      </c>
      <c r="O4527" s="82" t="s">
        <v>836</v>
      </c>
      <c r="P4527" s="82" t="s">
        <v>840</v>
      </c>
      <c r="Q4527" s="82" t="s">
        <v>841</v>
      </c>
      <c r="R4527" t="s">
        <v>131</v>
      </c>
      <c r="S4527" s="83">
        <v>229.7</v>
      </c>
      <c r="T4527" s="83">
        <v>553.35</v>
      </c>
      <c r="U4527" s="83">
        <v>-323.65000000000003</v>
      </c>
      <c r="V4527" s="83">
        <v>0</v>
      </c>
      <c r="W4527" s="83">
        <v>0</v>
      </c>
      <c r="X4527" s="83">
        <v>4.2623382764269548</v>
      </c>
      <c r="Y4527">
        <v>0</v>
      </c>
      <c r="Z4527" s="83">
        <v>-32.365000000000009</v>
      </c>
      <c r="AA4527" s="83">
        <v>-28.102661723573057</v>
      </c>
    </row>
    <row r="4528" spans="1:27" x14ac:dyDescent="0.25">
      <c r="A4528" s="82" t="s">
        <v>1529</v>
      </c>
      <c r="B4528" s="82" t="s">
        <v>1529</v>
      </c>
      <c r="C4528" t="s">
        <v>3442</v>
      </c>
      <c r="D4528" s="82" t="s">
        <v>3443</v>
      </c>
      <c r="E4528" t="s">
        <v>3444</v>
      </c>
      <c r="F4528" s="82" t="s">
        <v>2745</v>
      </c>
      <c r="G4528" t="s">
        <v>2310</v>
      </c>
      <c r="H4528" s="82" t="s">
        <v>2746</v>
      </c>
      <c r="I4528" t="s">
        <v>44</v>
      </c>
      <c r="J4528" s="82" t="s">
        <v>45</v>
      </c>
      <c r="K4528" t="s">
        <v>102</v>
      </c>
      <c r="L4528" t="s">
        <v>103</v>
      </c>
      <c r="M4528" s="82" t="s">
        <v>516</v>
      </c>
      <c r="N4528" t="s">
        <v>867</v>
      </c>
      <c r="O4528" s="82" t="s">
        <v>868</v>
      </c>
      <c r="P4528" s="82" t="s">
        <v>869</v>
      </c>
      <c r="Q4528" s="82" t="s">
        <v>870</v>
      </c>
      <c r="R4528" t="s">
        <v>131</v>
      </c>
      <c r="S4528" s="83">
        <v>256.5</v>
      </c>
      <c r="T4528" s="83">
        <v>1453.4999999999998</v>
      </c>
      <c r="U4528" s="83">
        <v>-1196.9999999999998</v>
      </c>
      <c r="V4528" s="83">
        <v>0</v>
      </c>
      <c r="W4528" s="83">
        <v>0</v>
      </c>
      <c r="X4528" s="83">
        <v>11.196003767573105</v>
      </c>
      <c r="Y4528">
        <v>0</v>
      </c>
      <c r="Z4528" s="83">
        <v>-119.69999999999999</v>
      </c>
      <c r="AA4528" s="83">
        <v>-108.50399623242689</v>
      </c>
    </row>
    <row r="4529" spans="1:27" x14ac:dyDescent="0.25">
      <c r="A4529" s="82" t="s">
        <v>1529</v>
      </c>
      <c r="B4529" s="82" t="s">
        <v>1529</v>
      </c>
      <c r="C4529" t="s">
        <v>3442</v>
      </c>
      <c r="D4529" s="82" t="s">
        <v>3443</v>
      </c>
      <c r="E4529" t="s">
        <v>3444</v>
      </c>
      <c r="F4529" s="82" t="s">
        <v>2745</v>
      </c>
      <c r="G4529" t="s">
        <v>2310</v>
      </c>
      <c r="H4529" s="82" t="s">
        <v>2746</v>
      </c>
      <c r="I4529" t="s">
        <v>44</v>
      </c>
      <c r="J4529" s="82" t="s">
        <v>45</v>
      </c>
      <c r="K4529" t="s">
        <v>102</v>
      </c>
      <c r="L4529" t="s">
        <v>103</v>
      </c>
      <c r="M4529" s="82" t="s">
        <v>516</v>
      </c>
      <c r="N4529" t="s">
        <v>867</v>
      </c>
      <c r="O4529" s="82" t="s">
        <v>868</v>
      </c>
      <c r="P4529" s="82" t="s">
        <v>871</v>
      </c>
      <c r="Q4529" s="82" t="s">
        <v>872</v>
      </c>
      <c r="R4529" t="s">
        <v>131</v>
      </c>
      <c r="S4529" s="83">
        <v>1793.4</v>
      </c>
      <c r="T4529" s="83">
        <v>1077.3</v>
      </c>
      <c r="U4529" s="83">
        <v>716.10000000000014</v>
      </c>
      <c r="V4529" s="83">
        <v>0</v>
      </c>
      <c r="W4529" s="83">
        <v>0</v>
      </c>
      <c r="X4529" s="83">
        <v>8.2982145571424208</v>
      </c>
      <c r="Y4529">
        <v>0</v>
      </c>
      <c r="Z4529" s="83">
        <v>71.61</v>
      </c>
      <c r="AA4529" s="83">
        <v>79.908214557142415</v>
      </c>
    </row>
    <row r="4530" spans="1:27" x14ac:dyDescent="0.25">
      <c r="A4530" s="82" t="s">
        <v>1529</v>
      </c>
      <c r="B4530" s="82" t="s">
        <v>1529</v>
      </c>
      <c r="C4530" t="s">
        <v>3445</v>
      </c>
      <c r="D4530" s="82" t="s">
        <v>3446</v>
      </c>
      <c r="E4530" t="s">
        <v>3447</v>
      </c>
      <c r="F4530" s="82" t="s">
        <v>3448</v>
      </c>
      <c r="G4530" t="s">
        <v>2310</v>
      </c>
      <c r="H4530" s="82" t="s">
        <v>3449</v>
      </c>
      <c r="I4530" t="s">
        <v>44</v>
      </c>
      <c r="J4530" s="82" t="s">
        <v>45</v>
      </c>
      <c r="K4530" t="s">
        <v>46</v>
      </c>
      <c r="L4530" t="s">
        <v>47</v>
      </c>
      <c r="M4530" s="82" t="s">
        <v>506</v>
      </c>
      <c r="N4530" t="s">
        <v>507</v>
      </c>
      <c r="O4530" s="82" t="s">
        <v>508</v>
      </c>
      <c r="P4530" s="82" t="s">
        <v>853</v>
      </c>
      <c r="Q4530" s="82" t="s">
        <v>854</v>
      </c>
      <c r="R4530" t="s">
        <v>131</v>
      </c>
      <c r="S4530" s="83">
        <v>0</v>
      </c>
      <c r="T4530" s="83">
        <v>22.4</v>
      </c>
      <c r="U4530" s="83">
        <v>-22.4</v>
      </c>
      <c r="V4530" s="83">
        <v>0</v>
      </c>
      <c r="W4530" s="83">
        <v>0</v>
      </c>
      <c r="X4530" s="83">
        <v>0.17254247292303929</v>
      </c>
      <c r="Y4530">
        <v>0</v>
      </c>
      <c r="Z4530" s="83">
        <v>-2.2399999999999998</v>
      </c>
      <c r="AA4530" s="83">
        <v>-2.0674575270769604</v>
      </c>
    </row>
    <row r="4531" spans="1:27" x14ac:dyDescent="0.25">
      <c r="A4531" s="82" t="s">
        <v>1529</v>
      </c>
      <c r="B4531" s="82" t="s">
        <v>1529</v>
      </c>
      <c r="C4531" t="s">
        <v>3445</v>
      </c>
      <c r="D4531" s="82" t="s">
        <v>3446</v>
      </c>
      <c r="E4531" t="s">
        <v>3447</v>
      </c>
      <c r="F4531" s="82" t="s">
        <v>3448</v>
      </c>
      <c r="G4531" t="s">
        <v>2310</v>
      </c>
      <c r="H4531" s="82" t="s">
        <v>3449</v>
      </c>
      <c r="I4531" t="s">
        <v>44</v>
      </c>
      <c r="J4531" s="82" t="s">
        <v>45</v>
      </c>
      <c r="K4531" t="s">
        <v>46</v>
      </c>
      <c r="L4531" t="s">
        <v>47</v>
      </c>
      <c r="M4531" s="82" t="s">
        <v>506</v>
      </c>
      <c r="N4531" t="s">
        <v>507</v>
      </c>
      <c r="O4531" s="82" t="s">
        <v>508</v>
      </c>
      <c r="P4531" s="82" t="s">
        <v>768</v>
      </c>
      <c r="Q4531" s="82" t="s">
        <v>769</v>
      </c>
      <c r="R4531" t="s">
        <v>131</v>
      </c>
      <c r="S4531" s="83">
        <v>99.6</v>
      </c>
      <c r="T4531" s="83">
        <v>99.6</v>
      </c>
      <c r="U4531" s="83">
        <v>0</v>
      </c>
      <c r="V4531" s="83">
        <v>0</v>
      </c>
      <c r="W4531" s="83">
        <v>0</v>
      </c>
      <c r="X4531" s="83">
        <v>0.76719778138994243</v>
      </c>
      <c r="Y4531">
        <v>0</v>
      </c>
      <c r="Z4531" s="83">
        <v>0</v>
      </c>
      <c r="AA4531" s="83">
        <v>0.76719778138994243</v>
      </c>
    </row>
    <row r="4532" spans="1:27" x14ac:dyDescent="0.25">
      <c r="A4532" s="82" t="s">
        <v>1529</v>
      </c>
      <c r="B4532" s="82" t="s">
        <v>1529</v>
      </c>
      <c r="C4532" t="s">
        <v>3445</v>
      </c>
      <c r="D4532" s="82" t="s">
        <v>3446</v>
      </c>
      <c r="E4532" t="s">
        <v>3447</v>
      </c>
      <c r="F4532" s="82" t="s">
        <v>3448</v>
      </c>
      <c r="G4532" t="s">
        <v>2310</v>
      </c>
      <c r="H4532" s="82" t="s">
        <v>3449</v>
      </c>
      <c r="I4532" t="s">
        <v>44</v>
      </c>
      <c r="J4532" s="82" t="s">
        <v>45</v>
      </c>
      <c r="K4532" t="s">
        <v>46</v>
      </c>
      <c r="L4532" t="s">
        <v>47</v>
      </c>
      <c r="M4532" s="82" t="s">
        <v>506</v>
      </c>
      <c r="N4532" t="s">
        <v>762</v>
      </c>
      <c r="O4532" s="82" t="s">
        <v>797</v>
      </c>
      <c r="P4532" s="82" t="s">
        <v>874</v>
      </c>
      <c r="Q4532" s="82" t="s">
        <v>875</v>
      </c>
      <c r="R4532" t="s">
        <v>131</v>
      </c>
      <c r="S4532" s="83">
        <v>5</v>
      </c>
      <c r="T4532" s="83">
        <v>6.3</v>
      </c>
      <c r="U4532" s="83">
        <v>-1.2999999999999998</v>
      </c>
      <c r="V4532" s="83">
        <v>0</v>
      </c>
      <c r="W4532" s="83">
        <v>0</v>
      </c>
      <c r="X4532" s="83">
        <v>4.8527570509604802E-2</v>
      </c>
      <c r="Y4532">
        <v>0</v>
      </c>
      <c r="Z4532" s="83">
        <v>-0.13</v>
      </c>
      <c r="AA4532" s="83">
        <v>-8.1472429490395237E-2</v>
      </c>
    </row>
    <row r="4533" spans="1:27" x14ac:dyDescent="0.25">
      <c r="A4533" s="82" t="s">
        <v>1529</v>
      </c>
      <c r="B4533" s="82" t="s">
        <v>1529</v>
      </c>
      <c r="C4533" t="s">
        <v>3445</v>
      </c>
      <c r="D4533" s="82" t="s">
        <v>3446</v>
      </c>
      <c r="E4533" t="s">
        <v>3447</v>
      </c>
      <c r="F4533" s="82" t="s">
        <v>3448</v>
      </c>
      <c r="G4533" t="s">
        <v>2310</v>
      </c>
      <c r="H4533" s="82" t="s">
        <v>3449</v>
      </c>
      <c r="I4533" t="s">
        <v>44</v>
      </c>
      <c r="J4533" s="82" t="s">
        <v>45</v>
      </c>
      <c r="K4533" t="s">
        <v>98</v>
      </c>
      <c r="L4533" t="s">
        <v>99</v>
      </c>
      <c r="M4533" s="82" t="s">
        <v>396</v>
      </c>
      <c r="N4533" t="s">
        <v>397</v>
      </c>
      <c r="O4533" s="82" t="s">
        <v>397</v>
      </c>
      <c r="P4533" s="82" t="s">
        <v>1213</v>
      </c>
      <c r="Q4533" s="82" t="s">
        <v>1214</v>
      </c>
      <c r="R4533" t="s">
        <v>131</v>
      </c>
      <c r="S4533" s="83">
        <v>1308</v>
      </c>
      <c r="T4533" s="83">
        <v>920</v>
      </c>
      <c r="U4533" s="83">
        <v>388</v>
      </c>
      <c r="V4533" s="83">
        <v>0</v>
      </c>
      <c r="W4533" s="83">
        <v>0</v>
      </c>
      <c r="X4533" s="83">
        <v>7.086565852196256</v>
      </c>
      <c r="Y4533">
        <v>0</v>
      </c>
      <c r="Z4533" s="83">
        <v>38.800000000000011</v>
      </c>
      <c r="AA4533" s="83">
        <v>45.88656585219627</v>
      </c>
    </row>
    <row r="4534" spans="1:27" x14ac:dyDescent="0.25">
      <c r="A4534" s="82" t="s">
        <v>1529</v>
      </c>
      <c r="B4534" s="82" t="s">
        <v>1529</v>
      </c>
      <c r="C4534" t="s">
        <v>3445</v>
      </c>
      <c r="D4534" s="82" t="s">
        <v>3446</v>
      </c>
      <c r="E4534" t="s">
        <v>3447</v>
      </c>
      <c r="F4534" s="82" t="s">
        <v>3448</v>
      </c>
      <c r="G4534" t="s">
        <v>2310</v>
      </c>
      <c r="H4534" s="82" t="s">
        <v>3449</v>
      </c>
      <c r="I4534" t="s">
        <v>44</v>
      </c>
      <c r="J4534" s="82" t="s">
        <v>45</v>
      </c>
      <c r="K4534" t="s">
        <v>98</v>
      </c>
      <c r="L4534" t="s">
        <v>99</v>
      </c>
      <c r="M4534" s="82" t="s">
        <v>396</v>
      </c>
      <c r="N4534" t="s">
        <v>397</v>
      </c>
      <c r="O4534" s="82" t="s">
        <v>397</v>
      </c>
      <c r="P4534" s="82" t="s">
        <v>1946</v>
      </c>
      <c r="Q4534" s="82" t="s">
        <v>1947</v>
      </c>
      <c r="R4534" t="s">
        <v>131</v>
      </c>
      <c r="S4534" s="83">
        <v>87</v>
      </c>
      <c r="T4534" s="83">
        <v>0</v>
      </c>
      <c r="U4534" s="83">
        <v>87</v>
      </c>
      <c r="V4534" s="83">
        <v>0</v>
      </c>
      <c r="W4534" s="83">
        <v>0</v>
      </c>
      <c r="X4534" s="83">
        <v>0</v>
      </c>
      <c r="Y4534">
        <v>0</v>
      </c>
      <c r="Z4534" s="83">
        <v>8.7000000000000011</v>
      </c>
      <c r="AA4534" s="83">
        <v>8.7000000000000011</v>
      </c>
    </row>
    <row r="4535" spans="1:27" x14ac:dyDescent="0.25">
      <c r="A4535" s="82" t="s">
        <v>1529</v>
      </c>
      <c r="B4535" s="82" t="s">
        <v>1529</v>
      </c>
      <c r="C4535" t="s">
        <v>3445</v>
      </c>
      <c r="D4535" s="82" t="s">
        <v>3446</v>
      </c>
      <c r="E4535" t="s">
        <v>3447</v>
      </c>
      <c r="F4535" s="82" t="s">
        <v>3448</v>
      </c>
      <c r="G4535" t="s">
        <v>2310</v>
      </c>
      <c r="H4535" s="82" t="s">
        <v>3449</v>
      </c>
      <c r="I4535" t="s">
        <v>44</v>
      </c>
      <c r="J4535" s="82" t="s">
        <v>45</v>
      </c>
      <c r="K4535" t="s">
        <v>102</v>
      </c>
      <c r="L4535" t="s">
        <v>103</v>
      </c>
      <c r="M4535" s="82" t="s">
        <v>516</v>
      </c>
      <c r="N4535" t="s">
        <v>867</v>
      </c>
      <c r="O4535" s="82" t="s">
        <v>868</v>
      </c>
      <c r="P4535" s="82" t="s">
        <v>869</v>
      </c>
      <c r="Q4535" s="82" t="s">
        <v>870</v>
      </c>
      <c r="R4535" t="s">
        <v>131</v>
      </c>
      <c r="S4535" s="83">
        <v>25.65</v>
      </c>
      <c r="T4535" s="83">
        <v>12.9</v>
      </c>
      <c r="U4535" s="83">
        <v>12.749999999999998</v>
      </c>
      <c r="V4535" s="83">
        <v>0</v>
      </c>
      <c r="W4535" s="83">
        <v>0</v>
      </c>
      <c r="X4535" s="83">
        <v>9.9365977710143175E-2</v>
      </c>
      <c r="Y4535">
        <v>0</v>
      </c>
      <c r="Z4535" s="83">
        <v>1.2749999999999999</v>
      </c>
      <c r="AA4535" s="83">
        <v>1.3743659777101431</v>
      </c>
    </row>
    <row r="4536" spans="1:27" x14ac:dyDescent="0.25">
      <c r="A4536" s="82" t="s">
        <v>1529</v>
      </c>
      <c r="B4536" s="82" t="s">
        <v>1529</v>
      </c>
      <c r="C4536" t="s">
        <v>3450</v>
      </c>
      <c r="D4536" s="82" t="s">
        <v>3451</v>
      </c>
      <c r="E4536" t="s">
        <v>3452</v>
      </c>
      <c r="F4536" s="82" t="s">
        <v>2745</v>
      </c>
      <c r="G4536" t="s">
        <v>2310</v>
      </c>
      <c r="H4536" s="82" t="s">
        <v>2746</v>
      </c>
      <c r="I4536" t="s">
        <v>59</v>
      </c>
      <c r="J4536" s="82" t="s">
        <v>193</v>
      </c>
      <c r="K4536" t="s">
        <v>62</v>
      </c>
      <c r="L4536" t="s">
        <v>63</v>
      </c>
      <c r="M4536" s="82" t="s">
        <v>660</v>
      </c>
      <c r="N4536" t="s">
        <v>1023</v>
      </c>
      <c r="O4536" s="82" t="s">
        <v>1024</v>
      </c>
      <c r="P4536" s="82" t="s">
        <v>1025</v>
      </c>
      <c r="Q4536" s="82" t="s">
        <v>1026</v>
      </c>
      <c r="R4536" t="s">
        <v>131</v>
      </c>
      <c r="S4536" s="83">
        <v>41.04</v>
      </c>
      <c r="T4536" s="83">
        <v>4.0999999999999996</v>
      </c>
      <c r="U4536" s="83">
        <v>36.94</v>
      </c>
      <c r="V4536" s="83">
        <v>0</v>
      </c>
      <c r="W4536" s="83">
        <v>0</v>
      </c>
      <c r="X4536" s="83">
        <v>3.1581434776092009E-2</v>
      </c>
      <c r="Y4536">
        <v>0</v>
      </c>
      <c r="Z4536" s="83">
        <v>3.694</v>
      </c>
      <c r="AA4536" s="83">
        <v>3.725581434776092</v>
      </c>
    </row>
    <row r="4537" spans="1:27" x14ac:dyDescent="0.25">
      <c r="A4537" s="82" t="s">
        <v>1529</v>
      </c>
      <c r="B4537" s="82" t="s">
        <v>1529</v>
      </c>
      <c r="C4537" t="s">
        <v>3450</v>
      </c>
      <c r="D4537" s="82" t="s">
        <v>3451</v>
      </c>
      <c r="E4537" t="s">
        <v>3452</v>
      </c>
      <c r="F4537" s="82" t="s">
        <v>2745</v>
      </c>
      <c r="G4537" t="s">
        <v>2310</v>
      </c>
      <c r="H4537" s="82" t="s">
        <v>2746</v>
      </c>
      <c r="I4537" t="s">
        <v>59</v>
      </c>
      <c r="J4537" s="82" t="s">
        <v>193</v>
      </c>
      <c r="K4537" t="s">
        <v>62</v>
      </c>
      <c r="L4537" t="s">
        <v>63</v>
      </c>
      <c r="M4537" s="82" t="s">
        <v>660</v>
      </c>
      <c r="N4537" t="s">
        <v>1023</v>
      </c>
      <c r="O4537" s="82" t="s">
        <v>1024</v>
      </c>
      <c r="P4537" s="82" t="s">
        <v>1164</v>
      </c>
      <c r="Q4537" s="82" t="s">
        <v>1165</v>
      </c>
      <c r="R4537" t="s">
        <v>131</v>
      </c>
      <c r="S4537" s="83">
        <v>41.04</v>
      </c>
      <c r="T4537" s="83">
        <v>0</v>
      </c>
      <c r="U4537" s="83">
        <v>41.04</v>
      </c>
      <c r="V4537" s="83">
        <v>0</v>
      </c>
      <c r="W4537" s="83">
        <v>0</v>
      </c>
      <c r="X4537" s="83">
        <v>0</v>
      </c>
      <c r="Y4537">
        <v>0</v>
      </c>
      <c r="Z4537" s="83">
        <v>4.1040000000000001</v>
      </c>
      <c r="AA4537" s="83">
        <v>4.1040000000000001</v>
      </c>
    </row>
    <row r="4538" spans="1:27" x14ac:dyDescent="0.25">
      <c r="A4538" s="82" t="s">
        <v>1529</v>
      </c>
      <c r="B4538" s="82" t="s">
        <v>1529</v>
      </c>
      <c r="C4538" t="s">
        <v>3450</v>
      </c>
      <c r="D4538" s="82" t="s">
        <v>3451</v>
      </c>
      <c r="E4538" t="s">
        <v>3452</v>
      </c>
      <c r="F4538" s="82" t="s">
        <v>2745</v>
      </c>
      <c r="G4538" t="s">
        <v>2310</v>
      </c>
      <c r="H4538" s="82" t="s">
        <v>2746</v>
      </c>
      <c r="I4538" t="s">
        <v>59</v>
      </c>
      <c r="J4538" s="82" t="s">
        <v>193</v>
      </c>
      <c r="K4538" t="s">
        <v>62</v>
      </c>
      <c r="L4538" t="s">
        <v>63</v>
      </c>
      <c r="M4538" s="82" t="s">
        <v>660</v>
      </c>
      <c r="N4538" t="s">
        <v>1023</v>
      </c>
      <c r="O4538" s="82" t="s">
        <v>1024</v>
      </c>
      <c r="P4538" s="82" t="s">
        <v>1027</v>
      </c>
      <c r="Q4538" s="82" t="s">
        <v>1028</v>
      </c>
      <c r="R4538" t="s">
        <v>131</v>
      </c>
      <c r="S4538" s="83">
        <v>42.12</v>
      </c>
      <c r="T4538" s="83">
        <v>4.21</v>
      </c>
      <c r="U4538" s="83">
        <v>37.909999999999997</v>
      </c>
      <c r="V4538" s="83">
        <v>0</v>
      </c>
      <c r="W4538" s="83">
        <v>0</v>
      </c>
      <c r="X4538" s="83">
        <v>3.2428741562767656E-2</v>
      </c>
      <c r="Y4538">
        <v>0</v>
      </c>
      <c r="Z4538" s="83">
        <v>3.7909999999999995</v>
      </c>
      <c r="AA4538" s="83">
        <v>3.8234287415627675</v>
      </c>
    </row>
    <row r="4539" spans="1:27" x14ac:dyDescent="0.25">
      <c r="A4539" s="82" t="s">
        <v>1529</v>
      </c>
      <c r="B4539" s="82" t="s">
        <v>1529</v>
      </c>
      <c r="C4539" t="s">
        <v>3450</v>
      </c>
      <c r="D4539" s="82" t="s">
        <v>3451</v>
      </c>
      <c r="E4539" t="s">
        <v>3452</v>
      </c>
      <c r="F4539" s="82" t="s">
        <v>2745</v>
      </c>
      <c r="G4539" t="s">
        <v>2310</v>
      </c>
      <c r="H4539" s="82" t="s">
        <v>2746</v>
      </c>
      <c r="I4539" t="s">
        <v>44</v>
      </c>
      <c r="J4539" s="82" t="s">
        <v>45</v>
      </c>
      <c r="K4539" t="s">
        <v>46</v>
      </c>
      <c r="L4539" t="s">
        <v>47</v>
      </c>
      <c r="M4539" s="82" t="s">
        <v>506</v>
      </c>
      <c r="N4539" t="s">
        <v>926</v>
      </c>
      <c r="O4539" s="82" t="s">
        <v>818</v>
      </c>
      <c r="P4539" s="82" t="s">
        <v>3453</v>
      </c>
      <c r="Q4539" s="82" t="s">
        <v>3454</v>
      </c>
      <c r="R4539" t="s">
        <v>131</v>
      </c>
      <c r="S4539" s="83">
        <v>0</v>
      </c>
      <c r="T4539" s="83">
        <v>0.13</v>
      </c>
      <c r="U4539" s="83">
        <v>-0.13</v>
      </c>
      <c r="V4539" s="83">
        <v>0</v>
      </c>
      <c r="W4539" s="83">
        <v>0</v>
      </c>
      <c r="X4539" s="83">
        <v>1.0013625660712101E-3</v>
      </c>
      <c r="Y4539">
        <v>0</v>
      </c>
      <c r="Z4539" s="83">
        <v>-1.3000000000000001E-2</v>
      </c>
      <c r="AA4539" s="83">
        <v>-1.1998637433928792E-2</v>
      </c>
    </row>
    <row r="4540" spans="1:27" x14ac:dyDescent="0.25">
      <c r="A4540" s="82" t="s">
        <v>1529</v>
      </c>
      <c r="B4540" s="82" t="s">
        <v>1529</v>
      </c>
      <c r="C4540" t="s">
        <v>3450</v>
      </c>
      <c r="D4540" s="82" t="s">
        <v>3451</v>
      </c>
      <c r="E4540" t="s">
        <v>3452</v>
      </c>
      <c r="F4540" s="82" t="s">
        <v>2745</v>
      </c>
      <c r="G4540" t="s">
        <v>2310</v>
      </c>
      <c r="H4540" s="82" t="s">
        <v>2746</v>
      </c>
      <c r="I4540" t="s">
        <v>44</v>
      </c>
      <c r="J4540" s="82" t="s">
        <v>45</v>
      </c>
      <c r="K4540" t="s">
        <v>46</v>
      </c>
      <c r="L4540" t="s">
        <v>47</v>
      </c>
      <c r="M4540" s="82" t="s">
        <v>506</v>
      </c>
      <c r="N4540" t="s">
        <v>507</v>
      </c>
      <c r="O4540" s="82" t="s">
        <v>508</v>
      </c>
      <c r="P4540" s="82" t="s">
        <v>760</v>
      </c>
      <c r="Q4540" s="82" t="s">
        <v>761</v>
      </c>
      <c r="R4540" t="s">
        <v>131</v>
      </c>
      <c r="S4540" s="83">
        <v>14.28</v>
      </c>
      <c r="T4540" s="83">
        <v>0</v>
      </c>
      <c r="U4540" s="83">
        <v>14.28</v>
      </c>
      <c r="V4540" s="83">
        <v>0</v>
      </c>
      <c r="W4540" s="83">
        <v>0</v>
      </c>
      <c r="X4540" s="83">
        <v>0</v>
      </c>
      <c r="Y4540">
        <v>0</v>
      </c>
      <c r="Z4540" s="83">
        <v>1.4279999999999999</v>
      </c>
      <c r="AA4540" s="83">
        <v>1.4279999999999999</v>
      </c>
    </row>
    <row r="4541" spans="1:27" x14ac:dyDescent="0.25">
      <c r="A4541" s="82" t="s">
        <v>1529</v>
      </c>
      <c r="B4541" s="82" t="s">
        <v>1529</v>
      </c>
      <c r="C4541" t="s">
        <v>3450</v>
      </c>
      <c r="D4541" s="82" t="s">
        <v>3451</v>
      </c>
      <c r="E4541" t="s">
        <v>3452</v>
      </c>
      <c r="F4541" s="82" t="s">
        <v>2745</v>
      </c>
      <c r="G4541" t="s">
        <v>2310</v>
      </c>
      <c r="H4541" s="82" t="s">
        <v>2746</v>
      </c>
      <c r="I4541" t="s">
        <v>44</v>
      </c>
      <c r="J4541" s="82" t="s">
        <v>45</v>
      </c>
      <c r="K4541" t="s">
        <v>46</v>
      </c>
      <c r="L4541" t="s">
        <v>47</v>
      </c>
      <c r="M4541" s="82" t="s">
        <v>320</v>
      </c>
      <c r="N4541" t="s">
        <v>1074</v>
      </c>
      <c r="O4541" s="82" t="s">
        <v>1075</v>
      </c>
      <c r="P4541" s="82" t="s">
        <v>1209</v>
      </c>
      <c r="Q4541" s="82" t="s">
        <v>1210</v>
      </c>
      <c r="R4541" t="s">
        <v>131</v>
      </c>
      <c r="S4541" s="83">
        <v>0</v>
      </c>
      <c r="T4541" s="83">
        <v>60</v>
      </c>
      <c r="U4541" s="83">
        <v>-60</v>
      </c>
      <c r="V4541" s="83">
        <v>0</v>
      </c>
      <c r="W4541" s="83">
        <v>0</v>
      </c>
      <c r="X4541" s="83">
        <v>0.46216733818671235</v>
      </c>
      <c r="Y4541">
        <v>0</v>
      </c>
      <c r="Z4541" s="83">
        <v>-6</v>
      </c>
      <c r="AA4541" s="83">
        <v>-5.5378326618132876</v>
      </c>
    </row>
    <row r="4542" spans="1:27" x14ac:dyDescent="0.25">
      <c r="A4542" s="82" t="s">
        <v>1529</v>
      </c>
      <c r="B4542" s="82" t="s">
        <v>1529</v>
      </c>
      <c r="C4542" t="s">
        <v>3450</v>
      </c>
      <c r="D4542" s="82" t="s">
        <v>3451</v>
      </c>
      <c r="E4542" t="s">
        <v>3452</v>
      </c>
      <c r="F4542" s="82" t="s">
        <v>2745</v>
      </c>
      <c r="G4542" t="s">
        <v>2310</v>
      </c>
      <c r="H4542" s="82" t="s">
        <v>2746</v>
      </c>
      <c r="I4542" t="s">
        <v>44</v>
      </c>
      <c r="J4542" s="82" t="s">
        <v>45</v>
      </c>
      <c r="K4542" t="s">
        <v>46</v>
      </c>
      <c r="L4542" t="s">
        <v>47</v>
      </c>
      <c r="M4542" s="82" t="s">
        <v>320</v>
      </c>
      <c r="N4542" t="s">
        <v>1074</v>
      </c>
      <c r="O4542" s="82" t="s">
        <v>1075</v>
      </c>
      <c r="P4542" s="82" t="s">
        <v>2495</v>
      </c>
      <c r="Q4542" s="82" t="s">
        <v>2496</v>
      </c>
      <c r="R4542" t="s">
        <v>131</v>
      </c>
      <c r="S4542" s="83">
        <v>62.1</v>
      </c>
      <c r="T4542" s="83">
        <v>0</v>
      </c>
      <c r="U4542" s="83">
        <v>62.1</v>
      </c>
      <c r="V4542" s="83">
        <v>0</v>
      </c>
      <c r="W4542" s="83">
        <v>0</v>
      </c>
      <c r="X4542" s="83">
        <v>0</v>
      </c>
      <c r="Y4542">
        <v>0</v>
      </c>
      <c r="Z4542" s="83">
        <v>6.2100000000000009</v>
      </c>
      <c r="AA4542" s="83">
        <v>6.2100000000000009</v>
      </c>
    </row>
    <row r="4543" spans="1:27" x14ac:dyDescent="0.25">
      <c r="A4543" s="82" t="s">
        <v>1529</v>
      </c>
      <c r="B4543" s="82" t="s">
        <v>1529</v>
      </c>
      <c r="C4543" t="s">
        <v>3450</v>
      </c>
      <c r="D4543" s="82" t="s">
        <v>3451</v>
      </c>
      <c r="E4543" t="s">
        <v>3452</v>
      </c>
      <c r="F4543" s="82" t="s">
        <v>2745</v>
      </c>
      <c r="G4543" t="s">
        <v>2310</v>
      </c>
      <c r="H4543" s="82" t="s">
        <v>2746</v>
      </c>
      <c r="I4543" t="s">
        <v>44</v>
      </c>
      <c r="J4543" s="82" t="s">
        <v>45</v>
      </c>
      <c r="K4543" t="s">
        <v>46</v>
      </c>
      <c r="L4543" t="s">
        <v>47</v>
      </c>
      <c r="M4543" s="82" t="s">
        <v>320</v>
      </c>
      <c r="N4543" t="s">
        <v>800</v>
      </c>
      <c r="O4543" s="82" t="s">
        <v>801</v>
      </c>
      <c r="P4543" s="82" t="s">
        <v>1080</v>
      </c>
      <c r="Q4543" s="82" t="s">
        <v>1081</v>
      </c>
      <c r="R4543" t="s">
        <v>131</v>
      </c>
      <c r="S4543" s="83">
        <v>30</v>
      </c>
      <c r="T4543" s="83">
        <v>0</v>
      </c>
      <c r="U4543" s="83">
        <v>30</v>
      </c>
      <c r="V4543" s="83">
        <v>0</v>
      </c>
      <c r="W4543" s="83">
        <v>0</v>
      </c>
      <c r="X4543" s="83">
        <v>0</v>
      </c>
      <c r="Y4543">
        <v>0</v>
      </c>
      <c r="Z4543" s="83">
        <v>3</v>
      </c>
      <c r="AA4543" s="83">
        <v>3</v>
      </c>
    </row>
    <row r="4544" spans="1:27" x14ac:dyDescent="0.25">
      <c r="A4544" s="82" t="s">
        <v>1529</v>
      </c>
      <c r="B4544" s="82" t="s">
        <v>1529</v>
      </c>
      <c r="C4544" t="s">
        <v>3450</v>
      </c>
      <c r="D4544" s="82" t="s">
        <v>3451</v>
      </c>
      <c r="E4544" t="s">
        <v>3452</v>
      </c>
      <c r="F4544" s="82" t="s">
        <v>2745</v>
      </c>
      <c r="G4544" t="s">
        <v>2310</v>
      </c>
      <c r="H4544" s="82" t="s">
        <v>2746</v>
      </c>
      <c r="I4544" t="s">
        <v>44</v>
      </c>
      <c r="J4544" s="82" t="s">
        <v>45</v>
      </c>
      <c r="K4544" t="s">
        <v>46</v>
      </c>
      <c r="L4544" t="s">
        <v>47</v>
      </c>
      <c r="M4544" s="82" t="s">
        <v>320</v>
      </c>
      <c r="N4544" t="s">
        <v>800</v>
      </c>
      <c r="O4544" s="82" t="s">
        <v>801</v>
      </c>
      <c r="P4544" s="82" t="s">
        <v>1082</v>
      </c>
      <c r="Q4544" s="82" t="s">
        <v>1083</v>
      </c>
      <c r="R4544" t="s">
        <v>131</v>
      </c>
      <c r="S4544" s="83">
        <v>300</v>
      </c>
      <c r="T4544" s="83">
        <v>0</v>
      </c>
      <c r="U4544" s="83">
        <v>300</v>
      </c>
      <c r="V4544" s="83">
        <v>0</v>
      </c>
      <c r="W4544" s="83">
        <v>0</v>
      </c>
      <c r="X4544" s="83">
        <v>0</v>
      </c>
      <c r="Y4544">
        <v>0</v>
      </c>
      <c r="Z4544" s="83">
        <v>30</v>
      </c>
      <c r="AA4544" s="83">
        <v>30</v>
      </c>
    </row>
    <row r="4545" spans="1:27" x14ac:dyDescent="0.25">
      <c r="A4545" s="82" t="s">
        <v>1529</v>
      </c>
      <c r="B4545" s="82" t="s">
        <v>1529</v>
      </c>
      <c r="C4545" t="s">
        <v>3450</v>
      </c>
      <c r="D4545" s="82" t="s">
        <v>3451</v>
      </c>
      <c r="E4545" t="s">
        <v>3452</v>
      </c>
      <c r="F4545" s="82" t="s">
        <v>2745</v>
      </c>
      <c r="G4545" t="s">
        <v>2310</v>
      </c>
      <c r="H4545" s="82" t="s">
        <v>2746</v>
      </c>
      <c r="I4545" t="s">
        <v>44</v>
      </c>
      <c r="J4545" s="82" t="s">
        <v>45</v>
      </c>
      <c r="K4545" t="s">
        <v>46</v>
      </c>
      <c r="L4545" t="s">
        <v>47</v>
      </c>
      <c r="M4545" s="82" t="s">
        <v>320</v>
      </c>
      <c r="N4545" t="s">
        <v>800</v>
      </c>
      <c r="O4545" s="82" t="s">
        <v>801</v>
      </c>
      <c r="P4545" s="82" t="s">
        <v>1211</v>
      </c>
      <c r="Q4545" s="82" t="s">
        <v>1085</v>
      </c>
      <c r="R4545" t="s">
        <v>131</v>
      </c>
      <c r="S4545" s="83">
        <v>45</v>
      </c>
      <c r="T4545" s="83">
        <v>0</v>
      </c>
      <c r="U4545" s="83">
        <v>45</v>
      </c>
      <c r="V4545" s="83">
        <v>0</v>
      </c>
      <c r="W4545" s="83">
        <v>0</v>
      </c>
      <c r="X4545" s="83">
        <v>0</v>
      </c>
      <c r="Y4545">
        <v>0</v>
      </c>
      <c r="Z4545" s="83">
        <v>4.5</v>
      </c>
      <c r="AA4545" s="83">
        <v>4.5</v>
      </c>
    </row>
    <row r="4546" spans="1:27" x14ac:dyDescent="0.25">
      <c r="A4546" s="82" t="s">
        <v>1529</v>
      </c>
      <c r="B4546" s="82" t="s">
        <v>1529</v>
      </c>
      <c r="C4546" t="s">
        <v>3450</v>
      </c>
      <c r="D4546" s="82" t="s">
        <v>3451</v>
      </c>
      <c r="E4546" t="s">
        <v>3452</v>
      </c>
      <c r="F4546" s="82" t="s">
        <v>2745</v>
      </c>
      <c r="G4546" t="s">
        <v>2310</v>
      </c>
      <c r="H4546" s="82" t="s">
        <v>2746</v>
      </c>
      <c r="I4546" t="s">
        <v>44</v>
      </c>
      <c r="J4546" s="82" t="s">
        <v>45</v>
      </c>
      <c r="K4546" t="s">
        <v>100</v>
      </c>
      <c r="L4546" t="s">
        <v>101</v>
      </c>
      <c r="M4546" s="82" t="s">
        <v>401</v>
      </c>
      <c r="N4546" t="s">
        <v>866</v>
      </c>
      <c r="O4546" s="82" t="s">
        <v>403</v>
      </c>
      <c r="P4546" s="82" t="s">
        <v>1736</v>
      </c>
      <c r="Q4546" s="82" t="s">
        <v>1737</v>
      </c>
      <c r="R4546" t="s">
        <v>131</v>
      </c>
      <c r="S4546" s="83">
        <v>0</v>
      </c>
      <c r="T4546" s="83">
        <v>45.8</v>
      </c>
      <c r="U4546" s="83">
        <v>-45.8</v>
      </c>
      <c r="V4546" s="83">
        <v>0</v>
      </c>
      <c r="W4546" s="83">
        <v>0</v>
      </c>
      <c r="X4546" s="83">
        <v>0.35278773481585712</v>
      </c>
      <c r="Y4546">
        <v>0</v>
      </c>
      <c r="Z4546" s="83">
        <v>-4.58</v>
      </c>
      <c r="AA4546" s="83">
        <v>-4.2272122651841428</v>
      </c>
    </row>
    <row r="4547" spans="1:27" x14ac:dyDescent="0.25">
      <c r="A4547" s="82" t="s">
        <v>1529</v>
      </c>
      <c r="B4547" s="82" t="s">
        <v>1529</v>
      </c>
      <c r="C4547" t="s">
        <v>3455</v>
      </c>
      <c r="D4547" s="82" t="s">
        <v>3256</v>
      </c>
      <c r="E4547" t="s">
        <v>3456</v>
      </c>
      <c r="F4547" s="82" t="s">
        <v>2745</v>
      </c>
      <c r="G4547" t="s">
        <v>2310</v>
      </c>
      <c r="H4547" s="82" t="s">
        <v>3457</v>
      </c>
      <c r="I4547" t="s">
        <v>59</v>
      </c>
      <c r="J4547" s="82" t="s">
        <v>127</v>
      </c>
      <c r="K4547" t="s">
        <v>75</v>
      </c>
      <c r="L4547" t="s">
        <v>76</v>
      </c>
      <c r="M4547" s="82" t="s">
        <v>133</v>
      </c>
      <c r="N4547" t="s">
        <v>149</v>
      </c>
      <c r="O4547" s="82" t="s">
        <v>150</v>
      </c>
      <c r="P4547" s="82" t="s">
        <v>376</v>
      </c>
      <c r="Q4547" s="82" t="s">
        <v>377</v>
      </c>
      <c r="R4547" t="s">
        <v>131</v>
      </c>
      <c r="S4547" s="83">
        <v>687.3</v>
      </c>
      <c r="T4547" s="83">
        <v>595.19999999999993</v>
      </c>
      <c r="U4547" s="83">
        <v>92.10000000000008</v>
      </c>
      <c r="V4547" s="83">
        <v>0</v>
      </c>
      <c r="W4547" s="83">
        <v>0</v>
      </c>
      <c r="X4547" s="83">
        <v>4.5846999948121869</v>
      </c>
      <c r="Y4547">
        <v>0</v>
      </c>
      <c r="Z4547" s="83">
        <v>9.210000000000008</v>
      </c>
      <c r="AA4547" s="83">
        <v>13.794699994812191</v>
      </c>
    </row>
    <row r="4548" spans="1:27" x14ac:dyDescent="0.25">
      <c r="A4548" s="82" t="s">
        <v>1529</v>
      </c>
      <c r="B4548" s="82" t="s">
        <v>1529</v>
      </c>
      <c r="C4548" t="s">
        <v>3455</v>
      </c>
      <c r="D4548" s="82" t="s">
        <v>3256</v>
      </c>
      <c r="E4548" t="s">
        <v>3456</v>
      </c>
      <c r="F4548" s="82" t="s">
        <v>2745</v>
      </c>
      <c r="G4548" t="s">
        <v>2310</v>
      </c>
      <c r="H4548" s="82" t="s">
        <v>3457</v>
      </c>
      <c r="I4548" t="s">
        <v>59</v>
      </c>
      <c r="J4548" s="82" t="s">
        <v>127</v>
      </c>
      <c r="K4548" t="s">
        <v>75</v>
      </c>
      <c r="L4548" t="s">
        <v>76</v>
      </c>
      <c r="M4548" s="82" t="s">
        <v>133</v>
      </c>
      <c r="N4548" t="s">
        <v>149</v>
      </c>
      <c r="O4548" s="82" t="s">
        <v>150</v>
      </c>
      <c r="P4548" s="82" t="s">
        <v>1004</v>
      </c>
      <c r="Q4548" s="82" t="s">
        <v>1005</v>
      </c>
      <c r="R4548" t="s">
        <v>131</v>
      </c>
      <c r="S4548" s="83">
        <v>49.44</v>
      </c>
      <c r="T4548" s="83">
        <v>147.5</v>
      </c>
      <c r="U4548" s="83">
        <v>-98.06</v>
      </c>
      <c r="V4548" s="83">
        <v>0</v>
      </c>
      <c r="W4548" s="83">
        <v>0</v>
      </c>
      <c r="X4548" s="83">
        <v>1.1361613730423346</v>
      </c>
      <c r="Y4548">
        <v>0</v>
      </c>
      <c r="Z4548" s="83">
        <v>-9.8060000000000009</v>
      </c>
      <c r="AA4548" s="83">
        <v>-8.6698386269576666</v>
      </c>
    </row>
    <row r="4549" spans="1:27" x14ac:dyDescent="0.25">
      <c r="A4549" s="82" t="s">
        <v>1529</v>
      </c>
      <c r="B4549" s="82" t="s">
        <v>1529</v>
      </c>
      <c r="C4549" t="s">
        <v>3455</v>
      </c>
      <c r="D4549" s="82" t="s">
        <v>3256</v>
      </c>
      <c r="E4549" t="s">
        <v>3456</v>
      </c>
      <c r="F4549" s="82" t="s">
        <v>2745</v>
      </c>
      <c r="G4549" t="s">
        <v>2310</v>
      </c>
      <c r="H4549" s="82" t="s">
        <v>3457</v>
      </c>
      <c r="I4549" t="s">
        <v>59</v>
      </c>
      <c r="J4549" s="82" t="s">
        <v>127</v>
      </c>
      <c r="K4549" t="s">
        <v>75</v>
      </c>
      <c r="L4549" t="s">
        <v>76</v>
      </c>
      <c r="M4549" s="82" t="s">
        <v>133</v>
      </c>
      <c r="N4549" t="s">
        <v>149</v>
      </c>
      <c r="O4549" s="82" t="s">
        <v>150</v>
      </c>
      <c r="P4549" s="82" t="s">
        <v>307</v>
      </c>
      <c r="Q4549" s="82" t="s">
        <v>308</v>
      </c>
      <c r="R4549" t="s">
        <v>131</v>
      </c>
      <c r="S4549" s="83">
        <v>164.62</v>
      </c>
      <c r="T4549" s="83">
        <v>186.06</v>
      </c>
      <c r="U4549" s="83">
        <v>-21.44</v>
      </c>
      <c r="V4549" s="83">
        <v>0</v>
      </c>
      <c r="W4549" s="83">
        <v>0</v>
      </c>
      <c r="X4549" s="83">
        <v>1.433180915716995</v>
      </c>
      <c r="Y4549">
        <v>0</v>
      </c>
      <c r="Z4549" s="83">
        <v>-2.144000000000001</v>
      </c>
      <c r="AA4549" s="83">
        <v>-0.71081908428300533</v>
      </c>
    </row>
    <row r="4550" spans="1:27" x14ac:dyDescent="0.25">
      <c r="A4550" s="82" t="s">
        <v>1529</v>
      </c>
      <c r="B4550" s="82" t="s">
        <v>1529</v>
      </c>
      <c r="C4550" t="s">
        <v>3455</v>
      </c>
      <c r="D4550" s="82" t="s">
        <v>3256</v>
      </c>
      <c r="E4550" t="s">
        <v>3456</v>
      </c>
      <c r="F4550" s="82" t="s">
        <v>2745</v>
      </c>
      <c r="G4550" t="s">
        <v>2310</v>
      </c>
      <c r="H4550" s="82" t="s">
        <v>3457</v>
      </c>
      <c r="I4550" t="s">
        <v>59</v>
      </c>
      <c r="J4550" s="82" t="s">
        <v>127</v>
      </c>
      <c r="K4550" t="s">
        <v>75</v>
      </c>
      <c r="L4550" t="s">
        <v>76</v>
      </c>
      <c r="M4550" s="82" t="s">
        <v>133</v>
      </c>
      <c r="N4550" t="s">
        <v>149</v>
      </c>
      <c r="O4550" s="82" t="s">
        <v>150</v>
      </c>
      <c r="P4550" s="82" t="s">
        <v>2334</v>
      </c>
      <c r="Q4550" s="82" t="s">
        <v>2335</v>
      </c>
      <c r="R4550" t="s">
        <v>131</v>
      </c>
      <c r="S4550" s="83">
        <v>55.7</v>
      </c>
      <c r="T4550" s="83">
        <v>0</v>
      </c>
      <c r="U4550" s="83">
        <v>55.7</v>
      </c>
      <c r="V4550" s="83">
        <v>0</v>
      </c>
      <c r="W4550" s="83">
        <v>0</v>
      </c>
      <c r="X4550" s="83">
        <v>0</v>
      </c>
      <c r="Y4550">
        <v>0</v>
      </c>
      <c r="Z4550" s="83">
        <v>5.57</v>
      </c>
      <c r="AA4550" s="83">
        <v>5.57</v>
      </c>
    </row>
    <row r="4551" spans="1:27" x14ac:dyDescent="0.25">
      <c r="A4551" s="82" t="s">
        <v>1529</v>
      </c>
      <c r="B4551" s="82" t="s">
        <v>1529</v>
      </c>
      <c r="C4551" t="s">
        <v>3455</v>
      </c>
      <c r="D4551" s="82" t="s">
        <v>3256</v>
      </c>
      <c r="E4551" t="s">
        <v>3456</v>
      </c>
      <c r="F4551" s="82" t="s">
        <v>2745</v>
      </c>
      <c r="G4551" t="s">
        <v>2310</v>
      </c>
      <c r="H4551" s="82" t="s">
        <v>3457</v>
      </c>
      <c r="I4551" t="s">
        <v>59</v>
      </c>
      <c r="J4551" s="82" t="s">
        <v>193</v>
      </c>
      <c r="K4551" t="s">
        <v>60</v>
      </c>
      <c r="L4551" t="s">
        <v>61</v>
      </c>
      <c r="M4551" s="82" t="s">
        <v>194</v>
      </c>
      <c r="N4551" t="s">
        <v>656</v>
      </c>
      <c r="O4551" s="82" t="s">
        <v>657</v>
      </c>
      <c r="P4551" s="82" t="s">
        <v>1019</v>
      </c>
      <c r="Q4551" s="82" t="s">
        <v>1020</v>
      </c>
      <c r="R4551" t="s">
        <v>131</v>
      </c>
      <c r="S4551" s="83">
        <v>23.46</v>
      </c>
      <c r="T4551" s="83">
        <v>47.36</v>
      </c>
      <c r="U4551" s="83">
        <v>-23.9</v>
      </c>
      <c r="V4551" s="83">
        <v>0</v>
      </c>
      <c r="W4551" s="83">
        <v>0</v>
      </c>
      <c r="X4551" s="83">
        <v>0.36480408560871164</v>
      </c>
      <c r="Y4551">
        <v>0</v>
      </c>
      <c r="Z4551" s="83">
        <v>-2.3899999999999997</v>
      </c>
      <c r="AA4551" s="83">
        <v>-2.0251959143912881</v>
      </c>
    </row>
    <row r="4552" spans="1:27" x14ac:dyDescent="0.25">
      <c r="A4552" s="82" t="s">
        <v>1529</v>
      </c>
      <c r="B4552" s="82" t="s">
        <v>1529</v>
      </c>
      <c r="C4552" t="s">
        <v>3455</v>
      </c>
      <c r="D4552" s="82" t="s">
        <v>3256</v>
      </c>
      <c r="E4552" t="s">
        <v>3456</v>
      </c>
      <c r="F4552" s="82" t="s">
        <v>2745</v>
      </c>
      <c r="G4552" t="s">
        <v>2310</v>
      </c>
      <c r="H4552" s="82" t="s">
        <v>3457</v>
      </c>
      <c r="I4552" t="s">
        <v>59</v>
      </c>
      <c r="J4552" s="82" t="s">
        <v>193</v>
      </c>
      <c r="K4552" t="s">
        <v>60</v>
      </c>
      <c r="L4552" t="s">
        <v>61</v>
      </c>
      <c r="M4552" s="82" t="s">
        <v>194</v>
      </c>
      <c r="N4552" t="s">
        <v>750</v>
      </c>
      <c r="O4552" s="82" t="s">
        <v>751</v>
      </c>
      <c r="P4552" s="82" t="s">
        <v>1152</v>
      </c>
      <c r="Q4552" s="82" t="s">
        <v>1153</v>
      </c>
      <c r="R4552" t="s">
        <v>131</v>
      </c>
      <c r="S4552" s="83">
        <v>343.68</v>
      </c>
      <c r="T4552" s="83">
        <v>303.65999999999997</v>
      </c>
      <c r="U4552" s="83">
        <v>40.020000000000039</v>
      </c>
      <c r="V4552" s="83">
        <v>0</v>
      </c>
      <c r="W4552" s="83">
        <v>0</v>
      </c>
      <c r="X4552" s="83">
        <v>2.339028898562951</v>
      </c>
      <c r="Y4552">
        <v>0</v>
      </c>
      <c r="Z4552" s="83">
        <v>4.0020000000000024</v>
      </c>
      <c r="AA4552" s="83">
        <v>6.3410288985629535</v>
      </c>
    </row>
    <row r="4553" spans="1:27" x14ac:dyDescent="0.25">
      <c r="A4553" s="82" t="s">
        <v>1529</v>
      </c>
      <c r="B4553" s="82" t="s">
        <v>1529</v>
      </c>
      <c r="C4553" t="s">
        <v>3455</v>
      </c>
      <c r="D4553" s="82" t="s">
        <v>3256</v>
      </c>
      <c r="E4553" t="s">
        <v>3456</v>
      </c>
      <c r="F4553" s="82" t="s">
        <v>2745</v>
      </c>
      <c r="G4553" t="s">
        <v>2310</v>
      </c>
      <c r="H4553" s="82" t="s">
        <v>3457</v>
      </c>
      <c r="I4553" t="s">
        <v>59</v>
      </c>
      <c r="J4553" s="82" t="s">
        <v>193</v>
      </c>
      <c r="K4553" t="s">
        <v>60</v>
      </c>
      <c r="L4553" t="s">
        <v>61</v>
      </c>
      <c r="M4553" s="82" t="s">
        <v>194</v>
      </c>
      <c r="N4553" t="s">
        <v>750</v>
      </c>
      <c r="O4553" s="82" t="s">
        <v>751</v>
      </c>
      <c r="P4553" s="82" t="s">
        <v>1154</v>
      </c>
      <c r="Q4553" s="82" t="s">
        <v>1155</v>
      </c>
      <c r="R4553" t="s">
        <v>131</v>
      </c>
      <c r="S4553" s="83">
        <v>8.11</v>
      </c>
      <c r="T4553" s="83">
        <v>8.1999999999999993</v>
      </c>
      <c r="U4553" s="83">
        <v>-8.9999999999999858E-2</v>
      </c>
      <c r="V4553" s="83">
        <v>0</v>
      </c>
      <c r="W4553" s="83">
        <v>0</v>
      </c>
      <c r="X4553" s="83">
        <v>6.3162869552184017E-2</v>
      </c>
      <c r="Y4553">
        <v>0</v>
      </c>
      <c r="Z4553" s="83">
        <v>-9.000000000000008E-3</v>
      </c>
      <c r="AA4553" s="83">
        <v>5.4162869552183968E-2</v>
      </c>
    </row>
    <row r="4554" spans="1:27" x14ac:dyDescent="0.25">
      <c r="A4554" s="82" t="s">
        <v>1529</v>
      </c>
      <c r="B4554" s="82" t="s">
        <v>1529</v>
      </c>
      <c r="C4554" t="s">
        <v>3455</v>
      </c>
      <c r="D4554" s="82" t="s">
        <v>3256</v>
      </c>
      <c r="E4554" t="s">
        <v>3456</v>
      </c>
      <c r="F4554" s="82" t="s">
        <v>2745</v>
      </c>
      <c r="G4554" t="s">
        <v>2310</v>
      </c>
      <c r="H4554" s="82" t="s">
        <v>3457</v>
      </c>
      <c r="I4554" t="s">
        <v>59</v>
      </c>
      <c r="J4554" s="82" t="s">
        <v>193</v>
      </c>
      <c r="K4554" t="s">
        <v>60</v>
      </c>
      <c r="L4554" t="s">
        <v>61</v>
      </c>
      <c r="M4554" s="82" t="s">
        <v>194</v>
      </c>
      <c r="N4554" t="s">
        <v>195</v>
      </c>
      <c r="O4554" s="82" t="s">
        <v>196</v>
      </c>
      <c r="P4554" s="82" t="s">
        <v>2930</v>
      </c>
      <c r="Q4554" s="82" t="s">
        <v>2931</v>
      </c>
      <c r="R4554" t="s">
        <v>131</v>
      </c>
      <c r="S4554" s="83">
        <v>0</v>
      </c>
      <c r="T4554" s="83">
        <v>12.16</v>
      </c>
      <c r="U4554" s="83">
        <v>-12.16</v>
      </c>
      <c r="V4554" s="83">
        <v>0</v>
      </c>
      <c r="W4554" s="83">
        <v>0</v>
      </c>
      <c r="X4554" s="83">
        <v>9.3665913872507056E-2</v>
      </c>
      <c r="Y4554">
        <v>0</v>
      </c>
      <c r="Z4554" s="83">
        <v>-1.2160000000000002</v>
      </c>
      <c r="AA4554" s="83">
        <v>-1.1223340861274931</v>
      </c>
    </row>
    <row r="4555" spans="1:27" x14ac:dyDescent="0.25">
      <c r="A4555" s="82" t="s">
        <v>1529</v>
      </c>
      <c r="B4555" s="82" t="s">
        <v>1529</v>
      </c>
      <c r="C4555" t="s">
        <v>3455</v>
      </c>
      <c r="D4555" s="82" t="s">
        <v>3256</v>
      </c>
      <c r="E4555" t="s">
        <v>3456</v>
      </c>
      <c r="F4555" s="82" t="s">
        <v>2745</v>
      </c>
      <c r="G4555" t="s">
        <v>2310</v>
      </c>
      <c r="H4555" s="82" t="s">
        <v>3457</v>
      </c>
      <c r="I4555" t="s">
        <v>59</v>
      </c>
      <c r="J4555" s="82" t="s">
        <v>193</v>
      </c>
      <c r="K4555" t="s">
        <v>60</v>
      </c>
      <c r="L4555" t="s">
        <v>61</v>
      </c>
      <c r="M4555" s="82" t="s">
        <v>194</v>
      </c>
      <c r="N4555" t="s">
        <v>199</v>
      </c>
      <c r="O4555" s="82" t="s">
        <v>200</v>
      </c>
      <c r="P4555" s="82" t="s">
        <v>201</v>
      </c>
      <c r="Q4555" s="82" t="s">
        <v>202</v>
      </c>
      <c r="R4555" t="s">
        <v>131</v>
      </c>
      <c r="S4555" s="83">
        <v>28.62</v>
      </c>
      <c r="T4555" s="83">
        <v>0</v>
      </c>
      <c r="U4555" s="83">
        <v>28.62</v>
      </c>
      <c r="V4555" s="83">
        <v>0</v>
      </c>
      <c r="W4555" s="83">
        <v>0</v>
      </c>
      <c r="X4555" s="83">
        <v>0</v>
      </c>
      <c r="Y4555">
        <v>0</v>
      </c>
      <c r="Z4555" s="83">
        <v>2.8620000000000001</v>
      </c>
      <c r="AA4555" s="83">
        <v>2.8620000000000001</v>
      </c>
    </row>
    <row r="4556" spans="1:27" x14ac:dyDescent="0.25">
      <c r="A4556" s="82" t="s">
        <v>1529</v>
      </c>
      <c r="B4556" s="82" t="s">
        <v>1529</v>
      </c>
      <c r="C4556" t="s">
        <v>3455</v>
      </c>
      <c r="D4556" s="82" t="s">
        <v>3256</v>
      </c>
      <c r="E4556" t="s">
        <v>3456</v>
      </c>
      <c r="F4556" s="82" t="s">
        <v>2745</v>
      </c>
      <c r="G4556" t="s">
        <v>2310</v>
      </c>
      <c r="H4556" s="82" t="s">
        <v>3457</v>
      </c>
      <c r="I4556" t="s">
        <v>59</v>
      </c>
      <c r="J4556" s="82" t="s">
        <v>193</v>
      </c>
      <c r="K4556" t="s">
        <v>60</v>
      </c>
      <c r="L4556" t="s">
        <v>61</v>
      </c>
      <c r="M4556" s="82" t="s">
        <v>194</v>
      </c>
      <c r="N4556" t="s">
        <v>347</v>
      </c>
      <c r="O4556" s="82" t="s">
        <v>348</v>
      </c>
      <c r="P4556" s="82" t="s">
        <v>1158</v>
      </c>
      <c r="Q4556" s="82" t="s">
        <v>1159</v>
      </c>
      <c r="R4556" t="s">
        <v>131</v>
      </c>
      <c r="S4556" s="83">
        <v>17.68</v>
      </c>
      <c r="T4556" s="83">
        <v>0</v>
      </c>
      <c r="U4556" s="83">
        <v>17.68</v>
      </c>
      <c r="V4556" s="83">
        <v>0</v>
      </c>
      <c r="W4556" s="83">
        <v>0</v>
      </c>
      <c r="X4556" s="83">
        <v>0</v>
      </c>
      <c r="Y4556">
        <v>0</v>
      </c>
      <c r="Z4556" s="83">
        <v>1.768</v>
      </c>
      <c r="AA4556" s="83">
        <v>1.768</v>
      </c>
    </row>
    <row r="4557" spans="1:27" x14ac:dyDescent="0.25">
      <c r="A4557" s="82" t="s">
        <v>1529</v>
      </c>
      <c r="B4557" s="82" t="s">
        <v>1529</v>
      </c>
      <c r="C4557" t="s">
        <v>3455</v>
      </c>
      <c r="D4557" s="82" t="s">
        <v>3256</v>
      </c>
      <c r="E4557" t="s">
        <v>3456</v>
      </c>
      <c r="F4557" s="82" t="s">
        <v>2745</v>
      </c>
      <c r="G4557" t="s">
        <v>2310</v>
      </c>
      <c r="H4557" s="82" t="s">
        <v>3457</v>
      </c>
      <c r="I4557" t="s">
        <v>59</v>
      </c>
      <c r="J4557" s="82" t="s">
        <v>193</v>
      </c>
      <c r="K4557" t="s">
        <v>60</v>
      </c>
      <c r="L4557" t="s">
        <v>61</v>
      </c>
      <c r="M4557" s="82" t="s">
        <v>194</v>
      </c>
      <c r="N4557" t="s">
        <v>347</v>
      </c>
      <c r="O4557" s="82" t="s">
        <v>348</v>
      </c>
      <c r="P4557" s="82" t="s">
        <v>349</v>
      </c>
      <c r="Q4557" s="82" t="s">
        <v>350</v>
      </c>
      <c r="R4557" t="s">
        <v>131</v>
      </c>
      <c r="S4557" s="83">
        <v>8.08</v>
      </c>
      <c r="T4557" s="83">
        <v>8.16</v>
      </c>
      <c r="U4557" s="83">
        <v>-8.0000000000000071E-2</v>
      </c>
      <c r="V4557" s="83">
        <v>0</v>
      </c>
      <c r="W4557" s="83">
        <v>0</v>
      </c>
      <c r="X4557" s="83">
        <v>6.2854757993392879E-2</v>
      </c>
      <c r="Y4557">
        <v>0</v>
      </c>
      <c r="Z4557" s="83">
        <v>-8.0000000000000071E-3</v>
      </c>
      <c r="AA4557" s="83">
        <v>5.48547579933929E-2</v>
      </c>
    </row>
    <row r="4558" spans="1:27" x14ac:dyDescent="0.25">
      <c r="A4558" s="82" t="s">
        <v>1529</v>
      </c>
      <c r="B4558" s="82" t="s">
        <v>1529</v>
      </c>
      <c r="C4558" t="s">
        <v>3455</v>
      </c>
      <c r="D4558" s="82" t="s">
        <v>3256</v>
      </c>
      <c r="E4558" t="s">
        <v>3456</v>
      </c>
      <c r="F4558" s="82" t="s">
        <v>2745</v>
      </c>
      <c r="G4558" t="s">
        <v>2310</v>
      </c>
      <c r="H4558" s="82" t="s">
        <v>3457</v>
      </c>
      <c r="I4558" t="s">
        <v>59</v>
      </c>
      <c r="J4558" s="82" t="s">
        <v>193</v>
      </c>
      <c r="K4558" t="s">
        <v>60</v>
      </c>
      <c r="L4558" t="s">
        <v>61</v>
      </c>
      <c r="M4558" s="82" t="s">
        <v>194</v>
      </c>
      <c r="N4558" t="s">
        <v>311</v>
      </c>
      <c r="O4558" s="82" t="s">
        <v>894</v>
      </c>
      <c r="P4558" s="82" t="s">
        <v>1021</v>
      </c>
      <c r="Q4558" s="82" t="s">
        <v>1022</v>
      </c>
      <c r="R4558" t="s">
        <v>131</v>
      </c>
      <c r="S4558" s="83">
        <v>86</v>
      </c>
      <c r="T4558" s="83">
        <v>0</v>
      </c>
      <c r="U4558" s="83">
        <v>86</v>
      </c>
      <c r="V4558" s="83">
        <v>0</v>
      </c>
      <c r="W4558" s="83">
        <v>0</v>
      </c>
      <c r="X4558" s="83">
        <v>0</v>
      </c>
      <c r="Y4558">
        <v>0</v>
      </c>
      <c r="Z4558" s="83">
        <v>8.6</v>
      </c>
      <c r="AA4558" s="83">
        <v>8.6</v>
      </c>
    </row>
    <row r="4559" spans="1:27" x14ac:dyDescent="0.25">
      <c r="A4559" s="82" t="s">
        <v>1529</v>
      </c>
      <c r="B4559" s="82" t="s">
        <v>1529</v>
      </c>
      <c r="C4559" t="s">
        <v>3455</v>
      </c>
      <c r="D4559" s="82" t="s">
        <v>3256</v>
      </c>
      <c r="E4559" t="s">
        <v>3456</v>
      </c>
      <c r="F4559" s="82" t="s">
        <v>2745</v>
      </c>
      <c r="G4559" t="s">
        <v>2310</v>
      </c>
      <c r="H4559" s="82" t="s">
        <v>3457</v>
      </c>
      <c r="I4559" t="s">
        <v>59</v>
      </c>
      <c r="J4559" s="82" t="s">
        <v>193</v>
      </c>
      <c r="K4559" t="s">
        <v>60</v>
      </c>
      <c r="L4559" t="s">
        <v>61</v>
      </c>
      <c r="M4559" s="82" t="s">
        <v>194</v>
      </c>
      <c r="N4559" t="s">
        <v>311</v>
      </c>
      <c r="O4559" s="82" t="s">
        <v>894</v>
      </c>
      <c r="P4559" s="82" t="s">
        <v>895</v>
      </c>
      <c r="Q4559" s="82" t="s">
        <v>896</v>
      </c>
      <c r="R4559" t="s">
        <v>131</v>
      </c>
      <c r="S4559" s="83">
        <v>840</v>
      </c>
      <c r="T4559" s="83">
        <v>678.8</v>
      </c>
      <c r="U4559" s="83">
        <v>161.20000000000005</v>
      </c>
      <c r="V4559" s="83">
        <v>0</v>
      </c>
      <c r="W4559" s="83">
        <v>0</v>
      </c>
      <c r="X4559" s="83">
        <v>5.2286531526856725</v>
      </c>
      <c r="Y4559">
        <v>0</v>
      </c>
      <c r="Z4559" s="83">
        <v>16.120000000000005</v>
      </c>
      <c r="AA4559" s="83">
        <v>21.348653152685678</v>
      </c>
    </row>
    <row r="4560" spans="1:27" x14ac:dyDescent="0.25">
      <c r="A4560" s="82" t="s">
        <v>1529</v>
      </c>
      <c r="B4560" s="82" t="s">
        <v>1529</v>
      </c>
      <c r="C4560" t="s">
        <v>3455</v>
      </c>
      <c r="D4560" s="82" t="s">
        <v>3256</v>
      </c>
      <c r="E4560" t="s">
        <v>3456</v>
      </c>
      <c r="F4560" s="82" t="s">
        <v>2745</v>
      </c>
      <c r="G4560" t="s">
        <v>2310</v>
      </c>
      <c r="H4560" s="82" t="s">
        <v>3457</v>
      </c>
      <c r="I4560" t="s">
        <v>59</v>
      </c>
      <c r="J4560" s="82" t="s">
        <v>193</v>
      </c>
      <c r="K4560" t="s">
        <v>60</v>
      </c>
      <c r="L4560" t="s">
        <v>61</v>
      </c>
      <c r="M4560" s="82" t="s">
        <v>194</v>
      </c>
      <c r="N4560" t="s">
        <v>1916</v>
      </c>
      <c r="O4560" s="82" t="s">
        <v>1495</v>
      </c>
      <c r="P4560" s="82" t="s">
        <v>1923</v>
      </c>
      <c r="Q4560" s="82" t="s">
        <v>1924</v>
      </c>
      <c r="R4560" t="s">
        <v>131</v>
      </c>
      <c r="S4560" s="83">
        <v>62.4</v>
      </c>
      <c r="T4560" s="83">
        <v>33.85</v>
      </c>
      <c r="U4560" s="83">
        <v>28.549999999999997</v>
      </c>
      <c r="V4560" s="83">
        <v>0</v>
      </c>
      <c r="W4560" s="83">
        <v>0</v>
      </c>
      <c r="X4560" s="83">
        <v>0.26073940662700362</v>
      </c>
      <c r="Y4560">
        <v>0</v>
      </c>
      <c r="Z4560" s="83">
        <v>2.855</v>
      </c>
      <c r="AA4560" s="83">
        <v>3.1157394066270037</v>
      </c>
    </row>
    <row r="4561" spans="1:27" x14ac:dyDescent="0.25">
      <c r="A4561" s="82" t="s">
        <v>1529</v>
      </c>
      <c r="B4561" s="82" t="s">
        <v>1529</v>
      </c>
      <c r="C4561" t="s">
        <v>3455</v>
      </c>
      <c r="D4561" s="82" t="s">
        <v>3256</v>
      </c>
      <c r="E4561" t="s">
        <v>3456</v>
      </c>
      <c r="F4561" s="82" t="s">
        <v>2745</v>
      </c>
      <c r="G4561" t="s">
        <v>2310</v>
      </c>
      <c r="H4561" s="82" t="s">
        <v>3457</v>
      </c>
      <c r="I4561" t="s">
        <v>59</v>
      </c>
      <c r="J4561" s="82" t="s">
        <v>193</v>
      </c>
      <c r="K4561" t="s">
        <v>62</v>
      </c>
      <c r="L4561" t="s">
        <v>63</v>
      </c>
      <c r="M4561" s="82" t="s">
        <v>1168</v>
      </c>
      <c r="N4561" t="s">
        <v>1169</v>
      </c>
      <c r="O4561" s="82" t="s">
        <v>1170</v>
      </c>
      <c r="P4561" s="82" t="s">
        <v>1171</v>
      </c>
      <c r="Q4561" s="82" t="s">
        <v>1172</v>
      </c>
      <c r="R4561" t="s">
        <v>131</v>
      </c>
      <c r="S4561" s="83">
        <v>10.74</v>
      </c>
      <c r="T4561" s="83">
        <v>90.8</v>
      </c>
      <c r="U4561" s="83">
        <v>-80.06</v>
      </c>
      <c r="V4561" s="83">
        <v>0</v>
      </c>
      <c r="W4561" s="83">
        <v>0</v>
      </c>
      <c r="X4561" s="83">
        <v>0.69941323845589143</v>
      </c>
      <c r="Y4561">
        <v>0</v>
      </c>
      <c r="Z4561" s="83">
        <v>-8.0060000000000002</v>
      </c>
      <c r="AA4561" s="83">
        <v>-7.3065867615441089</v>
      </c>
    </row>
    <row r="4562" spans="1:27" x14ac:dyDescent="0.25">
      <c r="A4562" s="82" t="s">
        <v>1529</v>
      </c>
      <c r="B4562" s="82" t="s">
        <v>1529</v>
      </c>
      <c r="C4562" t="s">
        <v>3455</v>
      </c>
      <c r="D4562" s="82" t="s">
        <v>3256</v>
      </c>
      <c r="E4562" t="s">
        <v>3456</v>
      </c>
      <c r="F4562" s="82" t="s">
        <v>2745</v>
      </c>
      <c r="G4562" t="s">
        <v>2310</v>
      </c>
      <c r="H4562" s="82" t="s">
        <v>3457</v>
      </c>
      <c r="I4562" t="s">
        <v>59</v>
      </c>
      <c r="J4562" s="82" t="s">
        <v>193</v>
      </c>
      <c r="K4562" t="s">
        <v>62</v>
      </c>
      <c r="L4562" t="s">
        <v>63</v>
      </c>
      <c r="M4562" s="82" t="s">
        <v>660</v>
      </c>
      <c r="N4562" t="s">
        <v>661</v>
      </c>
      <c r="O4562" s="82" t="s">
        <v>662</v>
      </c>
      <c r="P4562" s="82" t="s">
        <v>1037</v>
      </c>
      <c r="Q4562" s="82" t="s">
        <v>1038</v>
      </c>
      <c r="R4562" t="s">
        <v>131</v>
      </c>
      <c r="S4562" s="83">
        <v>66.41</v>
      </c>
      <c r="T4562" s="83">
        <v>69.66</v>
      </c>
      <c r="U4562" s="83">
        <v>-3.25</v>
      </c>
      <c r="V4562" s="83">
        <v>0</v>
      </c>
      <c r="W4562" s="83">
        <v>0</v>
      </c>
      <c r="X4562" s="83">
        <v>0.53657627963477306</v>
      </c>
      <c r="Y4562">
        <v>0</v>
      </c>
      <c r="Z4562" s="83">
        <v>-0.32500000000000018</v>
      </c>
      <c r="AA4562" s="83">
        <v>0.2115762796347731</v>
      </c>
    </row>
    <row r="4563" spans="1:27" x14ac:dyDescent="0.25">
      <c r="A4563" s="82" t="s">
        <v>1529</v>
      </c>
      <c r="B4563" s="82" t="s">
        <v>1529</v>
      </c>
      <c r="C4563" t="s">
        <v>3455</v>
      </c>
      <c r="D4563" s="82" t="s">
        <v>3256</v>
      </c>
      <c r="E4563" t="s">
        <v>3456</v>
      </c>
      <c r="F4563" s="82" t="s">
        <v>2745</v>
      </c>
      <c r="G4563" t="s">
        <v>2310</v>
      </c>
      <c r="H4563" s="82" t="s">
        <v>3457</v>
      </c>
      <c r="I4563" t="s">
        <v>59</v>
      </c>
      <c r="J4563" s="82" t="s">
        <v>193</v>
      </c>
      <c r="K4563" t="s">
        <v>62</v>
      </c>
      <c r="L4563" t="s">
        <v>63</v>
      </c>
      <c r="M4563" s="82" t="s">
        <v>660</v>
      </c>
      <c r="N4563" t="s">
        <v>661</v>
      </c>
      <c r="O4563" s="82" t="s">
        <v>662</v>
      </c>
      <c r="P4563" s="82" t="s">
        <v>663</v>
      </c>
      <c r="Q4563" s="82" t="s">
        <v>664</v>
      </c>
      <c r="R4563" t="s">
        <v>131</v>
      </c>
      <c r="S4563" s="83">
        <v>1925.8600000000001</v>
      </c>
      <c r="T4563" s="83">
        <v>2227.5</v>
      </c>
      <c r="U4563" s="83">
        <v>-301.63999999999987</v>
      </c>
      <c r="V4563" s="83">
        <v>0</v>
      </c>
      <c r="W4563" s="83">
        <v>0</v>
      </c>
      <c r="X4563" s="83">
        <v>17.157962430181698</v>
      </c>
      <c r="Y4563">
        <v>0</v>
      </c>
      <c r="Z4563" s="83">
        <v>-30.163999999999987</v>
      </c>
      <c r="AA4563" s="83">
        <v>-13.00603756981829</v>
      </c>
    </row>
    <row r="4564" spans="1:27" x14ac:dyDescent="0.25">
      <c r="A4564" s="82" t="s">
        <v>1529</v>
      </c>
      <c r="B4564" s="82" t="s">
        <v>1529</v>
      </c>
      <c r="C4564" t="s">
        <v>3455</v>
      </c>
      <c r="D4564" s="82" t="s">
        <v>3256</v>
      </c>
      <c r="E4564" t="s">
        <v>3456</v>
      </c>
      <c r="F4564" s="82" t="s">
        <v>2745</v>
      </c>
      <c r="G4564" t="s">
        <v>2310</v>
      </c>
      <c r="H4564" s="82" t="s">
        <v>3457</v>
      </c>
      <c r="I4564" t="s">
        <v>59</v>
      </c>
      <c r="J4564" s="82" t="s">
        <v>193</v>
      </c>
      <c r="K4564" t="s">
        <v>62</v>
      </c>
      <c r="L4564" t="s">
        <v>63</v>
      </c>
      <c r="M4564" s="82" t="s">
        <v>660</v>
      </c>
      <c r="N4564" t="s">
        <v>661</v>
      </c>
      <c r="O4564" s="82" t="s">
        <v>662</v>
      </c>
      <c r="P4564" s="82" t="s">
        <v>1166</v>
      </c>
      <c r="Q4564" s="82" t="s">
        <v>1167</v>
      </c>
      <c r="R4564" t="s">
        <v>131</v>
      </c>
      <c r="S4564" s="83">
        <v>265.64</v>
      </c>
      <c r="T4564" s="83">
        <v>1755</v>
      </c>
      <c r="U4564" s="83">
        <v>-1489.3600000000001</v>
      </c>
      <c r="V4564" s="83">
        <v>0</v>
      </c>
      <c r="W4564" s="83">
        <v>0</v>
      </c>
      <c r="X4564" s="83">
        <v>13.518394641961338</v>
      </c>
      <c r="Y4564">
        <v>0</v>
      </c>
      <c r="Z4564" s="83">
        <v>-148.93600000000001</v>
      </c>
      <c r="AA4564" s="83">
        <v>-135.41760535803866</v>
      </c>
    </row>
    <row r="4565" spans="1:27" x14ac:dyDescent="0.25">
      <c r="A4565" s="82" t="s">
        <v>1529</v>
      </c>
      <c r="B4565" s="82" t="s">
        <v>1529</v>
      </c>
      <c r="C4565" t="s">
        <v>3455</v>
      </c>
      <c r="D4565" s="82" t="s">
        <v>3256</v>
      </c>
      <c r="E4565" t="s">
        <v>3456</v>
      </c>
      <c r="F4565" s="82" t="s">
        <v>2745</v>
      </c>
      <c r="G4565" t="s">
        <v>2310</v>
      </c>
      <c r="H4565" s="82" t="s">
        <v>3457</v>
      </c>
      <c r="I4565" t="s">
        <v>59</v>
      </c>
      <c r="J4565" s="82" t="s">
        <v>193</v>
      </c>
      <c r="K4565" t="s">
        <v>62</v>
      </c>
      <c r="L4565" t="s">
        <v>63</v>
      </c>
      <c r="M4565" s="82" t="s">
        <v>660</v>
      </c>
      <c r="N4565" t="s">
        <v>1927</v>
      </c>
      <c r="O4565" s="82" t="s">
        <v>1497</v>
      </c>
      <c r="P4565" s="82" t="s">
        <v>1928</v>
      </c>
      <c r="Q4565" s="82" t="s">
        <v>1929</v>
      </c>
      <c r="R4565" t="s">
        <v>131</v>
      </c>
      <c r="S4565" s="83">
        <v>281.64</v>
      </c>
      <c r="T4565" s="83">
        <v>0</v>
      </c>
      <c r="U4565" s="83">
        <v>281.64</v>
      </c>
      <c r="V4565" s="83">
        <v>0</v>
      </c>
      <c r="W4565" s="83">
        <v>0</v>
      </c>
      <c r="X4565" s="83">
        <v>0</v>
      </c>
      <c r="Y4565">
        <v>0</v>
      </c>
      <c r="Z4565" s="83">
        <v>28.164000000000001</v>
      </c>
      <c r="AA4565" s="83">
        <v>28.164000000000001</v>
      </c>
    </row>
    <row r="4566" spans="1:27" x14ac:dyDescent="0.25">
      <c r="A4566" s="82" t="s">
        <v>1529</v>
      </c>
      <c r="B4566" s="82" t="s">
        <v>1529</v>
      </c>
      <c r="C4566" t="s">
        <v>3455</v>
      </c>
      <c r="D4566" s="82" t="s">
        <v>3256</v>
      </c>
      <c r="E4566" t="s">
        <v>3456</v>
      </c>
      <c r="F4566" s="82" t="s">
        <v>2745</v>
      </c>
      <c r="G4566" t="s">
        <v>2310</v>
      </c>
      <c r="H4566" s="82" t="s">
        <v>3457</v>
      </c>
      <c r="I4566" t="s">
        <v>59</v>
      </c>
      <c r="J4566" s="82" t="s">
        <v>193</v>
      </c>
      <c r="K4566" t="s">
        <v>64</v>
      </c>
      <c r="L4566" t="s">
        <v>65</v>
      </c>
      <c r="M4566" s="82" t="s">
        <v>315</v>
      </c>
      <c r="N4566" t="s">
        <v>316</v>
      </c>
      <c r="O4566" s="82" t="s">
        <v>317</v>
      </c>
      <c r="P4566" s="82" t="s">
        <v>318</v>
      </c>
      <c r="Q4566" s="82" t="s">
        <v>319</v>
      </c>
      <c r="R4566" t="s">
        <v>131</v>
      </c>
      <c r="S4566" s="83">
        <v>25.74</v>
      </c>
      <c r="T4566" s="83">
        <v>0</v>
      </c>
      <c r="U4566" s="83">
        <v>25.74</v>
      </c>
      <c r="V4566" s="83">
        <v>0</v>
      </c>
      <c r="W4566" s="83">
        <v>0</v>
      </c>
      <c r="X4566" s="83">
        <v>0</v>
      </c>
      <c r="Y4566">
        <v>0</v>
      </c>
      <c r="Z4566" s="83">
        <v>2.5739999999999998</v>
      </c>
      <c r="AA4566" s="83">
        <v>2.5739999999999998</v>
      </c>
    </row>
    <row r="4567" spans="1:27" x14ac:dyDescent="0.25">
      <c r="A4567" s="82" t="s">
        <v>1529</v>
      </c>
      <c r="B4567" s="82" t="s">
        <v>1529</v>
      </c>
      <c r="C4567" t="s">
        <v>3455</v>
      </c>
      <c r="D4567" s="82" t="s">
        <v>3256</v>
      </c>
      <c r="E4567" t="s">
        <v>3456</v>
      </c>
      <c r="F4567" s="82" t="s">
        <v>2745</v>
      </c>
      <c r="G4567" t="s">
        <v>2310</v>
      </c>
      <c r="H4567" s="82" t="s">
        <v>3457</v>
      </c>
      <c r="I4567" t="s">
        <v>59</v>
      </c>
      <c r="J4567" s="82" t="s">
        <v>193</v>
      </c>
      <c r="K4567" t="s">
        <v>64</v>
      </c>
      <c r="L4567" t="s">
        <v>65</v>
      </c>
      <c r="M4567" s="82" t="s">
        <v>315</v>
      </c>
      <c r="N4567" t="s">
        <v>316</v>
      </c>
      <c r="O4567" s="82" t="s">
        <v>317</v>
      </c>
      <c r="P4567" s="82" t="s">
        <v>1043</v>
      </c>
      <c r="Q4567" s="82" t="s">
        <v>1044</v>
      </c>
      <c r="R4567" t="s">
        <v>131</v>
      </c>
      <c r="S4567" s="83">
        <v>26.55</v>
      </c>
      <c r="T4567" s="83">
        <v>0</v>
      </c>
      <c r="U4567" s="83">
        <v>26.55</v>
      </c>
      <c r="V4567" s="83">
        <v>0</v>
      </c>
      <c r="W4567" s="83">
        <v>0</v>
      </c>
      <c r="X4567" s="83">
        <v>0</v>
      </c>
      <c r="Y4567">
        <v>0</v>
      </c>
      <c r="Z4567" s="83">
        <v>2.6550000000000002</v>
      </c>
      <c r="AA4567" s="83">
        <v>2.6550000000000002</v>
      </c>
    </row>
    <row r="4568" spans="1:27" x14ac:dyDescent="0.25">
      <c r="A4568" s="82" t="s">
        <v>1529</v>
      </c>
      <c r="B4568" s="82" t="s">
        <v>1529</v>
      </c>
      <c r="C4568" t="s">
        <v>3455</v>
      </c>
      <c r="D4568" s="82" t="s">
        <v>3256</v>
      </c>
      <c r="E4568" t="s">
        <v>3456</v>
      </c>
      <c r="F4568" s="82" t="s">
        <v>2745</v>
      </c>
      <c r="G4568" t="s">
        <v>2310</v>
      </c>
      <c r="H4568" s="82" t="s">
        <v>3457</v>
      </c>
      <c r="I4568" t="s">
        <v>59</v>
      </c>
      <c r="J4568" s="82" t="s">
        <v>193</v>
      </c>
      <c r="K4568" t="s">
        <v>64</v>
      </c>
      <c r="L4568" t="s">
        <v>65</v>
      </c>
      <c r="M4568" s="82" t="s">
        <v>315</v>
      </c>
      <c r="N4568" t="s">
        <v>316</v>
      </c>
      <c r="O4568" s="82" t="s">
        <v>317</v>
      </c>
      <c r="P4568" s="82" t="s">
        <v>1184</v>
      </c>
      <c r="Q4568" s="82" t="s">
        <v>1185</v>
      </c>
      <c r="R4568" t="s">
        <v>131</v>
      </c>
      <c r="S4568" s="83">
        <v>27.45</v>
      </c>
      <c r="T4568" s="83">
        <v>69.06</v>
      </c>
      <c r="U4568" s="83">
        <v>-41.61</v>
      </c>
      <c r="V4568" s="83">
        <v>0</v>
      </c>
      <c r="W4568" s="83">
        <v>0</v>
      </c>
      <c r="X4568" s="83">
        <v>0.53195460625290591</v>
      </c>
      <c r="Y4568">
        <v>0</v>
      </c>
      <c r="Z4568" s="83">
        <v>-4.1610000000000005</v>
      </c>
      <c r="AA4568" s="83">
        <v>-3.6290453937470941</v>
      </c>
    </row>
    <row r="4569" spans="1:27" x14ac:dyDescent="0.25">
      <c r="A4569" s="82" t="s">
        <v>1529</v>
      </c>
      <c r="B4569" s="82" t="s">
        <v>1529</v>
      </c>
      <c r="C4569" t="s">
        <v>3455</v>
      </c>
      <c r="D4569" s="82" t="s">
        <v>3256</v>
      </c>
      <c r="E4569" t="s">
        <v>3456</v>
      </c>
      <c r="F4569" s="82" t="s">
        <v>2745</v>
      </c>
      <c r="G4569" t="s">
        <v>2310</v>
      </c>
      <c r="H4569" s="82" t="s">
        <v>3457</v>
      </c>
      <c r="I4569" t="s">
        <v>59</v>
      </c>
      <c r="J4569" s="82" t="s">
        <v>193</v>
      </c>
      <c r="K4569" t="s">
        <v>64</v>
      </c>
      <c r="L4569" t="s">
        <v>65</v>
      </c>
      <c r="M4569" s="82" t="s">
        <v>315</v>
      </c>
      <c r="N4569" t="s">
        <v>316</v>
      </c>
      <c r="O4569" s="82" t="s">
        <v>317</v>
      </c>
      <c r="P4569" s="82" t="s">
        <v>1186</v>
      </c>
      <c r="Q4569" s="82" t="s">
        <v>1187</v>
      </c>
      <c r="R4569" t="s">
        <v>131</v>
      </c>
      <c r="S4569" s="83">
        <v>26.3</v>
      </c>
      <c r="T4569" s="83">
        <v>0</v>
      </c>
      <c r="U4569" s="83">
        <v>26.3</v>
      </c>
      <c r="V4569" s="83">
        <v>0</v>
      </c>
      <c r="W4569" s="83">
        <v>0</v>
      </c>
      <c r="X4569" s="83">
        <v>0</v>
      </c>
      <c r="Y4569">
        <v>0</v>
      </c>
      <c r="Z4569" s="83">
        <v>2.6300000000000003</v>
      </c>
      <c r="AA4569" s="83">
        <v>2.6300000000000003</v>
      </c>
    </row>
    <row r="4570" spans="1:27" x14ac:dyDescent="0.25">
      <c r="A4570" s="82" t="s">
        <v>1529</v>
      </c>
      <c r="B4570" s="82" t="s">
        <v>1529</v>
      </c>
      <c r="C4570" t="s">
        <v>3455</v>
      </c>
      <c r="D4570" s="82" t="s">
        <v>3256</v>
      </c>
      <c r="E4570" t="s">
        <v>3456</v>
      </c>
      <c r="F4570" s="82" t="s">
        <v>2745</v>
      </c>
      <c r="G4570" t="s">
        <v>2310</v>
      </c>
      <c r="H4570" s="82" t="s">
        <v>3457</v>
      </c>
      <c r="I4570" t="s">
        <v>59</v>
      </c>
      <c r="J4570" s="82" t="s">
        <v>193</v>
      </c>
      <c r="K4570" t="s">
        <v>64</v>
      </c>
      <c r="L4570" t="s">
        <v>65</v>
      </c>
      <c r="M4570" s="82" t="s">
        <v>499</v>
      </c>
      <c r="N4570" t="s">
        <v>500</v>
      </c>
      <c r="O4570" s="82" t="s">
        <v>501</v>
      </c>
      <c r="P4570" s="82" t="s">
        <v>2650</v>
      </c>
      <c r="Q4570" s="82" t="s">
        <v>2651</v>
      </c>
      <c r="R4570" t="s">
        <v>131</v>
      </c>
      <c r="S4570" s="83">
        <v>0</v>
      </c>
      <c r="T4570" s="83">
        <v>119.2</v>
      </c>
      <c r="U4570" s="83">
        <v>-119.2</v>
      </c>
      <c r="V4570" s="83">
        <v>0</v>
      </c>
      <c r="W4570" s="83">
        <v>0</v>
      </c>
      <c r="X4570" s="83">
        <v>0.91817244519760199</v>
      </c>
      <c r="Y4570">
        <v>0</v>
      </c>
      <c r="Z4570" s="83">
        <v>-11.920000000000002</v>
      </c>
      <c r="AA4570" s="83">
        <v>-11.0018275548024</v>
      </c>
    </row>
    <row r="4571" spans="1:27" x14ac:dyDescent="0.25">
      <c r="A4571" s="82" t="s">
        <v>1529</v>
      </c>
      <c r="B4571" s="82" t="s">
        <v>1529</v>
      </c>
      <c r="C4571" t="s">
        <v>3455</v>
      </c>
      <c r="D4571" s="82" t="s">
        <v>3256</v>
      </c>
      <c r="E4571" t="s">
        <v>3456</v>
      </c>
      <c r="F4571" s="82" t="s">
        <v>2745</v>
      </c>
      <c r="G4571" t="s">
        <v>2310</v>
      </c>
      <c r="H4571" s="82" t="s">
        <v>3457</v>
      </c>
      <c r="I4571" t="s">
        <v>59</v>
      </c>
      <c r="J4571" s="82" t="s">
        <v>193</v>
      </c>
      <c r="K4571" t="s">
        <v>64</v>
      </c>
      <c r="L4571" t="s">
        <v>65</v>
      </c>
      <c r="M4571" s="82" t="s">
        <v>499</v>
      </c>
      <c r="N4571" t="s">
        <v>500</v>
      </c>
      <c r="O4571" s="82" t="s">
        <v>501</v>
      </c>
      <c r="P4571" s="82" t="s">
        <v>2765</v>
      </c>
      <c r="Q4571" s="82" t="s">
        <v>2766</v>
      </c>
      <c r="R4571" t="s">
        <v>131</v>
      </c>
      <c r="S4571" s="83">
        <v>64.72</v>
      </c>
      <c r="T4571" s="83">
        <v>96.6</v>
      </c>
      <c r="U4571" s="83">
        <v>-31.879999999999995</v>
      </c>
      <c r="V4571" s="83">
        <v>0</v>
      </c>
      <c r="W4571" s="83">
        <v>0</v>
      </c>
      <c r="X4571" s="83">
        <v>0.74408941448060695</v>
      </c>
      <c r="Y4571">
        <v>0</v>
      </c>
      <c r="Z4571" s="83">
        <v>-3.1879999999999997</v>
      </c>
      <c r="AA4571" s="83">
        <v>-2.4439105855193928</v>
      </c>
    </row>
    <row r="4572" spans="1:27" x14ac:dyDescent="0.25">
      <c r="A4572" s="82" t="s">
        <v>1529</v>
      </c>
      <c r="B4572" s="82" t="s">
        <v>1529</v>
      </c>
      <c r="C4572" t="s">
        <v>3455</v>
      </c>
      <c r="D4572" s="82" t="s">
        <v>3256</v>
      </c>
      <c r="E4572" t="s">
        <v>3456</v>
      </c>
      <c r="F4572" s="82" t="s">
        <v>2745</v>
      </c>
      <c r="G4572" t="s">
        <v>2310</v>
      </c>
      <c r="H4572" s="82" t="s">
        <v>3457</v>
      </c>
      <c r="I4572" t="s">
        <v>59</v>
      </c>
      <c r="J4572" s="82" t="s">
        <v>193</v>
      </c>
      <c r="K4572" t="s">
        <v>64</v>
      </c>
      <c r="L4572" t="s">
        <v>65</v>
      </c>
      <c r="M4572" s="82" t="s">
        <v>499</v>
      </c>
      <c r="N4572" t="s">
        <v>500</v>
      </c>
      <c r="O4572" s="82" t="s">
        <v>501</v>
      </c>
      <c r="P4572" s="82" t="s">
        <v>1524</v>
      </c>
      <c r="Q4572" s="82" t="s">
        <v>3686</v>
      </c>
      <c r="R4572" t="s">
        <v>131</v>
      </c>
      <c r="S4572" s="83">
        <v>50.199999999999996</v>
      </c>
      <c r="T4572" s="83">
        <v>50.7</v>
      </c>
      <c r="U4572" s="83">
        <v>-0.50000000000000711</v>
      </c>
      <c r="V4572" s="83">
        <v>0</v>
      </c>
      <c r="W4572" s="83">
        <v>0</v>
      </c>
      <c r="X4572" s="83">
        <v>0.39053140076777204</v>
      </c>
      <c r="Y4572">
        <v>0</v>
      </c>
      <c r="Z4572" s="83">
        <v>-5.0000000000000711E-2</v>
      </c>
      <c r="AA4572" s="83">
        <v>0.34053140076777133</v>
      </c>
    </row>
    <row r="4573" spans="1:27" x14ac:dyDescent="0.25">
      <c r="A4573" s="82" t="s">
        <v>1529</v>
      </c>
      <c r="B4573" s="82" t="s">
        <v>1529</v>
      </c>
      <c r="C4573" t="s">
        <v>3455</v>
      </c>
      <c r="D4573" s="82" t="s">
        <v>3256</v>
      </c>
      <c r="E4573" t="s">
        <v>3456</v>
      </c>
      <c r="F4573" s="82" t="s">
        <v>2745</v>
      </c>
      <c r="G4573" t="s">
        <v>2310</v>
      </c>
      <c r="H4573" s="82" t="s">
        <v>3457</v>
      </c>
      <c r="I4573" t="s">
        <v>59</v>
      </c>
      <c r="J4573" s="82" t="s">
        <v>193</v>
      </c>
      <c r="K4573" t="s">
        <v>64</v>
      </c>
      <c r="L4573" t="s">
        <v>65</v>
      </c>
      <c r="M4573" s="82" t="s">
        <v>499</v>
      </c>
      <c r="N4573" t="s">
        <v>1420</v>
      </c>
      <c r="O4573" s="82" t="s">
        <v>1421</v>
      </c>
      <c r="P4573" s="82" t="s">
        <v>1935</v>
      </c>
      <c r="Q4573" s="82" t="s">
        <v>1936</v>
      </c>
      <c r="R4573" t="s">
        <v>131</v>
      </c>
      <c r="S4573" s="83">
        <v>26.97</v>
      </c>
      <c r="T4573" s="83">
        <v>0</v>
      </c>
      <c r="U4573" s="83">
        <v>26.97</v>
      </c>
      <c r="V4573" s="83">
        <v>0</v>
      </c>
      <c r="W4573" s="83">
        <v>0</v>
      </c>
      <c r="X4573" s="83">
        <v>0</v>
      </c>
      <c r="Y4573">
        <v>0</v>
      </c>
      <c r="Z4573" s="83">
        <v>2.6970000000000001</v>
      </c>
      <c r="AA4573" s="83">
        <v>2.6970000000000001</v>
      </c>
    </row>
    <row r="4574" spans="1:27" x14ac:dyDescent="0.25">
      <c r="A4574" s="82" t="s">
        <v>1529</v>
      </c>
      <c r="B4574" s="82" t="s">
        <v>1529</v>
      </c>
      <c r="C4574" t="s">
        <v>3455</v>
      </c>
      <c r="D4574" s="82" t="s">
        <v>3256</v>
      </c>
      <c r="E4574" t="s">
        <v>3456</v>
      </c>
      <c r="F4574" s="82" t="s">
        <v>2745</v>
      </c>
      <c r="G4574" t="s">
        <v>2310</v>
      </c>
      <c r="H4574" s="82" t="s">
        <v>3457</v>
      </c>
      <c r="I4574" t="s">
        <v>59</v>
      </c>
      <c r="J4574" s="82" t="s">
        <v>193</v>
      </c>
      <c r="K4574" t="s">
        <v>64</v>
      </c>
      <c r="L4574" t="s">
        <v>65</v>
      </c>
      <c r="M4574" s="82" t="s">
        <v>499</v>
      </c>
      <c r="N4574" t="s">
        <v>1047</v>
      </c>
      <c r="O4574" s="82" t="s">
        <v>1048</v>
      </c>
      <c r="P4574" s="82" t="s">
        <v>1198</v>
      </c>
      <c r="Q4574" s="82" t="s">
        <v>1199</v>
      </c>
      <c r="R4574" t="s">
        <v>131</v>
      </c>
      <c r="S4574" s="83">
        <v>232.3</v>
      </c>
      <c r="T4574" s="83">
        <v>140.76</v>
      </c>
      <c r="U4574" s="83">
        <v>91.54000000000002</v>
      </c>
      <c r="V4574" s="83">
        <v>0</v>
      </c>
      <c r="W4574" s="83">
        <v>0</v>
      </c>
      <c r="X4574" s="83">
        <v>1.0842445753860273</v>
      </c>
      <c r="Y4574">
        <v>0</v>
      </c>
      <c r="Z4574" s="83">
        <v>9.1540000000000035</v>
      </c>
      <c r="AA4574" s="83">
        <v>10.23824457538603</v>
      </c>
    </row>
    <row r="4575" spans="1:27" x14ac:dyDescent="0.25">
      <c r="A4575" s="82" t="s">
        <v>1529</v>
      </c>
      <c r="B4575" s="82" t="s">
        <v>1529</v>
      </c>
      <c r="C4575" t="s">
        <v>3455</v>
      </c>
      <c r="D4575" s="82" t="s">
        <v>3256</v>
      </c>
      <c r="E4575" t="s">
        <v>3456</v>
      </c>
      <c r="F4575" s="82" t="s">
        <v>2745</v>
      </c>
      <c r="G4575" t="s">
        <v>2310</v>
      </c>
      <c r="H4575" s="82" t="s">
        <v>3457</v>
      </c>
      <c r="I4575" t="s">
        <v>44</v>
      </c>
      <c r="J4575" s="82" t="s">
        <v>45</v>
      </c>
      <c r="K4575" t="s">
        <v>46</v>
      </c>
      <c r="L4575" t="s">
        <v>47</v>
      </c>
      <c r="M4575" s="82" t="s">
        <v>506</v>
      </c>
      <c r="N4575" t="s">
        <v>926</v>
      </c>
      <c r="O4575" s="82" t="s">
        <v>818</v>
      </c>
      <c r="P4575" s="82" t="s">
        <v>3113</v>
      </c>
      <c r="Q4575" s="82" t="s">
        <v>3114</v>
      </c>
      <c r="R4575" t="s">
        <v>131</v>
      </c>
      <c r="S4575" s="83">
        <v>118.2</v>
      </c>
      <c r="T4575" s="83">
        <v>0</v>
      </c>
      <c r="U4575" s="83">
        <v>118.2</v>
      </c>
      <c r="V4575" s="83">
        <v>0</v>
      </c>
      <c r="W4575" s="83">
        <v>0</v>
      </c>
      <c r="X4575" s="83">
        <v>0</v>
      </c>
      <c r="Y4575">
        <v>0</v>
      </c>
      <c r="Z4575" s="83">
        <v>11.82</v>
      </c>
      <c r="AA4575" s="83">
        <v>11.82</v>
      </c>
    </row>
    <row r="4576" spans="1:27" x14ac:dyDescent="0.25">
      <c r="A4576" s="82" t="s">
        <v>1529</v>
      </c>
      <c r="B4576" s="82" t="s">
        <v>1529</v>
      </c>
      <c r="C4576" t="s">
        <v>3455</v>
      </c>
      <c r="D4576" s="82" t="s">
        <v>3256</v>
      </c>
      <c r="E4576" t="s">
        <v>3456</v>
      </c>
      <c r="F4576" s="82" t="s">
        <v>2745</v>
      </c>
      <c r="G4576" t="s">
        <v>2310</v>
      </c>
      <c r="H4576" s="82" t="s">
        <v>3457</v>
      </c>
      <c r="I4576" t="s">
        <v>44</v>
      </c>
      <c r="J4576" s="82" t="s">
        <v>45</v>
      </c>
      <c r="K4576" t="s">
        <v>46</v>
      </c>
      <c r="L4576" t="s">
        <v>47</v>
      </c>
      <c r="M4576" s="82" t="s">
        <v>320</v>
      </c>
      <c r="N4576" t="s">
        <v>1074</v>
      </c>
      <c r="O4576" s="82" t="s">
        <v>1075</v>
      </c>
      <c r="P4576" s="82" t="s">
        <v>1209</v>
      </c>
      <c r="Q4576" s="82" t="s">
        <v>1210</v>
      </c>
      <c r="R4576" t="s">
        <v>131</v>
      </c>
      <c r="S4576" s="83">
        <v>0</v>
      </c>
      <c r="T4576" s="83">
        <v>120</v>
      </c>
      <c r="U4576" s="83">
        <v>-120</v>
      </c>
      <c r="V4576" s="83">
        <v>0</v>
      </c>
      <c r="W4576" s="83">
        <v>0</v>
      </c>
      <c r="X4576" s="83">
        <v>0.9243346763734247</v>
      </c>
      <c r="Y4576">
        <v>0</v>
      </c>
      <c r="Z4576" s="83">
        <v>-12</v>
      </c>
      <c r="AA4576" s="83">
        <v>-11.075665323626575</v>
      </c>
    </row>
    <row r="4577" spans="1:27" x14ac:dyDescent="0.25">
      <c r="A4577" s="82" t="s">
        <v>1529</v>
      </c>
      <c r="B4577" s="82" t="s">
        <v>1529</v>
      </c>
      <c r="C4577" t="s">
        <v>3455</v>
      </c>
      <c r="D4577" s="82" t="s">
        <v>3256</v>
      </c>
      <c r="E4577" t="s">
        <v>3456</v>
      </c>
      <c r="F4577" s="82" t="s">
        <v>2745</v>
      </c>
      <c r="G4577" t="s">
        <v>2310</v>
      </c>
      <c r="H4577" s="82" t="s">
        <v>3457</v>
      </c>
      <c r="I4577" t="s">
        <v>44</v>
      </c>
      <c r="J4577" s="82" t="s">
        <v>45</v>
      </c>
      <c r="K4577" t="s">
        <v>46</v>
      </c>
      <c r="L4577" t="s">
        <v>47</v>
      </c>
      <c r="M4577" s="82" t="s">
        <v>320</v>
      </c>
      <c r="N4577" t="s">
        <v>1074</v>
      </c>
      <c r="O4577" s="82" t="s">
        <v>1075</v>
      </c>
      <c r="P4577" s="82" t="s">
        <v>2495</v>
      </c>
      <c r="Q4577" s="82" t="s">
        <v>2496</v>
      </c>
      <c r="R4577" t="s">
        <v>131</v>
      </c>
      <c r="S4577" s="83">
        <v>0</v>
      </c>
      <c r="T4577" s="83">
        <v>10</v>
      </c>
      <c r="U4577" s="83">
        <v>-10</v>
      </c>
      <c r="V4577" s="83">
        <v>0</v>
      </c>
      <c r="W4577" s="83">
        <v>0</v>
      </c>
      <c r="X4577" s="83">
        <v>7.7027889697785401E-2</v>
      </c>
      <c r="Y4577">
        <v>0</v>
      </c>
      <c r="Z4577" s="83">
        <v>-1</v>
      </c>
      <c r="AA4577" s="83">
        <v>-0.9229721103022146</v>
      </c>
    </row>
    <row r="4578" spans="1:27" x14ac:dyDescent="0.25">
      <c r="A4578" s="82" t="s">
        <v>1529</v>
      </c>
      <c r="B4578" s="82" t="s">
        <v>1529</v>
      </c>
      <c r="C4578" t="s">
        <v>3455</v>
      </c>
      <c r="D4578" s="82" t="s">
        <v>3256</v>
      </c>
      <c r="E4578" t="s">
        <v>3456</v>
      </c>
      <c r="F4578" s="82" t="s">
        <v>2745</v>
      </c>
      <c r="G4578" t="s">
        <v>2310</v>
      </c>
      <c r="H4578" s="82" t="s">
        <v>3457</v>
      </c>
      <c r="I4578" t="s">
        <v>44</v>
      </c>
      <c r="J4578" s="82" t="s">
        <v>45</v>
      </c>
      <c r="K4578" t="s">
        <v>46</v>
      </c>
      <c r="L4578" t="s">
        <v>47</v>
      </c>
      <c r="M4578" s="82" t="s">
        <v>320</v>
      </c>
      <c r="N4578" t="s">
        <v>800</v>
      </c>
      <c r="O4578" s="82" t="s">
        <v>801</v>
      </c>
      <c r="P4578" s="82" t="s">
        <v>1080</v>
      </c>
      <c r="Q4578" s="82" t="s">
        <v>1081</v>
      </c>
      <c r="R4578" t="s">
        <v>131</v>
      </c>
      <c r="S4578" s="83">
        <v>0</v>
      </c>
      <c r="T4578" s="83">
        <v>180</v>
      </c>
      <c r="U4578" s="83">
        <v>-180</v>
      </c>
      <c r="V4578" s="83">
        <v>0</v>
      </c>
      <c r="W4578" s="83">
        <v>0</v>
      </c>
      <c r="X4578" s="83">
        <v>1.386502014560137</v>
      </c>
      <c r="Y4578">
        <v>0</v>
      </c>
      <c r="Z4578" s="83">
        <v>-18</v>
      </c>
      <c r="AA4578" s="83">
        <v>-16.613497985439864</v>
      </c>
    </row>
    <row r="4579" spans="1:27" x14ac:dyDescent="0.25">
      <c r="A4579" s="82" t="s">
        <v>1529</v>
      </c>
      <c r="B4579" s="82" t="s">
        <v>1529</v>
      </c>
      <c r="C4579" t="s">
        <v>3455</v>
      </c>
      <c r="D4579" s="82" t="s">
        <v>3256</v>
      </c>
      <c r="E4579" t="s">
        <v>3456</v>
      </c>
      <c r="F4579" s="82" t="s">
        <v>2745</v>
      </c>
      <c r="G4579" t="s">
        <v>2310</v>
      </c>
      <c r="H4579" s="82" t="s">
        <v>3457</v>
      </c>
      <c r="I4579" t="s">
        <v>44</v>
      </c>
      <c r="J4579" s="82" t="s">
        <v>45</v>
      </c>
      <c r="K4579" t="s">
        <v>46</v>
      </c>
      <c r="L4579" t="s">
        <v>47</v>
      </c>
      <c r="M4579" s="82" t="s">
        <v>320</v>
      </c>
      <c r="N4579" t="s">
        <v>800</v>
      </c>
      <c r="O4579" s="82" t="s">
        <v>801</v>
      </c>
      <c r="P4579" s="82" t="s">
        <v>1082</v>
      </c>
      <c r="Q4579" s="82" t="s">
        <v>1083</v>
      </c>
      <c r="R4579" t="s">
        <v>131</v>
      </c>
      <c r="S4579" s="83">
        <v>120</v>
      </c>
      <c r="T4579" s="83">
        <v>0</v>
      </c>
      <c r="U4579" s="83">
        <v>120</v>
      </c>
      <c r="V4579" s="83">
        <v>0</v>
      </c>
      <c r="W4579" s="83">
        <v>0</v>
      </c>
      <c r="X4579" s="83">
        <v>0</v>
      </c>
      <c r="Y4579">
        <v>0</v>
      </c>
      <c r="Z4579" s="83">
        <v>12</v>
      </c>
      <c r="AA4579" s="83">
        <v>12</v>
      </c>
    </row>
    <row r="4580" spans="1:27" x14ac:dyDescent="0.25">
      <c r="A4580" s="82" t="s">
        <v>1529</v>
      </c>
      <c r="B4580" s="82" t="s">
        <v>1529</v>
      </c>
      <c r="C4580" t="s">
        <v>3455</v>
      </c>
      <c r="D4580" s="82" t="s">
        <v>3256</v>
      </c>
      <c r="E4580" t="s">
        <v>3456</v>
      </c>
      <c r="F4580" s="82" t="s">
        <v>2745</v>
      </c>
      <c r="G4580" t="s">
        <v>2310</v>
      </c>
      <c r="H4580" s="82" t="s">
        <v>3457</v>
      </c>
      <c r="I4580" t="s">
        <v>44</v>
      </c>
      <c r="J4580" s="82" t="s">
        <v>45</v>
      </c>
      <c r="K4580" t="s">
        <v>46</v>
      </c>
      <c r="L4580" t="s">
        <v>47</v>
      </c>
      <c r="M4580" s="82" t="s">
        <v>320</v>
      </c>
      <c r="N4580" t="s">
        <v>800</v>
      </c>
      <c r="O4580" s="82" t="s">
        <v>801</v>
      </c>
      <c r="P4580" s="82" t="s">
        <v>1211</v>
      </c>
      <c r="Q4580" s="82" t="s">
        <v>1085</v>
      </c>
      <c r="R4580" t="s">
        <v>131</v>
      </c>
      <c r="S4580" s="83">
        <v>360</v>
      </c>
      <c r="T4580" s="83">
        <v>180</v>
      </c>
      <c r="U4580" s="83">
        <v>180</v>
      </c>
      <c r="V4580" s="83">
        <v>0</v>
      </c>
      <c r="W4580" s="83">
        <v>0</v>
      </c>
      <c r="X4580" s="83">
        <v>1.386502014560137</v>
      </c>
      <c r="Y4580">
        <v>0</v>
      </c>
      <c r="Z4580" s="83">
        <v>18</v>
      </c>
      <c r="AA4580" s="83">
        <v>19.386502014560136</v>
      </c>
    </row>
    <row r="4581" spans="1:27" x14ac:dyDescent="0.25">
      <c r="A4581" s="82" t="s">
        <v>1529</v>
      </c>
      <c r="B4581" s="82" t="s">
        <v>1529</v>
      </c>
      <c r="C4581" t="s">
        <v>3455</v>
      </c>
      <c r="D4581" s="82" t="s">
        <v>3256</v>
      </c>
      <c r="E4581" t="s">
        <v>3456</v>
      </c>
      <c r="F4581" s="82" t="s">
        <v>2745</v>
      </c>
      <c r="G4581" t="s">
        <v>2310</v>
      </c>
      <c r="H4581" s="82" t="s">
        <v>3457</v>
      </c>
      <c r="I4581" t="s">
        <v>44</v>
      </c>
      <c r="J4581" s="82" t="s">
        <v>45</v>
      </c>
      <c r="K4581" t="s">
        <v>46</v>
      </c>
      <c r="L4581" t="s">
        <v>47</v>
      </c>
      <c r="M4581" s="82" t="s">
        <v>320</v>
      </c>
      <c r="N4581" t="s">
        <v>800</v>
      </c>
      <c r="O4581" s="82" t="s">
        <v>801</v>
      </c>
      <c r="P4581" s="82" t="s">
        <v>802</v>
      </c>
      <c r="Q4581" s="82" t="s">
        <v>803</v>
      </c>
      <c r="R4581" t="s">
        <v>131</v>
      </c>
      <c r="S4581" s="83">
        <v>30</v>
      </c>
      <c r="T4581" s="83">
        <v>0</v>
      </c>
      <c r="U4581" s="83">
        <v>30</v>
      </c>
      <c r="V4581" s="83">
        <v>0</v>
      </c>
      <c r="W4581" s="83">
        <v>0</v>
      </c>
      <c r="X4581" s="83">
        <v>0</v>
      </c>
      <c r="Y4581">
        <v>0</v>
      </c>
      <c r="Z4581" s="83">
        <v>3</v>
      </c>
      <c r="AA4581" s="83">
        <v>3</v>
      </c>
    </row>
    <row r="4582" spans="1:27" x14ac:dyDescent="0.25">
      <c r="A4582" s="82" t="s">
        <v>1529</v>
      </c>
      <c r="B4582" s="82" t="s">
        <v>1529</v>
      </c>
      <c r="C4582" t="s">
        <v>3455</v>
      </c>
      <c r="D4582" s="82" t="s">
        <v>3256</v>
      </c>
      <c r="E4582" t="s">
        <v>3456</v>
      </c>
      <c r="F4582" s="82" t="s">
        <v>2745</v>
      </c>
      <c r="G4582" t="s">
        <v>2310</v>
      </c>
      <c r="H4582" s="82" t="s">
        <v>3457</v>
      </c>
      <c r="I4582" t="s">
        <v>44</v>
      </c>
      <c r="J4582" s="82" t="s">
        <v>45</v>
      </c>
      <c r="K4582" t="s">
        <v>46</v>
      </c>
      <c r="L4582" t="s">
        <v>47</v>
      </c>
      <c r="M4582" s="82" t="s">
        <v>320</v>
      </c>
      <c r="N4582" t="s">
        <v>800</v>
      </c>
      <c r="O4582" s="82" t="s">
        <v>801</v>
      </c>
      <c r="P4582" s="82" t="s">
        <v>1212</v>
      </c>
      <c r="Q4582" s="82" t="s">
        <v>1081</v>
      </c>
      <c r="R4582" t="s">
        <v>131</v>
      </c>
      <c r="S4582" s="83">
        <v>0</v>
      </c>
      <c r="T4582" s="83">
        <v>75</v>
      </c>
      <c r="U4582" s="83">
        <v>-75</v>
      </c>
      <c r="V4582" s="83">
        <v>0</v>
      </c>
      <c r="W4582" s="83">
        <v>0</v>
      </c>
      <c r="X4582" s="83">
        <v>0.57770917273339051</v>
      </c>
      <c r="Y4582">
        <v>0</v>
      </c>
      <c r="Z4582" s="83">
        <v>-7.5</v>
      </c>
      <c r="AA4582" s="83">
        <v>-6.9222908272666093</v>
      </c>
    </row>
    <row r="4583" spans="1:27" x14ac:dyDescent="0.25">
      <c r="A4583" s="82" t="s">
        <v>1529</v>
      </c>
      <c r="B4583" s="82" t="s">
        <v>1529</v>
      </c>
      <c r="C4583" t="s">
        <v>3455</v>
      </c>
      <c r="D4583" s="82" t="s">
        <v>3256</v>
      </c>
      <c r="E4583" t="s">
        <v>3456</v>
      </c>
      <c r="F4583" s="82" t="s">
        <v>2745</v>
      </c>
      <c r="G4583" t="s">
        <v>2310</v>
      </c>
      <c r="H4583" s="82" t="s">
        <v>3457</v>
      </c>
      <c r="I4583" t="s">
        <v>44</v>
      </c>
      <c r="J4583" s="82" t="s">
        <v>45</v>
      </c>
      <c r="K4583" t="s">
        <v>100</v>
      </c>
      <c r="L4583" t="s">
        <v>101</v>
      </c>
      <c r="M4583" s="82" t="s">
        <v>401</v>
      </c>
      <c r="N4583" t="s">
        <v>866</v>
      </c>
      <c r="O4583" s="82" t="s">
        <v>403</v>
      </c>
      <c r="P4583" s="82" t="s">
        <v>1736</v>
      </c>
      <c r="Q4583" s="82" t="s">
        <v>1737</v>
      </c>
      <c r="R4583" t="s">
        <v>131</v>
      </c>
      <c r="S4583" s="83">
        <v>224.7</v>
      </c>
      <c r="T4583" s="83">
        <v>283.95999999999998</v>
      </c>
      <c r="U4583" s="83">
        <v>-59.260000000000019</v>
      </c>
      <c r="V4583" s="83">
        <v>0</v>
      </c>
      <c r="W4583" s="83">
        <v>0</v>
      </c>
      <c r="X4583" s="83">
        <v>2.1872839558583141</v>
      </c>
      <c r="Y4583">
        <v>0</v>
      </c>
      <c r="Z4583" s="83">
        <v>-5.9260000000000019</v>
      </c>
      <c r="AA4583" s="83">
        <v>-3.7387160441416878</v>
      </c>
    </row>
    <row r="4584" spans="1:27" x14ac:dyDescent="0.25">
      <c r="A4584" s="82" t="s">
        <v>1529</v>
      </c>
      <c r="B4584" s="82" t="s">
        <v>1529</v>
      </c>
      <c r="C4584" t="s">
        <v>3455</v>
      </c>
      <c r="D4584" s="82" t="s">
        <v>3256</v>
      </c>
      <c r="E4584" t="s">
        <v>3456</v>
      </c>
      <c r="F4584" s="82" t="s">
        <v>2745</v>
      </c>
      <c r="G4584" t="s">
        <v>2310</v>
      </c>
      <c r="H4584" s="82" t="s">
        <v>3457</v>
      </c>
      <c r="I4584" t="s">
        <v>44</v>
      </c>
      <c r="J4584" s="82" t="s">
        <v>45</v>
      </c>
      <c r="K4584" t="s">
        <v>100</v>
      </c>
      <c r="L4584" t="s">
        <v>101</v>
      </c>
      <c r="M4584" s="82" t="s">
        <v>401</v>
      </c>
      <c r="N4584" t="s">
        <v>839</v>
      </c>
      <c r="O4584" s="82" t="s">
        <v>403</v>
      </c>
      <c r="P4584" s="82" t="s">
        <v>2307</v>
      </c>
      <c r="Q4584" s="82" t="s">
        <v>2308</v>
      </c>
      <c r="R4584" t="s">
        <v>131</v>
      </c>
      <c r="S4584" s="83">
        <v>52.8</v>
      </c>
      <c r="T4584" s="83">
        <v>52.8</v>
      </c>
      <c r="U4584" s="83">
        <v>0</v>
      </c>
      <c r="V4584" s="83">
        <v>0</v>
      </c>
      <c r="W4584" s="83">
        <v>0</v>
      </c>
      <c r="X4584" s="83">
        <v>0.40670725760430687</v>
      </c>
      <c r="Y4584">
        <v>0</v>
      </c>
      <c r="Z4584" s="83">
        <v>0</v>
      </c>
      <c r="AA4584" s="83">
        <v>0.4067072576043067</v>
      </c>
    </row>
    <row r="4585" spans="1:27" x14ac:dyDescent="0.25">
      <c r="A4585" s="82" t="s">
        <v>1529</v>
      </c>
      <c r="B4585" s="82" t="s">
        <v>1529</v>
      </c>
      <c r="C4585" t="s">
        <v>3455</v>
      </c>
      <c r="D4585" s="82" t="s">
        <v>3256</v>
      </c>
      <c r="E4585" t="s">
        <v>3456</v>
      </c>
      <c r="F4585" s="82" t="s">
        <v>2745</v>
      </c>
      <c r="G4585" t="s">
        <v>2310</v>
      </c>
      <c r="H4585" s="82" t="s">
        <v>3457</v>
      </c>
      <c r="I4585" t="s">
        <v>44</v>
      </c>
      <c r="J4585" s="82" t="s">
        <v>45</v>
      </c>
      <c r="K4585" t="s">
        <v>102</v>
      </c>
      <c r="L4585" t="s">
        <v>103</v>
      </c>
      <c r="M4585" s="82" t="s">
        <v>516</v>
      </c>
      <c r="N4585" t="s">
        <v>867</v>
      </c>
      <c r="O4585" s="82" t="s">
        <v>868</v>
      </c>
      <c r="P4585" s="82" t="s">
        <v>871</v>
      </c>
      <c r="Q4585" s="82" t="s">
        <v>872</v>
      </c>
      <c r="R4585" t="s">
        <v>131</v>
      </c>
      <c r="S4585" s="83">
        <v>8.85</v>
      </c>
      <c r="T4585" s="83">
        <v>0</v>
      </c>
      <c r="U4585" s="83">
        <v>8.85</v>
      </c>
      <c r="V4585" s="83">
        <v>0</v>
      </c>
      <c r="W4585" s="83">
        <v>0</v>
      </c>
      <c r="X4585" s="83">
        <v>0</v>
      </c>
      <c r="Y4585">
        <v>0</v>
      </c>
      <c r="Z4585" s="83">
        <v>0.88500000000000001</v>
      </c>
      <c r="AA4585" s="83">
        <v>0.88500000000000001</v>
      </c>
    </row>
    <row r="4586" spans="1:27" x14ac:dyDescent="0.25">
      <c r="A4586" s="82" t="s">
        <v>1529</v>
      </c>
      <c r="B4586" s="82" t="s">
        <v>1529</v>
      </c>
      <c r="C4586" t="s">
        <v>3458</v>
      </c>
      <c r="D4586" s="82" t="s">
        <v>2723</v>
      </c>
      <c r="E4586" t="s">
        <v>3459</v>
      </c>
      <c r="F4586" s="82" t="s">
        <v>2745</v>
      </c>
      <c r="G4586" t="s">
        <v>2310</v>
      </c>
      <c r="H4586" s="82" t="s">
        <v>2746</v>
      </c>
      <c r="I4586" t="s">
        <v>59</v>
      </c>
      <c r="J4586" s="82" t="s">
        <v>127</v>
      </c>
      <c r="K4586" t="s">
        <v>75</v>
      </c>
      <c r="L4586" t="s">
        <v>76</v>
      </c>
      <c r="M4586" s="82" t="s">
        <v>133</v>
      </c>
      <c r="N4586" t="s">
        <v>149</v>
      </c>
      <c r="O4586" s="82" t="s">
        <v>150</v>
      </c>
      <c r="P4586" s="82" t="s">
        <v>376</v>
      </c>
      <c r="Q4586" s="82" t="s">
        <v>377</v>
      </c>
      <c r="R4586" t="s">
        <v>131</v>
      </c>
      <c r="S4586" s="83">
        <v>224.10000000000002</v>
      </c>
      <c r="T4586" s="83">
        <v>448.20000000000005</v>
      </c>
      <c r="U4586" s="83">
        <v>-224.10000000000002</v>
      </c>
      <c r="V4586" s="83">
        <v>0</v>
      </c>
      <c r="W4586" s="83">
        <v>0</v>
      </c>
      <c r="X4586" s="83">
        <v>3.4523900162547418</v>
      </c>
      <c r="Y4586">
        <v>0</v>
      </c>
      <c r="Z4586" s="83">
        <v>-22.410000000000004</v>
      </c>
      <c r="AA4586" s="83">
        <v>-18.957609983745265</v>
      </c>
    </row>
    <row r="4587" spans="1:27" x14ac:dyDescent="0.25">
      <c r="A4587" s="82" t="s">
        <v>1529</v>
      </c>
      <c r="B4587" s="82" t="s">
        <v>1529</v>
      </c>
      <c r="C4587" t="s">
        <v>3458</v>
      </c>
      <c r="D4587" s="82" t="s">
        <v>2723</v>
      </c>
      <c r="E4587" t="s">
        <v>3459</v>
      </c>
      <c r="F4587" s="82" t="s">
        <v>2745</v>
      </c>
      <c r="G4587" t="s">
        <v>2310</v>
      </c>
      <c r="H4587" s="82" t="s">
        <v>2746</v>
      </c>
      <c r="I4587" t="s">
        <v>59</v>
      </c>
      <c r="J4587" s="82" t="s">
        <v>127</v>
      </c>
      <c r="K4587" t="s">
        <v>75</v>
      </c>
      <c r="L4587" t="s">
        <v>76</v>
      </c>
      <c r="M4587" s="82" t="s">
        <v>133</v>
      </c>
      <c r="N4587" t="s">
        <v>149</v>
      </c>
      <c r="O4587" s="82" t="s">
        <v>150</v>
      </c>
      <c r="P4587" s="82" t="s">
        <v>307</v>
      </c>
      <c r="Q4587" s="82" t="s">
        <v>308</v>
      </c>
      <c r="R4587" t="s">
        <v>131</v>
      </c>
      <c r="S4587" s="83">
        <v>247.34</v>
      </c>
      <c r="T4587" s="83">
        <v>163.80000000000001</v>
      </c>
      <c r="U4587" s="83">
        <v>83.539999999999992</v>
      </c>
      <c r="V4587" s="83">
        <v>0</v>
      </c>
      <c r="W4587" s="83">
        <v>0</v>
      </c>
      <c r="X4587" s="83">
        <v>1.2617168332497251</v>
      </c>
      <c r="Y4587">
        <v>0</v>
      </c>
      <c r="Z4587" s="83">
        <v>8.3539999999999974</v>
      </c>
      <c r="AA4587" s="83">
        <v>9.6157168332497225</v>
      </c>
    </row>
    <row r="4588" spans="1:27" x14ac:dyDescent="0.25">
      <c r="A4588" s="82" t="s">
        <v>1529</v>
      </c>
      <c r="B4588" s="82" t="s">
        <v>1529</v>
      </c>
      <c r="C4588" t="s">
        <v>3458</v>
      </c>
      <c r="D4588" s="82" t="s">
        <v>2723</v>
      </c>
      <c r="E4588" t="s">
        <v>3459</v>
      </c>
      <c r="F4588" s="82" t="s">
        <v>2745</v>
      </c>
      <c r="G4588" t="s">
        <v>2310</v>
      </c>
      <c r="H4588" s="82" t="s">
        <v>2746</v>
      </c>
      <c r="I4588" t="s">
        <v>59</v>
      </c>
      <c r="J4588" s="82" t="s">
        <v>193</v>
      </c>
      <c r="K4588" t="s">
        <v>60</v>
      </c>
      <c r="L4588" t="s">
        <v>61</v>
      </c>
      <c r="M4588" s="82" t="s">
        <v>194</v>
      </c>
      <c r="N4588" t="s">
        <v>656</v>
      </c>
      <c r="O4588" s="82" t="s">
        <v>657</v>
      </c>
      <c r="P4588" s="82" t="s">
        <v>1150</v>
      </c>
      <c r="Q4588" s="82" t="s">
        <v>1151</v>
      </c>
      <c r="R4588" t="s">
        <v>131</v>
      </c>
      <c r="S4588" s="83">
        <v>61.95</v>
      </c>
      <c r="T4588" s="83">
        <v>25.04</v>
      </c>
      <c r="U4588" s="83">
        <v>36.910000000000004</v>
      </c>
      <c r="V4588" s="83">
        <v>0</v>
      </c>
      <c r="W4588" s="83">
        <v>0</v>
      </c>
      <c r="X4588" s="83">
        <v>0.19287783580325463</v>
      </c>
      <c r="Y4588">
        <v>0</v>
      </c>
      <c r="Z4588" s="83">
        <v>3.6910000000000007</v>
      </c>
      <c r="AA4588" s="83">
        <v>3.8838778358032551</v>
      </c>
    </row>
    <row r="4589" spans="1:27" x14ac:dyDescent="0.25">
      <c r="A4589" s="82" t="s">
        <v>1529</v>
      </c>
      <c r="B4589" s="82" t="s">
        <v>1529</v>
      </c>
      <c r="C4589" t="s">
        <v>3458</v>
      </c>
      <c r="D4589" s="82" t="s">
        <v>2723</v>
      </c>
      <c r="E4589" t="s">
        <v>3459</v>
      </c>
      <c r="F4589" s="82" t="s">
        <v>2745</v>
      </c>
      <c r="G4589" t="s">
        <v>2310</v>
      </c>
      <c r="H4589" s="82" t="s">
        <v>2746</v>
      </c>
      <c r="I4589" t="s">
        <v>59</v>
      </c>
      <c r="J4589" s="82" t="s">
        <v>193</v>
      </c>
      <c r="K4589" t="s">
        <v>60</v>
      </c>
      <c r="L4589" t="s">
        <v>61</v>
      </c>
      <c r="M4589" s="82" t="s">
        <v>194</v>
      </c>
      <c r="N4589" t="s">
        <v>656</v>
      </c>
      <c r="O4589" s="82" t="s">
        <v>657</v>
      </c>
      <c r="P4589" s="82" t="s">
        <v>658</v>
      </c>
      <c r="Q4589" s="82" t="s">
        <v>659</v>
      </c>
      <c r="R4589" t="s">
        <v>131</v>
      </c>
      <c r="S4589" s="83">
        <v>0</v>
      </c>
      <c r="T4589" s="83">
        <v>26.81</v>
      </c>
      <c r="U4589" s="83">
        <v>-26.81</v>
      </c>
      <c r="V4589" s="83">
        <v>0</v>
      </c>
      <c r="W4589" s="83">
        <v>0</v>
      </c>
      <c r="X4589" s="83">
        <v>0.20651177227976264</v>
      </c>
      <c r="Y4589">
        <v>0</v>
      </c>
      <c r="Z4589" s="83">
        <v>-2.681</v>
      </c>
      <c r="AA4589" s="83">
        <v>-2.4744882277202374</v>
      </c>
    </row>
    <row r="4590" spans="1:27" x14ac:dyDescent="0.25">
      <c r="A4590" s="82" t="s">
        <v>1529</v>
      </c>
      <c r="B4590" s="82" t="s">
        <v>1529</v>
      </c>
      <c r="C4590" t="s">
        <v>3458</v>
      </c>
      <c r="D4590" s="82" t="s">
        <v>2723</v>
      </c>
      <c r="E4590" t="s">
        <v>3459</v>
      </c>
      <c r="F4590" s="82" t="s">
        <v>2745</v>
      </c>
      <c r="G4590" t="s">
        <v>2310</v>
      </c>
      <c r="H4590" s="82" t="s">
        <v>2746</v>
      </c>
      <c r="I4590" t="s">
        <v>59</v>
      </c>
      <c r="J4590" s="82" t="s">
        <v>193</v>
      </c>
      <c r="K4590" t="s">
        <v>60</v>
      </c>
      <c r="L4590" t="s">
        <v>61</v>
      </c>
      <c r="M4590" s="82" t="s">
        <v>194</v>
      </c>
      <c r="N4590" t="s">
        <v>750</v>
      </c>
      <c r="O4590" s="82" t="s">
        <v>751</v>
      </c>
      <c r="P4590" s="82" t="s">
        <v>1152</v>
      </c>
      <c r="Q4590" s="82" t="s">
        <v>1153</v>
      </c>
      <c r="R4590" t="s">
        <v>131</v>
      </c>
      <c r="S4590" s="83">
        <v>236.27999999999997</v>
      </c>
      <c r="T4590" s="83">
        <v>216.89999999999998</v>
      </c>
      <c r="U4590" s="83">
        <v>19.379999999999995</v>
      </c>
      <c r="V4590" s="83">
        <v>0</v>
      </c>
      <c r="W4590" s="83">
        <v>0</v>
      </c>
      <c r="X4590" s="83">
        <v>1.670734927544965</v>
      </c>
      <c r="Y4590">
        <v>0</v>
      </c>
      <c r="Z4590" s="83">
        <v>1.9380000000000024</v>
      </c>
      <c r="AA4590" s="83">
        <v>3.6087349275449689</v>
      </c>
    </row>
    <row r="4591" spans="1:27" x14ac:dyDescent="0.25">
      <c r="A4591" s="82" t="s">
        <v>1529</v>
      </c>
      <c r="B4591" s="82" t="s">
        <v>1529</v>
      </c>
      <c r="C4591" t="s">
        <v>3458</v>
      </c>
      <c r="D4591" s="82" t="s">
        <v>2723</v>
      </c>
      <c r="E4591" t="s">
        <v>3459</v>
      </c>
      <c r="F4591" s="82" t="s">
        <v>2745</v>
      </c>
      <c r="G4591" t="s">
        <v>2310</v>
      </c>
      <c r="H4591" s="82" t="s">
        <v>2746</v>
      </c>
      <c r="I4591" t="s">
        <v>59</v>
      </c>
      <c r="J4591" s="82" t="s">
        <v>193</v>
      </c>
      <c r="K4591" t="s">
        <v>60</v>
      </c>
      <c r="L4591" t="s">
        <v>61</v>
      </c>
      <c r="M4591" s="82" t="s">
        <v>194</v>
      </c>
      <c r="N4591" t="s">
        <v>347</v>
      </c>
      <c r="O4591" s="82" t="s">
        <v>348</v>
      </c>
      <c r="P4591" s="82" t="s">
        <v>1158</v>
      </c>
      <c r="Q4591" s="82" t="s">
        <v>1159</v>
      </c>
      <c r="R4591" t="s">
        <v>131</v>
      </c>
      <c r="S4591" s="83">
        <v>53.04</v>
      </c>
      <c r="T4591" s="83">
        <v>57.959999999999994</v>
      </c>
      <c r="U4591" s="83">
        <v>-4.9199999999999946</v>
      </c>
      <c r="V4591" s="83">
        <v>0</v>
      </c>
      <c r="W4591" s="83">
        <v>0</v>
      </c>
      <c r="X4591" s="83">
        <v>0.44645364868836412</v>
      </c>
      <c r="Y4591">
        <v>0</v>
      </c>
      <c r="Z4591" s="83">
        <v>-0.4919999999999991</v>
      </c>
      <c r="AA4591" s="83">
        <v>-4.5546351311634758E-2</v>
      </c>
    </row>
    <row r="4592" spans="1:27" x14ac:dyDescent="0.25">
      <c r="A4592" s="82" t="s">
        <v>1529</v>
      </c>
      <c r="B4592" s="82" t="s">
        <v>1529</v>
      </c>
      <c r="C4592" t="s">
        <v>3458</v>
      </c>
      <c r="D4592" s="82" t="s">
        <v>2723</v>
      </c>
      <c r="E4592" t="s">
        <v>3459</v>
      </c>
      <c r="F4592" s="82" t="s">
        <v>2745</v>
      </c>
      <c r="G4592" t="s">
        <v>2310</v>
      </c>
      <c r="H4592" s="82" t="s">
        <v>2746</v>
      </c>
      <c r="I4592" t="s">
        <v>59</v>
      </c>
      <c r="J4592" s="82" t="s">
        <v>193</v>
      </c>
      <c r="K4592" t="s">
        <v>60</v>
      </c>
      <c r="L4592" t="s">
        <v>61</v>
      </c>
      <c r="M4592" s="82" t="s">
        <v>194</v>
      </c>
      <c r="N4592" t="s">
        <v>311</v>
      </c>
      <c r="O4592" s="82" t="s">
        <v>894</v>
      </c>
      <c r="P4592" s="82" t="s">
        <v>895</v>
      </c>
      <c r="Q4592" s="82" t="s">
        <v>896</v>
      </c>
      <c r="R4592" t="s">
        <v>131</v>
      </c>
      <c r="S4592" s="83">
        <v>1344</v>
      </c>
      <c r="T4592" s="83">
        <v>1204.8699999999999</v>
      </c>
      <c r="U4592" s="83">
        <v>139.13000000000011</v>
      </c>
      <c r="V4592" s="83">
        <v>0</v>
      </c>
      <c r="W4592" s="83">
        <v>0</v>
      </c>
      <c r="X4592" s="83">
        <v>9.2808593460170687</v>
      </c>
      <c r="Y4592">
        <v>0</v>
      </c>
      <c r="Z4592" s="83">
        <v>13.913000000000011</v>
      </c>
      <c r="AA4592" s="83">
        <v>23.193859346017078</v>
      </c>
    </row>
    <row r="4593" spans="1:27" x14ac:dyDescent="0.25">
      <c r="A4593" s="82" t="s">
        <v>1529</v>
      </c>
      <c r="B4593" s="82" t="s">
        <v>1529</v>
      </c>
      <c r="C4593" t="s">
        <v>3458</v>
      </c>
      <c r="D4593" s="82" t="s">
        <v>2723</v>
      </c>
      <c r="E4593" t="s">
        <v>3459</v>
      </c>
      <c r="F4593" s="82" t="s">
        <v>2745</v>
      </c>
      <c r="G4593" t="s">
        <v>2310</v>
      </c>
      <c r="H4593" s="82" t="s">
        <v>2746</v>
      </c>
      <c r="I4593" t="s">
        <v>59</v>
      </c>
      <c r="J4593" s="82" t="s">
        <v>193</v>
      </c>
      <c r="K4593" t="s">
        <v>62</v>
      </c>
      <c r="L4593" t="s">
        <v>63</v>
      </c>
      <c r="M4593" s="82" t="s">
        <v>1168</v>
      </c>
      <c r="N4593" t="s">
        <v>1169</v>
      </c>
      <c r="O4593" s="82" t="s">
        <v>1170</v>
      </c>
      <c r="P4593" s="82" t="s">
        <v>1171</v>
      </c>
      <c r="Q4593" s="82" t="s">
        <v>1172</v>
      </c>
      <c r="R4593" t="s">
        <v>131</v>
      </c>
      <c r="S4593" s="83">
        <v>255.60000000000002</v>
      </c>
      <c r="T4593" s="83">
        <v>192.95000000000002</v>
      </c>
      <c r="U4593" s="83">
        <v>62.650000000000006</v>
      </c>
      <c r="V4593" s="83">
        <v>0</v>
      </c>
      <c r="W4593" s="83">
        <v>0</v>
      </c>
      <c r="X4593" s="83">
        <v>1.4862531317187693</v>
      </c>
      <c r="Y4593">
        <v>0</v>
      </c>
      <c r="Z4593" s="83">
        <v>6.2650000000000006</v>
      </c>
      <c r="AA4593" s="83">
        <v>7.7512531317187694</v>
      </c>
    </row>
    <row r="4594" spans="1:27" x14ac:dyDescent="0.25">
      <c r="A4594" s="82" t="s">
        <v>1529</v>
      </c>
      <c r="B4594" s="82" t="s">
        <v>1529</v>
      </c>
      <c r="C4594" t="s">
        <v>3458</v>
      </c>
      <c r="D4594" s="82" t="s">
        <v>2723</v>
      </c>
      <c r="E4594" t="s">
        <v>3459</v>
      </c>
      <c r="F4594" s="82" t="s">
        <v>2745</v>
      </c>
      <c r="G4594" t="s">
        <v>2310</v>
      </c>
      <c r="H4594" s="82" t="s">
        <v>2746</v>
      </c>
      <c r="I4594" t="s">
        <v>59</v>
      </c>
      <c r="J4594" s="82" t="s">
        <v>193</v>
      </c>
      <c r="K4594" t="s">
        <v>62</v>
      </c>
      <c r="L4594" t="s">
        <v>63</v>
      </c>
      <c r="M4594" s="82" t="s">
        <v>660</v>
      </c>
      <c r="N4594" t="s">
        <v>661</v>
      </c>
      <c r="O4594" s="82" t="s">
        <v>662</v>
      </c>
      <c r="P4594" s="82" t="s">
        <v>663</v>
      </c>
      <c r="Q4594" s="82" t="s">
        <v>664</v>
      </c>
      <c r="R4594" t="s">
        <v>131</v>
      </c>
      <c r="S4594" s="83">
        <v>6508.0699999999988</v>
      </c>
      <c r="T4594" s="83">
        <v>2659.5</v>
      </c>
      <c r="U4594" s="83">
        <v>3848.5699999999993</v>
      </c>
      <c r="V4594" s="83">
        <v>0</v>
      </c>
      <c r="W4594" s="83">
        <v>0</v>
      </c>
      <c r="X4594" s="83">
        <v>20.485567265126029</v>
      </c>
      <c r="Y4594">
        <v>0</v>
      </c>
      <c r="Z4594" s="83">
        <v>384.85699999999991</v>
      </c>
      <c r="AA4594" s="83">
        <v>405.34256726512592</v>
      </c>
    </row>
    <row r="4595" spans="1:27" x14ac:dyDescent="0.25">
      <c r="A4595" s="82" t="s">
        <v>1529</v>
      </c>
      <c r="B4595" s="82" t="s">
        <v>1529</v>
      </c>
      <c r="C4595" t="s">
        <v>3458</v>
      </c>
      <c r="D4595" s="82" t="s">
        <v>2723</v>
      </c>
      <c r="E4595" t="s">
        <v>3459</v>
      </c>
      <c r="F4595" s="82" t="s">
        <v>2745</v>
      </c>
      <c r="G4595" t="s">
        <v>2310</v>
      </c>
      <c r="H4595" s="82" t="s">
        <v>2746</v>
      </c>
      <c r="I4595" t="s">
        <v>59</v>
      </c>
      <c r="J4595" s="82" t="s">
        <v>193</v>
      </c>
      <c r="K4595" t="s">
        <v>62</v>
      </c>
      <c r="L4595" t="s">
        <v>63</v>
      </c>
      <c r="M4595" s="82" t="s">
        <v>660</v>
      </c>
      <c r="N4595" t="s">
        <v>661</v>
      </c>
      <c r="O4595" s="82" t="s">
        <v>662</v>
      </c>
      <c r="P4595" s="82" t="s">
        <v>1166</v>
      </c>
      <c r="Q4595" s="82" t="s">
        <v>1167</v>
      </c>
      <c r="R4595" t="s">
        <v>131</v>
      </c>
      <c r="S4595" s="83">
        <v>863.33</v>
      </c>
      <c r="T4595" s="83">
        <v>270</v>
      </c>
      <c r="U4595" s="83">
        <v>593.33000000000004</v>
      </c>
      <c r="V4595" s="83">
        <v>0</v>
      </c>
      <c r="W4595" s="83">
        <v>0</v>
      </c>
      <c r="X4595" s="83">
        <v>2.0797530218402058</v>
      </c>
      <c r="Y4595">
        <v>0</v>
      </c>
      <c r="Z4595" s="83">
        <v>59.333000000000013</v>
      </c>
      <c r="AA4595" s="83">
        <v>61.412753021840217</v>
      </c>
    </row>
    <row r="4596" spans="1:27" x14ac:dyDescent="0.25">
      <c r="A4596" s="82" t="s">
        <v>1529</v>
      </c>
      <c r="B4596" s="82" t="s">
        <v>1529</v>
      </c>
      <c r="C4596" t="s">
        <v>3458</v>
      </c>
      <c r="D4596" s="82" t="s">
        <v>2723</v>
      </c>
      <c r="E4596" t="s">
        <v>3459</v>
      </c>
      <c r="F4596" s="82" t="s">
        <v>2745</v>
      </c>
      <c r="G4596" t="s">
        <v>2310</v>
      </c>
      <c r="H4596" s="82" t="s">
        <v>2746</v>
      </c>
      <c r="I4596" t="s">
        <v>59</v>
      </c>
      <c r="J4596" s="82" t="s">
        <v>193</v>
      </c>
      <c r="K4596" t="s">
        <v>62</v>
      </c>
      <c r="L4596" t="s">
        <v>63</v>
      </c>
      <c r="M4596" s="82" t="s">
        <v>660</v>
      </c>
      <c r="N4596" t="s">
        <v>1023</v>
      </c>
      <c r="O4596" s="82" t="s">
        <v>1024</v>
      </c>
      <c r="P4596" s="82" t="s">
        <v>1029</v>
      </c>
      <c r="Q4596" s="82" t="s">
        <v>1030</v>
      </c>
      <c r="R4596" t="s">
        <v>131</v>
      </c>
      <c r="S4596" s="83">
        <v>0</v>
      </c>
      <c r="T4596" s="83">
        <v>-939.25</v>
      </c>
      <c r="U4596" s="83">
        <v>939.25</v>
      </c>
      <c r="V4596" s="83">
        <v>0</v>
      </c>
      <c r="W4596" s="83">
        <v>0</v>
      </c>
      <c r="X4596" s="83">
        <v>-7.2348445398644934</v>
      </c>
      <c r="Y4596">
        <v>0</v>
      </c>
      <c r="Z4596" s="83">
        <v>93.925000000000011</v>
      </c>
      <c r="AA4596" s="83">
        <v>86.690155460135514</v>
      </c>
    </row>
    <row r="4597" spans="1:27" x14ac:dyDescent="0.25">
      <c r="A4597" s="82" t="s">
        <v>1529</v>
      </c>
      <c r="B4597" s="82" t="s">
        <v>1529</v>
      </c>
      <c r="C4597" t="s">
        <v>3458</v>
      </c>
      <c r="D4597" s="82" t="s">
        <v>2723</v>
      </c>
      <c r="E4597" t="s">
        <v>3459</v>
      </c>
      <c r="F4597" s="82" t="s">
        <v>2745</v>
      </c>
      <c r="G4597" t="s">
        <v>2310</v>
      </c>
      <c r="H4597" s="82" t="s">
        <v>2746</v>
      </c>
      <c r="I4597" t="s">
        <v>59</v>
      </c>
      <c r="J4597" s="82" t="s">
        <v>193</v>
      </c>
      <c r="K4597" t="s">
        <v>62</v>
      </c>
      <c r="L4597" t="s">
        <v>63</v>
      </c>
      <c r="M4597" s="82" t="s">
        <v>660</v>
      </c>
      <c r="N4597" t="s">
        <v>1927</v>
      </c>
      <c r="O4597" s="82" t="s">
        <v>1497</v>
      </c>
      <c r="P4597" s="82" t="s">
        <v>2342</v>
      </c>
      <c r="Q4597" s="82" t="s">
        <v>2343</v>
      </c>
      <c r="R4597" t="s">
        <v>131</v>
      </c>
      <c r="S4597" s="83">
        <v>0</v>
      </c>
      <c r="T4597" s="83">
        <v>3822</v>
      </c>
      <c r="U4597" s="83">
        <v>-3822</v>
      </c>
      <c r="V4597" s="83">
        <v>0</v>
      </c>
      <c r="W4597" s="83">
        <v>0</v>
      </c>
      <c r="X4597" s="83">
        <v>29.440059442493581</v>
      </c>
      <c r="Y4597">
        <v>0</v>
      </c>
      <c r="Z4597" s="83">
        <v>-382.20000000000005</v>
      </c>
      <c r="AA4597" s="83">
        <v>-352.75994055750647</v>
      </c>
    </row>
    <row r="4598" spans="1:27" x14ac:dyDescent="0.25">
      <c r="A4598" s="82" t="s">
        <v>1529</v>
      </c>
      <c r="B4598" s="82" t="s">
        <v>1529</v>
      </c>
      <c r="C4598" t="s">
        <v>3458</v>
      </c>
      <c r="D4598" s="82" t="s">
        <v>2723</v>
      </c>
      <c r="E4598" t="s">
        <v>3459</v>
      </c>
      <c r="F4598" s="82" t="s">
        <v>2745</v>
      </c>
      <c r="G4598" t="s">
        <v>2310</v>
      </c>
      <c r="H4598" s="82" t="s">
        <v>2746</v>
      </c>
      <c r="I4598" t="s">
        <v>59</v>
      </c>
      <c r="J4598" s="82" t="s">
        <v>193</v>
      </c>
      <c r="K4598" t="s">
        <v>62</v>
      </c>
      <c r="L4598" t="s">
        <v>63</v>
      </c>
      <c r="M4598" s="82" t="s">
        <v>660</v>
      </c>
      <c r="N4598" t="s">
        <v>1927</v>
      </c>
      <c r="O4598" s="82" t="s">
        <v>1497</v>
      </c>
      <c r="P4598" s="82" t="s">
        <v>2026</v>
      </c>
      <c r="Q4598" s="82" t="s">
        <v>2027</v>
      </c>
      <c r="R4598" t="s">
        <v>131</v>
      </c>
      <c r="S4598" s="83">
        <v>0</v>
      </c>
      <c r="T4598" s="83">
        <v>588</v>
      </c>
      <c r="U4598" s="83">
        <v>-588</v>
      </c>
      <c r="V4598" s="83">
        <v>0</v>
      </c>
      <c r="W4598" s="83">
        <v>0</v>
      </c>
      <c r="X4598" s="83">
        <v>4.5292399142297821</v>
      </c>
      <c r="Y4598">
        <v>0</v>
      </c>
      <c r="Z4598" s="83">
        <v>-58.800000000000004</v>
      </c>
      <c r="AA4598" s="83">
        <v>-54.27076008577022</v>
      </c>
    </row>
    <row r="4599" spans="1:27" x14ac:dyDescent="0.25">
      <c r="A4599" s="82" t="s">
        <v>1529</v>
      </c>
      <c r="B4599" s="82" t="s">
        <v>1529</v>
      </c>
      <c r="C4599" t="s">
        <v>3458</v>
      </c>
      <c r="D4599" s="82" t="s">
        <v>2723</v>
      </c>
      <c r="E4599" t="s">
        <v>3459</v>
      </c>
      <c r="F4599" s="82" t="s">
        <v>2745</v>
      </c>
      <c r="G4599" t="s">
        <v>2310</v>
      </c>
      <c r="H4599" s="82" t="s">
        <v>2746</v>
      </c>
      <c r="I4599" t="s">
        <v>59</v>
      </c>
      <c r="J4599" s="82" t="s">
        <v>193</v>
      </c>
      <c r="K4599" t="s">
        <v>62</v>
      </c>
      <c r="L4599" t="s">
        <v>63</v>
      </c>
      <c r="M4599" s="82" t="s">
        <v>660</v>
      </c>
      <c r="N4599" t="s">
        <v>1498</v>
      </c>
      <c r="O4599" s="82" t="s">
        <v>1498</v>
      </c>
      <c r="P4599" s="82" t="s">
        <v>1930</v>
      </c>
      <c r="Q4599" s="82" t="s">
        <v>1931</v>
      </c>
      <c r="R4599" t="s">
        <v>131</v>
      </c>
      <c r="S4599" s="83">
        <v>0</v>
      </c>
      <c r="T4599" s="83">
        <v>168</v>
      </c>
      <c r="U4599" s="83">
        <v>-168</v>
      </c>
      <c r="V4599" s="83">
        <v>0</v>
      </c>
      <c r="W4599" s="83">
        <v>0</v>
      </c>
      <c r="X4599" s="83">
        <v>1.2940685469227948</v>
      </c>
      <c r="Y4599">
        <v>0</v>
      </c>
      <c r="Z4599" s="83">
        <v>-16.8</v>
      </c>
      <c r="AA4599" s="83">
        <v>-15.505931453077206</v>
      </c>
    </row>
    <row r="4600" spans="1:27" x14ac:dyDescent="0.25">
      <c r="A4600" s="82" t="s">
        <v>1529</v>
      </c>
      <c r="B4600" s="82" t="s">
        <v>1529</v>
      </c>
      <c r="C4600" t="s">
        <v>3458</v>
      </c>
      <c r="D4600" s="82" t="s">
        <v>2723</v>
      </c>
      <c r="E4600" t="s">
        <v>3459</v>
      </c>
      <c r="F4600" s="82" t="s">
        <v>2745</v>
      </c>
      <c r="G4600" t="s">
        <v>2310</v>
      </c>
      <c r="H4600" s="82" t="s">
        <v>2746</v>
      </c>
      <c r="I4600" t="s">
        <v>59</v>
      </c>
      <c r="J4600" s="82" t="s">
        <v>193</v>
      </c>
      <c r="K4600" t="s">
        <v>64</v>
      </c>
      <c r="L4600" t="s">
        <v>65</v>
      </c>
      <c r="M4600" s="82" t="s">
        <v>499</v>
      </c>
      <c r="N4600" t="s">
        <v>500</v>
      </c>
      <c r="O4600" s="82" t="s">
        <v>501</v>
      </c>
      <c r="P4600" s="82" t="s">
        <v>502</v>
      </c>
      <c r="Q4600" s="82" t="s">
        <v>503</v>
      </c>
      <c r="R4600" t="s">
        <v>131</v>
      </c>
      <c r="S4600" s="83">
        <v>0</v>
      </c>
      <c r="T4600" s="83">
        <v>0</v>
      </c>
      <c r="U4600" s="83">
        <v>0</v>
      </c>
      <c r="V4600" s="83">
        <v>0</v>
      </c>
      <c r="W4600" s="83">
        <v>0</v>
      </c>
      <c r="X4600" s="83">
        <v>0</v>
      </c>
      <c r="Y4600">
        <v>0</v>
      </c>
      <c r="Z4600" s="83">
        <v>0</v>
      </c>
      <c r="AA4600" s="83">
        <v>0</v>
      </c>
    </row>
    <row r="4601" spans="1:27" x14ac:dyDescent="0.25">
      <c r="A4601" s="82" t="s">
        <v>1529</v>
      </c>
      <c r="B4601" s="82" t="s">
        <v>1529</v>
      </c>
      <c r="C4601" t="s">
        <v>3458</v>
      </c>
      <c r="D4601" s="82" t="s">
        <v>2723</v>
      </c>
      <c r="E4601" t="s">
        <v>3459</v>
      </c>
      <c r="F4601" s="82" t="s">
        <v>2745</v>
      </c>
      <c r="G4601" t="s">
        <v>2310</v>
      </c>
      <c r="H4601" s="82" t="s">
        <v>2746</v>
      </c>
      <c r="I4601" t="s">
        <v>59</v>
      </c>
      <c r="J4601" s="82" t="s">
        <v>193</v>
      </c>
      <c r="K4601" t="s">
        <v>64</v>
      </c>
      <c r="L4601" t="s">
        <v>65</v>
      </c>
      <c r="M4601" s="82" t="s">
        <v>499</v>
      </c>
      <c r="N4601" t="s">
        <v>500</v>
      </c>
      <c r="O4601" s="82" t="s">
        <v>501</v>
      </c>
      <c r="P4601" s="82" t="s">
        <v>2765</v>
      </c>
      <c r="Q4601" s="82" t="s">
        <v>2766</v>
      </c>
      <c r="R4601" t="s">
        <v>131</v>
      </c>
      <c r="S4601" s="83">
        <v>128.80000000000001</v>
      </c>
      <c r="T4601" s="83">
        <v>64.400000000000006</v>
      </c>
      <c r="U4601" s="83">
        <v>64.400000000000006</v>
      </c>
      <c r="V4601" s="83">
        <v>0</v>
      </c>
      <c r="W4601" s="83">
        <v>0</v>
      </c>
      <c r="X4601" s="83">
        <v>0.49605960965373802</v>
      </c>
      <c r="Y4601">
        <v>0</v>
      </c>
      <c r="Z4601" s="83">
        <v>6.4400000000000013</v>
      </c>
      <c r="AA4601" s="83">
        <v>6.9360596096537392</v>
      </c>
    </row>
    <row r="4602" spans="1:27" x14ac:dyDescent="0.25">
      <c r="A4602" s="82" t="s">
        <v>1529</v>
      </c>
      <c r="B4602" s="82" t="s">
        <v>1529</v>
      </c>
      <c r="C4602" t="s">
        <v>3458</v>
      </c>
      <c r="D4602" s="82" t="s">
        <v>2723</v>
      </c>
      <c r="E4602" t="s">
        <v>3459</v>
      </c>
      <c r="F4602" s="82" t="s">
        <v>2745</v>
      </c>
      <c r="G4602" t="s">
        <v>2310</v>
      </c>
      <c r="H4602" s="82" t="s">
        <v>2746</v>
      </c>
      <c r="I4602" t="s">
        <v>59</v>
      </c>
      <c r="J4602" s="82" t="s">
        <v>193</v>
      </c>
      <c r="K4602" t="s">
        <v>64</v>
      </c>
      <c r="L4602" t="s">
        <v>65</v>
      </c>
      <c r="M4602" s="82" t="s">
        <v>499</v>
      </c>
      <c r="N4602" t="s">
        <v>500</v>
      </c>
      <c r="O4602" s="82" t="s">
        <v>501</v>
      </c>
      <c r="P4602" s="82" t="s">
        <v>1524</v>
      </c>
      <c r="Q4602" s="82" t="s">
        <v>3686</v>
      </c>
      <c r="R4602" t="s">
        <v>131</v>
      </c>
      <c r="S4602" s="83">
        <v>20.079999999999998</v>
      </c>
      <c r="T4602" s="83">
        <v>20.28</v>
      </c>
      <c r="U4602" s="83">
        <v>-0.20000000000000284</v>
      </c>
      <c r="V4602" s="83">
        <v>0</v>
      </c>
      <c r="W4602" s="83">
        <v>0</v>
      </c>
      <c r="X4602" s="83">
        <v>0.15621256030710881</v>
      </c>
      <c r="Y4602">
        <v>0</v>
      </c>
      <c r="Z4602" s="83">
        <v>-2.0000000000000018E-2</v>
      </c>
      <c r="AA4602" s="83">
        <v>0.13621256030710871</v>
      </c>
    </row>
    <row r="4603" spans="1:27" x14ac:dyDescent="0.25">
      <c r="A4603" s="82" t="s">
        <v>1529</v>
      </c>
      <c r="B4603" s="82" t="s">
        <v>1529</v>
      </c>
      <c r="C4603" t="s">
        <v>3458</v>
      </c>
      <c r="D4603" s="82" t="s">
        <v>2723</v>
      </c>
      <c r="E4603" t="s">
        <v>3459</v>
      </c>
      <c r="F4603" s="82" t="s">
        <v>2745</v>
      </c>
      <c r="G4603" t="s">
        <v>2310</v>
      </c>
      <c r="H4603" s="82" t="s">
        <v>2746</v>
      </c>
      <c r="I4603" t="s">
        <v>59</v>
      </c>
      <c r="J4603" s="82" t="s">
        <v>193</v>
      </c>
      <c r="K4603" t="s">
        <v>64</v>
      </c>
      <c r="L4603" t="s">
        <v>65</v>
      </c>
      <c r="M4603" s="82" t="s">
        <v>499</v>
      </c>
      <c r="N4603" t="s">
        <v>1420</v>
      </c>
      <c r="O4603" s="82" t="s">
        <v>1421</v>
      </c>
      <c r="P4603" s="82" t="s">
        <v>3460</v>
      </c>
      <c r="Q4603" s="82" t="s">
        <v>3461</v>
      </c>
      <c r="R4603" t="s">
        <v>131</v>
      </c>
      <c r="S4603" s="83">
        <v>542.40000000000009</v>
      </c>
      <c r="T4603" s="83">
        <v>456.59999999999997</v>
      </c>
      <c r="U4603" s="83">
        <v>85.800000000000125</v>
      </c>
      <c r="V4603" s="83">
        <v>0</v>
      </c>
      <c r="W4603" s="83">
        <v>0</v>
      </c>
      <c r="X4603" s="83">
        <v>3.5170934436008809</v>
      </c>
      <c r="Y4603">
        <v>0</v>
      </c>
      <c r="Z4603" s="83">
        <v>8.5800000000000125</v>
      </c>
      <c r="AA4603" s="83">
        <v>12.09709344360089</v>
      </c>
    </row>
    <row r="4604" spans="1:27" x14ac:dyDescent="0.25">
      <c r="A4604" s="82" t="s">
        <v>1529</v>
      </c>
      <c r="B4604" s="82" t="s">
        <v>1529</v>
      </c>
      <c r="C4604" t="s">
        <v>3458</v>
      </c>
      <c r="D4604" s="82" t="s">
        <v>2723</v>
      </c>
      <c r="E4604" t="s">
        <v>3459</v>
      </c>
      <c r="F4604" s="82" t="s">
        <v>2745</v>
      </c>
      <c r="G4604" t="s">
        <v>2310</v>
      </c>
      <c r="H4604" s="82" t="s">
        <v>2746</v>
      </c>
      <c r="I4604" t="s">
        <v>44</v>
      </c>
      <c r="J4604" s="82" t="s">
        <v>45</v>
      </c>
      <c r="K4604" t="s">
        <v>46</v>
      </c>
      <c r="L4604" t="s">
        <v>47</v>
      </c>
      <c r="M4604" s="82" t="s">
        <v>506</v>
      </c>
      <c r="N4604" t="s">
        <v>507</v>
      </c>
      <c r="O4604" s="82" t="s">
        <v>508</v>
      </c>
      <c r="P4604" s="82" t="s">
        <v>754</v>
      </c>
      <c r="Q4604" s="82" t="s">
        <v>755</v>
      </c>
      <c r="R4604" t="s">
        <v>131</v>
      </c>
      <c r="S4604" s="83">
        <v>96</v>
      </c>
      <c r="T4604" s="83">
        <v>96</v>
      </c>
      <c r="U4604" s="83">
        <v>0</v>
      </c>
      <c r="V4604" s="83">
        <v>0</v>
      </c>
      <c r="W4604" s="83">
        <v>0</v>
      </c>
      <c r="X4604" s="83">
        <v>0.73946774109873981</v>
      </c>
      <c r="Y4604">
        <v>0</v>
      </c>
      <c r="Z4604" s="83">
        <v>0</v>
      </c>
      <c r="AA4604" s="83">
        <v>0.73946774109873914</v>
      </c>
    </row>
    <row r="4605" spans="1:27" x14ac:dyDescent="0.25">
      <c r="A4605" s="82" t="s">
        <v>1529</v>
      </c>
      <c r="B4605" s="82" t="s">
        <v>1529</v>
      </c>
      <c r="C4605" t="s">
        <v>3458</v>
      </c>
      <c r="D4605" s="82" t="s">
        <v>2723</v>
      </c>
      <c r="E4605" t="s">
        <v>3459</v>
      </c>
      <c r="F4605" s="82" t="s">
        <v>2745</v>
      </c>
      <c r="G4605" t="s">
        <v>2310</v>
      </c>
      <c r="H4605" s="82" t="s">
        <v>2746</v>
      </c>
      <c r="I4605" t="s">
        <v>44</v>
      </c>
      <c r="J4605" s="82" t="s">
        <v>45</v>
      </c>
      <c r="K4605" t="s">
        <v>46</v>
      </c>
      <c r="L4605" t="s">
        <v>47</v>
      </c>
      <c r="M4605" s="82" t="s">
        <v>506</v>
      </c>
      <c r="N4605" t="s">
        <v>507</v>
      </c>
      <c r="O4605" s="82" t="s">
        <v>508</v>
      </c>
      <c r="P4605" s="82" t="s">
        <v>758</v>
      </c>
      <c r="Q4605" s="82" t="s">
        <v>759</v>
      </c>
      <c r="R4605" t="s">
        <v>131</v>
      </c>
      <c r="S4605" s="83">
        <v>39</v>
      </c>
      <c r="T4605" s="83">
        <v>39</v>
      </c>
      <c r="U4605" s="83">
        <v>0</v>
      </c>
      <c r="V4605" s="83">
        <v>0</v>
      </c>
      <c r="W4605" s="83">
        <v>0</v>
      </c>
      <c r="X4605" s="83">
        <v>0.30040876982136305</v>
      </c>
      <c r="Y4605">
        <v>0</v>
      </c>
      <c r="Z4605" s="83">
        <v>0</v>
      </c>
      <c r="AA4605" s="83">
        <v>0.30040876982136311</v>
      </c>
    </row>
    <row r="4606" spans="1:27" x14ac:dyDescent="0.25">
      <c r="A4606" s="82" t="s">
        <v>1529</v>
      </c>
      <c r="B4606" s="82" t="s">
        <v>1529</v>
      </c>
      <c r="C4606" t="s">
        <v>3458</v>
      </c>
      <c r="D4606" s="82" t="s">
        <v>2723</v>
      </c>
      <c r="E4606" t="s">
        <v>3459</v>
      </c>
      <c r="F4606" s="82" t="s">
        <v>2745</v>
      </c>
      <c r="G4606" t="s">
        <v>2310</v>
      </c>
      <c r="H4606" s="82" t="s">
        <v>2746</v>
      </c>
      <c r="I4606" t="s">
        <v>44</v>
      </c>
      <c r="J4606" s="82" t="s">
        <v>45</v>
      </c>
      <c r="K4606" t="s">
        <v>46</v>
      </c>
      <c r="L4606" t="s">
        <v>47</v>
      </c>
      <c r="M4606" s="82" t="s">
        <v>320</v>
      </c>
      <c r="N4606" t="s">
        <v>800</v>
      </c>
      <c r="O4606" s="82" t="s">
        <v>1538</v>
      </c>
      <c r="P4606" s="82" t="s">
        <v>978</v>
      </c>
      <c r="Q4606" s="82" t="s">
        <v>979</v>
      </c>
      <c r="R4606" t="s">
        <v>131</v>
      </c>
      <c r="S4606" s="83">
        <v>0</v>
      </c>
      <c r="T4606" s="83">
        <v>180</v>
      </c>
      <c r="U4606" s="83">
        <v>-180</v>
      </c>
      <c r="V4606" s="83">
        <v>0</v>
      </c>
      <c r="W4606" s="83">
        <v>0</v>
      </c>
      <c r="X4606" s="83">
        <v>1.386502014560137</v>
      </c>
      <c r="Y4606">
        <v>0</v>
      </c>
      <c r="Z4606" s="83">
        <v>-18</v>
      </c>
      <c r="AA4606" s="83">
        <v>-16.613497985439864</v>
      </c>
    </row>
    <row r="4607" spans="1:27" x14ac:dyDescent="0.25">
      <c r="A4607" s="82" t="s">
        <v>1529</v>
      </c>
      <c r="B4607" s="82" t="s">
        <v>1529</v>
      </c>
      <c r="C4607" t="s">
        <v>3458</v>
      </c>
      <c r="D4607" s="82" t="s">
        <v>2723</v>
      </c>
      <c r="E4607" t="s">
        <v>3459</v>
      </c>
      <c r="F4607" s="82" t="s">
        <v>2745</v>
      </c>
      <c r="G4607" t="s">
        <v>2310</v>
      </c>
      <c r="H4607" s="82" t="s">
        <v>2746</v>
      </c>
      <c r="I4607" t="s">
        <v>44</v>
      </c>
      <c r="J4607" s="82" t="s">
        <v>45</v>
      </c>
      <c r="K4607" t="s">
        <v>46</v>
      </c>
      <c r="L4607" t="s">
        <v>47</v>
      </c>
      <c r="M4607" s="82" t="s">
        <v>320</v>
      </c>
      <c r="N4607" t="s">
        <v>800</v>
      </c>
      <c r="O4607" s="82" t="s">
        <v>801</v>
      </c>
      <c r="P4607" s="82" t="s">
        <v>1080</v>
      </c>
      <c r="Q4607" s="82" t="s">
        <v>1081</v>
      </c>
      <c r="R4607" t="s">
        <v>131</v>
      </c>
      <c r="S4607" s="83">
        <v>45</v>
      </c>
      <c r="T4607" s="83">
        <v>45</v>
      </c>
      <c r="U4607" s="83">
        <v>0</v>
      </c>
      <c r="V4607" s="83">
        <v>0</v>
      </c>
      <c r="W4607" s="83">
        <v>0</v>
      </c>
      <c r="X4607" s="83">
        <v>0.34662550364003425</v>
      </c>
      <c r="Y4607">
        <v>0</v>
      </c>
      <c r="Z4607" s="83">
        <v>0</v>
      </c>
      <c r="AA4607" s="83">
        <v>0.34662550364003408</v>
      </c>
    </row>
    <row r="4608" spans="1:27" x14ac:dyDescent="0.25">
      <c r="A4608" s="82" t="s">
        <v>1529</v>
      </c>
      <c r="B4608" s="82" t="s">
        <v>1529</v>
      </c>
      <c r="C4608" t="s">
        <v>3458</v>
      </c>
      <c r="D4608" s="82" t="s">
        <v>2723</v>
      </c>
      <c r="E4608" t="s">
        <v>3459</v>
      </c>
      <c r="F4608" s="82" t="s">
        <v>2745</v>
      </c>
      <c r="G4608" t="s">
        <v>2310</v>
      </c>
      <c r="H4608" s="82" t="s">
        <v>2746</v>
      </c>
      <c r="I4608" t="s">
        <v>44</v>
      </c>
      <c r="J4608" s="82" t="s">
        <v>45</v>
      </c>
      <c r="K4608" t="s">
        <v>46</v>
      </c>
      <c r="L4608" t="s">
        <v>47</v>
      </c>
      <c r="M4608" s="82" t="s">
        <v>320</v>
      </c>
      <c r="N4608" t="s">
        <v>800</v>
      </c>
      <c r="O4608" s="82" t="s">
        <v>801</v>
      </c>
      <c r="P4608" s="82" t="s">
        <v>1082</v>
      </c>
      <c r="Q4608" s="82" t="s">
        <v>1083</v>
      </c>
      <c r="R4608" t="s">
        <v>131</v>
      </c>
      <c r="S4608" s="83">
        <v>60</v>
      </c>
      <c r="T4608" s="83">
        <v>15</v>
      </c>
      <c r="U4608" s="83">
        <v>45</v>
      </c>
      <c r="V4608" s="83">
        <v>0</v>
      </c>
      <c r="W4608" s="83">
        <v>0</v>
      </c>
      <c r="X4608" s="83">
        <v>0.11554183454667809</v>
      </c>
      <c r="Y4608">
        <v>0</v>
      </c>
      <c r="Z4608" s="83">
        <v>4.5</v>
      </c>
      <c r="AA4608" s="83">
        <v>4.6155418345466783</v>
      </c>
    </row>
    <row r="4609" spans="1:27" x14ac:dyDescent="0.25">
      <c r="A4609" s="82" t="s">
        <v>1529</v>
      </c>
      <c r="B4609" s="82" t="s">
        <v>1529</v>
      </c>
      <c r="C4609" t="s">
        <v>3458</v>
      </c>
      <c r="D4609" s="82" t="s">
        <v>2723</v>
      </c>
      <c r="E4609" t="s">
        <v>3459</v>
      </c>
      <c r="F4609" s="82" t="s">
        <v>2745</v>
      </c>
      <c r="G4609" t="s">
        <v>2310</v>
      </c>
      <c r="H4609" s="82" t="s">
        <v>2746</v>
      </c>
      <c r="I4609" t="s">
        <v>44</v>
      </c>
      <c r="J4609" s="82" t="s">
        <v>45</v>
      </c>
      <c r="K4609" t="s">
        <v>46</v>
      </c>
      <c r="L4609" t="s">
        <v>47</v>
      </c>
      <c r="M4609" s="82" t="s">
        <v>320</v>
      </c>
      <c r="N4609" t="s">
        <v>800</v>
      </c>
      <c r="O4609" s="82" t="s">
        <v>801</v>
      </c>
      <c r="P4609" s="82" t="s">
        <v>1211</v>
      </c>
      <c r="Q4609" s="82" t="s">
        <v>1085</v>
      </c>
      <c r="R4609" t="s">
        <v>131</v>
      </c>
      <c r="S4609" s="83">
        <v>705</v>
      </c>
      <c r="T4609" s="83">
        <v>90</v>
      </c>
      <c r="U4609" s="83">
        <v>615</v>
      </c>
      <c r="V4609" s="83">
        <v>0</v>
      </c>
      <c r="W4609" s="83">
        <v>0</v>
      </c>
      <c r="X4609" s="83">
        <v>0.6932510072800685</v>
      </c>
      <c r="Y4609">
        <v>0</v>
      </c>
      <c r="Z4609" s="83">
        <v>61.5</v>
      </c>
      <c r="AA4609" s="83">
        <v>62.193251007280068</v>
      </c>
    </row>
    <row r="4610" spans="1:27" x14ac:dyDescent="0.25">
      <c r="A4610" s="82" t="s">
        <v>1529</v>
      </c>
      <c r="B4610" s="82" t="s">
        <v>1529</v>
      </c>
      <c r="C4610" t="s">
        <v>3458</v>
      </c>
      <c r="D4610" s="82" t="s">
        <v>2723</v>
      </c>
      <c r="E4610" t="s">
        <v>3459</v>
      </c>
      <c r="F4610" s="82" t="s">
        <v>2745</v>
      </c>
      <c r="G4610" t="s">
        <v>2310</v>
      </c>
      <c r="H4610" s="82" t="s">
        <v>2746</v>
      </c>
      <c r="I4610" t="s">
        <v>44</v>
      </c>
      <c r="J4610" s="82" t="s">
        <v>45</v>
      </c>
      <c r="K4610" t="s">
        <v>46</v>
      </c>
      <c r="L4610" t="s">
        <v>47</v>
      </c>
      <c r="M4610" s="82" t="s">
        <v>320</v>
      </c>
      <c r="N4610" t="s">
        <v>800</v>
      </c>
      <c r="O4610" s="82" t="s">
        <v>801</v>
      </c>
      <c r="P4610" s="82" t="s">
        <v>802</v>
      </c>
      <c r="Q4610" s="82" t="s">
        <v>803</v>
      </c>
      <c r="R4610" t="s">
        <v>131</v>
      </c>
      <c r="S4610" s="83">
        <v>45</v>
      </c>
      <c r="T4610" s="83">
        <v>15</v>
      </c>
      <c r="U4610" s="83">
        <v>30</v>
      </c>
      <c r="V4610" s="83">
        <v>0</v>
      </c>
      <c r="W4610" s="83">
        <v>0</v>
      </c>
      <c r="X4610" s="83">
        <v>0.11554183454667809</v>
      </c>
      <c r="Y4610">
        <v>0</v>
      </c>
      <c r="Z4610" s="83">
        <v>3</v>
      </c>
      <c r="AA4610" s="83">
        <v>3.1155418345466783</v>
      </c>
    </row>
    <row r="4611" spans="1:27" x14ac:dyDescent="0.25">
      <c r="A4611" s="82" t="s">
        <v>1529</v>
      </c>
      <c r="B4611" s="82" t="s">
        <v>1529</v>
      </c>
      <c r="C4611" t="s">
        <v>3458</v>
      </c>
      <c r="D4611" s="82" t="s">
        <v>2723</v>
      </c>
      <c r="E4611" t="s">
        <v>3459</v>
      </c>
      <c r="F4611" s="82" t="s">
        <v>2745</v>
      </c>
      <c r="G4611" t="s">
        <v>2310</v>
      </c>
      <c r="H4611" s="82" t="s">
        <v>2746</v>
      </c>
      <c r="I4611" t="s">
        <v>44</v>
      </c>
      <c r="J4611" s="82" t="s">
        <v>45</v>
      </c>
      <c r="K4611" t="s">
        <v>46</v>
      </c>
      <c r="L4611" t="s">
        <v>47</v>
      </c>
      <c r="M4611" s="82" t="s">
        <v>320</v>
      </c>
      <c r="N4611" t="s">
        <v>800</v>
      </c>
      <c r="O4611" s="82" t="s">
        <v>801</v>
      </c>
      <c r="P4611" s="82" t="s">
        <v>2106</v>
      </c>
      <c r="Q4611" s="82" t="s">
        <v>2107</v>
      </c>
      <c r="R4611" t="s">
        <v>131</v>
      </c>
      <c r="S4611" s="83">
        <v>30</v>
      </c>
      <c r="T4611" s="83">
        <v>135</v>
      </c>
      <c r="U4611" s="83">
        <v>-105</v>
      </c>
      <c r="V4611" s="83">
        <v>0</v>
      </c>
      <c r="W4611" s="83">
        <v>0</v>
      </c>
      <c r="X4611" s="83">
        <v>1.0398765109201029</v>
      </c>
      <c r="Y4611">
        <v>0</v>
      </c>
      <c r="Z4611" s="83">
        <v>-10.5</v>
      </c>
      <c r="AA4611" s="83">
        <v>-9.4601234890798978</v>
      </c>
    </row>
    <row r="4612" spans="1:27" x14ac:dyDescent="0.25">
      <c r="A4612" s="82" t="s">
        <v>1529</v>
      </c>
      <c r="B4612" s="82" t="s">
        <v>1529</v>
      </c>
      <c r="C4612" t="s">
        <v>3458</v>
      </c>
      <c r="D4612" s="82" t="s">
        <v>2723</v>
      </c>
      <c r="E4612" t="s">
        <v>3459</v>
      </c>
      <c r="F4612" s="82" t="s">
        <v>2745</v>
      </c>
      <c r="G4612" t="s">
        <v>2310</v>
      </c>
      <c r="H4612" s="82" t="s">
        <v>2746</v>
      </c>
      <c r="I4612" t="s">
        <v>44</v>
      </c>
      <c r="J4612" s="82" t="s">
        <v>45</v>
      </c>
      <c r="K4612" t="s">
        <v>46</v>
      </c>
      <c r="L4612" t="s">
        <v>47</v>
      </c>
      <c r="M4612" s="82" t="s">
        <v>320</v>
      </c>
      <c r="N4612" t="s">
        <v>800</v>
      </c>
      <c r="O4612" s="82" t="s">
        <v>801</v>
      </c>
      <c r="P4612" s="82" t="s">
        <v>2104</v>
      </c>
      <c r="Q4612" s="82" t="s">
        <v>2105</v>
      </c>
      <c r="R4612" t="s">
        <v>131</v>
      </c>
      <c r="S4612" s="83">
        <v>0</v>
      </c>
      <c r="T4612" s="83">
        <v>525</v>
      </c>
      <c r="U4612" s="83">
        <v>-525</v>
      </c>
      <c r="V4612" s="83">
        <v>0</v>
      </c>
      <c r="W4612" s="83">
        <v>0</v>
      </c>
      <c r="X4612" s="83">
        <v>4.0439642091337333</v>
      </c>
      <c r="Y4612">
        <v>0</v>
      </c>
      <c r="Z4612" s="83">
        <v>-52.5</v>
      </c>
      <c r="AA4612" s="83">
        <v>-48.456035790866267</v>
      </c>
    </row>
    <row r="4613" spans="1:27" x14ac:dyDescent="0.25">
      <c r="A4613" s="82" t="s">
        <v>1529</v>
      </c>
      <c r="B4613" s="82" t="s">
        <v>1529</v>
      </c>
      <c r="C4613" t="s">
        <v>3458</v>
      </c>
      <c r="D4613" s="82" t="s">
        <v>2723</v>
      </c>
      <c r="E4613" t="s">
        <v>3459</v>
      </c>
      <c r="F4613" s="82" t="s">
        <v>2745</v>
      </c>
      <c r="G4613" t="s">
        <v>2310</v>
      </c>
      <c r="H4613" s="82" t="s">
        <v>2746</v>
      </c>
      <c r="I4613" t="s">
        <v>44</v>
      </c>
      <c r="J4613" s="82" t="s">
        <v>45</v>
      </c>
      <c r="K4613" t="s">
        <v>100</v>
      </c>
      <c r="L4613" t="s">
        <v>101</v>
      </c>
      <c r="M4613" s="82" t="s">
        <v>401</v>
      </c>
      <c r="N4613" t="s">
        <v>866</v>
      </c>
      <c r="O4613" s="82" t="s">
        <v>403</v>
      </c>
      <c r="P4613" s="82" t="s">
        <v>1736</v>
      </c>
      <c r="Q4613" s="82" t="s">
        <v>1737</v>
      </c>
      <c r="R4613" t="s">
        <v>131</v>
      </c>
      <c r="S4613" s="83">
        <v>0</v>
      </c>
      <c r="T4613" s="83">
        <v>137.39999999999998</v>
      </c>
      <c r="U4613" s="83">
        <v>-137.39999999999998</v>
      </c>
      <c r="V4613" s="83">
        <v>0</v>
      </c>
      <c r="W4613" s="83">
        <v>0</v>
      </c>
      <c r="X4613" s="83">
        <v>1.0583632044475713</v>
      </c>
      <c r="Y4613">
        <v>0</v>
      </c>
      <c r="Z4613" s="83">
        <v>-13.74</v>
      </c>
      <c r="AA4613" s="83">
        <v>-12.681636795552429</v>
      </c>
    </row>
    <row r="4614" spans="1:27" x14ac:dyDescent="0.25">
      <c r="A4614" s="82" t="s">
        <v>1529</v>
      </c>
      <c r="B4614" s="82" t="s">
        <v>1529</v>
      </c>
      <c r="C4614" t="s">
        <v>3458</v>
      </c>
      <c r="D4614" s="82" t="s">
        <v>2723</v>
      </c>
      <c r="E4614" t="s">
        <v>3459</v>
      </c>
      <c r="F4614" s="82" t="s">
        <v>2745</v>
      </c>
      <c r="G4614" t="s">
        <v>2310</v>
      </c>
      <c r="H4614" s="82" t="s">
        <v>2746</v>
      </c>
      <c r="I4614" t="s">
        <v>44</v>
      </c>
      <c r="J4614" s="82" t="s">
        <v>45</v>
      </c>
      <c r="K4614" t="s">
        <v>100</v>
      </c>
      <c r="L4614" t="s">
        <v>101</v>
      </c>
      <c r="M4614" s="82" t="s">
        <v>401</v>
      </c>
      <c r="N4614" t="s">
        <v>866</v>
      </c>
      <c r="O4614" s="82" t="s">
        <v>403</v>
      </c>
      <c r="P4614" s="82" t="s">
        <v>2296</v>
      </c>
      <c r="Q4614" s="82" t="s">
        <v>2297</v>
      </c>
      <c r="R4614" t="s">
        <v>131</v>
      </c>
      <c r="S4614" s="83">
        <v>503.09999999999997</v>
      </c>
      <c r="T4614" s="83">
        <v>280.20000000000005</v>
      </c>
      <c r="U4614" s="83">
        <v>222.89999999999992</v>
      </c>
      <c r="V4614" s="83">
        <v>0</v>
      </c>
      <c r="W4614" s="83">
        <v>0</v>
      </c>
      <c r="X4614" s="83">
        <v>2.158321469331947</v>
      </c>
      <c r="Y4614">
        <v>0</v>
      </c>
      <c r="Z4614" s="83">
        <v>22.289999999999996</v>
      </c>
      <c r="AA4614" s="83">
        <v>24.448321469331944</v>
      </c>
    </row>
    <row r="4615" spans="1:27" x14ac:dyDescent="0.25">
      <c r="A4615" s="82" t="s">
        <v>1529</v>
      </c>
      <c r="B4615" s="82" t="s">
        <v>1529</v>
      </c>
      <c r="C4615" t="s">
        <v>3462</v>
      </c>
      <c r="D4615" s="82" t="s">
        <v>3463</v>
      </c>
      <c r="E4615" t="s">
        <v>3464</v>
      </c>
      <c r="F4615" s="82" t="s">
        <v>2745</v>
      </c>
      <c r="G4615" t="s">
        <v>2310</v>
      </c>
      <c r="H4615" s="82" t="s">
        <v>3065</v>
      </c>
      <c r="I4615" t="s">
        <v>59</v>
      </c>
      <c r="J4615" s="82" t="s">
        <v>193</v>
      </c>
      <c r="K4615" t="s">
        <v>60</v>
      </c>
      <c r="L4615" t="s">
        <v>61</v>
      </c>
      <c r="M4615" s="82" t="s">
        <v>194</v>
      </c>
      <c r="N4615" t="s">
        <v>656</v>
      </c>
      <c r="O4615" s="82" t="s">
        <v>657</v>
      </c>
      <c r="P4615" s="82" t="s">
        <v>1019</v>
      </c>
      <c r="Q4615" s="82" t="s">
        <v>1020</v>
      </c>
      <c r="R4615" t="s">
        <v>131</v>
      </c>
      <c r="S4615" s="83">
        <v>46.92</v>
      </c>
      <c r="T4615" s="83">
        <v>23.68</v>
      </c>
      <c r="U4615" s="83">
        <v>23.240000000000002</v>
      </c>
      <c r="V4615" s="83">
        <v>0</v>
      </c>
      <c r="W4615" s="83">
        <v>0</v>
      </c>
      <c r="X4615" s="83">
        <v>0.18240204280435582</v>
      </c>
      <c r="Y4615">
        <v>0</v>
      </c>
      <c r="Z4615" s="83">
        <v>2.3240000000000003</v>
      </c>
      <c r="AA4615" s="83">
        <v>2.5064020428043561</v>
      </c>
    </row>
    <row r="4616" spans="1:27" x14ac:dyDescent="0.25">
      <c r="A4616" s="82" t="s">
        <v>1529</v>
      </c>
      <c r="B4616" s="82" t="s">
        <v>1529</v>
      </c>
      <c r="C4616" t="s">
        <v>3462</v>
      </c>
      <c r="D4616" s="82" t="s">
        <v>3463</v>
      </c>
      <c r="E4616" t="s">
        <v>3464</v>
      </c>
      <c r="F4616" s="82" t="s">
        <v>2745</v>
      </c>
      <c r="G4616" t="s">
        <v>2310</v>
      </c>
      <c r="H4616" s="82" t="s">
        <v>3065</v>
      </c>
      <c r="I4616" t="s">
        <v>59</v>
      </c>
      <c r="J4616" s="82" t="s">
        <v>193</v>
      </c>
      <c r="K4616" t="s">
        <v>60</v>
      </c>
      <c r="L4616" t="s">
        <v>61</v>
      </c>
      <c r="M4616" s="82" t="s">
        <v>194</v>
      </c>
      <c r="N4616" t="s">
        <v>750</v>
      </c>
      <c r="O4616" s="82" t="s">
        <v>751</v>
      </c>
      <c r="P4616" s="82" t="s">
        <v>1152</v>
      </c>
      <c r="Q4616" s="82" t="s">
        <v>1153</v>
      </c>
      <c r="R4616" t="s">
        <v>131</v>
      </c>
      <c r="S4616" s="83">
        <v>42.96</v>
      </c>
      <c r="T4616" s="83">
        <v>79.53</v>
      </c>
      <c r="U4616" s="83">
        <v>-36.57</v>
      </c>
      <c r="V4616" s="83">
        <v>0</v>
      </c>
      <c r="W4616" s="83">
        <v>0</v>
      </c>
      <c r="X4616" s="83">
        <v>0.61260280676648726</v>
      </c>
      <c r="Y4616">
        <v>0</v>
      </c>
      <c r="Z4616" s="83">
        <v>-3.657</v>
      </c>
      <c r="AA4616" s="83">
        <v>-3.0443971932335128</v>
      </c>
    </row>
    <row r="4617" spans="1:27" x14ac:dyDescent="0.25">
      <c r="A4617" s="82" t="s">
        <v>1529</v>
      </c>
      <c r="B4617" s="82" t="s">
        <v>1529</v>
      </c>
      <c r="C4617" t="s">
        <v>3462</v>
      </c>
      <c r="D4617" s="82" t="s">
        <v>3463</v>
      </c>
      <c r="E4617" t="s">
        <v>3464</v>
      </c>
      <c r="F4617" s="82" t="s">
        <v>2745</v>
      </c>
      <c r="G4617" t="s">
        <v>2310</v>
      </c>
      <c r="H4617" s="82" t="s">
        <v>3065</v>
      </c>
      <c r="I4617" t="s">
        <v>59</v>
      </c>
      <c r="J4617" s="82" t="s">
        <v>193</v>
      </c>
      <c r="K4617" t="s">
        <v>60</v>
      </c>
      <c r="L4617" t="s">
        <v>61</v>
      </c>
      <c r="M4617" s="82" t="s">
        <v>194</v>
      </c>
      <c r="N4617" t="s">
        <v>311</v>
      </c>
      <c r="O4617" s="82" t="s">
        <v>894</v>
      </c>
      <c r="P4617" s="82" t="s">
        <v>895</v>
      </c>
      <c r="Q4617" s="82" t="s">
        <v>896</v>
      </c>
      <c r="R4617" t="s">
        <v>131</v>
      </c>
      <c r="S4617" s="83">
        <v>168</v>
      </c>
      <c r="T4617" s="83">
        <v>16.97</v>
      </c>
      <c r="U4617" s="83">
        <v>151.03</v>
      </c>
      <c r="V4617" s="83">
        <v>0</v>
      </c>
      <c r="W4617" s="83">
        <v>0</v>
      </c>
      <c r="X4617" s="83">
        <v>0.13071632881714182</v>
      </c>
      <c r="Y4617">
        <v>0</v>
      </c>
      <c r="Z4617" s="83">
        <v>15.103000000000002</v>
      </c>
      <c r="AA4617" s="83">
        <v>15.233716328817142</v>
      </c>
    </row>
    <row r="4618" spans="1:27" x14ac:dyDescent="0.25">
      <c r="A4618" s="82" t="s">
        <v>1529</v>
      </c>
      <c r="B4618" s="82" t="s">
        <v>1529</v>
      </c>
      <c r="C4618" t="s">
        <v>3462</v>
      </c>
      <c r="D4618" s="82" t="s">
        <v>3463</v>
      </c>
      <c r="E4618" t="s">
        <v>3464</v>
      </c>
      <c r="F4618" s="82" t="s">
        <v>2745</v>
      </c>
      <c r="G4618" t="s">
        <v>2310</v>
      </c>
      <c r="H4618" s="82" t="s">
        <v>3065</v>
      </c>
      <c r="I4618" t="s">
        <v>59</v>
      </c>
      <c r="J4618" s="82" t="s">
        <v>193</v>
      </c>
      <c r="K4618" t="s">
        <v>62</v>
      </c>
      <c r="L4618" t="s">
        <v>63</v>
      </c>
      <c r="M4618" s="82" t="s">
        <v>1168</v>
      </c>
      <c r="N4618" t="s">
        <v>1169</v>
      </c>
      <c r="O4618" s="82" t="s">
        <v>1170</v>
      </c>
      <c r="P4618" s="82" t="s">
        <v>1171</v>
      </c>
      <c r="Q4618" s="82" t="s">
        <v>1172</v>
      </c>
      <c r="R4618" t="s">
        <v>131</v>
      </c>
      <c r="S4618" s="83">
        <v>10.65</v>
      </c>
      <c r="T4618" s="83">
        <v>45.4</v>
      </c>
      <c r="U4618" s="83">
        <v>-34.75</v>
      </c>
      <c r="V4618" s="83">
        <v>0</v>
      </c>
      <c r="W4618" s="83">
        <v>0</v>
      </c>
      <c r="X4618" s="83">
        <v>0.34970661922794571</v>
      </c>
      <c r="Y4618">
        <v>0</v>
      </c>
      <c r="Z4618" s="83">
        <v>-3.4749999999999996</v>
      </c>
      <c r="AA4618" s="83">
        <v>-3.125293380772054</v>
      </c>
    </row>
    <row r="4619" spans="1:27" x14ac:dyDescent="0.25">
      <c r="A4619" s="82" t="s">
        <v>1529</v>
      </c>
      <c r="B4619" s="82" t="s">
        <v>1529</v>
      </c>
      <c r="C4619" t="s">
        <v>3462</v>
      </c>
      <c r="D4619" s="82" t="s">
        <v>3463</v>
      </c>
      <c r="E4619" t="s">
        <v>3464</v>
      </c>
      <c r="F4619" s="82" t="s">
        <v>2745</v>
      </c>
      <c r="G4619" t="s">
        <v>2310</v>
      </c>
      <c r="H4619" s="82" t="s">
        <v>3065</v>
      </c>
      <c r="I4619" t="s">
        <v>59</v>
      </c>
      <c r="J4619" s="82" t="s">
        <v>193</v>
      </c>
      <c r="K4619" t="s">
        <v>62</v>
      </c>
      <c r="L4619" t="s">
        <v>63</v>
      </c>
      <c r="M4619" s="82" t="s">
        <v>660</v>
      </c>
      <c r="N4619" t="s">
        <v>661</v>
      </c>
      <c r="O4619" s="82" t="s">
        <v>662</v>
      </c>
      <c r="P4619" s="82" t="s">
        <v>663</v>
      </c>
      <c r="Q4619" s="82" t="s">
        <v>664</v>
      </c>
      <c r="R4619" t="s">
        <v>131</v>
      </c>
      <c r="S4619" s="83">
        <v>597.68999999999994</v>
      </c>
      <c r="T4619" s="83">
        <v>271.35000000000002</v>
      </c>
      <c r="U4619" s="83">
        <v>326.33999999999992</v>
      </c>
      <c r="V4619" s="83">
        <v>0</v>
      </c>
      <c r="W4619" s="83">
        <v>0</v>
      </c>
      <c r="X4619" s="83">
        <v>2.0901517869494071</v>
      </c>
      <c r="Y4619">
        <v>0</v>
      </c>
      <c r="Z4619" s="83">
        <v>32.633999999999993</v>
      </c>
      <c r="AA4619" s="83">
        <v>34.724151786949399</v>
      </c>
    </row>
    <row r="4620" spans="1:27" x14ac:dyDescent="0.25">
      <c r="A4620" s="82" t="s">
        <v>1529</v>
      </c>
      <c r="B4620" s="82" t="s">
        <v>1529</v>
      </c>
      <c r="C4620" t="s">
        <v>3462</v>
      </c>
      <c r="D4620" s="82" t="s">
        <v>3463</v>
      </c>
      <c r="E4620" t="s">
        <v>3464</v>
      </c>
      <c r="F4620" s="82" t="s">
        <v>2745</v>
      </c>
      <c r="G4620" t="s">
        <v>2310</v>
      </c>
      <c r="H4620" s="82" t="s">
        <v>3065</v>
      </c>
      <c r="I4620" t="s">
        <v>59</v>
      </c>
      <c r="J4620" s="82" t="s">
        <v>193</v>
      </c>
      <c r="K4620" t="s">
        <v>62</v>
      </c>
      <c r="L4620" t="s">
        <v>63</v>
      </c>
      <c r="M4620" s="82" t="s">
        <v>660</v>
      </c>
      <c r="N4620" t="s">
        <v>661</v>
      </c>
      <c r="O4620" s="82" t="s">
        <v>662</v>
      </c>
      <c r="P4620" s="82" t="s">
        <v>1166</v>
      </c>
      <c r="Q4620" s="82" t="s">
        <v>1167</v>
      </c>
      <c r="R4620" t="s">
        <v>131</v>
      </c>
      <c r="S4620" s="83">
        <v>531.28</v>
      </c>
      <c r="T4620" s="83">
        <v>270</v>
      </c>
      <c r="U4620" s="83">
        <v>261.27999999999997</v>
      </c>
      <c r="V4620" s="83">
        <v>0</v>
      </c>
      <c r="W4620" s="83">
        <v>0</v>
      </c>
      <c r="X4620" s="83">
        <v>2.0797530218402058</v>
      </c>
      <c r="Y4620">
        <v>0</v>
      </c>
      <c r="Z4620" s="83">
        <v>26.128</v>
      </c>
      <c r="AA4620" s="83">
        <v>28.207753021840205</v>
      </c>
    </row>
    <row r="4621" spans="1:27" x14ac:dyDescent="0.25">
      <c r="A4621" s="82" t="s">
        <v>1529</v>
      </c>
      <c r="B4621" s="82" t="s">
        <v>1529</v>
      </c>
      <c r="C4621" t="s">
        <v>3462</v>
      </c>
      <c r="D4621" s="82" t="s">
        <v>3463</v>
      </c>
      <c r="E4621" t="s">
        <v>3464</v>
      </c>
      <c r="F4621" s="82" t="s">
        <v>2745</v>
      </c>
      <c r="G4621" t="s">
        <v>2310</v>
      </c>
      <c r="H4621" s="82" t="s">
        <v>3065</v>
      </c>
      <c r="I4621" t="s">
        <v>59</v>
      </c>
      <c r="J4621" s="82" t="s">
        <v>193</v>
      </c>
      <c r="K4621" t="s">
        <v>62</v>
      </c>
      <c r="L4621" t="s">
        <v>63</v>
      </c>
      <c r="M4621" s="82" t="s">
        <v>660</v>
      </c>
      <c r="N4621" t="s">
        <v>1023</v>
      </c>
      <c r="O4621" s="82" t="s">
        <v>1024</v>
      </c>
      <c r="P4621" s="82" t="s">
        <v>1025</v>
      </c>
      <c r="Q4621" s="82" t="s">
        <v>1026</v>
      </c>
      <c r="R4621" t="s">
        <v>131</v>
      </c>
      <c r="S4621" s="83">
        <v>164.16</v>
      </c>
      <c r="T4621" s="83">
        <v>0</v>
      </c>
      <c r="U4621" s="83">
        <v>164.16</v>
      </c>
      <c r="V4621" s="83">
        <v>0</v>
      </c>
      <c r="W4621" s="83">
        <v>0</v>
      </c>
      <c r="X4621" s="83">
        <v>0</v>
      </c>
      <c r="Y4621">
        <v>0</v>
      </c>
      <c r="Z4621" s="83">
        <v>16.416</v>
      </c>
      <c r="AA4621" s="83">
        <v>16.416</v>
      </c>
    </row>
    <row r="4622" spans="1:27" x14ac:dyDescent="0.25">
      <c r="A4622" s="82" t="s">
        <v>1529</v>
      </c>
      <c r="B4622" s="82" t="s">
        <v>1529</v>
      </c>
      <c r="C4622" t="s">
        <v>3462</v>
      </c>
      <c r="D4622" s="82" t="s">
        <v>3463</v>
      </c>
      <c r="E4622" t="s">
        <v>3464</v>
      </c>
      <c r="F4622" s="82" t="s">
        <v>2745</v>
      </c>
      <c r="G4622" t="s">
        <v>2310</v>
      </c>
      <c r="H4622" s="82" t="s">
        <v>3065</v>
      </c>
      <c r="I4622" t="s">
        <v>59</v>
      </c>
      <c r="J4622" s="82" t="s">
        <v>193</v>
      </c>
      <c r="K4622" t="s">
        <v>62</v>
      </c>
      <c r="L4622" t="s">
        <v>63</v>
      </c>
      <c r="M4622" s="82" t="s">
        <v>660</v>
      </c>
      <c r="N4622" t="s">
        <v>1023</v>
      </c>
      <c r="O4622" s="82" t="s">
        <v>1024</v>
      </c>
      <c r="P4622" s="82" t="s">
        <v>1033</v>
      </c>
      <c r="Q4622" s="82" t="s">
        <v>1034</v>
      </c>
      <c r="R4622" t="s">
        <v>131</v>
      </c>
      <c r="S4622" s="83">
        <v>200.2</v>
      </c>
      <c r="T4622" s="83">
        <v>0</v>
      </c>
      <c r="U4622" s="83">
        <v>200.2</v>
      </c>
      <c r="V4622" s="83">
        <v>0</v>
      </c>
      <c r="W4622" s="83">
        <v>0</v>
      </c>
      <c r="X4622" s="83">
        <v>0</v>
      </c>
      <c r="Y4622">
        <v>0</v>
      </c>
      <c r="Z4622" s="83">
        <v>20.02</v>
      </c>
      <c r="AA4622" s="83">
        <v>20.02</v>
      </c>
    </row>
    <row r="4623" spans="1:27" x14ac:dyDescent="0.25">
      <c r="A4623" s="82" t="s">
        <v>1529</v>
      </c>
      <c r="B4623" s="82" t="s">
        <v>1529</v>
      </c>
      <c r="C4623" t="s">
        <v>3462</v>
      </c>
      <c r="D4623" s="82" t="s">
        <v>3463</v>
      </c>
      <c r="E4623" t="s">
        <v>3464</v>
      </c>
      <c r="F4623" s="82" t="s">
        <v>2745</v>
      </c>
      <c r="G4623" t="s">
        <v>2310</v>
      </c>
      <c r="H4623" s="82" t="s">
        <v>3065</v>
      </c>
      <c r="I4623" t="s">
        <v>59</v>
      </c>
      <c r="J4623" s="82" t="s">
        <v>193</v>
      </c>
      <c r="K4623" t="s">
        <v>62</v>
      </c>
      <c r="L4623" t="s">
        <v>63</v>
      </c>
      <c r="M4623" s="82" t="s">
        <v>660</v>
      </c>
      <c r="N4623" t="s">
        <v>1023</v>
      </c>
      <c r="O4623" s="82" t="s">
        <v>1024</v>
      </c>
      <c r="P4623" s="82" t="s">
        <v>1031</v>
      </c>
      <c r="Q4623" s="82" t="s">
        <v>1032</v>
      </c>
      <c r="R4623" t="s">
        <v>131</v>
      </c>
      <c r="S4623" s="83">
        <v>0</v>
      </c>
      <c r="T4623" s="83">
        <v>600.59999999999991</v>
      </c>
      <c r="U4623" s="83">
        <v>-600.59999999999991</v>
      </c>
      <c r="V4623" s="83">
        <v>0</v>
      </c>
      <c r="W4623" s="83">
        <v>0</v>
      </c>
      <c r="X4623" s="83">
        <v>4.6262950552489901</v>
      </c>
      <c r="Y4623">
        <v>0</v>
      </c>
      <c r="Z4623" s="83">
        <v>-60.059999999999995</v>
      </c>
      <c r="AA4623" s="83">
        <v>-55.433704944751007</v>
      </c>
    </row>
    <row r="4624" spans="1:27" x14ac:dyDescent="0.25">
      <c r="A4624" s="82" t="s">
        <v>1529</v>
      </c>
      <c r="B4624" s="82" t="s">
        <v>1529</v>
      </c>
      <c r="C4624" t="s">
        <v>3462</v>
      </c>
      <c r="D4624" s="82" t="s">
        <v>3463</v>
      </c>
      <c r="E4624" t="s">
        <v>3464</v>
      </c>
      <c r="F4624" s="82" t="s">
        <v>2745</v>
      </c>
      <c r="G4624" t="s">
        <v>2310</v>
      </c>
      <c r="H4624" s="82" t="s">
        <v>3065</v>
      </c>
      <c r="I4624" t="s">
        <v>44</v>
      </c>
      <c r="J4624" s="82" t="s">
        <v>45</v>
      </c>
      <c r="K4624" t="s">
        <v>46</v>
      </c>
      <c r="L4624" t="s">
        <v>47</v>
      </c>
      <c r="M4624" s="82" t="s">
        <v>320</v>
      </c>
      <c r="N4624" t="s">
        <v>321</v>
      </c>
      <c r="O4624" s="82" t="s">
        <v>322</v>
      </c>
      <c r="P4624" s="82" t="s">
        <v>323</v>
      </c>
      <c r="Q4624" s="82" t="s">
        <v>324</v>
      </c>
      <c r="R4624" t="s">
        <v>131</v>
      </c>
      <c r="S4624" s="83">
        <v>280</v>
      </c>
      <c r="T4624" s="83">
        <v>28</v>
      </c>
      <c r="U4624" s="83">
        <v>252</v>
      </c>
      <c r="V4624" s="83">
        <v>0</v>
      </c>
      <c r="W4624" s="83">
        <v>0</v>
      </c>
      <c r="X4624" s="83">
        <v>0.21567809115379913</v>
      </c>
      <c r="Y4624">
        <v>0</v>
      </c>
      <c r="Z4624" s="83">
        <v>25.2</v>
      </c>
      <c r="AA4624" s="83">
        <v>25.415678091153801</v>
      </c>
    </row>
    <row r="4625" spans="1:27" x14ac:dyDescent="0.25">
      <c r="A4625" s="82" t="s">
        <v>1529</v>
      </c>
      <c r="B4625" s="82" t="s">
        <v>1529</v>
      </c>
      <c r="C4625" t="s">
        <v>3462</v>
      </c>
      <c r="D4625" s="82" t="s">
        <v>3463</v>
      </c>
      <c r="E4625" t="s">
        <v>3464</v>
      </c>
      <c r="F4625" s="82" t="s">
        <v>2745</v>
      </c>
      <c r="G4625" t="s">
        <v>2310</v>
      </c>
      <c r="H4625" s="82" t="s">
        <v>3065</v>
      </c>
      <c r="I4625" t="s">
        <v>44</v>
      </c>
      <c r="J4625" s="82" t="s">
        <v>45</v>
      </c>
      <c r="K4625" t="s">
        <v>98</v>
      </c>
      <c r="L4625" t="s">
        <v>99</v>
      </c>
      <c r="M4625" s="82" t="s">
        <v>396</v>
      </c>
      <c r="N4625" t="s">
        <v>947</v>
      </c>
      <c r="O4625" s="82" t="s">
        <v>948</v>
      </c>
      <c r="P4625" s="82" t="s">
        <v>949</v>
      </c>
      <c r="Q4625" s="82" t="s">
        <v>950</v>
      </c>
      <c r="R4625" t="s">
        <v>131</v>
      </c>
      <c r="S4625" s="83">
        <v>614.59999999999991</v>
      </c>
      <c r="T4625" s="83">
        <v>87.8</v>
      </c>
      <c r="U4625" s="83">
        <v>526.79999999999995</v>
      </c>
      <c r="V4625" s="83">
        <v>0</v>
      </c>
      <c r="W4625" s="83">
        <v>0</v>
      </c>
      <c r="X4625" s="83">
        <v>0.67630487154655583</v>
      </c>
      <c r="Y4625">
        <v>0</v>
      </c>
      <c r="Z4625" s="83">
        <v>52.679999999999993</v>
      </c>
      <c r="AA4625" s="83">
        <v>53.356304871546548</v>
      </c>
    </row>
    <row r="4626" spans="1:27" x14ac:dyDescent="0.25">
      <c r="A4626" s="82" t="s">
        <v>1529</v>
      </c>
      <c r="B4626" s="82" t="s">
        <v>1529</v>
      </c>
      <c r="C4626" t="s">
        <v>3462</v>
      </c>
      <c r="D4626" s="82" t="s">
        <v>3463</v>
      </c>
      <c r="E4626" t="s">
        <v>3464</v>
      </c>
      <c r="F4626" s="82" t="s">
        <v>2745</v>
      </c>
      <c r="G4626" t="s">
        <v>2310</v>
      </c>
      <c r="H4626" s="82" t="s">
        <v>3065</v>
      </c>
      <c r="I4626" t="s">
        <v>44</v>
      </c>
      <c r="J4626" s="82" t="s">
        <v>45</v>
      </c>
      <c r="K4626" t="s">
        <v>98</v>
      </c>
      <c r="L4626" t="s">
        <v>99</v>
      </c>
      <c r="M4626" s="82" t="s">
        <v>396</v>
      </c>
      <c r="N4626" t="s">
        <v>947</v>
      </c>
      <c r="O4626" s="82" t="s">
        <v>948</v>
      </c>
      <c r="P4626" s="82" t="s">
        <v>2153</v>
      </c>
      <c r="Q4626" s="82" t="s">
        <v>2154</v>
      </c>
      <c r="R4626" t="s">
        <v>131</v>
      </c>
      <c r="S4626" s="83">
        <v>790.2</v>
      </c>
      <c r="T4626" s="83">
        <v>0</v>
      </c>
      <c r="U4626" s="83">
        <v>790.2</v>
      </c>
      <c r="V4626" s="83">
        <v>0</v>
      </c>
      <c r="W4626" s="83">
        <v>0</v>
      </c>
      <c r="X4626" s="83">
        <v>0</v>
      </c>
      <c r="Y4626">
        <v>0</v>
      </c>
      <c r="Z4626" s="83">
        <v>79.02000000000001</v>
      </c>
      <c r="AA4626" s="83">
        <v>79.02000000000001</v>
      </c>
    </row>
    <row r="4627" spans="1:27" x14ac:dyDescent="0.25">
      <c r="A4627" s="82" t="s">
        <v>1529</v>
      </c>
      <c r="B4627" s="82" t="s">
        <v>1529</v>
      </c>
      <c r="C4627" t="s">
        <v>3462</v>
      </c>
      <c r="D4627" s="82" t="s">
        <v>3463</v>
      </c>
      <c r="E4627" t="s">
        <v>3464</v>
      </c>
      <c r="F4627" s="82" t="s">
        <v>2745</v>
      </c>
      <c r="G4627" t="s">
        <v>2310</v>
      </c>
      <c r="H4627" s="82" t="s">
        <v>3065</v>
      </c>
      <c r="I4627" t="s">
        <v>44</v>
      </c>
      <c r="J4627" s="82" t="s">
        <v>45</v>
      </c>
      <c r="K4627" t="s">
        <v>100</v>
      </c>
      <c r="L4627" t="s">
        <v>101</v>
      </c>
      <c r="M4627" s="82" t="s">
        <v>401</v>
      </c>
      <c r="N4627" t="s">
        <v>866</v>
      </c>
      <c r="O4627" s="82" t="s">
        <v>403</v>
      </c>
      <c r="P4627" s="82" t="s">
        <v>1736</v>
      </c>
      <c r="Q4627" s="82" t="s">
        <v>1737</v>
      </c>
      <c r="R4627" t="s">
        <v>131</v>
      </c>
      <c r="S4627" s="83">
        <v>0</v>
      </c>
      <c r="T4627" s="83">
        <v>22.9</v>
      </c>
      <c r="U4627" s="83">
        <v>-22.9</v>
      </c>
      <c r="V4627" s="83">
        <v>0</v>
      </c>
      <c r="W4627" s="83">
        <v>0</v>
      </c>
      <c r="X4627" s="83">
        <v>0.17639386740792856</v>
      </c>
      <c r="Y4627">
        <v>0</v>
      </c>
      <c r="Z4627" s="83">
        <v>-2.29</v>
      </c>
      <c r="AA4627" s="83">
        <v>-2.1136061325920714</v>
      </c>
    </row>
    <row r="4628" spans="1:27" x14ac:dyDescent="0.25">
      <c r="A4628" s="82" t="s">
        <v>1529</v>
      </c>
      <c r="B4628" s="82" t="s">
        <v>1529</v>
      </c>
      <c r="C4628" t="s">
        <v>3462</v>
      </c>
      <c r="D4628" s="82" t="s">
        <v>3463</v>
      </c>
      <c r="E4628" t="s">
        <v>3464</v>
      </c>
      <c r="F4628" s="82" t="s">
        <v>2745</v>
      </c>
      <c r="G4628" t="s">
        <v>2310</v>
      </c>
      <c r="H4628" s="82" t="s">
        <v>3065</v>
      </c>
      <c r="I4628" t="s">
        <v>44</v>
      </c>
      <c r="J4628" s="82" t="s">
        <v>45</v>
      </c>
      <c r="K4628" t="s">
        <v>100</v>
      </c>
      <c r="L4628" t="s">
        <v>101</v>
      </c>
      <c r="M4628" s="82" t="s">
        <v>401</v>
      </c>
      <c r="N4628" t="s">
        <v>402</v>
      </c>
      <c r="O4628" s="82" t="s">
        <v>403</v>
      </c>
      <c r="P4628" s="82" t="s">
        <v>3272</v>
      </c>
      <c r="Q4628" s="82" t="s">
        <v>3273</v>
      </c>
      <c r="R4628" t="s">
        <v>131</v>
      </c>
      <c r="S4628" s="83">
        <v>0</v>
      </c>
      <c r="T4628" s="83">
        <v>83.02</v>
      </c>
      <c r="U4628" s="83">
        <v>-83.02</v>
      </c>
      <c r="V4628" s="83">
        <v>0</v>
      </c>
      <c r="W4628" s="83">
        <v>0</v>
      </c>
      <c r="X4628" s="83">
        <v>0.63948554027101434</v>
      </c>
      <c r="Y4628">
        <v>0</v>
      </c>
      <c r="Z4628" s="83">
        <v>-8.3019999999999996</v>
      </c>
      <c r="AA4628" s="83">
        <v>-7.6625144597289854</v>
      </c>
    </row>
    <row r="4629" spans="1:27" x14ac:dyDescent="0.25">
      <c r="A4629" s="82" t="s">
        <v>1529</v>
      </c>
      <c r="B4629" s="82" t="s">
        <v>1529</v>
      </c>
      <c r="C4629" t="s">
        <v>3462</v>
      </c>
      <c r="D4629" s="82" t="s">
        <v>3463</v>
      </c>
      <c r="E4629" t="s">
        <v>3464</v>
      </c>
      <c r="F4629" s="82" t="s">
        <v>2745</v>
      </c>
      <c r="G4629" t="s">
        <v>2310</v>
      </c>
      <c r="H4629" s="82" t="s">
        <v>3065</v>
      </c>
      <c r="I4629" t="s">
        <v>44</v>
      </c>
      <c r="J4629" s="82" t="s">
        <v>45</v>
      </c>
      <c r="K4629" t="s">
        <v>102</v>
      </c>
      <c r="L4629" t="s">
        <v>103</v>
      </c>
      <c r="M4629" s="82" t="s">
        <v>516</v>
      </c>
      <c r="N4629" t="s">
        <v>867</v>
      </c>
      <c r="O4629" s="82" t="s">
        <v>868</v>
      </c>
      <c r="P4629" s="82" t="s">
        <v>869</v>
      </c>
      <c r="Q4629" s="82" t="s">
        <v>870</v>
      </c>
      <c r="R4629" t="s">
        <v>131</v>
      </c>
      <c r="S4629" s="83">
        <v>87</v>
      </c>
      <c r="T4629" s="83">
        <v>0</v>
      </c>
      <c r="U4629" s="83">
        <v>87</v>
      </c>
      <c r="V4629" s="83">
        <v>0</v>
      </c>
      <c r="W4629" s="83">
        <v>0</v>
      </c>
      <c r="X4629" s="83">
        <v>0</v>
      </c>
      <c r="Y4629">
        <v>0</v>
      </c>
      <c r="Z4629" s="83">
        <v>8.6999999999999993</v>
      </c>
      <c r="AA4629" s="83">
        <v>8.6999999999999993</v>
      </c>
    </row>
    <row r="4630" spans="1:27" x14ac:dyDescent="0.25">
      <c r="A4630" s="82" t="s">
        <v>1529</v>
      </c>
      <c r="B4630" s="82" t="s">
        <v>1529</v>
      </c>
      <c r="C4630" t="s">
        <v>3465</v>
      </c>
      <c r="D4630" s="82" t="s">
        <v>3466</v>
      </c>
      <c r="E4630" t="s">
        <v>3467</v>
      </c>
      <c r="F4630" s="82" t="s">
        <v>2745</v>
      </c>
      <c r="G4630" t="s">
        <v>2310</v>
      </c>
      <c r="H4630" s="82" t="s">
        <v>3007</v>
      </c>
      <c r="I4630" t="s">
        <v>59</v>
      </c>
      <c r="J4630" s="82" t="s">
        <v>193</v>
      </c>
      <c r="K4630" t="s">
        <v>60</v>
      </c>
      <c r="L4630" t="s">
        <v>61</v>
      </c>
      <c r="M4630" s="82" t="s">
        <v>194</v>
      </c>
      <c r="N4630" t="s">
        <v>750</v>
      </c>
      <c r="O4630" s="82" t="s">
        <v>751</v>
      </c>
      <c r="P4630" s="82" t="s">
        <v>1152</v>
      </c>
      <c r="Q4630" s="82" t="s">
        <v>1153</v>
      </c>
      <c r="R4630" t="s">
        <v>131</v>
      </c>
      <c r="S4630" s="83">
        <v>0</v>
      </c>
      <c r="T4630" s="83">
        <v>72.3</v>
      </c>
      <c r="U4630" s="83">
        <v>-72.3</v>
      </c>
      <c r="V4630" s="83">
        <v>0</v>
      </c>
      <c r="W4630" s="83">
        <v>0</v>
      </c>
      <c r="X4630" s="83">
        <v>0.55691164251498848</v>
      </c>
      <c r="Y4630">
        <v>0</v>
      </c>
      <c r="Z4630" s="83">
        <v>-7.23</v>
      </c>
      <c r="AA4630" s="83">
        <v>-6.6730883574850122</v>
      </c>
    </row>
    <row r="4631" spans="1:27" x14ac:dyDescent="0.25">
      <c r="A4631" s="82" t="s">
        <v>1529</v>
      </c>
      <c r="B4631" s="82" t="s">
        <v>1529</v>
      </c>
      <c r="C4631" t="s">
        <v>3465</v>
      </c>
      <c r="D4631" s="82" t="s">
        <v>3466</v>
      </c>
      <c r="E4631" t="s">
        <v>3467</v>
      </c>
      <c r="F4631" s="82" t="s">
        <v>2745</v>
      </c>
      <c r="G4631" t="s">
        <v>2310</v>
      </c>
      <c r="H4631" s="82" t="s">
        <v>3007</v>
      </c>
      <c r="I4631" t="s">
        <v>59</v>
      </c>
      <c r="J4631" s="82" t="s">
        <v>193</v>
      </c>
      <c r="K4631" t="s">
        <v>60</v>
      </c>
      <c r="L4631" t="s">
        <v>61</v>
      </c>
      <c r="M4631" s="82" t="s">
        <v>194</v>
      </c>
      <c r="N4631" t="s">
        <v>750</v>
      </c>
      <c r="O4631" s="82" t="s">
        <v>751</v>
      </c>
      <c r="P4631" s="82" t="s">
        <v>1154</v>
      </c>
      <c r="Q4631" s="82" t="s">
        <v>1155</v>
      </c>
      <c r="R4631" t="s">
        <v>131</v>
      </c>
      <c r="S4631" s="83">
        <v>0</v>
      </c>
      <c r="T4631" s="83">
        <v>82</v>
      </c>
      <c r="U4631" s="83">
        <v>-82</v>
      </c>
      <c r="V4631" s="83">
        <v>0</v>
      </c>
      <c r="W4631" s="83">
        <v>0</v>
      </c>
      <c r="X4631" s="83">
        <v>0.63162869552184031</v>
      </c>
      <c r="Y4631">
        <v>0</v>
      </c>
      <c r="Z4631" s="83">
        <v>-8.2000000000000011</v>
      </c>
      <c r="AA4631" s="83">
        <v>-7.5683713044781609</v>
      </c>
    </row>
    <row r="4632" spans="1:27" x14ac:dyDescent="0.25">
      <c r="A4632" s="82" t="s">
        <v>1529</v>
      </c>
      <c r="B4632" s="82" t="s">
        <v>1529</v>
      </c>
      <c r="C4632" t="s">
        <v>3465</v>
      </c>
      <c r="D4632" s="82" t="s">
        <v>3466</v>
      </c>
      <c r="E4632" t="s">
        <v>3467</v>
      </c>
      <c r="F4632" s="82" t="s">
        <v>2745</v>
      </c>
      <c r="G4632" t="s">
        <v>2310</v>
      </c>
      <c r="H4632" s="82" t="s">
        <v>3007</v>
      </c>
      <c r="I4632" t="s">
        <v>59</v>
      </c>
      <c r="J4632" s="82" t="s">
        <v>193</v>
      </c>
      <c r="K4632" t="s">
        <v>60</v>
      </c>
      <c r="L4632" t="s">
        <v>61</v>
      </c>
      <c r="M4632" s="82" t="s">
        <v>194</v>
      </c>
      <c r="N4632" t="s">
        <v>199</v>
      </c>
      <c r="O4632" s="82" t="s">
        <v>200</v>
      </c>
      <c r="P4632" s="82" t="s">
        <v>389</v>
      </c>
      <c r="Q4632" s="82" t="s">
        <v>390</v>
      </c>
      <c r="R4632" t="s">
        <v>131</v>
      </c>
      <c r="S4632" s="83">
        <v>12.9</v>
      </c>
      <c r="T4632" s="83">
        <v>130.30000000000001</v>
      </c>
      <c r="U4632" s="83">
        <v>-117.4</v>
      </c>
      <c r="V4632" s="83">
        <v>0</v>
      </c>
      <c r="W4632" s="83">
        <v>0</v>
      </c>
      <c r="X4632" s="83">
        <v>1.0036734027621439</v>
      </c>
      <c r="Y4632">
        <v>0</v>
      </c>
      <c r="Z4632" s="83">
        <v>-11.740000000000002</v>
      </c>
      <c r="AA4632" s="83">
        <v>-10.736326597237856</v>
      </c>
    </row>
    <row r="4633" spans="1:27" x14ac:dyDescent="0.25">
      <c r="A4633" s="82" t="s">
        <v>1529</v>
      </c>
      <c r="B4633" s="82" t="s">
        <v>1529</v>
      </c>
      <c r="C4633" t="s">
        <v>3465</v>
      </c>
      <c r="D4633" s="82" t="s">
        <v>3466</v>
      </c>
      <c r="E4633" t="s">
        <v>3467</v>
      </c>
      <c r="F4633" s="82" t="s">
        <v>2745</v>
      </c>
      <c r="G4633" t="s">
        <v>2310</v>
      </c>
      <c r="H4633" s="82" t="s">
        <v>3007</v>
      </c>
      <c r="I4633" t="s">
        <v>59</v>
      </c>
      <c r="J4633" s="82" t="s">
        <v>193</v>
      </c>
      <c r="K4633" t="s">
        <v>60</v>
      </c>
      <c r="L4633" t="s">
        <v>61</v>
      </c>
      <c r="M4633" s="82" t="s">
        <v>194</v>
      </c>
      <c r="N4633" t="s">
        <v>311</v>
      </c>
      <c r="O4633" s="82" t="s">
        <v>894</v>
      </c>
      <c r="P4633" s="82" t="s">
        <v>895</v>
      </c>
      <c r="Q4633" s="82" t="s">
        <v>896</v>
      </c>
      <c r="R4633" t="s">
        <v>131</v>
      </c>
      <c r="S4633" s="83">
        <v>168</v>
      </c>
      <c r="T4633" s="83">
        <v>0</v>
      </c>
      <c r="U4633" s="83">
        <v>168</v>
      </c>
      <c r="V4633" s="83">
        <v>0</v>
      </c>
      <c r="W4633" s="83">
        <v>0</v>
      </c>
      <c r="X4633" s="83">
        <v>0</v>
      </c>
      <c r="Y4633">
        <v>0</v>
      </c>
      <c r="Z4633" s="83">
        <v>16.8</v>
      </c>
      <c r="AA4633" s="83">
        <v>16.8</v>
      </c>
    </row>
    <row r="4634" spans="1:27" x14ac:dyDescent="0.25">
      <c r="A4634" s="82" t="s">
        <v>1529</v>
      </c>
      <c r="B4634" s="82" t="s">
        <v>1529</v>
      </c>
      <c r="C4634" t="s">
        <v>3465</v>
      </c>
      <c r="D4634" s="82" t="s">
        <v>3466</v>
      </c>
      <c r="E4634" t="s">
        <v>3467</v>
      </c>
      <c r="F4634" s="82" t="s">
        <v>2745</v>
      </c>
      <c r="G4634" t="s">
        <v>2310</v>
      </c>
      <c r="H4634" s="82" t="s">
        <v>3007</v>
      </c>
      <c r="I4634" t="s">
        <v>59</v>
      </c>
      <c r="J4634" s="82" t="s">
        <v>193</v>
      </c>
      <c r="K4634" t="s">
        <v>60</v>
      </c>
      <c r="L4634" t="s">
        <v>61</v>
      </c>
      <c r="M4634" s="82" t="s">
        <v>194</v>
      </c>
      <c r="N4634" t="s">
        <v>1916</v>
      </c>
      <c r="O4634" s="82" t="s">
        <v>1495</v>
      </c>
      <c r="P4634" s="82" t="s">
        <v>1921</v>
      </c>
      <c r="Q4634" s="82" t="s">
        <v>1922</v>
      </c>
      <c r="R4634" t="s">
        <v>131</v>
      </c>
      <c r="S4634" s="83">
        <v>79.23</v>
      </c>
      <c r="T4634" s="83">
        <v>28.64</v>
      </c>
      <c r="U4634" s="83">
        <v>50.59</v>
      </c>
      <c r="V4634" s="83">
        <v>0</v>
      </c>
      <c r="W4634" s="83">
        <v>0</v>
      </c>
      <c r="X4634" s="83">
        <v>0.22060787609445737</v>
      </c>
      <c r="Y4634">
        <v>0</v>
      </c>
      <c r="Z4634" s="83">
        <v>5.0590000000000011</v>
      </c>
      <c r="AA4634" s="83">
        <v>5.2796078760944578</v>
      </c>
    </row>
    <row r="4635" spans="1:27" x14ac:dyDescent="0.25">
      <c r="A4635" s="82" t="s">
        <v>1529</v>
      </c>
      <c r="B4635" s="82" t="s">
        <v>1529</v>
      </c>
      <c r="C4635" t="s">
        <v>3465</v>
      </c>
      <c r="D4635" s="82" t="s">
        <v>3466</v>
      </c>
      <c r="E4635" t="s">
        <v>3467</v>
      </c>
      <c r="F4635" s="82" t="s">
        <v>2745</v>
      </c>
      <c r="G4635" t="s">
        <v>2310</v>
      </c>
      <c r="H4635" s="82" t="s">
        <v>3007</v>
      </c>
      <c r="I4635" t="s">
        <v>59</v>
      </c>
      <c r="J4635" s="82" t="s">
        <v>193</v>
      </c>
      <c r="K4635" t="s">
        <v>62</v>
      </c>
      <c r="L4635" t="s">
        <v>63</v>
      </c>
      <c r="M4635" s="82" t="s">
        <v>660</v>
      </c>
      <c r="N4635" t="s">
        <v>661</v>
      </c>
      <c r="O4635" s="82" t="s">
        <v>662</v>
      </c>
      <c r="P4635" s="82" t="s">
        <v>663</v>
      </c>
      <c r="Q4635" s="82" t="s">
        <v>664</v>
      </c>
      <c r="R4635" t="s">
        <v>131</v>
      </c>
      <c r="S4635" s="83">
        <v>0</v>
      </c>
      <c r="T4635" s="83">
        <v>270</v>
      </c>
      <c r="U4635" s="83">
        <v>-270</v>
      </c>
      <c r="V4635" s="83">
        <v>0</v>
      </c>
      <c r="W4635" s="83">
        <v>0</v>
      </c>
      <c r="X4635" s="83">
        <v>2.0797530218402058</v>
      </c>
      <c r="Y4635">
        <v>0</v>
      </c>
      <c r="Z4635" s="83">
        <v>-27</v>
      </c>
      <c r="AA4635" s="83">
        <v>-24.920246978159796</v>
      </c>
    </row>
    <row r="4636" spans="1:27" x14ac:dyDescent="0.25">
      <c r="A4636" s="82" t="s">
        <v>1529</v>
      </c>
      <c r="B4636" s="82" t="s">
        <v>1529</v>
      </c>
      <c r="C4636" t="s">
        <v>3465</v>
      </c>
      <c r="D4636" s="82" t="s">
        <v>3466</v>
      </c>
      <c r="E4636" t="s">
        <v>3467</v>
      </c>
      <c r="F4636" s="82" t="s">
        <v>2745</v>
      </c>
      <c r="G4636" t="s">
        <v>2310</v>
      </c>
      <c r="H4636" s="82" t="s">
        <v>3007</v>
      </c>
      <c r="I4636" t="s">
        <v>59</v>
      </c>
      <c r="J4636" s="82" t="s">
        <v>193</v>
      </c>
      <c r="K4636" t="s">
        <v>62</v>
      </c>
      <c r="L4636" t="s">
        <v>63</v>
      </c>
      <c r="M4636" s="82" t="s">
        <v>660</v>
      </c>
      <c r="N4636" t="s">
        <v>661</v>
      </c>
      <c r="O4636" s="82" t="s">
        <v>662</v>
      </c>
      <c r="P4636" s="82" t="s">
        <v>1166</v>
      </c>
      <c r="Q4636" s="82" t="s">
        <v>1167</v>
      </c>
      <c r="R4636" t="s">
        <v>131</v>
      </c>
      <c r="S4636" s="83">
        <v>0</v>
      </c>
      <c r="T4636" s="83">
        <v>1350</v>
      </c>
      <c r="U4636" s="83">
        <v>-1350</v>
      </c>
      <c r="V4636" s="83">
        <v>0</v>
      </c>
      <c r="W4636" s="83">
        <v>0</v>
      </c>
      <c r="X4636" s="83">
        <v>10.39876510920103</v>
      </c>
      <c r="Y4636">
        <v>0</v>
      </c>
      <c r="Z4636" s="83">
        <v>-135</v>
      </c>
      <c r="AA4636" s="83">
        <v>-124.60123489079896</v>
      </c>
    </row>
    <row r="4637" spans="1:27" x14ac:dyDescent="0.25">
      <c r="A4637" s="82" t="s">
        <v>1529</v>
      </c>
      <c r="B4637" s="82" t="s">
        <v>1529</v>
      </c>
      <c r="C4637" t="s">
        <v>3465</v>
      </c>
      <c r="D4637" s="82" t="s">
        <v>3466</v>
      </c>
      <c r="E4637" t="s">
        <v>3467</v>
      </c>
      <c r="F4637" s="82" t="s">
        <v>2745</v>
      </c>
      <c r="G4637" t="s">
        <v>2310</v>
      </c>
      <c r="H4637" s="82" t="s">
        <v>3007</v>
      </c>
      <c r="I4637" t="s">
        <v>44</v>
      </c>
      <c r="J4637" s="82" t="s">
        <v>45</v>
      </c>
      <c r="K4637" t="s">
        <v>46</v>
      </c>
      <c r="L4637" t="s">
        <v>47</v>
      </c>
      <c r="M4637" s="82" t="s">
        <v>506</v>
      </c>
      <c r="N4637" t="s">
        <v>507</v>
      </c>
      <c r="O4637" s="82" t="s">
        <v>508</v>
      </c>
      <c r="P4637" s="82" t="s">
        <v>795</v>
      </c>
      <c r="Q4637" s="82" t="s">
        <v>796</v>
      </c>
      <c r="R4637" t="s">
        <v>131</v>
      </c>
      <c r="S4637" s="83">
        <v>21.6</v>
      </c>
      <c r="T4637" s="83">
        <v>0</v>
      </c>
      <c r="U4637" s="83">
        <v>21.6</v>
      </c>
      <c r="V4637" s="83">
        <v>0</v>
      </c>
      <c r="W4637" s="83">
        <v>0</v>
      </c>
      <c r="X4637" s="83">
        <v>0</v>
      </c>
      <c r="Y4637">
        <v>0</v>
      </c>
      <c r="Z4637" s="83">
        <v>2.16</v>
      </c>
      <c r="AA4637" s="83">
        <v>2.16</v>
      </c>
    </row>
    <row r="4638" spans="1:27" x14ac:dyDescent="0.25">
      <c r="A4638" s="82" t="s">
        <v>1529</v>
      </c>
      <c r="B4638" s="82" t="s">
        <v>1529</v>
      </c>
      <c r="C4638" t="s">
        <v>3465</v>
      </c>
      <c r="D4638" s="82" t="s">
        <v>3466</v>
      </c>
      <c r="E4638" t="s">
        <v>3467</v>
      </c>
      <c r="F4638" s="82" t="s">
        <v>2745</v>
      </c>
      <c r="G4638" t="s">
        <v>2310</v>
      </c>
      <c r="H4638" s="82" t="s">
        <v>3007</v>
      </c>
      <c r="I4638" t="s">
        <v>44</v>
      </c>
      <c r="J4638" s="82" t="s">
        <v>45</v>
      </c>
      <c r="K4638" t="s">
        <v>46</v>
      </c>
      <c r="L4638" t="s">
        <v>47</v>
      </c>
      <c r="M4638" s="82" t="s">
        <v>506</v>
      </c>
      <c r="N4638" t="s">
        <v>507</v>
      </c>
      <c r="O4638" s="82" t="s">
        <v>508</v>
      </c>
      <c r="P4638" s="82" t="s">
        <v>768</v>
      </c>
      <c r="Q4638" s="82" t="s">
        <v>769</v>
      </c>
      <c r="R4638" t="s">
        <v>131</v>
      </c>
      <c r="S4638" s="83">
        <v>21</v>
      </c>
      <c r="T4638" s="83">
        <v>0</v>
      </c>
      <c r="U4638" s="83">
        <v>21</v>
      </c>
      <c r="V4638" s="83">
        <v>0</v>
      </c>
      <c r="W4638" s="83">
        <v>0</v>
      </c>
      <c r="X4638" s="83">
        <v>0</v>
      </c>
      <c r="Y4638">
        <v>0</v>
      </c>
      <c r="Z4638" s="83">
        <v>2.1</v>
      </c>
      <c r="AA4638" s="83">
        <v>2.1</v>
      </c>
    </row>
    <row r="4639" spans="1:27" x14ac:dyDescent="0.25">
      <c r="A4639" s="82" t="s">
        <v>1529</v>
      </c>
      <c r="B4639" s="82" t="s">
        <v>1529</v>
      </c>
      <c r="C4639" t="s">
        <v>3465</v>
      </c>
      <c r="D4639" s="82" t="s">
        <v>3466</v>
      </c>
      <c r="E4639" t="s">
        <v>3467</v>
      </c>
      <c r="F4639" s="82" t="s">
        <v>2745</v>
      </c>
      <c r="G4639" t="s">
        <v>2310</v>
      </c>
      <c r="H4639" s="82" t="s">
        <v>3007</v>
      </c>
      <c r="I4639" t="s">
        <v>44</v>
      </c>
      <c r="J4639" s="82" t="s">
        <v>45</v>
      </c>
      <c r="K4639" t="s">
        <v>46</v>
      </c>
      <c r="L4639" t="s">
        <v>47</v>
      </c>
      <c r="M4639" s="82" t="s">
        <v>320</v>
      </c>
      <c r="N4639" t="s">
        <v>321</v>
      </c>
      <c r="O4639" s="82" t="s">
        <v>855</v>
      </c>
      <c r="P4639" s="82" t="s">
        <v>856</v>
      </c>
      <c r="Q4639" s="82" t="s">
        <v>857</v>
      </c>
      <c r="R4639" t="s">
        <v>131</v>
      </c>
      <c r="S4639" s="83">
        <v>0</v>
      </c>
      <c r="T4639" s="83">
        <v>92</v>
      </c>
      <c r="U4639" s="83">
        <v>-92</v>
      </c>
      <c r="V4639" s="83">
        <v>0</v>
      </c>
      <c r="W4639" s="83">
        <v>0</v>
      </c>
      <c r="X4639" s="83">
        <v>0.7086565852196256</v>
      </c>
      <c r="Y4639">
        <v>0</v>
      </c>
      <c r="Z4639" s="83">
        <v>-9.2000000000000011</v>
      </c>
      <c r="AA4639" s="83">
        <v>-8.4913434147803759</v>
      </c>
    </row>
    <row r="4640" spans="1:27" x14ac:dyDescent="0.25">
      <c r="A4640" s="82" t="s">
        <v>1529</v>
      </c>
      <c r="B4640" s="82" t="s">
        <v>1529</v>
      </c>
      <c r="C4640" t="s">
        <v>3465</v>
      </c>
      <c r="D4640" s="82" t="s">
        <v>3466</v>
      </c>
      <c r="E4640" t="s">
        <v>3467</v>
      </c>
      <c r="F4640" s="82" t="s">
        <v>2745</v>
      </c>
      <c r="G4640" t="s">
        <v>2310</v>
      </c>
      <c r="H4640" s="82" t="s">
        <v>3007</v>
      </c>
      <c r="I4640" t="s">
        <v>44</v>
      </c>
      <c r="J4640" s="82" t="s">
        <v>45</v>
      </c>
      <c r="K4640" t="s">
        <v>98</v>
      </c>
      <c r="L4640" t="s">
        <v>99</v>
      </c>
      <c r="M4640" s="82" t="s">
        <v>396</v>
      </c>
      <c r="N4640" t="s">
        <v>1222</v>
      </c>
      <c r="O4640" s="82" t="s">
        <v>1222</v>
      </c>
      <c r="P4640" s="82" t="s">
        <v>1223</v>
      </c>
      <c r="Q4640" s="82" t="s">
        <v>1224</v>
      </c>
      <c r="R4640" t="s">
        <v>131</v>
      </c>
      <c r="S4640" s="83">
        <v>0</v>
      </c>
      <c r="T4640" s="83">
        <v>484</v>
      </c>
      <c r="U4640" s="83">
        <v>-484</v>
      </c>
      <c r="V4640" s="83">
        <v>0</v>
      </c>
      <c r="W4640" s="83">
        <v>0</v>
      </c>
      <c r="X4640" s="83">
        <v>3.7281498613728132</v>
      </c>
      <c r="Y4640">
        <v>0</v>
      </c>
      <c r="Z4640" s="83">
        <v>-48.400000000000006</v>
      </c>
      <c r="AA4640" s="83">
        <v>-44.671850138627192</v>
      </c>
    </row>
    <row r="4641" spans="1:27" x14ac:dyDescent="0.25">
      <c r="A4641" s="82" t="s">
        <v>1529</v>
      </c>
      <c r="B4641" s="82" t="s">
        <v>1529</v>
      </c>
      <c r="C4641" t="s">
        <v>3465</v>
      </c>
      <c r="D4641" s="82" t="s">
        <v>3466</v>
      </c>
      <c r="E4641" t="s">
        <v>3467</v>
      </c>
      <c r="F4641" s="82" t="s">
        <v>2745</v>
      </c>
      <c r="G4641" t="s">
        <v>2310</v>
      </c>
      <c r="H4641" s="82" t="s">
        <v>3007</v>
      </c>
      <c r="I4641" t="s">
        <v>44</v>
      </c>
      <c r="J4641" s="82" t="s">
        <v>45</v>
      </c>
      <c r="K4641" t="s">
        <v>98</v>
      </c>
      <c r="L4641" t="s">
        <v>99</v>
      </c>
      <c r="M4641" s="82" t="s">
        <v>396</v>
      </c>
      <c r="N4641" t="s">
        <v>947</v>
      </c>
      <c r="O4641" s="82" t="s">
        <v>948</v>
      </c>
      <c r="P4641" s="82" t="s">
        <v>949</v>
      </c>
      <c r="Q4641" s="82" t="s">
        <v>950</v>
      </c>
      <c r="R4641" t="s">
        <v>131</v>
      </c>
      <c r="S4641" s="83">
        <v>0</v>
      </c>
      <c r="T4641" s="83">
        <v>263.39999999999998</v>
      </c>
      <c r="U4641" s="83">
        <v>-263.39999999999998</v>
      </c>
      <c r="V4641" s="83">
        <v>0</v>
      </c>
      <c r="W4641" s="83">
        <v>0</v>
      </c>
      <c r="X4641" s="83">
        <v>2.0289146146396675</v>
      </c>
      <c r="Y4641">
        <v>0</v>
      </c>
      <c r="Z4641" s="83">
        <v>-26.34</v>
      </c>
      <c r="AA4641" s="83">
        <v>-24.311085385360332</v>
      </c>
    </row>
    <row r="4642" spans="1:27" x14ac:dyDescent="0.25">
      <c r="A4642" s="82" t="s">
        <v>1529</v>
      </c>
      <c r="B4642" s="82" t="s">
        <v>1529</v>
      </c>
      <c r="C4642" t="s">
        <v>3465</v>
      </c>
      <c r="D4642" s="82" t="s">
        <v>3466</v>
      </c>
      <c r="E4642" t="s">
        <v>3467</v>
      </c>
      <c r="F4642" s="82" t="s">
        <v>2745</v>
      </c>
      <c r="G4642" t="s">
        <v>2310</v>
      </c>
      <c r="H4642" s="82" t="s">
        <v>3007</v>
      </c>
      <c r="I4642" t="s">
        <v>44</v>
      </c>
      <c r="J4642" s="82" t="s">
        <v>45</v>
      </c>
      <c r="K4642" t="s">
        <v>98</v>
      </c>
      <c r="L4642" t="s">
        <v>99</v>
      </c>
      <c r="M4642" s="82" t="s">
        <v>396</v>
      </c>
      <c r="N4642" t="s">
        <v>947</v>
      </c>
      <c r="O4642" s="82" t="s">
        <v>1502</v>
      </c>
      <c r="P4642" s="82" t="s">
        <v>2344</v>
      </c>
      <c r="Q4642" s="82" t="s">
        <v>2345</v>
      </c>
      <c r="R4642" t="s">
        <v>131</v>
      </c>
      <c r="S4642" s="83">
        <v>0</v>
      </c>
      <c r="T4642" s="83">
        <v>304</v>
      </c>
      <c r="U4642" s="83">
        <v>-304</v>
      </c>
      <c r="V4642" s="83">
        <v>0</v>
      </c>
      <c r="W4642" s="83">
        <v>0</v>
      </c>
      <c r="X4642" s="83">
        <v>2.341647846812676</v>
      </c>
      <c r="Y4642">
        <v>0</v>
      </c>
      <c r="Z4642" s="83">
        <v>-30.400000000000002</v>
      </c>
      <c r="AA4642" s="83">
        <v>-28.058352153187325</v>
      </c>
    </row>
    <row r="4643" spans="1:27" x14ac:dyDescent="0.25">
      <c r="A4643" s="82" t="s">
        <v>1529</v>
      </c>
      <c r="B4643" s="82" t="s">
        <v>1529</v>
      </c>
      <c r="C4643" t="s">
        <v>3465</v>
      </c>
      <c r="D4643" s="82" t="s">
        <v>3466</v>
      </c>
      <c r="E4643" t="s">
        <v>3467</v>
      </c>
      <c r="F4643" s="82" t="s">
        <v>2745</v>
      </c>
      <c r="G4643" t="s">
        <v>2310</v>
      </c>
      <c r="H4643" s="82" t="s">
        <v>3007</v>
      </c>
      <c r="I4643" t="s">
        <v>44</v>
      </c>
      <c r="J4643" s="82" t="s">
        <v>45</v>
      </c>
      <c r="K4643" t="s">
        <v>98</v>
      </c>
      <c r="L4643" t="s">
        <v>99</v>
      </c>
      <c r="M4643" s="82" t="s">
        <v>396</v>
      </c>
      <c r="N4643" t="s">
        <v>947</v>
      </c>
      <c r="O4643" s="82" t="s">
        <v>1502</v>
      </c>
      <c r="P4643" s="82" t="s">
        <v>2159</v>
      </c>
      <c r="Q4643" s="82" t="s">
        <v>2160</v>
      </c>
      <c r="R4643" t="s">
        <v>131</v>
      </c>
      <c r="S4643" s="83">
        <v>0</v>
      </c>
      <c r="T4643" s="83">
        <v>324.8</v>
      </c>
      <c r="U4643" s="83">
        <v>-324.8</v>
      </c>
      <c r="V4643" s="83">
        <v>0</v>
      </c>
      <c r="W4643" s="83">
        <v>0</v>
      </c>
      <c r="X4643" s="83">
        <v>2.50186585738407</v>
      </c>
      <c r="Y4643">
        <v>0</v>
      </c>
      <c r="Z4643" s="83">
        <v>-32.480000000000004</v>
      </c>
      <c r="AA4643" s="83">
        <v>-29.978134142615936</v>
      </c>
    </row>
    <row r="4644" spans="1:27" x14ac:dyDescent="0.25">
      <c r="A4644" s="82" t="s">
        <v>1529</v>
      </c>
      <c r="B4644" s="82" t="s">
        <v>1529</v>
      </c>
      <c r="C4644" t="s">
        <v>3465</v>
      </c>
      <c r="D4644" s="82" t="s">
        <v>3466</v>
      </c>
      <c r="E4644" t="s">
        <v>3467</v>
      </c>
      <c r="F4644" s="82" t="s">
        <v>2745</v>
      </c>
      <c r="G4644" t="s">
        <v>2310</v>
      </c>
      <c r="H4644" s="82" t="s">
        <v>3007</v>
      </c>
      <c r="I4644" t="s">
        <v>44</v>
      </c>
      <c r="J4644" s="82" t="s">
        <v>45</v>
      </c>
      <c r="K4644" t="s">
        <v>98</v>
      </c>
      <c r="L4644" t="s">
        <v>99</v>
      </c>
      <c r="M4644" s="82" t="s">
        <v>396</v>
      </c>
      <c r="N4644" t="s">
        <v>947</v>
      </c>
      <c r="O4644" s="82" t="s">
        <v>1502</v>
      </c>
      <c r="P4644" s="82" t="s">
        <v>3468</v>
      </c>
      <c r="Q4644" s="82" t="s">
        <v>3469</v>
      </c>
      <c r="R4644" t="s">
        <v>131</v>
      </c>
      <c r="S4644" s="83">
        <v>0</v>
      </c>
      <c r="T4644" s="83">
        <v>383.2</v>
      </c>
      <c r="U4644" s="83">
        <v>-383.2</v>
      </c>
      <c r="V4644" s="83">
        <v>0</v>
      </c>
      <c r="W4644" s="83">
        <v>0</v>
      </c>
      <c r="X4644" s="83">
        <v>2.9517087332191361</v>
      </c>
      <c r="Y4644">
        <v>0</v>
      </c>
      <c r="Z4644" s="83">
        <v>-38.32</v>
      </c>
      <c r="AA4644" s="83">
        <v>-35.368291266780865</v>
      </c>
    </row>
    <row r="4645" spans="1:27" x14ac:dyDescent="0.25">
      <c r="A4645" s="82" t="s">
        <v>1529</v>
      </c>
      <c r="B4645" s="82" t="s">
        <v>1529</v>
      </c>
      <c r="C4645" t="s">
        <v>3465</v>
      </c>
      <c r="D4645" s="82" t="s">
        <v>3466</v>
      </c>
      <c r="E4645" t="s">
        <v>3467</v>
      </c>
      <c r="F4645" s="82" t="s">
        <v>2745</v>
      </c>
      <c r="G4645" t="s">
        <v>2310</v>
      </c>
      <c r="H4645" s="82" t="s">
        <v>3007</v>
      </c>
      <c r="I4645" t="s">
        <v>44</v>
      </c>
      <c r="J4645" s="82" t="s">
        <v>45</v>
      </c>
      <c r="K4645" t="s">
        <v>100</v>
      </c>
      <c r="L4645" t="s">
        <v>101</v>
      </c>
      <c r="M4645" s="82" t="s">
        <v>401</v>
      </c>
      <c r="N4645" t="s">
        <v>402</v>
      </c>
      <c r="O4645" s="82" t="s">
        <v>836</v>
      </c>
      <c r="P4645" s="82" t="s">
        <v>2782</v>
      </c>
      <c r="Q4645" s="82" t="s">
        <v>2783</v>
      </c>
      <c r="R4645" t="s">
        <v>131</v>
      </c>
      <c r="S4645" s="83">
        <v>0</v>
      </c>
      <c r="T4645" s="83">
        <v>79.3</v>
      </c>
      <c r="U4645" s="83">
        <v>-79.3</v>
      </c>
      <c r="V4645" s="83">
        <v>0</v>
      </c>
      <c r="W4645" s="83">
        <v>0</v>
      </c>
      <c r="X4645" s="83">
        <v>0.61083116530343828</v>
      </c>
      <c r="Y4645">
        <v>0</v>
      </c>
      <c r="Z4645" s="83">
        <v>-7.93</v>
      </c>
      <c r="AA4645" s="83">
        <v>-7.3191688346965611</v>
      </c>
    </row>
    <row r="4646" spans="1:27" x14ac:dyDescent="0.25">
      <c r="A4646" s="82" t="s">
        <v>1529</v>
      </c>
      <c r="B4646" s="82" t="s">
        <v>1529</v>
      </c>
      <c r="C4646" t="s">
        <v>3465</v>
      </c>
      <c r="D4646" s="82" t="s">
        <v>3466</v>
      </c>
      <c r="E4646" t="s">
        <v>3467</v>
      </c>
      <c r="F4646" s="82" t="s">
        <v>2745</v>
      </c>
      <c r="G4646" t="s">
        <v>2310</v>
      </c>
      <c r="H4646" s="82" t="s">
        <v>3007</v>
      </c>
      <c r="I4646" t="s">
        <v>44</v>
      </c>
      <c r="J4646" s="82" t="s">
        <v>45</v>
      </c>
      <c r="K4646" t="s">
        <v>100</v>
      </c>
      <c r="L4646" t="s">
        <v>101</v>
      </c>
      <c r="M4646" s="82" t="s">
        <v>401</v>
      </c>
      <c r="N4646" t="s">
        <v>839</v>
      </c>
      <c r="O4646" s="82" t="s">
        <v>403</v>
      </c>
      <c r="P4646" s="82" t="s">
        <v>2307</v>
      </c>
      <c r="Q4646" s="82" t="s">
        <v>2308</v>
      </c>
      <c r="R4646" t="s">
        <v>131</v>
      </c>
      <c r="S4646" s="83">
        <v>52.8</v>
      </c>
      <c r="T4646" s="83">
        <v>0</v>
      </c>
      <c r="U4646" s="83">
        <v>52.8</v>
      </c>
      <c r="V4646" s="83">
        <v>0</v>
      </c>
      <c r="W4646" s="83">
        <v>0</v>
      </c>
      <c r="X4646" s="83">
        <v>0</v>
      </c>
      <c r="Y4646">
        <v>0</v>
      </c>
      <c r="Z4646" s="83">
        <v>5.28</v>
      </c>
      <c r="AA4646" s="83">
        <v>5.28</v>
      </c>
    </row>
    <row r="4647" spans="1:27" x14ac:dyDescent="0.25">
      <c r="A4647" s="82" t="s">
        <v>1529</v>
      </c>
      <c r="B4647" s="82" t="s">
        <v>1529</v>
      </c>
      <c r="C4647" t="s">
        <v>3465</v>
      </c>
      <c r="D4647" s="82" t="s">
        <v>3466</v>
      </c>
      <c r="E4647" t="s">
        <v>3467</v>
      </c>
      <c r="F4647" s="82" t="s">
        <v>2745</v>
      </c>
      <c r="G4647" t="s">
        <v>2310</v>
      </c>
      <c r="H4647" s="82" t="s">
        <v>3007</v>
      </c>
      <c r="I4647" t="s">
        <v>44</v>
      </c>
      <c r="J4647" s="82" t="s">
        <v>45</v>
      </c>
      <c r="K4647" t="s">
        <v>102</v>
      </c>
      <c r="L4647" t="s">
        <v>103</v>
      </c>
      <c r="M4647" s="82" t="s">
        <v>516</v>
      </c>
      <c r="N4647" t="s">
        <v>867</v>
      </c>
      <c r="O4647" s="82" t="s">
        <v>868</v>
      </c>
      <c r="P4647" s="82" t="s">
        <v>869</v>
      </c>
      <c r="Q4647" s="82" t="s">
        <v>870</v>
      </c>
      <c r="R4647" t="s">
        <v>131</v>
      </c>
      <c r="S4647" s="83">
        <v>0</v>
      </c>
      <c r="T4647" s="83">
        <v>273.60000000000002</v>
      </c>
      <c r="U4647" s="83">
        <v>-273.60000000000002</v>
      </c>
      <c r="V4647" s="83">
        <v>0</v>
      </c>
      <c r="W4647" s="83">
        <v>0</v>
      </c>
      <c r="X4647" s="83">
        <v>2.1074830621314087</v>
      </c>
      <c r="Y4647">
        <v>0</v>
      </c>
      <c r="Z4647" s="83">
        <v>-27.360000000000003</v>
      </c>
      <c r="AA4647" s="83">
        <v>-25.252516937868595</v>
      </c>
    </row>
    <row r="4648" spans="1:27" x14ac:dyDescent="0.25">
      <c r="A4648" s="82" t="s">
        <v>1529</v>
      </c>
      <c r="B4648" s="82" t="s">
        <v>1529</v>
      </c>
      <c r="C4648" t="s">
        <v>3465</v>
      </c>
      <c r="D4648" s="82" t="s">
        <v>3466</v>
      </c>
      <c r="E4648" t="s">
        <v>3467</v>
      </c>
      <c r="F4648" s="82" t="s">
        <v>2745</v>
      </c>
      <c r="G4648" t="s">
        <v>2310</v>
      </c>
      <c r="H4648" s="82" t="s">
        <v>3007</v>
      </c>
      <c r="I4648" t="s">
        <v>44</v>
      </c>
      <c r="J4648" s="82" t="s">
        <v>45</v>
      </c>
      <c r="K4648" t="s">
        <v>104</v>
      </c>
      <c r="L4648" t="s">
        <v>105</v>
      </c>
      <c r="M4648" s="82" t="s">
        <v>1956</v>
      </c>
      <c r="N4648" t="s">
        <v>1957</v>
      </c>
      <c r="O4648" s="82" t="s">
        <v>1508</v>
      </c>
      <c r="P4648" s="82" t="s">
        <v>1958</v>
      </c>
      <c r="Q4648" s="82" t="s">
        <v>1959</v>
      </c>
      <c r="R4648" t="s">
        <v>131</v>
      </c>
      <c r="S4648" s="83">
        <v>0</v>
      </c>
      <c r="T4648" s="83">
        <v>1611.6</v>
      </c>
      <c r="U4648" s="83">
        <v>-1611.6</v>
      </c>
      <c r="V4648" s="83">
        <v>0</v>
      </c>
      <c r="W4648" s="83">
        <v>0</v>
      </c>
      <c r="X4648" s="83">
        <v>12.413814703695095</v>
      </c>
      <c r="Y4648">
        <v>0</v>
      </c>
      <c r="Z4648" s="83">
        <v>-161.16</v>
      </c>
      <c r="AA4648" s="83">
        <v>-148.7461852963049</v>
      </c>
    </row>
    <row r="4649" spans="1:27" x14ac:dyDescent="0.25">
      <c r="A4649" s="82" t="s">
        <v>1529</v>
      </c>
      <c r="B4649" s="82" t="s">
        <v>1529</v>
      </c>
      <c r="C4649" t="s">
        <v>3470</v>
      </c>
      <c r="D4649" s="82" t="s">
        <v>2723</v>
      </c>
      <c r="E4649" t="s">
        <v>3471</v>
      </c>
      <c r="F4649" s="82" t="s">
        <v>2745</v>
      </c>
      <c r="G4649" t="s">
        <v>2310</v>
      </c>
      <c r="H4649" s="82" t="s">
        <v>3007</v>
      </c>
      <c r="I4649" t="s">
        <v>59</v>
      </c>
      <c r="J4649" s="82" t="s">
        <v>193</v>
      </c>
      <c r="K4649" t="s">
        <v>60</v>
      </c>
      <c r="L4649" t="s">
        <v>61</v>
      </c>
      <c r="M4649" s="82" t="s">
        <v>194</v>
      </c>
      <c r="N4649" t="s">
        <v>750</v>
      </c>
      <c r="O4649" s="82" t="s">
        <v>751</v>
      </c>
      <c r="P4649" s="82" t="s">
        <v>1152</v>
      </c>
      <c r="Q4649" s="82" t="s">
        <v>1153</v>
      </c>
      <c r="R4649" t="s">
        <v>131</v>
      </c>
      <c r="S4649" s="83">
        <v>0</v>
      </c>
      <c r="T4649" s="83">
        <v>14.46</v>
      </c>
      <c r="U4649" s="83">
        <v>-14.46</v>
      </c>
      <c r="V4649" s="83">
        <v>0</v>
      </c>
      <c r="W4649" s="83">
        <v>0</v>
      </c>
      <c r="X4649" s="83">
        <v>0.1113823285029977</v>
      </c>
      <c r="Y4649">
        <v>0</v>
      </c>
      <c r="Z4649" s="83">
        <v>-1.4460000000000002</v>
      </c>
      <c r="AA4649" s="83">
        <v>-1.3346176714970024</v>
      </c>
    </row>
    <row r="4650" spans="1:27" x14ac:dyDescent="0.25">
      <c r="A4650" s="82" t="s">
        <v>1529</v>
      </c>
      <c r="B4650" s="82" t="s">
        <v>1529</v>
      </c>
      <c r="C4650" t="s">
        <v>3470</v>
      </c>
      <c r="D4650" s="82" t="s">
        <v>2723</v>
      </c>
      <c r="E4650" t="s">
        <v>3471</v>
      </c>
      <c r="F4650" s="82" t="s">
        <v>2745</v>
      </c>
      <c r="G4650" t="s">
        <v>2310</v>
      </c>
      <c r="H4650" s="82" t="s">
        <v>3007</v>
      </c>
      <c r="I4650" t="s">
        <v>44</v>
      </c>
      <c r="J4650" s="82" t="s">
        <v>45</v>
      </c>
      <c r="K4650" t="s">
        <v>46</v>
      </c>
      <c r="L4650" t="s">
        <v>47</v>
      </c>
      <c r="M4650" s="82" t="s">
        <v>506</v>
      </c>
      <c r="N4650" t="s">
        <v>507</v>
      </c>
      <c r="O4650" s="82" t="s">
        <v>508</v>
      </c>
      <c r="P4650" s="82" t="s">
        <v>760</v>
      </c>
      <c r="Q4650" s="82" t="s">
        <v>761</v>
      </c>
      <c r="R4650" t="s">
        <v>131</v>
      </c>
      <c r="S4650" s="83">
        <v>0</v>
      </c>
      <c r="T4650" s="83">
        <v>25.5</v>
      </c>
      <c r="U4650" s="83">
        <v>-25.5</v>
      </c>
      <c r="V4650" s="83">
        <v>0</v>
      </c>
      <c r="W4650" s="83">
        <v>0</v>
      </c>
      <c r="X4650" s="83">
        <v>0.19642111872935278</v>
      </c>
      <c r="Y4650">
        <v>0</v>
      </c>
      <c r="Z4650" s="83">
        <v>-2.5500000000000003</v>
      </c>
      <c r="AA4650" s="83">
        <v>-2.3535788812706473</v>
      </c>
    </row>
    <row r="4651" spans="1:27" x14ac:dyDescent="0.25">
      <c r="A4651" s="82" t="s">
        <v>1529</v>
      </c>
      <c r="B4651" s="82" t="s">
        <v>1529</v>
      </c>
      <c r="C4651" t="s">
        <v>3470</v>
      </c>
      <c r="D4651" s="82" t="s">
        <v>2723</v>
      </c>
      <c r="E4651" t="s">
        <v>3471</v>
      </c>
      <c r="F4651" s="82" t="s">
        <v>2745</v>
      </c>
      <c r="G4651" t="s">
        <v>2310</v>
      </c>
      <c r="H4651" s="82" t="s">
        <v>3007</v>
      </c>
      <c r="I4651" t="s">
        <v>44</v>
      </c>
      <c r="J4651" s="82" t="s">
        <v>45</v>
      </c>
      <c r="K4651" t="s">
        <v>46</v>
      </c>
      <c r="L4651" t="s">
        <v>47</v>
      </c>
      <c r="M4651" s="82" t="s">
        <v>506</v>
      </c>
      <c r="N4651" t="s">
        <v>507</v>
      </c>
      <c r="O4651" s="82" t="s">
        <v>508</v>
      </c>
      <c r="P4651" s="82" t="s">
        <v>758</v>
      </c>
      <c r="Q4651" s="82" t="s">
        <v>759</v>
      </c>
      <c r="R4651" t="s">
        <v>131</v>
      </c>
      <c r="S4651" s="83">
        <v>0</v>
      </c>
      <c r="T4651" s="83">
        <v>52</v>
      </c>
      <c r="U4651" s="83">
        <v>-52</v>
      </c>
      <c r="V4651" s="83">
        <v>0</v>
      </c>
      <c r="W4651" s="83">
        <v>0</v>
      </c>
      <c r="X4651" s="83">
        <v>0.40054502642848411</v>
      </c>
      <c r="Y4651">
        <v>0</v>
      </c>
      <c r="Z4651" s="83">
        <v>-5.2</v>
      </c>
      <c r="AA4651" s="83">
        <v>-4.7994549735715157</v>
      </c>
    </row>
    <row r="4652" spans="1:27" x14ac:dyDescent="0.25">
      <c r="A4652" s="82" t="s">
        <v>1529</v>
      </c>
      <c r="B4652" s="82" t="s">
        <v>1529</v>
      </c>
      <c r="C4652" t="s">
        <v>3470</v>
      </c>
      <c r="D4652" s="82" t="s">
        <v>2723</v>
      </c>
      <c r="E4652" t="s">
        <v>3471</v>
      </c>
      <c r="F4652" s="82" t="s">
        <v>2745</v>
      </c>
      <c r="G4652" t="s">
        <v>2310</v>
      </c>
      <c r="H4652" s="82" t="s">
        <v>3007</v>
      </c>
      <c r="I4652" t="s">
        <v>44</v>
      </c>
      <c r="J4652" s="82" t="s">
        <v>45</v>
      </c>
      <c r="K4652" t="s">
        <v>46</v>
      </c>
      <c r="L4652" t="s">
        <v>47</v>
      </c>
      <c r="M4652" s="82" t="s">
        <v>320</v>
      </c>
      <c r="N4652" t="s">
        <v>800</v>
      </c>
      <c r="O4652" s="82" t="s">
        <v>801</v>
      </c>
      <c r="P4652" s="82" t="s">
        <v>1078</v>
      </c>
      <c r="Q4652" s="82" t="s">
        <v>1079</v>
      </c>
      <c r="R4652" t="s">
        <v>131</v>
      </c>
      <c r="S4652" s="83">
        <v>0</v>
      </c>
      <c r="T4652" s="83">
        <v>150</v>
      </c>
      <c r="U4652" s="83">
        <v>-150</v>
      </c>
      <c r="V4652" s="83">
        <v>0</v>
      </c>
      <c r="W4652" s="83">
        <v>0</v>
      </c>
      <c r="X4652" s="83">
        <v>1.155418345466781</v>
      </c>
      <c r="Y4652">
        <v>0</v>
      </c>
      <c r="Z4652" s="83">
        <v>-15</v>
      </c>
      <c r="AA4652" s="83">
        <v>-13.844581654533219</v>
      </c>
    </row>
    <row r="4653" spans="1:27" x14ac:dyDescent="0.25">
      <c r="A4653" s="82" t="s">
        <v>1529</v>
      </c>
      <c r="B4653" s="82" t="s">
        <v>1529</v>
      </c>
      <c r="C4653" t="s">
        <v>3470</v>
      </c>
      <c r="D4653" s="82" t="s">
        <v>2723</v>
      </c>
      <c r="E4653" t="s">
        <v>3471</v>
      </c>
      <c r="F4653" s="82" t="s">
        <v>2745</v>
      </c>
      <c r="G4653" t="s">
        <v>2310</v>
      </c>
      <c r="H4653" s="82" t="s">
        <v>3007</v>
      </c>
      <c r="I4653" t="s">
        <v>44</v>
      </c>
      <c r="J4653" s="82" t="s">
        <v>45</v>
      </c>
      <c r="K4653" t="s">
        <v>46</v>
      </c>
      <c r="L4653" t="s">
        <v>47</v>
      </c>
      <c r="M4653" s="82" t="s">
        <v>320</v>
      </c>
      <c r="N4653" t="s">
        <v>800</v>
      </c>
      <c r="O4653" s="82" t="s">
        <v>801</v>
      </c>
      <c r="P4653" s="82" t="s">
        <v>2106</v>
      </c>
      <c r="Q4653" s="82" t="s">
        <v>2107</v>
      </c>
      <c r="R4653" t="s">
        <v>131</v>
      </c>
      <c r="S4653" s="83">
        <v>0</v>
      </c>
      <c r="T4653" s="83">
        <v>330</v>
      </c>
      <c r="U4653" s="83">
        <v>-330</v>
      </c>
      <c r="V4653" s="83">
        <v>0</v>
      </c>
      <c r="W4653" s="83">
        <v>0</v>
      </c>
      <c r="X4653" s="83">
        <v>2.5419203600269182</v>
      </c>
      <c r="Y4653">
        <v>0</v>
      </c>
      <c r="Z4653" s="83">
        <v>-33</v>
      </c>
      <c r="AA4653" s="83">
        <v>-30.458079639973082</v>
      </c>
    </row>
    <row r="4654" spans="1:27" x14ac:dyDescent="0.25">
      <c r="A4654" s="82" t="s">
        <v>1529</v>
      </c>
      <c r="B4654" s="82" t="s">
        <v>1529</v>
      </c>
      <c r="C4654" t="s">
        <v>3472</v>
      </c>
      <c r="D4654" s="82" t="s">
        <v>2723</v>
      </c>
      <c r="E4654" t="s">
        <v>3473</v>
      </c>
      <c r="F4654" s="82" t="s">
        <v>2745</v>
      </c>
      <c r="G4654" t="s">
        <v>2310</v>
      </c>
      <c r="H4654" s="82" t="s">
        <v>2746</v>
      </c>
      <c r="I4654" t="s">
        <v>68</v>
      </c>
      <c r="J4654" s="82" t="s">
        <v>80</v>
      </c>
      <c r="K4654" t="s">
        <v>81</v>
      </c>
      <c r="L4654" t="s">
        <v>82</v>
      </c>
      <c r="M4654" s="82" t="s">
        <v>369</v>
      </c>
      <c r="N4654" t="s">
        <v>2356</v>
      </c>
      <c r="O4654" s="82" t="s">
        <v>2357</v>
      </c>
      <c r="P4654" s="82" t="s">
        <v>2608</v>
      </c>
      <c r="Q4654" s="82" t="s">
        <v>2609</v>
      </c>
      <c r="R4654" t="s">
        <v>131</v>
      </c>
      <c r="S4654" s="83">
        <v>2080</v>
      </c>
      <c r="T4654" s="83">
        <v>5354.4</v>
      </c>
      <c r="U4654" s="83">
        <v>-3274.3999999999996</v>
      </c>
      <c r="V4654" s="83">
        <v>0</v>
      </c>
      <c r="W4654" s="83">
        <v>0</v>
      </c>
      <c r="X4654" s="83">
        <v>41.243813259782208</v>
      </c>
      <c r="Y4654">
        <v>0</v>
      </c>
      <c r="Z4654" s="83">
        <v>-327.43999999999994</v>
      </c>
      <c r="AA4654" s="83">
        <v>-286.19618674021774</v>
      </c>
    </row>
    <row r="4655" spans="1:27" x14ac:dyDescent="0.25">
      <c r="A4655" s="82" t="s">
        <v>1529</v>
      </c>
      <c r="B4655" s="82" t="s">
        <v>1529</v>
      </c>
      <c r="C4655" t="s">
        <v>3472</v>
      </c>
      <c r="D4655" s="82" t="s">
        <v>2723</v>
      </c>
      <c r="E4655" t="s">
        <v>3473</v>
      </c>
      <c r="F4655" s="82" t="s">
        <v>2745</v>
      </c>
      <c r="G4655" t="s">
        <v>2310</v>
      </c>
      <c r="H4655" s="82" t="s">
        <v>2746</v>
      </c>
      <c r="I4655" t="s">
        <v>59</v>
      </c>
      <c r="J4655" s="82" t="s">
        <v>127</v>
      </c>
      <c r="K4655" t="s">
        <v>75</v>
      </c>
      <c r="L4655" t="s">
        <v>76</v>
      </c>
      <c r="M4655" s="82" t="s">
        <v>133</v>
      </c>
      <c r="N4655" t="s">
        <v>149</v>
      </c>
      <c r="O4655" s="82" t="s">
        <v>150</v>
      </c>
      <c r="P4655" s="82" t="s">
        <v>307</v>
      </c>
      <c r="Q4655" s="82" t="s">
        <v>308</v>
      </c>
      <c r="R4655" t="s">
        <v>131</v>
      </c>
      <c r="S4655" s="83">
        <v>54.6</v>
      </c>
      <c r="T4655" s="83">
        <v>54.6</v>
      </c>
      <c r="U4655" s="83">
        <v>0</v>
      </c>
      <c r="V4655" s="83">
        <v>0</v>
      </c>
      <c r="W4655" s="83">
        <v>0</v>
      </c>
      <c r="X4655" s="83">
        <v>0.42057227774990824</v>
      </c>
      <c r="Y4655">
        <v>0</v>
      </c>
      <c r="Z4655" s="83">
        <v>0</v>
      </c>
      <c r="AA4655" s="83">
        <v>0.42057227774990835</v>
      </c>
    </row>
    <row r="4656" spans="1:27" x14ac:dyDescent="0.25">
      <c r="A4656" s="82" t="s">
        <v>1529</v>
      </c>
      <c r="B4656" s="82" t="s">
        <v>1529</v>
      </c>
      <c r="C4656" t="s">
        <v>3472</v>
      </c>
      <c r="D4656" s="82" t="s">
        <v>2723</v>
      </c>
      <c r="E4656" t="s">
        <v>3473</v>
      </c>
      <c r="F4656" s="82" t="s">
        <v>2745</v>
      </c>
      <c r="G4656" t="s">
        <v>2310</v>
      </c>
      <c r="H4656" s="82" t="s">
        <v>2746</v>
      </c>
      <c r="I4656" t="s">
        <v>59</v>
      </c>
      <c r="J4656" s="82" t="s">
        <v>193</v>
      </c>
      <c r="K4656" t="s">
        <v>60</v>
      </c>
      <c r="L4656" t="s">
        <v>61</v>
      </c>
      <c r="M4656" s="82" t="s">
        <v>194</v>
      </c>
      <c r="N4656" t="s">
        <v>656</v>
      </c>
      <c r="O4656" s="82" t="s">
        <v>657</v>
      </c>
      <c r="P4656" s="82" t="s">
        <v>1150</v>
      </c>
      <c r="Q4656" s="82" t="s">
        <v>1151</v>
      </c>
      <c r="R4656" t="s">
        <v>131</v>
      </c>
      <c r="S4656" s="83">
        <v>37.17</v>
      </c>
      <c r="T4656" s="83">
        <v>42.879999999999995</v>
      </c>
      <c r="U4656" s="83">
        <v>-5.7099999999999937</v>
      </c>
      <c r="V4656" s="83">
        <v>0</v>
      </c>
      <c r="W4656" s="83">
        <v>0</v>
      </c>
      <c r="X4656" s="83">
        <v>0.33029559102410377</v>
      </c>
      <c r="Y4656">
        <v>0</v>
      </c>
      <c r="Z4656" s="83">
        <v>-0.57099999999999973</v>
      </c>
      <c r="AA4656" s="83">
        <v>-0.24070440897589584</v>
      </c>
    </row>
    <row r="4657" spans="1:27" x14ac:dyDescent="0.25">
      <c r="A4657" s="82" t="s">
        <v>1529</v>
      </c>
      <c r="B4657" s="82" t="s">
        <v>1529</v>
      </c>
      <c r="C4657" t="s">
        <v>3472</v>
      </c>
      <c r="D4657" s="82" t="s">
        <v>2723</v>
      </c>
      <c r="E4657" t="s">
        <v>3473</v>
      </c>
      <c r="F4657" s="82" t="s">
        <v>2745</v>
      </c>
      <c r="G4657" t="s">
        <v>2310</v>
      </c>
      <c r="H4657" s="82" t="s">
        <v>2746</v>
      </c>
      <c r="I4657" t="s">
        <v>59</v>
      </c>
      <c r="J4657" s="82" t="s">
        <v>193</v>
      </c>
      <c r="K4657" t="s">
        <v>60</v>
      </c>
      <c r="L4657" t="s">
        <v>61</v>
      </c>
      <c r="M4657" s="82" t="s">
        <v>194</v>
      </c>
      <c r="N4657" t="s">
        <v>750</v>
      </c>
      <c r="O4657" s="82" t="s">
        <v>751</v>
      </c>
      <c r="P4657" s="82" t="s">
        <v>1152</v>
      </c>
      <c r="Q4657" s="82" t="s">
        <v>1153</v>
      </c>
      <c r="R4657" t="s">
        <v>131</v>
      </c>
      <c r="S4657" s="83">
        <v>21.48</v>
      </c>
      <c r="T4657" s="83">
        <v>14.46</v>
      </c>
      <c r="U4657" s="83">
        <v>7.02</v>
      </c>
      <c r="V4657" s="83">
        <v>0</v>
      </c>
      <c r="W4657" s="83">
        <v>0</v>
      </c>
      <c r="X4657" s="83">
        <v>0.1113823285029977</v>
      </c>
      <c r="Y4657">
        <v>0</v>
      </c>
      <c r="Z4657" s="83">
        <v>0.70199999999999996</v>
      </c>
      <c r="AA4657" s="83">
        <v>0.81338232850299774</v>
      </c>
    </row>
    <row r="4658" spans="1:27" x14ac:dyDescent="0.25">
      <c r="A4658" s="82" t="s">
        <v>1529</v>
      </c>
      <c r="B4658" s="82" t="s">
        <v>1529</v>
      </c>
      <c r="C4658" t="s">
        <v>3472</v>
      </c>
      <c r="D4658" s="82" t="s">
        <v>2723</v>
      </c>
      <c r="E4658" t="s">
        <v>3473</v>
      </c>
      <c r="F4658" s="82" t="s">
        <v>2745</v>
      </c>
      <c r="G4658" t="s">
        <v>2310</v>
      </c>
      <c r="H4658" s="82" t="s">
        <v>2746</v>
      </c>
      <c r="I4658" t="s">
        <v>59</v>
      </c>
      <c r="J4658" s="82" t="s">
        <v>193</v>
      </c>
      <c r="K4658" t="s">
        <v>60</v>
      </c>
      <c r="L4658" t="s">
        <v>61</v>
      </c>
      <c r="M4658" s="82" t="s">
        <v>194</v>
      </c>
      <c r="N4658" t="s">
        <v>750</v>
      </c>
      <c r="O4658" s="82" t="s">
        <v>751</v>
      </c>
      <c r="P4658" s="82" t="s">
        <v>1154</v>
      </c>
      <c r="Q4658" s="82" t="s">
        <v>1155</v>
      </c>
      <c r="R4658" t="s">
        <v>131</v>
      </c>
      <c r="S4658" s="83">
        <v>16.22</v>
      </c>
      <c r="T4658" s="83">
        <v>16.399999999999999</v>
      </c>
      <c r="U4658" s="83">
        <v>-0.17999999999999972</v>
      </c>
      <c r="V4658" s="83">
        <v>0</v>
      </c>
      <c r="W4658" s="83">
        <v>0</v>
      </c>
      <c r="X4658" s="83">
        <v>0.12632573910436803</v>
      </c>
      <c r="Y4658">
        <v>0</v>
      </c>
      <c r="Z4658" s="83">
        <v>-1.8000000000000016E-2</v>
      </c>
      <c r="AA4658" s="83">
        <v>0.10832573910436794</v>
      </c>
    </row>
    <row r="4659" spans="1:27" x14ac:dyDescent="0.25">
      <c r="A4659" s="82" t="s">
        <v>1529</v>
      </c>
      <c r="B4659" s="82" t="s">
        <v>1529</v>
      </c>
      <c r="C4659" t="s">
        <v>3472</v>
      </c>
      <c r="D4659" s="82" t="s">
        <v>2723</v>
      </c>
      <c r="E4659" t="s">
        <v>3473</v>
      </c>
      <c r="F4659" s="82" t="s">
        <v>2745</v>
      </c>
      <c r="G4659" t="s">
        <v>2310</v>
      </c>
      <c r="H4659" s="82" t="s">
        <v>2746</v>
      </c>
      <c r="I4659" t="s">
        <v>59</v>
      </c>
      <c r="J4659" s="82" t="s">
        <v>193</v>
      </c>
      <c r="K4659" t="s">
        <v>60</v>
      </c>
      <c r="L4659" t="s">
        <v>61</v>
      </c>
      <c r="M4659" s="82" t="s">
        <v>194</v>
      </c>
      <c r="N4659" t="s">
        <v>347</v>
      </c>
      <c r="O4659" s="82" t="s">
        <v>887</v>
      </c>
      <c r="P4659" s="82" t="s">
        <v>888</v>
      </c>
      <c r="Q4659" s="82" t="s">
        <v>889</v>
      </c>
      <c r="R4659" t="s">
        <v>131</v>
      </c>
      <c r="S4659" s="83">
        <v>10.41</v>
      </c>
      <c r="T4659" s="83">
        <v>0</v>
      </c>
      <c r="U4659" s="83">
        <v>10.41</v>
      </c>
      <c r="V4659" s="83">
        <v>0</v>
      </c>
      <c r="W4659" s="83">
        <v>0</v>
      </c>
      <c r="X4659" s="83">
        <v>0</v>
      </c>
      <c r="Y4659">
        <v>0</v>
      </c>
      <c r="Z4659" s="83">
        <v>1.0410000000000001</v>
      </c>
      <c r="AA4659" s="83">
        <v>1.0410000000000001</v>
      </c>
    </row>
    <row r="4660" spans="1:27" x14ac:dyDescent="0.25">
      <c r="A4660" s="82" t="s">
        <v>1529</v>
      </c>
      <c r="B4660" s="82" t="s">
        <v>1529</v>
      </c>
      <c r="C4660" t="s">
        <v>3472</v>
      </c>
      <c r="D4660" s="82" t="s">
        <v>2723</v>
      </c>
      <c r="E4660" t="s">
        <v>3473</v>
      </c>
      <c r="F4660" s="82" t="s">
        <v>2745</v>
      </c>
      <c r="G4660" t="s">
        <v>2310</v>
      </c>
      <c r="H4660" s="82" t="s">
        <v>2746</v>
      </c>
      <c r="I4660" t="s">
        <v>59</v>
      </c>
      <c r="J4660" s="82" t="s">
        <v>193</v>
      </c>
      <c r="K4660" t="s">
        <v>60</v>
      </c>
      <c r="L4660" t="s">
        <v>61</v>
      </c>
      <c r="M4660" s="82" t="s">
        <v>194</v>
      </c>
      <c r="N4660" t="s">
        <v>347</v>
      </c>
      <c r="O4660" s="82" t="s">
        <v>348</v>
      </c>
      <c r="P4660" s="82" t="s">
        <v>1158</v>
      </c>
      <c r="Q4660" s="82" t="s">
        <v>1159</v>
      </c>
      <c r="R4660" t="s">
        <v>131</v>
      </c>
      <c r="S4660" s="83">
        <v>17.68</v>
      </c>
      <c r="T4660" s="83">
        <v>9.66</v>
      </c>
      <c r="U4660" s="83">
        <v>8.02</v>
      </c>
      <c r="V4660" s="83">
        <v>0</v>
      </c>
      <c r="W4660" s="83">
        <v>0</v>
      </c>
      <c r="X4660" s="83">
        <v>7.4408941448060692E-2</v>
      </c>
      <c r="Y4660">
        <v>0</v>
      </c>
      <c r="Z4660" s="83">
        <v>0.80199999999999994</v>
      </c>
      <c r="AA4660" s="83">
        <v>0.87640894144806059</v>
      </c>
    </row>
    <row r="4661" spans="1:27" x14ac:dyDescent="0.25">
      <c r="A4661" s="82" t="s">
        <v>1529</v>
      </c>
      <c r="B4661" s="82" t="s">
        <v>1529</v>
      </c>
      <c r="C4661" t="s">
        <v>3472</v>
      </c>
      <c r="D4661" s="82" t="s">
        <v>2723</v>
      </c>
      <c r="E4661" t="s">
        <v>3473</v>
      </c>
      <c r="F4661" s="82" t="s">
        <v>2745</v>
      </c>
      <c r="G4661" t="s">
        <v>2310</v>
      </c>
      <c r="H4661" s="82" t="s">
        <v>2746</v>
      </c>
      <c r="I4661" t="s">
        <v>59</v>
      </c>
      <c r="J4661" s="82" t="s">
        <v>193</v>
      </c>
      <c r="K4661" t="s">
        <v>60</v>
      </c>
      <c r="L4661" t="s">
        <v>61</v>
      </c>
      <c r="M4661" s="82" t="s">
        <v>194</v>
      </c>
      <c r="N4661" t="s">
        <v>311</v>
      </c>
      <c r="O4661" s="82" t="s">
        <v>894</v>
      </c>
      <c r="P4661" s="82" t="s">
        <v>895</v>
      </c>
      <c r="Q4661" s="82" t="s">
        <v>896</v>
      </c>
      <c r="R4661" t="s">
        <v>131</v>
      </c>
      <c r="S4661" s="83">
        <v>50.400000000000006</v>
      </c>
      <c r="T4661" s="83">
        <v>50.91</v>
      </c>
      <c r="U4661" s="83">
        <v>-0.50999999999999091</v>
      </c>
      <c r="V4661" s="83">
        <v>0</v>
      </c>
      <c r="W4661" s="83">
        <v>0</v>
      </c>
      <c r="X4661" s="83">
        <v>0.39214898645142543</v>
      </c>
      <c r="Y4661">
        <v>0</v>
      </c>
      <c r="Z4661" s="83">
        <v>-5.0999999999999268E-2</v>
      </c>
      <c r="AA4661" s="83">
        <v>0.34114898645142588</v>
      </c>
    </row>
    <row r="4662" spans="1:27" x14ac:dyDescent="0.25">
      <c r="A4662" s="82" t="s">
        <v>1529</v>
      </c>
      <c r="B4662" s="82" t="s">
        <v>1529</v>
      </c>
      <c r="C4662" t="s">
        <v>3472</v>
      </c>
      <c r="D4662" s="82" t="s">
        <v>2723</v>
      </c>
      <c r="E4662" t="s">
        <v>3473</v>
      </c>
      <c r="F4662" s="82" t="s">
        <v>2745</v>
      </c>
      <c r="G4662" t="s">
        <v>2310</v>
      </c>
      <c r="H4662" s="82" t="s">
        <v>2746</v>
      </c>
      <c r="I4662" t="s">
        <v>59</v>
      </c>
      <c r="J4662" s="82" t="s">
        <v>193</v>
      </c>
      <c r="K4662" t="s">
        <v>62</v>
      </c>
      <c r="L4662" t="s">
        <v>63</v>
      </c>
      <c r="M4662" s="82" t="s">
        <v>660</v>
      </c>
      <c r="N4662" t="s">
        <v>661</v>
      </c>
      <c r="O4662" s="82" t="s">
        <v>662</v>
      </c>
      <c r="P4662" s="82" t="s">
        <v>663</v>
      </c>
      <c r="Q4662" s="82" t="s">
        <v>664</v>
      </c>
      <c r="R4662" t="s">
        <v>131</v>
      </c>
      <c r="S4662" s="83">
        <v>1328.18</v>
      </c>
      <c r="T4662" s="83">
        <v>270</v>
      </c>
      <c r="U4662" s="83">
        <v>1058.18</v>
      </c>
      <c r="V4662" s="83">
        <v>0</v>
      </c>
      <c r="W4662" s="83">
        <v>0</v>
      </c>
      <c r="X4662" s="83">
        <v>2.0797530218402058</v>
      </c>
      <c r="Y4662">
        <v>0</v>
      </c>
      <c r="Z4662" s="83">
        <v>105.81800000000001</v>
      </c>
      <c r="AA4662" s="83">
        <v>107.89775302184022</v>
      </c>
    </row>
    <row r="4663" spans="1:27" x14ac:dyDescent="0.25">
      <c r="A4663" s="82" t="s">
        <v>1529</v>
      </c>
      <c r="B4663" s="82" t="s">
        <v>1529</v>
      </c>
      <c r="C4663" t="s">
        <v>3472</v>
      </c>
      <c r="D4663" s="82" t="s">
        <v>2723</v>
      </c>
      <c r="E4663" t="s">
        <v>3473</v>
      </c>
      <c r="F4663" s="82" t="s">
        <v>2745</v>
      </c>
      <c r="G4663" t="s">
        <v>2310</v>
      </c>
      <c r="H4663" s="82" t="s">
        <v>2746</v>
      </c>
      <c r="I4663" t="s">
        <v>59</v>
      </c>
      <c r="J4663" s="82" t="s">
        <v>193</v>
      </c>
      <c r="K4663" t="s">
        <v>62</v>
      </c>
      <c r="L4663" t="s">
        <v>63</v>
      </c>
      <c r="M4663" s="82" t="s">
        <v>660</v>
      </c>
      <c r="N4663" t="s">
        <v>1927</v>
      </c>
      <c r="O4663" s="82" t="s">
        <v>1497</v>
      </c>
      <c r="P4663" s="82" t="s">
        <v>2342</v>
      </c>
      <c r="Q4663" s="82" t="s">
        <v>2343</v>
      </c>
      <c r="R4663" t="s">
        <v>131</v>
      </c>
      <c r="S4663" s="83">
        <v>281.64</v>
      </c>
      <c r="T4663" s="83">
        <v>0</v>
      </c>
      <c r="U4663" s="83">
        <v>281.64</v>
      </c>
      <c r="V4663" s="83">
        <v>0</v>
      </c>
      <c r="W4663" s="83">
        <v>0</v>
      </c>
      <c r="X4663" s="83">
        <v>0</v>
      </c>
      <c r="Y4663">
        <v>0</v>
      </c>
      <c r="Z4663" s="83">
        <v>28.164000000000001</v>
      </c>
      <c r="AA4663" s="83">
        <v>28.164000000000001</v>
      </c>
    </row>
    <row r="4664" spans="1:27" x14ac:dyDescent="0.25">
      <c r="A4664" s="82" t="s">
        <v>1529</v>
      </c>
      <c r="B4664" s="82" t="s">
        <v>1529</v>
      </c>
      <c r="C4664" t="s">
        <v>3472</v>
      </c>
      <c r="D4664" s="82" t="s">
        <v>2723</v>
      </c>
      <c r="E4664" t="s">
        <v>3473</v>
      </c>
      <c r="F4664" s="82" t="s">
        <v>2745</v>
      </c>
      <c r="G4664" t="s">
        <v>2310</v>
      </c>
      <c r="H4664" s="82" t="s">
        <v>2746</v>
      </c>
      <c r="I4664" t="s">
        <v>59</v>
      </c>
      <c r="J4664" s="82" t="s">
        <v>193</v>
      </c>
      <c r="K4664" t="s">
        <v>64</v>
      </c>
      <c r="L4664" t="s">
        <v>65</v>
      </c>
      <c r="M4664" s="82" t="s">
        <v>499</v>
      </c>
      <c r="N4664" t="s">
        <v>500</v>
      </c>
      <c r="O4664" s="82" t="s">
        <v>501</v>
      </c>
      <c r="P4664" s="82" t="s">
        <v>1524</v>
      </c>
      <c r="Q4664" s="82" t="s">
        <v>3686</v>
      </c>
      <c r="R4664" t="s">
        <v>131</v>
      </c>
      <c r="S4664" s="83">
        <v>0</v>
      </c>
      <c r="T4664" s="83">
        <v>10.14</v>
      </c>
      <c r="U4664" s="83">
        <v>-10.14</v>
      </c>
      <c r="V4664" s="83">
        <v>0</v>
      </c>
      <c r="W4664" s="83">
        <v>0</v>
      </c>
      <c r="X4664" s="83">
        <v>7.8106280153554405E-2</v>
      </c>
      <c r="Y4664">
        <v>0</v>
      </c>
      <c r="Z4664" s="83">
        <v>-1.014</v>
      </c>
      <c r="AA4664" s="83">
        <v>-0.93589371984644565</v>
      </c>
    </row>
    <row r="4665" spans="1:27" x14ac:dyDescent="0.25">
      <c r="A4665" s="82" t="s">
        <v>1529</v>
      </c>
      <c r="B4665" s="82" t="s">
        <v>1529</v>
      </c>
      <c r="C4665" t="s">
        <v>3472</v>
      </c>
      <c r="D4665" s="82" t="s">
        <v>2723</v>
      </c>
      <c r="E4665" t="s">
        <v>3473</v>
      </c>
      <c r="F4665" s="82" t="s">
        <v>2745</v>
      </c>
      <c r="G4665" t="s">
        <v>2310</v>
      </c>
      <c r="H4665" s="82" t="s">
        <v>2746</v>
      </c>
      <c r="I4665" t="s">
        <v>44</v>
      </c>
      <c r="J4665" s="82" t="s">
        <v>45</v>
      </c>
      <c r="K4665" t="s">
        <v>46</v>
      </c>
      <c r="L4665" t="s">
        <v>47</v>
      </c>
      <c r="M4665" s="82" t="s">
        <v>506</v>
      </c>
      <c r="N4665" t="s">
        <v>507</v>
      </c>
      <c r="O4665" s="82" t="s">
        <v>508</v>
      </c>
      <c r="P4665" s="82" t="s">
        <v>772</v>
      </c>
      <c r="Q4665" s="82" t="s">
        <v>773</v>
      </c>
      <c r="R4665" t="s">
        <v>131</v>
      </c>
      <c r="S4665" s="83">
        <v>1097</v>
      </c>
      <c r="T4665" s="83">
        <v>270</v>
      </c>
      <c r="U4665" s="83">
        <v>827</v>
      </c>
      <c r="V4665" s="83">
        <v>0</v>
      </c>
      <c r="W4665" s="83">
        <v>0</v>
      </c>
      <c r="X4665" s="83">
        <v>2.0797530218402058</v>
      </c>
      <c r="Y4665">
        <v>0</v>
      </c>
      <c r="Z4665" s="83">
        <v>82.7</v>
      </c>
      <c r="AA4665" s="83">
        <v>84.779753021840207</v>
      </c>
    </row>
    <row r="4666" spans="1:27" x14ac:dyDescent="0.25">
      <c r="A4666" s="82" t="s">
        <v>1529</v>
      </c>
      <c r="B4666" s="82" t="s">
        <v>1529</v>
      </c>
      <c r="C4666" t="s">
        <v>3472</v>
      </c>
      <c r="D4666" s="82" t="s">
        <v>2723</v>
      </c>
      <c r="E4666" t="s">
        <v>3473</v>
      </c>
      <c r="F4666" s="82" t="s">
        <v>2745</v>
      </c>
      <c r="G4666" t="s">
        <v>2310</v>
      </c>
      <c r="H4666" s="82" t="s">
        <v>2746</v>
      </c>
      <c r="I4666" t="s">
        <v>44</v>
      </c>
      <c r="J4666" s="82" t="s">
        <v>45</v>
      </c>
      <c r="K4666" t="s">
        <v>46</v>
      </c>
      <c r="L4666" t="s">
        <v>47</v>
      </c>
      <c r="M4666" s="82" t="s">
        <v>506</v>
      </c>
      <c r="N4666" t="s">
        <v>507</v>
      </c>
      <c r="O4666" s="82" t="s">
        <v>508</v>
      </c>
      <c r="P4666" s="82" t="s">
        <v>754</v>
      </c>
      <c r="Q4666" s="82" t="s">
        <v>755</v>
      </c>
      <c r="R4666" t="s">
        <v>131</v>
      </c>
      <c r="S4666" s="83">
        <v>552.96</v>
      </c>
      <c r="T4666" s="83">
        <v>864</v>
      </c>
      <c r="U4666" s="83">
        <v>-311.04000000000002</v>
      </c>
      <c r="V4666" s="83">
        <v>0</v>
      </c>
      <c r="W4666" s="83">
        <v>0</v>
      </c>
      <c r="X4666" s="83">
        <v>6.6552096698886585</v>
      </c>
      <c r="Y4666">
        <v>0</v>
      </c>
      <c r="Z4666" s="83">
        <v>-31.10400000000001</v>
      </c>
      <c r="AA4666" s="83">
        <v>-24.448790330111347</v>
      </c>
    </row>
    <row r="4667" spans="1:27" x14ac:dyDescent="0.25">
      <c r="A4667" s="82" t="s">
        <v>1529</v>
      </c>
      <c r="B4667" s="82" t="s">
        <v>1529</v>
      </c>
      <c r="C4667" t="s">
        <v>3472</v>
      </c>
      <c r="D4667" s="82" t="s">
        <v>2723</v>
      </c>
      <c r="E4667" t="s">
        <v>3473</v>
      </c>
      <c r="F4667" s="82" t="s">
        <v>2745</v>
      </c>
      <c r="G4667" t="s">
        <v>2310</v>
      </c>
      <c r="H4667" s="82" t="s">
        <v>2746</v>
      </c>
      <c r="I4667" t="s">
        <v>44</v>
      </c>
      <c r="J4667" s="82" t="s">
        <v>45</v>
      </c>
      <c r="K4667" t="s">
        <v>46</v>
      </c>
      <c r="L4667" t="s">
        <v>47</v>
      </c>
      <c r="M4667" s="82" t="s">
        <v>506</v>
      </c>
      <c r="N4667" t="s">
        <v>507</v>
      </c>
      <c r="O4667" s="82" t="s">
        <v>508</v>
      </c>
      <c r="P4667" s="82" t="s">
        <v>758</v>
      </c>
      <c r="Q4667" s="82" t="s">
        <v>759</v>
      </c>
      <c r="R4667" t="s">
        <v>131</v>
      </c>
      <c r="S4667" s="83">
        <v>157.84</v>
      </c>
      <c r="T4667" s="83">
        <v>182</v>
      </c>
      <c r="U4667" s="83">
        <v>-24.159999999999997</v>
      </c>
      <c r="V4667" s="83">
        <v>0</v>
      </c>
      <c r="W4667" s="83">
        <v>0</v>
      </c>
      <c r="X4667" s="83">
        <v>1.4019075924996942</v>
      </c>
      <c r="Y4667">
        <v>0</v>
      </c>
      <c r="Z4667" s="83">
        <v>-2.4159999999999986</v>
      </c>
      <c r="AA4667" s="83">
        <v>-1.0140924075003053</v>
      </c>
    </row>
    <row r="4668" spans="1:27" x14ac:dyDescent="0.25">
      <c r="A4668" s="82" t="s">
        <v>1529</v>
      </c>
      <c r="B4668" s="82" t="s">
        <v>1529</v>
      </c>
      <c r="C4668" t="s">
        <v>3472</v>
      </c>
      <c r="D4668" s="82" t="s">
        <v>2723</v>
      </c>
      <c r="E4668" t="s">
        <v>3473</v>
      </c>
      <c r="F4668" s="82" t="s">
        <v>2745</v>
      </c>
      <c r="G4668" t="s">
        <v>2310</v>
      </c>
      <c r="H4668" s="82" t="s">
        <v>2746</v>
      </c>
      <c r="I4668" t="s">
        <v>44</v>
      </c>
      <c r="J4668" s="82" t="s">
        <v>45</v>
      </c>
      <c r="K4668" t="s">
        <v>46</v>
      </c>
      <c r="L4668" t="s">
        <v>47</v>
      </c>
      <c r="M4668" s="82" t="s">
        <v>506</v>
      </c>
      <c r="N4668" t="s">
        <v>507</v>
      </c>
      <c r="O4668" s="82" t="s">
        <v>508</v>
      </c>
      <c r="P4668" s="82" t="s">
        <v>756</v>
      </c>
      <c r="Q4668" s="82" t="s">
        <v>757</v>
      </c>
      <c r="R4668" t="s">
        <v>131</v>
      </c>
      <c r="S4668" s="83">
        <v>105.76</v>
      </c>
      <c r="T4668" s="83">
        <v>0</v>
      </c>
      <c r="U4668" s="83">
        <v>105.76</v>
      </c>
      <c r="V4668" s="83">
        <v>0</v>
      </c>
      <c r="W4668" s="83">
        <v>0</v>
      </c>
      <c r="X4668" s="83">
        <v>0</v>
      </c>
      <c r="Y4668">
        <v>0</v>
      </c>
      <c r="Z4668" s="83">
        <v>10.576000000000001</v>
      </c>
      <c r="AA4668" s="83">
        <v>10.576000000000001</v>
      </c>
    </row>
    <row r="4669" spans="1:27" x14ac:dyDescent="0.25">
      <c r="A4669" s="82" t="s">
        <v>1529</v>
      </c>
      <c r="B4669" s="82" t="s">
        <v>1529</v>
      </c>
      <c r="C4669" t="s">
        <v>3472</v>
      </c>
      <c r="D4669" s="82" t="s">
        <v>2723</v>
      </c>
      <c r="E4669" t="s">
        <v>3473</v>
      </c>
      <c r="F4669" s="82" t="s">
        <v>2745</v>
      </c>
      <c r="G4669" t="s">
        <v>2310</v>
      </c>
      <c r="H4669" s="82" t="s">
        <v>2746</v>
      </c>
      <c r="I4669" t="s">
        <v>44</v>
      </c>
      <c r="J4669" s="82" t="s">
        <v>45</v>
      </c>
      <c r="K4669" t="s">
        <v>46</v>
      </c>
      <c r="L4669" t="s">
        <v>47</v>
      </c>
      <c r="M4669" s="82" t="s">
        <v>506</v>
      </c>
      <c r="N4669" t="s">
        <v>762</v>
      </c>
      <c r="O4669" s="82" t="s">
        <v>763</v>
      </c>
      <c r="P4669" s="82" t="s">
        <v>764</v>
      </c>
      <c r="Q4669" s="82" t="s">
        <v>765</v>
      </c>
      <c r="R4669" t="s">
        <v>131</v>
      </c>
      <c r="S4669" s="83">
        <v>0</v>
      </c>
      <c r="T4669" s="83">
        <v>100</v>
      </c>
      <c r="U4669" s="83">
        <v>-100</v>
      </c>
      <c r="V4669" s="83">
        <v>0</v>
      </c>
      <c r="W4669" s="83">
        <v>0</v>
      </c>
      <c r="X4669" s="83">
        <v>0.77027889697785401</v>
      </c>
      <c r="Y4669">
        <v>0</v>
      </c>
      <c r="Z4669" s="83">
        <v>-10</v>
      </c>
      <c r="AA4669" s="83">
        <v>-9.2297211030221469</v>
      </c>
    </row>
    <row r="4670" spans="1:27" x14ac:dyDescent="0.25">
      <c r="A4670" s="82" t="s">
        <v>1529</v>
      </c>
      <c r="B4670" s="82" t="s">
        <v>1529</v>
      </c>
      <c r="C4670" t="s">
        <v>3472</v>
      </c>
      <c r="D4670" s="82" t="s">
        <v>2723</v>
      </c>
      <c r="E4670" t="s">
        <v>3473</v>
      </c>
      <c r="F4670" s="82" t="s">
        <v>2745</v>
      </c>
      <c r="G4670" t="s">
        <v>2310</v>
      </c>
      <c r="H4670" s="82" t="s">
        <v>2746</v>
      </c>
      <c r="I4670" t="s">
        <v>44</v>
      </c>
      <c r="J4670" s="82" t="s">
        <v>45</v>
      </c>
      <c r="K4670" t="s">
        <v>98</v>
      </c>
      <c r="L4670" t="s">
        <v>99</v>
      </c>
      <c r="M4670" s="82" t="s">
        <v>396</v>
      </c>
      <c r="N4670" t="s">
        <v>947</v>
      </c>
      <c r="O4670" s="82" t="s">
        <v>948</v>
      </c>
      <c r="P4670" s="82" t="s">
        <v>949</v>
      </c>
      <c r="Q4670" s="82" t="s">
        <v>950</v>
      </c>
      <c r="R4670" t="s">
        <v>131</v>
      </c>
      <c r="S4670" s="83">
        <v>9043.4000000000015</v>
      </c>
      <c r="T4670" s="83">
        <v>8867.7999999999993</v>
      </c>
      <c r="U4670" s="83">
        <v>175.60000000000218</v>
      </c>
      <c r="V4670" s="83">
        <v>0</v>
      </c>
      <c r="W4670" s="83">
        <v>0</v>
      </c>
      <c r="X4670" s="83">
        <v>68.306792026202132</v>
      </c>
      <c r="Y4670">
        <v>0</v>
      </c>
      <c r="Z4670" s="83">
        <v>17.560000000000173</v>
      </c>
      <c r="AA4670" s="83">
        <v>85.866792026202347</v>
      </c>
    </row>
    <row r="4671" spans="1:27" x14ac:dyDescent="0.25">
      <c r="A4671" s="82" t="s">
        <v>1529</v>
      </c>
      <c r="B4671" s="82" t="s">
        <v>1529</v>
      </c>
      <c r="C4671" t="s">
        <v>3472</v>
      </c>
      <c r="D4671" s="82" t="s">
        <v>2723</v>
      </c>
      <c r="E4671" t="s">
        <v>3473</v>
      </c>
      <c r="F4671" s="82" t="s">
        <v>2745</v>
      </c>
      <c r="G4671" t="s">
        <v>2310</v>
      </c>
      <c r="H4671" s="82" t="s">
        <v>2746</v>
      </c>
      <c r="I4671" t="s">
        <v>44</v>
      </c>
      <c r="J4671" s="82" t="s">
        <v>45</v>
      </c>
      <c r="K4671" t="s">
        <v>98</v>
      </c>
      <c r="L4671" t="s">
        <v>99</v>
      </c>
      <c r="M4671" s="82" t="s">
        <v>396</v>
      </c>
      <c r="N4671" t="s">
        <v>947</v>
      </c>
      <c r="O4671" s="82" t="s">
        <v>948</v>
      </c>
      <c r="P4671" s="82" t="s">
        <v>2153</v>
      </c>
      <c r="Q4671" s="82" t="s">
        <v>2154</v>
      </c>
      <c r="R4671" t="s">
        <v>131</v>
      </c>
      <c r="S4671" s="83">
        <v>1053.5999999999999</v>
      </c>
      <c r="T4671" s="83">
        <v>614.59999999999991</v>
      </c>
      <c r="U4671" s="83">
        <v>439</v>
      </c>
      <c r="V4671" s="83">
        <v>0</v>
      </c>
      <c r="W4671" s="83">
        <v>0</v>
      </c>
      <c r="X4671" s="83">
        <v>4.7341341008258899</v>
      </c>
      <c r="Y4671">
        <v>0</v>
      </c>
      <c r="Z4671" s="83">
        <v>43.900000000000006</v>
      </c>
      <c r="AA4671" s="83">
        <v>48.634134100825896</v>
      </c>
    </row>
    <row r="4672" spans="1:27" x14ac:dyDescent="0.25">
      <c r="A4672" s="82" t="s">
        <v>1529</v>
      </c>
      <c r="B4672" s="82" t="s">
        <v>1529</v>
      </c>
      <c r="C4672" t="s">
        <v>3472</v>
      </c>
      <c r="D4672" s="82" t="s">
        <v>2723</v>
      </c>
      <c r="E4672" t="s">
        <v>3473</v>
      </c>
      <c r="F4672" s="82" t="s">
        <v>2745</v>
      </c>
      <c r="G4672" t="s">
        <v>2310</v>
      </c>
      <c r="H4672" s="82" t="s">
        <v>2746</v>
      </c>
      <c r="I4672" t="s">
        <v>44</v>
      </c>
      <c r="J4672" s="82" t="s">
        <v>45</v>
      </c>
      <c r="K4672" t="s">
        <v>98</v>
      </c>
      <c r="L4672" t="s">
        <v>99</v>
      </c>
      <c r="M4672" s="82" t="s">
        <v>396</v>
      </c>
      <c r="N4672" t="s">
        <v>947</v>
      </c>
      <c r="O4672" s="82" t="s">
        <v>948</v>
      </c>
      <c r="P4672" s="82" t="s">
        <v>2155</v>
      </c>
      <c r="Q4672" s="82" t="s">
        <v>2156</v>
      </c>
      <c r="R4672" t="s">
        <v>131</v>
      </c>
      <c r="S4672" s="83">
        <v>351.2</v>
      </c>
      <c r="T4672" s="83">
        <v>614.59999999999991</v>
      </c>
      <c r="U4672" s="83">
        <v>-263.39999999999992</v>
      </c>
      <c r="V4672" s="83">
        <v>0</v>
      </c>
      <c r="W4672" s="83">
        <v>0</v>
      </c>
      <c r="X4672" s="83">
        <v>4.7341341008258899</v>
      </c>
      <c r="Y4672">
        <v>0</v>
      </c>
      <c r="Z4672" s="83">
        <v>-26.339999999999996</v>
      </c>
      <c r="AA4672" s="83">
        <v>-21.605865899174105</v>
      </c>
    </row>
    <row r="4673" spans="1:27" x14ac:dyDescent="0.25">
      <c r="A4673" s="82" t="s">
        <v>1529</v>
      </c>
      <c r="B4673" s="82" t="s">
        <v>1529</v>
      </c>
      <c r="C4673" t="s">
        <v>3472</v>
      </c>
      <c r="D4673" s="82" t="s">
        <v>2723</v>
      </c>
      <c r="E4673" t="s">
        <v>3473</v>
      </c>
      <c r="F4673" s="82" t="s">
        <v>2745</v>
      </c>
      <c r="G4673" t="s">
        <v>2310</v>
      </c>
      <c r="H4673" s="82" t="s">
        <v>2746</v>
      </c>
      <c r="I4673" t="s">
        <v>44</v>
      </c>
      <c r="J4673" s="82" t="s">
        <v>45</v>
      </c>
      <c r="K4673" t="s">
        <v>57</v>
      </c>
      <c r="L4673" t="s">
        <v>58</v>
      </c>
      <c r="M4673" s="82" t="s">
        <v>712</v>
      </c>
      <c r="N4673" t="s">
        <v>713</v>
      </c>
      <c r="O4673" s="82" t="s">
        <v>714</v>
      </c>
      <c r="P4673" s="82" t="s">
        <v>808</v>
      </c>
      <c r="Q4673" s="82" t="s">
        <v>809</v>
      </c>
      <c r="R4673" t="s">
        <v>131</v>
      </c>
      <c r="S4673" s="83">
        <v>44</v>
      </c>
      <c r="T4673" s="83">
        <v>0</v>
      </c>
      <c r="U4673" s="83">
        <v>44</v>
      </c>
      <c r="V4673" s="83">
        <v>0</v>
      </c>
      <c r="W4673" s="83">
        <v>0</v>
      </c>
      <c r="X4673" s="83">
        <v>0</v>
      </c>
      <c r="Y4673">
        <v>0</v>
      </c>
      <c r="Z4673" s="83">
        <v>4.4000000000000004</v>
      </c>
      <c r="AA4673" s="83">
        <v>4.4000000000000004</v>
      </c>
    </row>
    <row r="4674" spans="1:27" x14ac:dyDescent="0.25">
      <c r="A4674" s="82" t="s">
        <v>1529</v>
      </c>
      <c r="B4674" s="82" t="s">
        <v>1529</v>
      </c>
      <c r="C4674" t="s">
        <v>3472</v>
      </c>
      <c r="D4674" s="82" t="s">
        <v>2723</v>
      </c>
      <c r="E4674" t="s">
        <v>3473</v>
      </c>
      <c r="F4674" s="82" t="s">
        <v>2745</v>
      </c>
      <c r="G4674" t="s">
        <v>2310</v>
      </c>
      <c r="H4674" s="82" t="s">
        <v>2746</v>
      </c>
      <c r="I4674" t="s">
        <v>44</v>
      </c>
      <c r="J4674" s="82" t="s">
        <v>45</v>
      </c>
      <c r="K4674" t="s">
        <v>57</v>
      </c>
      <c r="L4674" t="s">
        <v>58</v>
      </c>
      <c r="M4674" s="82" t="s">
        <v>712</v>
      </c>
      <c r="N4674" t="s">
        <v>713</v>
      </c>
      <c r="O4674" s="82" t="s">
        <v>714</v>
      </c>
      <c r="P4674" s="82" t="s">
        <v>810</v>
      </c>
      <c r="Q4674" s="82" t="s">
        <v>811</v>
      </c>
      <c r="R4674" t="s">
        <v>131</v>
      </c>
      <c r="S4674" s="83">
        <v>24.720000000000002</v>
      </c>
      <c r="T4674" s="83">
        <v>98</v>
      </c>
      <c r="U4674" s="83">
        <v>-73.28</v>
      </c>
      <c r="V4674" s="83">
        <v>0</v>
      </c>
      <c r="W4674" s="83">
        <v>0</v>
      </c>
      <c r="X4674" s="83">
        <v>0.75487331903829691</v>
      </c>
      <c r="Y4674">
        <v>0</v>
      </c>
      <c r="Z4674" s="83">
        <v>-7.3280000000000003</v>
      </c>
      <c r="AA4674" s="83">
        <v>-6.5731266809617042</v>
      </c>
    </row>
    <row r="4675" spans="1:27" x14ac:dyDescent="0.25">
      <c r="A4675" s="82" t="s">
        <v>1529</v>
      </c>
      <c r="B4675" s="82" t="s">
        <v>1529</v>
      </c>
      <c r="C4675" t="s">
        <v>3472</v>
      </c>
      <c r="D4675" s="82" t="s">
        <v>2723</v>
      </c>
      <c r="E4675" t="s">
        <v>3473</v>
      </c>
      <c r="F4675" s="82" t="s">
        <v>2745</v>
      </c>
      <c r="G4675" t="s">
        <v>2310</v>
      </c>
      <c r="H4675" s="82" t="s">
        <v>2746</v>
      </c>
      <c r="I4675" t="s">
        <v>44</v>
      </c>
      <c r="J4675" s="82" t="s">
        <v>45</v>
      </c>
      <c r="K4675" t="s">
        <v>102</v>
      </c>
      <c r="L4675" t="s">
        <v>103</v>
      </c>
      <c r="M4675" s="82" t="s">
        <v>516</v>
      </c>
      <c r="N4675" t="s">
        <v>867</v>
      </c>
      <c r="O4675" s="82" t="s">
        <v>868</v>
      </c>
      <c r="P4675" s="82" t="s">
        <v>1244</v>
      </c>
      <c r="Q4675" s="82" t="s">
        <v>1245</v>
      </c>
      <c r="R4675" t="s">
        <v>131</v>
      </c>
      <c r="S4675" s="83">
        <v>134.4</v>
      </c>
      <c r="T4675" s="83">
        <v>0</v>
      </c>
      <c r="U4675" s="83">
        <v>134.4</v>
      </c>
      <c r="V4675" s="83">
        <v>0</v>
      </c>
      <c r="W4675" s="83">
        <v>0</v>
      </c>
      <c r="X4675" s="83">
        <v>0</v>
      </c>
      <c r="Y4675">
        <v>0</v>
      </c>
      <c r="Z4675" s="83">
        <v>13.440000000000001</v>
      </c>
      <c r="AA4675" s="83">
        <v>13.440000000000001</v>
      </c>
    </row>
    <row r="4676" spans="1:27" x14ac:dyDescent="0.25">
      <c r="A4676" s="82" t="s">
        <v>1529</v>
      </c>
      <c r="B4676" s="82" t="s">
        <v>1529</v>
      </c>
      <c r="C4676" t="s">
        <v>3472</v>
      </c>
      <c r="D4676" s="82" t="s">
        <v>2723</v>
      </c>
      <c r="E4676" t="s">
        <v>3473</v>
      </c>
      <c r="F4676" s="82" t="s">
        <v>2745</v>
      </c>
      <c r="G4676" t="s">
        <v>2310</v>
      </c>
      <c r="H4676" s="82" t="s">
        <v>2746</v>
      </c>
      <c r="I4676" t="s">
        <v>44</v>
      </c>
      <c r="J4676" s="82" t="s">
        <v>45</v>
      </c>
      <c r="K4676" t="s">
        <v>102</v>
      </c>
      <c r="L4676" t="s">
        <v>103</v>
      </c>
      <c r="M4676" s="82" t="s">
        <v>516</v>
      </c>
      <c r="N4676" t="s">
        <v>517</v>
      </c>
      <c r="O4676" s="82" t="s">
        <v>518</v>
      </c>
      <c r="P4676" s="82" t="s">
        <v>519</v>
      </c>
      <c r="Q4676" s="82" t="s">
        <v>520</v>
      </c>
      <c r="R4676" t="s">
        <v>131</v>
      </c>
      <c r="S4676" s="83">
        <v>315.36</v>
      </c>
      <c r="T4676" s="83">
        <v>360</v>
      </c>
      <c r="U4676" s="83">
        <v>-44.64</v>
      </c>
      <c r="V4676" s="83">
        <v>0</v>
      </c>
      <c r="W4676" s="83">
        <v>0</v>
      </c>
      <c r="X4676" s="83">
        <v>2.773004029120274</v>
      </c>
      <c r="Y4676">
        <v>0</v>
      </c>
      <c r="Z4676" s="83">
        <v>-4.4639999999999986</v>
      </c>
      <c r="AA4676" s="83">
        <v>-1.690995970879726</v>
      </c>
    </row>
    <row r="4677" spans="1:27" x14ac:dyDescent="0.25">
      <c r="A4677" s="82" t="s">
        <v>1529</v>
      </c>
      <c r="B4677" s="82" t="s">
        <v>1529</v>
      </c>
      <c r="C4677" t="s">
        <v>3472</v>
      </c>
      <c r="D4677" s="82" t="s">
        <v>2723</v>
      </c>
      <c r="E4677" t="s">
        <v>3473</v>
      </c>
      <c r="F4677" s="82" t="s">
        <v>2745</v>
      </c>
      <c r="G4677" t="s">
        <v>2310</v>
      </c>
      <c r="H4677" s="82" t="s">
        <v>2746</v>
      </c>
      <c r="I4677" t="s">
        <v>44</v>
      </c>
      <c r="J4677" s="82" t="s">
        <v>45</v>
      </c>
      <c r="K4677" t="s">
        <v>104</v>
      </c>
      <c r="L4677" t="s">
        <v>105</v>
      </c>
      <c r="M4677" s="82" t="s">
        <v>938</v>
      </c>
      <c r="N4677" t="s">
        <v>939</v>
      </c>
      <c r="O4677" s="82" t="s">
        <v>940</v>
      </c>
      <c r="P4677" s="82" t="s">
        <v>980</v>
      </c>
      <c r="Q4677" s="82" t="s">
        <v>981</v>
      </c>
      <c r="R4677" t="s">
        <v>131</v>
      </c>
      <c r="S4677" s="83">
        <v>1784.2200000000003</v>
      </c>
      <c r="T4677" s="83">
        <v>1468.64</v>
      </c>
      <c r="U4677" s="83">
        <v>315.58000000000004</v>
      </c>
      <c r="V4677" s="83">
        <v>0</v>
      </c>
      <c r="W4677" s="83">
        <v>0</v>
      </c>
      <c r="X4677" s="83">
        <v>11.312623992575556</v>
      </c>
      <c r="Y4677">
        <v>0</v>
      </c>
      <c r="Z4677" s="83">
        <v>31.558000000000021</v>
      </c>
      <c r="AA4677" s="83">
        <v>42.870623992575588</v>
      </c>
    </row>
    <row r="4678" spans="1:27" x14ac:dyDescent="0.25">
      <c r="A4678" s="82" t="s">
        <v>1529</v>
      </c>
      <c r="B4678" s="82" t="s">
        <v>1529</v>
      </c>
      <c r="C4678" t="s">
        <v>3472</v>
      </c>
      <c r="D4678" s="82" t="s">
        <v>2723</v>
      </c>
      <c r="E4678" t="s">
        <v>3473</v>
      </c>
      <c r="F4678" s="82" t="s">
        <v>2745</v>
      </c>
      <c r="G4678" t="s">
        <v>2310</v>
      </c>
      <c r="H4678" s="82" t="s">
        <v>2746</v>
      </c>
      <c r="I4678" t="s">
        <v>44</v>
      </c>
      <c r="J4678" s="82" t="s">
        <v>45</v>
      </c>
      <c r="K4678" t="s">
        <v>104</v>
      </c>
      <c r="L4678" t="s">
        <v>105</v>
      </c>
      <c r="M4678" s="82" t="s">
        <v>938</v>
      </c>
      <c r="N4678" t="s">
        <v>939</v>
      </c>
      <c r="O4678" s="82" t="s">
        <v>940</v>
      </c>
      <c r="P4678" s="82" t="s">
        <v>2713</v>
      </c>
      <c r="Q4678" s="82" t="s">
        <v>2714</v>
      </c>
      <c r="R4678" t="s">
        <v>131</v>
      </c>
      <c r="S4678" s="83">
        <v>937.88</v>
      </c>
      <c r="T4678" s="83">
        <v>672.21</v>
      </c>
      <c r="U4678" s="83">
        <v>265.66999999999996</v>
      </c>
      <c r="V4678" s="83">
        <v>0</v>
      </c>
      <c r="W4678" s="83">
        <v>0</v>
      </c>
      <c r="X4678" s="83">
        <v>5.1778917733748324</v>
      </c>
      <c r="Y4678">
        <v>0</v>
      </c>
      <c r="Z4678" s="83">
        <v>26.567</v>
      </c>
      <c r="AA4678" s="83">
        <v>31.744891773374832</v>
      </c>
    </row>
    <row r="4679" spans="1:27" x14ac:dyDescent="0.25">
      <c r="A4679" s="82" t="s">
        <v>1529</v>
      </c>
      <c r="B4679" s="82" t="s">
        <v>1529</v>
      </c>
      <c r="C4679" t="s">
        <v>3472</v>
      </c>
      <c r="D4679" s="82" t="s">
        <v>2723</v>
      </c>
      <c r="E4679" t="s">
        <v>3473</v>
      </c>
      <c r="F4679" s="82" t="s">
        <v>2745</v>
      </c>
      <c r="G4679" t="s">
        <v>2310</v>
      </c>
      <c r="H4679" s="82" t="s">
        <v>2746</v>
      </c>
      <c r="I4679" t="s">
        <v>44</v>
      </c>
      <c r="J4679" s="82" t="s">
        <v>45</v>
      </c>
      <c r="K4679" t="s">
        <v>104</v>
      </c>
      <c r="L4679" t="s">
        <v>105</v>
      </c>
      <c r="M4679" s="82" t="s">
        <v>2392</v>
      </c>
      <c r="N4679" t="s">
        <v>2687</v>
      </c>
      <c r="O4679" s="82" t="s">
        <v>1504</v>
      </c>
      <c r="P4679" s="82" t="s">
        <v>4122</v>
      </c>
      <c r="Q4679" s="82" t="s">
        <v>4123</v>
      </c>
      <c r="R4679" t="s">
        <v>131</v>
      </c>
      <c r="S4679" s="83">
        <v>0</v>
      </c>
      <c r="T4679" s="83">
        <v>2395</v>
      </c>
      <c r="U4679" s="83">
        <v>-2395</v>
      </c>
      <c r="V4679" s="83">
        <v>0</v>
      </c>
      <c r="W4679" s="83">
        <v>0</v>
      </c>
      <c r="X4679" s="83">
        <v>18.448179582619602</v>
      </c>
      <c r="Y4679">
        <v>0</v>
      </c>
      <c r="Z4679" s="83">
        <v>-239.50000000000003</v>
      </c>
      <c r="AA4679" s="83">
        <v>-221.05182041738044</v>
      </c>
    </row>
    <row r="4680" spans="1:27" x14ac:dyDescent="0.25">
      <c r="A4680" s="82" t="s">
        <v>1529</v>
      </c>
      <c r="B4680" s="82" t="s">
        <v>1529</v>
      </c>
      <c r="C4680" t="s">
        <v>3474</v>
      </c>
      <c r="D4680" s="82" t="s">
        <v>3475</v>
      </c>
      <c r="E4680" t="s">
        <v>3476</v>
      </c>
      <c r="F4680" s="82" t="s">
        <v>2745</v>
      </c>
      <c r="G4680" t="s">
        <v>2310</v>
      </c>
      <c r="H4680" s="82" t="s">
        <v>3284</v>
      </c>
      <c r="I4680" t="s">
        <v>68</v>
      </c>
      <c r="J4680" s="82" t="s">
        <v>69</v>
      </c>
      <c r="K4680" t="s">
        <v>70</v>
      </c>
      <c r="L4680" t="s">
        <v>71</v>
      </c>
      <c r="M4680" s="82" t="s">
        <v>124</v>
      </c>
      <c r="N4680" t="s">
        <v>1714</v>
      </c>
      <c r="O4680" s="82" t="s">
        <v>1448</v>
      </c>
      <c r="P4680" s="82" t="s">
        <v>1297</v>
      </c>
      <c r="Q4680" s="82" t="s">
        <v>1298</v>
      </c>
      <c r="R4680" t="s">
        <v>72</v>
      </c>
      <c r="S4680" s="83">
        <v>318.60000000000002</v>
      </c>
      <c r="T4680" s="83">
        <v>170.60000000000002</v>
      </c>
      <c r="U4680" s="83">
        <v>148</v>
      </c>
      <c r="V4680" s="83">
        <v>0</v>
      </c>
      <c r="W4680" s="83">
        <v>0</v>
      </c>
      <c r="X4680" s="83">
        <v>1.3140957982442187</v>
      </c>
      <c r="Y4680">
        <v>0</v>
      </c>
      <c r="Z4680" s="83">
        <v>14.8</v>
      </c>
      <c r="AA4680" s="83">
        <v>16.114095798244222</v>
      </c>
    </row>
    <row r="4681" spans="1:27" x14ac:dyDescent="0.25">
      <c r="A4681" s="82" t="s">
        <v>1529</v>
      </c>
      <c r="B4681" s="82" t="s">
        <v>1529</v>
      </c>
      <c r="C4681" t="s">
        <v>3474</v>
      </c>
      <c r="D4681" s="82" t="s">
        <v>3475</v>
      </c>
      <c r="E4681" t="s">
        <v>3476</v>
      </c>
      <c r="F4681" s="82" t="s">
        <v>2745</v>
      </c>
      <c r="G4681" t="s">
        <v>2310</v>
      </c>
      <c r="H4681" s="82" t="s">
        <v>3284</v>
      </c>
      <c r="I4681" t="s">
        <v>68</v>
      </c>
      <c r="J4681" s="82" t="s">
        <v>69</v>
      </c>
      <c r="K4681" t="s">
        <v>70</v>
      </c>
      <c r="L4681" t="s">
        <v>71</v>
      </c>
      <c r="M4681" s="82" t="s">
        <v>124</v>
      </c>
      <c r="N4681" t="s">
        <v>3706</v>
      </c>
      <c r="O4681" s="82" t="s">
        <v>3707</v>
      </c>
      <c r="P4681" s="82" t="s">
        <v>1305</v>
      </c>
      <c r="Q4681" s="82" t="s">
        <v>918</v>
      </c>
      <c r="R4681" t="s">
        <v>72</v>
      </c>
      <c r="S4681" s="83">
        <v>201.12</v>
      </c>
      <c r="T4681" s="83">
        <v>0</v>
      </c>
      <c r="U4681" s="83">
        <v>201.12</v>
      </c>
      <c r="V4681" s="83">
        <v>0</v>
      </c>
      <c r="W4681" s="83">
        <v>0</v>
      </c>
      <c r="X4681" s="83">
        <v>0</v>
      </c>
      <c r="Y4681">
        <v>0</v>
      </c>
      <c r="Z4681" s="83">
        <v>20.112000000000002</v>
      </c>
      <c r="AA4681" s="83">
        <v>20.112000000000002</v>
      </c>
    </row>
    <row r="4682" spans="1:27" x14ac:dyDescent="0.25">
      <c r="A4682" s="82" t="s">
        <v>1529</v>
      </c>
      <c r="B4682" s="82" t="s">
        <v>1529</v>
      </c>
      <c r="C4682" t="s">
        <v>3474</v>
      </c>
      <c r="D4682" s="82" t="s">
        <v>3475</v>
      </c>
      <c r="E4682" t="s">
        <v>3476</v>
      </c>
      <c r="F4682" s="82" t="s">
        <v>2745</v>
      </c>
      <c r="G4682" t="s">
        <v>2310</v>
      </c>
      <c r="H4682" s="82" t="s">
        <v>3284</v>
      </c>
      <c r="I4682" t="s">
        <v>68</v>
      </c>
      <c r="J4682" s="82" t="s">
        <v>69</v>
      </c>
      <c r="K4682" t="s">
        <v>70</v>
      </c>
      <c r="L4682" t="s">
        <v>71</v>
      </c>
      <c r="M4682" s="82" t="s">
        <v>124</v>
      </c>
      <c r="N4682" t="s">
        <v>3706</v>
      </c>
      <c r="O4682" s="82" t="s">
        <v>3707</v>
      </c>
      <c r="P4682" s="82" t="s">
        <v>1306</v>
      </c>
      <c r="Q4682" s="82" t="s">
        <v>918</v>
      </c>
      <c r="R4682" t="s">
        <v>72</v>
      </c>
      <c r="S4682" s="83">
        <v>201.12</v>
      </c>
      <c r="T4682" s="83">
        <v>14.54</v>
      </c>
      <c r="U4682" s="83">
        <v>186.57999999999998</v>
      </c>
      <c r="V4682" s="83">
        <v>0</v>
      </c>
      <c r="W4682" s="83">
        <v>0</v>
      </c>
      <c r="X4682" s="83">
        <v>0.11199855162057998</v>
      </c>
      <c r="Y4682">
        <v>0</v>
      </c>
      <c r="Z4682" s="83">
        <v>18.658000000000001</v>
      </c>
      <c r="AA4682" s="83">
        <v>18.769998551620585</v>
      </c>
    </row>
    <row r="4683" spans="1:27" x14ac:dyDescent="0.25">
      <c r="A4683" s="82" t="s">
        <v>1529</v>
      </c>
      <c r="B4683" s="82" t="s">
        <v>1529</v>
      </c>
      <c r="C4683" t="s">
        <v>3474</v>
      </c>
      <c r="D4683" s="82" t="s">
        <v>3475</v>
      </c>
      <c r="E4683" t="s">
        <v>3476</v>
      </c>
      <c r="F4683" s="82" t="s">
        <v>2745</v>
      </c>
      <c r="G4683" t="s">
        <v>2310</v>
      </c>
      <c r="H4683" s="82" t="s">
        <v>3284</v>
      </c>
      <c r="I4683" t="s">
        <v>68</v>
      </c>
      <c r="J4683" s="82" t="s">
        <v>69</v>
      </c>
      <c r="K4683" t="s">
        <v>70</v>
      </c>
      <c r="L4683" t="s">
        <v>71</v>
      </c>
      <c r="M4683" s="82" t="s">
        <v>124</v>
      </c>
      <c r="N4683" t="s">
        <v>3706</v>
      </c>
      <c r="O4683" s="82" t="s">
        <v>3707</v>
      </c>
      <c r="P4683" s="82" t="s">
        <v>1307</v>
      </c>
      <c r="Q4683" s="82" t="s">
        <v>918</v>
      </c>
      <c r="R4683" t="s">
        <v>72</v>
      </c>
      <c r="S4683" s="83">
        <v>108.12</v>
      </c>
      <c r="T4683" s="83">
        <v>0</v>
      </c>
      <c r="U4683" s="83">
        <v>108.12</v>
      </c>
      <c r="V4683" s="83">
        <v>0</v>
      </c>
      <c r="W4683" s="83">
        <v>0</v>
      </c>
      <c r="X4683" s="83">
        <v>0</v>
      </c>
      <c r="Y4683">
        <v>0</v>
      </c>
      <c r="Z4683" s="83">
        <v>10.812000000000001</v>
      </c>
      <c r="AA4683" s="83">
        <v>10.812000000000001</v>
      </c>
    </row>
    <row r="4684" spans="1:27" x14ac:dyDescent="0.25">
      <c r="A4684" s="82" t="s">
        <v>1529</v>
      </c>
      <c r="B4684" s="82" t="s">
        <v>1529</v>
      </c>
      <c r="C4684" t="s">
        <v>3474</v>
      </c>
      <c r="D4684" s="82" t="s">
        <v>3475</v>
      </c>
      <c r="E4684" t="s">
        <v>3476</v>
      </c>
      <c r="F4684" s="82" t="s">
        <v>2745</v>
      </c>
      <c r="G4684" t="s">
        <v>2310</v>
      </c>
      <c r="H4684" s="82" t="s">
        <v>3284</v>
      </c>
      <c r="I4684" t="s">
        <v>68</v>
      </c>
      <c r="J4684" s="82" t="s">
        <v>69</v>
      </c>
      <c r="K4684" t="s">
        <v>70</v>
      </c>
      <c r="L4684" t="s">
        <v>71</v>
      </c>
      <c r="M4684" s="82" t="s">
        <v>124</v>
      </c>
      <c r="N4684" t="s">
        <v>3706</v>
      </c>
      <c r="O4684" s="82" t="s">
        <v>3707</v>
      </c>
      <c r="P4684" s="82" t="s">
        <v>1308</v>
      </c>
      <c r="Q4684" s="82" t="s">
        <v>918</v>
      </c>
      <c r="R4684" t="s">
        <v>72</v>
      </c>
      <c r="S4684" s="83">
        <v>181.68</v>
      </c>
      <c r="T4684" s="83">
        <v>0</v>
      </c>
      <c r="U4684" s="83">
        <v>181.68</v>
      </c>
      <c r="V4684" s="83">
        <v>0</v>
      </c>
      <c r="W4684" s="83">
        <v>0</v>
      </c>
      <c r="X4684" s="83">
        <v>0</v>
      </c>
      <c r="Y4684">
        <v>0</v>
      </c>
      <c r="Z4684" s="83">
        <v>18.168000000000003</v>
      </c>
      <c r="AA4684" s="83">
        <v>18.168000000000003</v>
      </c>
    </row>
    <row r="4685" spans="1:27" x14ac:dyDescent="0.25">
      <c r="A4685" s="82" t="s">
        <v>1529</v>
      </c>
      <c r="B4685" s="82" t="s">
        <v>1529</v>
      </c>
      <c r="C4685" t="s">
        <v>3474</v>
      </c>
      <c r="D4685" s="82" t="s">
        <v>3475</v>
      </c>
      <c r="E4685" t="s">
        <v>3476</v>
      </c>
      <c r="F4685" s="82" t="s">
        <v>2745</v>
      </c>
      <c r="G4685" t="s">
        <v>2310</v>
      </c>
      <c r="H4685" s="82" t="s">
        <v>3284</v>
      </c>
      <c r="I4685" t="s">
        <v>68</v>
      </c>
      <c r="J4685" s="82" t="s">
        <v>69</v>
      </c>
      <c r="K4685" t="s">
        <v>70</v>
      </c>
      <c r="L4685" t="s">
        <v>71</v>
      </c>
      <c r="M4685" s="82" t="s">
        <v>124</v>
      </c>
      <c r="N4685" t="s">
        <v>3718</v>
      </c>
      <c r="O4685" s="82" t="s">
        <v>3718</v>
      </c>
      <c r="P4685" s="82" t="s">
        <v>1373</v>
      </c>
      <c r="Q4685" s="82" t="s">
        <v>1374</v>
      </c>
      <c r="R4685" t="s">
        <v>72</v>
      </c>
      <c r="S4685" s="83">
        <v>49.739999999999995</v>
      </c>
      <c r="T4685" s="83">
        <v>9.09</v>
      </c>
      <c r="U4685" s="83">
        <v>40.65</v>
      </c>
      <c r="V4685" s="83">
        <v>0</v>
      </c>
      <c r="W4685" s="83">
        <v>0</v>
      </c>
      <c r="X4685" s="83">
        <v>7.0018351735286907E-2</v>
      </c>
      <c r="Y4685">
        <v>0</v>
      </c>
      <c r="Z4685" s="83">
        <v>4.0650000000000004</v>
      </c>
      <c r="AA4685" s="83">
        <v>4.1350183517352876</v>
      </c>
    </row>
    <row r="4686" spans="1:27" x14ac:dyDescent="0.25">
      <c r="A4686" s="82" t="s">
        <v>1529</v>
      </c>
      <c r="B4686" s="82" t="s">
        <v>1529</v>
      </c>
      <c r="C4686" t="s">
        <v>3474</v>
      </c>
      <c r="D4686" s="82" t="s">
        <v>3475</v>
      </c>
      <c r="E4686" t="s">
        <v>3476</v>
      </c>
      <c r="F4686" s="82" t="s">
        <v>2745</v>
      </c>
      <c r="G4686" t="s">
        <v>2310</v>
      </c>
      <c r="H4686" s="82" t="s">
        <v>3284</v>
      </c>
      <c r="I4686" t="s">
        <v>68</v>
      </c>
      <c r="J4686" s="82" t="s">
        <v>69</v>
      </c>
      <c r="K4686" t="s">
        <v>70</v>
      </c>
      <c r="L4686" t="s">
        <v>71</v>
      </c>
      <c r="M4686" s="82" t="s">
        <v>124</v>
      </c>
      <c r="N4686" t="s">
        <v>3718</v>
      </c>
      <c r="O4686" s="82" t="s">
        <v>3718</v>
      </c>
      <c r="P4686" s="82" t="s">
        <v>125</v>
      </c>
      <c r="Q4686" s="82" t="s">
        <v>126</v>
      </c>
      <c r="R4686" t="s">
        <v>72</v>
      </c>
      <c r="S4686" s="83">
        <v>12.16</v>
      </c>
      <c r="T4686" s="83">
        <v>0</v>
      </c>
      <c r="U4686" s="83">
        <v>12.16</v>
      </c>
      <c r="V4686" s="83">
        <v>0</v>
      </c>
      <c r="W4686" s="83">
        <v>0</v>
      </c>
      <c r="X4686" s="83">
        <v>0</v>
      </c>
      <c r="Y4686">
        <v>0</v>
      </c>
      <c r="Z4686" s="83">
        <v>1.2160000000000002</v>
      </c>
      <c r="AA4686" s="83">
        <v>1.2160000000000002</v>
      </c>
    </row>
    <row r="4687" spans="1:27" x14ac:dyDescent="0.25">
      <c r="A4687" s="82" t="s">
        <v>1529</v>
      </c>
      <c r="B4687" s="82" t="s">
        <v>1529</v>
      </c>
      <c r="C4687" t="s">
        <v>3474</v>
      </c>
      <c r="D4687" s="82" t="s">
        <v>3475</v>
      </c>
      <c r="E4687" t="s">
        <v>3476</v>
      </c>
      <c r="F4687" s="82" t="s">
        <v>2745</v>
      </c>
      <c r="G4687" t="s">
        <v>2310</v>
      </c>
      <c r="H4687" s="82" t="s">
        <v>3284</v>
      </c>
      <c r="I4687" t="s">
        <v>68</v>
      </c>
      <c r="J4687" s="82" t="s">
        <v>69</v>
      </c>
      <c r="K4687" t="s">
        <v>70</v>
      </c>
      <c r="L4687" t="s">
        <v>71</v>
      </c>
      <c r="M4687" s="82" t="s">
        <v>124</v>
      </c>
      <c r="N4687" t="s">
        <v>3718</v>
      </c>
      <c r="O4687" s="82" t="s">
        <v>3718</v>
      </c>
      <c r="P4687" s="82" t="s">
        <v>1370</v>
      </c>
      <c r="Q4687" s="82" t="s">
        <v>1371</v>
      </c>
      <c r="R4687" t="s">
        <v>72</v>
      </c>
      <c r="S4687" s="83">
        <v>8.9700000000000006</v>
      </c>
      <c r="T4687" s="83">
        <v>169.48000000000002</v>
      </c>
      <c r="U4687" s="83">
        <v>-160.51000000000002</v>
      </c>
      <c r="V4687" s="83">
        <v>0</v>
      </c>
      <c r="W4687" s="83">
        <v>0</v>
      </c>
      <c r="X4687" s="83">
        <v>1.3054686745980668</v>
      </c>
      <c r="Y4687">
        <v>0</v>
      </c>
      <c r="Z4687" s="83">
        <v>-16.051000000000002</v>
      </c>
      <c r="AA4687" s="83">
        <v>-14.745531325401936</v>
      </c>
    </row>
    <row r="4688" spans="1:27" x14ac:dyDescent="0.25">
      <c r="A4688" s="82" t="s">
        <v>1529</v>
      </c>
      <c r="B4688" s="82" t="s">
        <v>1529</v>
      </c>
      <c r="C4688" t="s">
        <v>3474</v>
      </c>
      <c r="D4688" s="82" t="s">
        <v>3475</v>
      </c>
      <c r="E4688" t="s">
        <v>3476</v>
      </c>
      <c r="F4688" s="82" t="s">
        <v>2745</v>
      </c>
      <c r="G4688" t="s">
        <v>2310</v>
      </c>
      <c r="H4688" s="82" t="s">
        <v>3284</v>
      </c>
      <c r="I4688" t="s">
        <v>68</v>
      </c>
      <c r="J4688" s="82" t="s">
        <v>69</v>
      </c>
      <c r="K4688" t="s">
        <v>73</v>
      </c>
      <c r="L4688" t="s">
        <v>74</v>
      </c>
      <c r="M4688" s="82" t="s">
        <v>629</v>
      </c>
      <c r="N4688" t="s">
        <v>1399</v>
      </c>
      <c r="O4688" s="82" t="s">
        <v>1399</v>
      </c>
      <c r="P4688" s="82" t="s">
        <v>2016</v>
      </c>
      <c r="Q4688" s="82" t="s">
        <v>1401</v>
      </c>
      <c r="R4688" t="s">
        <v>72</v>
      </c>
      <c r="S4688" s="83">
        <v>0</v>
      </c>
      <c r="T4688" s="83">
        <v>8.4</v>
      </c>
      <c r="U4688" s="83">
        <v>-8.4</v>
      </c>
      <c r="V4688" s="83">
        <v>0</v>
      </c>
      <c r="W4688" s="83">
        <v>0</v>
      </c>
      <c r="X4688" s="83">
        <v>6.4703427346139736E-2</v>
      </c>
      <c r="Y4688">
        <v>0</v>
      </c>
      <c r="Z4688" s="83">
        <v>-0.84000000000000008</v>
      </c>
      <c r="AA4688" s="83">
        <v>-0.77529657265386032</v>
      </c>
    </row>
    <row r="4689" spans="1:27" x14ac:dyDescent="0.25">
      <c r="A4689" s="82" t="s">
        <v>1529</v>
      </c>
      <c r="B4689" s="82" t="s">
        <v>1529</v>
      </c>
      <c r="C4689" t="s">
        <v>3474</v>
      </c>
      <c r="D4689" s="82" t="s">
        <v>3475</v>
      </c>
      <c r="E4689" t="s">
        <v>3476</v>
      </c>
      <c r="F4689" s="82" t="s">
        <v>2745</v>
      </c>
      <c r="G4689" t="s">
        <v>2310</v>
      </c>
      <c r="H4689" s="82" t="s">
        <v>3284</v>
      </c>
      <c r="I4689" t="s">
        <v>44</v>
      </c>
      <c r="J4689" s="82" t="s">
        <v>45</v>
      </c>
      <c r="K4689" t="s">
        <v>46</v>
      </c>
      <c r="L4689" t="s">
        <v>47</v>
      </c>
      <c r="M4689" s="82" t="s">
        <v>506</v>
      </c>
      <c r="N4689" t="s">
        <v>507</v>
      </c>
      <c r="O4689" s="82" t="s">
        <v>508</v>
      </c>
      <c r="P4689" s="82" t="s">
        <v>768</v>
      </c>
      <c r="Q4689" s="82" t="s">
        <v>769</v>
      </c>
      <c r="R4689" t="s">
        <v>131</v>
      </c>
      <c r="S4689" s="83">
        <v>0.21</v>
      </c>
      <c r="T4689" s="83">
        <v>0</v>
      </c>
      <c r="U4689" s="83">
        <v>0.21</v>
      </c>
      <c r="V4689" s="83">
        <v>0</v>
      </c>
      <c r="W4689" s="83">
        <v>0</v>
      </c>
      <c r="X4689" s="83">
        <v>0</v>
      </c>
      <c r="Y4689">
        <v>0</v>
      </c>
      <c r="Z4689" s="83">
        <v>2.1000000000000001E-2</v>
      </c>
      <c r="AA4689" s="83">
        <v>2.1000000000000001E-2</v>
      </c>
    </row>
    <row r="4690" spans="1:27" x14ac:dyDescent="0.25">
      <c r="A4690" s="82" t="s">
        <v>1529</v>
      </c>
      <c r="B4690" s="82" t="s">
        <v>1529</v>
      </c>
      <c r="C4690" t="s">
        <v>3474</v>
      </c>
      <c r="D4690" s="82" t="s">
        <v>3475</v>
      </c>
      <c r="E4690" t="s">
        <v>3476</v>
      </c>
      <c r="F4690" s="82" t="s">
        <v>2745</v>
      </c>
      <c r="G4690" t="s">
        <v>2310</v>
      </c>
      <c r="H4690" s="82" t="s">
        <v>3284</v>
      </c>
      <c r="I4690" t="s">
        <v>44</v>
      </c>
      <c r="J4690" s="82" t="s">
        <v>45</v>
      </c>
      <c r="K4690" t="s">
        <v>46</v>
      </c>
      <c r="L4690" t="s">
        <v>47</v>
      </c>
      <c r="M4690" s="82" t="s">
        <v>506</v>
      </c>
      <c r="N4690" t="s">
        <v>507</v>
      </c>
      <c r="O4690" s="82" t="s">
        <v>508</v>
      </c>
      <c r="P4690" s="82" t="s">
        <v>929</v>
      </c>
      <c r="Q4690" s="82" t="s">
        <v>930</v>
      </c>
      <c r="R4690" t="s">
        <v>131</v>
      </c>
      <c r="S4690" s="83">
        <v>108.8</v>
      </c>
      <c r="T4690" s="83">
        <v>0</v>
      </c>
      <c r="U4690" s="83">
        <v>108.8</v>
      </c>
      <c r="V4690" s="83">
        <v>0</v>
      </c>
      <c r="W4690" s="83">
        <v>0</v>
      </c>
      <c r="X4690" s="83">
        <v>0</v>
      </c>
      <c r="Y4690">
        <v>0</v>
      </c>
      <c r="Z4690" s="83">
        <v>10.88</v>
      </c>
      <c r="AA4690" s="83">
        <v>10.88</v>
      </c>
    </row>
    <row r="4691" spans="1:27" x14ac:dyDescent="0.25">
      <c r="A4691" s="82" t="s">
        <v>1529</v>
      </c>
      <c r="B4691" s="82" t="s">
        <v>1529</v>
      </c>
      <c r="C4691" t="s">
        <v>3474</v>
      </c>
      <c r="D4691" s="82" t="s">
        <v>3475</v>
      </c>
      <c r="E4691" t="s">
        <v>3476</v>
      </c>
      <c r="F4691" s="82" t="s">
        <v>2745</v>
      </c>
      <c r="G4691" t="s">
        <v>2310</v>
      </c>
      <c r="H4691" s="82" t="s">
        <v>3284</v>
      </c>
      <c r="I4691" t="s">
        <v>44</v>
      </c>
      <c r="J4691" s="82" t="s">
        <v>45</v>
      </c>
      <c r="K4691" t="s">
        <v>46</v>
      </c>
      <c r="L4691" t="s">
        <v>47</v>
      </c>
      <c r="M4691" s="82" t="s">
        <v>506</v>
      </c>
      <c r="N4691" t="s">
        <v>507</v>
      </c>
      <c r="O4691" s="82" t="s">
        <v>508</v>
      </c>
      <c r="P4691" s="82" t="s">
        <v>774</v>
      </c>
      <c r="Q4691" s="82" t="s">
        <v>775</v>
      </c>
      <c r="R4691" t="s">
        <v>131</v>
      </c>
      <c r="S4691" s="83">
        <v>0</v>
      </c>
      <c r="T4691" s="83">
        <v>4</v>
      </c>
      <c r="U4691" s="83">
        <v>-4</v>
      </c>
      <c r="V4691" s="83">
        <v>0</v>
      </c>
      <c r="W4691" s="83">
        <v>0</v>
      </c>
      <c r="X4691" s="83">
        <v>3.081115587911416E-2</v>
      </c>
      <c r="Y4691">
        <v>0</v>
      </c>
      <c r="Z4691" s="83">
        <v>-0.4</v>
      </c>
      <c r="AA4691" s="83">
        <v>-0.36918884412088587</v>
      </c>
    </row>
    <row r="4692" spans="1:27" x14ac:dyDescent="0.25">
      <c r="A4692" s="82" t="s">
        <v>1529</v>
      </c>
      <c r="B4692" s="82" t="s">
        <v>1529</v>
      </c>
      <c r="C4692" t="s">
        <v>3474</v>
      </c>
      <c r="D4692" s="82" t="s">
        <v>3475</v>
      </c>
      <c r="E4692" t="s">
        <v>3476</v>
      </c>
      <c r="F4692" s="82" t="s">
        <v>2745</v>
      </c>
      <c r="G4692" t="s">
        <v>2310</v>
      </c>
      <c r="H4692" s="82" t="s">
        <v>3284</v>
      </c>
      <c r="I4692" t="s">
        <v>44</v>
      </c>
      <c r="J4692" s="82" t="s">
        <v>45</v>
      </c>
      <c r="K4692" t="s">
        <v>46</v>
      </c>
      <c r="L4692" t="s">
        <v>47</v>
      </c>
      <c r="M4692" s="82" t="s">
        <v>320</v>
      </c>
      <c r="N4692" t="s">
        <v>800</v>
      </c>
      <c r="O4692" s="82" t="s">
        <v>801</v>
      </c>
      <c r="P4692" s="82" t="s">
        <v>1082</v>
      </c>
      <c r="Q4692" s="82" t="s">
        <v>1083</v>
      </c>
      <c r="R4692" t="s">
        <v>131</v>
      </c>
      <c r="S4692" s="83">
        <v>21.61</v>
      </c>
      <c r="T4692" s="83">
        <v>30</v>
      </c>
      <c r="U4692" s="83">
        <v>-8.39</v>
      </c>
      <c r="V4692" s="83">
        <v>0</v>
      </c>
      <c r="W4692" s="83">
        <v>0</v>
      </c>
      <c r="X4692" s="83">
        <v>0.23108366909335618</v>
      </c>
      <c r="Y4692">
        <v>0</v>
      </c>
      <c r="Z4692" s="83">
        <v>-0.83899999999999997</v>
      </c>
      <c r="AA4692" s="83">
        <v>-0.60791633090664376</v>
      </c>
    </row>
    <row r="4693" spans="1:27" x14ac:dyDescent="0.25">
      <c r="A4693" s="82" t="s">
        <v>1529</v>
      </c>
      <c r="B4693" s="82" t="s">
        <v>1529</v>
      </c>
      <c r="C4693" t="s">
        <v>3474</v>
      </c>
      <c r="D4693" s="82" t="s">
        <v>3475</v>
      </c>
      <c r="E4693" t="s">
        <v>3476</v>
      </c>
      <c r="F4693" s="82" t="s">
        <v>2745</v>
      </c>
      <c r="G4693" t="s">
        <v>2310</v>
      </c>
      <c r="H4693" s="82" t="s">
        <v>3284</v>
      </c>
      <c r="I4693" t="s">
        <v>44</v>
      </c>
      <c r="J4693" s="82" t="s">
        <v>45</v>
      </c>
      <c r="K4693" t="s">
        <v>102</v>
      </c>
      <c r="L4693" t="s">
        <v>103</v>
      </c>
      <c r="M4693" s="82" t="s">
        <v>516</v>
      </c>
      <c r="N4693" t="s">
        <v>867</v>
      </c>
      <c r="O4693" s="82" t="s">
        <v>868</v>
      </c>
      <c r="P4693" s="82" t="s">
        <v>869</v>
      </c>
      <c r="Q4693" s="82" t="s">
        <v>870</v>
      </c>
      <c r="R4693" t="s">
        <v>131</v>
      </c>
      <c r="S4693" s="83">
        <v>2.86</v>
      </c>
      <c r="T4693" s="83">
        <v>7.4200000000000008</v>
      </c>
      <c r="U4693" s="83">
        <v>-4.5600000000000005</v>
      </c>
      <c r="V4693" s="83">
        <v>0</v>
      </c>
      <c r="W4693" s="83">
        <v>0</v>
      </c>
      <c r="X4693" s="83">
        <v>5.7154694155756774E-2</v>
      </c>
      <c r="Y4693">
        <v>0</v>
      </c>
      <c r="Z4693" s="83">
        <v>-0.45600000000000013</v>
      </c>
      <c r="AA4693" s="83">
        <v>-0.39884530584424333</v>
      </c>
    </row>
    <row r="4694" spans="1:27" x14ac:dyDescent="0.25">
      <c r="A4694" s="82" t="s">
        <v>1529</v>
      </c>
      <c r="B4694" s="82" t="s">
        <v>1529</v>
      </c>
      <c r="C4694" t="s">
        <v>3474</v>
      </c>
      <c r="D4694" s="82" t="s">
        <v>3475</v>
      </c>
      <c r="E4694" t="s">
        <v>3476</v>
      </c>
      <c r="F4694" s="82" t="s">
        <v>2745</v>
      </c>
      <c r="G4694" t="s">
        <v>2310</v>
      </c>
      <c r="H4694" s="82" t="s">
        <v>3284</v>
      </c>
      <c r="I4694" t="s">
        <v>44</v>
      </c>
      <c r="J4694" s="82" t="s">
        <v>45</v>
      </c>
      <c r="K4694" t="s">
        <v>102</v>
      </c>
      <c r="L4694" t="s">
        <v>103</v>
      </c>
      <c r="M4694" s="82" t="s">
        <v>516</v>
      </c>
      <c r="N4694" t="s">
        <v>517</v>
      </c>
      <c r="O4694" s="82" t="s">
        <v>518</v>
      </c>
      <c r="P4694" s="82" t="s">
        <v>519</v>
      </c>
      <c r="Q4694" s="82" t="s">
        <v>520</v>
      </c>
      <c r="R4694" t="s">
        <v>131</v>
      </c>
      <c r="S4694" s="83">
        <v>0</v>
      </c>
      <c r="T4694" s="83">
        <v>8</v>
      </c>
      <c r="U4694" s="83">
        <v>-8</v>
      </c>
      <c r="V4694" s="83">
        <v>0</v>
      </c>
      <c r="W4694" s="83">
        <v>0</v>
      </c>
      <c r="X4694" s="83">
        <v>6.1622311758228319E-2</v>
      </c>
      <c r="Y4694">
        <v>0</v>
      </c>
      <c r="Z4694" s="83">
        <v>-0.8</v>
      </c>
      <c r="AA4694" s="83">
        <v>-0.73837768824177175</v>
      </c>
    </row>
    <row r="4695" spans="1:27" x14ac:dyDescent="0.25">
      <c r="A4695" s="82" t="s">
        <v>1529</v>
      </c>
      <c r="B4695" s="82" t="s">
        <v>1529</v>
      </c>
      <c r="C4695" t="s">
        <v>3474</v>
      </c>
      <c r="D4695" s="82" t="s">
        <v>3475</v>
      </c>
      <c r="E4695" t="s">
        <v>3476</v>
      </c>
      <c r="F4695" s="82" t="s">
        <v>2745</v>
      </c>
      <c r="G4695" t="s">
        <v>2310</v>
      </c>
      <c r="H4695" s="82" t="s">
        <v>3284</v>
      </c>
      <c r="I4695" t="s">
        <v>44</v>
      </c>
      <c r="J4695" s="82" t="s">
        <v>45</v>
      </c>
      <c r="K4695" t="s">
        <v>66</v>
      </c>
      <c r="L4695" t="s">
        <v>67</v>
      </c>
      <c r="M4695" s="82" t="s">
        <v>1121</v>
      </c>
      <c r="N4695" t="s">
        <v>1516</v>
      </c>
      <c r="O4695" s="82" t="s">
        <v>2168</v>
      </c>
      <c r="P4695" s="82" t="s">
        <v>2169</v>
      </c>
      <c r="Q4695" s="82" t="s">
        <v>2170</v>
      </c>
      <c r="R4695" t="s">
        <v>131</v>
      </c>
      <c r="S4695" s="83">
        <v>0</v>
      </c>
      <c r="T4695" s="83">
        <v>43.6</v>
      </c>
      <c r="U4695" s="83">
        <v>-43.6</v>
      </c>
      <c r="V4695" s="83">
        <v>0</v>
      </c>
      <c r="W4695" s="83">
        <v>0</v>
      </c>
      <c r="X4695" s="83">
        <v>0.33584159908234434</v>
      </c>
      <c r="Y4695">
        <v>0</v>
      </c>
      <c r="Z4695" s="83">
        <v>-4.3600000000000003</v>
      </c>
      <c r="AA4695" s="83">
        <v>-4.0241584009176563</v>
      </c>
    </row>
    <row r="4696" spans="1:27" x14ac:dyDescent="0.25">
      <c r="A4696" s="82" t="s">
        <v>1529</v>
      </c>
      <c r="B4696" s="82" t="s">
        <v>1529</v>
      </c>
      <c r="C4696" t="s">
        <v>3477</v>
      </c>
      <c r="D4696" s="82" t="s">
        <v>3478</v>
      </c>
      <c r="E4696" t="s">
        <v>3479</v>
      </c>
      <c r="F4696" s="82" t="s">
        <v>2745</v>
      </c>
      <c r="G4696" t="s">
        <v>2310</v>
      </c>
      <c r="H4696" s="82" t="s">
        <v>2746</v>
      </c>
      <c r="I4696" t="s">
        <v>59</v>
      </c>
      <c r="J4696" s="82" t="s">
        <v>127</v>
      </c>
      <c r="K4696" t="s">
        <v>75</v>
      </c>
      <c r="L4696" t="s">
        <v>76</v>
      </c>
      <c r="M4696" s="82" t="s">
        <v>133</v>
      </c>
      <c r="N4696" t="s">
        <v>149</v>
      </c>
      <c r="O4696" s="82" t="s">
        <v>150</v>
      </c>
      <c r="P4696" s="82" t="s">
        <v>376</v>
      </c>
      <c r="Q4696" s="82" t="s">
        <v>377</v>
      </c>
      <c r="R4696" t="s">
        <v>131</v>
      </c>
      <c r="S4696" s="83">
        <v>0</v>
      </c>
      <c r="T4696" s="83">
        <v>74.7</v>
      </c>
      <c r="U4696" s="83">
        <v>-74.7</v>
      </c>
      <c r="V4696" s="83">
        <v>0</v>
      </c>
      <c r="W4696" s="83">
        <v>0</v>
      </c>
      <c r="X4696" s="83">
        <v>0.57539833604245694</v>
      </c>
      <c r="Y4696">
        <v>0</v>
      </c>
      <c r="Z4696" s="83">
        <v>-7.4700000000000006</v>
      </c>
      <c r="AA4696" s="83">
        <v>-6.8946016639575438</v>
      </c>
    </row>
    <row r="4697" spans="1:27" x14ac:dyDescent="0.25">
      <c r="A4697" s="82" t="s">
        <v>1529</v>
      </c>
      <c r="B4697" s="82" t="s">
        <v>1529</v>
      </c>
      <c r="C4697" t="s">
        <v>3477</v>
      </c>
      <c r="D4697" s="82" t="s">
        <v>3478</v>
      </c>
      <c r="E4697" t="s">
        <v>3479</v>
      </c>
      <c r="F4697" s="82" t="s">
        <v>2745</v>
      </c>
      <c r="G4697" t="s">
        <v>2310</v>
      </c>
      <c r="H4697" s="82" t="s">
        <v>2746</v>
      </c>
      <c r="I4697" t="s">
        <v>59</v>
      </c>
      <c r="J4697" s="82" t="s">
        <v>127</v>
      </c>
      <c r="K4697" t="s">
        <v>75</v>
      </c>
      <c r="L4697" t="s">
        <v>76</v>
      </c>
      <c r="M4697" s="82" t="s">
        <v>133</v>
      </c>
      <c r="N4697" t="s">
        <v>149</v>
      </c>
      <c r="O4697" s="82" t="s">
        <v>150</v>
      </c>
      <c r="P4697" s="82" t="s">
        <v>307</v>
      </c>
      <c r="Q4697" s="82" t="s">
        <v>308</v>
      </c>
      <c r="R4697" t="s">
        <v>131</v>
      </c>
      <c r="S4697" s="83">
        <v>27.3</v>
      </c>
      <c r="T4697" s="83">
        <v>54.6</v>
      </c>
      <c r="U4697" s="83">
        <v>-27.3</v>
      </c>
      <c r="V4697" s="83">
        <v>0</v>
      </c>
      <c r="W4697" s="83">
        <v>0</v>
      </c>
      <c r="X4697" s="83">
        <v>0.42057227774990824</v>
      </c>
      <c r="Y4697">
        <v>0</v>
      </c>
      <c r="Z4697" s="83">
        <v>-2.7300000000000004</v>
      </c>
      <c r="AA4697" s="83">
        <v>-2.3094277222500921</v>
      </c>
    </row>
    <row r="4698" spans="1:27" x14ac:dyDescent="0.25">
      <c r="A4698" s="82" t="s">
        <v>1529</v>
      </c>
      <c r="B4698" s="82" t="s">
        <v>1529</v>
      </c>
      <c r="C4698" t="s">
        <v>3477</v>
      </c>
      <c r="D4698" s="82" t="s">
        <v>3478</v>
      </c>
      <c r="E4698" t="s">
        <v>3479</v>
      </c>
      <c r="F4698" s="82" t="s">
        <v>2745</v>
      </c>
      <c r="G4698" t="s">
        <v>2310</v>
      </c>
      <c r="H4698" s="82" t="s">
        <v>2746</v>
      </c>
      <c r="I4698" t="s">
        <v>59</v>
      </c>
      <c r="J4698" s="82" t="s">
        <v>127</v>
      </c>
      <c r="K4698" t="s">
        <v>75</v>
      </c>
      <c r="L4698" t="s">
        <v>76</v>
      </c>
      <c r="M4698" s="82" t="s">
        <v>133</v>
      </c>
      <c r="N4698" t="s">
        <v>149</v>
      </c>
      <c r="O4698" s="82" t="s">
        <v>150</v>
      </c>
      <c r="P4698" s="82" t="s">
        <v>1008</v>
      </c>
      <c r="Q4698" s="82" t="s">
        <v>1009</v>
      </c>
      <c r="R4698" t="s">
        <v>131</v>
      </c>
      <c r="S4698" s="83">
        <v>0</v>
      </c>
      <c r="T4698" s="83">
        <v>98.99</v>
      </c>
      <c r="U4698" s="83">
        <v>-98.99</v>
      </c>
      <c r="V4698" s="83">
        <v>0</v>
      </c>
      <c r="W4698" s="83">
        <v>0</v>
      </c>
      <c r="X4698" s="83">
        <v>0.76249908011837753</v>
      </c>
      <c r="Y4698">
        <v>0</v>
      </c>
      <c r="Z4698" s="83">
        <v>-9.8990000000000009</v>
      </c>
      <c r="AA4698" s="83">
        <v>-9.1365009198816232</v>
      </c>
    </row>
    <row r="4699" spans="1:27" x14ac:dyDescent="0.25">
      <c r="A4699" s="82" t="s">
        <v>1529</v>
      </c>
      <c r="B4699" s="82" t="s">
        <v>1529</v>
      </c>
      <c r="C4699" t="s">
        <v>3477</v>
      </c>
      <c r="D4699" s="82" t="s">
        <v>3478</v>
      </c>
      <c r="E4699" t="s">
        <v>3479</v>
      </c>
      <c r="F4699" s="82" t="s">
        <v>2745</v>
      </c>
      <c r="G4699" t="s">
        <v>2310</v>
      </c>
      <c r="H4699" s="82" t="s">
        <v>2746</v>
      </c>
      <c r="I4699" t="s">
        <v>59</v>
      </c>
      <c r="J4699" s="82" t="s">
        <v>193</v>
      </c>
      <c r="K4699" t="s">
        <v>60</v>
      </c>
      <c r="L4699" t="s">
        <v>61</v>
      </c>
      <c r="M4699" s="82" t="s">
        <v>194</v>
      </c>
      <c r="N4699" t="s">
        <v>656</v>
      </c>
      <c r="O4699" s="82" t="s">
        <v>657</v>
      </c>
      <c r="P4699" s="82" t="s">
        <v>1150</v>
      </c>
      <c r="Q4699" s="82" t="s">
        <v>1151</v>
      </c>
      <c r="R4699" t="s">
        <v>131</v>
      </c>
      <c r="S4699" s="83">
        <v>136.29000000000002</v>
      </c>
      <c r="T4699" s="83">
        <v>50.08</v>
      </c>
      <c r="U4699" s="83">
        <v>86.210000000000022</v>
      </c>
      <c r="V4699" s="83">
        <v>0</v>
      </c>
      <c r="W4699" s="83">
        <v>0</v>
      </c>
      <c r="X4699" s="83">
        <v>0.38575567160650925</v>
      </c>
      <c r="Y4699">
        <v>0</v>
      </c>
      <c r="Z4699" s="83">
        <v>8.6210000000000022</v>
      </c>
      <c r="AA4699" s="83">
        <v>9.0067556716065127</v>
      </c>
    </row>
    <row r="4700" spans="1:27" x14ac:dyDescent="0.25">
      <c r="A4700" s="82" t="s">
        <v>1529</v>
      </c>
      <c r="B4700" s="82" t="s">
        <v>1529</v>
      </c>
      <c r="C4700" t="s">
        <v>3477</v>
      </c>
      <c r="D4700" s="82" t="s">
        <v>3478</v>
      </c>
      <c r="E4700" t="s">
        <v>3479</v>
      </c>
      <c r="F4700" s="82" t="s">
        <v>2745</v>
      </c>
      <c r="G4700" t="s">
        <v>2310</v>
      </c>
      <c r="H4700" s="82" t="s">
        <v>2746</v>
      </c>
      <c r="I4700" t="s">
        <v>59</v>
      </c>
      <c r="J4700" s="82" t="s">
        <v>193</v>
      </c>
      <c r="K4700" t="s">
        <v>60</v>
      </c>
      <c r="L4700" t="s">
        <v>61</v>
      </c>
      <c r="M4700" s="82" t="s">
        <v>194</v>
      </c>
      <c r="N4700" t="s">
        <v>750</v>
      </c>
      <c r="O4700" s="82" t="s">
        <v>751</v>
      </c>
      <c r="P4700" s="82" t="s">
        <v>892</v>
      </c>
      <c r="Q4700" s="82" t="s">
        <v>893</v>
      </c>
      <c r="R4700" t="s">
        <v>131</v>
      </c>
      <c r="S4700" s="83">
        <v>92.2</v>
      </c>
      <c r="T4700" s="83">
        <v>100.8</v>
      </c>
      <c r="U4700" s="83">
        <v>-8.5999999999999943</v>
      </c>
      <c r="V4700" s="83">
        <v>0</v>
      </c>
      <c r="W4700" s="83">
        <v>0</v>
      </c>
      <c r="X4700" s="83">
        <v>0.77644112815367683</v>
      </c>
      <c r="Y4700">
        <v>0</v>
      </c>
      <c r="Z4700" s="83">
        <v>-0.85999999999999943</v>
      </c>
      <c r="AA4700" s="83">
        <v>-8.3558871846323157E-2</v>
      </c>
    </row>
    <row r="4701" spans="1:27" x14ac:dyDescent="0.25">
      <c r="A4701" s="82" t="s">
        <v>1529</v>
      </c>
      <c r="B4701" s="82" t="s">
        <v>1529</v>
      </c>
      <c r="C4701" t="s">
        <v>3477</v>
      </c>
      <c r="D4701" s="82" t="s">
        <v>3478</v>
      </c>
      <c r="E4701" t="s">
        <v>3479</v>
      </c>
      <c r="F4701" s="82" t="s">
        <v>2745</v>
      </c>
      <c r="G4701" t="s">
        <v>2310</v>
      </c>
      <c r="H4701" s="82" t="s">
        <v>2746</v>
      </c>
      <c r="I4701" t="s">
        <v>59</v>
      </c>
      <c r="J4701" s="82" t="s">
        <v>193</v>
      </c>
      <c r="K4701" t="s">
        <v>60</v>
      </c>
      <c r="L4701" t="s">
        <v>61</v>
      </c>
      <c r="M4701" s="82" t="s">
        <v>194</v>
      </c>
      <c r="N4701" t="s">
        <v>311</v>
      </c>
      <c r="O4701" s="82" t="s">
        <v>894</v>
      </c>
      <c r="P4701" s="82" t="s">
        <v>1021</v>
      </c>
      <c r="Q4701" s="82" t="s">
        <v>1022</v>
      </c>
      <c r="R4701" t="s">
        <v>131</v>
      </c>
      <c r="S4701" s="83">
        <v>240.8</v>
      </c>
      <c r="T4701" s="83">
        <v>347.4</v>
      </c>
      <c r="U4701" s="83">
        <v>-106.59999999999997</v>
      </c>
      <c r="V4701" s="83">
        <v>0</v>
      </c>
      <c r="W4701" s="83">
        <v>0</v>
      </c>
      <c r="X4701" s="83">
        <v>2.6759488881010647</v>
      </c>
      <c r="Y4701">
        <v>0</v>
      </c>
      <c r="Z4701" s="83">
        <v>-10.66</v>
      </c>
      <c r="AA4701" s="83">
        <v>-7.9840511118989319</v>
      </c>
    </row>
    <row r="4702" spans="1:27" x14ac:dyDescent="0.25">
      <c r="A4702" s="82" t="s">
        <v>1529</v>
      </c>
      <c r="B4702" s="82" t="s">
        <v>1529</v>
      </c>
      <c r="C4702" t="s">
        <v>3477</v>
      </c>
      <c r="D4702" s="82" t="s">
        <v>3478</v>
      </c>
      <c r="E4702" t="s">
        <v>3479</v>
      </c>
      <c r="F4702" s="82" t="s">
        <v>2745</v>
      </c>
      <c r="G4702" t="s">
        <v>2310</v>
      </c>
      <c r="H4702" s="82" t="s">
        <v>2746</v>
      </c>
      <c r="I4702" t="s">
        <v>59</v>
      </c>
      <c r="J4702" s="82" t="s">
        <v>193</v>
      </c>
      <c r="K4702" t="s">
        <v>60</v>
      </c>
      <c r="L4702" t="s">
        <v>61</v>
      </c>
      <c r="M4702" s="82" t="s">
        <v>194</v>
      </c>
      <c r="N4702" t="s">
        <v>311</v>
      </c>
      <c r="O4702" s="82" t="s">
        <v>312</v>
      </c>
      <c r="P4702" s="82" t="s">
        <v>313</v>
      </c>
      <c r="Q4702" s="82" t="s">
        <v>314</v>
      </c>
      <c r="R4702" t="s">
        <v>131</v>
      </c>
      <c r="S4702" s="83">
        <v>0</v>
      </c>
      <c r="T4702" s="83">
        <v>366.4</v>
      </c>
      <c r="U4702" s="83">
        <v>-366.4</v>
      </c>
      <c r="V4702" s="83">
        <v>0</v>
      </c>
      <c r="W4702" s="83">
        <v>0</v>
      </c>
      <c r="X4702" s="83">
        <v>2.822301878526857</v>
      </c>
      <c r="Y4702">
        <v>0</v>
      </c>
      <c r="Z4702" s="83">
        <v>-36.64</v>
      </c>
      <c r="AA4702" s="83">
        <v>-33.817698121473143</v>
      </c>
    </row>
    <row r="4703" spans="1:27" x14ac:dyDescent="0.25">
      <c r="A4703" s="82" t="s">
        <v>1529</v>
      </c>
      <c r="B4703" s="82" t="s">
        <v>1529</v>
      </c>
      <c r="C4703" t="s">
        <v>3477</v>
      </c>
      <c r="D4703" s="82" t="s">
        <v>3478</v>
      </c>
      <c r="E4703" t="s">
        <v>3479</v>
      </c>
      <c r="F4703" s="82" t="s">
        <v>2745</v>
      </c>
      <c r="G4703" t="s">
        <v>2310</v>
      </c>
      <c r="H4703" s="82" t="s">
        <v>2746</v>
      </c>
      <c r="I4703" t="s">
        <v>59</v>
      </c>
      <c r="J4703" s="82" t="s">
        <v>193</v>
      </c>
      <c r="K4703" t="s">
        <v>62</v>
      </c>
      <c r="L4703" t="s">
        <v>63</v>
      </c>
      <c r="M4703" s="82" t="s">
        <v>660</v>
      </c>
      <c r="N4703" t="s">
        <v>661</v>
      </c>
      <c r="O4703" s="82" t="s">
        <v>662</v>
      </c>
      <c r="P4703" s="82" t="s">
        <v>663</v>
      </c>
      <c r="Q4703" s="82" t="s">
        <v>664</v>
      </c>
      <c r="R4703" t="s">
        <v>131</v>
      </c>
      <c r="S4703" s="83">
        <v>0</v>
      </c>
      <c r="T4703" s="83">
        <v>836.1</v>
      </c>
      <c r="U4703" s="83">
        <v>-836.1</v>
      </c>
      <c r="V4703" s="83">
        <v>0</v>
      </c>
      <c r="W4703" s="83">
        <v>0</v>
      </c>
      <c r="X4703" s="83">
        <v>6.4403018576318374</v>
      </c>
      <c r="Y4703">
        <v>0</v>
      </c>
      <c r="Z4703" s="83">
        <v>-83.610000000000014</v>
      </c>
      <c r="AA4703" s="83">
        <v>-77.169698142368176</v>
      </c>
    </row>
    <row r="4704" spans="1:27" x14ac:dyDescent="0.25">
      <c r="A4704" s="82" t="s">
        <v>1529</v>
      </c>
      <c r="B4704" s="82" t="s">
        <v>1529</v>
      </c>
      <c r="C4704" t="s">
        <v>3477</v>
      </c>
      <c r="D4704" s="82" t="s">
        <v>3478</v>
      </c>
      <c r="E4704" t="s">
        <v>3479</v>
      </c>
      <c r="F4704" s="82" t="s">
        <v>2745</v>
      </c>
      <c r="G4704" t="s">
        <v>2310</v>
      </c>
      <c r="H4704" s="82" t="s">
        <v>2746</v>
      </c>
      <c r="I4704" t="s">
        <v>59</v>
      </c>
      <c r="J4704" s="82" t="s">
        <v>193</v>
      </c>
      <c r="K4704" t="s">
        <v>64</v>
      </c>
      <c r="L4704" t="s">
        <v>65</v>
      </c>
      <c r="M4704" s="82" t="s">
        <v>499</v>
      </c>
      <c r="N4704" t="s">
        <v>500</v>
      </c>
      <c r="O4704" s="82" t="s">
        <v>501</v>
      </c>
      <c r="P4704" s="82" t="s">
        <v>2650</v>
      </c>
      <c r="Q4704" s="82" t="s">
        <v>2651</v>
      </c>
      <c r="R4704" t="s">
        <v>131</v>
      </c>
      <c r="S4704" s="83">
        <v>29.5</v>
      </c>
      <c r="T4704" s="83">
        <v>0</v>
      </c>
      <c r="U4704" s="83">
        <v>29.5</v>
      </c>
      <c r="V4704" s="83">
        <v>0</v>
      </c>
      <c r="W4704" s="83">
        <v>0</v>
      </c>
      <c r="X4704" s="83">
        <v>0</v>
      </c>
      <c r="Y4704">
        <v>0</v>
      </c>
      <c r="Z4704" s="83">
        <v>2.95</v>
      </c>
      <c r="AA4704" s="83">
        <v>2.95</v>
      </c>
    </row>
    <row r="4705" spans="1:27" x14ac:dyDescent="0.25">
      <c r="A4705" s="82" t="s">
        <v>1529</v>
      </c>
      <c r="B4705" s="82" t="s">
        <v>1529</v>
      </c>
      <c r="C4705" t="s">
        <v>3477</v>
      </c>
      <c r="D4705" s="82" t="s">
        <v>3478</v>
      </c>
      <c r="E4705" t="s">
        <v>3479</v>
      </c>
      <c r="F4705" s="82" t="s">
        <v>2745</v>
      </c>
      <c r="G4705" t="s">
        <v>2310</v>
      </c>
      <c r="H4705" s="82" t="s">
        <v>2746</v>
      </c>
      <c r="I4705" t="s">
        <v>59</v>
      </c>
      <c r="J4705" s="82" t="s">
        <v>193</v>
      </c>
      <c r="K4705" t="s">
        <v>64</v>
      </c>
      <c r="L4705" t="s">
        <v>65</v>
      </c>
      <c r="M4705" s="82" t="s">
        <v>499</v>
      </c>
      <c r="N4705" t="s">
        <v>500</v>
      </c>
      <c r="O4705" s="82" t="s">
        <v>501</v>
      </c>
      <c r="P4705" s="82" t="s">
        <v>2765</v>
      </c>
      <c r="Q4705" s="82" t="s">
        <v>2766</v>
      </c>
      <c r="R4705" t="s">
        <v>131</v>
      </c>
      <c r="S4705" s="83">
        <v>3.22</v>
      </c>
      <c r="T4705" s="83">
        <v>0</v>
      </c>
      <c r="U4705" s="83">
        <v>3.22</v>
      </c>
      <c r="V4705" s="83">
        <v>0</v>
      </c>
      <c r="W4705" s="83">
        <v>0</v>
      </c>
      <c r="X4705" s="83">
        <v>0</v>
      </c>
      <c r="Y4705">
        <v>0</v>
      </c>
      <c r="Z4705" s="83">
        <v>0.32200000000000006</v>
      </c>
      <c r="AA4705" s="83">
        <v>0.32200000000000006</v>
      </c>
    </row>
    <row r="4706" spans="1:27" x14ac:dyDescent="0.25">
      <c r="A4706" s="82" t="s">
        <v>1529</v>
      </c>
      <c r="B4706" s="82" t="s">
        <v>1529</v>
      </c>
      <c r="C4706" t="s">
        <v>3477</v>
      </c>
      <c r="D4706" s="82" t="s">
        <v>3478</v>
      </c>
      <c r="E4706" t="s">
        <v>3479</v>
      </c>
      <c r="F4706" s="82" t="s">
        <v>2745</v>
      </c>
      <c r="G4706" t="s">
        <v>2310</v>
      </c>
      <c r="H4706" s="82" t="s">
        <v>2746</v>
      </c>
      <c r="I4706" t="s">
        <v>59</v>
      </c>
      <c r="J4706" s="82" t="s">
        <v>193</v>
      </c>
      <c r="K4706" t="s">
        <v>64</v>
      </c>
      <c r="L4706" t="s">
        <v>65</v>
      </c>
      <c r="M4706" s="82" t="s">
        <v>499</v>
      </c>
      <c r="N4706" t="s">
        <v>500</v>
      </c>
      <c r="O4706" s="82" t="s">
        <v>501</v>
      </c>
      <c r="P4706" s="82" t="s">
        <v>1524</v>
      </c>
      <c r="Q4706" s="82" t="s">
        <v>3686</v>
      </c>
      <c r="R4706" t="s">
        <v>131</v>
      </c>
      <c r="S4706" s="83">
        <v>10.039999999999999</v>
      </c>
      <c r="T4706" s="83">
        <v>0</v>
      </c>
      <c r="U4706" s="83">
        <v>10.039999999999999</v>
      </c>
      <c r="V4706" s="83">
        <v>0</v>
      </c>
      <c r="W4706" s="83">
        <v>0</v>
      </c>
      <c r="X4706" s="83">
        <v>0</v>
      </c>
      <c r="Y4706">
        <v>0</v>
      </c>
      <c r="Z4706" s="83">
        <v>1.004</v>
      </c>
      <c r="AA4706" s="83">
        <v>1.004</v>
      </c>
    </row>
    <row r="4707" spans="1:27" x14ac:dyDescent="0.25">
      <c r="A4707" s="82" t="s">
        <v>1529</v>
      </c>
      <c r="B4707" s="82" t="s">
        <v>1529</v>
      </c>
      <c r="C4707" t="s">
        <v>3477</v>
      </c>
      <c r="D4707" s="82" t="s">
        <v>3478</v>
      </c>
      <c r="E4707" t="s">
        <v>3479</v>
      </c>
      <c r="F4707" s="82" t="s">
        <v>2745</v>
      </c>
      <c r="G4707" t="s">
        <v>2310</v>
      </c>
      <c r="H4707" s="82" t="s">
        <v>2746</v>
      </c>
      <c r="I4707" t="s">
        <v>59</v>
      </c>
      <c r="J4707" s="82" t="s">
        <v>193</v>
      </c>
      <c r="K4707" t="s">
        <v>64</v>
      </c>
      <c r="L4707" t="s">
        <v>65</v>
      </c>
      <c r="M4707" s="82" t="s">
        <v>499</v>
      </c>
      <c r="N4707" t="s">
        <v>1420</v>
      </c>
      <c r="O4707" s="82" t="s">
        <v>1421</v>
      </c>
      <c r="P4707" s="82" t="s">
        <v>1422</v>
      </c>
      <c r="Q4707" s="82" t="s">
        <v>1423</v>
      </c>
      <c r="R4707" t="s">
        <v>131</v>
      </c>
      <c r="S4707" s="83">
        <v>30.25</v>
      </c>
      <c r="T4707" s="83">
        <v>30.55</v>
      </c>
      <c r="U4707" s="83">
        <v>-0.30000000000000071</v>
      </c>
      <c r="V4707" s="83">
        <v>0</v>
      </c>
      <c r="W4707" s="83">
        <v>0</v>
      </c>
      <c r="X4707" s="83">
        <v>0.2353202030267344</v>
      </c>
      <c r="Y4707">
        <v>0</v>
      </c>
      <c r="Z4707" s="83">
        <v>-2.9999999999999805E-2</v>
      </c>
      <c r="AA4707" s="83">
        <v>0.20532020302673448</v>
      </c>
    </row>
    <row r="4708" spans="1:27" x14ac:dyDescent="0.25">
      <c r="A4708" s="82" t="s">
        <v>1529</v>
      </c>
      <c r="B4708" s="82" t="s">
        <v>1529</v>
      </c>
      <c r="C4708" t="s">
        <v>3480</v>
      </c>
      <c r="D4708" s="82" t="s">
        <v>2723</v>
      </c>
      <c r="E4708" t="s">
        <v>3481</v>
      </c>
      <c r="F4708" s="82" t="s">
        <v>2745</v>
      </c>
      <c r="G4708" t="s">
        <v>2310</v>
      </c>
      <c r="H4708" s="82" t="s">
        <v>3007</v>
      </c>
      <c r="I4708" t="s">
        <v>59</v>
      </c>
      <c r="J4708" s="82" t="s">
        <v>127</v>
      </c>
      <c r="K4708" t="s">
        <v>75</v>
      </c>
      <c r="L4708" t="s">
        <v>76</v>
      </c>
      <c r="M4708" s="82" t="s">
        <v>133</v>
      </c>
      <c r="N4708" t="s">
        <v>149</v>
      </c>
      <c r="O4708" s="82" t="s">
        <v>150</v>
      </c>
      <c r="P4708" s="82" t="s">
        <v>376</v>
      </c>
      <c r="Q4708" s="82" t="s">
        <v>377</v>
      </c>
      <c r="R4708" t="s">
        <v>131</v>
      </c>
      <c r="S4708" s="83">
        <v>754.5</v>
      </c>
      <c r="T4708" s="83">
        <v>520.5</v>
      </c>
      <c r="U4708" s="83">
        <v>234.00000000000003</v>
      </c>
      <c r="V4708" s="83">
        <v>0</v>
      </c>
      <c r="W4708" s="83">
        <v>0</v>
      </c>
      <c r="X4708" s="83">
        <v>4.0093016587697301</v>
      </c>
      <c r="Y4708">
        <v>0</v>
      </c>
      <c r="Z4708" s="83">
        <v>23.400000000000002</v>
      </c>
      <c r="AA4708" s="83">
        <v>27.409301658769731</v>
      </c>
    </row>
    <row r="4709" spans="1:27" x14ac:dyDescent="0.25">
      <c r="A4709" s="82" t="s">
        <v>1529</v>
      </c>
      <c r="B4709" s="82" t="s">
        <v>1529</v>
      </c>
      <c r="C4709" t="s">
        <v>3480</v>
      </c>
      <c r="D4709" s="82" t="s">
        <v>2723</v>
      </c>
      <c r="E4709" t="s">
        <v>3481</v>
      </c>
      <c r="F4709" s="82" t="s">
        <v>2745</v>
      </c>
      <c r="G4709" t="s">
        <v>2310</v>
      </c>
      <c r="H4709" s="82" t="s">
        <v>3007</v>
      </c>
      <c r="I4709" t="s">
        <v>59</v>
      </c>
      <c r="J4709" s="82" t="s">
        <v>127</v>
      </c>
      <c r="K4709" t="s">
        <v>75</v>
      </c>
      <c r="L4709" t="s">
        <v>76</v>
      </c>
      <c r="M4709" s="82" t="s">
        <v>133</v>
      </c>
      <c r="N4709" t="s">
        <v>149</v>
      </c>
      <c r="O4709" s="82" t="s">
        <v>150</v>
      </c>
      <c r="P4709" s="82" t="s">
        <v>1004</v>
      </c>
      <c r="Q4709" s="82" t="s">
        <v>1005</v>
      </c>
      <c r="R4709" t="s">
        <v>131</v>
      </c>
      <c r="S4709" s="83">
        <v>123.6</v>
      </c>
      <c r="T4709" s="83">
        <v>49.44</v>
      </c>
      <c r="U4709" s="83">
        <v>74.16</v>
      </c>
      <c r="V4709" s="83">
        <v>0</v>
      </c>
      <c r="W4709" s="83">
        <v>0</v>
      </c>
      <c r="X4709" s="83">
        <v>0.38082588666585099</v>
      </c>
      <c r="Y4709">
        <v>0</v>
      </c>
      <c r="Z4709" s="83">
        <v>7.4159999999999995</v>
      </c>
      <c r="AA4709" s="83">
        <v>7.7968258866658502</v>
      </c>
    </row>
    <row r="4710" spans="1:27" x14ac:dyDescent="0.25">
      <c r="A4710" s="82" t="s">
        <v>1529</v>
      </c>
      <c r="B4710" s="82" t="s">
        <v>1529</v>
      </c>
      <c r="C4710" t="s">
        <v>3480</v>
      </c>
      <c r="D4710" s="82" t="s">
        <v>2723</v>
      </c>
      <c r="E4710" t="s">
        <v>3481</v>
      </c>
      <c r="F4710" s="82" t="s">
        <v>2745</v>
      </c>
      <c r="G4710" t="s">
        <v>2310</v>
      </c>
      <c r="H4710" s="82" t="s">
        <v>3007</v>
      </c>
      <c r="I4710" t="s">
        <v>59</v>
      </c>
      <c r="J4710" s="82" t="s">
        <v>127</v>
      </c>
      <c r="K4710" t="s">
        <v>75</v>
      </c>
      <c r="L4710" t="s">
        <v>76</v>
      </c>
      <c r="M4710" s="82" t="s">
        <v>133</v>
      </c>
      <c r="N4710" t="s">
        <v>149</v>
      </c>
      <c r="O4710" s="82" t="s">
        <v>150</v>
      </c>
      <c r="P4710" s="82" t="s">
        <v>307</v>
      </c>
      <c r="Q4710" s="82" t="s">
        <v>308</v>
      </c>
      <c r="R4710" t="s">
        <v>131</v>
      </c>
      <c r="S4710" s="83">
        <v>164.62</v>
      </c>
      <c r="T4710" s="83">
        <v>136.5</v>
      </c>
      <c r="U4710" s="83">
        <v>28.12</v>
      </c>
      <c r="V4710" s="83">
        <v>0</v>
      </c>
      <c r="W4710" s="83">
        <v>0</v>
      </c>
      <c r="X4710" s="83">
        <v>1.0514306943747707</v>
      </c>
      <c r="Y4710">
        <v>0</v>
      </c>
      <c r="Z4710" s="83">
        <v>2.8120000000000003</v>
      </c>
      <c r="AA4710" s="83">
        <v>3.8634306943747712</v>
      </c>
    </row>
    <row r="4711" spans="1:27" x14ac:dyDescent="0.25">
      <c r="A4711" s="82" t="s">
        <v>1529</v>
      </c>
      <c r="B4711" s="82" t="s">
        <v>1529</v>
      </c>
      <c r="C4711" t="s">
        <v>3480</v>
      </c>
      <c r="D4711" s="82" t="s">
        <v>2723</v>
      </c>
      <c r="E4711" t="s">
        <v>3481</v>
      </c>
      <c r="F4711" s="82" t="s">
        <v>2745</v>
      </c>
      <c r="G4711" t="s">
        <v>2310</v>
      </c>
      <c r="H4711" s="82" t="s">
        <v>3007</v>
      </c>
      <c r="I4711" t="s">
        <v>59</v>
      </c>
      <c r="J4711" s="82" t="s">
        <v>127</v>
      </c>
      <c r="K4711" t="s">
        <v>75</v>
      </c>
      <c r="L4711" t="s">
        <v>76</v>
      </c>
      <c r="M4711" s="82" t="s">
        <v>648</v>
      </c>
      <c r="N4711" t="s">
        <v>649</v>
      </c>
      <c r="O4711" s="82" t="s">
        <v>650</v>
      </c>
      <c r="P4711" s="82" t="s">
        <v>651</v>
      </c>
      <c r="Q4711" s="82" t="s">
        <v>652</v>
      </c>
      <c r="R4711" t="s">
        <v>131</v>
      </c>
      <c r="S4711" s="83">
        <v>18.48</v>
      </c>
      <c r="T4711" s="83">
        <v>27.82</v>
      </c>
      <c r="U4711" s="83">
        <v>-9.34</v>
      </c>
      <c r="V4711" s="83">
        <v>0</v>
      </c>
      <c r="W4711" s="83">
        <v>0</v>
      </c>
      <c r="X4711" s="83">
        <v>0.21429158913923899</v>
      </c>
      <c r="Y4711">
        <v>0</v>
      </c>
      <c r="Z4711" s="83">
        <v>-0.93399999999999994</v>
      </c>
      <c r="AA4711" s="83">
        <v>-0.71970841086076098</v>
      </c>
    </row>
    <row r="4712" spans="1:27" x14ac:dyDescent="0.25">
      <c r="A4712" s="82" t="s">
        <v>1529</v>
      </c>
      <c r="B4712" s="82" t="s">
        <v>1529</v>
      </c>
      <c r="C4712" t="s">
        <v>3480</v>
      </c>
      <c r="D4712" s="82" t="s">
        <v>2723</v>
      </c>
      <c r="E4712" t="s">
        <v>3481</v>
      </c>
      <c r="F4712" s="82" t="s">
        <v>2745</v>
      </c>
      <c r="G4712" t="s">
        <v>2310</v>
      </c>
      <c r="H4712" s="82" t="s">
        <v>3007</v>
      </c>
      <c r="I4712" t="s">
        <v>59</v>
      </c>
      <c r="J4712" s="82" t="s">
        <v>193</v>
      </c>
      <c r="K4712" t="s">
        <v>60</v>
      </c>
      <c r="L4712" t="s">
        <v>61</v>
      </c>
      <c r="M4712" s="82" t="s">
        <v>194</v>
      </c>
      <c r="N4712" t="s">
        <v>656</v>
      </c>
      <c r="O4712" s="82" t="s">
        <v>657</v>
      </c>
      <c r="P4712" s="82" t="s">
        <v>1019</v>
      </c>
      <c r="Q4712" s="82" t="s">
        <v>1020</v>
      </c>
      <c r="R4712" t="s">
        <v>131</v>
      </c>
      <c r="S4712" s="83">
        <v>93.84</v>
      </c>
      <c r="T4712" s="83">
        <v>106.56</v>
      </c>
      <c r="U4712" s="83">
        <v>-12.719999999999999</v>
      </c>
      <c r="V4712" s="83">
        <v>0</v>
      </c>
      <c r="W4712" s="83">
        <v>0</v>
      </c>
      <c r="X4712" s="83">
        <v>0.82080919261960128</v>
      </c>
      <c r="Y4712">
        <v>0</v>
      </c>
      <c r="Z4712" s="83">
        <v>-1.2720000000000002</v>
      </c>
      <c r="AA4712" s="83">
        <v>-0.45119080738039941</v>
      </c>
    </row>
    <row r="4713" spans="1:27" x14ac:dyDescent="0.25">
      <c r="A4713" s="82" t="s">
        <v>1529</v>
      </c>
      <c r="B4713" s="82" t="s">
        <v>1529</v>
      </c>
      <c r="C4713" t="s">
        <v>3480</v>
      </c>
      <c r="D4713" s="82" t="s">
        <v>2723</v>
      </c>
      <c r="E4713" t="s">
        <v>3481</v>
      </c>
      <c r="F4713" s="82" t="s">
        <v>2745</v>
      </c>
      <c r="G4713" t="s">
        <v>2310</v>
      </c>
      <c r="H4713" s="82" t="s">
        <v>3007</v>
      </c>
      <c r="I4713" t="s">
        <v>59</v>
      </c>
      <c r="J4713" s="82" t="s">
        <v>193</v>
      </c>
      <c r="K4713" t="s">
        <v>60</v>
      </c>
      <c r="L4713" t="s">
        <v>61</v>
      </c>
      <c r="M4713" s="82" t="s">
        <v>194</v>
      </c>
      <c r="N4713" t="s">
        <v>750</v>
      </c>
      <c r="O4713" s="82" t="s">
        <v>751</v>
      </c>
      <c r="P4713" s="82" t="s">
        <v>1152</v>
      </c>
      <c r="Q4713" s="82" t="s">
        <v>1153</v>
      </c>
      <c r="R4713" t="s">
        <v>131</v>
      </c>
      <c r="S4713" s="83">
        <v>766.12</v>
      </c>
      <c r="T4713" s="83">
        <v>686.84999999999991</v>
      </c>
      <c r="U4713" s="83">
        <v>79.270000000000095</v>
      </c>
      <c r="V4713" s="83">
        <v>0</v>
      </c>
      <c r="W4713" s="83">
        <v>0</v>
      </c>
      <c r="X4713" s="83">
        <v>5.2906606038923893</v>
      </c>
      <c r="Y4713">
        <v>0</v>
      </c>
      <c r="Z4713" s="83">
        <v>7.9270000000000209</v>
      </c>
      <c r="AA4713" s="83">
        <v>13.217660603892412</v>
      </c>
    </row>
    <row r="4714" spans="1:27" x14ac:dyDescent="0.25">
      <c r="A4714" s="82" t="s">
        <v>1529</v>
      </c>
      <c r="B4714" s="82" t="s">
        <v>1529</v>
      </c>
      <c r="C4714" t="s">
        <v>3480</v>
      </c>
      <c r="D4714" s="82" t="s">
        <v>2723</v>
      </c>
      <c r="E4714" t="s">
        <v>3481</v>
      </c>
      <c r="F4714" s="82" t="s">
        <v>2745</v>
      </c>
      <c r="G4714" t="s">
        <v>2310</v>
      </c>
      <c r="H4714" s="82" t="s">
        <v>3007</v>
      </c>
      <c r="I4714" t="s">
        <v>59</v>
      </c>
      <c r="J4714" s="82" t="s">
        <v>193</v>
      </c>
      <c r="K4714" t="s">
        <v>60</v>
      </c>
      <c r="L4714" t="s">
        <v>61</v>
      </c>
      <c r="M4714" s="82" t="s">
        <v>194</v>
      </c>
      <c r="N4714" t="s">
        <v>750</v>
      </c>
      <c r="O4714" s="82" t="s">
        <v>751</v>
      </c>
      <c r="P4714" s="82" t="s">
        <v>1154</v>
      </c>
      <c r="Q4714" s="82" t="s">
        <v>1155</v>
      </c>
      <c r="R4714" t="s">
        <v>131</v>
      </c>
      <c r="S4714" s="83">
        <v>8.11</v>
      </c>
      <c r="T4714" s="83">
        <v>16.399999999999999</v>
      </c>
      <c r="U4714" s="83">
        <v>-8.2899999999999991</v>
      </c>
      <c r="V4714" s="83">
        <v>0</v>
      </c>
      <c r="W4714" s="83">
        <v>0</v>
      </c>
      <c r="X4714" s="83">
        <v>0.12632573910436803</v>
      </c>
      <c r="Y4714">
        <v>0</v>
      </c>
      <c r="Z4714" s="83">
        <v>-0.82899999999999996</v>
      </c>
      <c r="AA4714" s="83">
        <v>-0.70267426089563201</v>
      </c>
    </row>
    <row r="4715" spans="1:27" x14ac:dyDescent="0.25">
      <c r="A4715" s="82" t="s">
        <v>1529</v>
      </c>
      <c r="B4715" s="82" t="s">
        <v>1529</v>
      </c>
      <c r="C4715" t="s">
        <v>3480</v>
      </c>
      <c r="D4715" s="82" t="s">
        <v>2723</v>
      </c>
      <c r="E4715" t="s">
        <v>3481</v>
      </c>
      <c r="F4715" s="82" t="s">
        <v>2745</v>
      </c>
      <c r="G4715" t="s">
        <v>2310</v>
      </c>
      <c r="H4715" s="82" t="s">
        <v>3007</v>
      </c>
      <c r="I4715" t="s">
        <v>59</v>
      </c>
      <c r="J4715" s="82" t="s">
        <v>193</v>
      </c>
      <c r="K4715" t="s">
        <v>60</v>
      </c>
      <c r="L4715" t="s">
        <v>61</v>
      </c>
      <c r="M4715" s="82" t="s">
        <v>194</v>
      </c>
      <c r="N4715" t="s">
        <v>199</v>
      </c>
      <c r="O4715" s="82" t="s">
        <v>200</v>
      </c>
      <c r="P4715" s="82" t="s">
        <v>201</v>
      </c>
      <c r="Q4715" s="82" t="s">
        <v>202</v>
      </c>
      <c r="R4715" t="s">
        <v>131</v>
      </c>
      <c r="S4715" s="83">
        <v>28.62</v>
      </c>
      <c r="T4715" s="83">
        <v>0</v>
      </c>
      <c r="U4715" s="83">
        <v>28.62</v>
      </c>
      <c r="V4715" s="83">
        <v>0</v>
      </c>
      <c r="W4715" s="83">
        <v>0</v>
      </c>
      <c r="X4715" s="83">
        <v>0</v>
      </c>
      <c r="Y4715">
        <v>0</v>
      </c>
      <c r="Z4715" s="83">
        <v>2.8620000000000001</v>
      </c>
      <c r="AA4715" s="83">
        <v>2.8620000000000001</v>
      </c>
    </row>
    <row r="4716" spans="1:27" x14ac:dyDescent="0.25">
      <c r="A4716" s="82" t="s">
        <v>1529</v>
      </c>
      <c r="B4716" s="82" t="s">
        <v>1529</v>
      </c>
      <c r="C4716" t="s">
        <v>3480</v>
      </c>
      <c r="D4716" s="82" t="s">
        <v>2723</v>
      </c>
      <c r="E4716" t="s">
        <v>3481</v>
      </c>
      <c r="F4716" s="82" t="s">
        <v>2745</v>
      </c>
      <c r="G4716" t="s">
        <v>2310</v>
      </c>
      <c r="H4716" s="82" t="s">
        <v>3007</v>
      </c>
      <c r="I4716" t="s">
        <v>59</v>
      </c>
      <c r="J4716" s="82" t="s">
        <v>193</v>
      </c>
      <c r="K4716" t="s">
        <v>60</v>
      </c>
      <c r="L4716" t="s">
        <v>61</v>
      </c>
      <c r="M4716" s="82" t="s">
        <v>194</v>
      </c>
      <c r="N4716" t="s">
        <v>347</v>
      </c>
      <c r="O4716" s="82" t="s">
        <v>348</v>
      </c>
      <c r="P4716" s="82" t="s">
        <v>349</v>
      </c>
      <c r="Q4716" s="82" t="s">
        <v>350</v>
      </c>
      <c r="R4716" t="s">
        <v>131</v>
      </c>
      <c r="S4716" s="83">
        <v>8.08</v>
      </c>
      <c r="T4716" s="83">
        <v>24.48</v>
      </c>
      <c r="U4716" s="83">
        <v>-16.399999999999999</v>
      </c>
      <c r="V4716" s="83">
        <v>0</v>
      </c>
      <c r="W4716" s="83">
        <v>0</v>
      </c>
      <c r="X4716" s="83">
        <v>0.18856427398017864</v>
      </c>
      <c r="Y4716">
        <v>0</v>
      </c>
      <c r="Z4716" s="83">
        <v>-1.6400000000000003</v>
      </c>
      <c r="AA4716" s="83">
        <v>-1.4514357260198218</v>
      </c>
    </row>
    <row r="4717" spans="1:27" x14ac:dyDescent="0.25">
      <c r="A4717" s="82" t="s">
        <v>1529</v>
      </c>
      <c r="B4717" s="82" t="s">
        <v>1529</v>
      </c>
      <c r="C4717" t="s">
        <v>3480</v>
      </c>
      <c r="D4717" s="82" t="s">
        <v>2723</v>
      </c>
      <c r="E4717" t="s">
        <v>3481</v>
      </c>
      <c r="F4717" s="82" t="s">
        <v>2745</v>
      </c>
      <c r="G4717" t="s">
        <v>2310</v>
      </c>
      <c r="H4717" s="82" t="s">
        <v>3007</v>
      </c>
      <c r="I4717" t="s">
        <v>59</v>
      </c>
      <c r="J4717" s="82" t="s">
        <v>193</v>
      </c>
      <c r="K4717" t="s">
        <v>60</v>
      </c>
      <c r="L4717" t="s">
        <v>61</v>
      </c>
      <c r="M4717" s="82" t="s">
        <v>194</v>
      </c>
      <c r="N4717" t="s">
        <v>311</v>
      </c>
      <c r="O4717" s="82" t="s">
        <v>894</v>
      </c>
      <c r="P4717" s="82" t="s">
        <v>895</v>
      </c>
      <c r="Q4717" s="82" t="s">
        <v>896</v>
      </c>
      <c r="R4717" t="s">
        <v>131</v>
      </c>
      <c r="S4717" s="83">
        <v>2116.8000000000002</v>
      </c>
      <c r="T4717" s="83">
        <v>1425.48</v>
      </c>
      <c r="U4717" s="83">
        <v>691.32000000000016</v>
      </c>
      <c r="V4717" s="83">
        <v>0</v>
      </c>
      <c r="W4717" s="83">
        <v>0</v>
      </c>
      <c r="X4717" s="83">
        <v>10.980171620639913</v>
      </c>
      <c r="Y4717">
        <v>0</v>
      </c>
      <c r="Z4717" s="83">
        <v>69.132000000000033</v>
      </c>
      <c r="AA4717" s="83">
        <v>80.112171620639941</v>
      </c>
    </row>
    <row r="4718" spans="1:27" x14ac:dyDescent="0.25">
      <c r="A4718" s="82" t="s">
        <v>1529</v>
      </c>
      <c r="B4718" s="82" t="s">
        <v>1529</v>
      </c>
      <c r="C4718" t="s">
        <v>3480</v>
      </c>
      <c r="D4718" s="82" t="s">
        <v>2723</v>
      </c>
      <c r="E4718" t="s">
        <v>3481</v>
      </c>
      <c r="F4718" s="82" t="s">
        <v>2745</v>
      </c>
      <c r="G4718" t="s">
        <v>2310</v>
      </c>
      <c r="H4718" s="82" t="s">
        <v>3007</v>
      </c>
      <c r="I4718" t="s">
        <v>59</v>
      </c>
      <c r="J4718" s="82" t="s">
        <v>193</v>
      </c>
      <c r="K4718" t="s">
        <v>60</v>
      </c>
      <c r="L4718" t="s">
        <v>61</v>
      </c>
      <c r="M4718" s="82" t="s">
        <v>194</v>
      </c>
      <c r="N4718" t="s">
        <v>1916</v>
      </c>
      <c r="O4718" s="82" t="s">
        <v>1495</v>
      </c>
      <c r="P4718" s="82" t="s">
        <v>1923</v>
      </c>
      <c r="Q4718" s="82" t="s">
        <v>1924</v>
      </c>
      <c r="R4718" t="s">
        <v>131</v>
      </c>
      <c r="S4718" s="83">
        <v>187.2</v>
      </c>
      <c r="T4718" s="83">
        <v>0</v>
      </c>
      <c r="U4718" s="83">
        <v>187.2</v>
      </c>
      <c r="V4718" s="83">
        <v>0</v>
      </c>
      <c r="W4718" s="83">
        <v>0</v>
      </c>
      <c r="X4718" s="83">
        <v>0</v>
      </c>
      <c r="Y4718">
        <v>0</v>
      </c>
      <c r="Z4718" s="83">
        <v>18.72</v>
      </c>
      <c r="AA4718" s="83">
        <v>18.72</v>
      </c>
    </row>
    <row r="4719" spans="1:27" x14ac:dyDescent="0.25">
      <c r="A4719" s="82" t="s">
        <v>1529</v>
      </c>
      <c r="B4719" s="82" t="s">
        <v>1529</v>
      </c>
      <c r="C4719" t="s">
        <v>3480</v>
      </c>
      <c r="D4719" s="82" t="s">
        <v>2723</v>
      </c>
      <c r="E4719" t="s">
        <v>3481</v>
      </c>
      <c r="F4719" s="82" t="s">
        <v>2745</v>
      </c>
      <c r="G4719" t="s">
        <v>2310</v>
      </c>
      <c r="H4719" s="82" t="s">
        <v>3007</v>
      </c>
      <c r="I4719" t="s">
        <v>59</v>
      </c>
      <c r="J4719" s="82" t="s">
        <v>193</v>
      </c>
      <c r="K4719" t="s">
        <v>60</v>
      </c>
      <c r="L4719" t="s">
        <v>61</v>
      </c>
      <c r="M4719" s="82" t="s">
        <v>194</v>
      </c>
      <c r="N4719" t="s">
        <v>1916</v>
      </c>
      <c r="O4719" s="82" t="s">
        <v>1495</v>
      </c>
      <c r="P4719" s="82" t="s">
        <v>1921</v>
      </c>
      <c r="Q4719" s="82" t="s">
        <v>1922</v>
      </c>
      <c r="R4719" t="s">
        <v>131</v>
      </c>
      <c r="S4719" s="83">
        <v>26.41</v>
      </c>
      <c r="T4719" s="83">
        <v>57.28</v>
      </c>
      <c r="U4719" s="83">
        <v>-30.87</v>
      </c>
      <c r="V4719" s="83">
        <v>0</v>
      </c>
      <c r="W4719" s="83">
        <v>0</v>
      </c>
      <c r="X4719" s="83">
        <v>0.44121575218891473</v>
      </c>
      <c r="Y4719">
        <v>0</v>
      </c>
      <c r="Z4719" s="83">
        <v>-3.0870000000000006</v>
      </c>
      <c r="AA4719" s="83">
        <v>-2.6457842478110862</v>
      </c>
    </row>
    <row r="4720" spans="1:27" x14ac:dyDescent="0.25">
      <c r="A4720" s="82" t="s">
        <v>1529</v>
      </c>
      <c r="B4720" s="82" t="s">
        <v>1529</v>
      </c>
      <c r="C4720" t="s">
        <v>3480</v>
      </c>
      <c r="D4720" s="82" t="s">
        <v>2723</v>
      </c>
      <c r="E4720" t="s">
        <v>3481</v>
      </c>
      <c r="F4720" s="82" t="s">
        <v>2745</v>
      </c>
      <c r="G4720" t="s">
        <v>2310</v>
      </c>
      <c r="H4720" s="82" t="s">
        <v>3007</v>
      </c>
      <c r="I4720" t="s">
        <v>59</v>
      </c>
      <c r="J4720" s="82" t="s">
        <v>193</v>
      </c>
      <c r="K4720" t="s">
        <v>60</v>
      </c>
      <c r="L4720" t="s">
        <v>61</v>
      </c>
      <c r="M4720" s="82" t="s">
        <v>194</v>
      </c>
      <c r="N4720" t="s">
        <v>1916</v>
      </c>
      <c r="O4720" s="82" t="s">
        <v>1495</v>
      </c>
      <c r="P4720" s="82" t="s">
        <v>1919</v>
      </c>
      <c r="Q4720" s="82" t="s">
        <v>1920</v>
      </c>
      <c r="R4720" t="s">
        <v>131</v>
      </c>
      <c r="S4720" s="83">
        <v>0</v>
      </c>
      <c r="T4720" s="83">
        <v>227.85</v>
      </c>
      <c r="U4720" s="83">
        <v>-227.85</v>
      </c>
      <c r="V4720" s="83">
        <v>0</v>
      </c>
      <c r="W4720" s="83">
        <v>0</v>
      </c>
      <c r="X4720" s="83">
        <v>1.7550804667640403</v>
      </c>
      <c r="Y4720">
        <v>0</v>
      </c>
      <c r="Z4720" s="83">
        <v>-22.785</v>
      </c>
      <c r="AA4720" s="83">
        <v>-21.029919533235962</v>
      </c>
    </row>
    <row r="4721" spans="1:27" x14ac:dyDescent="0.25">
      <c r="A4721" s="82" t="s">
        <v>1529</v>
      </c>
      <c r="B4721" s="82" t="s">
        <v>1529</v>
      </c>
      <c r="C4721" t="s">
        <v>3480</v>
      </c>
      <c r="D4721" s="82" t="s">
        <v>2723</v>
      </c>
      <c r="E4721" t="s">
        <v>3481</v>
      </c>
      <c r="F4721" s="82" t="s">
        <v>2745</v>
      </c>
      <c r="G4721" t="s">
        <v>2310</v>
      </c>
      <c r="H4721" s="82" t="s">
        <v>3007</v>
      </c>
      <c r="I4721" t="s">
        <v>59</v>
      </c>
      <c r="J4721" s="82" t="s">
        <v>193</v>
      </c>
      <c r="K4721" t="s">
        <v>62</v>
      </c>
      <c r="L4721" t="s">
        <v>63</v>
      </c>
      <c r="M4721" s="82" t="s">
        <v>1168</v>
      </c>
      <c r="N4721" t="s">
        <v>1169</v>
      </c>
      <c r="O4721" s="82" t="s">
        <v>1170</v>
      </c>
      <c r="P4721" s="82" t="s">
        <v>1171</v>
      </c>
      <c r="Q4721" s="82" t="s">
        <v>1172</v>
      </c>
      <c r="R4721" t="s">
        <v>131</v>
      </c>
      <c r="S4721" s="83">
        <v>436.65</v>
      </c>
      <c r="T4721" s="83">
        <v>347.98</v>
      </c>
      <c r="U4721" s="83">
        <v>88.669999999999959</v>
      </c>
      <c r="V4721" s="83">
        <v>0</v>
      </c>
      <c r="W4721" s="83">
        <v>0</v>
      </c>
      <c r="X4721" s="83">
        <v>2.6804165057035365</v>
      </c>
      <c r="Y4721">
        <v>0</v>
      </c>
      <c r="Z4721" s="83">
        <v>8.8669999999999973</v>
      </c>
      <c r="AA4721" s="83">
        <v>11.547416505703538</v>
      </c>
    </row>
    <row r="4722" spans="1:27" x14ac:dyDescent="0.25">
      <c r="A4722" s="82" t="s">
        <v>1529</v>
      </c>
      <c r="B4722" s="82" t="s">
        <v>1529</v>
      </c>
      <c r="C4722" t="s">
        <v>3480</v>
      </c>
      <c r="D4722" s="82" t="s">
        <v>2723</v>
      </c>
      <c r="E4722" t="s">
        <v>3481</v>
      </c>
      <c r="F4722" s="82" t="s">
        <v>2745</v>
      </c>
      <c r="G4722" t="s">
        <v>2310</v>
      </c>
      <c r="H4722" s="82" t="s">
        <v>3007</v>
      </c>
      <c r="I4722" t="s">
        <v>59</v>
      </c>
      <c r="J4722" s="82" t="s">
        <v>193</v>
      </c>
      <c r="K4722" t="s">
        <v>62</v>
      </c>
      <c r="L4722" t="s">
        <v>63</v>
      </c>
      <c r="M4722" s="82" t="s">
        <v>660</v>
      </c>
      <c r="N4722" t="s">
        <v>661</v>
      </c>
      <c r="O4722" s="82" t="s">
        <v>662</v>
      </c>
      <c r="P4722" s="82" t="s">
        <v>1037</v>
      </c>
      <c r="Q4722" s="82" t="s">
        <v>1038</v>
      </c>
      <c r="R4722" t="s">
        <v>131</v>
      </c>
      <c r="S4722" s="83">
        <v>1328.19</v>
      </c>
      <c r="T4722" s="83">
        <v>1602.18</v>
      </c>
      <c r="U4722" s="83">
        <v>-273.99</v>
      </c>
      <c r="V4722" s="83">
        <v>0</v>
      </c>
      <c r="W4722" s="83">
        <v>0</v>
      </c>
      <c r="X4722" s="83">
        <v>12.341254431599781</v>
      </c>
      <c r="Y4722">
        <v>0</v>
      </c>
      <c r="Z4722" s="83">
        <v>-27.399000000000001</v>
      </c>
      <c r="AA4722" s="83">
        <v>-15.057745568400208</v>
      </c>
    </row>
    <row r="4723" spans="1:27" x14ac:dyDescent="0.25">
      <c r="A4723" s="82" t="s">
        <v>1529</v>
      </c>
      <c r="B4723" s="82" t="s">
        <v>1529</v>
      </c>
      <c r="C4723" t="s">
        <v>3480</v>
      </c>
      <c r="D4723" s="82" t="s">
        <v>2723</v>
      </c>
      <c r="E4723" t="s">
        <v>3481</v>
      </c>
      <c r="F4723" s="82" t="s">
        <v>2745</v>
      </c>
      <c r="G4723" t="s">
        <v>2310</v>
      </c>
      <c r="H4723" s="82" t="s">
        <v>3007</v>
      </c>
      <c r="I4723" t="s">
        <v>59</v>
      </c>
      <c r="J4723" s="82" t="s">
        <v>193</v>
      </c>
      <c r="K4723" t="s">
        <v>62</v>
      </c>
      <c r="L4723" t="s">
        <v>63</v>
      </c>
      <c r="M4723" s="82" t="s">
        <v>660</v>
      </c>
      <c r="N4723" t="s">
        <v>661</v>
      </c>
      <c r="O4723" s="82" t="s">
        <v>662</v>
      </c>
      <c r="P4723" s="82" t="s">
        <v>663</v>
      </c>
      <c r="Q4723" s="82" t="s">
        <v>664</v>
      </c>
      <c r="R4723" t="s">
        <v>131</v>
      </c>
      <c r="S4723" s="83">
        <v>5910.41</v>
      </c>
      <c r="T4723" s="83">
        <v>6313.5</v>
      </c>
      <c r="U4723" s="83">
        <v>-403.09000000000015</v>
      </c>
      <c r="V4723" s="83">
        <v>0</v>
      </c>
      <c r="W4723" s="83">
        <v>0</v>
      </c>
      <c r="X4723" s="83">
        <v>48.631558160696819</v>
      </c>
      <c r="Y4723">
        <v>0</v>
      </c>
      <c r="Z4723" s="83">
        <v>-40.308999999999969</v>
      </c>
      <c r="AA4723" s="83">
        <v>8.3225581606968717</v>
      </c>
    </row>
    <row r="4724" spans="1:27" x14ac:dyDescent="0.25">
      <c r="A4724" s="82" t="s">
        <v>1529</v>
      </c>
      <c r="B4724" s="82" t="s">
        <v>1529</v>
      </c>
      <c r="C4724" t="s">
        <v>3480</v>
      </c>
      <c r="D4724" s="82" t="s">
        <v>2723</v>
      </c>
      <c r="E4724" t="s">
        <v>3481</v>
      </c>
      <c r="F4724" s="82" t="s">
        <v>2745</v>
      </c>
      <c r="G4724" t="s">
        <v>2310</v>
      </c>
      <c r="H4724" s="82" t="s">
        <v>3007</v>
      </c>
      <c r="I4724" t="s">
        <v>59</v>
      </c>
      <c r="J4724" s="82" t="s">
        <v>193</v>
      </c>
      <c r="K4724" t="s">
        <v>62</v>
      </c>
      <c r="L4724" t="s">
        <v>63</v>
      </c>
      <c r="M4724" s="82" t="s">
        <v>660</v>
      </c>
      <c r="N4724" t="s">
        <v>661</v>
      </c>
      <c r="O4724" s="82" t="s">
        <v>662</v>
      </c>
      <c r="P4724" s="82" t="s">
        <v>1166</v>
      </c>
      <c r="Q4724" s="82" t="s">
        <v>1167</v>
      </c>
      <c r="R4724" t="s">
        <v>131</v>
      </c>
      <c r="S4724" s="83">
        <v>1859.46</v>
      </c>
      <c r="T4724" s="83">
        <v>1147.5</v>
      </c>
      <c r="U4724" s="83">
        <v>711.96</v>
      </c>
      <c r="V4724" s="83">
        <v>0</v>
      </c>
      <c r="W4724" s="83">
        <v>0</v>
      </c>
      <c r="X4724" s="83">
        <v>8.8389503428208744</v>
      </c>
      <c r="Y4724">
        <v>0</v>
      </c>
      <c r="Z4724" s="83">
        <v>71.196000000000026</v>
      </c>
      <c r="AA4724" s="83">
        <v>80.034950342820906</v>
      </c>
    </row>
    <row r="4725" spans="1:27" x14ac:dyDescent="0.25">
      <c r="A4725" s="82" t="s">
        <v>1529</v>
      </c>
      <c r="B4725" s="82" t="s">
        <v>1529</v>
      </c>
      <c r="C4725" t="s">
        <v>3480</v>
      </c>
      <c r="D4725" s="82" t="s">
        <v>2723</v>
      </c>
      <c r="E4725" t="s">
        <v>3481</v>
      </c>
      <c r="F4725" s="82" t="s">
        <v>2745</v>
      </c>
      <c r="G4725" t="s">
        <v>2310</v>
      </c>
      <c r="H4725" s="82" t="s">
        <v>3007</v>
      </c>
      <c r="I4725" t="s">
        <v>59</v>
      </c>
      <c r="J4725" s="82" t="s">
        <v>193</v>
      </c>
      <c r="K4725" t="s">
        <v>62</v>
      </c>
      <c r="L4725" t="s">
        <v>63</v>
      </c>
      <c r="M4725" s="82" t="s">
        <v>660</v>
      </c>
      <c r="N4725" t="s">
        <v>661</v>
      </c>
      <c r="O4725" s="82" t="s">
        <v>662</v>
      </c>
      <c r="P4725" s="82" t="s">
        <v>2174</v>
      </c>
      <c r="Q4725" s="82" t="s">
        <v>2175</v>
      </c>
      <c r="R4725" t="s">
        <v>131</v>
      </c>
      <c r="S4725" s="83">
        <v>951.6</v>
      </c>
      <c r="T4725" s="83">
        <v>0</v>
      </c>
      <c r="U4725" s="83">
        <v>951.6</v>
      </c>
      <c r="V4725" s="83">
        <v>0</v>
      </c>
      <c r="W4725" s="83">
        <v>0</v>
      </c>
      <c r="X4725" s="83">
        <v>0</v>
      </c>
      <c r="Y4725">
        <v>0</v>
      </c>
      <c r="Z4725" s="83">
        <v>95.160000000000011</v>
      </c>
      <c r="AA4725" s="83">
        <v>95.160000000000011</v>
      </c>
    </row>
    <row r="4726" spans="1:27" x14ac:dyDescent="0.25">
      <c r="A4726" s="82" t="s">
        <v>1529</v>
      </c>
      <c r="B4726" s="82" t="s">
        <v>1529</v>
      </c>
      <c r="C4726" t="s">
        <v>3480</v>
      </c>
      <c r="D4726" s="82" t="s">
        <v>2723</v>
      </c>
      <c r="E4726" t="s">
        <v>3481</v>
      </c>
      <c r="F4726" s="82" t="s">
        <v>2745</v>
      </c>
      <c r="G4726" t="s">
        <v>2310</v>
      </c>
      <c r="H4726" s="82" t="s">
        <v>3007</v>
      </c>
      <c r="I4726" t="s">
        <v>59</v>
      </c>
      <c r="J4726" s="82" t="s">
        <v>193</v>
      </c>
      <c r="K4726" t="s">
        <v>62</v>
      </c>
      <c r="L4726" t="s">
        <v>63</v>
      </c>
      <c r="M4726" s="82" t="s">
        <v>660</v>
      </c>
      <c r="N4726" t="s">
        <v>1927</v>
      </c>
      <c r="O4726" s="82" t="s">
        <v>1497</v>
      </c>
      <c r="P4726" s="82" t="s">
        <v>1928</v>
      </c>
      <c r="Q4726" s="82" t="s">
        <v>1929</v>
      </c>
      <c r="R4726" t="s">
        <v>131</v>
      </c>
      <c r="S4726" s="83">
        <v>1760.25</v>
      </c>
      <c r="T4726" s="83">
        <v>0</v>
      </c>
      <c r="U4726" s="83">
        <v>1760.25</v>
      </c>
      <c r="V4726" s="83">
        <v>0</v>
      </c>
      <c r="W4726" s="83">
        <v>0</v>
      </c>
      <c r="X4726" s="83">
        <v>0</v>
      </c>
      <c r="Y4726">
        <v>0</v>
      </c>
      <c r="Z4726" s="83">
        <v>176.02500000000001</v>
      </c>
      <c r="AA4726" s="83">
        <v>176.02500000000001</v>
      </c>
    </row>
    <row r="4727" spans="1:27" x14ac:dyDescent="0.25">
      <c r="A4727" s="82" t="s">
        <v>1529</v>
      </c>
      <c r="B4727" s="82" t="s">
        <v>1529</v>
      </c>
      <c r="C4727" t="s">
        <v>3480</v>
      </c>
      <c r="D4727" s="82" t="s">
        <v>2723</v>
      </c>
      <c r="E4727" t="s">
        <v>3481</v>
      </c>
      <c r="F4727" s="82" t="s">
        <v>2745</v>
      </c>
      <c r="G4727" t="s">
        <v>2310</v>
      </c>
      <c r="H4727" s="82" t="s">
        <v>3007</v>
      </c>
      <c r="I4727" t="s">
        <v>59</v>
      </c>
      <c r="J4727" s="82" t="s">
        <v>193</v>
      </c>
      <c r="K4727" t="s">
        <v>62</v>
      </c>
      <c r="L4727" t="s">
        <v>63</v>
      </c>
      <c r="M4727" s="82" t="s">
        <v>660</v>
      </c>
      <c r="N4727" t="s">
        <v>1927</v>
      </c>
      <c r="O4727" s="82" t="s">
        <v>1497</v>
      </c>
      <c r="P4727" s="82" t="s">
        <v>2342</v>
      </c>
      <c r="Q4727" s="82" t="s">
        <v>2343</v>
      </c>
      <c r="R4727" t="s">
        <v>131</v>
      </c>
      <c r="S4727" s="83">
        <v>1689.8399999999997</v>
      </c>
      <c r="T4727" s="83">
        <v>0</v>
      </c>
      <c r="U4727" s="83">
        <v>1689.8399999999997</v>
      </c>
      <c r="V4727" s="83">
        <v>0</v>
      </c>
      <c r="W4727" s="83">
        <v>0</v>
      </c>
      <c r="X4727" s="83">
        <v>0</v>
      </c>
      <c r="Y4727">
        <v>0</v>
      </c>
      <c r="Z4727" s="83">
        <v>168.98399999999998</v>
      </c>
      <c r="AA4727" s="83">
        <v>168.98399999999998</v>
      </c>
    </row>
    <row r="4728" spans="1:27" x14ac:dyDescent="0.25">
      <c r="A4728" s="82" t="s">
        <v>1529</v>
      </c>
      <c r="B4728" s="82" t="s">
        <v>1529</v>
      </c>
      <c r="C4728" t="s">
        <v>3480</v>
      </c>
      <c r="D4728" s="82" t="s">
        <v>2723</v>
      </c>
      <c r="E4728" t="s">
        <v>3481</v>
      </c>
      <c r="F4728" s="82" t="s">
        <v>2745</v>
      </c>
      <c r="G4728" t="s">
        <v>2310</v>
      </c>
      <c r="H4728" s="82" t="s">
        <v>3007</v>
      </c>
      <c r="I4728" t="s">
        <v>59</v>
      </c>
      <c r="J4728" s="82" t="s">
        <v>193</v>
      </c>
      <c r="K4728" t="s">
        <v>64</v>
      </c>
      <c r="L4728" t="s">
        <v>65</v>
      </c>
      <c r="M4728" s="82" t="s">
        <v>315</v>
      </c>
      <c r="N4728" t="s">
        <v>316</v>
      </c>
      <c r="O4728" s="82" t="s">
        <v>317</v>
      </c>
      <c r="P4728" s="82" t="s">
        <v>1184</v>
      </c>
      <c r="Q4728" s="82" t="s">
        <v>1185</v>
      </c>
      <c r="R4728" t="s">
        <v>131</v>
      </c>
      <c r="S4728" s="83">
        <v>27.45</v>
      </c>
      <c r="T4728" s="83">
        <v>110.88</v>
      </c>
      <c r="U4728" s="83">
        <v>-83.429999999999993</v>
      </c>
      <c r="V4728" s="83">
        <v>0</v>
      </c>
      <c r="W4728" s="83">
        <v>0</v>
      </c>
      <c r="X4728" s="83">
        <v>0.85408524096904437</v>
      </c>
      <c r="Y4728">
        <v>0</v>
      </c>
      <c r="Z4728" s="83">
        <v>-8.343</v>
      </c>
      <c r="AA4728" s="83">
        <v>-7.4889147590309557</v>
      </c>
    </row>
    <row r="4729" spans="1:27" x14ac:dyDescent="0.25">
      <c r="A4729" s="82" t="s">
        <v>1529</v>
      </c>
      <c r="B4729" s="82" t="s">
        <v>1529</v>
      </c>
      <c r="C4729" t="s">
        <v>3480</v>
      </c>
      <c r="D4729" s="82" t="s">
        <v>2723</v>
      </c>
      <c r="E4729" t="s">
        <v>3481</v>
      </c>
      <c r="F4729" s="82" t="s">
        <v>2745</v>
      </c>
      <c r="G4729" t="s">
        <v>2310</v>
      </c>
      <c r="H4729" s="82" t="s">
        <v>3007</v>
      </c>
      <c r="I4729" t="s">
        <v>59</v>
      </c>
      <c r="J4729" s="82" t="s">
        <v>193</v>
      </c>
      <c r="K4729" t="s">
        <v>64</v>
      </c>
      <c r="L4729" t="s">
        <v>65</v>
      </c>
      <c r="M4729" s="82" t="s">
        <v>315</v>
      </c>
      <c r="N4729" t="s">
        <v>316</v>
      </c>
      <c r="O4729" s="82" t="s">
        <v>317</v>
      </c>
      <c r="P4729" s="82" t="s">
        <v>1186</v>
      </c>
      <c r="Q4729" s="82" t="s">
        <v>1187</v>
      </c>
      <c r="R4729" t="s">
        <v>131</v>
      </c>
      <c r="S4729" s="83">
        <v>26.3</v>
      </c>
      <c r="T4729" s="83">
        <v>41.519999999999996</v>
      </c>
      <c r="U4729" s="83">
        <v>-15.219999999999995</v>
      </c>
      <c r="V4729" s="83">
        <v>0</v>
      </c>
      <c r="W4729" s="83">
        <v>0</v>
      </c>
      <c r="X4729" s="83">
        <v>0.31981979802520494</v>
      </c>
      <c r="Y4729">
        <v>0</v>
      </c>
      <c r="Z4729" s="83">
        <v>-1.5219999999999998</v>
      </c>
      <c r="AA4729" s="83">
        <v>-1.2021802019747949</v>
      </c>
    </row>
    <row r="4730" spans="1:27" x14ac:dyDescent="0.25">
      <c r="A4730" s="82" t="s">
        <v>1529</v>
      </c>
      <c r="B4730" s="82" t="s">
        <v>1529</v>
      </c>
      <c r="C4730" t="s">
        <v>3480</v>
      </c>
      <c r="D4730" s="82" t="s">
        <v>2723</v>
      </c>
      <c r="E4730" t="s">
        <v>3481</v>
      </c>
      <c r="F4730" s="82" t="s">
        <v>2745</v>
      </c>
      <c r="G4730" t="s">
        <v>2310</v>
      </c>
      <c r="H4730" s="82" t="s">
        <v>3007</v>
      </c>
      <c r="I4730" t="s">
        <v>59</v>
      </c>
      <c r="J4730" s="82" t="s">
        <v>193</v>
      </c>
      <c r="K4730" t="s">
        <v>64</v>
      </c>
      <c r="L4730" t="s">
        <v>65</v>
      </c>
      <c r="M4730" s="82" t="s">
        <v>315</v>
      </c>
      <c r="N4730" t="s">
        <v>316</v>
      </c>
      <c r="O4730" s="82" t="s">
        <v>317</v>
      </c>
      <c r="P4730" s="82" t="s">
        <v>1190</v>
      </c>
      <c r="Q4730" s="82" t="s">
        <v>1191</v>
      </c>
      <c r="R4730" t="s">
        <v>131</v>
      </c>
      <c r="S4730" s="83">
        <v>0</v>
      </c>
      <c r="T4730" s="83">
        <v>26.6</v>
      </c>
      <c r="U4730" s="83">
        <v>-26.6</v>
      </c>
      <c r="V4730" s="83">
        <v>0</v>
      </c>
      <c r="W4730" s="83">
        <v>0</v>
      </c>
      <c r="X4730" s="83">
        <v>0.20489418659610917</v>
      </c>
      <c r="Y4730">
        <v>0</v>
      </c>
      <c r="Z4730" s="83">
        <v>-2.66</v>
      </c>
      <c r="AA4730" s="83">
        <v>-2.455105813403891</v>
      </c>
    </row>
    <row r="4731" spans="1:27" x14ac:dyDescent="0.25">
      <c r="A4731" s="82" t="s">
        <v>1529</v>
      </c>
      <c r="B4731" s="82" t="s">
        <v>1529</v>
      </c>
      <c r="C4731" t="s">
        <v>3480</v>
      </c>
      <c r="D4731" s="82" t="s">
        <v>2723</v>
      </c>
      <c r="E4731" t="s">
        <v>3481</v>
      </c>
      <c r="F4731" s="82" t="s">
        <v>2745</v>
      </c>
      <c r="G4731" t="s">
        <v>2310</v>
      </c>
      <c r="H4731" s="82" t="s">
        <v>3007</v>
      </c>
      <c r="I4731" t="s">
        <v>59</v>
      </c>
      <c r="J4731" s="82" t="s">
        <v>193</v>
      </c>
      <c r="K4731" t="s">
        <v>64</v>
      </c>
      <c r="L4731" t="s">
        <v>65</v>
      </c>
      <c r="M4731" s="82" t="s">
        <v>499</v>
      </c>
      <c r="N4731" t="s">
        <v>500</v>
      </c>
      <c r="O4731" s="82" t="s">
        <v>501</v>
      </c>
      <c r="P4731" s="82" t="s">
        <v>2650</v>
      </c>
      <c r="Q4731" s="82" t="s">
        <v>2651</v>
      </c>
      <c r="R4731" t="s">
        <v>131</v>
      </c>
      <c r="S4731" s="83">
        <v>354</v>
      </c>
      <c r="T4731" s="83">
        <v>298.00000000000006</v>
      </c>
      <c r="U4731" s="83">
        <v>55.999999999999943</v>
      </c>
      <c r="V4731" s="83">
        <v>0</v>
      </c>
      <c r="W4731" s="83">
        <v>0</v>
      </c>
      <c r="X4731" s="83">
        <v>2.2954311129940055</v>
      </c>
      <c r="Y4731">
        <v>0</v>
      </c>
      <c r="Z4731" s="83">
        <v>5.5999999999999908</v>
      </c>
      <c r="AA4731" s="83">
        <v>7.8954311129939967</v>
      </c>
    </row>
    <row r="4732" spans="1:27" x14ac:dyDescent="0.25">
      <c r="A4732" s="82" t="s">
        <v>1529</v>
      </c>
      <c r="B4732" s="82" t="s">
        <v>1529</v>
      </c>
      <c r="C4732" t="s">
        <v>3480</v>
      </c>
      <c r="D4732" s="82" t="s">
        <v>2723</v>
      </c>
      <c r="E4732" t="s">
        <v>3481</v>
      </c>
      <c r="F4732" s="82" t="s">
        <v>2745</v>
      </c>
      <c r="G4732" t="s">
        <v>2310</v>
      </c>
      <c r="H4732" s="82" t="s">
        <v>3007</v>
      </c>
      <c r="I4732" t="s">
        <v>59</v>
      </c>
      <c r="J4732" s="82" t="s">
        <v>193</v>
      </c>
      <c r="K4732" t="s">
        <v>64</v>
      </c>
      <c r="L4732" t="s">
        <v>65</v>
      </c>
      <c r="M4732" s="82" t="s">
        <v>499</v>
      </c>
      <c r="N4732" t="s">
        <v>500</v>
      </c>
      <c r="O4732" s="82" t="s">
        <v>501</v>
      </c>
      <c r="P4732" s="82" t="s">
        <v>2765</v>
      </c>
      <c r="Q4732" s="82" t="s">
        <v>2766</v>
      </c>
      <c r="R4732" t="s">
        <v>131</v>
      </c>
      <c r="S4732" s="83">
        <v>225.4</v>
      </c>
      <c r="T4732" s="83">
        <v>64.400000000000006</v>
      </c>
      <c r="U4732" s="83">
        <v>161</v>
      </c>
      <c r="V4732" s="83">
        <v>0</v>
      </c>
      <c r="W4732" s="83">
        <v>0</v>
      </c>
      <c r="X4732" s="83">
        <v>0.49605960965373802</v>
      </c>
      <c r="Y4732">
        <v>0</v>
      </c>
      <c r="Z4732" s="83">
        <v>16.100000000000001</v>
      </c>
      <c r="AA4732" s="83">
        <v>16.596059609653739</v>
      </c>
    </row>
    <row r="4733" spans="1:27" x14ac:dyDescent="0.25">
      <c r="A4733" s="82" t="s">
        <v>1529</v>
      </c>
      <c r="B4733" s="82" t="s">
        <v>1529</v>
      </c>
      <c r="C4733" t="s">
        <v>3480</v>
      </c>
      <c r="D4733" s="82" t="s">
        <v>2723</v>
      </c>
      <c r="E4733" t="s">
        <v>3481</v>
      </c>
      <c r="F4733" s="82" t="s">
        <v>2745</v>
      </c>
      <c r="G4733" t="s">
        <v>2310</v>
      </c>
      <c r="H4733" s="82" t="s">
        <v>3007</v>
      </c>
      <c r="I4733" t="s">
        <v>59</v>
      </c>
      <c r="J4733" s="82" t="s">
        <v>193</v>
      </c>
      <c r="K4733" t="s">
        <v>64</v>
      </c>
      <c r="L4733" t="s">
        <v>65</v>
      </c>
      <c r="M4733" s="82" t="s">
        <v>499</v>
      </c>
      <c r="N4733" t="s">
        <v>500</v>
      </c>
      <c r="O4733" s="82" t="s">
        <v>501</v>
      </c>
      <c r="P4733" s="82" t="s">
        <v>1524</v>
      </c>
      <c r="Q4733" s="82" t="s">
        <v>3686</v>
      </c>
      <c r="R4733" t="s">
        <v>131</v>
      </c>
      <c r="S4733" s="83">
        <v>140.56</v>
      </c>
      <c r="T4733" s="83">
        <v>202.8</v>
      </c>
      <c r="U4733" s="83">
        <v>-62.240000000000009</v>
      </c>
      <c r="V4733" s="83">
        <v>0</v>
      </c>
      <c r="W4733" s="83">
        <v>0</v>
      </c>
      <c r="X4733" s="83">
        <v>1.5621256030710882</v>
      </c>
      <c r="Y4733">
        <v>0</v>
      </c>
      <c r="Z4733" s="83">
        <v>-6.2240000000000002</v>
      </c>
      <c r="AA4733" s="83">
        <v>-4.661874396928912</v>
      </c>
    </row>
    <row r="4734" spans="1:27" x14ac:dyDescent="0.25">
      <c r="A4734" s="82" t="s">
        <v>1529</v>
      </c>
      <c r="B4734" s="82" t="s">
        <v>1529</v>
      </c>
      <c r="C4734" t="s">
        <v>3480</v>
      </c>
      <c r="D4734" s="82" t="s">
        <v>2723</v>
      </c>
      <c r="E4734" t="s">
        <v>3481</v>
      </c>
      <c r="F4734" s="82" t="s">
        <v>2745</v>
      </c>
      <c r="G4734" t="s">
        <v>2310</v>
      </c>
      <c r="H4734" s="82" t="s">
        <v>3007</v>
      </c>
      <c r="I4734" t="s">
        <v>44</v>
      </c>
      <c r="J4734" s="82" t="s">
        <v>45</v>
      </c>
      <c r="K4734" t="s">
        <v>46</v>
      </c>
      <c r="L4734" t="s">
        <v>47</v>
      </c>
      <c r="M4734" s="82" t="s">
        <v>506</v>
      </c>
      <c r="N4734" t="s">
        <v>507</v>
      </c>
      <c r="O4734" s="82" t="s">
        <v>508</v>
      </c>
      <c r="P4734" s="82" t="s">
        <v>768</v>
      </c>
      <c r="Q4734" s="82" t="s">
        <v>769</v>
      </c>
      <c r="R4734" t="s">
        <v>131</v>
      </c>
      <c r="S4734" s="83">
        <v>0</v>
      </c>
      <c r="T4734" s="83">
        <v>21</v>
      </c>
      <c r="U4734" s="83">
        <v>-21</v>
      </c>
      <c r="V4734" s="83">
        <v>0</v>
      </c>
      <c r="W4734" s="83">
        <v>0</v>
      </c>
      <c r="X4734" s="83">
        <v>0.16175856836534935</v>
      </c>
      <c r="Y4734">
        <v>0</v>
      </c>
      <c r="Z4734" s="83">
        <v>-2.1</v>
      </c>
      <c r="AA4734" s="83">
        <v>-1.9382414316346508</v>
      </c>
    </row>
    <row r="4735" spans="1:27" x14ac:dyDescent="0.25">
      <c r="A4735" s="82" t="s">
        <v>1529</v>
      </c>
      <c r="B4735" s="82" t="s">
        <v>1529</v>
      </c>
      <c r="C4735" t="s">
        <v>3480</v>
      </c>
      <c r="D4735" s="82" t="s">
        <v>2723</v>
      </c>
      <c r="E4735" t="s">
        <v>3481</v>
      </c>
      <c r="F4735" s="82" t="s">
        <v>2745</v>
      </c>
      <c r="G4735" t="s">
        <v>2310</v>
      </c>
      <c r="H4735" s="82" t="s">
        <v>3007</v>
      </c>
      <c r="I4735" t="s">
        <v>44</v>
      </c>
      <c r="J4735" s="82" t="s">
        <v>45</v>
      </c>
      <c r="K4735" t="s">
        <v>46</v>
      </c>
      <c r="L4735" t="s">
        <v>47</v>
      </c>
      <c r="M4735" s="82" t="s">
        <v>506</v>
      </c>
      <c r="N4735" t="s">
        <v>507</v>
      </c>
      <c r="O4735" s="82" t="s">
        <v>508</v>
      </c>
      <c r="P4735" s="82" t="s">
        <v>758</v>
      </c>
      <c r="Q4735" s="82" t="s">
        <v>759</v>
      </c>
      <c r="R4735" t="s">
        <v>131</v>
      </c>
      <c r="S4735" s="83">
        <v>26.92</v>
      </c>
      <c r="T4735" s="83">
        <v>91</v>
      </c>
      <c r="U4735" s="83">
        <v>-64.08</v>
      </c>
      <c r="V4735" s="83">
        <v>0</v>
      </c>
      <c r="W4735" s="83">
        <v>0</v>
      </c>
      <c r="X4735" s="83">
        <v>0.70095379624984711</v>
      </c>
      <c r="Y4735">
        <v>0</v>
      </c>
      <c r="Z4735" s="83">
        <v>-6.4079999999999995</v>
      </c>
      <c r="AA4735" s="83">
        <v>-5.7070462037501528</v>
      </c>
    </row>
    <row r="4736" spans="1:27" x14ac:dyDescent="0.25">
      <c r="A4736" s="82" t="s">
        <v>1529</v>
      </c>
      <c r="B4736" s="82" t="s">
        <v>1529</v>
      </c>
      <c r="C4736" t="s">
        <v>3480</v>
      </c>
      <c r="D4736" s="82" t="s">
        <v>2723</v>
      </c>
      <c r="E4736" t="s">
        <v>3481</v>
      </c>
      <c r="F4736" s="82" t="s">
        <v>2745</v>
      </c>
      <c r="G4736" t="s">
        <v>2310</v>
      </c>
      <c r="H4736" s="82" t="s">
        <v>3007</v>
      </c>
      <c r="I4736" t="s">
        <v>44</v>
      </c>
      <c r="J4736" s="82" t="s">
        <v>45</v>
      </c>
      <c r="K4736" t="s">
        <v>46</v>
      </c>
      <c r="L4736" t="s">
        <v>47</v>
      </c>
      <c r="M4736" s="82" t="s">
        <v>320</v>
      </c>
      <c r="N4736" t="s">
        <v>1074</v>
      </c>
      <c r="O4736" s="82" t="s">
        <v>1208</v>
      </c>
      <c r="P4736" s="82" t="s">
        <v>2572</v>
      </c>
      <c r="Q4736" s="82" t="s">
        <v>2573</v>
      </c>
      <c r="R4736" t="s">
        <v>131</v>
      </c>
      <c r="S4736" s="83">
        <v>465</v>
      </c>
      <c r="T4736" s="83">
        <v>372</v>
      </c>
      <c r="U4736" s="83">
        <v>93</v>
      </c>
      <c r="V4736" s="83">
        <v>0</v>
      </c>
      <c r="W4736" s="83">
        <v>0</v>
      </c>
      <c r="X4736" s="83">
        <v>2.8654374967576168</v>
      </c>
      <c r="Y4736">
        <v>0</v>
      </c>
      <c r="Z4736" s="83">
        <v>9.2999999999999972</v>
      </c>
      <c r="AA4736" s="83">
        <v>12.165437496757612</v>
      </c>
    </row>
    <row r="4737" spans="1:27" x14ac:dyDescent="0.25">
      <c r="A4737" s="82" t="s">
        <v>1529</v>
      </c>
      <c r="B4737" s="82" t="s">
        <v>1529</v>
      </c>
      <c r="C4737" t="s">
        <v>3480</v>
      </c>
      <c r="D4737" s="82" t="s">
        <v>2723</v>
      </c>
      <c r="E4737" t="s">
        <v>3481</v>
      </c>
      <c r="F4737" s="82" t="s">
        <v>2745</v>
      </c>
      <c r="G4737" t="s">
        <v>2310</v>
      </c>
      <c r="H4737" s="82" t="s">
        <v>3007</v>
      </c>
      <c r="I4737" t="s">
        <v>44</v>
      </c>
      <c r="J4737" s="82" t="s">
        <v>45</v>
      </c>
      <c r="K4737" t="s">
        <v>46</v>
      </c>
      <c r="L4737" t="s">
        <v>47</v>
      </c>
      <c r="M4737" s="82" t="s">
        <v>320</v>
      </c>
      <c r="N4737" t="s">
        <v>800</v>
      </c>
      <c r="O4737" s="82" t="s">
        <v>801</v>
      </c>
      <c r="P4737" s="82" t="s">
        <v>1080</v>
      </c>
      <c r="Q4737" s="82" t="s">
        <v>1081</v>
      </c>
      <c r="R4737" t="s">
        <v>131</v>
      </c>
      <c r="S4737" s="83">
        <v>720</v>
      </c>
      <c r="T4737" s="83">
        <v>360</v>
      </c>
      <c r="U4737" s="83">
        <v>360</v>
      </c>
      <c r="V4737" s="83">
        <v>0</v>
      </c>
      <c r="W4737" s="83">
        <v>0</v>
      </c>
      <c r="X4737" s="83">
        <v>2.773004029120274</v>
      </c>
      <c r="Y4737">
        <v>0</v>
      </c>
      <c r="Z4737" s="83">
        <v>36</v>
      </c>
      <c r="AA4737" s="83">
        <v>38.773004029120273</v>
      </c>
    </row>
    <row r="4738" spans="1:27" x14ac:dyDescent="0.25">
      <c r="A4738" s="82" t="s">
        <v>1529</v>
      </c>
      <c r="B4738" s="82" t="s">
        <v>1529</v>
      </c>
      <c r="C4738" t="s">
        <v>3480</v>
      </c>
      <c r="D4738" s="82" t="s">
        <v>2723</v>
      </c>
      <c r="E4738" t="s">
        <v>3481</v>
      </c>
      <c r="F4738" s="82" t="s">
        <v>2745</v>
      </c>
      <c r="G4738" t="s">
        <v>2310</v>
      </c>
      <c r="H4738" s="82" t="s">
        <v>3007</v>
      </c>
      <c r="I4738" t="s">
        <v>44</v>
      </c>
      <c r="J4738" s="82" t="s">
        <v>45</v>
      </c>
      <c r="K4738" t="s">
        <v>46</v>
      </c>
      <c r="L4738" t="s">
        <v>47</v>
      </c>
      <c r="M4738" s="82" t="s">
        <v>320</v>
      </c>
      <c r="N4738" t="s">
        <v>800</v>
      </c>
      <c r="O4738" s="82" t="s">
        <v>801</v>
      </c>
      <c r="P4738" s="82" t="s">
        <v>1082</v>
      </c>
      <c r="Q4738" s="82" t="s">
        <v>1083</v>
      </c>
      <c r="R4738" t="s">
        <v>131</v>
      </c>
      <c r="S4738" s="83">
        <v>900</v>
      </c>
      <c r="T4738" s="83">
        <v>390</v>
      </c>
      <c r="U4738" s="83">
        <v>510</v>
      </c>
      <c r="V4738" s="83">
        <v>0</v>
      </c>
      <c r="W4738" s="83">
        <v>0</v>
      </c>
      <c r="X4738" s="83">
        <v>3.0040876982136302</v>
      </c>
      <c r="Y4738">
        <v>0</v>
      </c>
      <c r="Z4738" s="83">
        <v>51</v>
      </c>
      <c r="AA4738" s="83">
        <v>54.004087698213631</v>
      </c>
    </row>
    <row r="4739" spans="1:27" x14ac:dyDescent="0.25">
      <c r="A4739" s="82" t="s">
        <v>1529</v>
      </c>
      <c r="B4739" s="82" t="s">
        <v>1529</v>
      </c>
      <c r="C4739" t="s">
        <v>3480</v>
      </c>
      <c r="D4739" s="82" t="s">
        <v>2723</v>
      </c>
      <c r="E4739" t="s">
        <v>3481</v>
      </c>
      <c r="F4739" s="82" t="s">
        <v>2745</v>
      </c>
      <c r="G4739" t="s">
        <v>2310</v>
      </c>
      <c r="H4739" s="82" t="s">
        <v>3007</v>
      </c>
      <c r="I4739" t="s">
        <v>44</v>
      </c>
      <c r="J4739" s="82" t="s">
        <v>45</v>
      </c>
      <c r="K4739" t="s">
        <v>46</v>
      </c>
      <c r="L4739" t="s">
        <v>47</v>
      </c>
      <c r="M4739" s="82" t="s">
        <v>320</v>
      </c>
      <c r="N4739" t="s">
        <v>800</v>
      </c>
      <c r="O4739" s="82" t="s">
        <v>801</v>
      </c>
      <c r="P4739" s="82" t="s">
        <v>802</v>
      </c>
      <c r="Q4739" s="82" t="s">
        <v>803</v>
      </c>
      <c r="R4739" t="s">
        <v>131</v>
      </c>
      <c r="S4739" s="83">
        <v>0</v>
      </c>
      <c r="T4739" s="83">
        <v>15</v>
      </c>
      <c r="U4739" s="83">
        <v>-15</v>
      </c>
      <c r="V4739" s="83">
        <v>0</v>
      </c>
      <c r="W4739" s="83">
        <v>0</v>
      </c>
      <c r="X4739" s="83">
        <v>0.11554183454667809</v>
      </c>
      <c r="Y4739">
        <v>0</v>
      </c>
      <c r="Z4739" s="83">
        <v>-1.5</v>
      </c>
      <c r="AA4739" s="83">
        <v>-1.3844581654533219</v>
      </c>
    </row>
    <row r="4740" spans="1:27" x14ac:dyDescent="0.25">
      <c r="A4740" s="82" t="s">
        <v>1529</v>
      </c>
      <c r="B4740" s="82" t="s">
        <v>1529</v>
      </c>
      <c r="C4740" t="s">
        <v>3480</v>
      </c>
      <c r="D4740" s="82" t="s">
        <v>2723</v>
      </c>
      <c r="E4740" t="s">
        <v>3481</v>
      </c>
      <c r="F4740" s="82" t="s">
        <v>2745</v>
      </c>
      <c r="G4740" t="s">
        <v>2310</v>
      </c>
      <c r="H4740" s="82" t="s">
        <v>3007</v>
      </c>
      <c r="I4740" t="s">
        <v>44</v>
      </c>
      <c r="J4740" s="82" t="s">
        <v>45</v>
      </c>
      <c r="K4740" t="s">
        <v>100</v>
      </c>
      <c r="L4740" t="s">
        <v>101</v>
      </c>
      <c r="M4740" s="82" t="s">
        <v>401</v>
      </c>
      <c r="N4740" t="s">
        <v>866</v>
      </c>
      <c r="O4740" s="82" t="s">
        <v>403</v>
      </c>
      <c r="P4740" s="82" t="s">
        <v>1736</v>
      </c>
      <c r="Q4740" s="82" t="s">
        <v>1737</v>
      </c>
      <c r="R4740" t="s">
        <v>131</v>
      </c>
      <c r="S4740" s="83">
        <v>1367.1999999999998</v>
      </c>
      <c r="T4740" s="83">
        <v>673.26</v>
      </c>
      <c r="U4740" s="83">
        <v>693.93999999999994</v>
      </c>
      <c r="V4740" s="83">
        <v>0</v>
      </c>
      <c r="W4740" s="83">
        <v>0</v>
      </c>
      <c r="X4740" s="83">
        <v>5.1859797017930989</v>
      </c>
      <c r="Y4740">
        <v>0</v>
      </c>
      <c r="Z4740" s="83">
        <v>69.393999999999991</v>
      </c>
      <c r="AA4740" s="83">
        <v>74.579979701793093</v>
      </c>
    </row>
    <row r="4741" spans="1:27" x14ac:dyDescent="0.25">
      <c r="A4741" s="82" t="s">
        <v>1529</v>
      </c>
      <c r="B4741" s="82" t="s">
        <v>1529</v>
      </c>
      <c r="C4741" t="s">
        <v>3482</v>
      </c>
      <c r="D4741" s="82" t="s">
        <v>3483</v>
      </c>
      <c r="E4741" t="s">
        <v>3271</v>
      </c>
      <c r="F4741" s="82" t="s">
        <v>2745</v>
      </c>
      <c r="G4741" t="s">
        <v>2310</v>
      </c>
      <c r="H4741" s="82" t="s">
        <v>3065</v>
      </c>
      <c r="I4741" t="s">
        <v>59</v>
      </c>
      <c r="J4741" s="82" t="s">
        <v>193</v>
      </c>
      <c r="K4741" t="s">
        <v>60</v>
      </c>
      <c r="L4741" t="s">
        <v>61</v>
      </c>
      <c r="M4741" s="82" t="s">
        <v>194</v>
      </c>
      <c r="N4741" t="s">
        <v>347</v>
      </c>
      <c r="O4741" s="82" t="s">
        <v>887</v>
      </c>
      <c r="P4741" s="82" t="s">
        <v>888</v>
      </c>
      <c r="Q4741" s="82" t="s">
        <v>889</v>
      </c>
      <c r="R4741" t="s">
        <v>131</v>
      </c>
      <c r="S4741" s="83">
        <v>2.08</v>
      </c>
      <c r="T4741" s="83">
        <v>0</v>
      </c>
      <c r="U4741" s="83">
        <v>2.08</v>
      </c>
      <c r="V4741" s="83">
        <v>0</v>
      </c>
      <c r="W4741" s="83">
        <v>0</v>
      </c>
      <c r="X4741" s="83">
        <v>0</v>
      </c>
      <c r="Y4741">
        <v>0</v>
      </c>
      <c r="Z4741" s="83">
        <v>0.20800000000000002</v>
      </c>
      <c r="AA4741" s="83">
        <v>0.20800000000000002</v>
      </c>
    </row>
    <row r="4742" spans="1:27" x14ac:dyDescent="0.25">
      <c r="A4742" s="82" t="s">
        <v>1529</v>
      </c>
      <c r="B4742" s="82" t="s">
        <v>1529</v>
      </c>
      <c r="C4742" t="s">
        <v>3482</v>
      </c>
      <c r="D4742" s="82" t="s">
        <v>3483</v>
      </c>
      <c r="E4742" t="s">
        <v>3271</v>
      </c>
      <c r="F4742" s="82" t="s">
        <v>2745</v>
      </c>
      <c r="G4742" t="s">
        <v>2310</v>
      </c>
      <c r="H4742" s="82" t="s">
        <v>3065</v>
      </c>
      <c r="I4742" t="s">
        <v>44</v>
      </c>
      <c r="J4742" s="82" t="s">
        <v>45</v>
      </c>
      <c r="K4742" t="s">
        <v>46</v>
      </c>
      <c r="L4742" t="s">
        <v>47</v>
      </c>
      <c r="M4742" s="82" t="s">
        <v>506</v>
      </c>
      <c r="N4742" t="s">
        <v>507</v>
      </c>
      <c r="O4742" s="82" t="s">
        <v>508</v>
      </c>
      <c r="P4742" s="82" t="s">
        <v>772</v>
      </c>
      <c r="Q4742" s="82" t="s">
        <v>773</v>
      </c>
      <c r="R4742" t="s">
        <v>131</v>
      </c>
      <c r="S4742" s="83">
        <v>45</v>
      </c>
      <c r="T4742" s="83">
        <v>0</v>
      </c>
      <c r="U4742" s="83">
        <v>45</v>
      </c>
      <c r="V4742" s="83">
        <v>0</v>
      </c>
      <c r="W4742" s="83">
        <v>0</v>
      </c>
      <c r="X4742" s="83">
        <v>0</v>
      </c>
      <c r="Y4742">
        <v>0</v>
      </c>
      <c r="Z4742" s="83">
        <v>4.5</v>
      </c>
      <c r="AA4742" s="83">
        <v>4.5</v>
      </c>
    </row>
    <row r="4743" spans="1:27" x14ac:dyDescent="0.25">
      <c r="A4743" s="82" t="s">
        <v>1529</v>
      </c>
      <c r="B4743" s="82" t="s">
        <v>1529</v>
      </c>
      <c r="C4743" t="s">
        <v>3482</v>
      </c>
      <c r="D4743" s="82" t="s">
        <v>3483</v>
      </c>
      <c r="E4743" t="s">
        <v>3271</v>
      </c>
      <c r="F4743" s="82" t="s">
        <v>2745</v>
      </c>
      <c r="G4743" t="s">
        <v>2310</v>
      </c>
      <c r="H4743" s="82" t="s">
        <v>3065</v>
      </c>
      <c r="I4743" t="s">
        <v>44</v>
      </c>
      <c r="J4743" s="82" t="s">
        <v>45</v>
      </c>
      <c r="K4743" t="s">
        <v>46</v>
      </c>
      <c r="L4743" t="s">
        <v>47</v>
      </c>
      <c r="M4743" s="82" t="s">
        <v>506</v>
      </c>
      <c r="N4743" t="s">
        <v>507</v>
      </c>
      <c r="O4743" s="82" t="s">
        <v>508</v>
      </c>
      <c r="P4743" s="82" t="s">
        <v>758</v>
      </c>
      <c r="Q4743" s="82" t="s">
        <v>759</v>
      </c>
      <c r="R4743" t="s">
        <v>131</v>
      </c>
      <c r="S4743" s="83">
        <v>26</v>
      </c>
      <c r="T4743" s="83">
        <v>0</v>
      </c>
      <c r="U4743" s="83">
        <v>26</v>
      </c>
      <c r="V4743" s="83">
        <v>0</v>
      </c>
      <c r="W4743" s="83">
        <v>0</v>
      </c>
      <c r="X4743" s="83">
        <v>0</v>
      </c>
      <c r="Y4743">
        <v>0</v>
      </c>
      <c r="Z4743" s="83">
        <v>2.6</v>
      </c>
      <c r="AA4743" s="83">
        <v>2.6</v>
      </c>
    </row>
    <row r="4744" spans="1:27" x14ac:dyDescent="0.25">
      <c r="A4744" s="82" t="s">
        <v>1529</v>
      </c>
      <c r="B4744" s="82" t="s">
        <v>1529</v>
      </c>
      <c r="C4744" t="s">
        <v>3482</v>
      </c>
      <c r="D4744" s="82" t="s">
        <v>3483</v>
      </c>
      <c r="E4744" t="s">
        <v>3271</v>
      </c>
      <c r="F4744" s="82" t="s">
        <v>2745</v>
      </c>
      <c r="G4744" t="s">
        <v>2310</v>
      </c>
      <c r="H4744" s="82" t="s">
        <v>3065</v>
      </c>
      <c r="I4744" t="s">
        <v>44</v>
      </c>
      <c r="J4744" s="82" t="s">
        <v>45</v>
      </c>
      <c r="K4744" t="s">
        <v>98</v>
      </c>
      <c r="L4744" t="s">
        <v>99</v>
      </c>
      <c r="M4744" s="82" t="s">
        <v>396</v>
      </c>
      <c r="N4744" t="s">
        <v>947</v>
      </c>
      <c r="O4744" s="82" t="s">
        <v>948</v>
      </c>
      <c r="P4744" s="82" t="s">
        <v>949</v>
      </c>
      <c r="Q4744" s="82" t="s">
        <v>950</v>
      </c>
      <c r="R4744" t="s">
        <v>131</v>
      </c>
      <c r="S4744" s="83">
        <v>995.6</v>
      </c>
      <c r="T4744" s="83">
        <v>0</v>
      </c>
      <c r="U4744" s="83">
        <v>995.6</v>
      </c>
      <c r="V4744" s="83">
        <v>0</v>
      </c>
      <c r="W4744" s="83">
        <v>0</v>
      </c>
      <c r="X4744" s="83">
        <v>0</v>
      </c>
      <c r="Y4744">
        <v>0</v>
      </c>
      <c r="Z4744" s="83">
        <v>99.560000000000016</v>
      </c>
      <c r="AA4744" s="83">
        <v>99.560000000000016</v>
      </c>
    </row>
    <row r="4745" spans="1:27" x14ac:dyDescent="0.25">
      <c r="A4745" s="82" t="s">
        <v>1529</v>
      </c>
      <c r="B4745" s="82" t="s">
        <v>1529</v>
      </c>
      <c r="C4745" t="s">
        <v>3482</v>
      </c>
      <c r="D4745" s="82" t="s">
        <v>3483</v>
      </c>
      <c r="E4745" t="s">
        <v>3271</v>
      </c>
      <c r="F4745" s="82" t="s">
        <v>2745</v>
      </c>
      <c r="G4745" t="s">
        <v>2310</v>
      </c>
      <c r="H4745" s="82" t="s">
        <v>3065</v>
      </c>
      <c r="I4745" t="s">
        <v>44</v>
      </c>
      <c r="J4745" s="82" t="s">
        <v>45</v>
      </c>
      <c r="K4745" t="s">
        <v>100</v>
      </c>
      <c r="L4745" t="s">
        <v>101</v>
      </c>
      <c r="M4745" s="82" t="s">
        <v>401</v>
      </c>
      <c r="N4745" t="s">
        <v>866</v>
      </c>
      <c r="O4745" s="82" t="s">
        <v>403</v>
      </c>
      <c r="P4745" s="82" t="s">
        <v>1736</v>
      </c>
      <c r="Q4745" s="82" t="s">
        <v>1737</v>
      </c>
      <c r="R4745" t="s">
        <v>131</v>
      </c>
      <c r="S4745" s="83">
        <v>121</v>
      </c>
      <c r="T4745" s="83">
        <v>45.8</v>
      </c>
      <c r="U4745" s="83">
        <v>75.2</v>
      </c>
      <c r="V4745" s="83">
        <v>0</v>
      </c>
      <c r="W4745" s="83">
        <v>0</v>
      </c>
      <c r="X4745" s="83">
        <v>0.35278773481585712</v>
      </c>
      <c r="Y4745">
        <v>0</v>
      </c>
      <c r="Z4745" s="83">
        <v>7.5200000000000014</v>
      </c>
      <c r="AA4745" s="83">
        <v>7.8727877348158586</v>
      </c>
    </row>
    <row r="4746" spans="1:27" x14ac:dyDescent="0.25">
      <c r="A4746" s="82" t="s">
        <v>1529</v>
      </c>
      <c r="B4746" s="82" t="s">
        <v>1529</v>
      </c>
      <c r="C4746" t="s">
        <v>3482</v>
      </c>
      <c r="D4746" s="82" t="s">
        <v>3483</v>
      </c>
      <c r="E4746" t="s">
        <v>3271</v>
      </c>
      <c r="F4746" s="82" t="s">
        <v>2745</v>
      </c>
      <c r="G4746" t="s">
        <v>2310</v>
      </c>
      <c r="H4746" s="82" t="s">
        <v>3065</v>
      </c>
      <c r="I4746" t="s">
        <v>44</v>
      </c>
      <c r="J4746" s="82" t="s">
        <v>45</v>
      </c>
      <c r="K4746" t="s">
        <v>100</v>
      </c>
      <c r="L4746" t="s">
        <v>101</v>
      </c>
      <c r="M4746" s="82" t="s">
        <v>401</v>
      </c>
      <c r="N4746" t="s">
        <v>839</v>
      </c>
      <c r="O4746" s="82" t="s">
        <v>836</v>
      </c>
      <c r="P4746" s="82" t="s">
        <v>840</v>
      </c>
      <c r="Q4746" s="82" t="s">
        <v>841</v>
      </c>
      <c r="R4746" t="s">
        <v>131</v>
      </c>
      <c r="S4746" s="83">
        <v>68.91</v>
      </c>
      <c r="T4746" s="83">
        <v>0</v>
      </c>
      <c r="U4746" s="83">
        <v>68.91</v>
      </c>
      <c r="V4746" s="83">
        <v>0</v>
      </c>
      <c r="W4746" s="83">
        <v>0</v>
      </c>
      <c r="X4746" s="83">
        <v>0</v>
      </c>
      <c r="Y4746">
        <v>0</v>
      </c>
      <c r="Z4746" s="83">
        <v>6.891</v>
      </c>
      <c r="AA4746" s="83">
        <v>6.891</v>
      </c>
    </row>
    <row r="4747" spans="1:27" x14ac:dyDescent="0.25">
      <c r="A4747" s="82" t="s">
        <v>1529</v>
      </c>
      <c r="B4747" s="82" t="s">
        <v>1529</v>
      </c>
      <c r="C4747" t="s">
        <v>3484</v>
      </c>
      <c r="D4747" s="82" t="s">
        <v>3485</v>
      </c>
      <c r="E4747" t="s">
        <v>3486</v>
      </c>
      <c r="F4747" s="82" t="s">
        <v>2745</v>
      </c>
      <c r="G4747" t="s">
        <v>2310</v>
      </c>
      <c r="H4747" s="82" t="s">
        <v>2746</v>
      </c>
      <c r="I4747" t="s">
        <v>44</v>
      </c>
      <c r="J4747" s="82" t="s">
        <v>45</v>
      </c>
      <c r="K4747" t="s">
        <v>46</v>
      </c>
      <c r="L4747" t="s">
        <v>47</v>
      </c>
      <c r="M4747" s="82" t="s">
        <v>506</v>
      </c>
      <c r="N4747" t="s">
        <v>507</v>
      </c>
      <c r="O4747" s="82" t="s">
        <v>508</v>
      </c>
      <c r="P4747" s="82" t="s">
        <v>754</v>
      </c>
      <c r="Q4747" s="82" t="s">
        <v>755</v>
      </c>
      <c r="R4747" t="s">
        <v>131</v>
      </c>
      <c r="S4747" s="83">
        <v>1866</v>
      </c>
      <c r="T4747" s="83">
        <v>0</v>
      </c>
      <c r="U4747" s="83">
        <v>1866</v>
      </c>
      <c r="V4747" s="83">
        <v>0</v>
      </c>
      <c r="W4747" s="83">
        <v>0</v>
      </c>
      <c r="X4747" s="83">
        <v>0</v>
      </c>
      <c r="Y4747">
        <v>0</v>
      </c>
      <c r="Z4747" s="83">
        <v>186.60000000000002</v>
      </c>
      <c r="AA4747" s="83">
        <v>186.60000000000002</v>
      </c>
    </row>
    <row r="4748" spans="1:27" x14ac:dyDescent="0.25">
      <c r="A4748" s="82" t="s">
        <v>1529</v>
      </c>
      <c r="B4748" s="82" t="s">
        <v>1529</v>
      </c>
      <c r="C4748" t="s">
        <v>3484</v>
      </c>
      <c r="D4748" s="82" t="s">
        <v>3485</v>
      </c>
      <c r="E4748" t="s">
        <v>3486</v>
      </c>
      <c r="F4748" s="82" t="s">
        <v>2745</v>
      </c>
      <c r="G4748" t="s">
        <v>2310</v>
      </c>
      <c r="H4748" s="82" t="s">
        <v>2746</v>
      </c>
      <c r="I4748" t="s">
        <v>44</v>
      </c>
      <c r="J4748" s="82" t="s">
        <v>45</v>
      </c>
      <c r="K4748" t="s">
        <v>46</v>
      </c>
      <c r="L4748" t="s">
        <v>47</v>
      </c>
      <c r="M4748" s="82" t="s">
        <v>320</v>
      </c>
      <c r="N4748" t="s">
        <v>1074</v>
      </c>
      <c r="O4748" s="82" t="s">
        <v>1075</v>
      </c>
      <c r="P4748" s="82" t="s">
        <v>1794</v>
      </c>
      <c r="Q4748" s="82" t="s">
        <v>1795</v>
      </c>
      <c r="R4748" t="s">
        <v>131</v>
      </c>
      <c r="S4748" s="83">
        <v>153.15</v>
      </c>
      <c r="T4748" s="83">
        <v>0</v>
      </c>
      <c r="U4748" s="83">
        <v>153.15</v>
      </c>
      <c r="V4748" s="83">
        <v>0</v>
      </c>
      <c r="W4748" s="83">
        <v>0</v>
      </c>
      <c r="X4748" s="83">
        <v>0</v>
      </c>
      <c r="Y4748">
        <v>0</v>
      </c>
      <c r="Z4748" s="83">
        <v>15.315000000000001</v>
      </c>
      <c r="AA4748" s="83">
        <v>15.315000000000001</v>
      </c>
    </row>
    <row r="4749" spans="1:27" x14ac:dyDescent="0.25">
      <c r="A4749" s="82" t="s">
        <v>1529</v>
      </c>
      <c r="B4749" s="82" t="s">
        <v>1529</v>
      </c>
      <c r="C4749" t="s">
        <v>3484</v>
      </c>
      <c r="D4749" s="82" t="s">
        <v>3485</v>
      </c>
      <c r="E4749" t="s">
        <v>3486</v>
      </c>
      <c r="F4749" s="82" t="s">
        <v>2745</v>
      </c>
      <c r="G4749" t="s">
        <v>2310</v>
      </c>
      <c r="H4749" s="82" t="s">
        <v>2746</v>
      </c>
      <c r="I4749" t="s">
        <v>44</v>
      </c>
      <c r="J4749" s="82" t="s">
        <v>45</v>
      </c>
      <c r="K4749" t="s">
        <v>98</v>
      </c>
      <c r="L4749" t="s">
        <v>99</v>
      </c>
      <c r="M4749" s="82" t="s">
        <v>396</v>
      </c>
      <c r="N4749" t="s">
        <v>947</v>
      </c>
      <c r="O4749" s="82" t="s">
        <v>948</v>
      </c>
      <c r="P4749" s="82" t="s">
        <v>2155</v>
      </c>
      <c r="Q4749" s="82" t="s">
        <v>2156</v>
      </c>
      <c r="R4749" t="s">
        <v>131</v>
      </c>
      <c r="S4749" s="83">
        <v>87.8</v>
      </c>
      <c r="T4749" s="83">
        <v>0</v>
      </c>
      <c r="U4749" s="83">
        <v>87.8</v>
      </c>
      <c r="V4749" s="83">
        <v>0</v>
      </c>
      <c r="W4749" s="83">
        <v>0</v>
      </c>
      <c r="X4749" s="83">
        <v>0</v>
      </c>
      <c r="Y4749">
        <v>0</v>
      </c>
      <c r="Z4749" s="83">
        <v>8.7799999999999994</v>
      </c>
      <c r="AA4749" s="83">
        <v>8.7799999999999994</v>
      </c>
    </row>
    <row r="4750" spans="1:27" x14ac:dyDescent="0.25">
      <c r="A4750" s="82" t="s">
        <v>1529</v>
      </c>
      <c r="B4750" s="82" t="s">
        <v>1529</v>
      </c>
      <c r="C4750" t="s">
        <v>3487</v>
      </c>
      <c r="D4750" s="82" t="s">
        <v>3488</v>
      </c>
      <c r="E4750" t="s">
        <v>3489</v>
      </c>
      <c r="F4750" s="82" t="s">
        <v>2745</v>
      </c>
      <c r="G4750" t="s">
        <v>2310</v>
      </c>
      <c r="H4750" s="82" t="s">
        <v>3490</v>
      </c>
      <c r="I4750" t="s">
        <v>59</v>
      </c>
      <c r="J4750" s="82" t="s">
        <v>193</v>
      </c>
      <c r="K4750" t="s">
        <v>60</v>
      </c>
      <c r="L4750" t="s">
        <v>61</v>
      </c>
      <c r="M4750" s="82" t="s">
        <v>194</v>
      </c>
      <c r="N4750" t="s">
        <v>656</v>
      </c>
      <c r="O4750" s="82" t="s">
        <v>657</v>
      </c>
      <c r="P4750" s="82" t="s">
        <v>1019</v>
      </c>
      <c r="Q4750" s="82" t="s">
        <v>1020</v>
      </c>
      <c r="R4750" t="s">
        <v>131</v>
      </c>
      <c r="S4750" s="83">
        <v>23.46</v>
      </c>
      <c r="T4750" s="83">
        <v>0</v>
      </c>
      <c r="U4750" s="83">
        <v>23.46</v>
      </c>
      <c r="V4750" s="83">
        <v>0</v>
      </c>
      <c r="W4750" s="83">
        <v>0</v>
      </c>
      <c r="X4750" s="83">
        <v>0</v>
      </c>
      <c r="Y4750">
        <v>0</v>
      </c>
      <c r="Z4750" s="83">
        <v>2.3460000000000001</v>
      </c>
      <c r="AA4750" s="83">
        <v>2.3460000000000001</v>
      </c>
    </row>
    <row r="4751" spans="1:27" x14ac:dyDescent="0.25">
      <c r="A4751" s="82" t="s">
        <v>1529</v>
      </c>
      <c r="B4751" s="82" t="s">
        <v>1529</v>
      </c>
      <c r="C4751" t="s">
        <v>3487</v>
      </c>
      <c r="D4751" s="82" t="s">
        <v>3488</v>
      </c>
      <c r="E4751" t="s">
        <v>3489</v>
      </c>
      <c r="F4751" s="82" t="s">
        <v>2745</v>
      </c>
      <c r="G4751" t="s">
        <v>2310</v>
      </c>
      <c r="H4751" s="82" t="s">
        <v>3490</v>
      </c>
      <c r="I4751" t="s">
        <v>59</v>
      </c>
      <c r="J4751" s="82" t="s">
        <v>193</v>
      </c>
      <c r="K4751" t="s">
        <v>60</v>
      </c>
      <c r="L4751" t="s">
        <v>61</v>
      </c>
      <c r="M4751" s="82" t="s">
        <v>194</v>
      </c>
      <c r="N4751" t="s">
        <v>656</v>
      </c>
      <c r="O4751" s="82" t="s">
        <v>657</v>
      </c>
      <c r="P4751" s="82" t="s">
        <v>658</v>
      </c>
      <c r="Q4751" s="82" t="s">
        <v>659</v>
      </c>
      <c r="R4751" t="s">
        <v>131</v>
      </c>
      <c r="S4751" s="83">
        <v>26.81</v>
      </c>
      <c r="T4751" s="83">
        <v>0</v>
      </c>
      <c r="U4751" s="83">
        <v>26.81</v>
      </c>
      <c r="V4751" s="83">
        <v>0</v>
      </c>
      <c r="W4751" s="83">
        <v>0</v>
      </c>
      <c r="X4751" s="83">
        <v>0</v>
      </c>
      <c r="Y4751">
        <v>0</v>
      </c>
      <c r="Z4751" s="83">
        <v>2.681</v>
      </c>
      <c r="AA4751" s="83">
        <v>2.681</v>
      </c>
    </row>
    <row r="4752" spans="1:27" x14ac:dyDescent="0.25">
      <c r="A4752" s="82" t="s">
        <v>1529</v>
      </c>
      <c r="B4752" s="82" t="s">
        <v>1529</v>
      </c>
      <c r="C4752" t="s">
        <v>3487</v>
      </c>
      <c r="D4752" s="82" t="s">
        <v>3488</v>
      </c>
      <c r="E4752" t="s">
        <v>3489</v>
      </c>
      <c r="F4752" s="82" t="s">
        <v>2745</v>
      </c>
      <c r="G4752" t="s">
        <v>2310</v>
      </c>
      <c r="H4752" s="82" t="s">
        <v>3490</v>
      </c>
      <c r="I4752" t="s">
        <v>59</v>
      </c>
      <c r="J4752" s="82" t="s">
        <v>193</v>
      </c>
      <c r="K4752" t="s">
        <v>60</v>
      </c>
      <c r="L4752" t="s">
        <v>61</v>
      </c>
      <c r="M4752" s="82" t="s">
        <v>194</v>
      </c>
      <c r="N4752" t="s">
        <v>750</v>
      </c>
      <c r="O4752" s="82" t="s">
        <v>751</v>
      </c>
      <c r="P4752" s="82" t="s">
        <v>883</v>
      </c>
      <c r="Q4752" s="82" t="s">
        <v>884</v>
      </c>
      <c r="R4752" t="s">
        <v>131</v>
      </c>
      <c r="S4752" s="83">
        <v>46.23</v>
      </c>
      <c r="T4752" s="83">
        <v>0</v>
      </c>
      <c r="U4752" s="83">
        <v>46.23</v>
      </c>
      <c r="V4752" s="83">
        <v>0</v>
      </c>
      <c r="W4752" s="83">
        <v>0</v>
      </c>
      <c r="X4752" s="83">
        <v>0</v>
      </c>
      <c r="Y4752">
        <v>0</v>
      </c>
      <c r="Z4752" s="83">
        <v>4.6230000000000002</v>
      </c>
      <c r="AA4752" s="83">
        <v>4.6230000000000002</v>
      </c>
    </row>
    <row r="4753" spans="1:27" x14ac:dyDescent="0.25">
      <c r="A4753" s="82" t="s">
        <v>1529</v>
      </c>
      <c r="B4753" s="82" t="s">
        <v>1529</v>
      </c>
      <c r="C4753" t="s">
        <v>3487</v>
      </c>
      <c r="D4753" s="82" t="s">
        <v>3488</v>
      </c>
      <c r="E4753" t="s">
        <v>3489</v>
      </c>
      <c r="F4753" s="82" t="s">
        <v>2745</v>
      </c>
      <c r="G4753" t="s">
        <v>2310</v>
      </c>
      <c r="H4753" s="82" t="s">
        <v>3490</v>
      </c>
      <c r="I4753" t="s">
        <v>59</v>
      </c>
      <c r="J4753" s="82" t="s">
        <v>193</v>
      </c>
      <c r="K4753" t="s">
        <v>60</v>
      </c>
      <c r="L4753" t="s">
        <v>61</v>
      </c>
      <c r="M4753" s="82" t="s">
        <v>194</v>
      </c>
      <c r="N4753" t="s">
        <v>750</v>
      </c>
      <c r="O4753" s="82" t="s">
        <v>751</v>
      </c>
      <c r="P4753" s="82" t="s">
        <v>752</v>
      </c>
      <c r="Q4753" s="82" t="s">
        <v>753</v>
      </c>
      <c r="R4753" t="s">
        <v>131</v>
      </c>
      <c r="S4753" s="83">
        <v>14.42</v>
      </c>
      <c r="T4753" s="83">
        <v>0</v>
      </c>
      <c r="U4753" s="83">
        <v>14.42</v>
      </c>
      <c r="V4753" s="83">
        <v>0</v>
      </c>
      <c r="W4753" s="83">
        <v>0</v>
      </c>
      <c r="X4753" s="83">
        <v>0</v>
      </c>
      <c r="Y4753">
        <v>0</v>
      </c>
      <c r="Z4753" s="83">
        <v>1.4420000000000002</v>
      </c>
      <c r="AA4753" s="83">
        <v>1.4420000000000002</v>
      </c>
    </row>
    <row r="4754" spans="1:27" x14ac:dyDescent="0.25">
      <c r="A4754" s="82" t="s">
        <v>1529</v>
      </c>
      <c r="B4754" s="82" t="s">
        <v>1529</v>
      </c>
      <c r="C4754" t="s">
        <v>3487</v>
      </c>
      <c r="D4754" s="82" t="s">
        <v>3488</v>
      </c>
      <c r="E4754" t="s">
        <v>3489</v>
      </c>
      <c r="F4754" s="82" t="s">
        <v>2745</v>
      </c>
      <c r="G4754" t="s">
        <v>2310</v>
      </c>
      <c r="H4754" s="82" t="s">
        <v>3490</v>
      </c>
      <c r="I4754" t="s">
        <v>59</v>
      </c>
      <c r="J4754" s="82" t="s">
        <v>193</v>
      </c>
      <c r="K4754" t="s">
        <v>60</v>
      </c>
      <c r="L4754" t="s">
        <v>61</v>
      </c>
      <c r="M4754" s="82" t="s">
        <v>194</v>
      </c>
      <c r="N4754" t="s">
        <v>750</v>
      </c>
      <c r="O4754" s="82" t="s">
        <v>751</v>
      </c>
      <c r="P4754" s="82" t="s">
        <v>1152</v>
      </c>
      <c r="Q4754" s="82" t="s">
        <v>1153</v>
      </c>
      <c r="R4754" t="s">
        <v>131</v>
      </c>
      <c r="S4754" s="83">
        <v>0</v>
      </c>
      <c r="T4754" s="83">
        <v>72.3</v>
      </c>
      <c r="U4754" s="83">
        <v>-72.3</v>
      </c>
      <c r="V4754" s="83">
        <v>0</v>
      </c>
      <c r="W4754" s="83">
        <v>0</v>
      </c>
      <c r="X4754" s="83">
        <v>0.55691164251498848</v>
      </c>
      <c r="Y4754">
        <v>0</v>
      </c>
      <c r="Z4754" s="83">
        <v>-7.23</v>
      </c>
      <c r="AA4754" s="83">
        <v>-6.6730883574850122</v>
      </c>
    </row>
    <row r="4755" spans="1:27" x14ac:dyDescent="0.25">
      <c r="A4755" s="82" t="s">
        <v>1529</v>
      </c>
      <c r="B4755" s="82" t="s">
        <v>1529</v>
      </c>
      <c r="C4755" t="s">
        <v>3487</v>
      </c>
      <c r="D4755" s="82" t="s">
        <v>3488</v>
      </c>
      <c r="E4755" t="s">
        <v>3489</v>
      </c>
      <c r="F4755" s="82" t="s">
        <v>2745</v>
      </c>
      <c r="G4755" t="s">
        <v>2310</v>
      </c>
      <c r="H4755" s="82" t="s">
        <v>3490</v>
      </c>
      <c r="I4755" t="s">
        <v>59</v>
      </c>
      <c r="J4755" s="82" t="s">
        <v>193</v>
      </c>
      <c r="K4755" t="s">
        <v>60</v>
      </c>
      <c r="L4755" t="s">
        <v>61</v>
      </c>
      <c r="M4755" s="82" t="s">
        <v>194</v>
      </c>
      <c r="N4755" t="s">
        <v>199</v>
      </c>
      <c r="O4755" s="82" t="s">
        <v>200</v>
      </c>
      <c r="P4755" s="82" t="s">
        <v>389</v>
      </c>
      <c r="Q4755" s="82" t="s">
        <v>390</v>
      </c>
      <c r="R4755" t="s">
        <v>131</v>
      </c>
      <c r="S4755" s="83">
        <v>38.700000000000003</v>
      </c>
      <c r="T4755" s="83">
        <v>0</v>
      </c>
      <c r="U4755" s="83">
        <v>38.700000000000003</v>
      </c>
      <c r="V4755" s="83">
        <v>0</v>
      </c>
      <c r="W4755" s="83">
        <v>0</v>
      </c>
      <c r="X4755" s="83">
        <v>0</v>
      </c>
      <c r="Y4755">
        <v>0</v>
      </c>
      <c r="Z4755" s="83">
        <v>3.8700000000000006</v>
      </c>
      <c r="AA4755" s="83">
        <v>3.8700000000000006</v>
      </c>
    </row>
    <row r="4756" spans="1:27" x14ac:dyDescent="0.25">
      <c r="A4756" s="82" t="s">
        <v>1529</v>
      </c>
      <c r="B4756" s="82" t="s">
        <v>1529</v>
      </c>
      <c r="C4756" t="s">
        <v>3487</v>
      </c>
      <c r="D4756" s="82" t="s">
        <v>3488</v>
      </c>
      <c r="E4756" t="s">
        <v>3489</v>
      </c>
      <c r="F4756" s="82" t="s">
        <v>2745</v>
      </c>
      <c r="G4756" t="s">
        <v>2310</v>
      </c>
      <c r="H4756" s="82" t="s">
        <v>3490</v>
      </c>
      <c r="I4756" t="s">
        <v>59</v>
      </c>
      <c r="J4756" s="82" t="s">
        <v>193</v>
      </c>
      <c r="K4756" t="s">
        <v>60</v>
      </c>
      <c r="L4756" t="s">
        <v>61</v>
      </c>
      <c r="M4756" s="82" t="s">
        <v>194</v>
      </c>
      <c r="N4756" t="s">
        <v>199</v>
      </c>
      <c r="O4756" s="82" t="s">
        <v>200</v>
      </c>
      <c r="P4756" s="82" t="s">
        <v>2216</v>
      </c>
      <c r="Q4756" s="82" t="s">
        <v>2217</v>
      </c>
      <c r="R4756" t="s">
        <v>131</v>
      </c>
      <c r="S4756" s="83">
        <v>0</v>
      </c>
      <c r="T4756" s="83">
        <v>81.900000000000006</v>
      </c>
      <c r="U4756" s="83">
        <v>-81.900000000000006</v>
      </c>
      <c r="V4756" s="83">
        <v>0</v>
      </c>
      <c r="W4756" s="83">
        <v>0</v>
      </c>
      <c r="X4756" s="83">
        <v>0.63085841662486253</v>
      </c>
      <c r="Y4756">
        <v>0</v>
      </c>
      <c r="Z4756" s="83">
        <v>-8.1900000000000013</v>
      </c>
      <c r="AA4756" s="83">
        <v>-7.5591415833751388</v>
      </c>
    </row>
    <row r="4757" spans="1:27" x14ac:dyDescent="0.25">
      <c r="A4757" s="82" t="s">
        <v>1529</v>
      </c>
      <c r="B4757" s="82" t="s">
        <v>1529</v>
      </c>
      <c r="C4757" t="s">
        <v>3487</v>
      </c>
      <c r="D4757" s="82" t="s">
        <v>3488</v>
      </c>
      <c r="E4757" t="s">
        <v>3489</v>
      </c>
      <c r="F4757" s="82" t="s">
        <v>2745</v>
      </c>
      <c r="G4757" t="s">
        <v>2310</v>
      </c>
      <c r="H4757" s="82" t="s">
        <v>3490</v>
      </c>
      <c r="I4757" t="s">
        <v>59</v>
      </c>
      <c r="J4757" s="82" t="s">
        <v>193</v>
      </c>
      <c r="K4757" t="s">
        <v>60</v>
      </c>
      <c r="L4757" t="s">
        <v>61</v>
      </c>
      <c r="M4757" s="82" t="s">
        <v>194</v>
      </c>
      <c r="N4757" t="s">
        <v>311</v>
      </c>
      <c r="O4757" s="82" t="s">
        <v>894</v>
      </c>
      <c r="P4757" s="82" t="s">
        <v>1021</v>
      </c>
      <c r="Q4757" s="82" t="s">
        <v>1022</v>
      </c>
      <c r="R4757" t="s">
        <v>131</v>
      </c>
      <c r="S4757" s="83">
        <v>34.4</v>
      </c>
      <c r="T4757" s="83">
        <v>0</v>
      </c>
      <c r="U4757" s="83">
        <v>34.4</v>
      </c>
      <c r="V4757" s="83">
        <v>0</v>
      </c>
      <c r="W4757" s="83">
        <v>0</v>
      </c>
      <c r="X4757" s="83">
        <v>0</v>
      </c>
      <c r="Y4757">
        <v>0</v>
      </c>
      <c r="Z4757" s="83">
        <v>3.44</v>
      </c>
      <c r="AA4757" s="83">
        <v>3.44</v>
      </c>
    </row>
    <row r="4758" spans="1:27" x14ac:dyDescent="0.25">
      <c r="A4758" s="82" t="s">
        <v>1529</v>
      </c>
      <c r="B4758" s="82" t="s">
        <v>1529</v>
      </c>
      <c r="C4758" t="s">
        <v>3487</v>
      </c>
      <c r="D4758" s="82" t="s">
        <v>3488</v>
      </c>
      <c r="E4758" t="s">
        <v>3489</v>
      </c>
      <c r="F4758" s="82" t="s">
        <v>2745</v>
      </c>
      <c r="G4758" t="s">
        <v>2310</v>
      </c>
      <c r="H4758" s="82" t="s">
        <v>3490</v>
      </c>
      <c r="I4758" t="s">
        <v>59</v>
      </c>
      <c r="J4758" s="82" t="s">
        <v>193</v>
      </c>
      <c r="K4758" t="s">
        <v>60</v>
      </c>
      <c r="L4758" t="s">
        <v>61</v>
      </c>
      <c r="M4758" s="82" t="s">
        <v>194</v>
      </c>
      <c r="N4758" t="s">
        <v>311</v>
      </c>
      <c r="O4758" s="82" t="s">
        <v>894</v>
      </c>
      <c r="P4758" s="82" t="s">
        <v>1160</v>
      </c>
      <c r="Q4758" s="82" t="s">
        <v>1161</v>
      </c>
      <c r="R4758" t="s">
        <v>131</v>
      </c>
      <c r="S4758" s="83">
        <v>0</v>
      </c>
      <c r="T4758" s="83">
        <v>83.92</v>
      </c>
      <c r="U4758" s="83">
        <v>-83.92</v>
      </c>
      <c r="V4758" s="83">
        <v>0</v>
      </c>
      <c r="W4758" s="83">
        <v>0</v>
      </c>
      <c r="X4758" s="83">
        <v>0.64641805034381505</v>
      </c>
      <c r="Y4758">
        <v>0</v>
      </c>
      <c r="Z4758" s="83">
        <v>-8.3920000000000012</v>
      </c>
      <c r="AA4758" s="83">
        <v>-7.7455819496561862</v>
      </c>
    </row>
    <row r="4759" spans="1:27" x14ac:dyDescent="0.25">
      <c r="A4759" s="82" t="s">
        <v>1529</v>
      </c>
      <c r="B4759" s="82" t="s">
        <v>1529</v>
      </c>
      <c r="C4759" t="s">
        <v>3487</v>
      </c>
      <c r="D4759" s="82" t="s">
        <v>3488</v>
      </c>
      <c r="E4759" t="s">
        <v>3489</v>
      </c>
      <c r="F4759" s="82" t="s">
        <v>2745</v>
      </c>
      <c r="G4759" t="s">
        <v>2310</v>
      </c>
      <c r="H4759" s="82" t="s">
        <v>3490</v>
      </c>
      <c r="I4759" t="s">
        <v>59</v>
      </c>
      <c r="J4759" s="82" t="s">
        <v>193</v>
      </c>
      <c r="K4759" t="s">
        <v>62</v>
      </c>
      <c r="L4759" t="s">
        <v>63</v>
      </c>
      <c r="M4759" s="82" t="s">
        <v>1168</v>
      </c>
      <c r="N4759" t="s">
        <v>1169</v>
      </c>
      <c r="O4759" s="82" t="s">
        <v>1170</v>
      </c>
      <c r="P4759" s="82" t="s">
        <v>1171</v>
      </c>
      <c r="Q4759" s="82" t="s">
        <v>1172</v>
      </c>
      <c r="R4759" t="s">
        <v>131</v>
      </c>
      <c r="S4759" s="83">
        <v>4.26</v>
      </c>
      <c r="T4759" s="83">
        <v>11.35</v>
      </c>
      <c r="U4759" s="83">
        <v>-7.09</v>
      </c>
      <c r="V4759" s="83">
        <v>0</v>
      </c>
      <c r="W4759" s="83">
        <v>0</v>
      </c>
      <c r="X4759" s="83">
        <v>8.7426654806986429E-2</v>
      </c>
      <c r="Y4759">
        <v>0</v>
      </c>
      <c r="Z4759" s="83">
        <v>-0.70900000000000007</v>
      </c>
      <c r="AA4759" s="83">
        <v>-0.62157334519301366</v>
      </c>
    </row>
    <row r="4760" spans="1:27" x14ac:dyDescent="0.25">
      <c r="A4760" s="82" t="s">
        <v>1529</v>
      </c>
      <c r="B4760" s="82" t="s">
        <v>1529</v>
      </c>
      <c r="C4760" t="s">
        <v>3487</v>
      </c>
      <c r="D4760" s="82" t="s">
        <v>3488</v>
      </c>
      <c r="E4760" t="s">
        <v>3489</v>
      </c>
      <c r="F4760" s="82" t="s">
        <v>2745</v>
      </c>
      <c r="G4760" t="s">
        <v>2310</v>
      </c>
      <c r="H4760" s="82" t="s">
        <v>3490</v>
      </c>
      <c r="I4760" t="s">
        <v>59</v>
      </c>
      <c r="J4760" s="82" t="s">
        <v>193</v>
      </c>
      <c r="K4760" t="s">
        <v>62</v>
      </c>
      <c r="L4760" t="s">
        <v>63</v>
      </c>
      <c r="M4760" s="82" t="s">
        <v>660</v>
      </c>
      <c r="N4760" t="s">
        <v>1023</v>
      </c>
      <c r="O4760" s="82" t="s">
        <v>1024</v>
      </c>
      <c r="P4760" s="82" t="s">
        <v>1025</v>
      </c>
      <c r="Q4760" s="82" t="s">
        <v>1026</v>
      </c>
      <c r="R4760" t="s">
        <v>131</v>
      </c>
      <c r="S4760" s="83">
        <v>0</v>
      </c>
      <c r="T4760" s="83">
        <v>328.32</v>
      </c>
      <c r="U4760" s="83">
        <v>-328.32</v>
      </c>
      <c r="V4760" s="83">
        <v>0</v>
      </c>
      <c r="W4760" s="83">
        <v>0</v>
      </c>
      <c r="X4760" s="83">
        <v>2.5289796745576898</v>
      </c>
      <c r="Y4760">
        <v>0</v>
      </c>
      <c r="Z4760" s="83">
        <v>-32.832000000000001</v>
      </c>
      <c r="AA4760" s="83">
        <v>-30.303020325442311</v>
      </c>
    </row>
    <row r="4761" spans="1:27" x14ac:dyDescent="0.25">
      <c r="A4761" s="82" t="s">
        <v>1529</v>
      </c>
      <c r="B4761" s="82" t="s">
        <v>1529</v>
      </c>
      <c r="C4761" t="s">
        <v>3487</v>
      </c>
      <c r="D4761" s="82" t="s">
        <v>3488</v>
      </c>
      <c r="E4761" t="s">
        <v>3489</v>
      </c>
      <c r="F4761" s="82" t="s">
        <v>2745</v>
      </c>
      <c r="G4761" t="s">
        <v>2310</v>
      </c>
      <c r="H4761" s="82" t="s">
        <v>3490</v>
      </c>
      <c r="I4761" t="s">
        <v>59</v>
      </c>
      <c r="J4761" s="82" t="s">
        <v>193</v>
      </c>
      <c r="K4761" t="s">
        <v>62</v>
      </c>
      <c r="L4761" t="s">
        <v>63</v>
      </c>
      <c r="M4761" s="82" t="s">
        <v>660</v>
      </c>
      <c r="N4761" t="s">
        <v>1023</v>
      </c>
      <c r="O4761" s="82" t="s">
        <v>1024</v>
      </c>
      <c r="P4761" s="82" t="s">
        <v>1164</v>
      </c>
      <c r="Q4761" s="82" t="s">
        <v>1165</v>
      </c>
      <c r="R4761" t="s">
        <v>131</v>
      </c>
      <c r="S4761" s="83">
        <v>0</v>
      </c>
      <c r="T4761" s="83">
        <v>328.32</v>
      </c>
      <c r="U4761" s="83">
        <v>-328.32</v>
      </c>
      <c r="V4761" s="83">
        <v>0</v>
      </c>
      <c r="W4761" s="83">
        <v>0</v>
      </c>
      <c r="X4761" s="83">
        <v>2.5289796745576898</v>
      </c>
      <c r="Y4761">
        <v>0</v>
      </c>
      <c r="Z4761" s="83">
        <v>-32.832000000000001</v>
      </c>
      <c r="AA4761" s="83">
        <v>-30.303020325442311</v>
      </c>
    </row>
    <row r="4762" spans="1:27" x14ac:dyDescent="0.25">
      <c r="A4762" s="82" t="s">
        <v>1529</v>
      </c>
      <c r="B4762" s="82" t="s">
        <v>1529</v>
      </c>
      <c r="C4762" t="s">
        <v>3487</v>
      </c>
      <c r="D4762" s="82" t="s">
        <v>3488</v>
      </c>
      <c r="E4762" t="s">
        <v>3489</v>
      </c>
      <c r="F4762" s="82" t="s">
        <v>2745</v>
      </c>
      <c r="G4762" t="s">
        <v>2310</v>
      </c>
      <c r="H4762" s="82" t="s">
        <v>3490</v>
      </c>
      <c r="I4762" t="s">
        <v>59</v>
      </c>
      <c r="J4762" s="82" t="s">
        <v>193</v>
      </c>
      <c r="K4762" t="s">
        <v>62</v>
      </c>
      <c r="L4762" t="s">
        <v>63</v>
      </c>
      <c r="M4762" s="82" t="s">
        <v>660</v>
      </c>
      <c r="N4762" t="s">
        <v>1023</v>
      </c>
      <c r="O4762" s="82" t="s">
        <v>1024</v>
      </c>
      <c r="P4762" s="82" t="s">
        <v>2340</v>
      </c>
      <c r="Q4762" s="82" t="s">
        <v>2341</v>
      </c>
      <c r="R4762" t="s">
        <v>131</v>
      </c>
      <c r="S4762" s="83">
        <v>55.25</v>
      </c>
      <c r="T4762" s="83">
        <v>0</v>
      </c>
      <c r="U4762" s="83">
        <v>55.25</v>
      </c>
      <c r="V4762" s="83">
        <v>0</v>
      </c>
      <c r="W4762" s="83">
        <v>0</v>
      </c>
      <c r="X4762" s="83">
        <v>0</v>
      </c>
      <c r="Y4762">
        <v>0</v>
      </c>
      <c r="Z4762" s="83">
        <v>5.5250000000000004</v>
      </c>
      <c r="AA4762" s="83">
        <v>5.5250000000000004</v>
      </c>
    </row>
    <row r="4763" spans="1:27" x14ac:dyDescent="0.25">
      <c r="A4763" s="82" t="s">
        <v>1529</v>
      </c>
      <c r="B4763" s="82" t="s">
        <v>1529</v>
      </c>
      <c r="C4763" t="s">
        <v>3487</v>
      </c>
      <c r="D4763" s="82" t="s">
        <v>3488</v>
      </c>
      <c r="E4763" t="s">
        <v>3489</v>
      </c>
      <c r="F4763" s="82" t="s">
        <v>2745</v>
      </c>
      <c r="G4763" t="s">
        <v>2310</v>
      </c>
      <c r="H4763" s="82" t="s">
        <v>3490</v>
      </c>
      <c r="I4763" t="s">
        <v>59</v>
      </c>
      <c r="J4763" s="82" t="s">
        <v>193</v>
      </c>
      <c r="K4763" t="s">
        <v>62</v>
      </c>
      <c r="L4763" t="s">
        <v>63</v>
      </c>
      <c r="M4763" s="82" t="s">
        <v>660</v>
      </c>
      <c r="N4763" t="s">
        <v>1927</v>
      </c>
      <c r="O4763" s="82" t="s">
        <v>1497</v>
      </c>
      <c r="P4763" s="82" t="s">
        <v>1928</v>
      </c>
      <c r="Q4763" s="82" t="s">
        <v>1929</v>
      </c>
      <c r="R4763" t="s">
        <v>131</v>
      </c>
      <c r="S4763" s="83">
        <v>563.28</v>
      </c>
      <c r="T4763" s="83">
        <v>0</v>
      </c>
      <c r="U4763" s="83">
        <v>563.28</v>
      </c>
      <c r="V4763" s="83">
        <v>0</v>
      </c>
      <c r="W4763" s="83">
        <v>0</v>
      </c>
      <c r="X4763" s="83">
        <v>0</v>
      </c>
      <c r="Y4763">
        <v>0</v>
      </c>
      <c r="Z4763" s="83">
        <v>56.328000000000003</v>
      </c>
      <c r="AA4763" s="83">
        <v>56.328000000000003</v>
      </c>
    </row>
    <row r="4764" spans="1:27" x14ac:dyDescent="0.25">
      <c r="A4764" s="82" t="s">
        <v>1529</v>
      </c>
      <c r="B4764" s="82" t="s">
        <v>1529</v>
      </c>
      <c r="C4764" t="s">
        <v>3487</v>
      </c>
      <c r="D4764" s="82" t="s">
        <v>3488</v>
      </c>
      <c r="E4764" t="s">
        <v>3489</v>
      </c>
      <c r="F4764" s="82" t="s">
        <v>2745</v>
      </c>
      <c r="G4764" t="s">
        <v>2310</v>
      </c>
      <c r="H4764" s="82" t="s">
        <v>3490</v>
      </c>
      <c r="I4764" t="s">
        <v>59</v>
      </c>
      <c r="J4764" s="82" t="s">
        <v>193</v>
      </c>
      <c r="K4764" t="s">
        <v>64</v>
      </c>
      <c r="L4764" t="s">
        <v>65</v>
      </c>
      <c r="M4764" s="82" t="s">
        <v>315</v>
      </c>
      <c r="N4764" t="s">
        <v>316</v>
      </c>
      <c r="O4764" s="82" t="s">
        <v>317</v>
      </c>
      <c r="P4764" s="82" t="s">
        <v>1043</v>
      </c>
      <c r="Q4764" s="82" t="s">
        <v>1044</v>
      </c>
      <c r="R4764" t="s">
        <v>131</v>
      </c>
      <c r="S4764" s="83">
        <v>0</v>
      </c>
      <c r="T4764" s="83">
        <v>214.72</v>
      </c>
      <c r="U4764" s="83">
        <v>-214.72</v>
      </c>
      <c r="V4764" s="83">
        <v>0</v>
      </c>
      <c r="W4764" s="83">
        <v>0</v>
      </c>
      <c r="X4764" s="83">
        <v>1.653942847590848</v>
      </c>
      <c r="Y4764">
        <v>0</v>
      </c>
      <c r="Z4764" s="83">
        <v>-21.472000000000001</v>
      </c>
      <c r="AA4764" s="83">
        <v>-19.818057152409153</v>
      </c>
    </row>
    <row r="4765" spans="1:27" x14ac:dyDescent="0.25">
      <c r="A4765" s="82" t="s">
        <v>1529</v>
      </c>
      <c r="B4765" s="82" t="s">
        <v>1529</v>
      </c>
      <c r="C4765" t="s">
        <v>3487</v>
      </c>
      <c r="D4765" s="82" t="s">
        <v>3488</v>
      </c>
      <c r="E4765" t="s">
        <v>3489</v>
      </c>
      <c r="F4765" s="82" t="s">
        <v>2745</v>
      </c>
      <c r="G4765" t="s">
        <v>2310</v>
      </c>
      <c r="H4765" s="82" t="s">
        <v>3490</v>
      </c>
      <c r="I4765" t="s">
        <v>59</v>
      </c>
      <c r="J4765" s="82" t="s">
        <v>193</v>
      </c>
      <c r="K4765" t="s">
        <v>64</v>
      </c>
      <c r="L4765" t="s">
        <v>65</v>
      </c>
      <c r="M4765" s="82" t="s">
        <v>499</v>
      </c>
      <c r="N4765" t="s">
        <v>500</v>
      </c>
      <c r="O4765" s="82" t="s">
        <v>501</v>
      </c>
      <c r="P4765" s="82" t="s">
        <v>2765</v>
      </c>
      <c r="Q4765" s="82" t="s">
        <v>2766</v>
      </c>
      <c r="R4765" t="s">
        <v>131</v>
      </c>
      <c r="S4765" s="83">
        <v>322</v>
      </c>
      <c r="T4765" s="83">
        <v>0</v>
      </c>
      <c r="U4765" s="83">
        <v>322</v>
      </c>
      <c r="V4765" s="83">
        <v>0</v>
      </c>
      <c r="W4765" s="83">
        <v>0</v>
      </c>
      <c r="X4765" s="83">
        <v>0</v>
      </c>
      <c r="Y4765">
        <v>0</v>
      </c>
      <c r="Z4765" s="83">
        <v>32.200000000000003</v>
      </c>
      <c r="AA4765" s="83">
        <v>32.200000000000003</v>
      </c>
    </row>
    <row r="4766" spans="1:27" x14ac:dyDescent="0.25">
      <c r="A4766" s="82" t="s">
        <v>1529</v>
      </c>
      <c r="B4766" s="82" t="s">
        <v>1529</v>
      </c>
      <c r="C4766" t="s">
        <v>3487</v>
      </c>
      <c r="D4766" s="82" t="s">
        <v>3488</v>
      </c>
      <c r="E4766" t="s">
        <v>3489</v>
      </c>
      <c r="F4766" s="82" t="s">
        <v>2745</v>
      </c>
      <c r="G4766" t="s">
        <v>2310</v>
      </c>
      <c r="H4766" s="82" t="s">
        <v>3490</v>
      </c>
      <c r="I4766" t="s">
        <v>59</v>
      </c>
      <c r="J4766" s="82" t="s">
        <v>193</v>
      </c>
      <c r="K4766" t="s">
        <v>64</v>
      </c>
      <c r="L4766" t="s">
        <v>65</v>
      </c>
      <c r="M4766" s="82" t="s">
        <v>499</v>
      </c>
      <c r="N4766" t="s">
        <v>1420</v>
      </c>
      <c r="O4766" s="82" t="s">
        <v>1421</v>
      </c>
      <c r="P4766" s="82" t="s">
        <v>1422</v>
      </c>
      <c r="Q4766" s="82" t="s">
        <v>1423</v>
      </c>
      <c r="R4766" t="s">
        <v>131</v>
      </c>
      <c r="S4766" s="83">
        <v>0</v>
      </c>
      <c r="T4766" s="83">
        <v>366.6</v>
      </c>
      <c r="U4766" s="83">
        <v>-366.6</v>
      </c>
      <c r="V4766" s="83">
        <v>0</v>
      </c>
      <c r="W4766" s="83">
        <v>0</v>
      </c>
      <c r="X4766" s="83">
        <v>2.8238424363208132</v>
      </c>
      <c r="Y4766">
        <v>0</v>
      </c>
      <c r="Z4766" s="83">
        <v>-36.660000000000004</v>
      </c>
      <c r="AA4766" s="83">
        <v>-33.836157563679194</v>
      </c>
    </row>
    <row r="4767" spans="1:27" x14ac:dyDescent="0.25">
      <c r="A4767" s="82" t="s">
        <v>1529</v>
      </c>
      <c r="B4767" s="82" t="s">
        <v>1529</v>
      </c>
      <c r="C4767" t="s">
        <v>3487</v>
      </c>
      <c r="D4767" s="82" t="s">
        <v>3488</v>
      </c>
      <c r="E4767" t="s">
        <v>3489</v>
      </c>
      <c r="F4767" s="82" t="s">
        <v>2745</v>
      </c>
      <c r="G4767" t="s">
        <v>2310</v>
      </c>
      <c r="H4767" s="82" t="s">
        <v>3490</v>
      </c>
      <c r="I4767" t="s">
        <v>59</v>
      </c>
      <c r="J4767" s="82" t="s">
        <v>193</v>
      </c>
      <c r="K4767" t="s">
        <v>64</v>
      </c>
      <c r="L4767" t="s">
        <v>65</v>
      </c>
      <c r="M4767" s="82" t="s">
        <v>499</v>
      </c>
      <c r="N4767" t="s">
        <v>1420</v>
      </c>
      <c r="O4767" s="82" t="s">
        <v>1421</v>
      </c>
      <c r="P4767" s="82" t="s">
        <v>1935</v>
      </c>
      <c r="Q4767" s="82" t="s">
        <v>1936</v>
      </c>
      <c r="R4767" t="s">
        <v>131</v>
      </c>
      <c r="S4767" s="83">
        <v>107.88</v>
      </c>
      <c r="T4767" s="83">
        <v>0</v>
      </c>
      <c r="U4767" s="83">
        <v>107.88</v>
      </c>
      <c r="V4767" s="83">
        <v>0</v>
      </c>
      <c r="W4767" s="83">
        <v>0</v>
      </c>
      <c r="X4767" s="83">
        <v>0</v>
      </c>
      <c r="Y4767">
        <v>0</v>
      </c>
      <c r="Z4767" s="83">
        <v>10.788</v>
      </c>
      <c r="AA4767" s="83">
        <v>10.788</v>
      </c>
    </row>
    <row r="4768" spans="1:27" x14ac:dyDescent="0.25">
      <c r="A4768" s="82" t="s">
        <v>1529</v>
      </c>
      <c r="B4768" s="82" t="s">
        <v>1529</v>
      </c>
      <c r="C4768" t="s">
        <v>3487</v>
      </c>
      <c r="D4768" s="82" t="s">
        <v>3488</v>
      </c>
      <c r="E4768" t="s">
        <v>3489</v>
      </c>
      <c r="F4768" s="82" t="s">
        <v>2745</v>
      </c>
      <c r="G4768" t="s">
        <v>2310</v>
      </c>
      <c r="H4768" s="82" t="s">
        <v>3490</v>
      </c>
      <c r="I4768" t="s">
        <v>44</v>
      </c>
      <c r="J4768" s="82" t="s">
        <v>45</v>
      </c>
      <c r="K4768" t="s">
        <v>46</v>
      </c>
      <c r="L4768" t="s">
        <v>47</v>
      </c>
      <c r="M4768" s="82" t="s">
        <v>320</v>
      </c>
      <c r="N4768" t="s">
        <v>321</v>
      </c>
      <c r="O4768" s="82" t="s">
        <v>322</v>
      </c>
      <c r="P4768" s="82" t="s">
        <v>323</v>
      </c>
      <c r="Q4768" s="82" t="s">
        <v>324</v>
      </c>
      <c r="R4768" t="s">
        <v>131</v>
      </c>
      <c r="S4768" s="83">
        <v>91</v>
      </c>
      <c r="T4768" s="83">
        <v>0</v>
      </c>
      <c r="U4768" s="83">
        <v>91</v>
      </c>
      <c r="V4768" s="83">
        <v>0</v>
      </c>
      <c r="W4768" s="83">
        <v>0</v>
      </c>
      <c r="X4768" s="83">
        <v>0</v>
      </c>
      <c r="Y4768">
        <v>0</v>
      </c>
      <c r="Z4768" s="83">
        <v>9.1</v>
      </c>
      <c r="AA4768" s="83">
        <v>9.1</v>
      </c>
    </row>
    <row r="4769" spans="1:27" x14ac:dyDescent="0.25">
      <c r="A4769" s="82" t="s">
        <v>1529</v>
      </c>
      <c r="B4769" s="82" t="s">
        <v>1529</v>
      </c>
      <c r="C4769" t="s">
        <v>3487</v>
      </c>
      <c r="D4769" s="82" t="s">
        <v>3488</v>
      </c>
      <c r="E4769" t="s">
        <v>3489</v>
      </c>
      <c r="F4769" s="82" t="s">
        <v>2745</v>
      </c>
      <c r="G4769" t="s">
        <v>2310</v>
      </c>
      <c r="H4769" s="82" t="s">
        <v>3490</v>
      </c>
      <c r="I4769" t="s">
        <v>44</v>
      </c>
      <c r="J4769" s="82" t="s">
        <v>45</v>
      </c>
      <c r="K4769" t="s">
        <v>46</v>
      </c>
      <c r="L4769" t="s">
        <v>47</v>
      </c>
      <c r="M4769" s="82" t="s">
        <v>320</v>
      </c>
      <c r="N4769" t="s">
        <v>800</v>
      </c>
      <c r="O4769" s="82" t="s">
        <v>801</v>
      </c>
      <c r="P4769" s="82" t="s">
        <v>2106</v>
      </c>
      <c r="Q4769" s="82" t="s">
        <v>2107</v>
      </c>
      <c r="R4769" t="s">
        <v>131</v>
      </c>
      <c r="S4769" s="83">
        <v>45</v>
      </c>
      <c r="T4769" s="83">
        <v>0</v>
      </c>
      <c r="U4769" s="83">
        <v>45</v>
      </c>
      <c r="V4769" s="83">
        <v>0</v>
      </c>
      <c r="W4769" s="83">
        <v>0</v>
      </c>
      <c r="X4769" s="83">
        <v>0</v>
      </c>
      <c r="Y4769">
        <v>0</v>
      </c>
      <c r="Z4769" s="83">
        <v>4.5</v>
      </c>
      <c r="AA4769" s="83">
        <v>4.5</v>
      </c>
    </row>
    <row r="4770" spans="1:27" x14ac:dyDescent="0.25">
      <c r="A4770" s="82" t="s">
        <v>1529</v>
      </c>
      <c r="B4770" s="82" t="s">
        <v>1529</v>
      </c>
      <c r="C4770" t="s">
        <v>3487</v>
      </c>
      <c r="D4770" s="82" t="s">
        <v>3488</v>
      </c>
      <c r="E4770" t="s">
        <v>3489</v>
      </c>
      <c r="F4770" s="82" t="s">
        <v>2745</v>
      </c>
      <c r="G4770" t="s">
        <v>2310</v>
      </c>
      <c r="H4770" s="82" t="s">
        <v>3490</v>
      </c>
      <c r="I4770" t="s">
        <v>44</v>
      </c>
      <c r="J4770" s="82" t="s">
        <v>45</v>
      </c>
      <c r="K4770" t="s">
        <v>100</v>
      </c>
      <c r="L4770" t="s">
        <v>101</v>
      </c>
      <c r="M4770" s="82" t="s">
        <v>401</v>
      </c>
      <c r="N4770" t="s">
        <v>866</v>
      </c>
      <c r="O4770" s="82" t="s">
        <v>403</v>
      </c>
      <c r="P4770" s="82" t="s">
        <v>1736</v>
      </c>
      <c r="Q4770" s="82" t="s">
        <v>1737</v>
      </c>
      <c r="R4770" t="s">
        <v>131</v>
      </c>
      <c r="S4770" s="83">
        <v>100.08</v>
      </c>
      <c r="T4770" s="83">
        <v>54.96</v>
      </c>
      <c r="U4770" s="83">
        <v>45.11999999999999</v>
      </c>
      <c r="V4770" s="83">
        <v>0</v>
      </c>
      <c r="W4770" s="83">
        <v>0</v>
      </c>
      <c r="X4770" s="83">
        <v>0.42334528177902858</v>
      </c>
      <c r="Y4770">
        <v>0</v>
      </c>
      <c r="Z4770" s="83">
        <v>4.5119999999999996</v>
      </c>
      <c r="AA4770" s="83">
        <v>4.9353452817790284</v>
      </c>
    </row>
    <row r="4771" spans="1:27" x14ac:dyDescent="0.25">
      <c r="A4771" s="82" t="s">
        <v>1529</v>
      </c>
      <c r="B4771" s="82" t="s">
        <v>1529</v>
      </c>
      <c r="C4771" t="s">
        <v>3491</v>
      </c>
      <c r="D4771" s="82" t="s">
        <v>3492</v>
      </c>
      <c r="E4771" t="s">
        <v>3493</v>
      </c>
      <c r="F4771" s="82" t="s">
        <v>3494</v>
      </c>
      <c r="G4771" t="s">
        <v>2310</v>
      </c>
      <c r="H4771" s="82" t="s">
        <v>3495</v>
      </c>
      <c r="I4771" t="s">
        <v>68</v>
      </c>
      <c r="J4771" s="82" t="s">
        <v>80</v>
      </c>
      <c r="K4771" t="s">
        <v>81</v>
      </c>
      <c r="L4771" t="s">
        <v>82</v>
      </c>
      <c r="M4771" s="82" t="s">
        <v>984</v>
      </c>
      <c r="N4771" t="s">
        <v>998</v>
      </c>
      <c r="O4771" s="82" t="s">
        <v>999</v>
      </c>
      <c r="P4771" s="82" t="s">
        <v>1000</v>
      </c>
      <c r="Q4771" s="82" t="s">
        <v>1001</v>
      </c>
      <c r="R4771" t="s">
        <v>131</v>
      </c>
      <c r="S4771" s="83">
        <v>0</v>
      </c>
      <c r="T4771" s="83">
        <v>178.4</v>
      </c>
      <c r="U4771" s="83">
        <v>-178.4</v>
      </c>
      <c r="V4771" s="83">
        <v>0</v>
      </c>
      <c r="W4771" s="83">
        <v>0</v>
      </c>
      <c r="X4771" s="83">
        <v>1.3741775522084916</v>
      </c>
      <c r="Y4771">
        <v>0</v>
      </c>
      <c r="Z4771" s="83">
        <v>-17.84</v>
      </c>
      <c r="AA4771" s="83">
        <v>-16.46582244779151</v>
      </c>
    </row>
    <row r="4772" spans="1:27" x14ac:dyDescent="0.25">
      <c r="A4772" s="82" t="s">
        <v>1529</v>
      </c>
      <c r="B4772" s="82" t="s">
        <v>1529</v>
      </c>
      <c r="C4772" t="s">
        <v>3491</v>
      </c>
      <c r="D4772" s="82" t="s">
        <v>3492</v>
      </c>
      <c r="E4772" t="s">
        <v>3493</v>
      </c>
      <c r="F4772" s="82" t="s">
        <v>3494</v>
      </c>
      <c r="G4772" t="s">
        <v>2310</v>
      </c>
      <c r="H4772" s="82" t="s">
        <v>3495</v>
      </c>
      <c r="I4772" t="s">
        <v>68</v>
      </c>
      <c r="J4772" s="82" t="s">
        <v>80</v>
      </c>
      <c r="K4772" t="s">
        <v>81</v>
      </c>
      <c r="L4772" t="s">
        <v>82</v>
      </c>
      <c r="M4772" s="82" t="s">
        <v>984</v>
      </c>
      <c r="N4772" t="s">
        <v>998</v>
      </c>
      <c r="O4772" s="82" t="s">
        <v>999</v>
      </c>
      <c r="P4772" s="82" t="s">
        <v>1136</v>
      </c>
      <c r="Q4772" s="82" t="s">
        <v>1137</v>
      </c>
      <c r="R4772" t="s">
        <v>131</v>
      </c>
      <c r="S4772" s="83">
        <v>0</v>
      </c>
      <c r="T4772" s="83">
        <v>44.6</v>
      </c>
      <c r="U4772" s="83">
        <v>-44.6</v>
      </c>
      <c r="V4772" s="83">
        <v>0</v>
      </c>
      <c r="W4772" s="83">
        <v>0</v>
      </c>
      <c r="X4772" s="83">
        <v>0.3435443880521229</v>
      </c>
      <c r="Y4772">
        <v>0</v>
      </c>
      <c r="Z4772" s="83">
        <v>-4.46</v>
      </c>
      <c r="AA4772" s="83">
        <v>-4.1164556119478775</v>
      </c>
    </row>
    <row r="4773" spans="1:27" x14ac:dyDescent="0.25">
      <c r="A4773" s="82" t="s">
        <v>1529</v>
      </c>
      <c r="B4773" s="82" t="s">
        <v>1529</v>
      </c>
      <c r="C4773" t="s">
        <v>3491</v>
      </c>
      <c r="D4773" s="82" t="s">
        <v>3492</v>
      </c>
      <c r="E4773" t="s">
        <v>3493</v>
      </c>
      <c r="F4773" s="82" t="s">
        <v>3494</v>
      </c>
      <c r="G4773" t="s">
        <v>2310</v>
      </c>
      <c r="H4773" s="82" t="s">
        <v>3495</v>
      </c>
      <c r="I4773" t="s">
        <v>44</v>
      </c>
      <c r="J4773" s="82" t="s">
        <v>45</v>
      </c>
      <c r="K4773" t="s">
        <v>102</v>
      </c>
      <c r="L4773" t="s">
        <v>103</v>
      </c>
      <c r="M4773" s="82" t="s">
        <v>516</v>
      </c>
      <c r="N4773" t="s">
        <v>867</v>
      </c>
      <c r="O4773" s="82" t="s">
        <v>868</v>
      </c>
      <c r="P4773" s="82" t="s">
        <v>4128</v>
      </c>
      <c r="Q4773" s="82" t="s">
        <v>872</v>
      </c>
      <c r="R4773" t="s">
        <v>131</v>
      </c>
      <c r="S4773" s="83">
        <v>0</v>
      </c>
      <c r="T4773" s="83">
        <v>13.4</v>
      </c>
      <c r="U4773" s="83">
        <v>-13.4</v>
      </c>
      <c r="V4773" s="83">
        <v>0</v>
      </c>
      <c r="W4773" s="83">
        <v>0</v>
      </c>
      <c r="X4773" s="83">
        <v>0.10321737219503242</v>
      </c>
      <c r="Y4773">
        <v>0</v>
      </c>
      <c r="Z4773" s="83">
        <v>-1.34</v>
      </c>
      <c r="AA4773" s="83">
        <v>-1.2367826278049676</v>
      </c>
    </row>
    <row r="4774" spans="1:27" x14ac:dyDescent="0.25">
      <c r="A4774" s="82" t="s">
        <v>1529</v>
      </c>
      <c r="B4774" s="82" t="s">
        <v>1529</v>
      </c>
      <c r="C4774" t="s">
        <v>3496</v>
      </c>
      <c r="D4774" s="82" t="s">
        <v>3497</v>
      </c>
      <c r="E4774" t="s">
        <v>3498</v>
      </c>
      <c r="F4774" s="82" t="s">
        <v>3499</v>
      </c>
      <c r="G4774" t="s">
        <v>2310</v>
      </c>
      <c r="H4774" s="82" t="s">
        <v>3500</v>
      </c>
      <c r="I4774" t="s">
        <v>68</v>
      </c>
      <c r="J4774" s="82" t="s">
        <v>80</v>
      </c>
      <c r="K4774" t="s">
        <v>83</v>
      </c>
      <c r="L4774" t="s">
        <v>82</v>
      </c>
      <c r="M4774" s="82" t="s">
        <v>214</v>
      </c>
      <c r="N4774" t="s">
        <v>215</v>
      </c>
      <c r="O4774" s="82" t="s">
        <v>414</v>
      </c>
      <c r="P4774" s="82" t="s">
        <v>2129</v>
      </c>
      <c r="Q4774" s="82" t="s">
        <v>416</v>
      </c>
      <c r="R4774" t="s">
        <v>72</v>
      </c>
      <c r="S4774" s="83">
        <v>0</v>
      </c>
      <c r="T4774" s="83">
        <v>664.66000000000008</v>
      </c>
      <c r="U4774" s="83">
        <v>-664.66000000000008</v>
      </c>
      <c r="V4774" s="83">
        <v>0</v>
      </c>
      <c r="W4774" s="83">
        <v>0</v>
      </c>
      <c r="X4774" s="83">
        <v>5.119735716653004</v>
      </c>
      <c r="Y4774">
        <v>0</v>
      </c>
      <c r="Z4774" s="83">
        <v>-66.466000000000008</v>
      </c>
      <c r="AA4774" s="83">
        <v>-61.346264283347011</v>
      </c>
    </row>
    <row r="4775" spans="1:27" x14ac:dyDescent="0.25">
      <c r="A4775" s="82" t="s">
        <v>1529</v>
      </c>
      <c r="B4775" s="82" t="s">
        <v>1529</v>
      </c>
      <c r="C4775" t="s">
        <v>3496</v>
      </c>
      <c r="D4775" s="82" t="s">
        <v>3497</v>
      </c>
      <c r="E4775" t="s">
        <v>3498</v>
      </c>
      <c r="F4775" s="82" t="s">
        <v>3499</v>
      </c>
      <c r="G4775" t="s">
        <v>2310</v>
      </c>
      <c r="H4775" s="82" t="s">
        <v>3500</v>
      </c>
      <c r="I4775" t="s">
        <v>68</v>
      </c>
      <c r="J4775" s="82" t="s">
        <v>80</v>
      </c>
      <c r="K4775" t="s">
        <v>83</v>
      </c>
      <c r="L4775" t="s">
        <v>82</v>
      </c>
      <c r="M4775" s="82" t="s">
        <v>214</v>
      </c>
      <c r="N4775" t="s">
        <v>906</v>
      </c>
      <c r="O4775" s="82" t="s">
        <v>906</v>
      </c>
      <c r="P4775" s="82" t="s">
        <v>2413</v>
      </c>
      <c r="Q4775" s="82" t="s">
        <v>909</v>
      </c>
      <c r="R4775" t="s">
        <v>72</v>
      </c>
      <c r="S4775" s="83">
        <v>1625.33</v>
      </c>
      <c r="T4775" s="83">
        <v>1140.97</v>
      </c>
      <c r="U4775" s="83">
        <v>484.3599999999999</v>
      </c>
      <c r="V4775" s="83">
        <v>0</v>
      </c>
      <c r="W4775" s="83">
        <v>0</v>
      </c>
      <c r="X4775" s="83">
        <v>8.7886511308482191</v>
      </c>
      <c r="Y4775">
        <v>0</v>
      </c>
      <c r="Z4775" s="83">
        <v>48.436000000000007</v>
      </c>
      <c r="AA4775" s="83">
        <v>57.224651130848201</v>
      </c>
    </row>
    <row r="4776" spans="1:27" x14ac:dyDescent="0.25">
      <c r="A4776" s="82" t="s">
        <v>1529</v>
      </c>
      <c r="B4776" s="82" t="s">
        <v>1529</v>
      </c>
      <c r="C4776" t="s">
        <v>3496</v>
      </c>
      <c r="D4776" s="82" t="s">
        <v>3497</v>
      </c>
      <c r="E4776" t="s">
        <v>3498</v>
      </c>
      <c r="F4776" s="82" t="s">
        <v>3499</v>
      </c>
      <c r="G4776" t="s">
        <v>2310</v>
      </c>
      <c r="H4776" s="82" t="s">
        <v>3500</v>
      </c>
      <c r="I4776" t="s">
        <v>68</v>
      </c>
      <c r="J4776" s="82" t="s">
        <v>80</v>
      </c>
      <c r="K4776" t="s">
        <v>83</v>
      </c>
      <c r="L4776" t="s">
        <v>82</v>
      </c>
      <c r="M4776" s="82" t="s">
        <v>214</v>
      </c>
      <c r="N4776" t="s">
        <v>906</v>
      </c>
      <c r="O4776" s="82" t="s">
        <v>906</v>
      </c>
      <c r="P4776" s="82" t="s">
        <v>2077</v>
      </c>
      <c r="Q4776" s="82" t="s">
        <v>909</v>
      </c>
      <c r="R4776" t="s">
        <v>72</v>
      </c>
      <c r="S4776" s="83">
        <v>1850</v>
      </c>
      <c r="T4776" s="83">
        <v>1237.01</v>
      </c>
      <c r="U4776" s="83">
        <v>612.99</v>
      </c>
      <c r="V4776" s="83">
        <v>0</v>
      </c>
      <c r="W4776" s="83">
        <v>0</v>
      </c>
      <c r="X4776" s="83">
        <v>9.5284269835057511</v>
      </c>
      <c r="Y4776">
        <v>0</v>
      </c>
      <c r="Z4776" s="83">
        <v>61.298999999999992</v>
      </c>
      <c r="AA4776" s="83">
        <v>70.827426983505745</v>
      </c>
    </row>
    <row r="4777" spans="1:27" x14ac:dyDescent="0.25">
      <c r="A4777" s="82" t="s">
        <v>1529</v>
      </c>
      <c r="B4777" s="82" t="s">
        <v>1529</v>
      </c>
      <c r="C4777" t="s">
        <v>3496</v>
      </c>
      <c r="D4777" s="82" t="s">
        <v>3497</v>
      </c>
      <c r="E4777" t="s">
        <v>3498</v>
      </c>
      <c r="F4777" s="82" t="s">
        <v>3499</v>
      </c>
      <c r="G4777" t="s">
        <v>2310</v>
      </c>
      <c r="H4777" s="82" t="s">
        <v>3500</v>
      </c>
      <c r="I4777" t="s">
        <v>68</v>
      </c>
      <c r="J4777" s="82" t="s">
        <v>80</v>
      </c>
      <c r="K4777" t="s">
        <v>83</v>
      </c>
      <c r="L4777" t="s">
        <v>82</v>
      </c>
      <c r="M4777" s="82" t="s">
        <v>214</v>
      </c>
      <c r="N4777" t="s">
        <v>906</v>
      </c>
      <c r="O4777" s="82" t="s">
        <v>906</v>
      </c>
      <c r="P4777" s="82" t="s">
        <v>908</v>
      </c>
      <c r="Q4777" s="82" t="s">
        <v>909</v>
      </c>
      <c r="R4777" t="s">
        <v>72</v>
      </c>
      <c r="S4777" s="83">
        <v>7790.65</v>
      </c>
      <c r="T4777" s="83">
        <v>2662.2799999999997</v>
      </c>
      <c r="U4777" s="83">
        <v>5128.3700000000008</v>
      </c>
      <c r="V4777" s="83">
        <v>0</v>
      </c>
      <c r="W4777" s="83">
        <v>0</v>
      </c>
      <c r="X4777" s="83">
        <v>20.50698101846201</v>
      </c>
      <c r="Y4777">
        <v>0</v>
      </c>
      <c r="Z4777" s="83">
        <v>512.83699999999999</v>
      </c>
      <c r="AA4777" s="83">
        <v>533.34398101846205</v>
      </c>
    </row>
    <row r="4778" spans="1:27" x14ac:dyDescent="0.25">
      <c r="A4778" s="82" t="s">
        <v>1529</v>
      </c>
      <c r="B4778" s="82" t="s">
        <v>1529</v>
      </c>
      <c r="C4778" t="s">
        <v>3496</v>
      </c>
      <c r="D4778" s="82" t="s">
        <v>3497</v>
      </c>
      <c r="E4778" t="s">
        <v>3498</v>
      </c>
      <c r="F4778" s="82" t="s">
        <v>3499</v>
      </c>
      <c r="G4778" t="s">
        <v>2310</v>
      </c>
      <c r="H4778" s="82" t="s">
        <v>3500</v>
      </c>
      <c r="I4778" t="s">
        <v>68</v>
      </c>
      <c r="J4778" s="82" t="s">
        <v>80</v>
      </c>
      <c r="K4778" t="s">
        <v>83</v>
      </c>
      <c r="L4778" t="s">
        <v>82</v>
      </c>
      <c r="M4778" s="82" t="s">
        <v>214</v>
      </c>
      <c r="N4778" t="s">
        <v>216</v>
      </c>
      <c r="O4778" s="82" t="s">
        <v>216</v>
      </c>
      <c r="P4778" s="82" t="s">
        <v>2130</v>
      </c>
      <c r="Q4778" s="82" t="s">
        <v>218</v>
      </c>
      <c r="R4778" t="s">
        <v>72</v>
      </c>
      <c r="S4778" s="83">
        <v>1200</v>
      </c>
      <c r="T4778" s="83">
        <v>2577.2399999999998</v>
      </c>
      <c r="U4778" s="83">
        <v>-1377.2399999999998</v>
      </c>
      <c r="V4778" s="83">
        <v>0</v>
      </c>
      <c r="W4778" s="83">
        <v>0</v>
      </c>
      <c r="X4778" s="83">
        <v>19.851935844472042</v>
      </c>
      <c r="Y4778">
        <v>0</v>
      </c>
      <c r="Z4778" s="83">
        <v>-137.72399999999999</v>
      </c>
      <c r="AA4778" s="83">
        <v>-117.87206415552794</v>
      </c>
    </row>
    <row r="4779" spans="1:27" x14ac:dyDescent="0.25">
      <c r="A4779" s="82" t="s">
        <v>1529</v>
      </c>
      <c r="B4779" s="82" t="s">
        <v>1529</v>
      </c>
      <c r="C4779" t="s">
        <v>3496</v>
      </c>
      <c r="D4779" s="82" t="s">
        <v>3497</v>
      </c>
      <c r="E4779" t="s">
        <v>3498</v>
      </c>
      <c r="F4779" s="82" t="s">
        <v>3499</v>
      </c>
      <c r="G4779" t="s">
        <v>2310</v>
      </c>
      <c r="H4779" s="82" t="s">
        <v>3500</v>
      </c>
      <c r="I4779" t="s">
        <v>68</v>
      </c>
      <c r="J4779" s="82" t="s">
        <v>80</v>
      </c>
      <c r="K4779" t="s">
        <v>83</v>
      </c>
      <c r="L4779" t="s">
        <v>82</v>
      </c>
      <c r="M4779" s="82" t="s">
        <v>910</v>
      </c>
      <c r="N4779" t="s">
        <v>1982</v>
      </c>
      <c r="O4779" s="82" t="s">
        <v>1437</v>
      </c>
      <c r="P4779" s="82" t="s">
        <v>2435</v>
      </c>
      <c r="Q4779" s="82" t="s">
        <v>2436</v>
      </c>
      <c r="R4779" t="s">
        <v>72</v>
      </c>
      <c r="S4779" s="83">
        <v>4600</v>
      </c>
      <c r="T4779" s="83">
        <v>1929.3900000000003</v>
      </c>
      <c r="U4779" s="83">
        <v>2670.6099999999997</v>
      </c>
      <c r="V4779" s="83">
        <v>0</v>
      </c>
      <c r="W4779" s="83">
        <v>0</v>
      </c>
      <c r="X4779" s="83">
        <v>14.861684010401019</v>
      </c>
      <c r="Y4779">
        <v>0</v>
      </c>
      <c r="Z4779" s="83">
        <v>267.06099999999992</v>
      </c>
      <c r="AA4779" s="83">
        <v>281.92268401040099</v>
      </c>
    </row>
    <row r="4780" spans="1:27" x14ac:dyDescent="0.25">
      <c r="A4780" s="82" t="s">
        <v>1529</v>
      </c>
      <c r="B4780" s="82" t="s">
        <v>1529</v>
      </c>
      <c r="C4780" t="s">
        <v>3496</v>
      </c>
      <c r="D4780" s="82" t="s">
        <v>3497</v>
      </c>
      <c r="E4780" t="s">
        <v>3498</v>
      </c>
      <c r="F4780" s="82" t="s">
        <v>3499</v>
      </c>
      <c r="G4780" t="s">
        <v>2310</v>
      </c>
      <c r="H4780" s="82" t="s">
        <v>3500</v>
      </c>
      <c r="I4780" t="s">
        <v>68</v>
      </c>
      <c r="J4780" s="82" t="s">
        <v>80</v>
      </c>
      <c r="K4780" t="s">
        <v>83</v>
      </c>
      <c r="L4780" t="s">
        <v>82</v>
      </c>
      <c r="M4780" s="82" t="s">
        <v>910</v>
      </c>
      <c r="N4780" t="s">
        <v>1982</v>
      </c>
      <c r="O4780" s="82" t="s">
        <v>1437</v>
      </c>
      <c r="P4780" s="82" t="s">
        <v>1985</v>
      </c>
      <c r="Q4780" s="82" t="s">
        <v>1986</v>
      </c>
      <c r="R4780" t="s">
        <v>72</v>
      </c>
      <c r="S4780" s="83">
        <v>3450</v>
      </c>
      <c r="T4780" s="83">
        <v>3087.0200000000004</v>
      </c>
      <c r="U4780" s="83">
        <v>362.97999999999956</v>
      </c>
      <c r="V4780" s="83">
        <v>0</v>
      </c>
      <c r="W4780" s="83">
        <v>0</v>
      </c>
      <c r="X4780" s="83">
        <v>23.77866360548575</v>
      </c>
      <c r="Y4780">
        <v>0</v>
      </c>
      <c r="Z4780" s="83">
        <v>36.297999999999945</v>
      </c>
      <c r="AA4780" s="83">
        <v>60.076663605485692</v>
      </c>
    </row>
    <row r="4781" spans="1:27" x14ac:dyDescent="0.25">
      <c r="A4781" s="82" t="s">
        <v>1529</v>
      </c>
      <c r="B4781" s="82" t="s">
        <v>1529</v>
      </c>
      <c r="C4781" t="s">
        <v>3496</v>
      </c>
      <c r="D4781" s="82" t="s">
        <v>3497</v>
      </c>
      <c r="E4781" t="s">
        <v>3498</v>
      </c>
      <c r="F4781" s="82" t="s">
        <v>3499</v>
      </c>
      <c r="G4781" t="s">
        <v>2310</v>
      </c>
      <c r="H4781" s="82" t="s">
        <v>3500</v>
      </c>
      <c r="I4781" t="s">
        <v>68</v>
      </c>
      <c r="J4781" s="82" t="s">
        <v>80</v>
      </c>
      <c r="K4781" t="s">
        <v>83</v>
      </c>
      <c r="L4781" t="s">
        <v>82</v>
      </c>
      <c r="M4781" s="82" t="s">
        <v>910</v>
      </c>
      <c r="N4781" t="s">
        <v>1982</v>
      </c>
      <c r="O4781" s="82" t="s">
        <v>1437</v>
      </c>
      <c r="P4781" s="82" t="s">
        <v>2809</v>
      </c>
      <c r="Q4781" s="82" t="s">
        <v>2810</v>
      </c>
      <c r="R4781" t="s">
        <v>72</v>
      </c>
      <c r="S4781" s="83">
        <v>575</v>
      </c>
      <c r="T4781" s="83">
        <v>1157.6300000000001</v>
      </c>
      <c r="U4781" s="83">
        <v>-582.63000000000011</v>
      </c>
      <c r="V4781" s="83">
        <v>0</v>
      </c>
      <c r="W4781" s="83">
        <v>0</v>
      </c>
      <c r="X4781" s="83">
        <v>8.916979595084733</v>
      </c>
      <c r="Y4781">
        <v>0</v>
      </c>
      <c r="Z4781" s="83">
        <v>-58.263000000000019</v>
      </c>
      <c r="AA4781" s="83">
        <v>-49.346020404915294</v>
      </c>
    </row>
    <row r="4782" spans="1:27" x14ac:dyDescent="0.25">
      <c r="A4782" s="82" t="s">
        <v>1529</v>
      </c>
      <c r="B4782" s="82" t="s">
        <v>1529</v>
      </c>
      <c r="C4782" t="s">
        <v>3496</v>
      </c>
      <c r="D4782" s="82" t="s">
        <v>3497</v>
      </c>
      <c r="E4782" t="s">
        <v>3498</v>
      </c>
      <c r="F4782" s="82" t="s">
        <v>3499</v>
      </c>
      <c r="G4782" t="s">
        <v>2310</v>
      </c>
      <c r="H4782" s="82" t="s">
        <v>3500</v>
      </c>
      <c r="I4782" t="s">
        <v>68</v>
      </c>
      <c r="J4782" s="82" t="s">
        <v>80</v>
      </c>
      <c r="K4782" t="s">
        <v>83</v>
      </c>
      <c r="L4782" t="s">
        <v>82</v>
      </c>
      <c r="M4782" s="82" t="s">
        <v>910</v>
      </c>
      <c r="N4782" t="s">
        <v>1982</v>
      </c>
      <c r="O4782" s="82" t="s">
        <v>1437</v>
      </c>
      <c r="P4782" s="82" t="s">
        <v>2134</v>
      </c>
      <c r="Q4782" s="82" t="s">
        <v>1986</v>
      </c>
      <c r="R4782" t="s">
        <v>72</v>
      </c>
      <c r="S4782" s="83">
        <v>5750</v>
      </c>
      <c r="T4782" s="83">
        <v>2693.51</v>
      </c>
      <c r="U4782" s="83">
        <v>3056.49</v>
      </c>
      <c r="V4782" s="83">
        <v>0</v>
      </c>
      <c r="W4782" s="83">
        <v>0</v>
      </c>
      <c r="X4782" s="83">
        <v>20.747539117988197</v>
      </c>
      <c r="Y4782">
        <v>0</v>
      </c>
      <c r="Z4782" s="83">
        <v>305.649</v>
      </c>
      <c r="AA4782" s="83">
        <v>326.39653911798814</v>
      </c>
    </row>
    <row r="4783" spans="1:27" x14ac:dyDescent="0.25">
      <c r="A4783" s="82" t="s">
        <v>1529</v>
      </c>
      <c r="B4783" s="82" t="s">
        <v>1529</v>
      </c>
      <c r="C4783" t="s">
        <v>3496</v>
      </c>
      <c r="D4783" s="82" t="s">
        <v>3497</v>
      </c>
      <c r="E4783" t="s">
        <v>3498</v>
      </c>
      <c r="F4783" s="82" t="s">
        <v>3499</v>
      </c>
      <c r="G4783" t="s">
        <v>2310</v>
      </c>
      <c r="H4783" s="82" t="s">
        <v>3500</v>
      </c>
      <c r="I4783" t="s">
        <v>68</v>
      </c>
      <c r="J4783" s="82" t="s">
        <v>80</v>
      </c>
      <c r="K4783" t="s">
        <v>83</v>
      </c>
      <c r="L4783" t="s">
        <v>82</v>
      </c>
      <c r="M4783" s="82" t="s">
        <v>910</v>
      </c>
      <c r="N4783" t="s">
        <v>1982</v>
      </c>
      <c r="O4783" s="82" t="s">
        <v>1437</v>
      </c>
      <c r="P4783" s="82" t="s">
        <v>1987</v>
      </c>
      <c r="Q4783" s="82" t="s">
        <v>1986</v>
      </c>
      <c r="R4783" t="s">
        <v>72</v>
      </c>
      <c r="S4783" s="83">
        <v>6900</v>
      </c>
      <c r="T4783" s="83">
        <v>2118.5100000000002</v>
      </c>
      <c r="U4783" s="83">
        <v>4781.49</v>
      </c>
      <c r="V4783" s="83">
        <v>0</v>
      </c>
      <c r="W4783" s="83">
        <v>0</v>
      </c>
      <c r="X4783" s="83">
        <v>16.318435460365535</v>
      </c>
      <c r="Y4783">
        <v>0</v>
      </c>
      <c r="Z4783" s="83">
        <v>478.149</v>
      </c>
      <c r="AA4783" s="83">
        <v>494.46743546036549</v>
      </c>
    </row>
    <row r="4784" spans="1:27" x14ac:dyDescent="0.25">
      <c r="A4784" s="82" t="s">
        <v>1529</v>
      </c>
      <c r="B4784" s="82" t="s">
        <v>1529</v>
      </c>
      <c r="C4784" t="s">
        <v>3496</v>
      </c>
      <c r="D4784" s="82" t="s">
        <v>3497</v>
      </c>
      <c r="E4784" t="s">
        <v>3498</v>
      </c>
      <c r="F4784" s="82" t="s">
        <v>3499</v>
      </c>
      <c r="G4784" t="s">
        <v>2310</v>
      </c>
      <c r="H4784" s="82" t="s">
        <v>3500</v>
      </c>
      <c r="I4784" t="s">
        <v>68</v>
      </c>
      <c r="J4784" s="82" t="s">
        <v>77</v>
      </c>
      <c r="K4784" t="s">
        <v>78</v>
      </c>
      <c r="L4784" t="s">
        <v>79</v>
      </c>
      <c r="M4784" s="82" t="s">
        <v>790</v>
      </c>
      <c r="N4784" t="s">
        <v>791</v>
      </c>
      <c r="O4784" s="82" t="s">
        <v>821</v>
      </c>
      <c r="P4784" s="82" t="s">
        <v>822</v>
      </c>
      <c r="Q4784" s="82" t="s">
        <v>823</v>
      </c>
      <c r="R4784" t="s">
        <v>131</v>
      </c>
      <c r="S4784" s="83">
        <v>1134</v>
      </c>
      <c r="T4784" s="83">
        <v>472.5</v>
      </c>
      <c r="U4784" s="83">
        <v>661.5</v>
      </c>
      <c r="V4784" s="83">
        <v>0</v>
      </c>
      <c r="W4784" s="83">
        <v>0</v>
      </c>
      <c r="X4784" s="83">
        <v>3.6395677882203601</v>
      </c>
      <c r="Y4784">
        <v>0</v>
      </c>
      <c r="Z4784" s="83">
        <v>66.150000000000006</v>
      </c>
      <c r="AA4784" s="83">
        <v>69.789567788220367</v>
      </c>
    </row>
    <row r="4785" spans="1:27" x14ac:dyDescent="0.25">
      <c r="A4785" s="82" t="s">
        <v>1529</v>
      </c>
      <c r="B4785" s="82" t="s">
        <v>1529</v>
      </c>
      <c r="C4785" t="s">
        <v>3496</v>
      </c>
      <c r="D4785" s="82" t="s">
        <v>3497</v>
      </c>
      <c r="E4785" t="s">
        <v>3498</v>
      </c>
      <c r="F4785" s="82" t="s">
        <v>3499</v>
      </c>
      <c r="G4785" t="s">
        <v>2310</v>
      </c>
      <c r="H4785" s="82" t="s">
        <v>3500</v>
      </c>
      <c r="I4785" t="s">
        <v>59</v>
      </c>
      <c r="J4785" s="82" t="s">
        <v>127</v>
      </c>
      <c r="K4785" t="s">
        <v>75</v>
      </c>
      <c r="L4785" t="s">
        <v>76</v>
      </c>
      <c r="M4785" s="82" t="s">
        <v>133</v>
      </c>
      <c r="N4785" t="s">
        <v>149</v>
      </c>
      <c r="O4785" s="82" t="s">
        <v>150</v>
      </c>
      <c r="P4785" s="82" t="s">
        <v>1004</v>
      </c>
      <c r="Q4785" s="82" t="s">
        <v>1005</v>
      </c>
      <c r="R4785" t="s">
        <v>131</v>
      </c>
      <c r="S4785" s="83">
        <v>59.3</v>
      </c>
      <c r="T4785" s="83">
        <v>146.68</v>
      </c>
      <c r="U4785" s="83">
        <v>-87.38000000000001</v>
      </c>
      <c r="V4785" s="83">
        <v>0</v>
      </c>
      <c r="W4785" s="83">
        <v>0</v>
      </c>
      <c r="X4785" s="83">
        <v>1.1298450860871161</v>
      </c>
      <c r="Y4785">
        <v>0</v>
      </c>
      <c r="Z4785" s="83">
        <v>-8.7379999999999995</v>
      </c>
      <c r="AA4785" s="83">
        <v>-7.6081549139128839</v>
      </c>
    </row>
    <row r="4786" spans="1:27" x14ac:dyDescent="0.25">
      <c r="A4786" s="82" t="s">
        <v>1529</v>
      </c>
      <c r="B4786" s="82" t="s">
        <v>1529</v>
      </c>
      <c r="C4786" t="s">
        <v>3496</v>
      </c>
      <c r="D4786" s="82" t="s">
        <v>3497</v>
      </c>
      <c r="E4786" t="s">
        <v>3498</v>
      </c>
      <c r="F4786" s="82" t="s">
        <v>3499</v>
      </c>
      <c r="G4786" t="s">
        <v>2310</v>
      </c>
      <c r="H4786" s="82" t="s">
        <v>3500</v>
      </c>
      <c r="I4786" t="s">
        <v>59</v>
      </c>
      <c r="J4786" s="82" t="s">
        <v>127</v>
      </c>
      <c r="K4786" t="s">
        <v>75</v>
      </c>
      <c r="L4786" t="s">
        <v>76</v>
      </c>
      <c r="M4786" s="82" t="s">
        <v>133</v>
      </c>
      <c r="N4786" t="s">
        <v>149</v>
      </c>
      <c r="O4786" s="82" t="s">
        <v>150</v>
      </c>
      <c r="P4786" s="82" t="s">
        <v>2298</v>
      </c>
      <c r="Q4786" s="82" t="s">
        <v>2299</v>
      </c>
      <c r="R4786" t="s">
        <v>131</v>
      </c>
      <c r="S4786" s="83">
        <v>15.45</v>
      </c>
      <c r="T4786" s="83">
        <v>106.95</v>
      </c>
      <c r="U4786" s="83">
        <v>-91.5</v>
      </c>
      <c r="V4786" s="83">
        <v>0</v>
      </c>
      <c r="W4786" s="83">
        <v>0</v>
      </c>
      <c r="X4786" s="83">
        <v>0.82381328031781487</v>
      </c>
      <c r="Y4786">
        <v>0</v>
      </c>
      <c r="Z4786" s="83">
        <v>-9.15</v>
      </c>
      <c r="AA4786" s="83">
        <v>-8.3261867196821857</v>
      </c>
    </row>
    <row r="4787" spans="1:27" x14ac:dyDescent="0.25">
      <c r="A4787" s="82" t="s">
        <v>1529</v>
      </c>
      <c r="B4787" s="82" t="s">
        <v>1529</v>
      </c>
      <c r="C4787" t="s">
        <v>3496</v>
      </c>
      <c r="D4787" s="82" t="s">
        <v>3497</v>
      </c>
      <c r="E4787" t="s">
        <v>3498</v>
      </c>
      <c r="F4787" s="82" t="s">
        <v>3499</v>
      </c>
      <c r="G4787" t="s">
        <v>2310</v>
      </c>
      <c r="H4787" s="82" t="s">
        <v>3500</v>
      </c>
      <c r="I4787" t="s">
        <v>59</v>
      </c>
      <c r="J4787" s="82" t="s">
        <v>127</v>
      </c>
      <c r="K4787" t="s">
        <v>75</v>
      </c>
      <c r="L4787" t="s">
        <v>76</v>
      </c>
      <c r="M4787" s="82" t="s">
        <v>648</v>
      </c>
      <c r="N4787" t="s">
        <v>649</v>
      </c>
      <c r="O4787" s="82" t="s">
        <v>1144</v>
      </c>
      <c r="P4787" s="82" t="s">
        <v>1145</v>
      </c>
      <c r="Q4787" s="82" t="s">
        <v>1146</v>
      </c>
      <c r="R4787" t="s">
        <v>131</v>
      </c>
      <c r="S4787" s="83">
        <v>7.05</v>
      </c>
      <c r="T4787" s="83">
        <v>0</v>
      </c>
      <c r="U4787" s="83">
        <v>7.05</v>
      </c>
      <c r="V4787" s="83">
        <v>0</v>
      </c>
      <c r="W4787" s="83">
        <v>0</v>
      </c>
      <c r="X4787" s="83">
        <v>0</v>
      </c>
      <c r="Y4787">
        <v>0</v>
      </c>
      <c r="Z4787" s="83">
        <v>0.70500000000000007</v>
      </c>
      <c r="AA4787" s="83">
        <v>0.70500000000000007</v>
      </c>
    </row>
    <row r="4788" spans="1:27" x14ac:dyDescent="0.25">
      <c r="A4788" s="82" t="s">
        <v>1529</v>
      </c>
      <c r="B4788" s="82" t="s">
        <v>1529</v>
      </c>
      <c r="C4788" t="s">
        <v>3496</v>
      </c>
      <c r="D4788" s="82" t="s">
        <v>3497</v>
      </c>
      <c r="E4788" t="s">
        <v>3498</v>
      </c>
      <c r="F4788" s="82" t="s">
        <v>3499</v>
      </c>
      <c r="G4788" t="s">
        <v>2310</v>
      </c>
      <c r="H4788" s="82" t="s">
        <v>3500</v>
      </c>
      <c r="I4788" t="s">
        <v>59</v>
      </c>
      <c r="J4788" s="82" t="s">
        <v>193</v>
      </c>
      <c r="K4788" t="s">
        <v>60</v>
      </c>
      <c r="L4788" t="s">
        <v>61</v>
      </c>
      <c r="M4788" s="82" t="s">
        <v>194</v>
      </c>
      <c r="N4788" t="s">
        <v>656</v>
      </c>
      <c r="O4788" s="82" t="s">
        <v>657</v>
      </c>
      <c r="P4788" s="82" t="s">
        <v>1019</v>
      </c>
      <c r="Q4788" s="82" t="s">
        <v>1020</v>
      </c>
      <c r="R4788" t="s">
        <v>131</v>
      </c>
      <c r="S4788" s="83">
        <v>11.73</v>
      </c>
      <c r="T4788" s="83">
        <v>0</v>
      </c>
      <c r="U4788" s="83">
        <v>11.73</v>
      </c>
      <c r="V4788" s="83">
        <v>0</v>
      </c>
      <c r="W4788" s="83">
        <v>0</v>
      </c>
      <c r="X4788" s="83">
        <v>0</v>
      </c>
      <c r="Y4788">
        <v>0</v>
      </c>
      <c r="Z4788" s="83">
        <v>1.173</v>
      </c>
      <c r="AA4788" s="83">
        <v>1.173</v>
      </c>
    </row>
    <row r="4789" spans="1:27" x14ac:dyDescent="0.25">
      <c r="A4789" s="82" t="s">
        <v>1529</v>
      </c>
      <c r="B4789" s="82" t="s">
        <v>1529</v>
      </c>
      <c r="C4789" t="s">
        <v>3496</v>
      </c>
      <c r="D4789" s="82" t="s">
        <v>3497</v>
      </c>
      <c r="E4789" t="s">
        <v>3498</v>
      </c>
      <c r="F4789" s="82" t="s">
        <v>3499</v>
      </c>
      <c r="G4789" t="s">
        <v>2310</v>
      </c>
      <c r="H4789" s="82" t="s">
        <v>3500</v>
      </c>
      <c r="I4789" t="s">
        <v>59</v>
      </c>
      <c r="J4789" s="82" t="s">
        <v>193</v>
      </c>
      <c r="K4789" t="s">
        <v>60</v>
      </c>
      <c r="L4789" t="s">
        <v>61</v>
      </c>
      <c r="M4789" s="82" t="s">
        <v>194</v>
      </c>
      <c r="N4789" t="s">
        <v>750</v>
      </c>
      <c r="O4789" s="82" t="s">
        <v>751</v>
      </c>
      <c r="P4789" s="82" t="s">
        <v>1152</v>
      </c>
      <c r="Q4789" s="82" t="s">
        <v>1153</v>
      </c>
      <c r="R4789" t="s">
        <v>131</v>
      </c>
      <c r="S4789" s="83">
        <v>71.599999999999994</v>
      </c>
      <c r="T4789" s="83">
        <v>137.37</v>
      </c>
      <c r="U4789" s="83">
        <v>-65.77000000000001</v>
      </c>
      <c r="V4789" s="83">
        <v>0</v>
      </c>
      <c r="W4789" s="83">
        <v>0</v>
      </c>
      <c r="X4789" s="83">
        <v>1.058132120778478</v>
      </c>
      <c r="Y4789">
        <v>0</v>
      </c>
      <c r="Z4789" s="83">
        <v>-6.577</v>
      </c>
      <c r="AA4789" s="83">
        <v>-5.5188678792215207</v>
      </c>
    </row>
    <row r="4790" spans="1:27" x14ac:dyDescent="0.25">
      <c r="A4790" s="82" t="s">
        <v>1529</v>
      </c>
      <c r="B4790" s="82" t="s">
        <v>1529</v>
      </c>
      <c r="C4790" t="s">
        <v>3496</v>
      </c>
      <c r="D4790" s="82" t="s">
        <v>3497</v>
      </c>
      <c r="E4790" t="s">
        <v>3498</v>
      </c>
      <c r="F4790" s="82" t="s">
        <v>3499</v>
      </c>
      <c r="G4790" t="s">
        <v>2310</v>
      </c>
      <c r="H4790" s="82" t="s">
        <v>3500</v>
      </c>
      <c r="I4790" t="s">
        <v>59</v>
      </c>
      <c r="J4790" s="82" t="s">
        <v>193</v>
      </c>
      <c r="K4790" t="s">
        <v>60</v>
      </c>
      <c r="L4790" t="s">
        <v>61</v>
      </c>
      <c r="M4790" s="82" t="s">
        <v>194</v>
      </c>
      <c r="N4790" t="s">
        <v>199</v>
      </c>
      <c r="O4790" s="82" t="s">
        <v>200</v>
      </c>
      <c r="P4790" s="82" t="s">
        <v>201</v>
      </c>
      <c r="Q4790" s="82" t="s">
        <v>202</v>
      </c>
      <c r="R4790" t="s">
        <v>131</v>
      </c>
      <c r="S4790" s="83">
        <v>14.31</v>
      </c>
      <c r="T4790" s="83">
        <v>0</v>
      </c>
      <c r="U4790" s="83">
        <v>14.31</v>
      </c>
      <c r="V4790" s="83">
        <v>0</v>
      </c>
      <c r="W4790" s="83">
        <v>0</v>
      </c>
      <c r="X4790" s="83">
        <v>0</v>
      </c>
      <c r="Y4790">
        <v>0</v>
      </c>
      <c r="Z4790" s="83">
        <v>1.431</v>
      </c>
      <c r="AA4790" s="83">
        <v>1.431</v>
      </c>
    </row>
    <row r="4791" spans="1:27" x14ac:dyDescent="0.25">
      <c r="A4791" s="82" t="s">
        <v>1529</v>
      </c>
      <c r="B4791" s="82" t="s">
        <v>1529</v>
      </c>
      <c r="C4791" t="s">
        <v>3496</v>
      </c>
      <c r="D4791" s="82" t="s">
        <v>3497</v>
      </c>
      <c r="E4791" t="s">
        <v>3498</v>
      </c>
      <c r="F4791" s="82" t="s">
        <v>3499</v>
      </c>
      <c r="G4791" t="s">
        <v>2310</v>
      </c>
      <c r="H4791" s="82" t="s">
        <v>3500</v>
      </c>
      <c r="I4791" t="s">
        <v>59</v>
      </c>
      <c r="J4791" s="82" t="s">
        <v>193</v>
      </c>
      <c r="K4791" t="s">
        <v>60</v>
      </c>
      <c r="L4791" t="s">
        <v>61</v>
      </c>
      <c r="M4791" s="82" t="s">
        <v>194</v>
      </c>
      <c r="N4791" t="s">
        <v>199</v>
      </c>
      <c r="O4791" s="82" t="s">
        <v>200</v>
      </c>
      <c r="P4791" s="82" t="s">
        <v>389</v>
      </c>
      <c r="Q4791" s="82" t="s">
        <v>390</v>
      </c>
      <c r="R4791" t="s">
        <v>131</v>
      </c>
      <c r="S4791" s="83">
        <v>51.6</v>
      </c>
      <c r="T4791" s="83">
        <v>91.210000000000008</v>
      </c>
      <c r="U4791" s="83">
        <v>-39.610000000000007</v>
      </c>
      <c r="V4791" s="83">
        <v>0</v>
      </c>
      <c r="W4791" s="83">
        <v>0</v>
      </c>
      <c r="X4791" s="83">
        <v>0.70257138193350066</v>
      </c>
      <c r="Y4791">
        <v>0</v>
      </c>
      <c r="Z4791" s="83">
        <v>-3.9610000000000003</v>
      </c>
      <c r="AA4791" s="83">
        <v>-3.2584286180664996</v>
      </c>
    </row>
    <row r="4792" spans="1:27" x14ac:dyDescent="0.25">
      <c r="A4792" s="82" t="s">
        <v>1529</v>
      </c>
      <c r="B4792" s="82" t="s">
        <v>1529</v>
      </c>
      <c r="C4792" t="s">
        <v>3496</v>
      </c>
      <c r="D4792" s="82" t="s">
        <v>3497</v>
      </c>
      <c r="E4792" t="s">
        <v>3498</v>
      </c>
      <c r="F4792" s="82" t="s">
        <v>3499</v>
      </c>
      <c r="G4792" t="s">
        <v>2310</v>
      </c>
      <c r="H4792" s="82" t="s">
        <v>3500</v>
      </c>
      <c r="I4792" t="s">
        <v>59</v>
      </c>
      <c r="J4792" s="82" t="s">
        <v>193</v>
      </c>
      <c r="K4792" t="s">
        <v>60</v>
      </c>
      <c r="L4792" t="s">
        <v>61</v>
      </c>
      <c r="M4792" s="82" t="s">
        <v>194</v>
      </c>
      <c r="N4792" t="s">
        <v>347</v>
      </c>
      <c r="O4792" s="82" t="s">
        <v>348</v>
      </c>
      <c r="P4792" s="82" t="s">
        <v>349</v>
      </c>
      <c r="Q4792" s="82" t="s">
        <v>350</v>
      </c>
      <c r="R4792" t="s">
        <v>131</v>
      </c>
      <c r="S4792" s="83">
        <v>16.16</v>
      </c>
      <c r="T4792" s="83">
        <v>32.64</v>
      </c>
      <c r="U4792" s="83">
        <v>-16.480000000000004</v>
      </c>
      <c r="V4792" s="83">
        <v>0</v>
      </c>
      <c r="W4792" s="83">
        <v>0</v>
      </c>
      <c r="X4792" s="83">
        <v>0.25141903197357152</v>
      </c>
      <c r="Y4792">
        <v>0</v>
      </c>
      <c r="Z4792" s="83">
        <v>-1.6480000000000004</v>
      </c>
      <c r="AA4792" s="83">
        <v>-1.3965809680264287</v>
      </c>
    </row>
    <row r="4793" spans="1:27" x14ac:dyDescent="0.25">
      <c r="A4793" s="82" t="s">
        <v>1529</v>
      </c>
      <c r="B4793" s="82" t="s">
        <v>1529</v>
      </c>
      <c r="C4793" t="s">
        <v>3496</v>
      </c>
      <c r="D4793" s="82" t="s">
        <v>3497</v>
      </c>
      <c r="E4793" t="s">
        <v>3498</v>
      </c>
      <c r="F4793" s="82" t="s">
        <v>3499</v>
      </c>
      <c r="G4793" t="s">
        <v>2310</v>
      </c>
      <c r="H4793" s="82" t="s">
        <v>3500</v>
      </c>
      <c r="I4793" t="s">
        <v>59</v>
      </c>
      <c r="J4793" s="82" t="s">
        <v>193</v>
      </c>
      <c r="K4793" t="s">
        <v>60</v>
      </c>
      <c r="L4793" t="s">
        <v>61</v>
      </c>
      <c r="M4793" s="82" t="s">
        <v>194</v>
      </c>
      <c r="N4793" t="s">
        <v>311</v>
      </c>
      <c r="O4793" s="82" t="s">
        <v>894</v>
      </c>
      <c r="P4793" s="82" t="s">
        <v>895</v>
      </c>
      <c r="Q4793" s="82" t="s">
        <v>896</v>
      </c>
      <c r="R4793" t="s">
        <v>131</v>
      </c>
      <c r="S4793" s="83">
        <v>336</v>
      </c>
      <c r="T4793" s="83">
        <v>390.30999999999995</v>
      </c>
      <c r="U4793" s="83">
        <v>-54.31</v>
      </c>
      <c r="V4793" s="83">
        <v>0</v>
      </c>
      <c r="W4793" s="83">
        <v>0</v>
      </c>
      <c r="X4793" s="83">
        <v>3.0064755627942619</v>
      </c>
      <c r="Y4793">
        <v>0</v>
      </c>
      <c r="Z4793" s="83">
        <v>-5.4310000000000009</v>
      </c>
      <c r="AA4793" s="83">
        <v>-2.4245244372057364</v>
      </c>
    </row>
    <row r="4794" spans="1:27" x14ac:dyDescent="0.25">
      <c r="A4794" s="82" t="s">
        <v>1529</v>
      </c>
      <c r="B4794" s="82" t="s">
        <v>1529</v>
      </c>
      <c r="C4794" t="s">
        <v>3496</v>
      </c>
      <c r="D4794" s="82" t="s">
        <v>3497</v>
      </c>
      <c r="E4794" t="s">
        <v>3498</v>
      </c>
      <c r="F4794" s="82" t="s">
        <v>3499</v>
      </c>
      <c r="G4794" t="s">
        <v>2310</v>
      </c>
      <c r="H4794" s="82" t="s">
        <v>3500</v>
      </c>
      <c r="I4794" t="s">
        <v>59</v>
      </c>
      <c r="J4794" s="82" t="s">
        <v>193</v>
      </c>
      <c r="K4794" t="s">
        <v>60</v>
      </c>
      <c r="L4794" t="s">
        <v>61</v>
      </c>
      <c r="M4794" s="82" t="s">
        <v>194</v>
      </c>
      <c r="N4794" t="s">
        <v>1916</v>
      </c>
      <c r="O4794" s="82" t="s">
        <v>1495</v>
      </c>
      <c r="P4794" s="82" t="s">
        <v>1923</v>
      </c>
      <c r="Q4794" s="82" t="s">
        <v>1924</v>
      </c>
      <c r="R4794" t="s">
        <v>131</v>
      </c>
      <c r="S4794" s="83">
        <v>6.24</v>
      </c>
      <c r="T4794" s="83">
        <v>4.0599999999999996</v>
      </c>
      <c r="U4794" s="83">
        <v>2.1800000000000006</v>
      </c>
      <c r="V4794" s="83">
        <v>0</v>
      </c>
      <c r="W4794" s="83">
        <v>0</v>
      </c>
      <c r="X4794" s="83">
        <v>3.127332321730087E-2</v>
      </c>
      <c r="Y4794">
        <v>0</v>
      </c>
      <c r="Z4794" s="83">
        <v>0.21800000000000008</v>
      </c>
      <c r="AA4794" s="83">
        <v>0.24927332321730095</v>
      </c>
    </row>
    <row r="4795" spans="1:27" x14ac:dyDescent="0.25">
      <c r="A4795" s="82" t="s">
        <v>1529</v>
      </c>
      <c r="B4795" s="82" t="s">
        <v>1529</v>
      </c>
      <c r="C4795" t="s">
        <v>3496</v>
      </c>
      <c r="D4795" s="82" t="s">
        <v>3497</v>
      </c>
      <c r="E4795" t="s">
        <v>3498</v>
      </c>
      <c r="F4795" s="82" t="s">
        <v>3499</v>
      </c>
      <c r="G4795" t="s">
        <v>2310</v>
      </c>
      <c r="H4795" s="82" t="s">
        <v>3500</v>
      </c>
      <c r="I4795" t="s">
        <v>59</v>
      </c>
      <c r="J4795" s="82" t="s">
        <v>193</v>
      </c>
      <c r="K4795" t="s">
        <v>60</v>
      </c>
      <c r="L4795" t="s">
        <v>61</v>
      </c>
      <c r="M4795" s="82" t="s">
        <v>194</v>
      </c>
      <c r="N4795" t="s">
        <v>1916</v>
      </c>
      <c r="O4795" s="82" t="s">
        <v>1495</v>
      </c>
      <c r="P4795" s="82" t="s">
        <v>1921</v>
      </c>
      <c r="Q4795" s="82" t="s">
        <v>1922</v>
      </c>
      <c r="R4795" t="s">
        <v>131</v>
      </c>
      <c r="S4795" s="83">
        <v>31.689999999999998</v>
      </c>
      <c r="T4795" s="83">
        <v>3.44</v>
      </c>
      <c r="U4795" s="83">
        <v>28.25</v>
      </c>
      <c r="V4795" s="83">
        <v>0</v>
      </c>
      <c r="W4795" s="83">
        <v>0</v>
      </c>
      <c r="X4795" s="83">
        <v>2.6497594056038177E-2</v>
      </c>
      <c r="Y4795">
        <v>0</v>
      </c>
      <c r="Z4795" s="83">
        <v>2.8250000000000002</v>
      </c>
      <c r="AA4795" s="83">
        <v>2.8514975940560383</v>
      </c>
    </row>
    <row r="4796" spans="1:27" x14ac:dyDescent="0.25">
      <c r="A4796" s="82" t="s">
        <v>1529</v>
      </c>
      <c r="B4796" s="82" t="s">
        <v>1529</v>
      </c>
      <c r="C4796" t="s">
        <v>3496</v>
      </c>
      <c r="D4796" s="82" t="s">
        <v>3497</v>
      </c>
      <c r="E4796" t="s">
        <v>3498</v>
      </c>
      <c r="F4796" s="82" t="s">
        <v>3499</v>
      </c>
      <c r="G4796" t="s">
        <v>2310</v>
      </c>
      <c r="H4796" s="82" t="s">
        <v>3500</v>
      </c>
      <c r="I4796" t="s">
        <v>59</v>
      </c>
      <c r="J4796" s="82" t="s">
        <v>193</v>
      </c>
      <c r="K4796" t="s">
        <v>60</v>
      </c>
      <c r="L4796" t="s">
        <v>61</v>
      </c>
      <c r="M4796" s="82" t="s">
        <v>194</v>
      </c>
      <c r="N4796" t="s">
        <v>1916</v>
      </c>
      <c r="O4796" s="82" t="s">
        <v>1495</v>
      </c>
      <c r="P4796" s="82" t="s">
        <v>1919</v>
      </c>
      <c r="Q4796" s="82" t="s">
        <v>1920</v>
      </c>
      <c r="R4796" t="s">
        <v>131</v>
      </c>
      <c r="S4796" s="83">
        <v>0</v>
      </c>
      <c r="T4796" s="83">
        <v>32.549999999999997</v>
      </c>
      <c r="U4796" s="83">
        <v>-32.549999999999997</v>
      </c>
      <c r="V4796" s="83">
        <v>0</v>
      </c>
      <c r="W4796" s="83">
        <v>0</v>
      </c>
      <c r="X4796" s="83">
        <v>0.25072578096629144</v>
      </c>
      <c r="Y4796">
        <v>0</v>
      </c>
      <c r="Z4796" s="83">
        <v>-3.2549999999999999</v>
      </c>
      <c r="AA4796" s="83">
        <v>-3.0042742190337086</v>
      </c>
    </row>
    <row r="4797" spans="1:27" x14ac:dyDescent="0.25">
      <c r="A4797" s="82" t="s">
        <v>1529</v>
      </c>
      <c r="B4797" s="82" t="s">
        <v>1529</v>
      </c>
      <c r="C4797" t="s">
        <v>3496</v>
      </c>
      <c r="D4797" s="82" t="s">
        <v>3497</v>
      </c>
      <c r="E4797" t="s">
        <v>3498</v>
      </c>
      <c r="F4797" s="82" t="s">
        <v>3499</v>
      </c>
      <c r="G4797" t="s">
        <v>2310</v>
      </c>
      <c r="H4797" s="82" t="s">
        <v>3500</v>
      </c>
      <c r="I4797" t="s">
        <v>59</v>
      </c>
      <c r="J4797" s="82" t="s">
        <v>193</v>
      </c>
      <c r="K4797" t="s">
        <v>60</v>
      </c>
      <c r="L4797" t="s">
        <v>61</v>
      </c>
      <c r="M4797" s="82" t="s">
        <v>194</v>
      </c>
      <c r="N4797" t="s">
        <v>1916</v>
      </c>
      <c r="O4797" s="82" t="s">
        <v>1495</v>
      </c>
      <c r="P4797" s="82" t="s">
        <v>1917</v>
      </c>
      <c r="Q4797" s="82" t="s">
        <v>1918</v>
      </c>
      <c r="R4797" t="s">
        <v>131</v>
      </c>
      <c r="S4797" s="83">
        <v>30.52</v>
      </c>
      <c r="T4797" s="83">
        <v>0</v>
      </c>
      <c r="U4797" s="83">
        <v>30.52</v>
      </c>
      <c r="V4797" s="83">
        <v>0</v>
      </c>
      <c r="W4797" s="83">
        <v>0</v>
      </c>
      <c r="X4797" s="83">
        <v>0</v>
      </c>
      <c r="Y4797">
        <v>0</v>
      </c>
      <c r="Z4797" s="83">
        <v>3.052</v>
      </c>
      <c r="AA4797" s="83">
        <v>3.052</v>
      </c>
    </row>
    <row r="4798" spans="1:27" x14ac:dyDescent="0.25">
      <c r="A4798" s="82" t="s">
        <v>1529</v>
      </c>
      <c r="B4798" s="82" t="s">
        <v>1529</v>
      </c>
      <c r="C4798" t="s">
        <v>3496</v>
      </c>
      <c r="D4798" s="82" t="s">
        <v>3497</v>
      </c>
      <c r="E4798" t="s">
        <v>3498</v>
      </c>
      <c r="F4798" s="82" t="s">
        <v>3499</v>
      </c>
      <c r="G4798" t="s">
        <v>2310</v>
      </c>
      <c r="H4798" s="82" t="s">
        <v>3500</v>
      </c>
      <c r="I4798" t="s">
        <v>59</v>
      </c>
      <c r="J4798" s="82" t="s">
        <v>193</v>
      </c>
      <c r="K4798" t="s">
        <v>62</v>
      </c>
      <c r="L4798" t="s">
        <v>63</v>
      </c>
      <c r="M4798" s="82" t="s">
        <v>1168</v>
      </c>
      <c r="N4798" t="s">
        <v>1169</v>
      </c>
      <c r="O4798" s="82" t="s">
        <v>1170</v>
      </c>
      <c r="P4798" s="82" t="s">
        <v>1171</v>
      </c>
      <c r="Q4798" s="82" t="s">
        <v>1172</v>
      </c>
      <c r="R4798" t="s">
        <v>131</v>
      </c>
      <c r="S4798" s="83">
        <v>117.15</v>
      </c>
      <c r="T4798" s="83">
        <v>102.15</v>
      </c>
      <c r="U4798" s="83">
        <v>15</v>
      </c>
      <c r="V4798" s="83">
        <v>0</v>
      </c>
      <c r="W4798" s="83">
        <v>0</v>
      </c>
      <c r="X4798" s="83">
        <v>0.78683989326287784</v>
      </c>
      <c r="Y4798">
        <v>0</v>
      </c>
      <c r="Z4798" s="83">
        <v>1.5000000000000009</v>
      </c>
      <c r="AA4798" s="83">
        <v>2.2868398932628784</v>
      </c>
    </row>
    <row r="4799" spans="1:27" x14ac:dyDescent="0.25">
      <c r="A4799" s="82" t="s">
        <v>1529</v>
      </c>
      <c r="B4799" s="82" t="s">
        <v>1529</v>
      </c>
      <c r="C4799" t="s">
        <v>3496</v>
      </c>
      <c r="D4799" s="82" t="s">
        <v>3497</v>
      </c>
      <c r="E4799" t="s">
        <v>3498</v>
      </c>
      <c r="F4799" s="82" t="s">
        <v>3499</v>
      </c>
      <c r="G4799" t="s">
        <v>2310</v>
      </c>
      <c r="H4799" s="82" t="s">
        <v>3500</v>
      </c>
      <c r="I4799" t="s">
        <v>59</v>
      </c>
      <c r="J4799" s="82" t="s">
        <v>193</v>
      </c>
      <c r="K4799" t="s">
        <v>62</v>
      </c>
      <c r="L4799" t="s">
        <v>63</v>
      </c>
      <c r="M4799" s="82" t="s">
        <v>660</v>
      </c>
      <c r="N4799" t="s">
        <v>661</v>
      </c>
      <c r="O4799" s="82" t="s">
        <v>662</v>
      </c>
      <c r="P4799" s="82" t="s">
        <v>663</v>
      </c>
      <c r="Q4799" s="82" t="s">
        <v>664</v>
      </c>
      <c r="R4799" t="s">
        <v>131</v>
      </c>
      <c r="S4799" s="83">
        <v>3386.87</v>
      </c>
      <c r="T4799" s="83">
        <v>1350</v>
      </c>
      <c r="U4799" s="83">
        <v>2036.87</v>
      </c>
      <c r="V4799" s="83">
        <v>0</v>
      </c>
      <c r="W4799" s="83">
        <v>0</v>
      </c>
      <c r="X4799" s="83">
        <v>10.39876510920103</v>
      </c>
      <c r="Y4799">
        <v>0</v>
      </c>
      <c r="Z4799" s="83">
        <v>203.68700000000001</v>
      </c>
      <c r="AA4799" s="83">
        <v>214.08576510920102</v>
      </c>
    </row>
    <row r="4800" spans="1:27" x14ac:dyDescent="0.25">
      <c r="A4800" s="82" t="s">
        <v>1529</v>
      </c>
      <c r="B4800" s="82" t="s">
        <v>1529</v>
      </c>
      <c r="C4800" t="s">
        <v>3496</v>
      </c>
      <c r="D4800" s="82" t="s">
        <v>3497</v>
      </c>
      <c r="E4800" t="s">
        <v>3498</v>
      </c>
      <c r="F4800" s="82" t="s">
        <v>3499</v>
      </c>
      <c r="G4800" t="s">
        <v>2310</v>
      </c>
      <c r="H4800" s="82" t="s">
        <v>3500</v>
      </c>
      <c r="I4800" t="s">
        <v>59</v>
      </c>
      <c r="J4800" s="82" t="s">
        <v>193</v>
      </c>
      <c r="K4800" t="s">
        <v>62</v>
      </c>
      <c r="L4800" t="s">
        <v>63</v>
      </c>
      <c r="M4800" s="82" t="s">
        <v>660</v>
      </c>
      <c r="N4800" t="s">
        <v>661</v>
      </c>
      <c r="O4800" s="82" t="s">
        <v>662</v>
      </c>
      <c r="P4800" s="82" t="s">
        <v>1166</v>
      </c>
      <c r="Q4800" s="82" t="s">
        <v>1167</v>
      </c>
      <c r="R4800" t="s">
        <v>131</v>
      </c>
      <c r="S4800" s="83">
        <v>2523.54</v>
      </c>
      <c r="T4800" s="83">
        <v>742.5</v>
      </c>
      <c r="U4800" s="83">
        <v>1781.04</v>
      </c>
      <c r="V4800" s="83">
        <v>0</v>
      </c>
      <c r="W4800" s="83">
        <v>0</v>
      </c>
      <c r="X4800" s="83">
        <v>5.7193208100605659</v>
      </c>
      <c r="Y4800">
        <v>0</v>
      </c>
      <c r="Z4800" s="83">
        <v>178.10400000000001</v>
      </c>
      <c r="AA4800" s="83">
        <v>183.82332081006058</v>
      </c>
    </row>
    <row r="4801" spans="1:27" x14ac:dyDescent="0.25">
      <c r="A4801" s="82" t="s">
        <v>1529</v>
      </c>
      <c r="B4801" s="82" t="s">
        <v>1529</v>
      </c>
      <c r="C4801" t="s">
        <v>3496</v>
      </c>
      <c r="D4801" s="82" t="s">
        <v>3497</v>
      </c>
      <c r="E4801" t="s">
        <v>3498</v>
      </c>
      <c r="F4801" s="82" t="s">
        <v>3499</v>
      </c>
      <c r="G4801" t="s">
        <v>2310</v>
      </c>
      <c r="H4801" s="82" t="s">
        <v>3500</v>
      </c>
      <c r="I4801" t="s">
        <v>59</v>
      </c>
      <c r="J4801" s="82" t="s">
        <v>193</v>
      </c>
      <c r="K4801" t="s">
        <v>64</v>
      </c>
      <c r="L4801" t="s">
        <v>65</v>
      </c>
      <c r="M4801" s="82" t="s">
        <v>499</v>
      </c>
      <c r="N4801" t="s">
        <v>500</v>
      </c>
      <c r="O4801" s="82" t="s">
        <v>501</v>
      </c>
      <c r="P4801" s="82" t="s">
        <v>1933</v>
      </c>
      <c r="Q4801" s="82" t="s">
        <v>1934</v>
      </c>
      <c r="R4801" t="s">
        <v>131</v>
      </c>
      <c r="S4801" s="83">
        <v>82.86</v>
      </c>
      <c r="T4801" s="83">
        <v>27.9</v>
      </c>
      <c r="U4801" s="83">
        <v>54.96</v>
      </c>
      <c r="V4801" s="83">
        <v>0</v>
      </c>
      <c r="W4801" s="83">
        <v>0</v>
      </c>
      <c r="X4801" s="83">
        <v>0.21490781225682126</v>
      </c>
      <c r="Y4801">
        <v>0</v>
      </c>
      <c r="Z4801" s="83">
        <v>5.4959999999999996</v>
      </c>
      <c r="AA4801" s="83">
        <v>5.7109078122568206</v>
      </c>
    </row>
    <row r="4802" spans="1:27" x14ac:dyDescent="0.25">
      <c r="A4802" s="82" t="s">
        <v>1529</v>
      </c>
      <c r="B4802" s="82" t="s">
        <v>1529</v>
      </c>
      <c r="C4802" t="s">
        <v>3496</v>
      </c>
      <c r="D4802" s="82" t="s">
        <v>3497</v>
      </c>
      <c r="E4802" t="s">
        <v>3498</v>
      </c>
      <c r="F4802" s="82" t="s">
        <v>3499</v>
      </c>
      <c r="G4802" t="s">
        <v>2310</v>
      </c>
      <c r="H4802" s="82" t="s">
        <v>3500</v>
      </c>
      <c r="I4802" t="s">
        <v>59</v>
      </c>
      <c r="J4802" s="82" t="s">
        <v>193</v>
      </c>
      <c r="K4802" t="s">
        <v>64</v>
      </c>
      <c r="L4802" t="s">
        <v>65</v>
      </c>
      <c r="M4802" s="82" t="s">
        <v>499</v>
      </c>
      <c r="N4802" t="s">
        <v>1200</v>
      </c>
      <c r="O4802" s="82" t="s">
        <v>1201</v>
      </c>
      <c r="P4802" s="82" t="s">
        <v>1204</v>
      </c>
      <c r="Q4802" s="82" t="s">
        <v>1205</v>
      </c>
      <c r="R4802" t="s">
        <v>131</v>
      </c>
      <c r="S4802" s="83">
        <v>106.8</v>
      </c>
      <c r="T4802" s="83">
        <v>275.25</v>
      </c>
      <c r="U4802" s="83">
        <v>-168.45</v>
      </c>
      <c r="V4802" s="83">
        <v>0</v>
      </c>
      <c r="W4802" s="83">
        <v>0</v>
      </c>
      <c r="X4802" s="83">
        <v>2.1201926639315434</v>
      </c>
      <c r="Y4802">
        <v>0</v>
      </c>
      <c r="Z4802" s="83">
        <v>-16.845000000000002</v>
      </c>
      <c r="AA4802" s="83">
        <v>-14.724807336068459</v>
      </c>
    </row>
    <row r="4803" spans="1:27" x14ac:dyDescent="0.25">
      <c r="A4803" s="82" t="s">
        <v>1529</v>
      </c>
      <c r="B4803" s="82" t="s">
        <v>1529</v>
      </c>
      <c r="C4803" t="s">
        <v>3496</v>
      </c>
      <c r="D4803" s="82" t="s">
        <v>3497</v>
      </c>
      <c r="E4803" t="s">
        <v>3498</v>
      </c>
      <c r="F4803" s="82" t="s">
        <v>3499</v>
      </c>
      <c r="G4803" t="s">
        <v>2310</v>
      </c>
      <c r="H4803" s="82" t="s">
        <v>3500</v>
      </c>
      <c r="I4803" t="s">
        <v>59</v>
      </c>
      <c r="J4803" s="82" t="s">
        <v>193</v>
      </c>
      <c r="K4803" t="s">
        <v>64</v>
      </c>
      <c r="L4803" t="s">
        <v>65</v>
      </c>
      <c r="M4803" s="82" t="s">
        <v>499</v>
      </c>
      <c r="N4803" t="s">
        <v>1420</v>
      </c>
      <c r="O4803" s="82" t="s">
        <v>1421</v>
      </c>
      <c r="P4803" s="82" t="s">
        <v>1422</v>
      </c>
      <c r="Q4803" s="82" t="s">
        <v>1423</v>
      </c>
      <c r="R4803" t="s">
        <v>131</v>
      </c>
      <c r="S4803" s="83">
        <v>30.25</v>
      </c>
      <c r="T4803" s="83">
        <v>0</v>
      </c>
      <c r="U4803" s="83">
        <v>30.25</v>
      </c>
      <c r="V4803" s="83">
        <v>0</v>
      </c>
      <c r="W4803" s="83">
        <v>0</v>
      </c>
      <c r="X4803" s="83">
        <v>0</v>
      </c>
      <c r="Y4803">
        <v>0</v>
      </c>
      <c r="Z4803" s="83">
        <v>3.0250000000000004</v>
      </c>
      <c r="AA4803" s="83">
        <v>3.0250000000000004</v>
      </c>
    </row>
    <row r="4804" spans="1:27" x14ac:dyDescent="0.25">
      <c r="A4804" s="82" t="s">
        <v>1529</v>
      </c>
      <c r="B4804" s="82" t="s">
        <v>1529</v>
      </c>
      <c r="C4804" t="s">
        <v>3496</v>
      </c>
      <c r="D4804" s="82" t="s">
        <v>3497</v>
      </c>
      <c r="E4804" t="s">
        <v>3498</v>
      </c>
      <c r="F4804" s="82" t="s">
        <v>3499</v>
      </c>
      <c r="G4804" t="s">
        <v>2310</v>
      </c>
      <c r="H4804" s="82" t="s">
        <v>3500</v>
      </c>
      <c r="I4804" t="s">
        <v>44</v>
      </c>
      <c r="J4804" s="82" t="s">
        <v>45</v>
      </c>
      <c r="K4804" t="s">
        <v>46</v>
      </c>
      <c r="L4804" t="s">
        <v>47</v>
      </c>
      <c r="M4804" s="82" t="s">
        <v>506</v>
      </c>
      <c r="N4804" t="s">
        <v>926</v>
      </c>
      <c r="O4804" s="82" t="s">
        <v>818</v>
      </c>
      <c r="P4804" s="82" t="s">
        <v>1206</v>
      </c>
      <c r="Q4804" s="82" t="s">
        <v>1207</v>
      </c>
      <c r="R4804" t="s">
        <v>131</v>
      </c>
      <c r="S4804" s="83">
        <v>14.92</v>
      </c>
      <c r="T4804" s="83">
        <v>0</v>
      </c>
      <c r="U4804" s="83">
        <v>14.92</v>
      </c>
      <c r="V4804" s="83">
        <v>0</v>
      </c>
      <c r="W4804" s="83">
        <v>0</v>
      </c>
      <c r="X4804" s="83">
        <v>0</v>
      </c>
      <c r="Y4804">
        <v>0</v>
      </c>
      <c r="Z4804" s="83">
        <v>1.492</v>
      </c>
      <c r="AA4804" s="83">
        <v>1.492</v>
      </c>
    </row>
    <row r="4805" spans="1:27" x14ac:dyDescent="0.25">
      <c r="A4805" s="82" t="s">
        <v>1529</v>
      </c>
      <c r="B4805" s="82" t="s">
        <v>1529</v>
      </c>
      <c r="C4805" t="s">
        <v>3496</v>
      </c>
      <c r="D4805" s="82" t="s">
        <v>3497</v>
      </c>
      <c r="E4805" t="s">
        <v>3498</v>
      </c>
      <c r="F4805" s="82" t="s">
        <v>3499</v>
      </c>
      <c r="G4805" t="s">
        <v>2310</v>
      </c>
      <c r="H4805" s="82" t="s">
        <v>3500</v>
      </c>
      <c r="I4805" t="s">
        <v>44</v>
      </c>
      <c r="J4805" s="82" t="s">
        <v>45</v>
      </c>
      <c r="K4805" t="s">
        <v>46</v>
      </c>
      <c r="L4805" t="s">
        <v>47</v>
      </c>
      <c r="M4805" s="82" t="s">
        <v>506</v>
      </c>
      <c r="N4805" t="s">
        <v>507</v>
      </c>
      <c r="O4805" s="82" t="s">
        <v>508</v>
      </c>
      <c r="P4805" s="82" t="s">
        <v>853</v>
      </c>
      <c r="Q4805" s="82" t="s">
        <v>854</v>
      </c>
      <c r="R4805" t="s">
        <v>131</v>
      </c>
      <c r="S4805" s="83">
        <v>50.680000000000007</v>
      </c>
      <c r="T4805" s="83">
        <v>0</v>
      </c>
      <c r="U4805" s="83">
        <v>50.680000000000007</v>
      </c>
      <c r="V4805" s="83">
        <v>0</v>
      </c>
      <c r="W4805" s="83">
        <v>0</v>
      </c>
      <c r="X4805" s="83">
        <v>0</v>
      </c>
      <c r="Y4805">
        <v>0</v>
      </c>
      <c r="Z4805" s="83">
        <v>5.0680000000000005</v>
      </c>
      <c r="AA4805" s="83">
        <v>5.0680000000000005</v>
      </c>
    </row>
    <row r="4806" spans="1:27" x14ac:dyDescent="0.25">
      <c r="A4806" s="82" t="s">
        <v>1529</v>
      </c>
      <c r="B4806" s="82" t="s">
        <v>1529</v>
      </c>
      <c r="C4806" t="s">
        <v>3496</v>
      </c>
      <c r="D4806" s="82" t="s">
        <v>3497</v>
      </c>
      <c r="E4806" t="s">
        <v>3498</v>
      </c>
      <c r="F4806" s="82" t="s">
        <v>3499</v>
      </c>
      <c r="G4806" t="s">
        <v>2310</v>
      </c>
      <c r="H4806" s="82" t="s">
        <v>3500</v>
      </c>
      <c r="I4806" t="s">
        <v>44</v>
      </c>
      <c r="J4806" s="82" t="s">
        <v>45</v>
      </c>
      <c r="K4806" t="s">
        <v>46</v>
      </c>
      <c r="L4806" t="s">
        <v>47</v>
      </c>
      <c r="M4806" s="82" t="s">
        <v>506</v>
      </c>
      <c r="N4806" t="s">
        <v>507</v>
      </c>
      <c r="O4806" s="82" t="s">
        <v>508</v>
      </c>
      <c r="P4806" s="82" t="s">
        <v>768</v>
      </c>
      <c r="Q4806" s="82" t="s">
        <v>769</v>
      </c>
      <c r="R4806" t="s">
        <v>131</v>
      </c>
      <c r="S4806" s="83">
        <v>131.25</v>
      </c>
      <c r="T4806" s="83">
        <v>21</v>
      </c>
      <c r="U4806" s="83">
        <v>110.25</v>
      </c>
      <c r="V4806" s="83">
        <v>0</v>
      </c>
      <c r="W4806" s="83">
        <v>0</v>
      </c>
      <c r="X4806" s="83">
        <v>0.16175856836534935</v>
      </c>
      <c r="Y4806">
        <v>0</v>
      </c>
      <c r="Z4806" s="83">
        <v>11.025000000000002</v>
      </c>
      <c r="AA4806" s="83">
        <v>11.186758568365351</v>
      </c>
    </row>
    <row r="4807" spans="1:27" x14ac:dyDescent="0.25">
      <c r="A4807" s="82" t="s">
        <v>1529</v>
      </c>
      <c r="B4807" s="82" t="s">
        <v>1529</v>
      </c>
      <c r="C4807" t="s">
        <v>3496</v>
      </c>
      <c r="D4807" s="82" t="s">
        <v>3497</v>
      </c>
      <c r="E4807" t="s">
        <v>3498</v>
      </c>
      <c r="F4807" s="82" t="s">
        <v>3499</v>
      </c>
      <c r="G4807" t="s">
        <v>2310</v>
      </c>
      <c r="H4807" s="82" t="s">
        <v>3500</v>
      </c>
      <c r="I4807" t="s">
        <v>44</v>
      </c>
      <c r="J4807" s="82" t="s">
        <v>45</v>
      </c>
      <c r="K4807" t="s">
        <v>46</v>
      </c>
      <c r="L4807" t="s">
        <v>47</v>
      </c>
      <c r="M4807" s="82" t="s">
        <v>506</v>
      </c>
      <c r="N4807" t="s">
        <v>507</v>
      </c>
      <c r="O4807" s="82" t="s">
        <v>508</v>
      </c>
      <c r="P4807" s="82" t="s">
        <v>772</v>
      </c>
      <c r="Q4807" s="82" t="s">
        <v>773</v>
      </c>
      <c r="R4807" t="s">
        <v>131</v>
      </c>
      <c r="S4807" s="83">
        <v>11.25</v>
      </c>
      <c r="T4807" s="83">
        <v>0</v>
      </c>
      <c r="U4807" s="83">
        <v>11.25</v>
      </c>
      <c r="V4807" s="83">
        <v>0</v>
      </c>
      <c r="W4807" s="83">
        <v>0</v>
      </c>
      <c r="X4807" s="83">
        <v>0</v>
      </c>
      <c r="Y4807">
        <v>0</v>
      </c>
      <c r="Z4807" s="83">
        <v>1.125</v>
      </c>
      <c r="AA4807" s="83">
        <v>1.125</v>
      </c>
    </row>
    <row r="4808" spans="1:27" x14ac:dyDescent="0.25">
      <c r="A4808" s="82" t="s">
        <v>1529</v>
      </c>
      <c r="B4808" s="82" t="s">
        <v>1529</v>
      </c>
      <c r="C4808" t="s">
        <v>3496</v>
      </c>
      <c r="D4808" s="82" t="s">
        <v>3497</v>
      </c>
      <c r="E4808" t="s">
        <v>3498</v>
      </c>
      <c r="F4808" s="82" t="s">
        <v>3499</v>
      </c>
      <c r="G4808" t="s">
        <v>2310</v>
      </c>
      <c r="H4808" s="82" t="s">
        <v>3500</v>
      </c>
      <c r="I4808" t="s">
        <v>44</v>
      </c>
      <c r="J4808" s="82" t="s">
        <v>45</v>
      </c>
      <c r="K4808" t="s">
        <v>46</v>
      </c>
      <c r="L4808" t="s">
        <v>47</v>
      </c>
      <c r="M4808" s="82" t="s">
        <v>506</v>
      </c>
      <c r="N4808" t="s">
        <v>507</v>
      </c>
      <c r="O4808" s="82" t="s">
        <v>508</v>
      </c>
      <c r="P4808" s="82" t="s">
        <v>754</v>
      </c>
      <c r="Q4808" s="82" t="s">
        <v>755</v>
      </c>
      <c r="R4808" t="s">
        <v>131</v>
      </c>
      <c r="S4808" s="83">
        <v>65.12</v>
      </c>
      <c r="T4808" s="83">
        <v>211.2</v>
      </c>
      <c r="U4808" s="83">
        <v>-146.08000000000001</v>
      </c>
      <c r="V4808" s="83">
        <v>0</v>
      </c>
      <c r="W4808" s="83">
        <v>0</v>
      </c>
      <c r="X4808" s="83">
        <v>1.6268290304172277</v>
      </c>
      <c r="Y4808">
        <v>0</v>
      </c>
      <c r="Z4808" s="83">
        <v>-14.608000000000004</v>
      </c>
      <c r="AA4808" s="83">
        <v>-12.981170969582777</v>
      </c>
    </row>
    <row r="4809" spans="1:27" x14ac:dyDescent="0.25">
      <c r="A4809" s="82" t="s">
        <v>1529</v>
      </c>
      <c r="B4809" s="82" t="s">
        <v>1529</v>
      </c>
      <c r="C4809" t="s">
        <v>3496</v>
      </c>
      <c r="D4809" s="82" t="s">
        <v>3497</v>
      </c>
      <c r="E4809" t="s">
        <v>3498</v>
      </c>
      <c r="F4809" s="82" t="s">
        <v>3499</v>
      </c>
      <c r="G4809" t="s">
        <v>2310</v>
      </c>
      <c r="H4809" s="82" t="s">
        <v>3500</v>
      </c>
      <c r="I4809" t="s">
        <v>44</v>
      </c>
      <c r="J4809" s="82" t="s">
        <v>45</v>
      </c>
      <c r="K4809" t="s">
        <v>46</v>
      </c>
      <c r="L4809" t="s">
        <v>47</v>
      </c>
      <c r="M4809" s="82" t="s">
        <v>506</v>
      </c>
      <c r="N4809" t="s">
        <v>507</v>
      </c>
      <c r="O4809" s="82" t="s">
        <v>508</v>
      </c>
      <c r="P4809" s="82" t="s">
        <v>760</v>
      </c>
      <c r="Q4809" s="82" t="s">
        <v>761</v>
      </c>
      <c r="R4809" t="s">
        <v>131</v>
      </c>
      <c r="S4809" s="83">
        <v>51</v>
      </c>
      <c r="T4809" s="83">
        <v>12.75</v>
      </c>
      <c r="U4809" s="83">
        <v>38.25</v>
      </c>
      <c r="V4809" s="83">
        <v>0</v>
      </c>
      <c r="W4809" s="83">
        <v>0</v>
      </c>
      <c r="X4809" s="83">
        <v>9.8210559364676389E-2</v>
      </c>
      <c r="Y4809">
        <v>0</v>
      </c>
      <c r="Z4809" s="83">
        <v>3.8250000000000002</v>
      </c>
      <c r="AA4809" s="83">
        <v>3.9232105593646769</v>
      </c>
    </row>
    <row r="4810" spans="1:27" x14ac:dyDescent="0.25">
      <c r="A4810" s="82" t="s">
        <v>1529</v>
      </c>
      <c r="B4810" s="82" t="s">
        <v>1529</v>
      </c>
      <c r="C4810" t="s">
        <v>3496</v>
      </c>
      <c r="D4810" s="82" t="s">
        <v>3497</v>
      </c>
      <c r="E4810" t="s">
        <v>3498</v>
      </c>
      <c r="F4810" s="82" t="s">
        <v>3499</v>
      </c>
      <c r="G4810" t="s">
        <v>2310</v>
      </c>
      <c r="H4810" s="82" t="s">
        <v>3500</v>
      </c>
      <c r="I4810" t="s">
        <v>44</v>
      </c>
      <c r="J4810" s="82" t="s">
        <v>45</v>
      </c>
      <c r="K4810" t="s">
        <v>46</v>
      </c>
      <c r="L4810" t="s">
        <v>47</v>
      </c>
      <c r="M4810" s="82" t="s">
        <v>506</v>
      </c>
      <c r="N4810" t="s">
        <v>507</v>
      </c>
      <c r="O4810" s="82" t="s">
        <v>508</v>
      </c>
      <c r="P4810" s="82" t="s">
        <v>758</v>
      </c>
      <c r="Q4810" s="82" t="s">
        <v>759</v>
      </c>
      <c r="R4810" t="s">
        <v>131</v>
      </c>
      <c r="S4810" s="83">
        <v>67.300000000000011</v>
      </c>
      <c r="T4810" s="83">
        <v>52</v>
      </c>
      <c r="U4810" s="83">
        <v>15.300000000000011</v>
      </c>
      <c r="V4810" s="83">
        <v>0</v>
      </c>
      <c r="W4810" s="83">
        <v>0</v>
      </c>
      <c r="X4810" s="83">
        <v>0.40054502642848411</v>
      </c>
      <c r="Y4810">
        <v>0</v>
      </c>
      <c r="Z4810" s="83">
        <v>1.5300000000000011</v>
      </c>
      <c r="AA4810" s="83">
        <v>1.9305450264284856</v>
      </c>
    </row>
    <row r="4811" spans="1:27" x14ac:dyDescent="0.25">
      <c r="A4811" s="82" t="s">
        <v>1529</v>
      </c>
      <c r="B4811" s="82" t="s">
        <v>1529</v>
      </c>
      <c r="C4811" t="s">
        <v>3496</v>
      </c>
      <c r="D4811" s="82" t="s">
        <v>3497</v>
      </c>
      <c r="E4811" t="s">
        <v>3498</v>
      </c>
      <c r="F4811" s="82" t="s">
        <v>3499</v>
      </c>
      <c r="G4811" t="s">
        <v>2310</v>
      </c>
      <c r="H4811" s="82" t="s">
        <v>3500</v>
      </c>
      <c r="I4811" t="s">
        <v>44</v>
      </c>
      <c r="J4811" s="82" t="s">
        <v>45</v>
      </c>
      <c r="K4811" t="s">
        <v>46</v>
      </c>
      <c r="L4811" t="s">
        <v>47</v>
      </c>
      <c r="M4811" s="82" t="s">
        <v>506</v>
      </c>
      <c r="N4811" t="s">
        <v>762</v>
      </c>
      <c r="O4811" s="82" t="s">
        <v>797</v>
      </c>
      <c r="P4811" s="82" t="s">
        <v>798</v>
      </c>
      <c r="Q4811" s="82" t="s">
        <v>799</v>
      </c>
      <c r="R4811" t="s">
        <v>131</v>
      </c>
      <c r="S4811" s="83">
        <v>95</v>
      </c>
      <c r="T4811" s="83">
        <v>0</v>
      </c>
      <c r="U4811" s="83">
        <v>95</v>
      </c>
      <c r="V4811" s="83">
        <v>0</v>
      </c>
      <c r="W4811" s="83">
        <v>0</v>
      </c>
      <c r="X4811" s="83">
        <v>0</v>
      </c>
      <c r="Y4811">
        <v>0</v>
      </c>
      <c r="Z4811" s="83">
        <v>9.5</v>
      </c>
      <c r="AA4811" s="83">
        <v>9.5</v>
      </c>
    </row>
    <row r="4812" spans="1:27" x14ac:dyDescent="0.25">
      <c r="A4812" s="82" t="s">
        <v>1529</v>
      </c>
      <c r="B4812" s="82" t="s">
        <v>1529</v>
      </c>
      <c r="C4812" t="s">
        <v>3496</v>
      </c>
      <c r="D4812" s="82" t="s">
        <v>3497</v>
      </c>
      <c r="E4812" t="s">
        <v>3498</v>
      </c>
      <c r="F4812" s="82" t="s">
        <v>3499</v>
      </c>
      <c r="G4812" t="s">
        <v>2310</v>
      </c>
      <c r="H4812" s="82" t="s">
        <v>3500</v>
      </c>
      <c r="I4812" t="s">
        <v>44</v>
      </c>
      <c r="J4812" s="82" t="s">
        <v>45</v>
      </c>
      <c r="K4812" t="s">
        <v>46</v>
      </c>
      <c r="L4812" t="s">
        <v>47</v>
      </c>
      <c r="M4812" s="82" t="s">
        <v>506</v>
      </c>
      <c r="N4812" t="s">
        <v>762</v>
      </c>
      <c r="O4812" s="82" t="s">
        <v>763</v>
      </c>
      <c r="P4812" s="82" t="s">
        <v>778</v>
      </c>
      <c r="Q4812" s="82" t="s">
        <v>779</v>
      </c>
      <c r="R4812" t="s">
        <v>131</v>
      </c>
      <c r="S4812" s="83">
        <v>80</v>
      </c>
      <c r="T4812" s="83">
        <v>180</v>
      </c>
      <c r="U4812" s="83">
        <v>-100</v>
      </c>
      <c r="V4812" s="83">
        <v>0</v>
      </c>
      <c r="W4812" s="83">
        <v>0</v>
      </c>
      <c r="X4812" s="83">
        <v>1.3865020145601372</v>
      </c>
      <c r="Y4812">
        <v>0</v>
      </c>
      <c r="Z4812" s="83">
        <v>-10</v>
      </c>
      <c r="AA4812" s="83">
        <v>-8.6134979854398619</v>
      </c>
    </row>
    <row r="4813" spans="1:27" x14ac:dyDescent="0.25">
      <c r="A4813" s="82" t="s">
        <v>1529</v>
      </c>
      <c r="B4813" s="82" t="s">
        <v>1529</v>
      </c>
      <c r="C4813" t="s">
        <v>3496</v>
      </c>
      <c r="D4813" s="82" t="s">
        <v>3497</v>
      </c>
      <c r="E4813" t="s">
        <v>3498</v>
      </c>
      <c r="F4813" s="82" t="s">
        <v>3499</v>
      </c>
      <c r="G4813" t="s">
        <v>2310</v>
      </c>
      <c r="H4813" s="82" t="s">
        <v>3500</v>
      </c>
      <c r="I4813" t="s">
        <v>44</v>
      </c>
      <c r="J4813" s="82" t="s">
        <v>45</v>
      </c>
      <c r="K4813" t="s">
        <v>46</v>
      </c>
      <c r="L4813" t="s">
        <v>47</v>
      </c>
      <c r="M4813" s="82" t="s">
        <v>506</v>
      </c>
      <c r="N4813" t="s">
        <v>762</v>
      </c>
      <c r="O4813" s="82" t="s">
        <v>763</v>
      </c>
      <c r="P4813" s="82" t="s">
        <v>1061</v>
      </c>
      <c r="Q4813" s="82" t="s">
        <v>1062</v>
      </c>
      <c r="R4813" t="s">
        <v>131</v>
      </c>
      <c r="S4813" s="83">
        <v>7</v>
      </c>
      <c r="T4813" s="83">
        <v>0</v>
      </c>
      <c r="U4813" s="83">
        <v>7</v>
      </c>
      <c r="V4813" s="83">
        <v>0</v>
      </c>
      <c r="W4813" s="83">
        <v>0</v>
      </c>
      <c r="X4813" s="83">
        <v>0</v>
      </c>
      <c r="Y4813">
        <v>0</v>
      </c>
      <c r="Z4813" s="83">
        <v>0.70000000000000007</v>
      </c>
      <c r="AA4813" s="83">
        <v>0.70000000000000007</v>
      </c>
    </row>
    <row r="4814" spans="1:27" x14ac:dyDescent="0.25">
      <c r="A4814" s="82" t="s">
        <v>1529</v>
      </c>
      <c r="B4814" s="82" t="s">
        <v>1529</v>
      </c>
      <c r="C4814" t="s">
        <v>3496</v>
      </c>
      <c r="D4814" s="82" t="s">
        <v>3497</v>
      </c>
      <c r="E4814" t="s">
        <v>3498</v>
      </c>
      <c r="F4814" s="82" t="s">
        <v>3499</v>
      </c>
      <c r="G4814" t="s">
        <v>2310</v>
      </c>
      <c r="H4814" s="82" t="s">
        <v>3500</v>
      </c>
      <c r="I4814" t="s">
        <v>44</v>
      </c>
      <c r="J4814" s="82" t="s">
        <v>45</v>
      </c>
      <c r="K4814" t="s">
        <v>46</v>
      </c>
      <c r="L4814" t="s">
        <v>47</v>
      </c>
      <c r="M4814" s="82" t="s">
        <v>506</v>
      </c>
      <c r="N4814" t="s">
        <v>762</v>
      </c>
      <c r="O4814" s="82" t="s">
        <v>763</v>
      </c>
      <c r="P4814" s="82" t="s">
        <v>780</v>
      </c>
      <c r="Q4814" s="82" t="s">
        <v>781</v>
      </c>
      <c r="R4814" t="s">
        <v>131</v>
      </c>
      <c r="S4814" s="83">
        <v>42</v>
      </c>
      <c r="T4814" s="83">
        <v>35</v>
      </c>
      <c r="U4814" s="83">
        <v>7</v>
      </c>
      <c r="V4814" s="83">
        <v>0</v>
      </c>
      <c r="W4814" s="83">
        <v>0</v>
      </c>
      <c r="X4814" s="83">
        <v>0.2695976139422489</v>
      </c>
      <c r="Y4814">
        <v>0</v>
      </c>
      <c r="Z4814" s="83">
        <v>0.70000000000000018</v>
      </c>
      <c r="AA4814" s="83">
        <v>0.96959761394224886</v>
      </c>
    </row>
    <row r="4815" spans="1:27" x14ac:dyDescent="0.25">
      <c r="A4815" s="82" t="s">
        <v>1529</v>
      </c>
      <c r="B4815" s="82" t="s">
        <v>1529</v>
      </c>
      <c r="C4815" t="s">
        <v>3496</v>
      </c>
      <c r="D4815" s="82" t="s">
        <v>3497</v>
      </c>
      <c r="E4815" t="s">
        <v>3498</v>
      </c>
      <c r="F4815" s="82" t="s">
        <v>3499</v>
      </c>
      <c r="G4815" t="s">
        <v>2310</v>
      </c>
      <c r="H4815" s="82" t="s">
        <v>3500</v>
      </c>
      <c r="I4815" t="s">
        <v>44</v>
      </c>
      <c r="J4815" s="82" t="s">
        <v>45</v>
      </c>
      <c r="K4815" t="s">
        <v>46</v>
      </c>
      <c r="L4815" t="s">
        <v>47</v>
      </c>
      <c r="M4815" s="82" t="s">
        <v>506</v>
      </c>
      <c r="N4815" t="s">
        <v>762</v>
      </c>
      <c r="O4815" s="82" t="s">
        <v>763</v>
      </c>
      <c r="P4815" s="82" t="s">
        <v>1065</v>
      </c>
      <c r="Q4815" s="82" t="s">
        <v>1066</v>
      </c>
      <c r="R4815" t="s">
        <v>131</v>
      </c>
      <c r="S4815" s="83">
        <v>80</v>
      </c>
      <c r="T4815" s="83">
        <v>160</v>
      </c>
      <c r="U4815" s="83">
        <v>-80</v>
      </c>
      <c r="V4815" s="83">
        <v>0</v>
      </c>
      <c r="W4815" s="83">
        <v>0</v>
      </c>
      <c r="X4815" s="83">
        <v>1.2324462351645664</v>
      </c>
      <c r="Y4815">
        <v>0</v>
      </c>
      <c r="Z4815" s="83">
        <v>-8</v>
      </c>
      <c r="AA4815" s="83">
        <v>-6.7675537648354336</v>
      </c>
    </row>
    <row r="4816" spans="1:27" x14ac:dyDescent="0.25">
      <c r="A4816" s="82" t="s">
        <v>1529</v>
      </c>
      <c r="B4816" s="82" t="s">
        <v>1529</v>
      </c>
      <c r="C4816" t="s">
        <v>3496</v>
      </c>
      <c r="D4816" s="82" t="s">
        <v>3497</v>
      </c>
      <c r="E4816" t="s">
        <v>3498</v>
      </c>
      <c r="F4816" s="82" t="s">
        <v>3499</v>
      </c>
      <c r="G4816" t="s">
        <v>2310</v>
      </c>
      <c r="H4816" s="82" t="s">
        <v>3500</v>
      </c>
      <c r="I4816" t="s">
        <v>44</v>
      </c>
      <c r="J4816" s="82" t="s">
        <v>45</v>
      </c>
      <c r="K4816" t="s">
        <v>46</v>
      </c>
      <c r="L4816" t="s">
        <v>47</v>
      </c>
      <c r="M4816" s="82" t="s">
        <v>320</v>
      </c>
      <c r="N4816" t="s">
        <v>321</v>
      </c>
      <c r="O4816" s="82" t="s">
        <v>322</v>
      </c>
      <c r="P4816" s="82" t="s">
        <v>323</v>
      </c>
      <c r="Q4816" s="82" t="s">
        <v>324</v>
      </c>
      <c r="R4816" t="s">
        <v>131</v>
      </c>
      <c r="S4816" s="83">
        <v>112</v>
      </c>
      <c r="T4816" s="83">
        <v>42</v>
      </c>
      <c r="U4816" s="83">
        <v>70</v>
      </c>
      <c r="V4816" s="83">
        <v>0</v>
      </c>
      <c r="W4816" s="83">
        <v>0</v>
      </c>
      <c r="X4816" s="83">
        <v>0.32351713673069871</v>
      </c>
      <c r="Y4816">
        <v>0</v>
      </c>
      <c r="Z4816" s="83">
        <v>7</v>
      </c>
      <c r="AA4816" s="83">
        <v>7.3235171367306995</v>
      </c>
    </row>
    <row r="4817" spans="1:27" x14ac:dyDescent="0.25">
      <c r="A4817" s="82" t="s">
        <v>1529</v>
      </c>
      <c r="B4817" s="82" t="s">
        <v>1529</v>
      </c>
      <c r="C4817" t="s">
        <v>3496</v>
      </c>
      <c r="D4817" s="82" t="s">
        <v>3497</v>
      </c>
      <c r="E4817" t="s">
        <v>3498</v>
      </c>
      <c r="F4817" s="82" t="s">
        <v>3499</v>
      </c>
      <c r="G4817" t="s">
        <v>2310</v>
      </c>
      <c r="H4817" s="82" t="s">
        <v>3500</v>
      </c>
      <c r="I4817" t="s">
        <v>44</v>
      </c>
      <c r="J4817" s="82" t="s">
        <v>45</v>
      </c>
      <c r="K4817" t="s">
        <v>46</v>
      </c>
      <c r="L4817" t="s">
        <v>47</v>
      </c>
      <c r="M4817" s="82" t="s">
        <v>320</v>
      </c>
      <c r="N4817" t="s">
        <v>800</v>
      </c>
      <c r="O4817" s="82" t="s">
        <v>801</v>
      </c>
      <c r="P4817" s="82" t="s">
        <v>1080</v>
      </c>
      <c r="Q4817" s="82" t="s">
        <v>1081</v>
      </c>
      <c r="R4817" t="s">
        <v>131</v>
      </c>
      <c r="S4817" s="83">
        <v>0</v>
      </c>
      <c r="T4817" s="83">
        <v>30</v>
      </c>
      <c r="U4817" s="83">
        <v>-30</v>
      </c>
      <c r="V4817" s="83">
        <v>0</v>
      </c>
      <c r="W4817" s="83">
        <v>0</v>
      </c>
      <c r="X4817" s="83">
        <v>0.23108366909335618</v>
      </c>
      <c r="Y4817">
        <v>0</v>
      </c>
      <c r="Z4817" s="83">
        <v>-3</v>
      </c>
      <c r="AA4817" s="83">
        <v>-2.7689163309066438</v>
      </c>
    </row>
    <row r="4818" spans="1:27" x14ac:dyDescent="0.25">
      <c r="A4818" s="82" t="s">
        <v>1529</v>
      </c>
      <c r="B4818" s="82" t="s">
        <v>1529</v>
      </c>
      <c r="C4818" t="s">
        <v>3496</v>
      </c>
      <c r="D4818" s="82" t="s">
        <v>3497</v>
      </c>
      <c r="E4818" t="s">
        <v>3498</v>
      </c>
      <c r="F4818" s="82" t="s">
        <v>3499</v>
      </c>
      <c r="G4818" t="s">
        <v>2310</v>
      </c>
      <c r="H4818" s="82" t="s">
        <v>3500</v>
      </c>
      <c r="I4818" t="s">
        <v>44</v>
      </c>
      <c r="J4818" s="82" t="s">
        <v>45</v>
      </c>
      <c r="K4818" t="s">
        <v>46</v>
      </c>
      <c r="L4818" t="s">
        <v>47</v>
      </c>
      <c r="M4818" s="82" t="s">
        <v>320</v>
      </c>
      <c r="N4818" t="s">
        <v>800</v>
      </c>
      <c r="O4818" s="82" t="s">
        <v>801</v>
      </c>
      <c r="P4818" s="82" t="s">
        <v>1082</v>
      </c>
      <c r="Q4818" s="82" t="s">
        <v>1083</v>
      </c>
      <c r="R4818" t="s">
        <v>131</v>
      </c>
      <c r="S4818" s="83">
        <v>0</v>
      </c>
      <c r="T4818" s="83">
        <v>60</v>
      </c>
      <c r="U4818" s="83">
        <v>-60</v>
      </c>
      <c r="V4818" s="83">
        <v>0</v>
      </c>
      <c r="W4818" s="83">
        <v>0</v>
      </c>
      <c r="X4818" s="83">
        <v>0.46216733818671235</v>
      </c>
      <c r="Y4818">
        <v>0</v>
      </c>
      <c r="Z4818" s="83">
        <v>-6</v>
      </c>
      <c r="AA4818" s="83">
        <v>-5.5378326618132876</v>
      </c>
    </row>
    <row r="4819" spans="1:27" x14ac:dyDescent="0.25">
      <c r="A4819" s="82" t="s">
        <v>1529</v>
      </c>
      <c r="B4819" s="82" t="s">
        <v>1529</v>
      </c>
      <c r="C4819" t="s">
        <v>3496</v>
      </c>
      <c r="D4819" s="82" t="s">
        <v>3497</v>
      </c>
      <c r="E4819" t="s">
        <v>3498</v>
      </c>
      <c r="F4819" s="82" t="s">
        <v>3499</v>
      </c>
      <c r="G4819" t="s">
        <v>2310</v>
      </c>
      <c r="H4819" s="82" t="s">
        <v>3500</v>
      </c>
      <c r="I4819" t="s">
        <v>44</v>
      </c>
      <c r="J4819" s="82" t="s">
        <v>45</v>
      </c>
      <c r="K4819" t="s">
        <v>46</v>
      </c>
      <c r="L4819" t="s">
        <v>47</v>
      </c>
      <c r="M4819" s="82" t="s">
        <v>320</v>
      </c>
      <c r="N4819" t="s">
        <v>329</v>
      </c>
      <c r="O4819" s="82" t="s">
        <v>1538</v>
      </c>
      <c r="P4819" s="82" t="s">
        <v>1944</v>
      </c>
      <c r="Q4819" s="82" t="s">
        <v>1945</v>
      </c>
      <c r="R4819" t="s">
        <v>131</v>
      </c>
      <c r="S4819" s="83">
        <v>348.75</v>
      </c>
      <c r="T4819" s="83">
        <v>157.5</v>
      </c>
      <c r="U4819" s="83">
        <v>191.25</v>
      </c>
      <c r="V4819" s="83">
        <v>0</v>
      </c>
      <c r="W4819" s="83">
        <v>0</v>
      </c>
      <c r="X4819" s="83">
        <v>1.21318926274012</v>
      </c>
      <c r="Y4819">
        <v>0</v>
      </c>
      <c r="Z4819" s="83">
        <v>19.125</v>
      </c>
      <c r="AA4819" s="83">
        <v>20.338189262740116</v>
      </c>
    </row>
    <row r="4820" spans="1:27" x14ac:dyDescent="0.25">
      <c r="A4820" s="82" t="s">
        <v>1529</v>
      </c>
      <c r="B4820" s="82" t="s">
        <v>1529</v>
      </c>
      <c r="C4820" t="s">
        <v>3496</v>
      </c>
      <c r="D4820" s="82" t="s">
        <v>3497</v>
      </c>
      <c r="E4820" t="s">
        <v>3498</v>
      </c>
      <c r="F4820" s="82" t="s">
        <v>3499</v>
      </c>
      <c r="G4820" t="s">
        <v>2310</v>
      </c>
      <c r="H4820" s="82" t="s">
        <v>3500</v>
      </c>
      <c r="I4820" t="s">
        <v>44</v>
      </c>
      <c r="J4820" s="82" t="s">
        <v>45</v>
      </c>
      <c r="K4820" t="s">
        <v>46</v>
      </c>
      <c r="L4820" t="s">
        <v>47</v>
      </c>
      <c r="M4820" s="82" t="s">
        <v>320</v>
      </c>
      <c r="N4820" t="s">
        <v>329</v>
      </c>
      <c r="O4820" s="82" t="s">
        <v>330</v>
      </c>
      <c r="P4820" s="82" t="s">
        <v>331</v>
      </c>
      <c r="Q4820" s="82" t="s">
        <v>332</v>
      </c>
      <c r="R4820" t="s">
        <v>131</v>
      </c>
      <c r="S4820" s="83">
        <v>1035</v>
      </c>
      <c r="T4820" s="83">
        <v>472.5</v>
      </c>
      <c r="U4820" s="83">
        <v>562.5</v>
      </c>
      <c r="V4820" s="83">
        <v>0</v>
      </c>
      <c r="W4820" s="83">
        <v>0</v>
      </c>
      <c r="X4820" s="83">
        <v>3.6395677882203601</v>
      </c>
      <c r="Y4820">
        <v>0</v>
      </c>
      <c r="Z4820" s="83">
        <v>56.25</v>
      </c>
      <c r="AA4820" s="83">
        <v>59.889567788220361</v>
      </c>
    </row>
    <row r="4821" spans="1:27" x14ac:dyDescent="0.25">
      <c r="A4821" s="82" t="s">
        <v>1529</v>
      </c>
      <c r="B4821" s="82" t="s">
        <v>1529</v>
      </c>
      <c r="C4821" t="s">
        <v>3496</v>
      </c>
      <c r="D4821" s="82" t="s">
        <v>3497</v>
      </c>
      <c r="E4821" t="s">
        <v>3498</v>
      </c>
      <c r="F4821" s="82" t="s">
        <v>3499</v>
      </c>
      <c r="G4821" t="s">
        <v>2310</v>
      </c>
      <c r="H4821" s="82" t="s">
        <v>3500</v>
      </c>
      <c r="I4821" t="s">
        <v>44</v>
      </c>
      <c r="J4821" s="82" t="s">
        <v>45</v>
      </c>
      <c r="K4821" t="s">
        <v>46</v>
      </c>
      <c r="L4821" t="s">
        <v>47</v>
      </c>
      <c r="M4821" s="82" t="s">
        <v>320</v>
      </c>
      <c r="N4821" t="s">
        <v>329</v>
      </c>
      <c r="O4821" s="82" t="s">
        <v>330</v>
      </c>
      <c r="P4821" s="82" t="s">
        <v>2221</v>
      </c>
      <c r="Q4821" s="82" t="s">
        <v>2222</v>
      </c>
      <c r="R4821" t="s">
        <v>131</v>
      </c>
      <c r="S4821" s="83">
        <v>0</v>
      </c>
      <c r="T4821" s="83">
        <v>101.25</v>
      </c>
      <c r="U4821" s="83">
        <v>-101.25</v>
      </c>
      <c r="V4821" s="83">
        <v>0</v>
      </c>
      <c r="W4821" s="83">
        <v>0</v>
      </c>
      <c r="X4821" s="83">
        <v>0.77990738319007724</v>
      </c>
      <c r="Y4821">
        <v>0</v>
      </c>
      <c r="Z4821" s="83">
        <v>-10.125</v>
      </c>
      <c r="AA4821" s="83">
        <v>-9.3450926168099233</v>
      </c>
    </row>
    <row r="4822" spans="1:27" x14ac:dyDescent="0.25">
      <c r="A4822" s="82" t="s">
        <v>1529</v>
      </c>
      <c r="B4822" s="82" t="s">
        <v>1529</v>
      </c>
      <c r="C4822" t="s">
        <v>3496</v>
      </c>
      <c r="D4822" s="82" t="s">
        <v>3497</v>
      </c>
      <c r="E4822" t="s">
        <v>3498</v>
      </c>
      <c r="F4822" s="82" t="s">
        <v>3499</v>
      </c>
      <c r="G4822" t="s">
        <v>2310</v>
      </c>
      <c r="H4822" s="82" t="s">
        <v>3500</v>
      </c>
      <c r="I4822" t="s">
        <v>44</v>
      </c>
      <c r="J4822" s="82" t="s">
        <v>45</v>
      </c>
      <c r="K4822" t="s">
        <v>46</v>
      </c>
      <c r="L4822" t="s">
        <v>47</v>
      </c>
      <c r="M4822" s="82" t="s">
        <v>320</v>
      </c>
      <c r="N4822" t="s">
        <v>329</v>
      </c>
      <c r="O4822" s="82" t="s">
        <v>330</v>
      </c>
      <c r="P4822" s="82" t="s">
        <v>2425</v>
      </c>
      <c r="Q4822" s="82" t="s">
        <v>2426</v>
      </c>
      <c r="R4822" t="s">
        <v>131</v>
      </c>
      <c r="S4822" s="83">
        <v>112.5</v>
      </c>
      <c r="T4822" s="83">
        <v>11.25</v>
      </c>
      <c r="U4822" s="83">
        <v>101.25</v>
      </c>
      <c r="V4822" s="83">
        <v>0</v>
      </c>
      <c r="W4822" s="83">
        <v>0</v>
      </c>
      <c r="X4822" s="83">
        <v>8.6656375910008562E-2</v>
      </c>
      <c r="Y4822">
        <v>0</v>
      </c>
      <c r="Z4822" s="83">
        <v>10.125</v>
      </c>
      <c r="AA4822" s="83">
        <v>10.211656375910009</v>
      </c>
    </row>
    <row r="4823" spans="1:27" x14ac:dyDescent="0.25">
      <c r="A4823" s="82" t="s">
        <v>1529</v>
      </c>
      <c r="B4823" s="82" t="s">
        <v>1529</v>
      </c>
      <c r="C4823" t="s">
        <v>3496</v>
      </c>
      <c r="D4823" s="82" t="s">
        <v>3497</v>
      </c>
      <c r="E4823" t="s">
        <v>3498</v>
      </c>
      <c r="F4823" s="82" t="s">
        <v>3499</v>
      </c>
      <c r="G4823" t="s">
        <v>2310</v>
      </c>
      <c r="H4823" s="82" t="s">
        <v>3500</v>
      </c>
      <c r="I4823" t="s">
        <v>44</v>
      </c>
      <c r="J4823" s="82" t="s">
        <v>45</v>
      </c>
      <c r="K4823" t="s">
        <v>46</v>
      </c>
      <c r="L4823" t="s">
        <v>47</v>
      </c>
      <c r="M4823" s="82" t="s">
        <v>320</v>
      </c>
      <c r="N4823" t="s">
        <v>941</v>
      </c>
      <c r="O4823" s="82" t="s">
        <v>1071</v>
      </c>
      <c r="P4823" s="82" t="s">
        <v>1072</v>
      </c>
      <c r="Q4823" s="82" t="s">
        <v>1073</v>
      </c>
      <c r="R4823" t="s">
        <v>131</v>
      </c>
      <c r="S4823" s="83">
        <v>67.710000000000008</v>
      </c>
      <c r="T4823" s="83">
        <v>32.630000000000003</v>
      </c>
      <c r="U4823" s="83">
        <v>35.08</v>
      </c>
      <c r="V4823" s="83">
        <v>0</v>
      </c>
      <c r="W4823" s="83">
        <v>0</v>
      </c>
      <c r="X4823" s="83">
        <v>0.25134200408387375</v>
      </c>
      <c r="Y4823">
        <v>0</v>
      </c>
      <c r="Z4823" s="83">
        <v>3.508</v>
      </c>
      <c r="AA4823" s="83">
        <v>3.7593420040838739</v>
      </c>
    </row>
    <row r="4824" spans="1:27" x14ac:dyDescent="0.25">
      <c r="A4824" s="82" t="s">
        <v>1529</v>
      </c>
      <c r="B4824" s="82" t="s">
        <v>1529</v>
      </c>
      <c r="C4824" t="s">
        <v>3496</v>
      </c>
      <c r="D4824" s="82" t="s">
        <v>3497</v>
      </c>
      <c r="E4824" t="s">
        <v>3498</v>
      </c>
      <c r="F4824" s="82" t="s">
        <v>3499</v>
      </c>
      <c r="G4824" t="s">
        <v>2310</v>
      </c>
      <c r="H4824" s="82" t="s">
        <v>3500</v>
      </c>
      <c r="I4824" t="s">
        <v>44</v>
      </c>
      <c r="J4824" s="82" t="s">
        <v>45</v>
      </c>
      <c r="K4824" t="s">
        <v>98</v>
      </c>
      <c r="L4824" t="s">
        <v>99</v>
      </c>
      <c r="M4824" s="82" t="s">
        <v>396</v>
      </c>
      <c r="N4824" t="s">
        <v>804</v>
      </c>
      <c r="O4824" s="82" t="s">
        <v>805</v>
      </c>
      <c r="P4824" s="82" t="s">
        <v>806</v>
      </c>
      <c r="Q4824" s="82" t="s">
        <v>807</v>
      </c>
      <c r="R4824" t="s">
        <v>131</v>
      </c>
      <c r="S4824" s="83">
        <v>5036.22</v>
      </c>
      <c r="T4824" s="83">
        <v>4583</v>
      </c>
      <c r="U4824" s="83">
        <v>453.22000000000025</v>
      </c>
      <c r="V4824" s="83">
        <v>0</v>
      </c>
      <c r="W4824" s="83">
        <v>0</v>
      </c>
      <c r="X4824" s="83">
        <v>35.30188184849505</v>
      </c>
      <c r="Y4824">
        <v>0</v>
      </c>
      <c r="Z4824" s="83">
        <v>45.322000000000003</v>
      </c>
      <c r="AA4824" s="83">
        <v>80.623881848495046</v>
      </c>
    </row>
    <row r="4825" spans="1:27" x14ac:dyDescent="0.25">
      <c r="A4825" s="82" t="s">
        <v>1529</v>
      </c>
      <c r="B4825" s="82" t="s">
        <v>1529</v>
      </c>
      <c r="C4825" t="s">
        <v>3496</v>
      </c>
      <c r="D4825" s="82" t="s">
        <v>3497</v>
      </c>
      <c r="E4825" t="s">
        <v>3498</v>
      </c>
      <c r="F4825" s="82" t="s">
        <v>3499</v>
      </c>
      <c r="G4825" t="s">
        <v>2310</v>
      </c>
      <c r="H4825" s="82" t="s">
        <v>3500</v>
      </c>
      <c r="I4825" t="s">
        <v>44</v>
      </c>
      <c r="J4825" s="82" t="s">
        <v>45</v>
      </c>
      <c r="K4825" t="s">
        <v>98</v>
      </c>
      <c r="L4825" t="s">
        <v>99</v>
      </c>
      <c r="M4825" s="82" t="s">
        <v>396</v>
      </c>
      <c r="N4825" t="s">
        <v>804</v>
      </c>
      <c r="O4825" s="82" t="s">
        <v>805</v>
      </c>
      <c r="P4825" s="82" t="s">
        <v>830</v>
      </c>
      <c r="Q4825" s="82" t="s">
        <v>831</v>
      </c>
      <c r="R4825" t="s">
        <v>131</v>
      </c>
      <c r="S4825" s="83">
        <v>0</v>
      </c>
      <c r="T4825" s="83">
        <v>334.16</v>
      </c>
      <c r="U4825" s="83">
        <v>-334.16</v>
      </c>
      <c r="V4825" s="83">
        <v>0</v>
      </c>
      <c r="W4825" s="83">
        <v>0</v>
      </c>
      <c r="X4825" s="83">
        <v>2.5739639621411974</v>
      </c>
      <c r="Y4825">
        <v>0</v>
      </c>
      <c r="Z4825" s="83">
        <v>-33.416000000000004</v>
      </c>
      <c r="AA4825" s="83">
        <v>-30.842036037858808</v>
      </c>
    </row>
    <row r="4826" spans="1:27" x14ac:dyDescent="0.25">
      <c r="A4826" s="82" t="s">
        <v>1529</v>
      </c>
      <c r="B4826" s="82" t="s">
        <v>1529</v>
      </c>
      <c r="C4826" t="s">
        <v>3496</v>
      </c>
      <c r="D4826" s="82" t="s">
        <v>3497</v>
      </c>
      <c r="E4826" t="s">
        <v>3498</v>
      </c>
      <c r="F4826" s="82" t="s">
        <v>3499</v>
      </c>
      <c r="G4826" t="s">
        <v>2310</v>
      </c>
      <c r="H4826" s="82" t="s">
        <v>3500</v>
      </c>
      <c r="I4826" t="s">
        <v>44</v>
      </c>
      <c r="J4826" s="82" t="s">
        <v>45</v>
      </c>
      <c r="K4826" t="s">
        <v>98</v>
      </c>
      <c r="L4826" t="s">
        <v>99</v>
      </c>
      <c r="M4826" s="82" t="s">
        <v>396</v>
      </c>
      <c r="N4826" t="s">
        <v>804</v>
      </c>
      <c r="O4826" s="82" t="s">
        <v>805</v>
      </c>
      <c r="P4826" s="82" t="s">
        <v>832</v>
      </c>
      <c r="Q4826" s="82" t="s">
        <v>833</v>
      </c>
      <c r="R4826" t="s">
        <v>131</v>
      </c>
      <c r="S4826" s="83">
        <v>829.24</v>
      </c>
      <c r="T4826" s="83">
        <v>668.32</v>
      </c>
      <c r="U4826" s="83">
        <v>160.91999999999996</v>
      </c>
      <c r="V4826" s="83">
        <v>0</v>
      </c>
      <c r="W4826" s="83">
        <v>0</v>
      </c>
      <c r="X4826" s="83">
        <v>5.1479279242823948</v>
      </c>
      <c r="Y4826">
        <v>0</v>
      </c>
      <c r="Z4826" s="83">
        <v>16.091999999999999</v>
      </c>
      <c r="AA4826" s="83">
        <v>21.239927924282391</v>
      </c>
    </row>
    <row r="4827" spans="1:27" x14ac:dyDescent="0.25">
      <c r="A4827" s="82" t="s">
        <v>1529</v>
      </c>
      <c r="B4827" s="82" t="s">
        <v>1529</v>
      </c>
      <c r="C4827" t="s">
        <v>3496</v>
      </c>
      <c r="D4827" s="82" t="s">
        <v>3497</v>
      </c>
      <c r="E4827" t="s">
        <v>3498</v>
      </c>
      <c r="F4827" s="82" t="s">
        <v>3499</v>
      </c>
      <c r="G4827" t="s">
        <v>2310</v>
      </c>
      <c r="H4827" s="82" t="s">
        <v>3500</v>
      </c>
      <c r="I4827" t="s">
        <v>44</v>
      </c>
      <c r="J4827" s="82" t="s">
        <v>45</v>
      </c>
      <c r="K4827" t="s">
        <v>98</v>
      </c>
      <c r="L4827" t="s">
        <v>99</v>
      </c>
      <c r="M4827" s="82" t="s">
        <v>396</v>
      </c>
      <c r="N4827" t="s">
        <v>804</v>
      </c>
      <c r="O4827" s="82" t="s">
        <v>805</v>
      </c>
      <c r="P4827" s="82" t="s">
        <v>1796</v>
      </c>
      <c r="Q4827" s="82" t="s">
        <v>1797</v>
      </c>
      <c r="R4827" t="s">
        <v>131</v>
      </c>
      <c r="S4827" s="83">
        <v>0</v>
      </c>
      <c r="T4827" s="83">
        <v>334.16</v>
      </c>
      <c r="U4827" s="83">
        <v>-334.16</v>
      </c>
      <c r="V4827" s="83">
        <v>0</v>
      </c>
      <c r="W4827" s="83">
        <v>0</v>
      </c>
      <c r="X4827" s="83">
        <v>2.5739639621411974</v>
      </c>
      <c r="Y4827">
        <v>0</v>
      </c>
      <c r="Z4827" s="83">
        <v>-33.416000000000004</v>
      </c>
      <c r="AA4827" s="83">
        <v>-30.842036037858808</v>
      </c>
    </row>
    <row r="4828" spans="1:27" x14ac:dyDescent="0.25">
      <c r="A4828" s="82" t="s">
        <v>1529</v>
      </c>
      <c r="B4828" s="82" t="s">
        <v>1529</v>
      </c>
      <c r="C4828" t="s">
        <v>3496</v>
      </c>
      <c r="D4828" s="82" t="s">
        <v>3497</v>
      </c>
      <c r="E4828" t="s">
        <v>3498</v>
      </c>
      <c r="F4828" s="82" t="s">
        <v>3499</v>
      </c>
      <c r="G4828" t="s">
        <v>2310</v>
      </c>
      <c r="H4828" s="82" t="s">
        <v>3500</v>
      </c>
      <c r="I4828" t="s">
        <v>44</v>
      </c>
      <c r="J4828" s="82" t="s">
        <v>45</v>
      </c>
      <c r="K4828" t="s">
        <v>98</v>
      </c>
      <c r="L4828" t="s">
        <v>99</v>
      </c>
      <c r="M4828" s="82" t="s">
        <v>396</v>
      </c>
      <c r="N4828" t="s">
        <v>397</v>
      </c>
      <c r="O4828" s="82" t="s">
        <v>397</v>
      </c>
      <c r="P4828" s="82" t="s">
        <v>862</v>
      </c>
      <c r="Q4828" s="82" t="s">
        <v>863</v>
      </c>
      <c r="R4828" t="s">
        <v>131</v>
      </c>
      <c r="S4828" s="83">
        <v>0</v>
      </c>
      <c r="T4828" s="83">
        <v>334.16</v>
      </c>
      <c r="U4828" s="83">
        <v>-334.16</v>
      </c>
      <c r="V4828" s="83">
        <v>0</v>
      </c>
      <c r="W4828" s="83">
        <v>0</v>
      </c>
      <c r="X4828" s="83">
        <v>2.5739639621411974</v>
      </c>
      <c r="Y4828">
        <v>0</v>
      </c>
      <c r="Z4828" s="83">
        <v>-33.416000000000004</v>
      </c>
      <c r="AA4828" s="83">
        <v>-30.842036037858808</v>
      </c>
    </row>
    <row r="4829" spans="1:27" x14ac:dyDescent="0.25">
      <c r="A4829" s="82" t="s">
        <v>1529</v>
      </c>
      <c r="B4829" s="82" t="s">
        <v>1529</v>
      </c>
      <c r="C4829" t="s">
        <v>3496</v>
      </c>
      <c r="D4829" s="82" t="s">
        <v>3497</v>
      </c>
      <c r="E4829" t="s">
        <v>3498</v>
      </c>
      <c r="F4829" s="82" t="s">
        <v>3499</v>
      </c>
      <c r="G4829" t="s">
        <v>2310</v>
      </c>
      <c r="H4829" s="82" t="s">
        <v>3500</v>
      </c>
      <c r="I4829" t="s">
        <v>44</v>
      </c>
      <c r="J4829" s="82" t="s">
        <v>45</v>
      </c>
      <c r="K4829" t="s">
        <v>100</v>
      </c>
      <c r="L4829" t="s">
        <v>101</v>
      </c>
      <c r="M4829" s="82" t="s">
        <v>401</v>
      </c>
      <c r="N4829" t="s">
        <v>839</v>
      </c>
      <c r="O4829" s="82" t="s">
        <v>836</v>
      </c>
      <c r="P4829" s="82" t="s">
        <v>840</v>
      </c>
      <c r="Q4829" s="82" t="s">
        <v>841</v>
      </c>
      <c r="R4829" t="s">
        <v>131</v>
      </c>
      <c r="S4829" s="83">
        <v>204.1</v>
      </c>
      <c r="T4829" s="83">
        <v>178.5</v>
      </c>
      <c r="U4829" s="83">
        <v>25.599999999999994</v>
      </c>
      <c r="V4829" s="83">
        <v>0</v>
      </c>
      <c r="W4829" s="83">
        <v>0</v>
      </c>
      <c r="X4829" s="83">
        <v>1.3749478311054693</v>
      </c>
      <c r="Y4829">
        <v>0</v>
      </c>
      <c r="Z4829" s="83">
        <v>2.5599999999999987</v>
      </c>
      <c r="AA4829" s="83">
        <v>3.9349478311054682</v>
      </c>
    </row>
    <row r="4830" spans="1:27" x14ac:dyDescent="0.25">
      <c r="A4830" s="82" t="s">
        <v>1529</v>
      </c>
      <c r="B4830" s="82" t="s">
        <v>1529</v>
      </c>
      <c r="C4830" t="s">
        <v>3496</v>
      </c>
      <c r="D4830" s="82" t="s">
        <v>3497</v>
      </c>
      <c r="E4830" t="s">
        <v>3498</v>
      </c>
      <c r="F4830" s="82" t="s">
        <v>3499</v>
      </c>
      <c r="G4830" t="s">
        <v>2310</v>
      </c>
      <c r="H4830" s="82" t="s">
        <v>3500</v>
      </c>
      <c r="I4830" t="s">
        <v>44</v>
      </c>
      <c r="J4830" s="82" t="s">
        <v>106</v>
      </c>
      <c r="K4830" t="s">
        <v>107</v>
      </c>
      <c r="L4830" t="s">
        <v>108</v>
      </c>
      <c r="M4830" s="82" t="s">
        <v>1277</v>
      </c>
      <c r="N4830" t="s">
        <v>1278</v>
      </c>
      <c r="O4830" s="82" t="s">
        <v>1282</v>
      </c>
      <c r="P4830" s="82" t="s">
        <v>2581</v>
      </c>
      <c r="Q4830" s="82" t="s">
        <v>2582</v>
      </c>
      <c r="R4830" t="s">
        <v>131</v>
      </c>
      <c r="S4830" s="83">
        <v>188</v>
      </c>
      <c r="T4830" s="83">
        <v>26.55</v>
      </c>
      <c r="U4830" s="83">
        <v>161.44999999999999</v>
      </c>
      <c r="V4830" s="83">
        <v>0</v>
      </c>
      <c r="W4830" s="83">
        <v>0</v>
      </c>
      <c r="X4830" s="83">
        <v>0.20450904714762025</v>
      </c>
      <c r="Y4830">
        <v>0</v>
      </c>
      <c r="Z4830" s="83">
        <v>16.145</v>
      </c>
      <c r="AA4830" s="83">
        <v>16.34950904714762</v>
      </c>
    </row>
    <row r="4831" spans="1:27" x14ac:dyDescent="0.25">
      <c r="A4831" s="82" t="s">
        <v>1529</v>
      </c>
      <c r="B4831" s="82" t="s">
        <v>1529</v>
      </c>
      <c r="C4831" t="s">
        <v>3501</v>
      </c>
      <c r="D4831" s="82" t="s">
        <v>3502</v>
      </c>
      <c r="E4831" t="s">
        <v>3503</v>
      </c>
      <c r="F4831" s="82" t="s">
        <v>3504</v>
      </c>
      <c r="G4831" t="s">
        <v>2310</v>
      </c>
      <c r="H4831" s="82" t="s">
        <v>3505</v>
      </c>
      <c r="I4831" t="s">
        <v>59</v>
      </c>
      <c r="J4831" s="82" t="s">
        <v>127</v>
      </c>
      <c r="K4831" t="s">
        <v>75</v>
      </c>
      <c r="L4831" t="s">
        <v>76</v>
      </c>
      <c r="M4831" s="82" t="s">
        <v>133</v>
      </c>
      <c r="N4831" t="s">
        <v>149</v>
      </c>
      <c r="O4831" s="82" t="s">
        <v>150</v>
      </c>
      <c r="P4831" s="82" t="s">
        <v>1004</v>
      </c>
      <c r="Q4831" s="82" t="s">
        <v>1005</v>
      </c>
      <c r="R4831" t="s">
        <v>131</v>
      </c>
      <c r="S4831" s="83">
        <v>79.09</v>
      </c>
      <c r="T4831" s="83">
        <v>310.7</v>
      </c>
      <c r="U4831" s="83">
        <v>-231.60999999999999</v>
      </c>
      <c r="V4831" s="83">
        <v>0</v>
      </c>
      <c r="W4831" s="83">
        <v>0</v>
      </c>
      <c r="X4831" s="83">
        <v>2.3932565329101925</v>
      </c>
      <c r="Y4831">
        <v>0</v>
      </c>
      <c r="Z4831" s="83">
        <v>-23.161000000000001</v>
      </c>
      <c r="AA4831" s="83">
        <v>-20.767743467089808</v>
      </c>
    </row>
    <row r="4832" spans="1:27" x14ac:dyDescent="0.25">
      <c r="A4832" s="82" t="s">
        <v>1529</v>
      </c>
      <c r="B4832" s="82" t="s">
        <v>1529</v>
      </c>
      <c r="C4832" t="s">
        <v>3501</v>
      </c>
      <c r="D4832" s="82" t="s">
        <v>3502</v>
      </c>
      <c r="E4832" t="s">
        <v>3503</v>
      </c>
      <c r="F4832" s="82" t="s">
        <v>3504</v>
      </c>
      <c r="G4832" t="s">
        <v>2310</v>
      </c>
      <c r="H4832" s="82" t="s">
        <v>3505</v>
      </c>
      <c r="I4832" t="s">
        <v>59</v>
      </c>
      <c r="J4832" s="82" t="s">
        <v>193</v>
      </c>
      <c r="K4832" t="s">
        <v>60</v>
      </c>
      <c r="L4832" t="s">
        <v>61</v>
      </c>
      <c r="M4832" s="82" t="s">
        <v>194</v>
      </c>
      <c r="N4832" t="s">
        <v>656</v>
      </c>
      <c r="O4832" s="82" t="s">
        <v>657</v>
      </c>
      <c r="P4832" s="82" t="s">
        <v>1019</v>
      </c>
      <c r="Q4832" s="82" t="s">
        <v>1020</v>
      </c>
      <c r="R4832" t="s">
        <v>131</v>
      </c>
      <c r="S4832" s="83">
        <v>23.46</v>
      </c>
      <c r="T4832" s="83">
        <v>0</v>
      </c>
      <c r="U4832" s="83">
        <v>23.46</v>
      </c>
      <c r="V4832" s="83">
        <v>0</v>
      </c>
      <c r="W4832" s="83">
        <v>0</v>
      </c>
      <c r="X4832" s="83">
        <v>0</v>
      </c>
      <c r="Y4832">
        <v>0</v>
      </c>
      <c r="Z4832" s="83">
        <v>2.3460000000000001</v>
      </c>
      <c r="AA4832" s="83">
        <v>2.3460000000000001</v>
      </c>
    </row>
    <row r="4833" spans="1:27" x14ac:dyDescent="0.25">
      <c r="A4833" s="82" t="s">
        <v>1529</v>
      </c>
      <c r="B4833" s="82" t="s">
        <v>1529</v>
      </c>
      <c r="C4833" t="s">
        <v>3501</v>
      </c>
      <c r="D4833" s="82" t="s">
        <v>3502</v>
      </c>
      <c r="E4833" t="s">
        <v>3503</v>
      </c>
      <c r="F4833" s="82" t="s">
        <v>3504</v>
      </c>
      <c r="G4833" t="s">
        <v>2310</v>
      </c>
      <c r="H4833" s="82" t="s">
        <v>3505</v>
      </c>
      <c r="I4833" t="s">
        <v>59</v>
      </c>
      <c r="J4833" s="82" t="s">
        <v>193</v>
      </c>
      <c r="K4833" t="s">
        <v>60</v>
      </c>
      <c r="L4833" t="s">
        <v>61</v>
      </c>
      <c r="M4833" s="82" t="s">
        <v>194</v>
      </c>
      <c r="N4833" t="s">
        <v>750</v>
      </c>
      <c r="O4833" s="82" t="s">
        <v>751</v>
      </c>
      <c r="P4833" s="82" t="s">
        <v>1152</v>
      </c>
      <c r="Q4833" s="82" t="s">
        <v>1153</v>
      </c>
      <c r="R4833" t="s">
        <v>131</v>
      </c>
      <c r="S4833" s="83">
        <v>78.760000000000005</v>
      </c>
      <c r="T4833" s="83">
        <v>390.42</v>
      </c>
      <c r="U4833" s="83">
        <v>-311.66000000000003</v>
      </c>
      <c r="V4833" s="83">
        <v>0</v>
      </c>
      <c r="W4833" s="83">
        <v>0</v>
      </c>
      <c r="X4833" s="83">
        <v>3.0073228695809378</v>
      </c>
      <c r="Y4833">
        <v>0</v>
      </c>
      <c r="Z4833" s="83">
        <v>-31.166</v>
      </c>
      <c r="AA4833" s="83">
        <v>-28.158677130419061</v>
      </c>
    </row>
    <row r="4834" spans="1:27" x14ac:dyDescent="0.25">
      <c r="A4834" s="82" t="s">
        <v>1529</v>
      </c>
      <c r="B4834" s="82" t="s">
        <v>1529</v>
      </c>
      <c r="C4834" t="s">
        <v>3501</v>
      </c>
      <c r="D4834" s="82" t="s">
        <v>3502</v>
      </c>
      <c r="E4834" t="s">
        <v>3503</v>
      </c>
      <c r="F4834" s="82" t="s">
        <v>3504</v>
      </c>
      <c r="G4834" t="s">
        <v>2310</v>
      </c>
      <c r="H4834" s="82" t="s">
        <v>3505</v>
      </c>
      <c r="I4834" t="s">
        <v>59</v>
      </c>
      <c r="J4834" s="82" t="s">
        <v>193</v>
      </c>
      <c r="K4834" t="s">
        <v>60</v>
      </c>
      <c r="L4834" t="s">
        <v>61</v>
      </c>
      <c r="M4834" s="82" t="s">
        <v>194</v>
      </c>
      <c r="N4834" t="s">
        <v>750</v>
      </c>
      <c r="O4834" s="82" t="s">
        <v>751</v>
      </c>
      <c r="P4834" s="82" t="s">
        <v>1154</v>
      </c>
      <c r="Q4834" s="82" t="s">
        <v>1155</v>
      </c>
      <c r="R4834" t="s">
        <v>131</v>
      </c>
      <c r="S4834" s="83">
        <v>8.11</v>
      </c>
      <c r="T4834" s="83">
        <v>0</v>
      </c>
      <c r="U4834" s="83">
        <v>8.11</v>
      </c>
      <c r="V4834" s="83">
        <v>0</v>
      </c>
      <c r="W4834" s="83">
        <v>0</v>
      </c>
      <c r="X4834" s="83">
        <v>0</v>
      </c>
      <c r="Y4834">
        <v>0</v>
      </c>
      <c r="Z4834" s="83">
        <v>0.81099999999999994</v>
      </c>
      <c r="AA4834" s="83">
        <v>0.81099999999999994</v>
      </c>
    </row>
    <row r="4835" spans="1:27" x14ac:dyDescent="0.25">
      <c r="A4835" s="82" t="s">
        <v>1529</v>
      </c>
      <c r="B4835" s="82" t="s">
        <v>1529</v>
      </c>
      <c r="C4835" t="s">
        <v>3501</v>
      </c>
      <c r="D4835" s="82" t="s">
        <v>3502</v>
      </c>
      <c r="E4835" t="s">
        <v>3503</v>
      </c>
      <c r="F4835" s="82" t="s">
        <v>3504</v>
      </c>
      <c r="G4835" t="s">
        <v>2310</v>
      </c>
      <c r="H4835" s="82" t="s">
        <v>3505</v>
      </c>
      <c r="I4835" t="s">
        <v>59</v>
      </c>
      <c r="J4835" s="82" t="s">
        <v>193</v>
      </c>
      <c r="K4835" t="s">
        <v>60</v>
      </c>
      <c r="L4835" t="s">
        <v>61</v>
      </c>
      <c r="M4835" s="82" t="s">
        <v>194</v>
      </c>
      <c r="N4835" t="s">
        <v>195</v>
      </c>
      <c r="O4835" s="82" t="s">
        <v>196</v>
      </c>
      <c r="P4835" s="82" t="s">
        <v>2930</v>
      </c>
      <c r="Q4835" s="82" t="s">
        <v>2931</v>
      </c>
      <c r="R4835" t="s">
        <v>131</v>
      </c>
      <c r="S4835" s="83">
        <v>0</v>
      </c>
      <c r="T4835" s="83">
        <v>121.6</v>
      </c>
      <c r="U4835" s="83">
        <v>-121.6</v>
      </c>
      <c r="V4835" s="83">
        <v>0</v>
      </c>
      <c r="W4835" s="83">
        <v>0</v>
      </c>
      <c r="X4835" s="83">
        <v>0.93665913872507045</v>
      </c>
      <c r="Y4835">
        <v>0</v>
      </c>
      <c r="Z4835" s="83">
        <v>-12.16</v>
      </c>
      <c r="AA4835" s="83">
        <v>-11.223340861274929</v>
      </c>
    </row>
    <row r="4836" spans="1:27" x14ac:dyDescent="0.25">
      <c r="A4836" s="82" t="s">
        <v>1529</v>
      </c>
      <c r="B4836" s="82" t="s">
        <v>1529</v>
      </c>
      <c r="C4836" t="s">
        <v>3501</v>
      </c>
      <c r="D4836" s="82" t="s">
        <v>3502</v>
      </c>
      <c r="E4836" t="s">
        <v>3503</v>
      </c>
      <c r="F4836" s="82" t="s">
        <v>3504</v>
      </c>
      <c r="G4836" t="s">
        <v>2310</v>
      </c>
      <c r="H4836" s="82" t="s">
        <v>3505</v>
      </c>
      <c r="I4836" t="s">
        <v>59</v>
      </c>
      <c r="J4836" s="82" t="s">
        <v>193</v>
      </c>
      <c r="K4836" t="s">
        <v>60</v>
      </c>
      <c r="L4836" t="s">
        <v>61</v>
      </c>
      <c r="M4836" s="82" t="s">
        <v>194</v>
      </c>
      <c r="N4836" t="s">
        <v>199</v>
      </c>
      <c r="O4836" s="82" t="s">
        <v>200</v>
      </c>
      <c r="P4836" s="82" t="s">
        <v>201</v>
      </c>
      <c r="Q4836" s="82" t="s">
        <v>202</v>
      </c>
      <c r="R4836" t="s">
        <v>131</v>
      </c>
      <c r="S4836" s="83">
        <v>28.62</v>
      </c>
      <c r="T4836" s="83">
        <v>127.2</v>
      </c>
      <c r="U4836" s="83">
        <v>-98.58</v>
      </c>
      <c r="V4836" s="83">
        <v>0</v>
      </c>
      <c r="W4836" s="83">
        <v>0</v>
      </c>
      <c r="X4836" s="83">
        <v>0.97979475695583029</v>
      </c>
      <c r="Y4836">
        <v>0</v>
      </c>
      <c r="Z4836" s="83">
        <v>-9.8580000000000005</v>
      </c>
      <c r="AA4836" s="83">
        <v>-8.8782052430441709</v>
      </c>
    </row>
    <row r="4837" spans="1:27" x14ac:dyDescent="0.25">
      <c r="A4837" s="82" t="s">
        <v>1529</v>
      </c>
      <c r="B4837" s="82" t="s">
        <v>1529</v>
      </c>
      <c r="C4837" t="s">
        <v>3501</v>
      </c>
      <c r="D4837" s="82" t="s">
        <v>3502</v>
      </c>
      <c r="E4837" t="s">
        <v>3503</v>
      </c>
      <c r="F4837" s="82" t="s">
        <v>3504</v>
      </c>
      <c r="G4837" t="s">
        <v>2310</v>
      </c>
      <c r="H4837" s="82" t="s">
        <v>3505</v>
      </c>
      <c r="I4837" t="s">
        <v>59</v>
      </c>
      <c r="J4837" s="82" t="s">
        <v>193</v>
      </c>
      <c r="K4837" t="s">
        <v>60</v>
      </c>
      <c r="L4837" t="s">
        <v>61</v>
      </c>
      <c r="M4837" s="82" t="s">
        <v>194</v>
      </c>
      <c r="N4837" t="s">
        <v>347</v>
      </c>
      <c r="O4837" s="82" t="s">
        <v>348</v>
      </c>
      <c r="P4837" s="82" t="s">
        <v>1158</v>
      </c>
      <c r="Q4837" s="82" t="s">
        <v>1159</v>
      </c>
      <c r="R4837" t="s">
        <v>131</v>
      </c>
      <c r="S4837" s="83">
        <v>0</v>
      </c>
      <c r="T4837" s="83">
        <v>57.96</v>
      </c>
      <c r="U4837" s="83">
        <v>-57.96</v>
      </c>
      <c r="V4837" s="83">
        <v>0</v>
      </c>
      <c r="W4837" s="83">
        <v>0</v>
      </c>
      <c r="X4837" s="83">
        <v>0.44645364868836418</v>
      </c>
      <c r="Y4837">
        <v>0</v>
      </c>
      <c r="Z4837" s="83">
        <v>-5.7960000000000003</v>
      </c>
      <c r="AA4837" s="83">
        <v>-5.3495463513116359</v>
      </c>
    </row>
    <row r="4838" spans="1:27" x14ac:dyDescent="0.25">
      <c r="A4838" s="82" t="s">
        <v>1529</v>
      </c>
      <c r="B4838" s="82" t="s">
        <v>1529</v>
      </c>
      <c r="C4838" t="s">
        <v>3501</v>
      </c>
      <c r="D4838" s="82" t="s">
        <v>3502</v>
      </c>
      <c r="E4838" t="s">
        <v>3503</v>
      </c>
      <c r="F4838" s="82" t="s">
        <v>3504</v>
      </c>
      <c r="G4838" t="s">
        <v>2310</v>
      </c>
      <c r="H4838" s="82" t="s">
        <v>3505</v>
      </c>
      <c r="I4838" t="s">
        <v>59</v>
      </c>
      <c r="J4838" s="82" t="s">
        <v>193</v>
      </c>
      <c r="K4838" t="s">
        <v>60</v>
      </c>
      <c r="L4838" t="s">
        <v>61</v>
      </c>
      <c r="M4838" s="82" t="s">
        <v>194</v>
      </c>
      <c r="N4838" t="s">
        <v>347</v>
      </c>
      <c r="O4838" s="82" t="s">
        <v>348</v>
      </c>
      <c r="P4838" s="82" t="s">
        <v>349</v>
      </c>
      <c r="Q4838" s="82" t="s">
        <v>350</v>
      </c>
      <c r="R4838" t="s">
        <v>131</v>
      </c>
      <c r="S4838" s="83">
        <v>24.24</v>
      </c>
      <c r="T4838" s="83">
        <v>48.96</v>
      </c>
      <c r="U4838" s="83">
        <v>-24.720000000000002</v>
      </c>
      <c r="V4838" s="83">
        <v>0</v>
      </c>
      <c r="W4838" s="83">
        <v>0</v>
      </c>
      <c r="X4838" s="83">
        <v>0.37712854796035727</v>
      </c>
      <c r="Y4838">
        <v>0</v>
      </c>
      <c r="Z4838" s="83">
        <v>-2.4720000000000009</v>
      </c>
      <c r="AA4838" s="83">
        <v>-2.0948714520396439</v>
      </c>
    </row>
    <row r="4839" spans="1:27" x14ac:dyDescent="0.25">
      <c r="A4839" s="82" t="s">
        <v>1529</v>
      </c>
      <c r="B4839" s="82" t="s">
        <v>1529</v>
      </c>
      <c r="C4839" t="s">
        <v>3501</v>
      </c>
      <c r="D4839" s="82" t="s">
        <v>3502</v>
      </c>
      <c r="E4839" t="s">
        <v>3503</v>
      </c>
      <c r="F4839" s="82" t="s">
        <v>3504</v>
      </c>
      <c r="G4839" t="s">
        <v>2310</v>
      </c>
      <c r="H4839" s="82" t="s">
        <v>3505</v>
      </c>
      <c r="I4839" t="s">
        <v>59</v>
      </c>
      <c r="J4839" s="82" t="s">
        <v>193</v>
      </c>
      <c r="K4839" t="s">
        <v>60</v>
      </c>
      <c r="L4839" t="s">
        <v>61</v>
      </c>
      <c r="M4839" s="82" t="s">
        <v>194</v>
      </c>
      <c r="N4839" t="s">
        <v>311</v>
      </c>
      <c r="O4839" s="82" t="s">
        <v>894</v>
      </c>
      <c r="P4839" s="82" t="s">
        <v>895</v>
      </c>
      <c r="Q4839" s="82" t="s">
        <v>896</v>
      </c>
      <c r="R4839" t="s">
        <v>131</v>
      </c>
      <c r="S4839" s="83">
        <v>403.2</v>
      </c>
      <c r="T4839" s="83">
        <v>1493.36</v>
      </c>
      <c r="U4839" s="83">
        <v>-1090.1599999999999</v>
      </c>
      <c r="V4839" s="83">
        <v>0</v>
      </c>
      <c r="W4839" s="83">
        <v>0</v>
      </c>
      <c r="X4839" s="83">
        <v>11.503036935908479</v>
      </c>
      <c r="Y4839">
        <v>0</v>
      </c>
      <c r="Z4839" s="83">
        <v>-109.01599999999999</v>
      </c>
      <c r="AA4839" s="83">
        <v>-97.512963064091508</v>
      </c>
    </row>
    <row r="4840" spans="1:27" x14ac:dyDescent="0.25">
      <c r="A4840" s="82" t="s">
        <v>1529</v>
      </c>
      <c r="B4840" s="82" t="s">
        <v>1529</v>
      </c>
      <c r="C4840" t="s">
        <v>3501</v>
      </c>
      <c r="D4840" s="82" t="s">
        <v>3502</v>
      </c>
      <c r="E4840" t="s">
        <v>3503</v>
      </c>
      <c r="F4840" s="82" t="s">
        <v>3504</v>
      </c>
      <c r="G4840" t="s">
        <v>2310</v>
      </c>
      <c r="H4840" s="82" t="s">
        <v>3505</v>
      </c>
      <c r="I4840" t="s">
        <v>59</v>
      </c>
      <c r="J4840" s="82" t="s">
        <v>193</v>
      </c>
      <c r="K4840" t="s">
        <v>60</v>
      </c>
      <c r="L4840" t="s">
        <v>61</v>
      </c>
      <c r="M4840" s="82" t="s">
        <v>194</v>
      </c>
      <c r="N4840" t="s">
        <v>1916</v>
      </c>
      <c r="O4840" s="82" t="s">
        <v>1495</v>
      </c>
      <c r="P4840" s="82" t="s">
        <v>1921</v>
      </c>
      <c r="Q4840" s="82" t="s">
        <v>1922</v>
      </c>
      <c r="R4840" t="s">
        <v>131</v>
      </c>
      <c r="S4840" s="83">
        <v>26.41</v>
      </c>
      <c r="T4840" s="83">
        <v>0</v>
      </c>
      <c r="U4840" s="83">
        <v>26.41</v>
      </c>
      <c r="V4840" s="83">
        <v>0</v>
      </c>
      <c r="W4840" s="83">
        <v>0</v>
      </c>
      <c r="X4840" s="83">
        <v>0</v>
      </c>
      <c r="Y4840">
        <v>0</v>
      </c>
      <c r="Z4840" s="83">
        <v>2.641</v>
      </c>
      <c r="AA4840" s="83">
        <v>2.641</v>
      </c>
    </row>
    <row r="4841" spans="1:27" x14ac:dyDescent="0.25">
      <c r="A4841" s="82" t="s">
        <v>1529</v>
      </c>
      <c r="B4841" s="82" t="s">
        <v>1529</v>
      </c>
      <c r="C4841" t="s">
        <v>3501</v>
      </c>
      <c r="D4841" s="82" t="s">
        <v>3502</v>
      </c>
      <c r="E4841" t="s">
        <v>3503</v>
      </c>
      <c r="F4841" s="82" t="s">
        <v>3504</v>
      </c>
      <c r="G4841" t="s">
        <v>2310</v>
      </c>
      <c r="H4841" s="82" t="s">
        <v>3505</v>
      </c>
      <c r="I4841" t="s">
        <v>59</v>
      </c>
      <c r="J4841" s="82" t="s">
        <v>193</v>
      </c>
      <c r="K4841" t="s">
        <v>62</v>
      </c>
      <c r="L4841" t="s">
        <v>63</v>
      </c>
      <c r="M4841" s="82" t="s">
        <v>1168</v>
      </c>
      <c r="N4841" t="s">
        <v>1169</v>
      </c>
      <c r="O4841" s="82" t="s">
        <v>1170</v>
      </c>
      <c r="P4841" s="82" t="s">
        <v>1171</v>
      </c>
      <c r="Q4841" s="82" t="s">
        <v>1172</v>
      </c>
      <c r="R4841" t="s">
        <v>131</v>
      </c>
      <c r="S4841" s="83">
        <v>21.3</v>
      </c>
      <c r="T4841" s="83">
        <v>22.7</v>
      </c>
      <c r="U4841" s="83">
        <v>-1.3999999999999986</v>
      </c>
      <c r="V4841" s="83">
        <v>0</v>
      </c>
      <c r="W4841" s="83">
        <v>0</v>
      </c>
      <c r="X4841" s="83">
        <v>0.17485330961397286</v>
      </c>
      <c r="Y4841">
        <v>0</v>
      </c>
      <c r="Z4841" s="83">
        <v>-0.13999999999999968</v>
      </c>
      <c r="AA4841" s="83">
        <v>3.4853309613973149E-2</v>
      </c>
    </row>
    <row r="4842" spans="1:27" x14ac:dyDescent="0.25">
      <c r="A4842" s="82" t="s">
        <v>1529</v>
      </c>
      <c r="B4842" s="82" t="s">
        <v>1529</v>
      </c>
      <c r="C4842" t="s">
        <v>3501</v>
      </c>
      <c r="D4842" s="82" t="s">
        <v>3502</v>
      </c>
      <c r="E4842" t="s">
        <v>3503</v>
      </c>
      <c r="F4842" s="82" t="s">
        <v>3504</v>
      </c>
      <c r="G4842" t="s">
        <v>2310</v>
      </c>
      <c r="H4842" s="82" t="s">
        <v>3505</v>
      </c>
      <c r="I4842" t="s">
        <v>59</v>
      </c>
      <c r="J4842" s="82" t="s">
        <v>193</v>
      </c>
      <c r="K4842" t="s">
        <v>62</v>
      </c>
      <c r="L4842" t="s">
        <v>63</v>
      </c>
      <c r="M4842" s="82" t="s">
        <v>660</v>
      </c>
      <c r="N4842" t="s">
        <v>661</v>
      </c>
      <c r="O4842" s="82" t="s">
        <v>662</v>
      </c>
      <c r="P4842" s="82" t="s">
        <v>663</v>
      </c>
      <c r="Q4842" s="82" t="s">
        <v>664</v>
      </c>
      <c r="R4842" t="s">
        <v>131</v>
      </c>
      <c r="S4842" s="83">
        <v>730.51</v>
      </c>
      <c r="T4842" s="83">
        <v>0</v>
      </c>
      <c r="U4842" s="83">
        <v>730.51</v>
      </c>
      <c r="V4842" s="83">
        <v>0</v>
      </c>
      <c r="W4842" s="83">
        <v>0</v>
      </c>
      <c r="X4842" s="83">
        <v>0</v>
      </c>
      <c r="Y4842">
        <v>0</v>
      </c>
      <c r="Z4842" s="83">
        <v>73.051000000000002</v>
      </c>
      <c r="AA4842" s="83">
        <v>73.051000000000002</v>
      </c>
    </row>
    <row r="4843" spans="1:27" x14ac:dyDescent="0.25">
      <c r="A4843" s="82" t="s">
        <v>1529</v>
      </c>
      <c r="B4843" s="82" t="s">
        <v>1529</v>
      </c>
      <c r="C4843" t="s">
        <v>3501</v>
      </c>
      <c r="D4843" s="82" t="s">
        <v>3502</v>
      </c>
      <c r="E4843" t="s">
        <v>3503</v>
      </c>
      <c r="F4843" s="82" t="s">
        <v>3504</v>
      </c>
      <c r="G4843" t="s">
        <v>2310</v>
      </c>
      <c r="H4843" s="82" t="s">
        <v>3505</v>
      </c>
      <c r="I4843" t="s">
        <v>59</v>
      </c>
      <c r="J4843" s="82" t="s">
        <v>193</v>
      </c>
      <c r="K4843" t="s">
        <v>62</v>
      </c>
      <c r="L4843" t="s">
        <v>63</v>
      </c>
      <c r="M4843" s="82" t="s">
        <v>660</v>
      </c>
      <c r="N4843" t="s">
        <v>661</v>
      </c>
      <c r="O4843" s="82" t="s">
        <v>662</v>
      </c>
      <c r="P4843" s="82" t="s">
        <v>1166</v>
      </c>
      <c r="Q4843" s="82" t="s">
        <v>1167</v>
      </c>
      <c r="R4843" t="s">
        <v>131</v>
      </c>
      <c r="S4843" s="83">
        <v>1394.6</v>
      </c>
      <c r="T4843" s="83">
        <v>3375</v>
      </c>
      <c r="U4843" s="83">
        <v>-1980.4</v>
      </c>
      <c r="V4843" s="83">
        <v>0</v>
      </c>
      <c r="W4843" s="83">
        <v>0</v>
      </c>
      <c r="X4843" s="83">
        <v>25.996912773002574</v>
      </c>
      <c r="Y4843">
        <v>0</v>
      </c>
      <c r="Z4843" s="83">
        <v>-198.04</v>
      </c>
      <c r="AA4843" s="83">
        <v>-172.04308722699741</v>
      </c>
    </row>
    <row r="4844" spans="1:27" x14ac:dyDescent="0.25">
      <c r="A4844" s="82" t="s">
        <v>1529</v>
      </c>
      <c r="B4844" s="82" t="s">
        <v>1529</v>
      </c>
      <c r="C4844" t="s">
        <v>3501</v>
      </c>
      <c r="D4844" s="82" t="s">
        <v>3502</v>
      </c>
      <c r="E4844" t="s">
        <v>3503</v>
      </c>
      <c r="F4844" s="82" t="s">
        <v>3504</v>
      </c>
      <c r="G4844" t="s">
        <v>2310</v>
      </c>
      <c r="H4844" s="82" t="s">
        <v>3505</v>
      </c>
      <c r="I4844" t="s">
        <v>59</v>
      </c>
      <c r="J4844" s="82" t="s">
        <v>193</v>
      </c>
      <c r="K4844" t="s">
        <v>62</v>
      </c>
      <c r="L4844" t="s">
        <v>63</v>
      </c>
      <c r="M4844" s="82" t="s">
        <v>660</v>
      </c>
      <c r="N4844" t="s">
        <v>1023</v>
      </c>
      <c r="O4844" s="82" t="s">
        <v>1024</v>
      </c>
      <c r="P4844" s="82" t="s">
        <v>1029</v>
      </c>
      <c r="Q4844" s="82" t="s">
        <v>1030</v>
      </c>
      <c r="R4844" t="s">
        <v>131</v>
      </c>
      <c r="S4844" s="83">
        <v>221</v>
      </c>
      <c r="T4844" s="83">
        <v>0</v>
      </c>
      <c r="U4844" s="83">
        <v>221</v>
      </c>
      <c r="V4844" s="83">
        <v>0</v>
      </c>
      <c r="W4844" s="83">
        <v>0</v>
      </c>
      <c r="X4844" s="83">
        <v>0</v>
      </c>
      <c r="Y4844">
        <v>0</v>
      </c>
      <c r="Z4844" s="83">
        <v>22.1</v>
      </c>
      <c r="AA4844" s="83">
        <v>22.1</v>
      </c>
    </row>
    <row r="4845" spans="1:27" x14ac:dyDescent="0.25">
      <c r="A4845" s="82" t="s">
        <v>1529</v>
      </c>
      <c r="B4845" s="82" t="s">
        <v>1529</v>
      </c>
      <c r="C4845" t="s">
        <v>3501</v>
      </c>
      <c r="D4845" s="82" t="s">
        <v>3502</v>
      </c>
      <c r="E4845" t="s">
        <v>3503</v>
      </c>
      <c r="F4845" s="82" t="s">
        <v>3504</v>
      </c>
      <c r="G4845" t="s">
        <v>2310</v>
      </c>
      <c r="H4845" s="82" t="s">
        <v>3505</v>
      </c>
      <c r="I4845" t="s">
        <v>59</v>
      </c>
      <c r="J4845" s="82" t="s">
        <v>193</v>
      </c>
      <c r="K4845" t="s">
        <v>62</v>
      </c>
      <c r="L4845" t="s">
        <v>63</v>
      </c>
      <c r="M4845" s="82" t="s">
        <v>660</v>
      </c>
      <c r="N4845" t="s">
        <v>1927</v>
      </c>
      <c r="O4845" s="82" t="s">
        <v>1497</v>
      </c>
      <c r="P4845" s="82" t="s">
        <v>1928</v>
      </c>
      <c r="Q4845" s="82" t="s">
        <v>1929</v>
      </c>
      <c r="R4845" t="s">
        <v>131</v>
      </c>
      <c r="S4845" s="83">
        <v>281.64</v>
      </c>
      <c r="T4845" s="83">
        <v>0</v>
      </c>
      <c r="U4845" s="83">
        <v>281.64</v>
      </c>
      <c r="V4845" s="83">
        <v>0</v>
      </c>
      <c r="W4845" s="83">
        <v>0</v>
      </c>
      <c r="X4845" s="83">
        <v>0</v>
      </c>
      <c r="Y4845">
        <v>0</v>
      </c>
      <c r="Z4845" s="83">
        <v>28.164000000000001</v>
      </c>
      <c r="AA4845" s="83">
        <v>28.164000000000001</v>
      </c>
    </row>
    <row r="4846" spans="1:27" x14ac:dyDescent="0.25">
      <c r="A4846" s="82" t="s">
        <v>1529</v>
      </c>
      <c r="B4846" s="82" t="s">
        <v>1529</v>
      </c>
      <c r="C4846" t="s">
        <v>3501</v>
      </c>
      <c r="D4846" s="82" t="s">
        <v>3502</v>
      </c>
      <c r="E4846" t="s">
        <v>3503</v>
      </c>
      <c r="F4846" s="82" t="s">
        <v>3504</v>
      </c>
      <c r="G4846" t="s">
        <v>2310</v>
      </c>
      <c r="H4846" s="82" t="s">
        <v>3505</v>
      </c>
      <c r="I4846" t="s">
        <v>59</v>
      </c>
      <c r="J4846" s="82" t="s">
        <v>193</v>
      </c>
      <c r="K4846" t="s">
        <v>62</v>
      </c>
      <c r="L4846" t="s">
        <v>63</v>
      </c>
      <c r="M4846" s="82" t="s">
        <v>660</v>
      </c>
      <c r="N4846" t="s">
        <v>1927</v>
      </c>
      <c r="O4846" s="82" t="s">
        <v>1497</v>
      </c>
      <c r="P4846" s="82" t="s">
        <v>2026</v>
      </c>
      <c r="Q4846" s="82" t="s">
        <v>2027</v>
      </c>
      <c r="R4846" t="s">
        <v>131</v>
      </c>
      <c r="S4846" s="83">
        <v>438</v>
      </c>
      <c r="T4846" s="83">
        <v>0</v>
      </c>
      <c r="U4846" s="83">
        <v>438</v>
      </c>
      <c r="V4846" s="83">
        <v>0</v>
      </c>
      <c r="W4846" s="83">
        <v>0</v>
      </c>
      <c r="X4846" s="83">
        <v>0</v>
      </c>
      <c r="Y4846">
        <v>0</v>
      </c>
      <c r="Z4846" s="83">
        <v>43.800000000000004</v>
      </c>
      <c r="AA4846" s="83">
        <v>43.800000000000004</v>
      </c>
    </row>
    <row r="4847" spans="1:27" x14ac:dyDescent="0.25">
      <c r="A4847" s="82" t="s">
        <v>1529</v>
      </c>
      <c r="B4847" s="82" t="s">
        <v>1529</v>
      </c>
      <c r="C4847" t="s">
        <v>3501</v>
      </c>
      <c r="D4847" s="82" t="s">
        <v>3502</v>
      </c>
      <c r="E4847" t="s">
        <v>3503</v>
      </c>
      <c r="F4847" s="82" t="s">
        <v>3504</v>
      </c>
      <c r="G4847" t="s">
        <v>2310</v>
      </c>
      <c r="H4847" s="82" t="s">
        <v>3505</v>
      </c>
      <c r="I4847" t="s">
        <v>59</v>
      </c>
      <c r="J4847" s="82" t="s">
        <v>193</v>
      </c>
      <c r="K4847" t="s">
        <v>64</v>
      </c>
      <c r="L4847" t="s">
        <v>65</v>
      </c>
      <c r="M4847" s="82" t="s">
        <v>742</v>
      </c>
      <c r="N4847" t="s">
        <v>1039</v>
      </c>
      <c r="O4847" s="82" t="s">
        <v>1040</v>
      </c>
      <c r="P4847" s="82" t="s">
        <v>1178</v>
      </c>
      <c r="Q4847" s="82" t="s">
        <v>1179</v>
      </c>
      <c r="R4847" t="s">
        <v>131</v>
      </c>
      <c r="S4847" s="83">
        <v>32.200000000000003</v>
      </c>
      <c r="T4847" s="83">
        <v>0</v>
      </c>
      <c r="U4847" s="83">
        <v>32.200000000000003</v>
      </c>
      <c r="V4847" s="83">
        <v>0</v>
      </c>
      <c r="W4847" s="83">
        <v>0</v>
      </c>
      <c r="X4847" s="83">
        <v>0</v>
      </c>
      <c r="Y4847">
        <v>0</v>
      </c>
      <c r="Z4847" s="83">
        <v>3.2200000000000006</v>
      </c>
      <c r="AA4847" s="83">
        <v>3.2200000000000006</v>
      </c>
    </row>
    <row r="4848" spans="1:27" x14ac:dyDescent="0.25">
      <c r="A4848" s="82" t="s">
        <v>1529</v>
      </c>
      <c r="B4848" s="82" t="s">
        <v>1529</v>
      </c>
      <c r="C4848" t="s">
        <v>3501</v>
      </c>
      <c r="D4848" s="82" t="s">
        <v>3502</v>
      </c>
      <c r="E4848" t="s">
        <v>3503</v>
      </c>
      <c r="F4848" s="82" t="s">
        <v>3504</v>
      </c>
      <c r="G4848" t="s">
        <v>2310</v>
      </c>
      <c r="H4848" s="82" t="s">
        <v>3505</v>
      </c>
      <c r="I4848" t="s">
        <v>59</v>
      </c>
      <c r="J4848" s="82" t="s">
        <v>193</v>
      </c>
      <c r="K4848" t="s">
        <v>64</v>
      </c>
      <c r="L4848" t="s">
        <v>65</v>
      </c>
      <c r="M4848" s="82" t="s">
        <v>499</v>
      </c>
      <c r="N4848" t="s">
        <v>500</v>
      </c>
      <c r="O4848" s="82" t="s">
        <v>501</v>
      </c>
      <c r="P4848" s="82" t="s">
        <v>1933</v>
      </c>
      <c r="Q4848" s="82" t="s">
        <v>1934</v>
      </c>
      <c r="R4848" t="s">
        <v>131</v>
      </c>
      <c r="S4848" s="83">
        <v>27.62</v>
      </c>
      <c r="T4848" s="83">
        <v>837</v>
      </c>
      <c r="U4848" s="83">
        <v>-809.38</v>
      </c>
      <c r="V4848" s="83">
        <v>0</v>
      </c>
      <c r="W4848" s="83">
        <v>0</v>
      </c>
      <c r="X4848" s="83">
        <v>6.4472343677046382</v>
      </c>
      <c r="Y4848">
        <v>0</v>
      </c>
      <c r="Z4848" s="83">
        <v>-80.938000000000002</v>
      </c>
      <c r="AA4848" s="83">
        <v>-74.490765632295364</v>
      </c>
    </row>
    <row r="4849" spans="1:27" x14ac:dyDescent="0.25">
      <c r="A4849" s="82" t="s">
        <v>1529</v>
      </c>
      <c r="B4849" s="82" t="s">
        <v>1529</v>
      </c>
      <c r="C4849" t="s">
        <v>3501</v>
      </c>
      <c r="D4849" s="82" t="s">
        <v>3502</v>
      </c>
      <c r="E4849" t="s">
        <v>3503</v>
      </c>
      <c r="F4849" s="82" t="s">
        <v>3504</v>
      </c>
      <c r="G4849" t="s">
        <v>2310</v>
      </c>
      <c r="H4849" s="82" t="s">
        <v>3505</v>
      </c>
      <c r="I4849" t="s">
        <v>59</v>
      </c>
      <c r="J4849" s="82" t="s">
        <v>193</v>
      </c>
      <c r="K4849" t="s">
        <v>64</v>
      </c>
      <c r="L4849" t="s">
        <v>65</v>
      </c>
      <c r="M4849" s="82" t="s">
        <v>499</v>
      </c>
      <c r="N4849" t="s">
        <v>1200</v>
      </c>
      <c r="O4849" s="82" t="s">
        <v>1201</v>
      </c>
      <c r="P4849" s="82" t="s">
        <v>1204</v>
      </c>
      <c r="Q4849" s="82" t="s">
        <v>1205</v>
      </c>
      <c r="R4849" t="s">
        <v>131</v>
      </c>
      <c r="S4849" s="83">
        <v>907.80000000000007</v>
      </c>
      <c r="T4849" s="83">
        <v>275.25</v>
      </c>
      <c r="U4849" s="83">
        <v>632.55000000000007</v>
      </c>
      <c r="V4849" s="83">
        <v>0</v>
      </c>
      <c r="W4849" s="83">
        <v>0</v>
      </c>
      <c r="X4849" s="83">
        <v>2.1201926639315434</v>
      </c>
      <c r="Y4849">
        <v>0</v>
      </c>
      <c r="Z4849" s="83">
        <v>63.25500000000001</v>
      </c>
      <c r="AA4849" s="83">
        <v>65.375192663931557</v>
      </c>
    </row>
    <row r="4850" spans="1:27" x14ac:dyDescent="0.25">
      <c r="A4850" s="82" t="s">
        <v>1529</v>
      </c>
      <c r="B4850" s="82" t="s">
        <v>1529</v>
      </c>
      <c r="C4850" t="s">
        <v>3501</v>
      </c>
      <c r="D4850" s="82" t="s">
        <v>3502</v>
      </c>
      <c r="E4850" t="s">
        <v>3503</v>
      </c>
      <c r="F4850" s="82" t="s">
        <v>3504</v>
      </c>
      <c r="G4850" t="s">
        <v>2310</v>
      </c>
      <c r="H4850" s="82" t="s">
        <v>3505</v>
      </c>
      <c r="I4850" t="s">
        <v>59</v>
      </c>
      <c r="J4850" s="82" t="s">
        <v>193</v>
      </c>
      <c r="K4850" t="s">
        <v>64</v>
      </c>
      <c r="L4850" t="s">
        <v>65</v>
      </c>
      <c r="M4850" s="82" t="s">
        <v>499</v>
      </c>
      <c r="N4850" t="s">
        <v>1420</v>
      </c>
      <c r="O4850" s="82" t="s">
        <v>1421</v>
      </c>
      <c r="P4850" s="82" t="s">
        <v>1422</v>
      </c>
      <c r="Q4850" s="82" t="s">
        <v>1423</v>
      </c>
      <c r="R4850" t="s">
        <v>131</v>
      </c>
      <c r="S4850" s="83">
        <v>90.75</v>
      </c>
      <c r="T4850" s="83">
        <v>0</v>
      </c>
      <c r="U4850" s="83">
        <v>90.75</v>
      </c>
      <c r="V4850" s="83">
        <v>0</v>
      </c>
      <c r="W4850" s="83">
        <v>0</v>
      </c>
      <c r="X4850" s="83">
        <v>0</v>
      </c>
      <c r="Y4850">
        <v>0</v>
      </c>
      <c r="Z4850" s="83">
        <v>9.0750000000000011</v>
      </c>
      <c r="AA4850" s="83">
        <v>9.0750000000000011</v>
      </c>
    </row>
    <row r="4851" spans="1:27" x14ac:dyDescent="0.25">
      <c r="A4851" s="82" t="s">
        <v>1529</v>
      </c>
      <c r="B4851" s="82" t="s">
        <v>1529</v>
      </c>
      <c r="C4851" t="s">
        <v>3501</v>
      </c>
      <c r="D4851" s="82" t="s">
        <v>3502</v>
      </c>
      <c r="E4851" t="s">
        <v>3503</v>
      </c>
      <c r="F4851" s="82" t="s">
        <v>3504</v>
      </c>
      <c r="G4851" t="s">
        <v>2310</v>
      </c>
      <c r="H4851" s="82" t="s">
        <v>3505</v>
      </c>
      <c r="I4851" t="s">
        <v>44</v>
      </c>
      <c r="J4851" s="82" t="s">
        <v>45</v>
      </c>
      <c r="K4851" t="s">
        <v>46</v>
      </c>
      <c r="L4851" t="s">
        <v>47</v>
      </c>
      <c r="M4851" s="82" t="s">
        <v>320</v>
      </c>
      <c r="N4851" t="s">
        <v>329</v>
      </c>
      <c r="O4851" s="82" t="s">
        <v>330</v>
      </c>
      <c r="P4851" s="82" t="s">
        <v>331</v>
      </c>
      <c r="Q4851" s="82" t="s">
        <v>332</v>
      </c>
      <c r="R4851" t="s">
        <v>131</v>
      </c>
      <c r="S4851" s="83">
        <v>0</v>
      </c>
      <c r="T4851" s="83">
        <v>112.5</v>
      </c>
      <c r="U4851" s="83">
        <v>-112.5</v>
      </c>
      <c r="V4851" s="83">
        <v>0</v>
      </c>
      <c r="W4851" s="83">
        <v>0</v>
      </c>
      <c r="X4851" s="83">
        <v>0.86656375910008576</v>
      </c>
      <c r="Y4851">
        <v>0</v>
      </c>
      <c r="Z4851" s="83">
        <v>-11.25</v>
      </c>
      <c r="AA4851" s="83">
        <v>-10.383436240899915</v>
      </c>
    </row>
    <row r="4852" spans="1:27" x14ac:dyDescent="0.25">
      <c r="A4852" s="82" t="s">
        <v>1529</v>
      </c>
      <c r="B4852" s="82" t="s">
        <v>1529</v>
      </c>
      <c r="C4852" t="s">
        <v>3501</v>
      </c>
      <c r="D4852" s="82" t="s">
        <v>3502</v>
      </c>
      <c r="E4852" t="s">
        <v>3503</v>
      </c>
      <c r="F4852" s="82" t="s">
        <v>3504</v>
      </c>
      <c r="G4852" t="s">
        <v>2310</v>
      </c>
      <c r="H4852" s="82" t="s">
        <v>3505</v>
      </c>
      <c r="I4852" t="s">
        <v>44</v>
      </c>
      <c r="J4852" s="82" t="s">
        <v>45</v>
      </c>
      <c r="K4852" t="s">
        <v>46</v>
      </c>
      <c r="L4852" t="s">
        <v>47</v>
      </c>
      <c r="M4852" s="82" t="s">
        <v>320</v>
      </c>
      <c r="N4852" t="s">
        <v>329</v>
      </c>
      <c r="O4852" s="82" t="s">
        <v>330</v>
      </c>
      <c r="P4852" s="82" t="s">
        <v>858</v>
      </c>
      <c r="Q4852" s="82" t="s">
        <v>859</v>
      </c>
      <c r="R4852" t="s">
        <v>131</v>
      </c>
      <c r="S4852" s="83">
        <v>450</v>
      </c>
      <c r="T4852" s="83">
        <v>337.5</v>
      </c>
      <c r="U4852" s="83">
        <v>112.5</v>
      </c>
      <c r="V4852" s="83">
        <v>0</v>
      </c>
      <c r="W4852" s="83">
        <v>0</v>
      </c>
      <c r="X4852" s="83">
        <v>2.5996912773002574</v>
      </c>
      <c r="Y4852">
        <v>0</v>
      </c>
      <c r="Z4852" s="83">
        <v>11.25</v>
      </c>
      <c r="AA4852" s="83">
        <v>13.849691277300259</v>
      </c>
    </row>
    <row r="4853" spans="1:27" x14ac:dyDescent="0.25">
      <c r="A4853" s="82" t="s">
        <v>1529</v>
      </c>
      <c r="B4853" s="82" t="s">
        <v>1529</v>
      </c>
      <c r="C4853" t="s">
        <v>3501</v>
      </c>
      <c r="D4853" s="82" t="s">
        <v>3502</v>
      </c>
      <c r="E4853" t="s">
        <v>3503</v>
      </c>
      <c r="F4853" s="82" t="s">
        <v>3504</v>
      </c>
      <c r="G4853" t="s">
        <v>2310</v>
      </c>
      <c r="H4853" s="82" t="s">
        <v>3505</v>
      </c>
      <c r="I4853" t="s">
        <v>44</v>
      </c>
      <c r="J4853" s="82" t="s">
        <v>45</v>
      </c>
      <c r="K4853" t="s">
        <v>46</v>
      </c>
      <c r="L4853" t="s">
        <v>47</v>
      </c>
      <c r="M4853" s="82" t="s">
        <v>320</v>
      </c>
      <c r="N4853" t="s">
        <v>329</v>
      </c>
      <c r="O4853" s="82" t="s">
        <v>330</v>
      </c>
      <c r="P4853" s="82" t="s">
        <v>2221</v>
      </c>
      <c r="Q4853" s="82" t="s">
        <v>2222</v>
      </c>
      <c r="R4853" t="s">
        <v>131</v>
      </c>
      <c r="S4853" s="83">
        <v>0</v>
      </c>
      <c r="T4853" s="83">
        <v>11.25</v>
      </c>
      <c r="U4853" s="83">
        <v>-11.25</v>
      </c>
      <c r="V4853" s="83">
        <v>0</v>
      </c>
      <c r="W4853" s="83">
        <v>0</v>
      </c>
      <c r="X4853" s="83">
        <v>8.6656375910008562E-2</v>
      </c>
      <c r="Y4853">
        <v>0</v>
      </c>
      <c r="Z4853" s="83">
        <v>-1.125</v>
      </c>
      <c r="AA4853" s="83">
        <v>-1.0383436240899915</v>
      </c>
    </row>
    <row r="4854" spans="1:27" x14ac:dyDescent="0.25">
      <c r="A4854" s="82" t="s">
        <v>1529</v>
      </c>
      <c r="B4854" s="82" t="s">
        <v>1529</v>
      </c>
      <c r="C4854" t="s">
        <v>3501</v>
      </c>
      <c r="D4854" s="82" t="s">
        <v>3502</v>
      </c>
      <c r="E4854" t="s">
        <v>3503</v>
      </c>
      <c r="F4854" s="82" t="s">
        <v>3504</v>
      </c>
      <c r="G4854" t="s">
        <v>2310</v>
      </c>
      <c r="H4854" s="82" t="s">
        <v>3505</v>
      </c>
      <c r="I4854" t="s">
        <v>44</v>
      </c>
      <c r="J4854" s="82" t="s">
        <v>45</v>
      </c>
      <c r="K4854" t="s">
        <v>100</v>
      </c>
      <c r="L4854" t="s">
        <v>101</v>
      </c>
      <c r="M4854" s="82" t="s">
        <v>401</v>
      </c>
      <c r="N4854" t="s">
        <v>402</v>
      </c>
      <c r="O4854" s="82" t="s">
        <v>836</v>
      </c>
      <c r="P4854" s="82" t="s">
        <v>1800</v>
      </c>
      <c r="Q4854" s="82" t="s">
        <v>1801</v>
      </c>
      <c r="R4854" t="s">
        <v>131</v>
      </c>
      <c r="S4854" s="83">
        <v>0</v>
      </c>
      <c r="T4854" s="83">
        <v>66.959999999999994</v>
      </c>
      <c r="U4854" s="83">
        <v>-66.959999999999994</v>
      </c>
      <c r="V4854" s="83">
        <v>0</v>
      </c>
      <c r="W4854" s="83">
        <v>0</v>
      </c>
      <c r="X4854" s="83">
        <v>0.51577874941637103</v>
      </c>
      <c r="Y4854">
        <v>0</v>
      </c>
      <c r="Z4854" s="83">
        <v>-6.6959999999999997</v>
      </c>
      <c r="AA4854" s="83">
        <v>-6.1802212505836289</v>
      </c>
    </row>
    <row r="4855" spans="1:27" x14ac:dyDescent="0.25">
      <c r="A4855" s="82" t="s">
        <v>1529</v>
      </c>
      <c r="B4855" s="82" t="s">
        <v>1529</v>
      </c>
      <c r="C4855" t="s">
        <v>3501</v>
      </c>
      <c r="D4855" s="82" t="s">
        <v>3502</v>
      </c>
      <c r="E4855" t="s">
        <v>3503</v>
      </c>
      <c r="F4855" s="82" t="s">
        <v>3504</v>
      </c>
      <c r="G4855" t="s">
        <v>2310</v>
      </c>
      <c r="H4855" s="82" t="s">
        <v>3505</v>
      </c>
      <c r="I4855" t="s">
        <v>44</v>
      </c>
      <c r="J4855" s="82" t="s">
        <v>45</v>
      </c>
      <c r="K4855" t="s">
        <v>100</v>
      </c>
      <c r="L4855" t="s">
        <v>101</v>
      </c>
      <c r="M4855" s="82" t="s">
        <v>401</v>
      </c>
      <c r="N4855" t="s">
        <v>402</v>
      </c>
      <c r="O4855" s="82" t="s">
        <v>836</v>
      </c>
      <c r="P4855" s="82" t="s">
        <v>1777</v>
      </c>
      <c r="Q4855" s="82" t="s">
        <v>1778</v>
      </c>
      <c r="R4855" t="s">
        <v>131</v>
      </c>
      <c r="S4855" s="83">
        <v>101.6</v>
      </c>
      <c r="T4855" s="83">
        <v>0</v>
      </c>
      <c r="U4855" s="83">
        <v>101.6</v>
      </c>
      <c r="V4855" s="83">
        <v>0</v>
      </c>
      <c r="W4855" s="83">
        <v>0</v>
      </c>
      <c r="X4855" s="83">
        <v>0</v>
      </c>
      <c r="Y4855">
        <v>0</v>
      </c>
      <c r="Z4855" s="83">
        <v>10.16</v>
      </c>
      <c r="AA4855" s="83">
        <v>10.16</v>
      </c>
    </row>
    <row r="4856" spans="1:27" x14ac:dyDescent="0.25">
      <c r="A4856" s="82" t="s">
        <v>1529</v>
      </c>
      <c r="B4856" s="82" t="s">
        <v>1529</v>
      </c>
      <c r="C4856" t="s">
        <v>3506</v>
      </c>
      <c r="D4856" s="82" t="s">
        <v>3507</v>
      </c>
      <c r="E4856" t="s">
        <v>3508</v>
      </c>
      <c r="F4856" s="82" t="s">
        <v>2745</v>
      </c>
      <c r="G4856" t="s">
        <v>2310</v>
      </c>
      <c r="H4856" s="82" t="s">
        <v>3065</v>
      </c>
      <c r="I4856" t="s">
        <v>44</v>
      </c>
      <c r="J4856" s="82" t="s">
        <v>45</v>
      </c>
      <c r="K4856" t="s">
        <v>46</v>
      </c>
      <c r="L4856" t="s">
        <v>47</v>
      </c>
      <c r="M4856" s="82" t="s">
        <v>506</v>
      </c>
      <c r="N4856" t="s">
        <v>507</v>
      </c>
      <c r="O4856" s="82" t="s">
        <v>508</v>
      </c>
      <c r="P4856" s="82" t="s">
        <v>768</v>
      </c>
      <c r="Q4856" s="82" t="s">
        <v>769</v>
      </c>
      <c r="R4856" t="s">
        <v>131</v>
      </c>
      <c r="S4856" s="83">
        <v>63</v>
      </c>
      <c r="T4856" s="83">
        <v>0</v>
      </c>
      <c r="U4856" s="83">
        <v>63</v>
      </c>
      <c r="V4856" s="83">
        <v>0</v>
      </c>
      <c r="W4856" s="83">
        <v>0</v>
      </c>
      <c r="X4856" s="83">
        <v>0</v>
      </c>
      <c r="Y4856">
        <v>0</v>
      </c>
      <c r="Z4856" s="83">
        <v>6.3000000000000007</v>
      </c>
      <c r="AA4856" s="83">
        <v>6.3000000000000007</v>
      </c>
    </row>
    <row r="4857" spans="1:27" x14ac:dyDescent="0.25">
      <c r="A4857" s="82" t="s">
        <v>1529</v>
      </c>
      <c r="B4857" s="82" t="s">
        <v>1529</v>
      </c>
      <c r="C4857" t="s">
        <v>3506</v>
      </c>
      <c r="D4857" s="82" t="s">
        <v>3507</v>
      </c>
      <c r="E4857" t="s">
        <v>3508</v>
      </c>
      <c r="F4857" s="82" t="s">
        <v>2745</v>
      </c>
      <c r="G4857" t="s">
        <v>2310</v>
      </c>
      <c r="H4857" s="82" t="s">
        <v>3065</v>
      </c>
      <c r="I4857" t="s">
        <v>44</v>
      </c>
      <c r="J4857" s="82" t="s">
        <v>45</v>
      </c>
      <c r="K4857" t="s">
        <v>46</v>
      </c>
      <c r="L4857" t="s">
        <v>47</v>
      </c>
      <c r="M4857" s="82" t="s">
        <v>506</v>
      </c>
      <c r="N4857" t="s">
        <v>762</v>
      </c>
      <c r="O4857" s="82" t="s">
        <v>763</v>
      </c>
      <c r="P4857" s="82" t="s">
        <v>819</v>
      </c>
      <c r="Q4857" s="82" t="s">
        <v>820</v>
      </c>
      <c r="R4857" t="s">
        <v>131</v>
      </c>
      <c r="S4857" s="83">
        <v>77</v>
      </c>
      <c r="T4857" s="83">
        <v>0</v>
      </c>
      <c r="U4857" s="83">
        <v>77</v>
      </c>
      <c r="V4857" s="83">
        <v>0</v>
      </c>
      <c r="W4857" s="83">
        <v>0</v>
      </c>
      <c r="X4857" s="83">
        <v>0</v>
      </c>
      <c r="Y4857">
        <v>0</v>
      </c>
      <c r="Z4857" s="83">
        <v>7.7</v>
      </c>
      <c r="AA4857" s="83">
        <v>7.7</v>
      </c>
    </row>
    <row r="4858" spans="1:27" x14ac:dyDescent="0.25">
      <c r="A4858" s="82" t="s">
        <v>1529</v>
      </c>
      <c r="B4858" s="82" t="s">
        <v>1529</v>
      </c>
      <c r="C4858" t="s">
        <v>3506</v>
      </c>
      <c r="D4858" s="82" t="s">
        <v>3507</v>
      </c>
      <c r="E4858" t="s">
        <v>3508</v>
      </c>
      <c r="F4858" s="82" t="s">
        <v>2745</v>
      </c>
      <c r="G4858" t="s">
        <v>2310</v>
      </c>
      <c r="H4858" s="82" t="s">
        <v>3065</v>
      </c>
      <c r="I4858" t="s">
        <v>44</v>
      </c>
      <c r="J4858" s="82" t="s">
        <v>45</v>
      </c>
      <c r="K4858" t="s">
        <v>98</v>
      </c>
      <c r="L4858" t="s">
        <v>99</v>
      </c>
      <c r="M4858" s="82" t="s">
        <v>396</v>
      </c>
      <c r="N4858" t="s">
        <v>397</v>
      </c>
      <c r="O4858" s="82" t="s">
        <v>397</v>
      </c>
      <c r="P4858" s="82" t="s">
        <v>1213</v>
      </c>
      <c r="Q4858" s="82" t="s">
        <v>1214</v>
      </c>
      <c r="R4858" t="s">
        <v>131</v>
      </c>
      <c r="S4858" s="83">
        <v>1245.4000000000001</v>
      </c>
      <c r="T4858" s="83">
        <v>0</v>
      </c>
      <c r="U4858" s="83">
        <v>1245.4000000000001</v>
      </c>
      <c r="V4858" s="83">
        <v>0</v>
      </c>
      <c r="W4858" s="83">
        <v>0</v>
      </c>
      <c r="X4858" s="83">
        <v>0</v>
      </c>
      <c r="Y4858">
        <v>0</v>
      </c>
      <c r="Z4858" s="83">
        <v>124.54000000000002</v>
      </c>
      <c r="AA4858" s="83">
        <v>124.54000000000002</v>
      </c>
    </row>
    <row r="4859" spans="1:27" x14ac:dyDescent="0.25">
      <c r="A4859" s="82" t="s">
        <v>1529</v>
      </c>
      <c r="B4859" s="82" t="s">
        <v>1529</v>
      </c>
      <c r="C4859" t="s">
        <v>3509</v>
      </c>
      <c r="D4859" s="82" t="s">
        <v>2723</v>
      </c>
      <c r="E4859" t="s">
        <v>3510</v>
      </c>
      <c r="F4859" s="82" t="s">
        <v>2745</v>
      </c>
      <c r="G4859" t="s">
        <v>2310</v>
      </c>
      <c r="H4859" s="82" t="s">
        <v>2746</v>
      </c>
      <c r="I4859" t="s">
        <v>68</v>
      </c>
      <c r="J4859" s="82" t="s">
        <v>80</v>
      </c>
      <c r="K4859" t="s">
        <v>81</v>
      </c>
      <c r="L4859" t="s">
        <v>82</v>
      </c>
      <c r="M4859" s="82" t="s">
        <v>369</v>
      </c>
      <c r="N4859" t="s">
        <v>2356</v>
      </c>
      <c r="O4859" s="82" t="s">
        <v>2357</v>
      </c>
      <c r="P4859" s="82" t="s">
        <v>2608</v>
      </c>
      <c r="Q4859" s="82" t="s">
        <v>2609</v>
      </c>
      <c r="R4859" t="s">
        <v>131</v>
      </c>
      <c r="S4859" s="83">
        <v>0</v>
      </c>
      <c r="T4859" s="83">
        <v>178.48</v>
      </c>
      <c r="U4859" s="83">
        <v>-178.48</v>
      </c>
      <c r="V4859" s="83">
        <v>0</v>
      </c>
      <c r="W4859" s="83">
        <v>0</v>
      </c>
      <c r="X4859" s="83">
        <v>1.3747937753260737</v>
      </c>
      <c r="Y4859">
        <v>0</v>
      </c>
      <c r="Z4859" s="83">
        <v>-17.847999999999999</v>
      </c>
      <c r="AA4859" s="83">
        <v>-16.473206224673927</v>
      </c>
    </row>
    <row r="4860" spans="1:27" x14ac:dyDescent="0.25">
      <c r="A4860" s="82" t="s">
        <v>1529</v>
      </c>
      <c r="B4860" s="82" t="s">
        <v>1529</v>
      </c>
      <c r="C4860" t="s">
        <v>3509</v>
      </c>
      <c r="D4860" s="82" t="s">
        <v>2723</v>
      </c>
      <c r="E4860" t="s">
        <v>3510</v>
      </c>
      <c r="F4860" s="82" t="s">
        <v>2745</v>
      </c>
      <c r="G4860" t="s">
        <v>2310</v>
      </c>
      <c r="H4860" s="82" t="s">
        <v>2746</v>
      </c>
      <c r="I4860" t="s">
        <v>68</v>
      </c>
      <c r="J4860" s="82" t="s">
        <v>80</v>
      </c>
      <c r="K4860" t="s">
        <v>81</v>
      </c>
      <c r="L4860" t="s">
        <v>82</v>
      </c>
      <c r="M4860" s="82" t="s">
        <v>984</v>
      </c>
      <c r="N4860" t="s">
        <v>1140</v>
      </c>
      <c r="O4860" s="82" t="s">
        <v>1141</v>
      </c>
      <c r="P4860" s="82" t="s">
        <v>2360</v>
      </c>
      <c r="Q4860" s="82" t="s">
        <v>2361</v>
      </c>
      <c r="R4860" t="s">
        <v>131</v>
      </c>
      <c r="S4860" s="83">
        <v>-1908</v>
      </c>
      <c r="T4860" s="83">
        <v>4308</v>
      </c>
      <c r="U4860" s="83">
        <v>-6216</v>
      </c>
      <c r="V4860" s="83">
        <v>0</v>
      </c>
      <c r="W4860" s="83">
        <v>0</v>
      </c>
      <c r="X4860" s="83">
        <v>33.183614881805951</v>
      </c>
      <c r="Y4860">
        <v>0</v>
      </c>
      <c r="Z4860" s="83">
        <v>-621.6</v>
      </c>
      <c r="AA4860" s="83">
        <v>-588.41638511819406</v>
      </c>
    </row>
    <row r="4861" spans="1:27" x14ac:dyDescent="0.25">
      <c r="A4861" s="82" t="s">
        <v>1529</v>
      </c>
      <c r="B4861" s="82" t="s">
        <v>1529</v>
      </c>
      <c r="C4861" t="s">
        <v>3509</v>
      </c>
      <c r="D4861" s="82" t="s">
        <v>2723</v>
      </c>
      <c r="E4861" t="s">
        <v>3510</v>
      </c>
      <c r="F4861" s="82" t="s">
        <v>2745</v>
      </c>
      <c r="G4861" t="s">
        <v>2310</v>
      </c>
      <c r="H4861" s="82" t="s">
        <v>2746</v>
      </c>
      <c r="I4861" t="s">
        <v>68</v>
      </c>
      <c r="J4861" s="82" t="s">
        <v>80</v>
      </c>
      <c r="K4861" t="s">
        <v>81</v>
      </c>
      <c r="L4861" t="s">
        <v>82</v>
      </c>
      <c r="M4861" s="82" t="s">
        <v>984</v>
      </c>
      <c r="N4861" t="s">
        <v>1140</v>
      </c>
      <c r="O4861" s="82" t="s">
        <v>3511</v>
      </c>
      <c r="P4861" s="82" t="s">
        <v>3512</v>
      </c>
      <c r="Q4861" s="82" t="s">
        <v>3513</v>
      </c>
      <c r="R4861" t="s">
        <v>131</v>
      </c>
      <c r="S4861" s="83">
        <v>690</v>
      </c>
      <c r="T4861" s="83">
        <v>0</v>
      </c>
      <c r="U4861" s="83">
        <v>690</v>
      </c>
      <c r="V4861" s="83">
        <v>0</v>
      </c>
      <c r="W4861" s="83">
        <v>0</v>
      </c>
      <c r="X4861" s="83">
        <v>0</v>
      </c>
      <c r="Y4861">
        <v>0</v>
      </c>
      <c r="Z4861" s="83">
        <v>69</v>
      </c>
      <c r="AA4861" s="83">
        <v>69</v>
      </c>
    </row>
    <row r="4862" spans="1:27" x14ac:dyDescent="0.25">
      <c r="A4862" s="82" t="s">
        <v>1529</v>
      </c>
      <c r="B4862" s="82" t="s">
        <v>1529</v>
      </c>
      <c r="C4862" t="s">
        <v>3509</v>
      </c>
      <c r="D4862" s="82" t="s">
        <v>2723</v>
      </c>
      <c r="E4862" t="s">
        <v>3510</v>
      </c>
      <c r="F4862" s="82" t="s">
        <v>2745</v>
      </c>
      <c r="G4862" t="s">
        <v>2310</v>
      </c>
      <c r="H4862" s="82" t="s">
        <v>2746</v>
      </c>
      <c r="I4862" t="s">
        <v>68</v>
      </c>
      <c r="J4862" s="82" t="s">
        <v>80</v>
      </c>
      <c r="K4862" t="s">
        <v>81</v>
      </c>
      <c r="L4862" t="s">
        <v>82</v>
      </c>
      <c r="M4862" s="82" t="s">
        <v>984</v>
      </c>
      <c r="N4862" t="s">
        <v>998</v>
      </c>
      <c r="O4862" s="82" t="s">
        <v>1138</v>
      </c>
      <c r="P4862" s="82" t="s">
        <v>2358</v>
      </c>
      <c r="Q4862" s="82" t="s">
        <v>2359</v>
      </c>
      <c r="R4862" t="s">
        <v>131</v>
      </c>
      <c r="S4862" s="83">
        <v>7200</v>
      </c>
      <c r="T4862" s="83">
        <v>0</v>
      </c>
      <c r="U4862" s="83">
        <v>7200</v>
      </c>
      <c r="V4862" s="83">
        <v>0</v>
      </c>
      <c r="W4862" s="83">
        <v>0</v>
      </c>
      <c r="X4862" s="83">
        <v>0</v>
      </c>
      <c r="Y4862">
        <v>0</v>
      </c>
      <c r="Z4862" s="83">
        <v>720</v>
      </c>
      <c r="AA4862" s="83">
        <v>720</v>
      </c>
    </row>
    <row r="4863" spans="1:27" x14ac:dyDescent="0.25">
      <c r="A4863" s="82" t="s">
        <v>1529</v>
      </c>
      <c r="B4863" s="82" t="s">
        <v>1529</v>
      </c>
      <c r="C4863" t="s">
        <v>3509</v>
      </c>
      <c r="D4863" s="82" t="s">
        <v>2723</v>
      </c>
      <c r="E4863" t="s">
        <v>3510</v>
      </c>
      <c r="F4863" s="82" t="s">
        <v>2745</v>
      </c>
      <c r="G4863" t="s">
        <v>2310</v>
      </c>
      <c r="H4863" s="82" t="s">
        <v>2746</v>
      </c>
      <c r="I4863" t="s">
        <v>68</v>
      </c>
      <c r="J4863" s="82" t="s">
        <v>80</v>
      </c>
      <c r="K4863" t="s">
        <v>81</v>
      </c>
      <c r="L4863" t="s">
        <v>82</v>
      </c>
      <c r="M4863" s="82" t="s">
        <v>984</v>
      </c>
      <c r="N4863" t="s">
        <v>985</v>
      </c>
      <c r="O4863" s="82" t="s">
        <v>985</v>
      </c>
      <c r="P4863" s="82" t="s">
        <v>3800</v>
      </c>
      <c r="Q4863" s="82" t="s">
        <v>3801</v>
      </c>
      <c r="R4863" t="s">
        <v>131</v>
      </c>
      <c r="S4863" s="83">
        <v>16356</v>
      </c>
      <c r="T4863" s="83">
        <v>0</v>
      </c>
      <c r="U4863" s="83">
        <v>16356</v>
      </c>
      <c r="V4863" s="83">
        <v>0</v>
      </c>
      <c r="W4863" s="83">
        <v>0</v>
      </c>
      <c r="X4863" s="83">
        <v>0</v>
      </c>
      <c r="Y4863">
        <v>0</v>
      </c>
      <c r="Z4863" s="83">
        <v>1635.6000000000001</v>
      </c>
      <c r="AA4863" s="83">
        <v>1635.6000000000001</v>
      </c>
    </row>
    <row r="4864" spans="1:27" x14ac:dyDescent="0.25">
      <c r="A4864" s="82" t="s">
        <v>1529</v>
      </c>
      <c r="B4864" s="82" t="s">
        <v>1529</v>
      </c>
      <c r="C4864" t="s">
        <v>3509</v>
      </c>
      <c r="D4864" s="82" t="s">
        <v>2723</v>
      </c>
      <c r="E4864" t="s">
        <v>3510</v>
      </c>
      <c r="F4864" s="82" t="s">
        <v>2745</v>
      </c>
      <c r="G4864" t="s">
        <v>2310</v>
      </c>
      <c r="H4864" s="82" t="s">
        <v>2746</v>
      </c>
      <c r="I4864" t="s">
        <v>68</v>
      </c>
      <c r="J4864" s="82" t="s">
        <v>80</v>
      </c>
      <c r="K4864" t="s">
        <v>81</v>
      </c>
      <c r="L4864" t="s">
        <v>82</v>
      </c>
      <c r="M4864" s="82" t="s">
        <v>984</v>
      </c>
      <c r="N4864" t="s">
        <v>985</v>
      </c>
      <c r="O4864" s="82" t="s">
        <v>985</v>
      </c>
      <c r="P4864" s="82" t="s">
        <v>4129</v>
      </c>
      <c r="Q4864" s="82" t="s">
        <v>4130</v>
      </c>
      <c r="R4864" t="s">
        <v>131</v>
      </c>
      <c r="S4864" s="83">
        <v>114492</v>
      </c>
      <c r="T4864" s="83">
        <v>0</v>
      </c>
      <c r="U4864" s="83">
        <v>114492</v>
      </c>
      <c r="V4864" s="83">
        <v>0</v>
      </c>
      <c r="W4864" s="83">
        <v>0</v>
      </c>
      <c r="X4864" s="83">
        <v>0</v>
      </c>
      <c r="Y4864">
        <v>0</v>
      </c>
      <c r="Z4864" s="83">
        <v>11449.2</v>
      </c>
      <c r="AA4864" s="83">
        <v>11449.2</v>
      </c>
    </row>
    <row r="4865" spans="1:27" x14ac:dyDescent="0.25">
      <c r="A4865" s="82" t="s">
        <v>1529</v>
      </c>
      <c r="B4865" s="82" t="s">
        <v>1529</v>
      </c>
      <c r="C4865" t="s">
        <v>3509</v>
      </c>
      <c r="D4865" s="82" t="s">
        <v>2723</v>
      </c>
      <c r="E4865" t="s">
        <v>3510</v>
      </c>
      <c r="F4865" s="82" t="s">
        <v>2745</v>
      </c>
      <c r="G4865" t="s">
        <v>2310</v>
      </c>
      <c r="H4865" s="82" t="s">
        <v>2746</v>
      </c>
      <c r="I4865" t="s">
        <v>59</v>
      </c>
      <c r="J4865" s="82" t="s">
        <v>127</v>
      </c>
      <c r="K4865" t="s">
        <v>75</v>
      </c>
      <c r="L4865" t="s">
        <v>76</v>
      </c>
      <c r="M4865" s="82" t="s">
        <v>133</v>
      </c>
      <c r="N4865" t="s">
        <v>337</v>
      </c>
      <c r="O4865" s="82" t="s">
        <v>338</v>
      </c>
      <c r="P4865" s="82" t="s">
        <v>2759</v>
      </c>
      <c r="Q4865" s="82" t="s">
        <v>2760</v>
      </c>
      <c r="R4865" t="s">
        <v>131</v>
      </c>
      <c r="S4865" s="83">
        <v>-70.66</v>
      </c>
      <c r="T4865" s="83">
        <v>0</v>
      </c>
      <c r="U4865" s="83">
        <v>-70.66</v>
      </c>
      <c r="V4865" s="83">
        <v>0</v>
      </c>
      <c r="W4865" s="83">
        <v>0</v>
      </c>
      <c r="X4865" s="83">
        <v>0</v>
      </c>
      <c r="Y4865">
        <v>0</v>
      </c>
      <c r="Z4865" s="83">
        <v>-7.0659999999999998</v>
      </c>
      <c r="AA4865" s="83">
        <v>-7.0659999999999998</v>
      </c>
    </row>
    <row r="4866" spans="1:27" x14ac:dyDescent="0.25">
      <c r="A4866" s="82" t="s">
        <v>1529</v>
      </c>
      <c r="B4866" s="82" t="s">
        <v>1529</v>
      </c>
      <c r="C4866" t="s">
        <v>3509</v>
      </c>
      <c r="D4866" s="82" t="s">
        <v>2723</v>
      </c>
      <c r="E4866" t="s">
        <v>3510</v>
      </c>
      <c r="F4866" s="82" t="s">
        <v>2745</v>
      </c>
      <c r="G4866" t="s">
        <v>2310</v>
      </c>
      <c r="H4866" s="82" t="s">
        <v>2746</v>
      </c>
      <c r="I4866" t="s">
        <v>59</v>
      </c>
      <c r="J4866" s="82" t="s">
        <v>127</v>
      </c>
      <c r="K4866" t="s">
        <v>75</v>
      </c>
      <c r="L4866" t="s">
        <v>76</v>
      </c>
      <c r="M4866" s="82" t="s">
        <v>133</v>
      </c>
      <c r="N4866" t="s">
        <v>337</v>
      </c>
      <c r="O4866" s="82" t="s">
        <v>486</v>
      </c>
      <c r="P4866" s="82" t="s">
        <v>2530</v>
      </c>
      <c r="Q4866" s="82" t="s">
        <v>2531</v>
      </c>
      <c r="R4866" t="s">
        <v>131</v>
      </c>
      <c r="S4866" s="83">
        <v>0</v>
      </c>
      <c r="T4866" s="83">
        <v>124</v>
      </c>
      <c r="U4866" s="83">
        <v>-124</v>
      </c>
      <c r="V4866" s="83">
        <v>0</v>
      </c>
      <c r="W4866" s="83">
        <v>0</v>
      </c>
      <c r="X4866" s="83">
        <v>0.95514583225253891</v>
      </c>
      <c r="Y4866">
        <v>0</v>
      </c>
      <c r="Z4866" s="83">
        <v>-12.4</v>
      </c>
      <c r="AA4866" s="83">
        <v>-11.444854167747462</v>
      </c>
    </row>
    <row r="4867" spans="1:27" x14ac:dyDescent="0.25">
      <c r="A4867" s="82" t="s">
        <v>1529</v>
      </c>
      <c r="B4867" s="82" t="s">
        <v>1529</v>
      </c>
      <c r="C4867" t="s">
        <v>3509</v>
      </c>
      <c r="D4867" s="82" t="s">
        <v>2723</v>
      </c>
      <c r="E4867" t="s">
        <v>3510</v>
      </c>
      <c r="F4867" s="82" t="s">
        <v>2745</v>
      </c>
      <c r="G4867" t="s">
        <v>2310</v>
      </c>
      <c r="H4867" s="82" t="s">
        <v>2746</v>
      </c>
      <c r="I4867" t="s">
        <v>59</v>
      </c>
      <c r="J4867" s="82" t="s">
        <v>127</v>
      </c>
      <c r="K4867" t="s">
        <v>75</v>
      </c>
      <c r="L4867" t="s">
        <v>76</v>
      </c>
      <c r="M4867" s="82" t="s">
        <v>133</v>
      </c>
      <c r="N4867" t="s">
        <v>337</v>
      </c>
      <c r="O4867" s="82" t="s">
        <v>486</v>
      </c>
      <c r="P4867" s="82" t="s">
        <v>3164</v>
      </c>
      <c r="Q4867" s="82" t="s">
        <v>3165</v>
      </c>
      <c r="R4867" t="s">
        <v>131</v>
      </c>
      <c r="S4867" s="83">
        <v>0</v>
      </c>
      <c r="T4867" s="83">
        <v>779</v>
      </c>
      <c r="U4867" s="83">
        <v>-779</v>
      </c>
      <c r="V4867" s="83">
        <v>0</v>
      </c>
      <c r="W4867" s="83">
        <v>0</v>
      </c>
      <c r="X4867" s="83">
        <v>6.0004726074574819</v>
      </c>
      <c r="Y4867">
        <v>0</v>
      </c>
      <c r="Z4867" s="83">
        <v>-77.900000000000006</v>
      </c>
      <c r="AA4867" s="83">
        <v>-71.899527392542524</v>
      </c>
    </row>
    <row r="4868" spans="1:27" x14ac:dyDescent="0.25">
      <c r="A4868" s="82" t="s">
        <v>1529</v>
      </c>
      <c r="B4868" s="82" t="s">
        <v>1529</v>
      </c>
      <c r="C4868" t="s">
        <v>3509</v>
      </c>
      <c r="D4868" s="82" t="s">
        <v>2723</v>
      </c>
      <c r="E4868" t="s">
        <v>3510</v>
      </c>
      <c r="F4868" s="82" t="s">
        <v>2745</v>
      </c>
      <c r="G4868" t="s">
        <v>2310</v>
      </c>
      <c r="H4868" s="82" t="s">
        <v>2746</v>
      </c>
      <c r="I4868" t="s">
        <v>59</v>
      </c>
      <c r="J4868" s="82" t="s">
        <v>127</v>
      </c>
      <c r="K4868" t="s">
        <v>75</v>
      </c>
      <c r="L4868" t="s">
        <v>76</v>
      </c>
      <c r="M4868" s="82" t="s">
        <v>133</v>
      </c>
      <c r="N4868" t="s">
        <v>337</v>
      </c>
      <c r="O4868" s="82" t="s">
        <v>486</v>
      </c>
      <c r="P4868" s="82" t="s">
        <v>3514</v>
      </c>
      <c r="Q4868" s="82" t="s">
        <v>3515</v>
      </c>
      <c r="R4868" t="s">
        <v>131</v>
      </c>
      <c r="S4868" s="83">
        <v>1017.39</v>
      </c>
      <c r="T4868" s="83">
        <v>0</v>
      </c>
      <c r="U4868" s="83">
        <v>1017.39</v>
      </c>
      <c r="V4868" s="83">
        <v>0</v>
      </c>
      <c r="W4868" s="83">
        <v>0</v>
      </c>
      <c r="X4868" s="83">
        <v>0</v>
      </c>
      <c r="Y4868">
        <v>0</v>
      </c>
      <c r="Z4868" s="83">
        <v>101.739</v>
      </c>
      <c r="AA4868" s="83">
        <v>101.739</v>
      </c>
    </row>
    <row r="4869" spans="1:27" x14ac:dyDescent="0.25">
      <c r="A4869" s="82" t="s">
        <v>1529</v>
      </c>
      <c r="B4869" s="82" t="s">
        <v>1529</v>
      </c>
      <c r="C4869" t="s">
        <v>3509</v>
      </c>
      <c r="D4869" s="82" t="s">
        <v>2723</v>
      </c>
      <c r="E4869" t="s">
        <v>3510</v>
      </c>
      <c r="F4869" s="82" t="s">
        <v>2745</v>
      </c>
      <c r="G4869" t="s">
        <v>2310</v>
      </c>
      <c r="H4869" s="82" t="s">
        <v>2746</v>
      </c>
      <c r="I4869" t="s">
        <v>59</v>
      </c>
      <c r="J4869" s="82" t="s">
        <v>127</v>
      </c>
      <c r="K4869" t="s">
        <v>75</v>
      </c>
      <c r="L4869" t="s">
        <v>76</v>
      </c>
      <c r="M4869" s="82" t="s">
        <v>133</v>
      </c>
      <c r="N4869" t="s">
        <v>337</v>
      </c>
      <c r="O4869" s="82" t="s">
        <v>486</v>
      </c>
      <c r="P4869" s="82" t="s">
        <v>3516</v>
      </c>
      <c r="Q4869" s="82" t="s">
        <v>3517</v>
      </c>
      <c r="R4869" t="s">
        <v>131</v>
      </c>
      <c r="S4869" s="83">
        <v>1879</v>
      </c>
      <c r="T4869" s="83">
        <v>0</v>
      </c>
      <c r="U4869" s="83">
        <v>1879</v>
      </c>
      <c r="V4869" s="83">
        <v>0</v>
      </c>
      <c r="W4869" s="83">
        <v>0</v>
      </c>
      <c r="X4869" s="83">
        <v>0</v>
      </c>
      <c r="Y4869">
        <v>0</v>
      </c>
      <c r="Z4869" s="83">
        <v>187.9</v>
      </c>
      <c r="AA4869" s="83">
        <v>187.9</v>
      </c>
    </row>
    <row r="4870" spans="1:27" x14ac:dyDescent="0.25">
      <c r="A4870" s="82" t="s">
        <v>1529</v>
      </c>
      <c r="B4870" s="82" t="s">
        <v>1529</v>
      </c>
      <c r="C4870" t="s">
        <v>3509</v>
      </c>
      <c r="D4870" s="82" t="s">
        <v>2723</v>
      </c>
      <c r="E4870" t="s">
        <v>3510</v>
      </c>
      <c r="F4870" s="82" t="s">
        <v>2745</v>
      </c>
      <c r="G4870" t="s">
        <v>2310</v>
      </c>
      <c r="H4870" s="82" t="s">
        <v>2746</v>
      </c>
      <c r="I4870" t="s">
        <v>59</v>
      </c>
      <c r="J4870" s="82" t="s">
        <v>127</v>
      </c>
      <c r="K4870" t="s">
        <v>75</v>
      </c>
      <c r="L4870" t="s">
        <v>76</v>
      </c>
      <c r="M4870" s="82" t="s">
        <v>133</v>
      </c>
      <c r="N4870" t="s">
        <v>337</v>
      </c>
      <c r="O4870" s="82" t="s">
        <v>486</v>
      </c>
      <c r="P4870" s="82" t="s">
        <v>3955</v>
      </c>
      <c r="Q4870" s="82" t="s">
        <v>3956</v>
      </c>
      <c r="R4870" t="s">
        <v>131</v>
      </c>
      <c r="S4870" s="83">
        <v>0</v>
      </c>
      <c r="T4870" s="83">
        <v>678.26</v>
      </c>
      <c r="U4870" s="83">
        <v>-678.26</v>
      </c>
      <c r="V4870" s="83">
        <v>0</v>
      </c>
      <c r="W4870" s="83">
        <v>0</v>
      </c>
      <c r="X4870" s="83">
        <v>5.2244936466419922</v>
      </c>
      <c r="Y4870">
        <v>0</v>
      </c>
      <c r="Z4870" s="83">
        <v>-67.826000000000008</v>
      </c>
      <c r="AA4870" s="83">
        <v>-62.601506353358019</v>
      </c>
    </row>
    <row r="4871" spans="1:27" x14ac:dyDescent="0.25">
      <c r="A4871" s="82" t="s">
        <v>1529</v>
      </c>
      <c r="B4871" s="82" t="s">
        <v>1529</v>
      </c>
      <c r="C4871" t="s">
        <v>3509</v>
      </c>
      <c r="D4871" s="82" t="s">
        <v>2723</v>
      </c>
      <c r="E4871" t="s">
        <v>3510</v>
      </c>
      <c r="F4871" s="82" t="s">
        <v>2745</v>
      </c>
      <c r="G4871" t="s">
        <v>2310</v>
      </c>
      <c r="H4871" s="82" t="s">
        <v>2746</v>
      </c>
      <c r="I4871" t="s">
        <v>59</v>
      </c>
      <c r="J4871" s="82" t="s">
        <v>127</v>
      </c>
      <c r="K4871" t="s">
        <v>75</v>
      </c>
      <c r="L4871" t="s">
        <v>76</v>
      </c>
      <c r="M4871" s="82" t="s">
        <v>133</v>
      </c>
      <c r="N4871" t="s">
        <v>337</v>
      </c>
      <c r="O4871" s="82" t="s">
        <v>486</v>
      </c>
      <c r="P4871" s="82" t="s">
        <v>3957</v>
      </c>
      <c r="Q4871" s="82" t="s">
        <v>3958</v>
      </c>
      <c r="R4871" t="s">
        <v>131</v>
      </c>
      <c r="S4871" s="83">
        <v>0</v>
      </c>
      <c r="T4871" s="83">
        <v>3910</v>
      </c>
      <c r="U4871" s="83">
        <v>-3910</v>
      </c>
      <c r="V4871" s="83">
        <v>0</v>
      </c>
      <c r="W4871" s="83">
        <v>0</v>
      </c>
      <c r="X4871" s="83">
        <v>30.117904871834092</v>
      </c>
      <c r="Y4871">
        <v>0</v>
      </c>
      <c r="Z4871" s="83">
        <v>-391</v>
      </c>
      <c r="AA4871" s="83">
        <v>-360.88209512816593</v>
      </c>
    </row>
    <row r="4872" spans="1:27" x14ac:dyDescent="0.25">
      <c r="A4872" s="82" t="s">
        <v>1529</v>
      </c>
      <c r="B4872" s="82" t="s">
        <v>1529</v>
      </c>
      <c r="C4872" t="s">
        <v>3509</v>
      </c>
      <c r="D4872" s="82" t="s">
        <v>2723</v>
      </c>
      <c r="E4872" t="s">
        <v>3510</v>
      </c>
      <c r="F4872" s="82" t="s">
        <v>2745</v>
      </c>
      <c r="G4872" t="s">
        <v>2310</v>
      </c>
      <c r="H4872" s="82" t="s">
        <v>2746</v>
      </c>
      <c r="I4872" t="s">
        <v>59</v>
      </c>
      <c r="J4872" s="82" t="s">
        <v>127</v>
      </c>
      <c r="K4872" t="s">
        <v>75</v>
      </c>
      <c r="L4872" t="s">
        <v>76</v>
      </c>
      <c r="M4872" s="82" t="s">
        <v>133</v>
      </c>
      <c r="N4872" t="s">
        <v>149</v>
      </c>
      <c r="O4872" s="82" t="s">
        <v>150</v>
      </c>
      <c r="P4872" s="82" t="s">
        <v>376</v>
      </c>
      <c r="Q4872" s="82" t="s">
        <v>377</v>
      </c>
      <c r="R4872" t="s">
        <v>131</v>
      </c>
      <c r="S4872" s="83">
        <v>373.5</v>
      </c>
      <c r="T4872" s="83">
        <v>1399.7</v>
      </c>
      <c r="U4872" s="83">
        <v>-1026.2</v>
      </c>
      <c r="V4872" s="83">
        <v>0</v>
      </c>
      <c r="W4872" s="83">
        <v>0</v>
      </c>
      <c r="X4872" s="83">
        <v>10.781593720999023</v>
      </c>
      <c r="Y4872">
        <v>0</v>
      </c>
      <c r="Z4872" s="83">
        <v>-102.62</v>
      </c>
      <c r="AA4872" s="83">
        <v>-91.838406279000964</v>
      </c>
    </row>
    <row r="4873" spans="1:27" x14ac:dyDescent="0.25">
      <c r="A4873" s="82" t="s">
        <v>1529</v>
      </c>
      <c r="B4873" s="82" t="s">
        <v>1529</v>
      </c>
      <c r="C4873" t="s">
        <v>3509</v>
      </c>
      <c r="D4873" s="82" t="s">
        <v>2723</v>
      </c>
      <c r="E4873" t="s">
        <v>3510</v>
      </c>
      <c r="F4873" s="82" t="s">
        <v>2745</v>
      </c>
      <c r="G4873" t="s">
        <v>2310</v>
      </c>
      <c r="H4873" s="82" t="s">
        <v>2746</v>
      </c>
      <c r="I4873" t="s">
        <v>59</v>
      </c>
      <c r="J4873" s="82" t="s">
        <v>127</v>
      </c>
      <c r="K4873" t="s">
        <v>75</v>
      </c>
      <c r="L4873" t="s">
        <v>76</v>
      </c>
      <c r="M4873" s="82" t="s">
        <v>133</v>
      </c>
      <c r="N4873" t="s">
        <v>149</v>
      </c>
      <c r="O4873" s="82" t="s">
        <v>150</v>
      </c>
      <c r="P4873" s="82" t="s">
        <v>307</v>
      </c>
      <c r="Q4873" s="82" t="s">
        <v>308</v>
      </c>
      <c r="R4873" t="s">
        <v>131</v>
      </c>
      <c r="S4873" s="83">
        <v>119.6</v>
      </c>
      <c r="T4873" s="83">
        <v>26.46</v>
      </c>
      <c r="U4873" s="83">
        <v>93.14</v>
      </c>
      <c r="V4873" s="83">
        <v>0</v>
      </c>
      <c r="W4873" s="83">
        <v>0</v>
      </c>
      <c r="X4873" s="83">
        <v>0.20381579614034015</v>
      </c>
      <c r="Y4873">
        <v>0</v>
      </c>
      <c r="Z4873" s="83">
        <v>9.3140000000000001</v>
      </c>
      <c r="AA4873" s="83">
        <v>9.51781579614034</v>
      </c>
    </row>
    <row r="4874" spans="1:27" x14ac:dyDescent="0.25">
      <c r="A4874" s="82" t="s">
        <v>1529</v>
      </c>
      <c r="B4874" s="82" t="s">
        <v>1529</v>
      </c>
      <c r="C4874" t="s">
        <v>3509</v>
      </c>
      <c r="D4874" s="82" t="s">
        <v>2723</v>
      </c>
      <c r="E4874" t="s">
        <v>3510</v>
      </c>
      <c r="F4874" s="82" t="s">
        <v>2745</v>
      </c>
      <c r="G4874" t="s">
        <v>2310</v>
      </c>
      <c r="H4874" s="82" t="s">
        <v>2746</v>
      </c>
      <c r="I4874" t="s">
        <v>59</v>
      </c>
      <c r="J4874" s="82" t="s">
        <v>127</v>
      </c>
      <c r="K4874" t="s">
        <v>75</v>
      </c>
      <c r="L4874" t="s">
        <v>76</v>
      </c>
      <c r="M4874" s="82" t="s">
        <v>133</v>
      </c>
      <c r="N4874" t="s">
        <v>149</v>
      </c>
      <c r="O4874" s="82" t="s">
        <v>150</v>
      </c>
      <c r="P4874" s="82" t="s">
        <v>3148</v>
      </c>
      <c r="Q4874" s="82" t="s">
        <v>3149</v>
      </c>
      <c r="R4874" t="s">
        <v>131</v>
      </c>
      <c r="S4874" s="83">
        <v>249.9</v>
      </c>
      <c r="T4874" s="83">
        <v>0</v>
      </c>
      <c r="U4874" s="83">
        <v>249.9</v>
      </c>
      <c r="V4874" s="83">
        <v>0</v>
      </c>
      <c r="W4874" s="83">
        <v>0</v>
      </c>
      <c r="X4874" s="83">
        <v>0</v>
      </c>
      <c r="Y4874">
        <v>0</v>
      </c>
      <c r="Z4874" s="83">
        <v>24.990000000000002</v>
      </c>
      <c r="AA4874" s="83">
        <v>24.990000000000002</v>
      </c>
    </row>
    <row r="4875" spans="1:27" x14ac:dyDescent="0.25">
      <c r="A4875" s="82" t="s">
        <v>1529</v>
      </c>
      <c r="B4875" s="82" t="s">
        <v>1529</v>
      </c>
      <c r="C4875" t="s">
        <v>3509</v>
      </c>
      <c r="D4875" s="82" t="s">
        <v>2723</v>
      </c>
      <c r="E4875" t="s">
        <v>3510</v>
      </c>
      <c r="F4875" s="82" t="s">
        <v>2745</v>
      </c>
      <c r="G4875" t="s">
        <v>2310</v>
      </c>
      <c r="H4875" s="82" t="s">
        <v>2746</v>
      </c>
      <c r="I4875" t="s">
        <v>59</v>
      </c>
      <c r="J4875" s="82" t="s">
        <v>127</v>
      </c>
      <c r="K4875" t="s">
        <v>75</v>
      </c>
      <c r="L4875" t="s">
        <v>76</v>
      </c>
      <c r="M4875" s="82" t="s">
        <v>153</v>
      </c>
      <c r="N4875" t="s">
        <v>1486</v>
      </c>
      <c r="O4875" s="82" t="s">
        <v>2190</v>
      </c>
      <c r="P4875" s="82" t="s">
        <v>2206</v>
      </c>
      <c r="Q4875" s="82" t="s">
        <v>2207</v>
      </c>
      <c r="R4875" t="s">
        <v>131</v>
      </c>
      <c r="S4875" s="83">
        <v>23722.5</v>
      </c>
      <c r="T4875" s="83">
        <v>14124.1</v>
      </c>
      <c r="U4875" s="83">
        <v>9598.4</v>
      </c>
      <c r="V4875" s="83">
        <v>0</v>
      </c>
      <c r="W4875" s="83">
        <v>0</v>
      </c>
      <c r="X4875" s="83">
        <v>108.79496168804909</v>
      </c>
      <c r="Y4875">
        <v>0</v>
      </c>
      <c r="Z4875" s="83">
        <v>959.83999999999992</v>
      </c>
      <c r="AA4875" s="83">
        <v>1068.6349616880491</v>
      </c>
    </row>
    <row r="4876" spans="1:27" x14ac:dyDescent="0.25">
      <c r="A4876" s="82" t="s">
        <v>1529</v>
      </c>
      <c r="B4876" s="82" t="s">
        <v>1529</v>
      </c>
      <c r="C4876" t="s">
        <v>3509</v>
      </c>
      <c r="D4876" s="82" t="s">
        <v>2723</v>
      </c>
      <c r="E4876" t="s">
        <v>3510</v>
      </c>
      <c r="F4876" s="82" t="s">
        <v>2745</v>
      </c>
      <c r="G4876" t="s">
        <v>2310</v>
      </c>
      <c r="H4876" s="82" t="s">
        <v>2746</v>
      </c>
      <c r="I4876" t="s">
        <v>59</v>
      </c>
      <c r="J4876" s="82" t="s">
        <v>127</v>
      </c>
      <c r="K4876" t="s">
        <v>75</v>
      </c>
      <c r="L4876" t="s">
        <v>76</v>
      </c>
      <c r="M4876" s="82" t="s">
        <v>153</v>
      </c>
      <c r="N4876" t="s">
        <v>1486</v>
      </c>
      <c r="O4876" s="82" t="s">
        <v>2190</v>
      </c>
      <c r="P4876" s="82" t="s">
        <v>2204</v>
      </c>
      <c r="Q4876" s="82" t="s">
        <v>2205</v>
      </c>
      <c r="R4876" t="s">
        <v>131</v>
      </c>
      <c r="S4876" s="83">
        <v>28272.5</v>
      </c>
      <c r="T4876" s="83">
        <v>24016.1</v>
      </c>
      <c r="U4876" s="83">
        <v>4256.4000000000015</v>
      </c>
      <c r="V4876" s="83">
        <v>0</v>
      </c>
      <c r="W4876" s="83">
        <v>0</v>
      </c>
      <c r="X4876" s="83">
        <v>184.99095017709837</v>
      </c>
      <c r="Y4876">
        <v>0</v>
      </c>
      <c r="Z4876" s="83">
        <v>425.63999999999987</v>
      </c>
      <c r="AA4876" s="83">
        <v>610.63095017709838</v>
      </c>
    </row>
    <row r="4877" spans="1:27" x14ac:dyDescent="0.25">
      <c r="A4877" s="82" t="s">
        <v>1529</v>
      </c>
      <c r="B4877" s="82" t="s">
        <v>1529</v>
      </c>
      <c r="C4877" t="s">
        <v>3509</v>
      </c>
      <c r="D4877" s="82" t="s">
        <v>2723</v>
      </c>
      <c r="E4877" t="s">
        <v>3510</v>
      </c>
      <c r="F4877" s="82" t="s">
        <v>2745</v>
      </c>
      <c r="G4877" t="s">
        <v>2310</v>
      </c>
      <c r="H4877" s="82" t="s">
        <v>2746</v>
      </c>
      <c r="I4877" t="s">
        <v>59</v>
      </c>
      <c r="J4877" s="82" t="s">
        <v>127</v>
      </c>
      <c r="K4877" t="s">
        <v>75</v>
      </c>
      <c r="L4877" t="s">
        <v>76</v>
      </c>
      <c r="M4877" s="82" t="s">
        <v>153</v>
      </c>
      <c r="N4877" t="s">
        <v>1486</v>
      </c>
      <c r="O4877" s="82" t="s">
        <v>2190</v>
      </c>
      <c r="P4877" s="82" t="s">
        <v>2191</v>
      </c>
      <c r="Q4877" s="82" t="s">
        <v>2192</v>
      </c>
      <c r="R4877" t="s">
        <v>131</v>
      </c>
      <c r="S4877" s="83">
        <v>821.05</v>
      </c>
      <c r="T4877" s="83">
        <v>872.33</v>
      </c>
      <c r="U4877" s="83">
        <v>-51.280000000000086</v>
      </c>
      <c r="V4877" s="83">
        <v>0</v>
      </c>
      <c r="W4877" s="83">
        <v>0</v>
      </c>
      <c r="X4877" s="83">
        <v>6.7193739020069145</v>
      </c>
      <c r="Y4877">
        <v>0</v>
      </c>
      <c r="Z4877" s="83">
        <v>-5.1280000000000072</v>
      </c>
      <c r="AA4877" s="83">
        <v>1.5913739020069002</v>
      </c>
    </row>
    <row r="4878" spans="1:27" x14ac:dyDescent="0.25">
      <c r="A4878" s="82" t="s">
        <v>1529</v>
      </c>
      <c r="B4878" s="82" t="s">
        <v>1529</v>
      </c>
      <c r="C4878" t="s">
        <v>3509</v>
      </c>
      <c r="D4878" s="82" t="s">
        <v>2723</v>
      </c>
      <c r="E4878" t="s">
        <v>3510</v>
      </c>
      <c r="F4878" s="82" t="s">
        <v>2745</v>
      </c>
      <c r="G4878" t="s">
        <v>2310</v>
      </c>
      <c r="H4878" s="82" t="s">
        <v>2746</v>
      </c>
      <c r="I4878" t="s">
        <v>59</v>
      </c>
      <c r="J4878" s="82" t="s">
        <v>127</v>
      </c>
      <c r="K4878" t="s">
        <v>75</v>
      </c>
      <c r="L4878" t="s">
        <v>76</v>
      </c>
      <c r="M4878" s="82" t="s">
        <v>153</v>
      </c>
      <c r="N4878" t="s">
        <v>1486</v>
      </c>
      <c r="O4878" s="82" t="s">
        <v>2190</v>
      </c>
      <c r="P4878" s="82" t="s">
        <v>2208</v>
      </c>
      <c r="Q4878" s="82" t="s">
        <v>2209</v>
      </c>
      <c r="R4878" t="s">
        <v>131</v>
      </c>
      <c r="S4878" s="83">
        <v>14515</v>
      </c>
      <c r="T4878" s="83">
        <v>15797</v>
      </c>
      <c r="U4878" s="83">
        <v>-1282</v>
      </c>
      <c r="V4878" s="83">
        <v>0</v>
      </c>
      <c r="W4878" s="83">
        <v>0</v>
      </c>
      <c r="X4878" s="83">
        <v>121.68095735559159</v>
      </c>
      <c r="Y4878">
        <v>0</v>
      </c>
      <c r="Z4878" s="83">
        <v>-128.20000000000005</v>
      </c>
      <c r="AA4878" s="83">
        <v>-6.5190426444085006</v>
      </c>
    </row>
    <row r="4879" spans="1:27" x14ac:dyDescent="0.25">
      <c r="A4879" s="82" t="s">
        <v>1529</v>
      </c>
      <c r="B4879" s="82" t="s">
        <v>1529</v>
      </c>
      <c r="C4879" t="s">
        <v>3509</v>
      </c>
      <c r="D4879" s="82" t="s">
        <v>2723</v>
      </c>
      <c r="E4879" t="s">
        <v>3510</v>
      </c>
      <c r="F4879" s="82" t="s">
        <v>2745</v>
      </c>
      <c r="G4879" t="s">
        <v>2310</v>
      </c>
      <c r="H4879" s="82" t="s">
        <v>2746</v>
      </c>
      <c r="I4879" t="s">
        <v>59</v>
      </c>
      <c r="J4879" s="82" t="s">
        <v>127</v>
      </c>
      <c r="K4879" t="s">
        <v>75</v>
      </c>
      <c r="L4879" t="s">
        <v>76</v>
      </c>
      <c r="M4879" s="82" t="s">
        <v>153</v>
      </c>
      <c r="N4879" t="s">
        <v>1486</v>
      </c>
      <c r="O4879" s="82" t="s">
        <v>2190</v>
      </c>
      <c r="P4879" s="82" t="s">
        <v>2210</v>
      </c>
      <c r="Q4879" s="82" t="s">
        <v>2211</v>
      </c>
      <c r="R4879" t="s">
        <v>131</v>
      </c>
      <c r="S4879" s="83">
        <v>3463.24</v>
      </c>
      <c r="T4879" s="83">
        <v>4251.08</v>
      </c>
      <c r="U4879" s="83">
        <v>-787.83999999999992</v>
      </c>
      <c r="V4879" s="83">
        <v>0</v>
      </c>
      <c r="W4879" s="83">
        <v>0</v>
      </c>
      <c r="X4879" s="83">
        <v>32.745172133646157</v>
      </c>
      <c r="Y4879">
        <v>0</v>
      </c>
      <c r="Z4879" s="83">
        <v>-78.783999999999992</v>
      </c>
      <c r="AA4879" s="83">
        <v>-46.038827866353813</v>
      </c>
    </row>
    <row r="4880" spans="1:27" x14ac:dyDescent="0.25">
      <c r="A4880" s="82" t="s">
        <v>1529</v>
      </c>
      <c r="B4880" s="82" t="s">
        <v>1529</v>
      </c>
      <c r="C4880" t="s">
        <v>3509</v>
      </c>
      <c r="D4880" s="82" t="s">
        <v>2723</v>
      </c>
      <c r="E4880" t="s">
        <v>3510</v>
      </c>
      <c r="F4880" s="82" t="s">
        <v>2745</v>
      </c>
      <c r="G4880" t="s">
        <v>2310</v>
      </c>
      <c r="H4880" s="82" t="s">
        <v>2746</v>
      </c>
      <c r="I4880" t="s">
        <v>59</v>
      </c>
      <c r="J4880" s="82" t="s">
        <v>127</v>
      </c>
      <c r="K4880" t="s">
        <v>75</v>
      </c>
      <c r="L4880" t="s">
        <v>76</v>
      </c>
      <c r="M4880" s="82" t="s">
        <v>153</v>
      </c>
      <c r="N4880" t="s">
        <v>1486</v>
      </c>
      <c r="O4880" s="82" t="s">
        <v>3518</v>
      </c>
      <c r="P4880" s="82" t="s">
        <v>3519</v>
      </c>
      <c r="Q4880" s="82" t="s">
        <v>3520</v>
      </c>
      <c r="R4880" t="s">
        <v>131</v>
      </c>
      <c r="S4880" s="83">
        <v>3119.48</v>
      </c>
      <c r="T4880" s="83">
        <v>2471.16</v>
      </c>
      <c r="U4880" s="83">
        <v>648.32000000000016</v>
      </c>
      <c r="V4880" s="83">
        <v>0</v>
      </c>
      <c r="W4880" s="83">
        <v>0</v>
      </c>
      <c r="X4880" s="83">
        <v>19.034823990557936</v>
      </c>
      <c r="Y4880">
        <v>0</v>
      </c>
      <c r="Z4880" s="83">
        <v>64.832000000000022</v>
      </c>
      <c r="AA4880" s="83">
        <v>83.866823990557947</v>
      </c>
    </row>
    <row r="4881" spans="1:27" x14ac:dyDescent="0.25">
      <c r="A4881" s="82" t="s">
        <v>1529</v>
      </c>
      <c r="B4881" s="82" t="s">
        <v>1529</v>
      </c>
      <c r="C4881" t="s">
        <v>3509</v>
      </c>
      <c r="D4881" s="82" t="s">
        <v>2723</v>
      </c>
      <c r="E4881" t="s">
        <v>3510</v>
      </c>
      <c r="F4881" s="82" t="s">
        <v>2745</v>
      </c>
      <c r="G4881" t="s">
        <v>2310</v>
      </c>
      <c r="H4881" s="82" t="s">
        <v>2746</v>
      </c>
      <c r="I4881" t="s">
        <v>59</v>
      </c>
      <c r="J4881" s="82" t="s">
        <v>127</v>
      </c>
      <c r="K4881" t="s">
        <v>75</v>
      </c>
      <c r="L4881" t="s">
        <v>76</v>
      </c>
      <c r="M4881" s="82" t="s">
        <v>153</v>
      </c>
      <c r="N4881" t="s">
        <v>1486</v>
      </c>
      <c r="O4881" s="82" t="s">
        <v>2201</v>
      </c>
      <c r="P4881" s="82" t="s">
        <v>3521</v>
      </c>
      <c r="Q4881" s="82" t="s">
        <v>3522</v>
      </c>
      <c r="R4881" t="s">
        <v>131</v>
      </c>
      <c r="S4881" s="83">
        <v>36708</v>
      </c>
      <c r="T4881" s="83">
        <v>31188</v>
      </c>
      <c r="U4881" s="83">
        <v>5520</v>
      </c>
      <c r="V4881" s="83">
        <v>0</v>
      </c>
      <c r="W4881" s="83">
        <v>0</v>
      </c>
      <c r="X4881" s="83">
        <v>240.2345823894531</v>
      </c>
      <c r="Y4881">
        <v>0</v>
      </c>
      <c r="Z4881" s="83">
        <v>552.00000000000023</v>
      </c>
      <c r="AA4881" s="83">
        <v>792.23458238945318</v>
      </c>
    </row>
    <row r="4882" spans="1:27" x14ac:dyDescent="0.25">
      <c r="A4882" s="82" t="s">
        <v>1529</v>
      </c>
      <c r="B4882" s="82" t="s">
        <v>1529</v>
      </c>
      <c r="C4882" t="s">
        <v>3509</v>
      </c>
      <c r="D4882" s="82" t="s">
        <v>2723</v>
      </c>
      <c r="E4882" t="s">
        <v>3510</v>
      </c>
      <c r="F4882" s="82" t="s">
        <v>2745</v>
      </c>
      <c r="G4882" t="s">
        <v>2310</v>
      </c>
      <c r="H4882" s="82" t="s">
        <v>2746</v>
      </c>
      <c r="I4882" t="s">
        <v>59</v>
      </c>
      <c r="J4882" s="82" t="s">
        <v>127</v>
      </c>
      <c r="K4882" t="s">
        <v>75</v>
      </c>
      <c r="L4882" t="s">
        <v>76</v>
      </c>
      <c r="M4882" s="82" t="s">
        <v>153</v>
      </c>
      <c r="N4882" t="s">
        <v>1486</v>
      </c>
      <c r="O4882" s="82" t="s">
        <v>2201</v>
      </c>
      <c r="P4882" s="82" t="s">
        <v>2202</v>
      </c>
      <c r="Q4882" s="82" t="s">
        <v>2203</v>
      </c>
      <c r="R4882" t="s">
        <v>131</v>
      </c>
      <c r="S4882" s="83">
        <v>186300</v>
      </c>
      <c r="T4882" s="83">
        <v>194040</v>
      </c>
      <c r="U4882" s="83">
        <v>-7740</v>
      </c>
      <c r="V4882" s="83">
        <v>0</v>
      </c>
      <c r="W4882" s="83">
        <v>0</v>
      </c>
      <c r="X4882" s="83">
        <v>1494.6491716958278</v>
      </c>
      <c r="Y4882">
        <v>0</v>
      </c>
      <c r="Z4882" s="83">
        <v>-774</v>
      </c>
      <c r="AA4882" s="83">
        <v>720.64917169582623</v>
      </c>
    </row>
    <row r="4883" spans="1:27" x14ac:dyDescent="0.25">
      <c r="A4883" s="82" t="s">
        <v>1529</v>
      </c>
      <c r="B4883" s="82" t="s">
        <v>1529</v>
      </c>
      <c r="C4883" t="s">
        <v>3509</v>
      </c>
      <c r="D4883" s="82" t="s">
        <v>2723</v>
      </c>
      <c r="E4883" t="s">
        <v>3510</v>
      </c>
      <c r="F4883" s="82" t="s">
        <v>2745</v>
      </c>
      <c r="G4883" t="s">
        <v>2310</v>
      </c>
      <c r="H4883" s="82" t="s">
        <v>2746</v>
      </c>
      <c r="I4883" t="s">
        <v>59</v>
      </c>
      <c r="J4883" s="82" t="s">
        <v>127</v>
      </c>
      <c r="K4883" t="s">
        <v>75</v>
      </c>
      <c r="L4883" t="s">
        <v>76</v>
      </c>
      <c r="M4883" s="82" t="s">
        <v>153</v>
      </c>
      <c r="N4883" t="s">
        <v>1486</v>
      </c>
      <c r="O4883" s="82" t="s">
        <v>2201</v>
      </c>
      <c r="P4883" s="82" t="s">
        <v>4131</v>
      </c>
      <c r="Q4883" s="82" t="s">
        <v>4132</v>
      </c>
      <c r="R4883" t="s">
        <v>131</v>
      </c>
      <c r="S4883" s="83">
        <v>2681.6400000000003</v>
      </c>
      <c r="T4883" s="83">
        <v>0</v>
      </c>
      <c r="U4883" s="83">
        <v>2681.6400000000003</v>
      </c>
      <c r="V4883" s="83">
        <v>0</v>
      </c>
      <c r="W4883" s="83">
        <v>0</v>
      </c>
      <c r="X4883" s="83">
        <v>0</v>
      </c>
      <c r="Y4883">
        <v>0</v>
      </c>
      <c r="Z4883" s="83">
        <v>268.16400000000004</v>
      </c>
      <c r="AA4883" s="83">
        <v>268.16400000000004</v>
      </c>
    </row>
    <row r="4884" spans="1:27" x14ac:dyDescent="0.25">
      <c r="A4884" s="82" t="s">
        <v>1529</v>
      </c>
      <c r="B4884" s="82" t="s">
        <v>1529</v>
      </c>
      <c r="C4884" t="s">
        <v>3509</v>
      </c>
      <c r="D4884" s="82" t="s">
        <v>2723</v>
      </c>
      <c r="E4884" t="s">
        <v>3510</v>
      </c>
      <c r="F4884" s="82" t="s">
        <v>2745</v>
      </c>
      <c r="G4884" t="s">
        <v>2310</v>
      </c>
      <c r="H4884" s="82" t="s">
        <v>2746</v>
      </c>
      <c r="I4884" t="s">
        <v>59</v>
      </c>
      <c r="J4884" s="82" t="s">
        <v>127</v>
      </c>
      <c r="K4884" t="s">
        <v>75</v>
      </c>
      <c r="L4884" t="s">
        <v>76</v>
      </c>
      <c r="M4884" s="82" t="s">
        <v>153</v>
      </c>
      <c r="N4884" t="s">
        <v>1486</v>
      </c>
      <c r="O4884" s="82" t="s">
        <v>3523</v>
      </c>
      <c r="P4884" s="82" t="s">
        <v>3524</v>
      </c>
      <c r="Q4884" s="82" t="s">
        <v>3525</v>
      </c>
      <c r="R4884" t="s">
        <v>131</v>
      </c>
      <c r="S4884" s="83">
        <v>2121.8000000000002</v>
      </c>
      <c r="T4884" s="83">
        <v>2121.8000000000002</v>
      </c>
      <c r="U4884" s="83">
        <v>0</v>
      </c>
      <c r="V4884" s="83">
        <v>0</v>
      </c>
      <c r="W4884" s="83">
        <v>0</v>
      </c>
      <c r="X4884" s="83">
        <v>16.343777636076108</v>
      </c>
      <c r="Y4884">
        <v>0</v>
      </c>
      <c r="Z4884" s="83">
        <v>0</v>
      </c>
      <c r="AA4884" s="83">
        <v>16.343777636076112</v>
      </c>
    </row>
    <row r="4885" spans="1:27" x14ac:dyDescent="0.25">
      <c r="A4885" s="82" t="s">
        <v>1529</v>
      </c>
      <c r="B4885" s="82" t="s">
        <v>1529</v>
      </c>
      <c r="C4885" t="s">
        <v>3509</v>
      </c>
      <c r="D4885" s="82" t="s">
        <v>2723</v>
      </c>
      <c r="E4885" t="s">
        <v>3510</v>
      </c>
      <c r="F4885" s="82" t="s">
        <v>2745</v>
      </c>
      <c r="G4885" t="s">
        <v>2310</v>
      </c>
      <c r="H4885" s="82" t="s">
        <v>2746</v>
      </c>
      <c r="I4885" t="s">
        <v>59</v>
      </c>
      <c r="J4885" s="82" t="s">
        <v>127</v>
      </c>
      <c r="K4885" t="s">
        <v>75</v>
      </c>
      <c r="L4885" t="s">
        <v>76</v>
      </c>
      <c r="M4885" s="82" t="s">
        <v>153</v>
      </c>
      <c r="N4885" t="s">
        <v>1486</v>
      </c>
      <c r="O4885" s="82" t="s">
        <v>3523</v>
      </c>
      <c r="P4885" s="82" t="s">
        <v>3526</v>
      </c>
      <c r="Q4885" s="82" t="s">
        <v>3527</v>
      </c>
      <c r="R4885" t="s">
        <v>131</v>
      </c>
      <c r="S4885" s="83">
        <v>22290.06</v>
      </c>
      <c r="T4885" s="83">
        <v>19786.3</v>
      </c>
      <c r="U4885" s="83">
        <v>2503.7600000000011</v>
      </c>
      <c r="V4885" s="83">
        <v>0</v>
      </c>
      <c r="W4885" s="83">
        <v>0</v>
      </c>
      <c r="X4885" s="83">
        <v>152.40969339272911</v>
      </c>
      <c r="Y4885">
        <v>0</v>
      </c>
      <c r="Z4885" s="83">
        <v>250.37600000000009</v>
      </c>
      <c r="AA4885" s="83">
        <v>402.78569339272929</v>
      </c>
    </row>
    <row r="4886" spans="1:27" x14ac:dyDescent="0.25">
      <c r="A4886" s="82" t="s">
        <v>1529</v>
      </c>
      <c r="B4886" s="82" t="s">
        <v>1529</v>
      </c>
      <c r="C4886" t="s">
        <v>3509</v>
      </c>
      <c r="D4886" s="82" t="s">
        <v>2723</v>
      </c>
      <c r="E4886" t="s">
        <v>3510</v>
      </c>
      <c r="F4886" s="82" t="s">
        <v>2745</v>
      </c>
      <c r="G4886" t="s">
        <v>2310</v>
      </c>
      <c r="H4886" s="82" t="s">
        <v>2746</v>
      </c>
      <c r="I4886" t="s">
        <v>59</v>
      </c>
      <c r="J4886" s="82" t="s">
        <v>127</v>
      </c>
      <c r="K4886" t="s">
        <v>75</v>
      </c>
      <c r="L4886" t="s">
        <v>76</v>
      </c>
      <c r="M4886" s="82" t="s">
        <v>153</v>
      </c>
      <c r="N4886" t="s">
        <v>1486</v>
      </c>
      <c r="O4886" s="82" t="s">
        <v>3523</v>
      </c>
      <c r="P4886" s="82" t="s">
        <v>3528</v>
      </c>
      <c r="Q4886" s="82" t="s">
        <v>3529</v>
      </c>
      <c r="R4886" t="s">
        <v>131</v>
      </c>
      <c r="S4886" s="83">
        <v>2268.42</v>
      </c>
      <c r="T4886" s="83">
        <v>9585.0999999999985</v>
      </c>
      <c r="U4886" s="83">
        <v>-7316.6799999999985</v>
      </c>
      <c r="V4886" s="83">
        <v>0</v>
      </c>
      <c r="W4886" s="83">
        <v>0</v>
      </c>
      <c r="X4886" s="83">
        <v>73.832002554224275</v>
      </c>
      <c r="Y4886">
        <v>0</v>
      </c>
      <c r="Z4886" s="83">
        <v>-731.66799999999989</v>
      </c>
      <c r="AA4886" s="83">
        <v>-657.83599744577566</v>
      </c>
    </row>
    <row r="4887" spans="1:27" x14ac:dyDescent="0.25">
      <c r="A4887" s="82" t="s">
        <v>1529</v>
      </c>
      <c r="B4887" s="82" t="s">
        <v>1529</v>
      </c>
      <c r="C4887" t="s">
        <v>3509</v>
      </c>
      <c r="D4887" s="82" t="s">
        <v>2723</v>
      </c>
      <c r="E4887" t="s">
        <v>3510</v>
      </c>
      <c r="F4887" s="82" t="s">
        <v>2745</v>
      </c>
      <c r="G4887" t="s">
        <v>2310</v>
      </c>
      <c r="H4887" s="82" t="s">
        <v>2746</v>
      </c>
      <c r="I4887" t="s">
        <v>59</v>
      </c>
      <c r="J4887" s="82" t="s">
        <v>127</v>
      </c>
      <c r="K4887" t="s">
        <v>75</v>
      </c>
      <c r="L4887" t="s">
        <v>76</v>
      </c>
      <c r="M4887" s="82" t="s">
        <v>153</v>
      </c>
      <c r="N4887" t="s">
        <v>1486</v>
      </c>
      <c r="O4887" s="82" t="s">
        <v>1486</v>
      </c>
      <c r="P4887" s="82" t="s">
        <v>2212</v>
      </c>
      <c r="Q4887" s="82" t="s">
        <v>2213</v>
      </c>
      <c r="R4887" t="s">
        <v>131</v>
      </c>
      <c r="S4887" s="83">
        <v>7587.5</v>
      </c>
      <c r="T4887" s="83">
        <v>3349.5999999999995</v>
      </c>
      <c r="U4887" s="83">
        <v>4237.9000000000005</v>
      </c>
      <c r="V4887" s="83">
        <v>0</v>
      </c>
      <c r="W4887" s="83">
        <v>0</v>
      </c>
      <c r="X4887" s="83">
        <v>25.801261933170196</v>
      </c>
      <c r="Y4887">
        <v>0</v>
      </c>
      <c r="Z4887" s="83">
        <v>423.79</v>
      </c>
      <c r="AA4887" s="83">
        <v>449.59126193317024</v>
      </c>
    </row>
    <row r="4888" spans="1:27" x14ac:dyDescent="0.25">
      <c r="A4888" s="82" t="s">
        <v>1529</v>
      </c>
      <c r="B4888" s="82" t="s">
        <v>1529</v>
      </c>
      <c r="C4888" t="s">
        <v>3509</v>
      </c>
      <c r="D4888" s="82" t="s">
        <v>2723</v>
      </c>
      <c r="E4888" t="s">
        <v>3510</v>
      </c>
      <c r="F4888" s="82" t="s">
        <v>2745</v>
      </c>
      <c r="G4888" t="s">
        <v>2310</v>
      </c>
      <c r="H4888" s="82" t="s">
        <v>2746</v>
      </c>
      <c r="I4888" t="s">
        <v>59</v>
      </c>
      <c r="J4888" s="82" t="s">
        <v>127</v>
      </c>
      <c r="K4888" t="s">
        <v>75</v>
      </c>
      <c r="L4888" t="s">
        <v>76</v>
      </c>
      <c r="M4888" s="82" t="s">
        <v>153</v>
      </c>
      <c r="N4888" t="s">
        <v>1486</v>
      </c>
      <c r="O4888" s="82" t="s">
        <v>1486</v>
      </c>
      <c r="P4888" s="82" t="s">
        <v>2214</v>
      </c>
      <c r="Q4888" s="82" t="s">
        <v>2215</v>
      </c>
      <c r="R4888" t="s">
        <v>131</v>
      </c>
      <c r="S4888" s="83">
        <v>3199.26</v>
      </c>
      <c r="T4888" s="83">
        <v>2466.8000000000002</v>
      </c>
      <c r="U4888" s="83">
        <v>732.45999999999981</v>
      </c>
      <c r="V4888" s="83">
        <v>0</v>
      </c>
      <c r="W4888" s="83">
        <v>0</v>
      </c>
      <c r="X4888" s="83">
        <v>19.001239830649705</v>
      </c>
      <c r="Y4888">
        <v>0</v>
      </c>
      <c r="Z4888" s="83">
        <v>73.245999999999981</v>
      </c>
      <c r="AA4888" s="83">
        <v>92.247239830649676</v>
      </c>
    </row>
    <row r="4889" spans="1:27" x14ac:dyDescent="0.25">
      <c r="A4889" s="82" t="s">
        <v>1529</v>
      </c>
      <c r="B4889" s="82" t="s">
        <v>1529</v>
      </c>
      <c r="C4889" t="s">
        <v>3509</v>
      </c>
      <c r="D4889" s="82" t="s">
        <v>2723</v>
      </c>
      <c r="E4889" t="s">
        <v>3510</v>
      </c>
      <c r="F4889" s="82" t="s">
        <v>2745</v>
      </c>
      <c r="G4889" t="s">
        <v>2310</v>
      </c>
      <c r="H4889" s="82" t="s">
        <v>2746</v>
      </c>
      <c r="I4889" t="s">
        <v>59</v>
      </c>
      <c r="J4889" s="82" t="s">
        <v>127</v>
      </c>
      <c r="K4889" t="s">
        <v>75</v>
      </c>
      <c r="L4889" t="s">
        <v>76</v>
      </c>
      <c r="M4889" s="82" t="s">
        <v>1071</v>
      </c>
      <c r="N4889" t="s">
        <v>2094</v>
      </c>
      <c r="O4889" s="82" t="s">
        <v>2095</v>
      </c>
      <c r="P4889" s="82" t="s">
        <v>2096</v>
      </c>
      <c r="Q4889" s="82" t="s">
        <v>2097</v>
      </c>
      <c r="R4889" t="s">
        <v>131</v>
      </c>
      <c r="S4889" s="83">
        <v>24977.5</v>
      </c>
      <c r="T4889" s="83">
        <v>32622.35</v>
      </c>
      <c r="U4889" s="83">
        <v>-7644.8499999999985</v>
      </c>
      <c r="V4889" s="83">
        <v>0</v>
      </c>
      <c r="W4889" s="83">
        <v>0</v>
      </c>
      <c r="X4889" s="83">
        <v>251.28307774825493</v>
      </c>
      <c r="Y4889">
        <v>0</v>
      </c>
      <c r="Z4889" s="83">
        <v>-764.48499999999967</v>
      </c>
      <c r="AA4889" s="83">
        <v>-513.20192225174469</v>
      </c>
    </row>
    <row r="4890" spans="1:27" x14ac:dyDescent="0.25">
      <c r="A4890" s="82" t="s">
        <v>1529</v>
      </c>
      <c r="B4890" s="82" t="s">
        <v>1529</v>
      </c>
      <c r="C4890" t="s">
        <v>3509</v>
      </c>
      <c r="D4890" s="82" t="s">
        <v>2723</v>
      </c>
      <c r="E4890" t="s">
        <v>3510</v>
      </c>
      <c r="F4890" s="82" t="s">
        <v>2745</v>
      </c>
      <c r="G4890" t="s">
        <v>2310</v>
      </c>
      <c r="H4890" s="82" t="s">
        <v>2746</v>
      </c>
      <c r="I4890" t="s">
        <v>59</v>
      </c>
      <c r="J4890" s="82" t="s">
        <v>127</v>
      </c>
      <c r="K4890" t="s">
        <v>75</v>
      </c>
      <c r="L4890" t="s">
        <v>76</v>
      </c>
      <c r="M4890" s="82" t="s">
        <v>648</v>
      </c>
      <c r="N4890" t="s">
        <v>649</v>
      </c>
      <c r="O4890" s="82" t="s">
        <v>653</v>
      </c>
      <c r="P4890" s="82" t="s">
        <v>2199</v>
      </c>
      <c r="Q4890" s="82" t="s">
        <v>2200</v>
      </c>
      <c r="R4890" t="s">
        <v>131</v>
      </c>
      <c r="S4890" s="83">
        <v>7350.53</v>
      </c>
      <c r="T4890" s="83">
        <v>0</v>
      </c>
      <c r="U4890" s="83">
        <v>7350.53</v>
      </c>
      <c r="V4890" s="83">
        <v>0</v>
      </c>
      <c r="W4890" s="83">
        <v>0</v>
      </c>
      <c r="X4890" s="83">
        <v>0</v>
      </c>
      <c r="Y4890">
        <v>0</v>
      </c>
      <c r="Z4890" s="83">
        <v>735.053</v>
      </c>
      <c r="AA4890" s="83">
        <v>735.053</v>
      </c>
    </row>
    <row r="4891" spans="1:27" x14ac:dyDescent="0.25">
      <c r="A4891" s="82" t="s">
        <v>1529</v>
      </c>
      <c r="B4891" s="82" t="s">
        <v>1529</v>
      </c>
      <c r="C4891" t="s">
        <v>3509</v>
      </c>
      <c r="D4891" s="82" t="s">
        <v>2723</v>
      </c>
      <c r="E4891" t="s">
        <v>3510</v>
      </c>
      <c r="F4891" s="82" t="s">
        <v>2745</v>
      </c>
      <c r="G4891" t="s">
        <v>2310</v>
      </c>
      <c r="H4891" s="82" t="s">
        <v>2746</v>
      </c>
      <c r="I4891" t="s">
        <v>59</v>
      </c>
      <c r="J4891" s="82" t="s">
        <v>127</v>
      </c>
      <c r="K4891" t="s">
        <v>75</v>
      </c>
      <c r="L4891" t="s">
        <v>76</v>
      </c>
      <c r="M4891" s="82" t="s">
        <v>648</v>
      </c>
      <c r="N4891" t="s">
        <v>649</v>
      </c>
      <c r="O4891" s="82" t="s">
        <v>653</v>
      </c>
      <c r="P4891" s="82" t="s">
        <v>654</v>
      </c>
      <c r="Q4891" s="82" t="s">
        <v>655</v>
      </c>
      <c r="R4891" t="s">
        <v>131</v>
      </c>
      <c r="S4891" s="83">
        <v>0</v>
      </c>
      <c r="T4891" s="83">
        <v>3051.04</v>
      </c>
      <c r="U4891" s="83">
        <v>-3051.04</v>
      </c>
      <c r="V4891" s="83">
        <v>0</v>
      </c>
      <c r="W4891" s="83">
        <v>0</v>
      </c>
      <c r="X4891" s="83">
        <v>23.501517258353118</v>
      </c>
      <c r="Y4891">
        <v>0</v>
      </c>
      <c r="Z4891" s="83">
        <v>-305.10399999999998</v>
      </c>
      <c r="AA4891" s="83">
        <v>-281.6024827416469</v>
      </c>
    </row>
    <row r="4892" spans="1:27" x14ac:dyDescent="0.25">
      <c r="A4892" s="82" t="s">
        <v>1529</v>
      </c>
      <c r="B4892" s="82" t="s">
        <v>1529</v>
      </c>
      <c r="C4892" t="s">
        <v>3509</v>
      </c>
      <c r="D4892" s="82" t="s">
        <v>2723</v>
      </c>
      <c r="E4892" t="s">
        <v>3510</v>
      </c>
      <c r="F4892" s="82" t="s">
        <v>2745</v>
      </c>
      <c r="G4892" t="s">
        <v>2310</v>
      </c>
      <c r="H4892" s="82" t="s">
        <v>2746</v>
      </c>
      <c r="I4892" t="s">
        <v>59</v>
      </c>
      <c r="J4892" s="82" t="s">
        <v>127</v>
      </c>
      <c r="K4892" t="s">
        <v>75</v>
      </c>
      <c r="L4892" t="s">
        <v>76</v>
      </c>
      <c r="M4892" s="82" t="s">
        <v>2100</v>
      </c>
      <c r="N4892" t="s">
        <v>2101</v>
      </c>
      <c r="O4892" s="82" t="s">
        <v>1491</v>
      </c>
      <c r="P4892" s="82" t="s">
        <v>3091</v>
      </c>
      <c r="Q4892" s="82" t="s">
        <v>3092</v>
      </c>
      <c r="R4892" t="s">
        <v>131</v>
      </c>
      <c r="S4892" s="83">
        <v>0</v>
      </c>
      <c r="T4892" s="83">
        <v>346.8</v>
      </c>
      <c r="U4892" s="83">
        <v>-346.8</v>
      </c>
      <c r="V4892" s="83">
        <v>0</v>
      </c>
      <c r="W4892" s="83">
        <v>0</v>
      </c>
      <c r="X4892" s="83">
        <v>2.6713272147191978</v>
      </c>
      <c r="Y4892">
        <v>0</v>
      </c>
      <c r="Z4892" s="83">
        <v>-34.68</v>
      </c>
      <c r="AA4892" s="83">
        <v>-32.008672785280801</v>
      </c>
    </row>
    <row r="4893" spans="1:27" x14ac:dyDescent="0.25">
      <c r="A4893" s="82" t="s">
        <v>1529</v>
      </c>
      <c r="B4893" s="82" t="s">
        <v>1529</v>
      </c>
      <c r="C4893" t="s">
        <v>3509</v>
      </c>
      <c r="D4893" s="82" t="s">
        <v>2723</v>
      </c>
      <c r="E4893" t="s">
        <v>3510</v>
      </c>
      <c r="F4893" s="82" t="s">
        <v>2745</v>
      </c>
      <c r="G4893" t="s">
        <v>2310</v>
      </c>
      <c r="H4893" s="82" t="s">
        <v>2746</v>
      </c>
      <c r="I4893" t="s">
        <v>44</v>
      </c>
      <c r="J4893" s="82" t="s">
        <v>45</v>
      </c>
      <c r="K4893" t="s">
        <v>46</v>
      </c>
      <c r="L4893" t="s">
        <v>47</v>
      </c>
      <c r="M4893" s="82" t="s">
        <v>506</v>
      </c>
      <c r="N4893" t="s">
        <v>507</v>
      </c>
      <c r="O4893" s="82" t="s">
        <v>508</v>
      </c>
      <c r="P4893" s="82" t="s">
        <v>758</v>
      </c>
      <c r="Q4893" s="82" t="s">
        <v>759</v>
      </c>
      <c r="R4893" t="s">
        <v>131</v>
      </c>
      <c r="S4893" s="83">
        <v>0</v>
      </c>
      <c r="T4893" s="83">
        <v>83</v>
      </c>
      <c r="U4893" s="83">
        <v>-83</v>
      </c>
      <c r="V4893" s="83">
        <v>0</v>
      </c>
      <c r="W4893" s="83">
        <v>0</v>
      </c>
      <c r="X4893" s="83">
        <v>0.63933148449161881</v>
      </c>
      <c r="Y4893">
        <v>0</v>
      </c>
      <c r="Z4893" s="83">
        <v>-8.3000000000000007</v>
      </c>
      <c r="AA4893" s="83">
        <v>-7.660668515508382</v>
      </c>
    </row>
    <row r="4894" spans="1:27" x14ac:dyDescent="0.25">
      <c r="A4894" s="82" t="s">
        <v>1529</v>
      </c>
      <c r="B4894" s="82" t="s">
        <v>1529</v>
      </c>
      <c r="C4894" t="s">
        <v>3509</v>
      </c>
      <c r="D4894" s="82" t="s">
        <v>2723</v>
      </c>
      <c r="E4894" t="s">
        <v>3510</v>
      </c>
      <c r="F4894" s="82" t="s">
        <v>2745</v>
      </c>
      <c r="G4894" t="s">
        <v>2310</v>
      </c>
      <c r="H4894" s="82" t="s">
        <v>2746</v>
      </c>
      <c r="I4894" t="s">
        <v>44</v>
      </c>
      <c r="J4894" s="82" t="s">
        <v>45</v>
      </c>
      <c r="K4894" t="s">
        <v>46</v>
      </c>
      <c r="L4894" t="s">
        <v>47</v>
      </c>
      <c r="M4894" s="82" t="s">
        <v>506</v>
      </c>
      <c r="N4894" t="s">
        <v>762</v>
      </c>
      <c r="O4894" s="82" t="s">
        <v>763</v>
      </c>
      <c r="P4894" s="82" t="s">
        <v>1065</v>
      </c>
      <c r="Q4894" s="82" t="s">
        <v>1066</v>
      </c>
      <c r="R4894" t="s">
        <v>131</v>
      </c>
      <c r="S4894" s="83">
        <v>0</v>
      </c>
      <c r="T4894" s="83">
        <v>200</v>
      </c>
      <c r="U4894" s="83">
        <v>-200</v>
      </c>
      <c r="V4894" s="83">
        <v>0</v>
      </c>
      <c r="W4894" s="83">
        <v>0</v>
      </c>
      <c r="X4894" s="83">
        <v>1.540557793955708</v>
      </c>
      <c r="Y4894">
        <v>0</v>
      </c>
      <c r="Z4894" s="83">
        <v>-20</v>
      </c>
      <c r="AA4894" s="83">
        <v>-18.459442206044294</v>
      </c>
    </row>
    <row r="4895" spans="1:27" x14ac:dyDescent="0.25">
      <c r="A4895" s="82" t="s">
        <v>1529</v>
      </c>
      <c r="B4895" s="82" t="s">
        <v>1529</v>
      </c>
      <c r="C4895" t="s">
        <v>3509</v>
      </c>
      <c r="D4895" s="82" t="s">
        <v>2723</v>
      </c>
      <c r="E4895" t="s">
        <v>3510</v>
      </c>
      <c r="F4895" s="82" t="s">
        <v>2745</v>
      </c>
      <c r="G4895" t="s">
        <v>2310</v>
      </c>
      <c r="H4895" s="82" t="s">
        <v>2746</v>
      </c>
      <c r="I4895" t="s">
        <v>44</v>
      </c>
      <c r="J4895" s="82" t="s">
        <v>45</v>
      </c>
      <c r="K4895" t="s">
        <v>46</v>
      </c>
      <c r="L4895" t="s">
        <v>47</v>
      </c>
      <c r="M4895" s="82" t="s">
        <v>506</v>
      </c>
      <c r="N4895" t="s">
        <v>762</v>
      </c>
      <c r="O4895" s="82" t="s">
        <v>763</v>
      </c>
      <c r="P4895" s="82" t="s">
        <v>1067</v>
      </c>
      <c r="Q4895" s="82" t="s">
        <v>1068</v>
      </c>
      <c r="R4895" t="s">
        <v>131</v>
      </c>
      <c r="S4895" s="83">
        <v>36</v>
      </c>
      <c r="T4895" s="83">
        <v>0</v>
      </c>
      <c r="U4895" s="83">
        <v>36</v>
      </c>
      <c r="V4895" s="83">
        <v>0</v>
      </c>
      <c r="W4895" s="83">
        <v>0</v>
      </c>
      <c r="X4895" s="83">
        <v>0</v>
      </c>
      <c r="Y4895">
        <v>0</v>
      </c>
      <c r="Z4895" s="83">
        <v>3.6</v>
      </c>
      <c r="AA4895" s="83">
        <v>3.6</v>
      </c>
    </row>
    <row r="4896" spans="1:27" x14ac:dyDescent="0.25">
      <c r="A4896" s="82" t="s">
        <v>1529</v>
      </c>
      <c r="B4896" s="82" t="s">
        <v>1529</v>
      </c>
      <c r="C4896" t="s">
        <v>3509</v>
      </c>
      <c r="D4896" s="82" t="s">
        <v>2723</v>
      </c>
      <c r="E4896" t="s">
        <v>3510</v>
      </c>
      <c r="F4896" s="82" t="s">
        <v>2745</v>
      </c>
      <c r="G4896" t="s">
        <v>2310</v>
      </c>
      <c r="H4896" s="82" t="s">
        <v>2746</v>
      </c>
      <c r="I4896" t="s">
        <v>44</v>
      </c>
      <c r="J4896" s="82" t="s">
        <v>45</v>
      </c>
      <c r="K4896" t="s">
        <v>46</v>
      </c>
      <c r="L4896" t="s">
        <v>47</v>
      </c>
      <c r="M4896" s="82" t="s">
        <v>320</v>
      </c>
      <c r="N4896" t="s">
        <v>321</v>
      </c>
      <c r="O4896" s="82" t="s">
        <v>322</v>
      </c>
      <c r="P4896" s="82" t="s">
        <v>323</v>
      </c>
      <c r="Q4896" s="82" t="s">
        <v>324</v>
      </c>
      <c r="R4896" t="s">
        <v>131</v>
      </c>
      <c r="S4896" s="83">
        <v>0</v>
      </c>
      <c r="T4896" s="83">
        <v>2100</v>
      </c>
      <c r="U4896" s="83">
        <v>-2100</v>
      </c>
      <c r="V4896" s="83">
        <v>0</v>
      </c>
      <c r="W4896" s="83">
        <v>0</v>
      </c>
      <c r="X4896" s="83">
        <v>16.175856836534933</v>
      </c>
      <c r="Y4896">
        <v>0</v>
      </c>
      <c r="Z4896" s="83">
        <v>-210</v>
      </c>
      <c r="AA4896" s="83">
        <v>-193.82414316346507</v>
      </c>
    </row>
    <row r="4897" spans="1:27" x14ac:dyDescent="0.25">
      <c r="A4897" s="82" t="s">
        <v>1529</v>
      </c>
      <c r="B4897" s="82" t="s">
        <v>1529</v>
      </c>
      <c r="C4897" t="s">
        <v>3509</v>
      </c>
      <c r="D4897" s="82" t="s">
        <v>2723</v>
      </c>
      <c r="E4897" t="s">
        <v>3510</v>
      </c>
      <c r="F4897" s="82" t="s">
        <v>2745</v>
      </c>
      <c r="G4897" t="s">
        <v>2310</v>
      </c>
      <c r="H4897" s="82" t="s">
        <v>2746</v>
      </c>
      <c r="I4897" t="s">
        <v>44</v>
      </c>
      <c r="J4897" s="82" t="s">
        <v>45</v>
      </c>
      <c r="K4897" t="s">
        <v>46</v>
      </c>
      <c r="L4897" t="s">
        <v>47</v>
      </c>
      <c r="M4897" s="82" t="s">
        <v>320</v>
      </c>
      <c r="N4897" t="s">
        <v>800</v>
      </c>
      <c r="O4897" s="82" t="s">
        <v>801</v>
      </c>
      <c r="P4897" s="82" t="s">
        <v>1082</v>
      </c>
      <c r="Q4897" s="82" t="s">
        <v>1083</v>
      </c>
      <c r="R4897" t="s">
        <v>131</v>
      </c>
      <c r="S4897" s="83">
        <v>246.91</v>
      </c>
      <c r="T4897" s="83">
        <v>0</v>
      </c>
      <c r="U4897" s="83">
        <v>246.91</v>
      </c>
      <c r="V4897" s="83">
        <v>0</v>
      </c>
      <c r="W4897" s="83">
        <v>0</v>
      </c>
      <c r="X4897" s="83">
        <v>0</v>
      </c>
      <c r="Y4897">
        <v>0</v>
      </c>
      <c r="Z4897" s="83">
        <v>24.691000000000003</v>
      </c>
      <c r="AA4897" s="83">
        <v>24.691000000000003</v>
      </c>
    </row>
    <row r="4898" spans="1:27" x14ac:dyDescent="0.25">
      <c r="A4898" s="82" t="s">
        <v>1529</v>
      </c>
      <c r="B4898" s="82" t="s">
        <v>1529</v>
      </c>
      <c r="C4898" t="s">
        <v>3509</v>
      </c>
      <c r="D4898" s="82" t="s">
        <v>2723</v>
      </c>
      <c r="E4898" t="s">
        <v>3510</v>
      </c>
      <c r="F4898" s="82" t="s">
        <v>2745</v>
      </c>
      <c r="G4898" t="s">
        <v>2310</v>
      </c>
      <c r="H4898" s="82" t="s">
        <v>2746</v>
      </c>
      <c r="I4898" t="s">
        <v>44</v>
      </c>
      <c r="J4898" s="82" t="s">
        <v>45</v>
      </c>
      <c r="K4898" t="s">
        <v>57</v>
      </c>
      <c r="L4898" t="s">
        <v>58</v>
      </c>
      <c r="M4898" s="82" t="s">
        <v>712</v>
      </c>
      <c r="N4898" t="s">
        <v>713</v>
      </c>
      <c r="O4898" s="82" t="s">
        <v>714</v>
      </c>
      <c r="P4898" s="82" t="s">
        <v>814</v>
      </c>
      <c r="Q4898" s="82" t="s">
        <v>815</v>
      </c>
      <c r="R4898" t="s">
        <v>131</v>
      </c>
      <c r="S4898" s="83">
        <v>0</v>
      </c>
      <c r="T4898" s="83">
        <v>270</v>
      </c>
      <c r="U4898" s="83">
        <v>-270</v>
      </c>
      <c r="V4898" s="83">
        <v>0</v>
      </c>
      <c r="W4898" s="83">
        <v>0</v>
      </c>
      <c r="X4898" s="83">
        <v>2.0797530218402058</v>
      </c>
      <c r="Y4898">
        <v>0</v>
      </c>
      <c r="Z4898" s="83">
        <v>-27</v>
      </c>
      <c r="AA4898" s="83">
        <v>-24.920246978159796</v>
      </c>
    </row>
    <row r="4899" spans="1:27" x14ac:dyDescent="0.25">
      <c r="A4899" s="82" t="s">
        <v>1529</v>
      </c>
      <c r="B4899" s="82" t="s">
        <v>1529</v>
      </c>
      <c r="C4899" t="s">
        <v>3509</v>
      </c>
      <c r="D4899" s="82" t="s">
        <v>2723</v>
      </c>
      <c r="E4899" t="s">
        <v>3510</v>
      </c>
      <c r="F4899" s="82" t="s">
        <v>2745</v>
      </c>
      <c r="G4899" t="s">
        <v>2310</v>
      </c>
      <c r="H4899" s="82" t="s">
        <v>2746</v>
      </c>
      <c r="I4899" t="s">
        <v>44</v>
      </c>
      <c r="J4899" s="82" t="s">
        <v>45</v>
      </c>
      <c r="K4899" t="s">
        <v>57</v>
      </c>
      <c r="L4899" t="s">
        <v>58</v>
      </c>
      <c r="M4899" s="82" t="s">
        <v>712</v>
      </c>
      <c r="N4899" t="s">
        <v>713</v>
      </c>
      <c r="O4899" s="82" t="s">
        <v>714</v>
      </c>
      <c r="P4899" s="82" t="s">
        <v>2225</v>
      </c>
      <c r="Q4899" s="82" t="s">
        <v>2226</v>
      </c>
      <c r="R4899" t="s">
        <v>131</v>
      </c>
      <c r="S4899" s="83">
        <v>0</v>
      </c>
      <c r="T4899" s="83">
        <v>270</v>
      </c>
      <c r="U4899" s="83">
        <v>-270</v>
      </c>
      <c r="V4899" s="83">
        <v>0</v>
      </c>
      <c r="W4899" s="83">
        <v>0</v>
      </c>
      <c r="X4899" s="83">
        <v>2.0797530218402058</v>
      </c>
      <c r="Y4899">
        <v>0</v>
      </c>
      <c r="Z4899" s="83">
        <v>-27</v>
      </c>
      <c r="AA4899" s="83">
        <v>-24.920246978159796</v>
      </c>
    </row>
    <row r="4900" spans="1:27" x14ac:dyDescent="0.25">
      <c r="A4900" s="82" t="s">
        <v>1529</v>
      </c>
      <c r="B4900" s="82" t="s">
        <v>1529</v>
      </c>
      <c r="C4900" t="s">
        <v>3509</v>
      </c>
      <c r="D4900" s="82" t="s">
        <v>2723</v>
      </c>
      <c r="E4900" t="s">
        <v>3510</v>
      </c>
      <c r="F4900" s="82" t="s">
        <v>2745</v>
      </c>
      <c r="G4900" t="s">
        <v>2310</v>
      </c>
      <c r="H4900" s="82" t="s">
        <v>2746</v>
      </c>
      <c r="I4900" t="s">
        <v>44</v>
      </c>
      <c r="J4900" s="82" t="s">
        <v>45</v>
      </c>
      <c r="K4900" t="s">
        <v>57</v>
      </c>
      <c r="L4900" t="s">
        <v>58</v>
      </c>
      <c r="M4900" s="82" t="s">
        <v>712</v>
      </c>
      <c r="N4900" t="s">
        <v>713</v>
      </c>
      <c r="O4900" s="82" t="s">
        <v>714</v>
      </c>
      <c r="P4900" s="82" t="s">
        <v>2346</v>
      </c>
      <c r="Q4900" s="82" t="s">
        <v>2347</v>
      </c>
      <c r="R4900" t="s">
        <v>131</v>
      </c>
      <c r="S4900" s="83">
        <v>0</v>
      </c>
      <c r="T4900" s="83">
        <v>406</v>
      </c>
      <c r="U4900" s="83">
        <v>-406</v>
      </c>
      <c r="V4900" s="83">
        <v>0</v>
      </c>
      <c r="W4900" s="83">
        <v>0</v>
      </c>
      <c r="X4900" s="83">
        <v>3.127332321730087</v>
      </c>
      <c r="Y4900">
        <v>0</v>
      </c>
      <c r="Z4900" s="83">
        <v>-40.6</v>
      </c>
      <c r="AA4900" s="83">
        <v>-37.472667678269914</v>
      </c>
    </row>
    <row r="4901" spans="1:27" x14ac:dyDescent="0.25">
      <c r="A4901" s="82" t="s">
        <v>1529</v>
      </c>
      <c r="B4901" s="82" t="s">
        <v>1529</v>
      </c>
      <c r="C4901" t="s">
        <v>3509</v>
      </c>
      <c r="D4901" s="82" t="s">
        <v>2723</v>
      </c>
      <c r="E4901" t="s">
        <v>3510</v>
      </c>
      <c r="F4901" s="82" t="s">
        <v>2745</v>
      </c>
      <c r="G4901" t="s">
        <v>2310</v>
      </c>
      <c r="H4901" s="82" t="s">
        <v>2746</v>
      </c>
      <c r="I4901" t="s">
        <v>44</v>
      </c>
      <c r="J4901" s="82" t="s">
        <v>45</v>
      </c>
      <c r="K4901" t="s">
        <v>100</v>
      </c>
      <c r="L4901" t="s">
        <v>101</v>
      </c>
      <c r="M4901" s="82" t="s">
        <v>401</v>
      </c>
      <c r="N4901" t="s">
        <v>402</v>
      </c>
      <c r="O4901" s="82" t="s">
        <v>1241</v>
      </c>
      <c r="P4901" s="82" t="s">
        <v>2780</v>
      </c>
      <c r="Q4901" s="82" t="s">
        <v>2781</v>
      </c>
      <c r="R4901" t="s">
        <v>131</v>
      </c>
      <c r="S4901" s="83">
        <v>423.36</v>
      </c>
      <c r="T4901" s="83">
        <v>0</v>
      </c>
      <c r="U4901" s="83">
        <v>423.36</v>
      </c>
      <c r="V4901" s="83">
        <v>0</v>
      </c>
      <c r="W4901" s="83">
        <v>0</v>
      </c>
      <c r="X4901" s="83">
        <v>0</v>
      </c>
      <c r="Y4901">
        <v>0</v>
      </c>
      <c r="Z4901" s="83">
        <v>42.336000000000006</v>
      </c>
      <c r="AA4901" s="83">
        <v>42.336000000000006</v>
      </c>
    </row>
    <row r="4902" spans="1:27" x14ac:dyDescent="0.25">
      <c r="A4902" s="82" t="s">
        <v>1529</v>
      </c>
      <c r="B4902" s="82" t="s">
        <v>1529</v>
      </c>
      <c r="C4902" t="s">
        <v>3509</v>
      </c>
      <c r="D4902" s="82" t="s">
        <v>2723</v>
      </c>
      <c r="E4902" t="s">
        <v>3510</v>
      </c>
      <c r="F4902" s="82" t="s">
        <v>2745</v>
      </c>
      <c r="G4902" t="s">
        <v>2310</v>
      </c>
      <c r="H4902" s="82" t="s">
        <v>2746</v>
      </c>
      <c r="I4902" t="s">
        <v>44</v>
      </c>
      <c r="J4902" s="82" t="s">
        <v>45</v>
      </c>
      <c r="K4902" t="s">
        <v>100</v>
      </c>
      <c r="L4902" t="s">
        <v>101</v>
      </c>
      <c r="M4902" s="82" t="s">
        <v>401</v>
      </c>
      <c r="N4902" t="s">
        <v>839</v>
      </c>
      <c r="O4902" s="82" t="s">
        <v>403</v>
      </c>
      <c r="P4902" s="82" t="s">
        <v>2307</v>
      </c>
      <c r="Q4902" s="82" t="s">
        <v>2308</v>
      </c>
      <c r="R4902" t="s">
        <v>131</v>
      </c>
      <c r="S4902" s="83">
        <v>29.45</v>
      </c>
      <c r="T4902" s="83">
        <v>0</v>
      </c>
      <c r="U4902" s="83">
        <v>29.45</v>
      </c>
      <c r="V4902" s="83">
        <v>0</v>
      </c>
      <c r="W4902" s="83">
        <v>0</v>
      </c>
      <c r="X4902" s="83">
        <v>0</v>
      </c>
      <c r="Y4902">
        <v>0</v>
      </c>
      <c r="Z4902" s="83">
        <v>2.9450000000000003</v>
      </c>
      <c r="AA4902" s="83">
        <v>2.9450000000000003</v>
      </c>
    </row>
    <row r="4903" spans="1:27" x14ac:dyDescent="0.25">
      <c r="A4903" s="82" t="s">
        <v>1529</v>
      </c>
      <c r="B4903" s="82" t="s">
        <v>1529</v>
      </c>
      <c r="C4903" t="s">
        <v>3509</v>
      </c>
      <c r="D4903" s="82" t="s">
        <v>2723</v>
      </c>
      <c r="E4903" t="s">
        <v>3510</v>
      </c>
      <c r="F4903" s="82" t="s">
        <v>2745</v>
      </c>
      <c r="G4903" t="s">
        <v>2310</v>
      </c>
      <c r="H4903" s="82" t="s">
        <v>2746</v>
      </c>
      <c r="I4903" t="s">
        <v>44</v>
      </c>
      <c r="J4903" s="82" t="s">
        <v>45</v>
      </c>
      <c r="K4903" t="s">
        <v>104</v>
      </c>
      <c r="L4903" t="s">
        <v>105</v>
      </c>
      <c r="M4903" s="82" t="s">
        <v>203</v>
      </c>
      <c r="N4903" t="s">
        <v>955</v>
      </c>
      <c r="O4903" s="82" t="s">
        <v>956</v>
      </c>
      <c r="P4903" s="82" t="s">
        <v>2788</v>
      </c>
      <c r="Q4903" s="82" t="s">
        <v>2789</v>
      </c>
      <c r="R4903" t="s">
        <v>131</v>
      </c>
      <c r="S4903" s="83">
        <v>0</v>
      </c>
      <c r="T4903" s="83">
        <v>288.5</v>
      </c>
      <c r="U4903" s="83">
        <v>-288.5</v>
      </c>
      <c r="V4903" s="83">
        <v>0</v>
      </c>
      <c r="W4903" s="83">
        <v>0</v>
      </c>
      <c r="X4903" s="83">
        <v>2.2222546177811084</v>
      </c>
      <c r="Y4903">
        <v>0</v>
      </c>
      <c r="Z4903" s="83">
        <v>-28.85</v>
      </c>
      <c r="AA4903" s="83">
        <v>-26.627745382218894</v>
      </c>
    </row>
    <row r="4904" spans="1:27" x14ac:dyDescent="0.25">
      <c r="A4904" s="82" t="s">
        <v>1529</v>
      </c>
      <c r="B4904" s="82" t="s">
        <v>1529</v>
      </c>
      <c r="C4904" t="s">
        <v>3509</v>
      </c>
      <c r="D4904" s="82" t="s">
        <v>2723</v>
      </c>
      <c r="E4904" t="s">
        <v>3510</v>
      </c>
      <c r="F4904" s="82" t="s">
        <v>2745</v>
      </c>
      <c r="G4904" t="s">
        <v>2310</v>
      </c>
      <c r="H4904" s="82" t="s">
        <v>2746</v>
      </c>
      <c r="I4904" t="s">
        <v>44</v>
      </c>
      <c r="J4904" s="82" t="s">
        <v>45</v>
      </c>
      <c r="K4904" t="s">
        <v>109</v>
      </c>
      <c r="L4904" t="s">
        <v>110</v>
      </c>
      <c r="M4904" s="82" t="s">
        <v>404</v>
      </c>
      <c r="N4904" t="s">
        <v>405</v>
      </c>
      <c r="O4904" s="82" t="s">
        <v>406</v>
      </c>
      <c r="P4904" s="82" t="s">
        <v>1808</v>
      </c>
      <c r="Q4904" s="82" t="s">
        <v>1809</v>
      </c>
      <c r="R4904" t="s">
        <v>131</v>
      </c>
      <c r="S4904" s="83">
        <v>0</v>
      </c>
      <c r="T4904" s="83">
        <v>3030</v>
      </c>
      <c r="U4904" s="83">
        <v>-3030</v>
      </c>
      <c r="V4904" s="83">
        <v>0</v>
      </c>
      <c r="W4904" s="83">
        <v>0</v>
      </c>
      <c r="X4904" s="83">
        <v>23.339450578428973</v>
      </c>
      <c r="Y4904">
        <v>0</v>
      </c>
      <c r="Z4904" s="83">
        <v>-303</v>
      </c>
      <c r="AA4904" s="83">
        <v>-279.66054942157103</v>
      </c>
    </row>
    <row r="4905" spans="1:27" x14ac:dyDescent="0.25">
      <c r="A4905" s="82" t="s">
        <v>1529</v>
      </c>
      <c r="B4905" s="82" t="s">
        <v>1529</v>
      </c>
      <c r="C4905" t="s">
        <v>3509</v>
      </c>
      <c r="D4905" s="82" t="s">
        <v>2723</v>
      </c>
      <c r="E4905" t="s">
        <v>3510</v>
      </c>
      <c r="F4905" s="82" t="s">
        <v>2745</v>
      </c>
      <c r="G4905" t="s">
        <v>2310</v>
      </c>
      <c r="H4905" s="82" t="s">
        <v>2746</v>
      </c>
      <c r="I4905" t="s">
        <v>44</v>
      </c>
      <c r="J4905" s="82" t="s">
        <v>45</v>
      </c>
      <c r="K4905" t="s">
        <v>109</v>
      </c>
      <c r="L4905" t="s">
        <v>110</v>
      </c>
      <c r="M4905" s="82" t="s">
        <v>404</v>
      </c>
      <c r="N4905" t="s">
        <v>405</v>
      </c>
      <c r="O4905" s="82" t="s">
        <v>406</v>
      </c>
      <c r="P4905" s="82" t="s">
        <v>1810</v>
      </c>
      <c r="Q4905" s="82" t="s">
        <v>1811</v>
      </c>
      <c r="R4905" t="s">
        <v>131</v>
      </c>
      <c r="S4905" s="83">
        <v>0</v>
      </c>
      <c r="T4905" s="83">
        <v>4797.5</v>
      </c>
      <c r="U4905" s="83">
        <v>-4797.5</v>
      </c>
      <c r="V4905" s="83">
        <v>0</v>
      </c>
      <c r="W4905" s="83">
        <v>0</v>
      </c>
      <c r="X4905" s="83">
        <v>36.954130082512542</v>
      </c>
      <c r="Y4905">
        <v>0</v>
      </c>
      <c r="Z4905" s="83">
        <v>-479.75</v>
      </c>
      <c r="AA4905" s="83">
        <v>-442.79586991748744</v>
      </c>
    </row>
    <row r="4906" spans="1:27" x14ac:dyDescent="0.25">
      <c r="A4906" s="82" t="s">
        <v>1529</v>
      </c>
      <c r="B4906" s="82" t="s">
        <v>1529</v>
      </c>
      <c r="C4906" t="s">
        <v>3509</v>
      </c>
      <c r="D4906" s="82" t="s">
        <v>2723</v>
      </c>
      <c r="E4906" t="s">
        <v>3510</v>
      </c>
      <c r="F4906" s="82" t="s">
        <v>2745</v>
      </c>
      <c r="G4906" t="s">
        <v>2310</v>
      </c>
      <c r="H4906" s="82" t="s">
        <v>2746</v>
      </c>
      <c r="I4906" t="s">
        <v>44</v>
      </c>
      <c r="J4906" s="82" t="s">
        <v>45</v>
      </c>
      <c r="K4906" t="s">
        <v>109</v>
      </c>
      <c r="L4906" t="s">
        <v>110</v>
      </c>
      <c r="M4906" s="82" t="s">
        <v>404</v>
      </c>
      <c r="N4906" t="s">
        <v>405</v>
      </c>
      <c r="O4906" s="82" t="s">
        <v>406</v>
      </c>
      <c r="P4906" s="82" t="s">
        <v>1812</v>
      </c>
      <c r="Q4906" s="82" t="s">
        <v>1813</v>
      </c>
      <c r="R4906" t="s">
        <v>131</v>
      </c>
      <c r="S4906" s="83">
        <v>4797.5</v>
      </c>
      <c r="T4906" s="83">
        <v>21614.5</v>
      </c>
      <c r="U4906" s="83">
        <v>-16817</v>
      </c>
      <c r="V4906" s="83">
        <v>0</v>
      </c>
      <c r="W4906" s="83">
        <v>0</v>
      </c>
      <c r="X4906" s="83">
        <v>166.49193218727825</v>
      </c>
      <c r="Y4906">
        <v>0</v>
      </c>
      <c r="Z4906" s="83">
        <v>-1681.6999999999998</v>
      </c>
      <c r="AA4906" s="83">
        <v>-1515.2080678127218</v>
      </c>
    </row>
    <row r="4907" spans="1:27" x14ac:dyDescent="0.25">
      <c r="A4907" s="82" t="s">
        <v>1529</v>
      </c>
      <c r="B4907" s="82" t="s">
        <v>1529</v>
      </c>
      <c r="C4907" t="s">
        <v>3509</v>
      </c>
      <c r="D4907" s="82" t="s">
        <v>2723</v>
      </c>
      <c r="E4907" t="s">
        <v>3510</v>
      </c>
      <c r="F4907" s="82" t="s">
        <v>2745</v>
      </c>
      <c r="G4907" t="s">
        <v>2310</v>
      </c>
      <c r="H4907" s="82" t="s">
        <v>2746</v>
      </c>
      <c r="I4907" t="s">
        <v>44</v>
      </c>
      <c r="J4907" s="82" t="s">
        <v>45</v>
      </c>
      <c r="K4907" t="s">
        <v>109</v>
      </c>
      <c r="L4907" t="s">
        <v>110</v>
      </c>
      <c r="M4907" s="82" t="s">
        <v>404</v>
      </c>
      <c r="N4907" t="s">
        <v>405</v>
      </c>
      <c r="O4907" s="82" t="s">
        <v>406</v>
      </c>
      <c r="P4907" s="82" t="s">
        <v>717</v>
      </c>
      <c r="Q4907" s="82" t="s">
        <v>718</v>
      </c>
      <c r="R4907" t="s">
        <v>131</v>
      </c>
      <c r="S4907" s="83">
        <v>21420</v>
      </c>
      <c r="T4907" s="83">
        <v>21287</v>
      </c>
      <c r="U4907" s="83">
        <v>133</v>
      </c>
      <c r="V4907" s="83">
        <v>0</v>
      </c>
      <c r="W4907" s="83">
        <v>0</v>
      </c>
      <c r="X4907" s="83">
        <v>163.9692687996758</v>
      </c>
      <c r="Y4907">
        <v>0</v>
      </c>
      <c r="Z4907" s="83">
        <v>13.300000000000182</v>
      </c>
      <c r="AA4907" s="83">
        <v>177.26926879967573</v>
      </c>
    </row>
    <row r="4908" spans="1:27" x14ac:dyDescent="0.25">
      <c r="A4908" s="82" t="s">
        <v>1529</v>
      </c>
      <c r="B4908" s="82" t="s">
        <v>1529</v>
      </c>
      <c r="C4908" t="s">
        <v>3509</v>
      </c>
      <c r="D4908" s="82" t="s">
        <v>2723</v>
      </c>
      <c r="E4908" t="s">
        <v>3510</v>
      </c>
      <c r="F4908" s="82" t="s">
        <v>2745</v>
      </c>
      <c r="G4908" t="s">
        <v>2310</v>
      </c>
      <c r="H4908" s="82" t="s">
        <v>2746</v>
      </c>
      <c r="I4908" t="s">
        <v>44</v>
      </c>
      <c r="J4908" s="82" t="s">
        <v>45</v>
      </c>
      <c r="K4908" t="s">
        <v>109</v>
      </c>
      <c r="L4908" t="s">
        <v>110</v>
      </c>
      <c r="M4908" s="82" t="s">
        <v>404</v>
      </c>
      <c r="N4908" t="s">
        <v>405</v>
      </c>
      <c r="O4908" s="82" t="s">
        <v>406</v>
      </c>
      <c r="P4908" s="82" t="s">
        <v>719</v>
      </c>
      <c r="Q4908" s="82" t="s">
        <v>720</v>
      </c>
      <c r="R4908" t="s">
        <v>131</v>
      </c>
      <c r="S4908" s="83">
        <v>35190</v>
      </c>
      <c r="T4908" s="83">
        <v>19890</v>
      </c>
      <c r="U4908" s="83">
        <v>15300</v>
      </c>
      <c r="V4908" s="83">
        <v>0</v>
      </c>
      <c r="W4908" s="83">
        <v>0</v>
      </c>
      <c r="X4908" s="83">
        <v>153.20847260889514</v>
      </c>
      <c r="Y4908">
        <v>0</v>
      </c>
      <c r="Z4908" s="83">
        <v>1530</v>
      </c>
      <c r="AA4908" s="83">
        <v>1683.2084726088951</v>
      </c>
    </row>
    <row r="4909" spans="1:27" x14ac:dyDescent="0.25">
      <c r="A4909" s="82" t="s">
        <v>1529</v>
      </c>
      <c r="B4909" s="82" t="s">
        <v>1529</v>
      </c>
      <c r="C4909" t="s">
        <v>3509</v>
      </c>
      <c r="D4909" s="82" t="s">
        <v>2723</v>
      </c>
      <c r="E4909" t="s">
        <v>3510</v>
      </c>
      <c r="F4909" s="82" t="s">
        <v>2745</v>
      </c>
      <c r="G4909" t="s">
        <v>2310</v>
      </c>
      <c r="H4909" s="82" t="s">
        <v>2746</v>
      </c>
      <c r="I4909" t="s">
        <v>44</v>
      </c>
      <c r="J4909" s="82" t="s">
        <v>45</v>
      </c>
      <c r="K4909" t="s">
        <v>109</v>
      </c>
      <c r="L4909" t="s">
        <v>110</v>
      </c>
      <c r="M4909" s="82" t="s">
        <v>404</v>
      </c>
      <c r="N4909" t="s">
        <v>405</v>
      </c>
      <c r="O4909" s="82" t="s">
        <v>406</v>
      </c>
      <c r="P4909" s="82" t="s">
        <v>2069</v>
      </c>
      <c r="Q4909" s="82" t="s">
        <v>2070</v>
      </c>
      <c r="R4909" t="s">
        <v>131</v>
      </c>
      <c r="S4909" s="83">
        <v>12138</v>
      </c>
      <c r="T4909" s="83">
        <v>3570</v>
      </c>
      <c r="U4909" s="83">
        <v>8568</v>
      </c>
      <c r="V4909" s="83">
        <v>0</v>
      </c>
      <c r="W4909" s="83">
        <v>0</v>
      </c>
      <c r="X4909" s="83">
        <v>27.498956622109386</v>
      </c>
      <c r="Y4909">
        <v>0</v>
      </c>
      <c r="Z4909" s="83">
        <v>856.8</v>
      </c>
      <c r="AA4909" s="83">
        <v>884.29895662210936</v>
      </c>
    </row>
    <row r="4910" spans="1:27" x14ac:dyDescent="0.25">
      <c r="A4910" s="82" t="s">
        <v>1529</v>
      </c>
      <c r="B4910" s="82" t="s">
        <v>1529</v>
      </c>
      <c r="C4910" t="s">
        <v>3509</v>
      </c>
      <c r="D4910" s="82" t="s">
        <v>2723</v>
      </c>
      <c r="E4910" t="s">
        <v>3510</v>
      </c>
      <c r="F4910" s="82" t="s">
        <v>2745</v>
      </c>
      <c r="G4910" t="s">
        <v>2310</v>
      </c>
      <c r="H4910" s="82" t="s">
        <v>2746</v>
      </c>
      <c r="I4910" t="s">
        <v>44</v>
      </c>
      <c r="J4910" s="82" t="s">
        <v>45</v>
      </c>
      <c r="K4910" t="s">
        <v>109</v>
      </c>
      <c r="L4910" t="s">
        <v>110</v>
      </c>
      <c r="M4910" s="82" t="s">
        <v>404</v>
      </c>
      <c r="N4910" t="s">
        <v>405</v>
      </c>
      <c r="O4910" s="82" t="s">
        <v>406</v>
      </c>
      <c r="P4910" s="82" t="s">
        <v>3886</v>
      </c>
      <c r="Q4910" s="82" t="s">
        <v>3887</v>
      </c>
      <c r="R4910" t="s">
        <v>131</v>
      </c>
      <c r="S4910" s="83">
        <v>714</v>
      </c>
      <c r="T4910" s="83">
        <v>0</v>
      </c>
      <c r="U4910" s="83">
        <v>714</v>
      </c>
      <c r="V4910" s="83">
        <v>0</v>
      </c>
      <c r="W4910" s="83">
        <v>0</v>
      </c>
      <c r="X4910" s="83">
        <v>0</v>
      </c>
      <c r="Y4910">
        <v>0</v>
      </c>
      <c r="Z4910" s="83">
        <v>71.400000000000006</v>
      </c>
      <c r="AA4910" s="83">
        <v>71.400000000000006</v>
      </c>
    </row>
    <row r="4911" spans="1:27" x14ac:dyDescent="0.25">
      <c r="A4911" s="82" t="s">
        <v>1529</v>
      </c>
      <c r="B4911" s="82" t="s">
        <v>1529</v>
      </c>
      <c r="C4911" t="s">
        <v>3509</v>
      </c>
      <c r="D4911" s="82" t="s">
        <v>2723</v>
      </c>
      <c r="E4911" t="s">
        <v>3510</v>
      </c>
      <c r="F4911" s="82" t="s">
        <v>2745</v>
      </c>
      <c r="G4911" t="s">
        <v>2310</v>
      </c>
      <c r="H4911" s="82" t="s">
        <v>2746</v>
      </c>
      <c r="I4911" t="s">
        <v>44</v>
      </c>
      <c r="J4911" s="82" t="s">
        <v>45</v>
      </c>
      <c r="K4911" t="s">
        <v>109</v>
      </c>
      <c r="L4911" t="s">
        <v>110</v>
      </c>
      <c r="M4911" s="82" t="s">
        <v>529</v>
      </c>
      <c r="N4911" t="s">
        <v>530</v>
      </c>
      <c r="O4911" s="82" t="s">
        <v>1262</v>
      </c>
      <c r="P4911" s="82" t="s">
        <v>1820</v>
      </c>
      <c r="Q4911" s="82" t="s">
        <v>1821</v>
      </c>
      <c r="R4911" t="s">
        <v>131</v>
      </c>
      <c r="S4911" s="83">
        <v>5302.2000000000007</v>
      </c>
      <c r="T4911" s="83">
        <v>0</v>
      </c>
      <c r="U4911" s="83">
        <v>5302.2000000000007</v>
      </c>
      <c r="V4911" s="83">
        <v>0</v>
      </c>
      <c r="W4911" s="83">
        <v>0</v>
      </c>
      <c r="X4911" s="83">
        <v>0</v>
      </c>
      <c r="Y4911">
        <v>0</v>
      </c>
      <c r="Z4911" s="83">
        <v>530.22000000000014</v>
      </c>
      <c r="AA4911" s="83">
        <v>530.22000000000014</v>
      </c>
    </row>
    <row r="4912" spans="1:27" x14ac:dyDescent="0.25">
      <c r="A4912" s="82" t="s">
        <v>1529</v>
      </c>
      <c r="B4912" s="82" t="s">
        <v>1529</v>
      </c>
      <c r="C4912" t="s">
        <v>3509</v>
      </c>
      <c r="D4912" s="82" t="s">
        <v>2723</v>
      </c>
      <c r="E4912" t="s">
        <v>3510</v>
      </c>
      <c r="F4912" s="82" t="s">
        <v>2745</v>
      </c>
      <c r="G4912" t="s">
        <v>2310</v>
      </c>
      <c r="H4912" s="82" t="s">
        <v>2746</v>
      </c>
      <c r="I4912" t="s">
        <v>44</v>
      </c>
      <c r="J4912" s="82" t="s">
        <v>45</v>
      </c>
      <c r="K4912" t="s">
        <v>109</v>
      </c>
      <c r="L4912" t="s">
        <v>110</v>
      </c>
      <c r="M4912" s="82" t="s">
        <v>529</v>
      </c>
      <c r="N4912" t="s">
        <v>530</v>
      </c>
      <c r="O4912" s="82" t="s">
        <v>1262</v>
      </c>
      <c r="P4912" s="82" t="s">
        <v>1822</v>
      </c>
      <c r="Q4912" s="82" t="s">
        <v>1823</v>
      </c>
      <c r="R4912" t="s">
        <v>131</v>
      </c>
      <c r="S4912" s="83">
        <v>15751.32</v>
      </c>
      <c r="T4912" s="83">
        <v>0</v>
      </c>
      <c r="U4912" s="83">
        <v>15751.32</v>
      </c>
      <c r="V4912" s="83">
        <v>0</v>
      </c>
      <c r="W4912" s="83">
        <v>0</v>
      </c>
      <c r="X4912" s="83">
        <v>0</v>
      </c>
      <c r="Y4912">
        <v>0</v>
      </c>
      <c r="Z4912" s="83">
        <v>1575.1320000000001</v>
      </c>
      <c r="AA4912" s="83">
        <v>1575.1320000000001</v>
      </c>
    </row>
    <row r="4913" spans="1:27" x14ac:dyDescent="0.25">
      <c r="A4913" s="82" t="s">
        <v>1529</v>
      </c>
      <c r="B4913" s="82" t="s">
        <v>1529</v>
      </c>
      <c r="C4913" t="s">
        <v>3509</v>
      </c>
      <c r="D4913" s="82" t="s">
        <v>2723</v>
      </c>
      <c r="E4913" t="s">
        <v>3510</v>
      </c>
      <c r="F4913" s="82" t="s">
        <v>2745</v>
      </c>
      <c r="G4913" t="s">
        <v>2310</v>
      </c>
      <c r="H4913" s="82" t="s">
        <v>2746</v>
      </c>
      <c r="I4913" t="s">
        <v>44</v>
      </c>
      <c r="J4913" s="82" t="s">
        <v>45</v>
      </c>
      <c r="K4913" t="s">
        <v>109</v>
      </c>
      <c r="L4913" t="s">
        <v>110</v>
      </c>
      <c r="M4913" s="82" t="s">
        <v>529</v>
      </c>
      <c r="N4913" t="s">
        <v>530</v>
      </c>
      <c r="O4913" s="82" t="s">
        <v>1262</v>
      </c>
      <c r="P4913" s="82" t="s">
        <v>2526</v>
      </c>
      <c r="Q4913" s="82" t="s">
        <v>2527</v>
      </c>
      <c r="R4913" t="s">
        <v>131</v>
      </c>
      <c r="S4913" s="83">
        <v>49180.079999999994</v>
      </c>
      <c r="T4913" s="83">
        <v>0</v>
      </c>
      <c r="U4913" s="83">
        <v>49180.079999999994</v>
      </c>
      <c r="V4913" s="83">
        <v>0</v>
      </c>
      <c r="W4913" s="83">
        <v>0</v>
      </c>
      <c r="X4913" s="83">
        <v>0</v>
      </c>
      <c r="Y4913">
        <v>0</v>
      </c>
      <c r="Z4913" s="83">
        <v>4918.0079999999998</v>
      </c>
      <c r="AA4913" s="83">
        <v>4918.0079999999998</v>
      </c>
    </row>
    <row r="4914" spans="1:27" x14ac:dyDescent="0.25">
      <c r="A4914" s="82" t="s">
        <v>1529</v>
      </c>
      <c r="B4914" s="82" t="s">
        <v>1529</v>
      </c>
      <c r="C4914" t="s">
        <v>3509</v>
      </c>
      <c r="D4914" s="82" t="s">
        <v>2723</v>
      </c>
      <c r="E4914" t="s">
        <v>3510</v>
      </c>
      <c r="F4914" s="82" t="s">
        <v>2745</v>
      </c>
      <c r="G4914" t="s">
        <v>2310</v>
      </c>
      <c r="H4914" s="82" t="s">
        <v>2746</v>
      </c>
      <c r="I4914" t="s">
        <v>44</v>
      </c>
      <c r="J4914" s="82" t="s">
        <v>45</v>
      </c>
      <c r="K4914" t="s">
        <v>109</v>
      </c>
      <c r="L4914" t="s">
        <v>110</v>
      </c>
      <c r="M4914" s="82" t="s">
        <v>529</v>
      </c>
      <c r="N4914" t="s">
        <v>530</v>
      </c>
      <c r="O4914" s="82" t="s">
        <v>1262</v>
      </c>
      <c r="P4914" s="82" t="s">
        <v>2450</v>
      </c>
      <c r="Q4914" s="82" t="s">
        <v>2451</v>
      </c>
      <c r="R4914" t="s">
        <v>131</v>
      </c>
      <c r="S4914" s="83">
        <v>109061.99999999999</v>
      </c>
      <c r="T4914" s="83">
        <v>0</v>
      </c>
      <c r="U4914" s="83">
        <v>109061.99999999999</v>
      </c>
      <c r="V4914" s="83">
        <v>0</v>
      </c>
      <c r="W4914" s="83">
        <v>0</v>
      </c>
      <c r="X4914" s="83">
        <v>0</v>
      </c>
      <c r="Y4914">
        <v>0</v>
      </c>
      <c r="Z4914" s="83">
        <v>10906.199999999999</v>
      </c>
      <c r="AA4914" s="83">
        <v>10906.199999999999</v>
      </c>
    </row>
    <row r="4915" spans="1:27" x14ac:dyDescent="0.25">
      <c r="A4915" s="82" t="s">
        <v>1529</v>
      </c>
      <c r="B4915" s="82" t="s">
        <v>1529</v>
      </c>
      <c r="C4915" t="s">
        <v>3509</v>
      </c>
      <c r="D4915" s="82" t="s">
        <v>2723</v>
      </c>
      <c r="E4915" t="s">
        <v>3510</v>
      </c>
      <c r="F4915" s="82" t="s">
        <v>2745</v>
      </c>
      <c r="G4915" t="s">
        <v>2310</v>
      </c>
      <c r="H4915" s="82" t="s">
        <v>2746</v>
      </c>
      <c r="I4915" t="s">
        <v>44</v>
      </c>
      <c r="J4915" s="82" t="s">
        <v>45</v>
      </c>
      <c r="K4915" t="s">
        <v>109</v>
      </c>
      <c r="L4915" t="s">
        <v>110</v>
      </c>
      <c r="M4915" s="82" t="s">
        <v>529</v>
      </c>
      <c r="N4915" t="s">
        <v>1263</v>
      </c>
      <c r="O4915" s="82" t="s">
        <v>1264</v>
      </c>
      <c r="P4915" s="82" t="s">
        <v>1265</v>
      </c>
      <c r="Q4915" s="82" t="s">
        <v>1266</v>
      </c>
      <c r="R4915" t="s">
        <v>131</v>
      </c>
      <c r="S4915" s="83">
        <v>1208.4000000000001</v>
      </c>
      <c r="T4915" s="83">
        <v>2416.8000000000002</v>
      </c>
      <c r="U4915" s="83">
        <v>-1208.4000000000001</v>
      </c>
      <c r="V4915" s="83">
        <v>0</v>
      </c>
      <c r="W4915" s="83">
        <v>0</v>
      </c>
      <c r="X4915" s="83">
        <v>18.616100382160777</v>
      </c>
      <c r="Y4915">
        <v>0</v>
      </c>
      <c r="Z4915" s="83">
        <v>-120.84000000000002</v>
      </c>
      <c r="AA4915" s="83">
        <v>-102.22389961783925</v>
      </c>
    </row>
    <row r="4916" spans="1:27" x14ac:dyDescent="0.25">
      <c r="A4916" s="82" t="s">
        <v>1529</v>
      </c>
      <c r="B4916" s="82" t="s">
        <v>1529</v>
      </c>
      <c r="C4916" t="s">
        <v>3509</v>
      </c>
      <c r="D4916" s="82" t="s">
        <v>2723</v>
      </c>
      <c r="E4916" t="s">
        <v>3510</v>
      </c>
      <c r="F4916" s="82" t="s">
        <v>2745</v>
      </c>
      <c r="G4916" t="s">
        <v>2310</v>
      </c>
      <c r="H4916" s="82" t="s">
        <v>2746</v>
      </c>
      <c r="I4916" t="s">
        <v>44</v>
      </c>
      <c r="J4916" s="82" t="s">
        <v>45</v>
      </c>
      <c r="K4916" t="s">
        <v>109</v>
      </c>
      <c r="L4916" t="s">
        <v>110</v>
      </c>
      <c r="M4916" s="82" t="s">
        <v>529</v>
      </c>
      <c r="N4916" t="s">
        <v>1263</v>
      </c>
      <c r="O4916" s="82" t="s">
        <v>1264</v>
      </c>
      <c r="P4916" s="82" t="s">
        <v>2906</v>
      </c>
      <c r="Q4916" s="82" t="s">
        <v>2907</v>
      </c>
      <c r="R4916" t="s">
        <v>131</v>
      </c>
      <c r="S4916" s="83">
        <v>1303.8</v>
      </c>
      <c r="T4916" s="83">
        <v>2607.6</v>
      </c>
      <c r="U4916" s="83">
        <v>-1303.8</v>
      </c>
      <c r="V4916" s="83">
        <v>0</v>
      </c>
      <c r="W4916" s="83">
        <v>0</v>
      </c>
      <c r="X4916" s="83">
        <v>20.08579251759452</v>
      </c>
      <c r="Y4916">
        <v>0</v>
      </c>
      <c r="Z4916" s="83">
        <v>-130.38</v>
      </c>
      <c r="AA4916" s="83">
        <v>-110.29420748240548</v>
      </c>
    </row>
    <row r="4917" spans="1:27" x14ac:dyDescent="0.25">
      <c r="A4917" s="82" t="s">
        <v>1529</v>
      </c>
      <c r="B4917" s="82" t="s">
        <v>1529</v>
      </c>
      <c r="C4917" t="s">
        <v>3509</v>
      </c>
      <c r="D4917" s="82" t="s">
        <v>2723</v>
      </c>
      <c r="E4917" t="s">
        <v>3510</v>
      </c>
      <c r="F4917" s="82" t="s">
        <v>2745</v>
      </c>
      <c r="G4917" t="s">
        <v>2310</v>
      </c>
      <c r="H4917" s="82" t="s">
        <v>2746</v>
      </c>
      <c r="I4917" t="s">
        <v>44</v>
      </c>
      <c r="J4917" s="82" t="s">
        <v>45</v>
      </c>
      <c r="K4917" t="s">
        <v>109</v>
      </c>
      <c r="L4917" t="s">
        <v>110</v>
      </c>
      <c r="M4917" s="82" t="s">
        <v>529</v>
      </c>
      <c r="N4917" t="s">
        <v>1263</v>
      </c>
      <c r="O4917" s="82" t="s">
        <v>1264</v>
      </c>
      <c r="P4917" s="82" t="s">
        <v>1967</v>
      </c>
      <c r="Q4917" s="82" t="s">
        <v>1968</v>
      </c>
      <c r="R4917" t="s">
        <v>131</v>
      </c>
      <c r="S4917" s="83">
        <v>0</v>
      </c>
      <c r="T4917" s="83">
        <v>1420.4</v>
      </c>
      <c r="U4917" s="83">
        <v>-1420.4</v>
      </c>
      <c r="V4917" s="83">
        <v>0</v>
      </c>
      <c r="W4917" s="83">
        <v>0</v>
      </c>
      <c r="X4917" s="83">
        <v>10.941041452673439</v>
      </c>
      <c r="Y4917">
        <v>0</v>
      </c>
      <c r="Z4917" s="83">
        <v>-142.04000000000002</v>
      </c>
      <c r="AA4917" s="83">
        <v>-131.09895854732659</v>
      </c>
    </row>
    <row r="4918" spans="1:27" x14ac:dyDescent="0.25">
      <c r="A4918" s="82" t="s">
        <v>1529</v>
      </c>
      <c r="B4918" s="82" t="s">
        <v>1529</v>
      </c>
      <c r="C4918" t="s">
        <v>3509</v>
      </c>
      <c r="D4918" s="82" t="s">
        <v>2723</v>
      </c>
      <c r="E4918" t="s">
        <v>3510</v>
      </c>
      <c r="F4918" s="82" t="s">
        <v>2745</v>
      </c>
      <c r="G4918" t="s">
        <v>2310</v>
      </c>
      <c r="H4918" s="82" t="s">
        <v>2746</v>
      </c>
      <c r="I4918" t="s">
        <v>44</v>
      </c>
      <c r="J4918" s="82" t="s">
        <v>45</v>
      </c>
      <c r="K4918" t="s">
        <v>109</v>
      </c>
      <c r="L4918" t="s">
        <v>110</v>
      </c>
      <c r="M4918" s="82" t="s">
        <v>529</v>
      </c>
      <c r="N4918" t="s">
        <v>1263</v>
      </c>
      <c r="O4918" s="82" t="s">
        <v>1264</v>
      </c>
      <c r="P4918" s="82" t="s">
        <v>1969</v>
      </c>
      <c r="Q4918" s="82" t="s">
        <v>1970</v>
      </c>
      <c r="R4918" t="s">
        <v>131</v>
      </c>
      <c r="S4918" s="83">
        <v>0</v>
      </c>
      <c r="T4918" s="83">
        <v>1420.4</v>
      </c>
      <c r="U4918" s="83">
        <v>-1420.4</v>
      </c>
      <c r="V4918" s="83">
        <v>0</v>
      </c>
      <c r="W4918" s="83">
        <v>0</v>
      </c>
      <c r="X4918" s="83">
        <v>10.941041452673439</v>
      </c>
      <c r="Y4918">
        <v>0</v>
      </c>
      <c r="Z4918" s="83">
        <v>-142.04000000000002</v>
      </c>
      <c r="AA4918" s="83">
        <v>-131.09895854732659</v>
      </c>
    </row>
    <row r="4919" spans="1:27" x14ac:dyDescent="0.25">
      <c r="A4919" s="82" t="s">
        <v>1529</v>
      </c>
      <c r="B4919" s="82" t="s">
        <v>1529</v>
      </c>
      <c r="C4919" t="s">
        <v>3509</v>
      </c>
      <c r="D4919" s="82" t="s">
        <v>2723</v>
      </c>
      <c r="E4919" t="s">
        <v>3510</v>
      </c>
      <c r="F4919" s="82" t="s">
        <v>2745</v>
      </c>
      <c r="G4919" t="s">
        <v>2310</v>
      </c>
      <c r="H4919" s="82" t="s">
        <v>2746</v>
      </c>
      <c r="I4919" t="s">
        <v>44</v>
      </c>
      <c r="J4919" s="82" t="s">
        <v>45</v>
      </c>
      <c r="K4919" t="s">
        <v>109</v>
      </c>
      <c r="L4919" t="s">
        <v>110</v>
      </c>
      <c r="M4919" s="82" t="s">
        <v>529</v>
      </c>
      <c r="N4919" t="s">
        <v>1263</v>
      </c>
      <c r="O4919" s="82" t="s">
        <v>1264</v>
      </c>
      <c r="P4919" s="82" t="s">
        <v>3548</v>
      </c>
      <c r="Q4919" s="82" t="s">
        <v>3549</v>
      </c>
      <c r="R4919" t="s">
        <v>131</v>
      </c>
      <c r="S4919" s="83">
        <v>805.6</v>
      </c>
      <c r="T4919" s="83">
        <v>805.6</v>
      </c>
      <c r="U4919" s="83">
        <v>0</v>
      </c>
      <c r="V4919" s="83">
        <v>0</v>
      </c>
      <c r="W4919" s="83">
        <v>0</v>
      </c>
      <c r="X4919" s="83">
        <v>6.2053667940535915</v>
      </c>
      <c r="Y4919">
        <v>0</v>
      </c>
      <c r="Z4919" s="83">
        <v>0</v>
      </c>
      <c r="AA4919" s="83">
        <v>6.2053667940535888</v>
      </c>
    </row>
    <row r="4920" spans="1:27" x14ac:dyDescent="0.25">
      <c r="A4920" s="82" t="s">
        <v>1529</v>
      </c>
      <c r="B4920" s="82" t="s">
        <v>1529</v>
      </c>
      <c r="C4920" t="s">
        <v>3509</v>
      </c>
      <c r="D4920" s="82" t="s">
        <v>2723</v>
      </c>
      <c r="E4920" t="s">
        <v>3510</v>
      </c>
      <c r="F4920" s="82" t="s">
        <v>2745</v>
      </c>
      <c r="G4920" t="s">
        <v>2310</v>
      </c>
      <c r="H4920" s="82" t="s">
        <v>2746</v>
      </c>
      <c r="I4920" t="s">
        <v>44</v>
      </c>
      <c r="J4920" s="82" t="s">
        <v>45</v>
      </c>
      <c r="K4920" t="s">
        <v>109</v>
      </c>
      <c r="L4920" t="s">
        <v>110</v>
      </c>
      <c r="M4920" s="82" t="s">
        <v>529</v>
      </c>
      <c r="N4920" t="s">
        <v>1263</v>
      </c>
      <c r="O4920" s="82" t="s">
        <v>1264</v>
      </c>
      <c r="P4920" s="82" t="s">
        <v>3550</v>
      </c>
      <c r="Q4920" s="82" t="s">
        <v>3551</v>
      </c>
      <c r="R4920" t="s">
        <v>131</v>
      </c>
      <c r="S4920" s="83">
        <v>0</v>
      </c>
      <c r="T4920" s="83">
        <v>805.6</v>
      </c>
      <c r="U4920" s="83">
        <v>-805.6</v>
      </c>
      <c r="V4920" s="83">
        <v>0</v>
      </c>
      <c r="W4920" s="83">
        <v>0</v>
      </c>
      <c r="X4920" s="83">
        <v>6.2053667940535915</v>
      </c>
      <c r="Y4920">
        <v>0</v>
      </c>
      <c r="Z4920" s="83">
        <v>-80.56</v>
      </c>
      <c r="AA4920" s="83">
        <v>-74.354633205946413</v>
      </c>
    </row>
    <row r="4921" spans="1:27" x14ac:dyDescent="0.25">
      <c r="A4921" s="82" t="s">
        <v>1529</v>
      </c>
      <c r="B4921" s="82" t="s">
        <v>1529</v>
      </c>
      <c r="C4921" t="s">
        <v>3509</v>
      </c>
      <c r="D4921" s="82" t="s">
        <v>2723</v>
      </c>
      <c r="E4921" t="s">
        <v>3510</v>
      </c>
      <c r="F4921" s="82" t="s">
        <v>2745</v>
      </c>
      <c r="G4921" t="s">
        <v>2310</v>
      </c>
      <c r="H4921" s="82" t="s">
        <v>2746</v>
      </c>
      <c r="I4921" t="s">
        <v>44</v>
      </c>
      <c r="J4921" s="82" t="s">
        <v>45</v>
      </c>
      <c r="K4921" t="s">
        <v>109</v>
      </c>
      <c r="L4921" t="s">
        <v>110</v>
      </c>
      <c r="M4921" s="82" t="s">
        <v>529</v>
      </c>
      <c r="N4921" t="s">
        <v>1263</v>
      </c>
      <c r="O4921" s="82" t="s">
        <v>1264</v>
      </c>
      <c r="P4921" s="82" t="s">
        <v>4044</v>
      </c>
      <c r="Q4921" s="82" t="s">
        <v>4045</v>
      </c>
      <c r="R4921" t="s">
        <v>131</v>
      </c>
      <c r="S4921" s="83">
        <v>6124.5</v>
      </c>
      <c r="T4921" s="83">
        <v>0</v>
      </c>
      <c r="U4921" s="83">
        <v>6124.5</v>
      </c>
      <c r="V4921" s="83">
        <v>0</v>
      </c>
      <c r="W4921" s="83">
        <v>0</v>
      </c>
      <c r="X4921" s="83">
        <v>0</v>
      </c>
      <c r="Y4921">
        <v>0</v>
      </c>
      <c r="Z4921" s="83">
        <v>612.45000000000005</v>
      </c>
      <c r="AA4921" s="83">
        <v>612.45000000000005</v>
      </c>
    </row>
    <row r="4922" spans="1:27" x14ac:dyDescent="0.25">
      <c r="A4922" s="82" t="s">
        <v>1529</v>
      </c>
      <c r="B4922" s="82" t="s">
        <v>1529</v>
      </c>
      <c r="C4922" t="s">
        <v>3509</v>
      </c>
      <c r="D4922" s="82" t="s">
        <v>2723</v>
      </c>
      <c r="E4922" t="s">
        <v>3510</v>
      </c>
      <c r="F4922" s="82" t="s">
        <v>2745</v>
      </c>
      <c r="G4922" t="s">
        <v>2310</v>
      </c>
      <c r="H4922" s="82" t="s">
        <v>2746</v>
      </c>
      <c r="I4922" t="s">
        <v>44</v>
      </c>
      <c r="J4922" s="82" t="s">
        <v>45</v>
      </c>
      <c r="K4922" t="s">
        <v>109</v>
      </c>
      <c r="L4922" t="s">
        <v>110</v>
      </c>
      <c r="M4922" s="82" t="s">
        <v>522</v>
      </c>
      <c r="N4922" t="s">
        <v>525</v>
      </c>
      <c r="O4922" s="82" t="s">
        <v>526</v>
      </c>
      <c r="P4922" s="82" t="s">
        <v>527</v>
      </c>
      <c r="Q4922" s="82" t="s">
        <v>528</v>
      </c>
      <c r="R4922" t="s">
        <v>131</v>
      </c>
      <c r="S4922" s="83">
        <v>0</v>
      </c>
      <c r="T4922" s="83">
        <v>5050.08</v>
      </c>
      <c r="U4922" s="83">
        <v>-5050.08</v>
      </c>
      <c r="V4922" s="83">
        <v>0</v>
      </c>
      <c r="W4922" s="83">
        <v>0</v>
      </c>
      <c r="X4922" s="83">
        <v>38.899700520499209</v>
      </c>
      <c r="Y4922">
        <v>0</v>
      </c>
      <c r="Z4922" s="83">
        <v>-505.00800000000004</v>
      </c>
      <c r="AA4922" s="83">
        <v>-466.10829947950083</v>
      </c>
    </row>
    <row r="4923" spans="1:27" x14ac:dyDescent="0.25">
      <c r="A4923" s="82" t="s">
        <v>1529</v>
      </c>
      <c r="B4923" s="82" t="s">
        <v>1529</v>
      </c>
      <c r="C4923" t="s">
        <v>3509</v>
      </c>
      <c r="D4923" s="82" t="s">
        <v>2723</v>
      </c>
      <c r="E4923" t="s">
        <v>3510</v>
      </c>
      <c r="F4923" s="82" t="s">
        <v>2745</v>
      </c>
      <c r="G4923" t="s">
        <v>2310</v>
      </c>
      <c r="H4923" s="82" t="s">
        <v>2746</v>
      </c>
      <c r="I4923" t="s">
        <v>44</v>
      </c>
      <c r="J4923" s="82" t="s">
        <v>45</v>
      </c>
      <c r="K4923" t="s">
        <v>109</v>
      </c>
      <c r="L4923" t="s">
        <v>110</v>
      </c>
      <c r="M4923" s="82" t="s">
        <v>522</v>
      </c>
      <c r="N4923" t="s">
        <v>525</v>
      </c>
      <c r="O4923" s="82" t="s">
        <v>526</v>
      </c>
      <c r="P4923" s="82" t="s">
        <v>2366</v>
      </c>
      <c r="Q4923" s="82" t="s">
        <v>2367</v>
      </c>
      <c r="R4923" t="s">
        <v>131</v>
      </c>
      <c r="S4923" s="83">
        <v>15541.050000000001</v>
      </c>
      <c r="T4923" s="83">
        <v>0</v>
      </c>
      <c r="U4923" s="83">
        <v>15541.050000000001</v>
      </c>
      <c r="V4923" s="83">
        <v>0</v>
      </c>
      <c r="W4923" s="83">
        <v>0</v>
      </c>
      <c r="X4923" s="83">
        <v>0</v>
      </c>
      <c r="Y4923">
        <v>0</v>
      </c>
      <c r="Z4923" s="83">
        <v>1554.1050000000002</v>
      </c>
      <c r="AA4923" s="83">
        <v>1554.1050000000002</v>
      </c>
    </row>
    <row r="4924" spans="1:27" x14ac:dyDescent="0.25">
      <c r="A4924" s="82" t="s">
        <v>1529</v>
      </c>
      <c r="B4924" s="82" t="s">
        <v>1529</v>
      </c>
      <c r="C4924" t="s">
        <v>3509</v>
      </c>
      <c r="D4924" s="82" t="s">
        <v>2723</v>
      </c>
      <c r="E4924" t="s">
        <v>3510</v>
      </c>
      <c r="F4924" s="82" t="s">
        <v>2745</v>
      </c>
      <c r="G4924" t="s">
        <v>2310</v>
      </c>
      <c r="H4924" s="82" t="s">
        <v>2746</v>
      </c>
      <c r="I4924" t="s">
        <v>44</v>
      </c>
      <c r="J4924" s="82" t="s">
        <v>45</v>
      </c>
      <c r="K4924" t="s">
        <v>109</v>
      </c>
      <c r="L4924" t="s">
        <v>110</v>
      </c>
      <c r="M4924" s="82" t="s">
        <v>522</v>
      </c>
      <c r="N4924" t="s">
        <v>525</v>
      </c>
      <c r="O4924" s="82" t="s">
        <v>526</v>
      </c>
      <c r="P4924" s="82" t="s">
        <v>3538</v>
      </c>
      <c r="Q4924" s="82" t="s">
        <v>3539</v>
      </c>
      <c r="R4924" t="s">
        <v>131</v>
      </c>
      <c r="S4924" s="83">
        <v>62288.399999999994</v>
      </c>
      <c r="T4924" s="83">
        <v>0</v>
      </c>
      <c r="U4924" s="83">
        <v>62288.399999999994</v>
      </c>
      <c r="V4924" s="83">
        <v>0</v>
      </c>
      <c r="W4924" s="83">
        <v>0</v>
      </c>
      <c r="X4924" s="83">
        <v>0</v>
      </c>
      <c r="Y4924">
        <v>0</v>
      </c>
      <c r="Z4924" s="83">
        <v>6228.84</v>
      </c>
      <c r="AA4924" s="83">
        <v>6228.84</v>
      </c>
    </row>
    <row r="4925" spans="1:27" x14ac:dyDescent="0.25">
      <c r="A4925" s="82" t="s">
        <v>1529</v>
      </c>
      <c r="B4925" s="82" t="s">
        <v>1529</v>
      </c>
      <c r="C4925" t="s">
        <v>3509</v>
      </c>
      <c r="D4925" s="82" t="s">
        <v>2723</v>
      </c>
      <c r="E4925" t="s">
        <v>3510</v>
      </c>
      <c r="F4925" s="82" t="s">
        <v>2745</v>
      </c>
      <c r="G4925" t="s">
        <v>2310</v>
      </c>
      <c r="H4925" s="82" t="s">
        <v>2746</v>
      </c>
      <c r="I4925" t="s">
        <v>44</v>
      </c>
      <c r="J4925" s="82" t="s">
        <v>45</v>
      </c>
      <c r="K4925" t="s">
        <v>109</v>
      </c>
      <c r="L4925" t="s">
        <v>110</v>
      </c>
      <c r="M4925" s="82" t="s">
        <v>522</v>
      </c>
      <c r="N4925" t="s">
        <v>525</v>
      </c>
      <c r="O4925" s="82" t="s">
        <v>526</v>
      </c>
      <c r="P4925" s="82" t="s">
        <v>3540</v>
      </c>
      <c r="Q4925" s="82" t="s">
        <v>3541</v>
      </c>
      <c r="R4925" t="s">
        <v>131</v>
      </c>
      <c r="S4925" s="83">
        <v>3657.1499999999996</v>
      </c>
      <c r="T4925" s="83">
        <v>2438.0999999999995</v>
      </c>
      <c r="U4925" s="83">
        <v>1219.0500000000002</v>
      </c>
      <c r="V4925" s="83">
        <v>0</v>
      </c>
      <c r="W4925" s="83">
        <v>0</v>
      </c>
      <c r="X4925" s="83">
        <v>18.780169787217055</v>
      </c>
      <c r="Y4925">
        <v>0</v>
      </c>
      <c r="Z4925" s="83">
        <v>121.90500000000003</v>
      </c>
      <c r="AA4925" s="83">
        <v>140.68516978721709</v>
      </c>
    </row>
    <row r="4926" spans="1:27" x14ac:dyDescent="0.25">
      <c r="A4926" s="82" t="s">
        <v>1529</v>
      </c>
      <c r="B4926" s="82" t="s">
        <v>1529</v>
      </c>
      <c r="C4926" t="s">
        <v>3509</v>
      </c>
      <c r="D4926" s="82" t="s">
        <v>2723</v>
      </c>
      <c r="E4926" t="s">
        <v>3510</v>
      </c>
      <c r="F4926" s="82" t="s">
        <v>2745</v>
      </c>
      <c r="G4926" t="s">
        <v>2310</v>
      </c>
      <c r="H4926" s="82" t="s">
        <v>2746</v>
      </c>
      <c r="I4926" t="s">
        <v>44</v>
      </c>
      <c r="J4926" s="82" t="s">
        <v>45</v>
      </c>
      <c r="K4926" t="s">
        <v>109</v>
      </c>
      <c r="L4926" t="s">
        <v>110</v>
      </c>
      <c r="M4926" s="82" t="s">
        <v>522</v>
      </c>
      <c r="N4926" t="s">
        <v>525</v>
      </c>
      <c r="O4926" s="82" t="s">
        <v>1253</v>
      </c>
      <c r="P4926" s="82" t="s">
        <v>2364</v>
      </c>
      <c r="Q4926" s="82" t="s">
        <v>2365</v>
      </c>
      <c r="R4926" t="s">
        <v>131</v>
      </c>
      <c r="S4926" s="83">
        <v>0</v>
      </c>
      <c r="T4926" s="83">
        <v>5205.24</v>
      </c>
      <c r="U4926" s="83">
        <v>-5205.24</v>
      </c>
      <c r="V4926" s="83">
        <v>0</v>
      </c>
      <c r="W4926" s="83">
        <v>0</v>
      </c>
      <c r="X4926" s="83">
        <v>40.094865257050046</v>
      </c>
      <c r="Y4926">
        <v>0</v>
      </c>
      <c r="Z4926" s="83">
        <v>-520.524</v>
      </c>
      <c r="AA4926" s="83">
        <v>-480.42913474294994</v>
      </c>
    </row>
    <row r="4927" spans="1:27" x14ac:dyDescent="0.25">
      <c r="A4927" s="82" t="s">
        <v>1529</v>
      </c>
      <c r="B4927" s="82" t="s">
        <v>1529</v>
      </c>
      <c r="C4927" t="s">
        <v>3509</v>
      </c>
      <c r="D4927" s="82" t="s">
        <v>2723</v>
      </c>
      <c r="E4927" t="s">
        <v>3510</v>
      </c>
      <c r="F4927" s="82" t="s">
        <v>2745</v>
      </c>
      <c r="G4927" t="s">
        <v>2310</v>
      </c>
      <c r="H4927" s="82" t="s">
        <v>2746</v>
      </c>
      <c r="I4927" t="s">
        <v>44</v>
      </c>
      <c r="J4927" s="82" t="s">
        <v>45</v>
      </c>
      <c r="K4927" t="s">
        <v>109</v>
      </c>
      <c r="L4927" t="s">
        <v>110</v>
      </c>
      <c r="M4927" s="82" t="s">
        <v>522</v>
      </c>
      <c r="N4927" t="s">
        <v>525</v>
      </c>
      <c r="O4927" s="82" t="s">
        <v>1253</v>
      </c>
      <c r="P4927" s="82" t="s">
        <v>3532</v>
      </c>
      <c r="Q4927" s="82" t="s">
        <v>3533</v>
      </c>
      <c r="R4927" t="s">
        <v>131</v>
      </c>
      <c r="S4927" s="83">
        <v>1811.25</v>
      </c>
      <c r="T4927" s="83">
        <v>0</v>
      </c>
      <c r="U4927" s="83">
        <v>1811.25</v>
      </c>
      <c r="V4927" s="83">
        <v>0</v>
      </c>
      <c r="W4927" s="83">
        <v>0</v>
      </c>
      <c r="X4927" s="83">
        <v>0</v>
      </c>
      <c r="Y4927">
        <v>0</v>
      </c>
      <c r="Z4927" s="83">
        <v>181.125</v>
      </c>
      <c r="AA4927" s="83">
        <v>181.125</v>
      </c>
    </row>
    <row r="4928" spans="1:27" x14ac:dyDescent="0.25">
      <c r="A4928" s="82" t="s">
        <v>1529</v>
      </c>
      <c r="B4928" s="82" t="s">
        <v>1529</v>
      </c>
      <c r="C4928" t="s">
        <v>3509</v>
      </c>
      <c r="D4928" s="82" t="s">
        <v>2723</v>
      </c>
      <c r="E4928" t="s">
        <v>3510</v>
      </c>
      <c r="F4928" s="82" t="s">
        <v>2745</v>
      </c>
      <c r="G4928" t="s">
        <v>2310</v>
      </c>
      <c r="H4928" s="82" t="s">
        <v>2746</v>
      </c>
      <c r="I4928" t="s">
        <v>44</v>
      </c>
      <c r="J4928" s="82" t="s">
        <v>45</v>
      </c>
      <c r="K4928" t="s">
        <v>109</v>
      </c>
      <c r="L4928" t="s">
        <v>110</v>
      </c>
      <c r="M4928" s="82" t="s">
        <v>522</v>
      </c>
      <c r="N4928" t="s">
        <v>525</v>
      </c>
      <c r="O4928" s="82" t="s">
        <v>1253</v>
      </c>
      <c r="P4928" s="82" t="s">
        <v>2239</v>
      </c>
      <c r="Q4928" s="82" t="s">
        <v>2240</v>
      </c>
      <c r="R4928" t="s">
        <v>131</v>
      </c>
      <c r="S4928" s="83">
        <v>18043.349999999999</v>
      </c>
      <c r="T4928" s="83">
        <v>10446.15</v>
      </c>
      <c r="U4928" s="83">
        <v>7597.1999999999989</v>
      </c>
      <c r="V4928" s="83">
        <v>0</v>
      </c>
      <c r="W4928" s="83">
        <v>0</v>
      </c>
      <c r="X4928" s="83">
        <v>80.464488996652094</v>
      </c>
      <c r="Y4928">
        <v>0</v>
      </c>
      <c r="Z4928" s="83">
        <v>759.72</v>
      </c>
      <c r="AA4928" s="83">
        <v>840.18448899665214</v>
      </c>
    </row>
    <row r="4929" spans="1:27" x14ac:dyDescent="0.25">
      <c r="A4929" s="82" t="s">
        <v>1529</v>
      </c>
      <c r="B4929" s="82" t="s">
        <v>1529</v>
      </c>
      <c r="C4929" t="s">
        <v>3509</v>
      </c>
      <c r="D4929" s="82" t="s">
        <v>2723</v>
      </c>
      <c r="E4929" t="s">
        <v>3510</v>
      </c>
      <c r="F4929" s="82" t="s">
        <v>2745</v>
      </c>
      <c r="G4929" t="s">
        <v>2310</v>
      </c>
      <c r="H4929" s="82" t="s">
        <v>2746</v>
      </c>
      <c r="I4929" t="s">
        <v>44</v>
      </c>
      <c r="J4929" s="82" t="s">
        <v>45</v>
      </c>
      <c r="K4929" t="s">
        <v>109</v>
      </c>
      <c r="L4929" t="s">
        <v>110</v>
      </c>
      <c r="M4929" s="82" t="s">
        <v>522</v>
      </c>
      <c r="N4929" t="s">
        <v>525</v>
      </c>
      <c r="O4929" s="82" t="s">
        <v>1253</v>
      </c>
      <c r="P4929" s="82" t="s">
        <v>3534</v>
      </c>
      <c r="Q4929" s="82" t="s">
        <v>3535</v>
      </c>
      <c r="R4929" t="s">
        <v>131</v>
      </c>
      <c r="S4929" s="83">
        <v>0</v>
      </c>
      <c r="T4929" s="83">
        <v>814</v>
      </c>
      <c r="U4929" s="83">
        <v>-814</v>
      </c>
      <c r="V4929" s="83">
        <v>0</v>
      </c>
      <c r="W4929" s="83">
        <v>0</v>
      </c>
      <c r="X4929" s="83">
        <v>6.270070221399731</v>
      </c>
      <c r="Y4929">
        <v>0</v>
      </c>
      <c r="Z4929" s="83">
        <v>-81.400000000000006</v>
      </c>
      <c r="AA4929" s="83">
        <v>-75.129929778600271</v>
      </c>
    </row>
    <row r="4930" spans="1:27" x14ac:dyDescent="0.25">
      <c r="A4930" s="82" t="s">
        <v>1529</v>
      </c>
      <c r="B4930" s="82" t="s">
        <v>1529</v>
      </c>
      <c r="C4930" t="s">
        <v>3509</v>
      </c>
      <c r="D4930" s="82" t="s">
        <v>2723</v>
      </c>
      <c r="E4930" t="s">
        <v>3510</v>
      </c>
      <c r="F4930" s="82" t="s">
        <v>2745</v>
      </c>
      <c r="G4930" t="s">
        <v>2310</v>
      </c>
      <c r="H4930" s="82" t="s">
        <v>2746</v>
      </c>
      <c r="I4930" t="s">
        <v>44</v>
      </c>
      <c r="J4930" s="82" t="s">
        <v>45</v>
      </c>
      <c r="K4930" t="s">
        <v>109</v>
      </c>
      <c r="L4930" t="s">
        <v>110</v>
      </c>
      <c r="M4930" s="82" t="s">
        <v>522</v>
      </c>
      <c r="N4930" t="s">
        <v>525</v>
      </c>
      <c r="O4930" s="82" t="s">
        <v>1253</v>
      </c>
      <c r="P4930" s="82" t="s">
        <v>3536</v>
      </c>
      <c r="Q4930" s="82" t="s">
        <v>3537</v>
      </c>
      <c r="R4930" t="s">
        <v>131</v>
      </c>
      <c r="S4930" s="83">
        <v>18870.800000000007</v>
      </c>
      <c r="T4930" s="83">
        <v>13904.8</v>
      </c>
      <c r="U4930" s="83">
        <v>4966.0000000000073</v>
      </c>
      <c r="V4930" s="83">
        <v>0</v>
      </c>
      <c r="W4930" s="83">
        <v>0</v>
      </c>
      <c r="X4930" s="83">
        <v>107.10574006697664</v>
      </c>
      <c r="Y4930">
        <v>0</v>
      </c>
      <c r="Z4930" s="83">
        <v>496.60000000000082</v>
      </c>
      <c r="AA4930" s="83">
        <v>603.70574006697734</v>
      </c>
    </row>
    <row r="4931" spans="1:27" x14ac:dyDescent="0.25">
      <c r="A4931" s="82" t="s">
        <v>1529</v>
      </c>
      <c r="B4931" s="82" t="s">
        <v>1529</v>
      </c>
      <c r="C4931" t="s">
        <v>3509</v>
      </c>
      <c r="D4931" s="82" t="s">
        <v>2723</v>
      </c>
      <c r="E4931" t="s">
        <v>3510</v>
      </c>
      <c r="F4931" s="82" t="s">
        <v>2745</v>
      </c>
      <c r="G4931" t="s">
        <v>2310</v>
      </c>
      <c r="H4931" s="82" t="s">
        <v>2746</v>
      </c>
      <c r="I4931" t="s">
        <v>44</v>
      </c>
      <c r="J4931" s="82" t="s">
        <v>45</v>
      </c>
      <c r="K4931" t="s">
        <v>109</v>
      </c>
      <c r="L4931" t="s">
        <v>110</v>
      </c>
      <c r="M4931" s="82" t="s">
        <v>522</v>
      </c>
      <c r="N4931" t="s">
        <v>525</v>
      </c>
      <c r="O4931" s="82" t="s">
        <v>1253</v>
      </c>
      <c r="P4931" s="82" t="s">
        <v>4133</v>
      </c>
      <c r="Q4931" s="82" t="s">
        <v>4134</v>
      </c>
      <c r="R4931" t="s">
        <v>131</v>
      </c>
      <c r="S4931" s="83">
        <v>790.95</v>
      </c>
      <c r="T4931" s="83">
        <v>0</v>
      </c>
      <c r="U4931" s="83">
        <v>790.95</v>
      </c>
      <c r="V4931" s="83">
        <v>0</v>
      </c>
      <c r="W4931" s="83">
        <v>0</v>
      </c>
      <c r="X4931" s="83">
        <v>0</v>
      </c>
      <c r="Y4931">
        <v>0</v>
      </c>
      <c r="Z4931" s="83">
        <v>79.095000000000013</v>
      </c>
      <c r="AA4931" s="83">
        <v>79.095000000000013</v>
      </c>
    </row>
    <row r="4932" spans="1:27" x14ac:dyDescent="0.25">
      <c r="A4932" s="82" t="s">
        <v>1529</v>
      </c>
      <c r="B4932" s="82" t="s">
        <v>1529</v>
      </c>
      <c r="C4932" t="s">
        <v>3509</v>
      </c>
      <c r="D4932" s="82" t="s">
        <v>2723</v>
      </c>
      <c r="E4932" t="s">
        <v>3510</v>
      </c>
      <c r="F4932" s="82" t="s">
        <v>2745</v>
      </c>
      <c r="G4932" t="s">
        <v>2310</v>
      </c>
      <c r="H4932" s="82" t="s">
        <v>2746</v>
      </c>
      <c r="I4932" t="s">
        <v>44</v>
      </c>
      <c r="J4932" s="82" t="s">
        <v>45</v>
      </c>
      <c r="K4932" t="s">
        <v>109</v>
      </c>
      <c r="L4932" t="s">
        <v>110</v>
      </c>
      <c r="M4932" s="82" t="s">
        <v>522</v>
      </c>
      <c r="N4932" t="s">
        <v>1258</v>
      </c>
      <c r="O4932" s="82" t="s">
        <v>1512</v>
      </c>
      <c r="P4932" s="82" t="s">
        <v>3542</v>
      </c>
      <c r="Q4932" s="82" t="s">
        <v>3543</v>
      </c>
      <c r="R4932" t="s">
        <v>131</v>
      </c>
      <c r="S4932" s="83">
        <v>0</v>
      </c>
      <c r="T4932" s="83">
        <v>2718.75</v>
      </c>
      <c r="U4932" s="83">
        <v>-2718.75</v>
      </c>
      <c r="V4932" s="83">
        <v>0</v>
      </c>
      <c r="W4932" s="83">
        <v>0</v>
      </c>
      <c r="X4932" s="83">
        <v>20.941957511585407</v>
      </c>
      <c r="Y4932">
        <v>0</v>
      </c>
      <c r="Z4932" s="83">
        <v>-271.875</v>
      </c>
      <c r="AA4932" s="83">
        <v>-250.9330424884146</v>
      </c>
    </row>
    <row r="4933" spans="1:27" x14ac:dyDescent="0.25">
      <c r="A4933" s="82" t="s">
        <v>1529</v>
      </c>
      <c r="B4933" s="82" t="s">
        <v>1529</v>
      </c>
      <c r="C4933" t="s">
        <v>3509</v>
      </c>
      <c r="D4933" s="82" t="s">
        <v>2723</v>
      </c>
      <c r="E4933" t="s">
        <v>3510</v>
      </c>
      <c r="F4933" s="82" t="s">
        <v>2745</v>
      </c>
      <c r="G4933" t="s">
        <v>2310</v>
      </c>
      <c r="H4933" s="82" t="s">
        <v>2746</v>
      </c>
      <c r="I4933" t="s">
        <v>44</v>
      </c>
      <c r="J4933" s="82" t="s">
        <v>45</v>
      </c>
      <c r="K4933" t="s">
        <v>109</v>
      </c>
      <c r="L4933" t="s">
        <v>110</v>
      </c>
      <c r="M4933" s="82" t="s">
        <v>522</v>
      </c>
      <c r="N4933" t="s">
        <v>1247</v>
      </c>
      <c r="O4933" s="82" t="s">
        <v>1248</v>
      </c>
      <c r="P4933" s="82" t="s">
        <v>2715</v>
      </c>
      <c r="Q4933" s="82" t="s">
        <v>2716</v>
      </c>
      <c r="R4933" t="s">
        <v>131</v>
      </c>
      <c r="S4933" s="83">
        <v>3763.92</v>
      </c>
      <c r="T4933" s="83">
        <v>0</v>
      </c>
      <c r="U4933" s="83">
        <v>3763.92</v>
      </c>
      <c r="V4933" s="83">
        <v>0</v>
      </c>
      <c r="W4933" s="83">
        <v>0</v>
      </c>
      <c r="X4933" s="83">
        <v>0</v>
      </c>
      <c r="Y4933">
        <v>0</v>
      </c>
      <c r="Z4933" s="83">
        <v>376.39200000000005</v>
      </c>
      <c r="AA4933" s="83">
        <v>376.39200000000005</v>
      </c>
    </row>
    <row r="4934" spans="1:27" x14ac:dyDescent="0.25">
      <c r="A4934" s="82" t="s">
        <v>1529</v>
      </c>
      <c r="B4934" s="82" t="s">
        <v>1529</v>
      </c>
      <c r="C4934" t="s">
        <v>3509</v>
      </c>
      <c r="D4934" s="82" t="s">
        <v>2723</v>
      </c>
      <c r="E4934" t="s">
        <v>3510</v>
      </c>
      <c r="F4934" s="82" t="s">
        <v>2745</v>
      </c>
      <c r="G4934" t="s">
        <v>2310</v>
      </c>
      <c r="H4934" s="82" t="s">
        <v>2746</v>
      </c>
      <c r="I4934" t="s">
        <v>44</v>
      </c>
      <c r="J4934" s="82" t="s">
        <v>45</v>
      </c>
      <c r="K4934" t="s">
        <v>109</v>
      </c>
      <c r="L4934" t="s">
        <v>110</v>
      </c>
      <c r="M4934" s="82" t="s">
        <v>522</v>
      </c>
      <c r="N4934" t="s">
        <v>1247</v>
      </c>
      <c r="O4934" s="82" t="s">
        <v>1248</v>
      </c>
      <c r="P4934" s="82" t="s">
        <v>3039</v>
      </c>
      <c r="Q4934" s="82" t="s">
        <v>3040</v>
      </c>
      <c r="R4934" t="s">
        <v>131</v>
      </c>
      <c r="S4934" s="83">
        <v>4550.3999999999996</v>
      </c>
      <c r="T4934" s="83">
        <v>0</v>
      </c>
      <c r="U4934" s="83">
        <v>4550.3999999999996</v>
      </c>
      <c r="V4934" s="83">
        <v>0</v>
      </c>
      <c r="W4934" s="83">
        <v>0</v>
      </c>
      <c r="X4934" s="83">
        <v>0</v>
      </c>
      <c r="Y4934">
        <v>0</v>
      </c>
      <c r="Z4934" s="83">
        <v>455.03999999999996</v>
      </c>
      <c r="AA4934" s="83">
        <v>455.03999999999996</v>
      </c>
    </row>
    <row r="4935" spans="1:27" x14ac:dyDescent="0.25">
      <c r="A4935" s="82" t="s">
        <v>1529</v>
      </c>
      <c r="B4935" s="82" t="s">
        <v>1529</v>
      </c>
      <c r="C4935" t="s">
        <v>3509</v>
      </c>
      <c r="D4935" s="82" t="s">
        <v>2723</v>
      </c>
      <c r="E4935" t="s">
        <v>3510</v>
      </c>
      <c r="F4935" s="82" t="s">
        <v>2745</v>
      </c>
      <c r="G4935" t="s">
        <v>2310</v>
      </c>
      <c r="H4935" s="82" t="s">
        <v>2746</v>
      </c>
      <c r="I4935" t="s">
        <v>44</v>
      </c>
      <c r="J4935" s="82" t="s">
        <v>45</v>
      </c>
      <c r="K4935" t="s">
        <v>109</v>
      </c>
      <c r="L4935" t="s">
        <v>110</v>
      </c>
      <c r="M4935" s="82" t="s">
        <v>522</v>
      </c>
      <c r="N4935" t="s">
        <v>523</v>
      </c>
      <c r="O4935" s="82" t="s">
        <v>524</v>
      </c>
      <c r="P4935" s="82" t="s">
        <v>2469</v>
      </c>
      <c r="Q4935" s="82" t="s">
        <v>2470</v>
      </c>
      <c r="R4935" t="s">
        <v>131</v>
      </c>
      <c r="S4935" s="83">
        <v>16561.350000000002</v>
      </c>
      <c r="T4935" s="83">
        <v>0</v>
      </c>
      <c r="U4935" s="83">
        <v>16561.350000000002</v>
      </c>
      <c r="V4935" s="83">
        <v>0</v>
      </c>
      <c r="W4935" s="83">
        <v>0</v>
      </c>
      <c r="X4935" s="83">
        <v>0</v>
      </c>
      <c r="Y4935">
        <v>0</v>
      </c>
      <c r="Z4935" s="83">
        <v>1656.1350000000002</v>
      </c>
      <c r="AA4935" s="83">
        <v>1656.1350000000002</v>
      </c>
    </row>
    <row r="4936" spans="1:27" x14ac:dyDescent="0.25">
      <c r="A4936" s="82" t="s">
        <v>1529</v>
      </c>
      <c r="B4936" s="82" t="s">
        <v>1529</v>
      </c>
      <c r="C4936" t="s">
        <v>3509</v>
      </c>
      <c r="D4936" s="82" t="s">
        <v>2723</v>
      </c>
      <c r="E4936" t="s">
        <v>3510</v>
      </c>
      <c r="F4936" s="82" t="s">
        <v>2745</v>
      </c>
      <c r="G4936" t="s">
        <v>2310</v>
      </c>
      <c r="H4936" s="82" t="s">
        <v>2746</v>
      </c>
      <c r="I4936" t="s">
        <v>44</v>
      </c>
      <c r="J4936" s="82" t="s">
        <v>45</v>
      </c>
      <c r="K4936" t="s">
        <v>109</v>
      </c>
      <c r="L4936" t="s">
        <v>110</v>
      </c>
      <c r="M4936" s="82" t="s">
        <v>522</v>
      </c>
      <c r="N4936" t="s">
        <v>523</v>
      </c>
      <c r="O4936" s="82" t="s">
        <v>524</v>
      </c>
      <c r="P4936" s="82" t="s">
        <v>2237</v>
      </c>
      <c r="Q4936" s="82" t="s">
        <v>2238</v>
      </c>
      <c r="R4936" t="s">
        <v>131</v>
      </c>
      <c r="S4936" s="83">
        <v>4203.75</v>
      </c>
      <c r="T4936" s="83">
        <v>0</v>
      </c>
      <c r="U4936" s="83">
        <v>4203.75</v>
      </c>
      <c r="V4936" s="83">
        <v>0</v>
      </c>
      <c r="W4936" s="83">
        <v>0</v>
      </c>
      <c r="X4936" s="83">
        <v>0</v>
      </c>
      <c r="Y4936">
        <v>0</v>
      </c>
      <c r="Z4936" s="83">
        <v>420.375</v>
      </c>
      <c r="AA4936" s="83">
        <v>420.375</v>
      </c>
    </row>
    <row r="4937" spans="1:27" x14ac:dyDescent="0.25">
      <c r="A4937" s="82" t="s">
        <v>1529</v>
      </c>
      <c r="B4937" s="82" t="s">
        <v>1529</v>
      </c>
      <c r="C4937" t="s">
        <v>3509</v>
      </c>
      <c r="D4937" s="82" t="s">
        <v>2723</v>
      </c>
      <c r="E4937" t="s">
        <v>3510</v>
      </c>
      <c r="F4937" s="82" t="s">
        <v>2745</v>
      </c>
      <c r="G4937" t="s">
        <v>2310</v>
      </c>
      <c r="H4937" s="82" t="s">
        <v>2746</v>
      </c>
      <c r="I4937" t="s">
        <v>44</v>
      </c>
      <c r="J4937" s="82" t="s">
        <v>45</v>
      </c>
      <c r="K4937" t="s">
        <v>109</v>
      </c>
      <c r="L4937" t="s">
        <v>110</v>
      </c>
      <c r="M4937" s="82" t="s">
        <v>522</v>
      </c>
      <c r="N4937" t="s">
        <v>523</v>
      </c>
      <c r="O4937" s="82" t="s">
        <v>524</v>
      </c>
      <c r="P4937" s="82" t="s">
        <v>3530</v>
      </c>
      <c r="Q4937" s="82" t="s">
        <v>3531</v>
      </c>
      <c r="R4937" t="s">
        <v>131</v>
      </c>
      <c r="S4937" s="83">
        <v>141253.97999999998</v>
      </c>
      <c r="T4937" s="83">
        <v>0</v>
      </c>
      <c r="U4937" s="83">
        <v>141253.97999999998</v>
      </c>
      <c r="V4937" s="83">
        <v>0</v>
      </c>
      <c r="W4937" s="83">
        <v>0</v>
      </c>
      <c r="X4937" s="83">
        <v>0</v>
      </c>
      <c r="Y4937">
        <v>0</v>
      </c>
      <c r="Z4937" s="83">
        <v>14125.397999999999</v>
      </c>
      <c r="AA4937" s="83">
        <v>14125.397999999999</v>
      </c>
    </row>
    <row r="4938" spans="1:27" x14ac:dyDescent="0.25">
      <c r="A4938" s="82" t="s">
        <v>1529</v>
      </c>
      <c r="B4938" s="82" t="s">
        <v>1529</v>
      </c>
      <c r="C4938" t="s">
        <v>3509</v>
      </c>
      <c r="D4938" s="82" t="s">
        <v>2723</v>
      </c>
      <c r="E4938" t="s">
        <v>3510</v>
      </c>
      <c r="F4938" s="82" t="s">
        <v>2745</v>
      </c>
      <c r="G4938" t="s">
        <v>2310</v>
      </c>
      <c r="H4938" s="82" t="s">
        <v>2746</v>
      </c>
      <c r="I4938" t="s">
        <v>44</v>
      </c>
      <c r="J4938" s="82" t="s">
        <v>45</v>
      </c>
      <c r="K4938" t="s">
        <v>109</v>
      </c>
      <c r="L4938" t="s">
        <v>110</v>
      </c>
      <c r="M4938" s="82" t="s">
        <v>1116</v>
      </c>
      <c r="N4938" t="s">
        <v>1260</v>
      </c>
      <c r="O4938" s="82" t="s">
        <v>1261</v>
      </c>
      <c r="P4938" s="82" t="s">
        <v>2396</v>
      </c>
      <c r="Q4938" s="82" t="s">
        <v>2397</v>
      </c>
      <c r="R4938" t="s">
        <v>131</v>
      </c>
      <c r="S4938" s="83">
        <v>3622.7999999999997</v>
      </c>
      <c r="T4938" s="83">
        <v>0</v>
      </c>
      <c r="U4938" s="83">
        <v>3622.7999999999997</v>
      </c>
      <c r="V4938" s="83">
        <v>0</v>
      </c>
      <c r="W4938" s="83">
        <v>0</v>
      </c>
      <c r="X4938" s="83">
        <v>0</v>
      </c>
      <c r="Y4938">
        <v>0</v>
      </c>
      <c r="Z4938" s="83">
        <v>362.28</v>
      </c>
      <c r="AA4938" s="83">
        <v>362.28</v>
      </c>
    </row>
    <row r="4939" spans="1:27" x14ac:dyDescent="0.25">
      <c r="A4939" s="82" t="s">
        <v>1529</v>
      </c>
      <c r="B4939" s="82" t="s">
        <v>1529</v>
      </c>
      <c r="C4939" t="s">
        <v>3509</v>
      </c>
      <c r="D4939" s="82" t="s">
        <v>2723</v>
      </c>
      <c r="E4939" t="s">
        <v>3510</v>
      </c>
      <c r="F4939" s="82" t="s">
        <v>2745</v>
      </c>
      <c r="G4939" t="s">
        <v>2310</v>
      </c>
      <c r="H4939" s="82" t="s">
        <v>2746</v>
      </c>
      <c r="I4939" t="s">
        <v>44</v>
      </c>
      <c r="J4939" s="82" t="s">
        <v>45</v>
      </c>
      <c r="K4939" t="s">
        <v>109</v>
      </c>
      <c r="L4939" t="s">
        <v>110</v>
      </c>
      <c r="M4939" s="82" t="s">
        <v>1116</v>
      </c>
      <c r="N4939" t="s">
        <v>1260</v>
      </c>
      <c r="O4939" s="82" t="s">
        <v>1261</v>
      </c>
      <c r="P4939" s="82" t="s">
        <v>2394</v>
      </c>
      <c r="Q4939" s="82" t="s">
        <v>2395</v>
      </c>
      <c r="R4939" t="s">
        <v>131</v>
      </c>
      <c r="S4939" s="83">
        <v>1811.4</v>
      </c>
      <c r="T4939" s="83">
        <v>0</v>
      </c>
      <c r="U4939" s="83">
        <v>1811.4</v>
      </c>
      <c r="V4939" s="83">
        <v>0</v>
      </c>
      <c r="W4939" s="83">
        <v>0</v>
      </c>
      <c r="X4939" s="83">
        <v>0</v>
      </c>
      <c r="Y4939">
        <v>0</v>
      </c>
      <c r="Z4939" s="83">
        <v>181.14000000000001</v>
      </c>
      <c r="AA4939" s="83">
        <v>181.14000000000001</v>
      </c>
    </row>
    <row r="4940" spans="1:27" x14ac:dyDescent="0.25">
      <c r="A4940" s="82" t="s">
        <v>1529</v>
      </c>
      <c r="B4940" s="82" t="s">
        <v>1529</v>
      </c>
      <c r="C4940" t="s">
        <v>3509</v>
      </c>
      <c r="D4940" s="82" t="s">
        <v>2723</v>
      </c>
      <c r="E4940" t="s">
        <v>3510</v>
      </c>
      <c r="F4940" s="82" t="s">
        <v>2745</v>
      </c>
      <c r="G4940" t="s">
        <v>2310</v>
      </c>
      <c r="H4940" s="82" t="s">
        <v>2746</v>
      </c>
      <c r="I4940" t="s">
        <v>44</v>
      </c>
      <c r="J4940" s="82" t="s">
        <v>45</v>
      </c>
      <c r="K4940" t="s">
        <v>109</v>
      </c>
      <c r="L4940" t="s">
        <v>110</v>
      </c>
      <c r="M4940" s="82" t="s">
        <v>1116</v>
      </c>
      <c r="N4940" t="s">
        <v>1260</v>
      </c>
      <c r="O4940" s="82" t="s">
        <v>1261</v>
      </c>
      <c r="P4940" s="82" t="s">
        <v>3544</v>
      </c>
      <c r="Q4940" s="82" t="s">
        <v>3545</v>
      </c>
      <c r="R4940" t="s">
        <v>131</v>
      </c>
      <c r="S4940" s="83">
        <v>0</v>
      </c>
      <c r="T4940" s="83">
        <v>1877.5</v>
      </c>
      <c r="U4940" s="83">
        <v>-1877.5</v>
      </c>
      <c r="V4940" s="83">
        <v>0</v>
      </c>
      <c r="W4940" s="83">
        <v>0</v>
      </c>
      <c r="X4940" s="83">
        <v>14.461986290759208</v>
      </c>
      <c r="Y4940">
        <v>0</v>
      </c>
      <c r="Z4940" s="83">
        <v>-187.75</v>
      </c>
      <c r="AA4940" s="83">
        <v>-173.2880137092408</v>
      </c>
    </row>
    <row r="4941" spans="1:27" x14ac:dyDescent="0.25">
      <c r="A4941" s="82" t="s">
        <v>1529</v>
      </c>
      <c r="B4941" s="82" t="s">
        <v>1529</v>
      </c>
      <c r="C4941" t="s">
        <v>3509</v>
      </c>
      <c r="D4941" s="82" t="s">
        <v>2723</v>
      </c>
      <c r="E4941" t="s">
        <v>3510</v>
      </c>
      <c r="F4941" s="82" t="s">
        <v>2745</v>
      </c>
      <c r="G4941" t="s">
        <v>2310</v>
      </c>
      <c r="H4941" s="82" t="s">
        <v>2746</v>
      </c>
      <c r="I4941" t="s">
        <v>44</v>
      </c>
      <c r="J4941" s="82" t="s">
        <v>45</v>
      </c>
      <c r="K4941" t="s">
        <v>109</v>
      </c>
      <c r="L4941" t="s">
        <v>110</v>
      </c>
      <c r="M4941" s="82" t="s">
        <v>1116</v>
      </c>
      <c r="N4941" t="s">
        <v>1260</v>
      </c>
      <c r="O4941" s="82" t="s">
        <v>1261</v>
      </c>
      <c r="P4941" s="82" t="s">
        <v>3546</v>
      </c>
      <c r="Q4941" s="82" t="s">
        <v>3547</v>
      </c>
      <c r="R4941" t="s">
        <v>131</v>
      </c>
      <c r="S4941" s="83">
        <v>440.9</v>
      </c>
      <c r="T4941" s="83">
        <v>881.8</v>
      </c>
      <c r="U4941" s="83">
        <v>-440.9</v>
      </c>
      <c r="V4941" s="83">
        <v>0</v>
      </c>
      <c r="W4941" s="83">
        <v>0</v>
      </c>
      <c r="X4941" s="83">
        <v>6.7923193135507161</v>
      </c>
      <c r="Y4941">
        <v>0</v>
      </c>
      <c r="Z4941" s="83">
        <v>-44.09</v>
      </c>
      <c r="AA4941" s="83">
        <v>-37.297680686449283</v>
      </c>
    </row>
    <row r="4942" spans="1:27" x14ac:dyDescent="0.25">
      <c r="A4942" s="82" t="s">
        <v>1529</v>
      </c>
      <c r="B4942" s="82" t="s">
        <v>1529</v>
      </c>
      <c r="C4942" t="s">
        <v>3509</v>
      </c>
      <c r="D4942" s="82" t="s">
        <v>2723</v>
      </c>
      <c r="E4942" t="s">
        <v>3510</v>
      </c>
      <c r="F4942" s="82" t="s">
        <v>2745</v>
      </c>
      <c r="G4942" t="s">
        <v>2310</v>
      </c>
      <c r="H4942" s="82" t="s">
        <v>2746</v>
      </c>
      <c r="I4942" t="s">
        <v>44</v>
      </c>
      <c r="J4942" s="82" t="s">
        <v>45</v>
      </c>
      <c r="K4942" t="s">
        <v>109</v>
      </c>
      <c r="L4942" t="s">
        <v>110</v>
      </c>
      <c r="M4942" s="82" t="s">
        <v>901</v>
      </c>
      <c r="N4942" t="s">
        <v>902</v>
      </c>
      <c r="O4942" s="82" t="s">
        <v>903</v>
      </c>
      <c r="P4942" s="82" t="s">
        <v>2503</v>
      </c>
      <c r="Q4942" s="82" t="s">
        <v>2504</v>
      </c>
      <c r="R4942" t="s">
        <v>131</v>
      </c>
      <c r="S4942" s="83">
        <v>113.8</v>
      </c>
      <c r="T4942" s="83">
        <v>0</v>
      </c>
      <c r="U4942" s="83">
        <v>113.8</v>
      </c>
      <c r="V4942" s="83">
        <v>0</v>
      </c>
      <c r="W4942" s="83">
        <v>0</v>
      </c>
      <c r="X4942" s="83">
        <v>0</v>
      </c>
      <c r="Y4942">
        <v>0</v>
      </c>
      <c r="Z4942" s="83">
        <v>11.38</v>
      </c>
      <c r="AA4942" s="83">
        <v>11.38</v>
      </c>
    </row>
    <row r="4943" spans="1:27" x14ac:dyDescent="0.25">
      <c r="A4943" s="82" t="s">
        <v>1529</v>
      </c>
      <c r="B4943" s="82" t="s">
        <v>1529</v>
      </c>
      <c r="C4943" t="s">
        <v>3509</v>
      </c>
      <c r="D4943" s="82" t="s">
        <v>2723</v>
      </c>
      <c r="E4943" t="s">
        <v>3510</v>
      </c>
      <c r="F4943" s="82" t="s">
        <v>2745</v>
      </c>
      <c r="G4943" t="s">
        <v>2310</v>
      </c>
      <c r="H4943" s="82" t="s">
        <v>2746</v>
      </c>
      <c r="I4943" t="s">
        <v>44</v>
      </c>
      <c r="J4943" s="82" t="s">
        <v>45</v>
      </c>
      <c r="K4943" t="s">
        <v>109</v>
      </c>
      <c r="L4943" t="s">
        <v>110</v>
      </c>
      <c r="M4943" s="82" t="s">
        <v>901</v>
      </c>
      <c r="N4943" t="s">
        <v>902</v>
      </c>
      <c r="O4943" s="82" t="s">
        <v>1267</v>
      </c>
      <c r="P4943" s="82" t="s">
        <v>1973</v>
      </c>
      <c r="Q4943" s="82" t="s">
        <v>1974</v>
      </c>
      <c r="R4943" t="s">
        <v>131</v>
      </c>
      <c r="S4943" s="83">
        <v>0</v>
      </c>
      <c r="T4943" s="83">
        <v>532</v>
      </c>
      <c r="U4943" s="83">
        <v>-532</v>
      </c>
      <c r="V4943" s="83">
        <v>0</v>
      </c>
      <c r="W4943" s="83">
        <v>0</v>
      </c>
      <c r="X4943" s="83">
        <v>4.0978837319221828</v>
      </c>
      <c r="Y4943">
        <v>0</v>
      </c>
      <c r="Z4943" s="83">
        <v>-53.2</v>
      </c>
      <c r="AA4943" s="83">
        <v>-49.102116268077822</v>
      </c>
    </row>
    <row r="4944" spans="1:27" x14ac:dyDescent="0.25">
      <c r="A4944" s="82" t="s">
        <v>1529</v>
      </c>
      <c r="B4944" s="82" t="s">
        <v>1529</v>
      </c>
      <c r="C4944" t="s">
        <v>3509</v>
      </c>
      <c r="D4944" s="82" t="s">
        <v>2723</v>
      </c>
      <c r="E4944" t="s">
        <v>3510</v>
      </c>
      <c r="F4944" s="82" t="s">
        <v>2745</v>
      </c>
      <c r="G4944" t="s">
        <v>2310</v>
      </c>
      <c r="H4944" s="82" t="s">
        <v>2746</v>
      </c>
      <c r="I4944" t="s">
        <v>44</v>
      </c>
      <c r="J4944" s="82" t="s">
        <v>45</v>
      </c>
      <c r="K4944" t="s">
        <v>109</v>
      </c>
      <c r="L4944" t="s">
        <v>110</v>
      </c>
      <c r="M4944" s="82" t="s">
        <v>901</v>
      </c>
      <c r="N4944" t="s">
        <v>902</v>
      </c>
      <c r="O4944" s="82" t="s">
        <v>1267</v>
      </c>
      <c r="P4944" s="82" t="s">
        <v>1268</v>
      </c>
      <c r="Q4944" s="82" t="s">
        <v>1269</v>
      </c>
      <c r="R4944" t="s">
        <v>131</v>
      </c>
      <c r="S4944" s="83">
        <v>402</v>
      </c>
      <c r="T4944" s="83">
        <v>1206</v>
      </c>
      <c r="U4944" s="83">
        <v>-804</v>
      </c>
      <c r="V4944" s="83">
        <v>0</v>
      </c>
      <c r="W4944" s="83">
        <v>0</v>
      </c>
      <c r="X4944" s="83">
        <v>9.2895634975529191</v>
      </c>
      <c r="Y4944">
        <v>0</v>
      </c>
      <c r="Z4944" s="83">
        <v>-80.400000000000006</v>
      </c>
      <c r="AA4944" s="83">
        <v>-71.110436502447087</v>
      </c>
    </row>
    <row r="4945" spans="1:27" x14ac:dyDescent="0.25">
      <c r="A4945" s="82" t="s">
        <v>1529</v>
      </c>
      <c r="B4945" s="82" t="s">
        <v>1529</v>
      </c>
      <c r="C4945" t="s">
        <v>3509</v>
      </c>
      <c r="D4945" s="82" t="s">
        <v>2723</v>
      </c>
      <c r="E4945" t="s">
        <v>3510</v>
      </c>
      <c r="F4945" s="82" t="s">
        <v>2745</v>
      </c>
      <c r="G4945" t="s">
        <v>2310</v>
      </c>
      <c r="H4945" s="82" t="s">
        <v>2746</v>
      </c>
      <c r="I4945" t="s">
        <v>44</v>
      </c>
      <c r="J4945" s="82" t="s">
        <v>45</v>
      </c>
      <c r="K4945" t="s">
        <v>109</v>
      </c>
      <c r="L4945" t="s">
        <v>110</v>
      </c>
      <c r="M4945" s="82" t="s">
        <v>901</v>
      </c>
      <c r="N4945" t="s">
        <v>902</v>
      </c>
      <c r="O4945" s="82" t="s">
        <v>1267</v>
      </c>
      <c r="P4945" s="82" t="s">
        <v>1270</v>
      </c>
      <c r="Q4945" s="82" t="s">
        <v>1271</v>
      </c>
      <c r="R4945" t="s">
        <v>131</v>
      </c>
      <c r="S4945" s="83">
        <v>528</v>
      </c>
      <c r="T4945" s="83">
        <v>1320</v>
      </c>
      <c r="U4945" s="83">
        <v>-792</v>
      </c>
      <c r="V4945" s="83">
        <v>0</v>
      </c>
      <c r="W4945" s="83">
        <v>0</v>
      </c>
      <c r="X4945" s="83">
        <v>10.167681440107673</v>
      </c>
      <c r="Y4945">
        <v>0</v>
      </c>
      <c r="Z4945" s="83">
        <v>-79.199999999999989</v>
      </c>
      <c r="AA4945" s="83">
        <v>-69.032318559892332</v>
      </c>
    </row>
    <row r="4946" spans="1:27" x14ac:dyDescent="0.25">
      <c r="A4946" s="82" t="s">
        <v>1529</v>
      </c>
      <c r="B4946" s="82" t="s">
        <v>1529</v>
      </c>
      <c r="C4946" t="s">
        <v>3509</v>
      </c>
      <c r="D4946" s="82" t="s">
        <v>2723</v>
      </c>
      <c r="E4946" t="s">
        <v>3510</v>
      </c>
      <c r="F4946" s="82" t="s">
        <v>2745</v>
      </c>
      <c r="G4946" t="s">
        <v>2310</v>
      </c>
      <c r="H4946" s="82" t="s">
        <v>2746</v>
      </c>
      <c r="I4946" t="s">
        <v>44</v>
      </c>
      <c r="J4946" s="82" t="s">
        <v>45</v>
      </c>
      <c r="K4946" t="s">
        <v>109</v>
      </c>
      <c r="L4946" t="s">
        <v>110</v>
      </c>
      <c r="M4946" s="82" t="s">
        <v>901</v>
      </c>
      <c r="N4946" t="s">
        <v>902</v>
      </c>
      <c r="O4946" s="82" t="s">
        <v>1267</v>
      </c>
      <c r="P4946" s="82" t="s">
        <v>4135</v>
      </c>
      <c r="Q4946" s="82" t="s">
        <v>4136</v>
      </c>
      <c r="R4946" t="s">
        <v>131</v>
      </c>
      <c r="S4946" s="83">
        <v>0</v>
      </c>
      <c r="T4946" s="83">
        <v>134</v>
      </c>
      <c r="U4946" s="83">
        <v>-134</v>
      </c>
      <c r="V4946" s="83">
        <v>0</v>
      </c>
      <c r="W4946" s="83">
        <v>0</v>
      </c>
      <c r="X4946" s="83">
        <v>1.0321737219503242</v>
      </c>
      <c r="Y4946">
        <v>0</v>
      </c>
      <c r="Z4946" s="83">
        <v>-13.4</v>
      </c>
      <c r="AA4946" s="83">
        <v>-12.367826278049677</v>
      </c>
    </row>
    <row r="4947" spans="1:27" x14ac:dyDescent="0.25">
      <c r="A4947" s="82" t="s">
        <v>1529</v>
      </c>
      <c r="B4947" s="82" t="s">
        <v>1529</v>
      </c>
      <c r="C4947" t="s">
        <v>3509</v>
      </c>
      <c r="D4947" s="82" t="s">
        <v>2723</v>
      </c>
      <c r="E4947" t="s">
        <v>3510</v>
      </c>
      <c r="F4947" s="82" t="s">
        <v>2745</v>
      </c>
      <c r="G4947" t="s">
        <v>2310</v>
      </c>
      <c r="H4947" s="82" t="s">
        <v>2746</v>
      </c>
      <c r="I4947" t="s">
        <v>44</v>
      </c>
      <c r="J4947" s="82" t="s">
        <v>45</v>
      </c>
      <c r="K4947" t="s">
        <v>109</v>
      </c>
      <c r="L4947" t="s">
        <v>110</v>
      </c>
      <c r="M4947" s="82" t="s">
        <v>901</v>
      </c>
      <c r="N4947" t="s">
        <v>902</v>
      </c>
      <c r="O4947" s="82" t="s">
        <v>1267</v>
      </c>
      <c r="P4947" s="82" t="s">
        <v>4137</v>
      </c>
      <c r="Q4947" s="82" t="s">
        <v>4138</v>
      </c>
      <c r="R4947" t="s">
        <v>131</v>
      </c>
      <c r="S4947" s="83">
        <v>0</v>
      </c>
      <c r="T4947" s="83">
        <v>396</v>
      </c>
      <c r="U4947" s="83">
        <v>-396</v>
      </c>
      <c r="V4947" s="83">
        <v>0</v>
      </c>
      <c r="W4947" s="83">
        <v>0</v>
      </c>
      <c r="X4947" s="83">
        <v>3.0503044320323016</v>
      </c>
      <c r="Y4947">
        <v>0</v>
      </c>
      <c r="Z4947" s="83">
        <v>-39.6</v>
      </c>
      <c r="AA4947" s="83">
        <v>-36.549695567967703</v>
      </c>
    </row>
    <row r="4948" spans="1:27" x14ac:dyDescent="0.25">
      <c r="A4948" s="82" t="s">
        <v>1529</v>
      </c>
      <c r="B4948" s="82" t="s">
        <v>1529</v>
      </c>
      <c r="C4948" t="s">
        <v>3509</v>
      </c>
      <c r="D4948" s="82" t="s">
        <v>2723</v>
      </c>
      <c r="E4948" t="s">
        <v>3510</v>
      </c>
      <c r="F4948" s="82" t="s">
        <v>2745</v>
      </c>
      <c r="G4948" t="s">
        <v>2310</v>
      </c>
      <c r="H4948" s="82" t="s">
        <v>2746</v>
      </c>
      <c r="I4948" t="s">
        <v>44</v>
      </c>
      <c r="J4948" s="82" t="s">
        <v>45</v>
      </c>
      <c r="K4948" t="s">
        <v>109</v>
      </c>
      <c r="L4948" t="s">
        <v>110</v>
      </c>
      <c r="M4948" s="82" t="s">
        <v>901</v>
      </c>
      <c r="N4948" t="s">
        <v>902</v>
      </c>
      <c r="O4948" s="82" t="s">
        <v>905</v>
      </c>
      <c r="P4948" s="82" t="s">
        <v>1273</v>
      </c>
      <c r="Q4948" s="82" t="s">
        <v>2300</v>
      </c>
      <c r="R4948" t="s">
        <v>131</v>
      </c>
      <c r="S4948" s="83">
        <v>167.5</v>
      </c>
      <c r="T4948" s="83">
        <v>785</v>
      </c>
      <c r="U4948" s="83">
        <v>-617.5</v>
      </c>
      <c r="V4948" s="83">
        <v>0</v>
      </c>
      <c r="W4948" s="83">
        <v>0</v>
      </c>
      <c r="X4948" s="83">
        <v>6.0466893412761538</v>
      </c>
      <c r="Y4948">
        <v>0</v>
      </c>
      <c r="Z4948" s="83">
        <v>-61.75</v>
      </c>
      <c r="AA4948" s="83">
        <v>-55.703310658723851</v>
      </c>
    </row>
    <row r="4949" spans="1:27" x14ac:dyDescent="0.25">
      <c r="A4949" s="82" t="s">
        <v>1529</v>
      </c>
      <c r="B4949" s="82" t="s">
        <v>1529</v>
      </c>
      <c r="C4949" t="s">
        <v>3509</v>
      </c>
      <c r="D4949" s="82" t="s">
        <v>2723</v>
      </c>
      <c r="E4949" t="s">
        <v>3510</v>
      </c>
      <c r="F4949" s="82" t="s">
        <v>2745</v>
      </c>
      <c r="G4949" t="s">
        <v>2310</v>
      </c>
      <c r="H4949" s="82" t="s">
        <v>2746</v>
      </c>
      <c r="I4949" t="s">
        <v>44</v>
      </c>
      <c r="J4949" s="82" t="s">
        <v>45</v>
      </c>
      <c r="K4949" t="s">
        <v>109</v>
      </c>
      <c r="L4949" t="s">
        <v>110</v>
      </c>
      <c r="M4949" s="82" t="s">
        <v>901</v>
      </c>
      <c r="N4949" t="s">
        <v>902</v>
      </c>
      <c r="O4949" s="82" t="s">
        <v>905</v>
      </c>
      <c r="P4949" s="82" t="s">
        <v>1272</v>
      </c>
      <c r="Q4949" s="82" t="s">
        <v>2578</v>
      </c>
      <c r="R4949" t="s">
        <v>131</v>
      </c>
      <c r="S4949" s="83">
        <v>167.5</v>
      </c>
      <c r="T4949" s="83">
        <v>617.5</v>
      </c>
      <c r="U4949" s="83">
        <v>-450</v>
      </c>
      <c r="V4949" s="83">
        <v>0</v>
      </c>
      <c r="W4949" s="83">
        <v>0</v>
      </c>
      <c r="X4949" s="83">
        <v>4.7564721888382486</v>
      </c>
      <c r="Y4949">
        <v>0</v>
      </c>
      <c r="Z4949" s="83">
        <v>-45</v>
      </c>
      <c r="AA4949" s="83">
        <v>-40.243527811161755</v>
      </c>
    </row>
    <row r="4950" spans="1:27" x14ac:dyDescent="0.25">
      <c r="A4950" s="82" t="s">
        <v>1529</v>
      </c>
      <c r="B4950" s="82" t="s">
        <v>1529</v>
      </c>
      <c r="C4950" t="s">
        <v>3509</v>
      </c>
      <c r="D4950" s="82" t="s">
        <v>2723</v>
      </c>
      <c r="E4950" t="s">
        <v>3510</v>
      </c>
      <c r="F4950" s="82" t="s">
        <v>2745</v>
      </c>
      <c r="G4950" t="s">
        <v>2310</v>
      </c>
      <c r="H4950" s="82" t="s">
        <v>2746</v>
      </c>
      <c r="I4950" t="s">
        <v>44</v>
      </c>
      <c r="J4950" s="82" t="s">
        <v>45</v>
      </c>
      <c r="K4950" t="s">
        <v>111</v>
      </c>
      <c r="L4950" t="s">
        <v>112</v>
      </c>
      <c r="M4950" s="82" t="s">
        <v>1118</v>
      </c>
      <c r="N4950" t="s">
        <v>1119</v>
      </c>
      <c r="O4950" s="82" t="s">
        <v>1118</v>
      </c>
      <c r="P4950" s="82" t="s">
        <v>1274</v>
      </c>
      <c r="Q4950" s="82" t="s">
        <v>2167</v>
      </c>
      <c r="R4950" t="s">
        <v>131</v>
      </c>
      <c r="S4950" s="83">
        <v>1213.4000000000001</v>
      </c>
      <c r="T4950" s="83">
        <v>1446.8999999999999</v>
      </c>
      <c r="U4950" s="83">
        <v>-233.49999999999989</v>
      </c>
      <c r="V4950" s="83">
        <v>0</v>
      </c>
      <c r="W4950" s="83">
        <v>0</v>
      </c>
      <c r="X4950" s="83">
        <v>11.14516536037257</v>
      </c>
      <c r="Y4950">
        <v>0</v>
      </c>
      <c r="Z4950" s="83">
        <v>-23.350000000000009</v>
      </c>
      <c r="AA4950" s="83">
        <v>-12.204834639627435</v>
      </c>
    </row>
    <row r="4951" spans="1:27" x14ac:dyDescent="0.25">
      <c r="A4951" s="82" t="s">
        <v>1529</v>
      </c>
      <c r="B4951" s="82" t="s">
        <v>1529</v>
      </c>
      <c r="C4951" t="s">
        <v>3552</v>
      </c>
      <c r="D4951" s="82" t="s">
        <v>2723</v>
      </c>
      <c r="E4951" t="s">
        <v>3553</v>
      </c>
      <c r="F4951" s="82" t="s">
        <v>2745</v>
      </c>
      <c r="G4951" t="s">
        <v>2310</v>
      </c>
      <c r="H4951" s="82" t="s">
        <v>2746</v>
      </c>
      <c r="I4951" t="s">
        <v>68</v>
      </c>
      <c r="J4951" s="82" t="s">
        <v>80</v>
      </c>
      <c r="K4951" t="s">
        <v>81</v>
      </c>
      <c r="L4951" t="s">
        <v>82</v>
      </c>
      <c r="M4951" s="82" t="s">
        <v>369</v>
      </c>
      <c r="N4951" t="s">
        <v>370</v>
      </c>
      <c r="O4951" s="82" t="s">
        <v>1128</v>
      </c>
      <c r="P4951" s="82" t="s">
        <v>2751</v>
      </c>
      <c r="Q4951" s="82" t="s">
        <v>2752</v>
      </c>
      <c r="R4951" t="s">
        <v>131</v>
      </c>
      <c r="S4951" s="83">
        <v>0</v>
      </c>
      <c r="T4951" s="83">
        <v>0</v>
      </c>
      <c r="U4951" s="83">
        <v>0</v>
      </c>
      <c r="V4951" s="83">
        <v>0</v>
      </c>
      <c r="W4951" s="83">
        <v>0</v>
      </c>
      <c r="X4951" s="83">
        <v>0</v>
      </c>
      <c r="Y4951">
        <v>0</v>
      </c>
      <c r="Z4951" s="83">
        <v>0</v>
      </c>
      <c r="AA4951" s="83">
        <v>0</v>
      </c>
    </row>
    <row r="4952" spans="1:27" x14ac:dyDescent="0.25">
      <c r="A4952" s="82" t="s">
        <v>1529</v>
      </c>
      <c r="B4952" s="82" t="s">
        <v>1529</v>
      </c>
      <c r="C4952" t="s">
        <v>3552</v>
      </c>
      <c r="D4952" s="82" t="s">
        <v>2723</v>
      </c>
      <c r="E4952" t="s">
        <v>3553</v>
      </c>
      <c r="F4952" s="82" t="s">
        <v>2745</v>
      </c>
      <c r="G4952" t="s">
        <v>2310</v>
      </c>
      <c r="H4952" s="82" t="s">
        <v>2746</v>
      </c>
      <c r="I4952" t="s">
        <v>68</v>
      </c>
      <c r="J4952" s="82" t="s">
        <v>80</v>
      </c>
      <c r="K4952" t="s">
        <v>81</v>
      </c>
      <c r="L4952" t="s">
        <v>82</v>
      </c>
      <c r="M4952" s="82" t="s">
        <v>369</v>
      </c>
      <c r="N4952" t="s">
        <v>2356</v>
      </c>
      <c r="O4952" s="82" t="s">
        <v>2357</v>
      </c>
      <c r="P4952" s="82" t="s">
        <v>2608</v>
      </c>
      <c r="Q4952" s="82" t="s">
        <v>2609</v>
      </c>
      <c r="R4952" t="s">
        <v>131</v>
      </c>
      <c r="S4952" s="83">
        <v>260</v>
      </c>
      <c r="T4952" s="83">
        <v>178.48</v>
      </c>
      <c r="U4952" s="83">
        <v>81.52000000000001</v>
      </c>
      <c r="V4952" s="83">
        <v>0</v>
      </c>
      <c r="W4952" s="83">
        <v>0</v>
      </c>
      <c r="X4952" s="83">
        <v>1.3747937753260737</v>
      </c>
      <c r="Y4952">
        <v>0</v>
      </c>
      <c r="Z4952" s="83">
        <v>8.152000000000001</v>
      </c>
      <c r="AA4952" s="83">
        <v>9.5267937753260732</v>
      </c>
    </row>
    <row r="4953" spans="1:27" x14ac:dyDescent="0.25">
      <c r="A4953" s="82" t="s">
        <v>1529</v>
      </c>
      <c r="B4953" s="82" t="s">
        <v>1529</v>
      </c>
      <c r="C4953" t="s">
        <v>3552</v>
      </c>
      <c r="D4953" s="82" t="s">
        <v>2723</v>
      </c>
      <c r="E4953" t="s">
        <v>3553</v>
      </c>
      <c r="F4953" s="82" t="s">
        <v>2745</v>
      </c>
      <c r="G4953" t="s">
        <v>2310</v>
      </c>
      <c r="H4953" s="82" t="s">
        <v>2746</v>
      </c>
      <c r="I4953" t="s">
        <v>59</v>
      </c>
      <c r="J4953" s="82" t="s">
        <v>127</v>
      </c>
      <c r="K4953" t="s">
        <v>75</v>
      </c>
      <c r="L4953" t="s">
        <v>76</v>
      </c>
      <c r="M4953" s="82" t="s">
        <v>133</v>
      </c>
      <c r="N4953" t="s">
        <v>149</v>
      </c>
      <c r="O4953" s="82" t="s">
        <v>150</v>
      </c>
      <c r="P4953" s="82" t="s">
        <v>376</v>
      </c>
      <c r="Q4953" s="82" t="s">
        <v>377</v>
      </c>
      <c r="R4953" t="s">
        <v>131</v>
      </c>
      <c r="S4953" s="83">
        <v>78.45</v>
      </c>
      <c r="T4953" s="83">
        <v>149.4</v>
      </c>
      <c r="U4953" s="83">
        <v>-70.95</v>
      </c>
      <c r="V4953" s="83">
        <v>0</v>
      </c>
      <c r="W4953" s="83">
        <v>0</v>
      </c>
      <c r="X4953" s="83">
        <v>1.1507966720849139</v>
      </c>
      <c r="Y4953">
        <v>0</v>
      </c>
      <c r="Z4953" s="83">
        <v>-7.0950000000000006</v>
      </c>
      <c r="AA4953" s="83">
        <v>-5.944203327915087</v>
      </c>
    </row>
    <row r="4954" spans="1:27" x14ac:dyDescent="0.25">
      <c r="A4954" s="82" t="s">
        <v>1529</v>
      </c>
      <c r="B4954" s="82" t="s">
        <v>1529</v>
      </c>
      <c r="C4954" t="s">
        <v>3552</v>
      </c>
      <c r="D4954" s="82" t="s">
        <v>2723</v>
      </c>
      <c r="E4954" t="s">
        <v>3553</v>
      </c>
      <c r="F4954" s="82" t="s">
        <v>2745</v>
      </c>
      <c r="G4954" t="s">
        <v>2310</v>
      </c>
      <c r="H4954" s="82" t="s">
        <v>2746</v>
      </c>
      <c r="I4954" t="s">
        <v>59</v>
      </c>
      <c r="J4954" s="82" t="s">
        <v>127</v>
      </c>
      <c r="K4954" t="s">
        <v>75</v>
      </c>
      <c r="L4954" t="s">
        <v>76</v>
      </c>
      <c r="M4954" s="82" t="s">
        <v>133</v>
      </c>
      <c r="N4954" t="s">
        <v>149</v>
      </c>
      <c r="O4954" s="82" t="s">
        <v>150</v>
      </c>
      <c r="P4954" s="82" t="s">
        <v>2338</v>
      </c>
      <c r="Q4954" s="82" t="s">
        <v>2339</v>
      </c>
      <c r="R4954" t="s">
        <v>131</v>
      </c>
      <c r="S4954" s="83">
        <v>429.65999999999997</v>
      </c>
      <c r="T4954" s="83">
        <v>185.4</v>
      </c>
      <c r="U4954" s="83">
        <v>244.25999999999996</v>
      </c>
      <c r="V4954" s="83">
        <v>0</v>
      </c>
      <c r="W4954" s="83">
        <v>0</v>
      </c>
      <c r="X4954" s="83">
        <v>1.4280970749969415</v>
      </c>
      <c r="Y4954">
        <v>0</v>
      </c>
      <c r="Z4954" s="83">
        <v>24.425999999999998</v>
      </c>
      <c r="AA4954" s="83">
        <v>25.85409707499694</v>
      </c>
    </row>
    <row r="4955" spans="1:27" x14ac:dyDescent="0.25">
      <c r="A4955" s="82" t="s">
        <v>1529</v>
      </c>
      <c r="B4955" s="82" t="s">
        <v>1529</v>
      </c>
      <c r="C4955" t="s">
        <v>3552</v>
      </c>
      <c r="D4955" s="82" t="s">
        <v>2723</v>
      </c>
      <c r="E4955" t="s">
        <v>3553</v>
      </c>
      <c r="F4955" s="82" t="s">
        <v>2745</v>
      </c>
      <c r="G4955" t="s">
        <v>2310</v>
      </c>
      <c r="H4955" s="82" t="s">
        <v>2746</v>
      </c>
      <c r="I4955" t="s">
        <v>59</v>
      </c>
      <c r="J4955" s="82" t="s">
        <v>127</v>
      </c>
      <c r="K4955" t="s">
        <v>75</v>
      </c>
      <c r="L4955" t="s">
        <v>76</v>
      </c>
      <c r="M4955" s="82" t="s">
        <v>133</v>
      </c>
      <c r="N4955" t="s">
        <v>149</v>
      </c>
      <c r="O4955" s="82" t="s">
        <v>150</v>
      </c>
      <c r="P4955" s="82" t="s">
        <v>307</v>
      </c>
      <c r="Q4955" s="82" t="s">
        <v>308</v>
      </c>
      <c r="R4955" t="s">
        <v>131</v>
      </c>
      <c r="S4955" s="83">
        <v>84.36</v>
      </c>
      <c r="T4955" s="83">
        <v>79.38</v>
      </c>
      <c r="U4955" s="83">
        <v>4.980000000000004</v>
      </c>
      <c r="V4955" s="83">
        <v>0</v>
      </c>
      <c r="W4955" s="83">
        <v>0</v>
      </c>
      <c r="X4955" s="83">
        <v>0.61144738842102042</v>
      </c>
      <c r="Y4955">
        <v>0</v>
      </c>
      <c r="Z4955" s="83">
        <v>0.49800000000000022</v>
      </c>
      <c r="AA4955" s="83">
        <v>1.109447388421021</v>
      </c>
    </row>
    <row r="4956" spans="1:27" x14ac:dyDescent="0.25">
      <c r="A4956" s="82" t="s">
        <v>1529</v>
      </c>
      <c r="B4956" s="82" t="s">
        <v>1529</v>
      </c>
      <c r="C4956" t="s">
        <v>3552</v>
      </c>
      <c r="D4956" s="82" t="s">
        <v>2723</v>
      </c>
      <c r="E4956" t="s">
        <v>3553</v>
      </c>
      <c r="F4956" s="82" t="s">
        <v>2745</v>
      </c>
      <c r="G4956" t="s">
        <v>2310</v>
      </c>
      <c r="H4956" s="82" t="s">
        <v>2746</v>
      </c>
      <c r="I4956" t="s">
        <v>59</v>
      </c>
      <c r="J4956" s="82" t="s">
        <v>127</v>
      </c>
      <c r="K4956" t="s">
        <v>75</v>
      </c>
      <c r="L4956" t="s">
        <v>76</v>
      </c>
      <c r="M4956" s="82" t="s">
        <v>133</v>
      </c>
      <c r="N4956" t="s">
        <v>149</v>
      </c>
      <c r="O4956" s="82" t="s">
        <v>150</v>
      </c>
      <c r="P4956" s="82" t="s">
        <v>1008</v>
      </c>
      <c r="Q4956" s="82" t="s">
        <v>1009</v>
      </c>
      <c r="R4956" t="s">
        <v>131</v>
      </c>
      <c r="S4956" s="83">
        <v>321</v>
      </c>
      <c r="T4956" s="83">
        <v>0</v>
      </c>
      <c r="U4956" s="83">
        <v>321</v>
      </c>
      <c r="V4956" s="83">
        <v>0</v>
      </c>
      <c r="W4956" s="83">
        <v>0</v>
      </c>
      <c r="X4956" s="83">
        <v>0</v>
      </c>
      <c r="Y4956">
        <v>0</v>
      </c>
      <c r="Z4956" s="83">
        <v>32.1</v>
      </c>
      <c r="AA4956" s="83">
        <v>32.1</v>
      </c>
    </row>
    <row r="4957" spans="1:27" x14ac:dyDescent="0.25">
      <c r="A4957" s="82" t="s">
        <v>1529</v>
      </c>
      <c r="B4957" s="82" t="s">
        <v>1529</v>
      </c>
      <c r="C4957" t="s">
        <v>3552</v>
      </c>
      <c r="D4957" s="82" t="s">
        <v>2723</v>
      </c>
      <c r="E4957" t="s">
        <v>3553</v>
      </c>
      <c r="F4957" s="82" t="s">
        <v>2745</v>
      </c>
      <c r="G4957" t="s">
        <v>2310</v>
      </c>
      <c r="H4957" s="82" t="s">
        <v>2746</v>
      </c>
      <c r="I4957" t="s">
        <v>59</v>
      </c>
      <c r="J4957" s="82" t="s">
        <v>127</v>
      </c>
      <c r="K4957" t="s">
        <v>75</v>
      </c>
      <c r="L4957" t="s">
        <v>76</v>
      </c>
      <c r="M4957" s="82" t="s">
        <v>133</v>
      </c>
      <c r="N4957" t="s">
        <v>149</v>
      </c>
      <c r="O4957" s="82" t="s">
        <v>150</v>
      </c>
      <c r="P4957" s="82" t="s">
        <v>2334</v>
      </c>
      <c r="Q4957" s="82" t="s">
        <v>2335</v>
      </c>
      <c r="R4957" t="s">
        <v>131</v>
      </c>
      <c r="S4957" s="83">
        <v>0</v>
      </c>
      <c r="T4957" s="83">
        <v>102.8</v>
      </c>
      <c r="U4957" s="83">
        <v>-102.8</v>
      </c>
      <c r="V4957" s="83">
        <v>0</v>
      </c>
      <c r="W4957" s="83">
        <v>0</v>
      </c>
      <c r="X4957" s="83">
        <v>0.79184670609323382</v>
      </c>
      <c r="Y4957">
        <v>0</v>
      </c>
      <c r="Z4957" s="83">
        <v>-10.280000000000001</v>
      </c>
      <c r="AA4957" s="83">
        <v>-9.4881532939067679</v>
      </c>
    </row>
    <row r="4958" spans="1:27" x14ac:dyDescent="0.25">
      <c r="A4958" s="82" t="s">
        <v>1529</v>
      </c>
      <c r="B4958" s="82" t="s">
        <v>1529</v>
      </c>
      <c r="C4958" t="s">
        <v>3552</v>
      </c>
      <c r="D4958" s="82" t="s">
        <v>2723</v>
      </c>
      <c r="E4958" t="s">
        <v>3553</v>
      </c>
      <c r="F4958" s="82" t="s">
        <v>2745</v>
      </c>
      <c r="G4958" t="s">
        <v>2310</v>
      </c>
      <c r="H4958" s="82" t="s">
        <v>2746</v>
      </c>
      <c r="I4958" t="s">
        <v>59</v>
      </c>
      <c r="J4958" s="82" t="s">
        <v>193</v>
      </c>
      <c r="K4958" t="s">
        <v>60</v>
      </c>
      <c r="L4958" t="s">
        <v>61</v>
      </c>
      <c r="M4958" s="82" t="s">
        <v>194</v>
      </c>
      <c r="N4958" t="s">
        <v>311</v>
      </c>
      <c r="O4958" s="82" t="s">
        <v>894</v>
      </c>
      <c r="P4958" s="82" t="s">
        <v>1021</v>
      </c>
      <c r="Q4958" s="82" t="s">
        <v>1022</v>
      </c>
      <c r="R4958" t="s">
        <v>131</v>
      </c>
      <c r="S4958" s="83">
        <v>619.20000000000005</v>
      </c>
      <c r="T4958" s="83">
        <v>173.7</v>
      </c>
      <c r="U4958" s="83">
        <v>445.50000000000006</v>
      </c>
      <c r="V4958" s="83">
        <v>0</v>
      </c>
      <c r="W4958" s="83">
        <v>0</v>
      </c>
      <c r="X4958" s="83">
        <v>1.3379744440505323</v>
      </c>
      <c r="Y4958">
        <v>0</v>
      </c>
      <c r="Z4958" s="83">
        <v>44.550000000000011</v>
      </c>
      <c r="AA4958" s="83">
        <v>45.887974444050542</v>
      </c>
    </row>
    <row r="4959" spans="1:27" x14ac:dyDescent="0.25">
      <c r="A4959" s="82" t="s">
        <v>1529</v>
      </c>
      <c r="B4959" s="82" t="s">
        <v>1529</v>
      </c>
      <c r="C4959" t="s">
        <v>3552</v>
      </c>
      <c r="D4959" s="82" t="s">
        <v>2723</v>
      </c>
      <c r="E4959" t="s">
        <v>3553</v>
      </c>
      <c r="F4959" s="82" t="s">
        <v>2745</v>
      </c>
      <c r="G4959" t="s">
        <v>2310</v>
      </c>
      <c r="H4959" s="82" t="s">
        <v>2746</v>
      </c>
      <c r="I4959" t="s">
        <v>59</v>
      </c>
      <c r="J4959" s="82" t="s">
        <v>193</v>
      </c>
      <c r="K4959" t="s">
        <v>60</v>
      </c>
      <c r="L4959" t="s">
        <v>61</v>
      </c>
      <c r="M4959" s="82" t="s">
        <v>194</v>
      </c>
      <c r="N4959" t="s">
        <v>311</v>
      </c>
      <c r="O4959" s="82" t="s">
        <v>894</v>
      </c>
      <c r="P4959" s="82" t="s">
        <v>895</v>
      </c>
      <c r="Q4959" s="82" t="s">
        <v>896</v>
      </c>
      <c r="R4959" t="s">
        <v>131</v>
      </c>
      <c r="S4959" s="83">
        <v>0</v>
      </c>
      <c r="T4959" s="83">
        <v>509.09999999999997</v>
      </c>
      <c r="U4959" s="83">
        <v>-509.09999999999997</v>
      </c>
      <c r="V4959" s="83">
        <v>0</v>
      </c>
      <c r="W4959" s="83">
        <v>0</v>
      </c>
      <c r="X4959" s="83">
        <v>3.9214898645142542</v>
      </c>
      <c r="Y4959">
        <v>0</v>
      </c>
      <c r="Z4959" s="83">
        <v>-50.91</v>
      </c>
      <c r="AA4959" s="83">
        <v>-46.98851013548574</v>
      </c>
    </row>
    <row r="4960" spans="1:27" x14ac:dyDescent="0.25">
      <c r="A4960" s="82" t="s">
        <v>1529</v>
      </c>
      <c r="B4960" s="82" t="s">
        <v>1529</v>
      </c>
      <c r="C4960" t="s">
        <v>3552</v>
      </c>
      <c r="D4960" s="82" t="s">
        <v>2723</v>
      </c>
      <c r="E4960" t="s">
        <v>3553</v>
      </c>
      <c r="F4960" s="82" t="s">
        <v>2745</v>
      </c>
      <c r="G4960" t="s">
        <v>2310</v>
      </c>
      <c r="H4960" s="82" t="s">
        <v>2746</v>
      </c>
      <c r="I4960" t="s">
        <v>59</v>
      </c>
      <c r="J4960" s="82" t="s">
        <v>193</v>
      </c>
      <c r="K4960" t="s">
        <v>60</v>
      </c>
      <c r="L4960" t="s">
        <v>61</v>
      </c>
      <c r="M4960" s="82" t="s">
        <v>194</v>
      </c>
      <c r="N4960" t="s">
        <v>311</v>
      </c>
      <c r="O4960" s="82" t="s">
        <v>894</v>
      </c>
      <c r="P4960" s="82" t="s">
        <v>1160</v>
      </c>
      <c r="Q4960" s="82" t="s">
        <v>1161</v>
      </c>
      <c r="R4960" t="s">
        <v>131</v>
      </c>
      <c r="S4960" s="83">
        <v>0</v>
      </c>
      <c r="T4960" s="83">
        <v>1049</v>
      </c>
      <c r="U4960" s="83">
        <v>-1049</v>
      </c>
      <c r="V4960" s="83">
        <v>0</v>
      </c>
      <c r="W4960" s="83">
        <v>0</v>
      </c>
      <c r="X4960" s="83">
        <v>8.0802256292976882</v>
      </c>
      <c r="Y4960">
        <v>0</v>
      </c>
      <c r="Z4960" s="83">
        <v>-104.9</v>
      </c>
      <c r="AA4960" s="83">
        <v>-96.819774370702319</v>
      </c>
    </row>
    <row r="4961" spans="1:27" x14ac:dyDescent="0.25">
      <c r="A4961" s="82" t="s">
        <v>1529</v>
      </c>
      <c r="B4961" s="82" t="s">
        <v>1529</v>
      </c>
      <c r="C4961" t="s">
        <v>3552</v>
      </c>
      <c r="D4961" s="82" t="s">
        <v>2723</v>
      </c>
      <c r="E4961" t="s">
        <v>3553</v>
      </c>
      <c r="F4961" s="82" t="s">
        <v>2745</v>
      </c>
      <c r="G4961" t="s">
        <v>2310</v>
      </c>
      <c r="H4961" s="82" t="s">
        <v>2746</v>
      </c>
      <c r="I4961" t="s">
        <v>59</v>
      </c>
      <c r="J4961" s="82" t="s">
        <v>193</v>
      </c>
      <c r="K4961" t="s">
        <v>62</v>
      </c>
      <c r="L4961" t="s">
        <v>63</v>
      </c>
      <c r="M4961" s="82" t="s">
        <v>1168</v>
      </c>
      <c r="N4961" t="s">
        <v>1169</v>
      </c>
      <c r="O4961" s="82" t="s">
        <v>1170</v>
      </c>
      <c r="P4961" s="82" t="s">
        <v>1171</v>
      </c>
      <c r="Q4961" s="82" t="s">
        <v>1172</v>
      </c>
      <c r="R4961" t="s">
        <v>131</v>
      </c>
      <c r="S4961" s="83">
        <v>42.6</v>
      </c>
      <c r="T4961" s="83">
        <v>181.6</v>
      </c>
      <c r="U4961" s="83">
        <v>-139</v>
      </c>
      <c r="V4961" s="83">
        <v>0</v>
      </c>
      <c r="W4961" s="83">
        <v>0</v>
      </c>
      <c r="X4961" s="83">
        <v>1.3988264769117829</v>
      </c>
      <c r="Y4961">
        <v>0</v>
      </c>
      <c r="Z4961" s="83">
        <v>-13.899999999999999</v>
      </c>
      <c r="AA4961" s="83">
        <v>-12.501173523088216</v>
      </c>
    </row>
    <row r="4962" spans="1:27" x14ac:dyDescent="0.25">
      <c r="A4962" s="82" t="s">
        <v>1529</v>
      </c>
      <c r="B4962" s="82" t="s">
        <v>1529</v>
      </c>
      <c r="C4962" t="s">
        <v>3552</v>
      </c>
      <c r="D4962" s="82" t="s">
        <v>2723</v>
      </c>
      <c r="E4962" t="s">
        <v>3553</v>
      </c>
      <c r="F4962" s="82" t="s">
        <v>2745</v>
      </c>
      <c r="G4962" t="s">
        <v>2310</v>
      </c>
      <c r="H4962" s="82" t="s">
        <v>2746</v>
      </c>
      <c r="I4962" t="s">
        <v>59</v>
      </c>
      <c r="J4962" s="82" t="s">
        <v>193</v>
      </c>
      <c r="K4962" t="s">
        <v>62</v>
      </c>
      <c r="L4962" t="s">
        <v>63</v>
      </c>
      <c r="M4962" s="82" t="s">
        <v>660</v>
      </c>
      <c r="N4962" t="s">
        <v>661</v>
      </c>
      <c r="O4962" s="82" t="s">
        <v>662</v>
      </c>
      <c r="P4962" s="82" t="s">
        <v>663</v>
      </c>
      <c r="Q4962" s="82" t="s">
        <v>664</v>
      </c>
      <c r="R4962" t="s">
        <v>131</v>
      </c>
      <c r="S4962" s="83">
        <v>464.87</v>
      </c>
      <c r="T4962" s="83">
        <v>810</v>
      </c>
      <c r="U4962" s="83">
        <v>-345.13</v>
      </c>
      <c r="V4962" s="83">
        <v>0</v>
      </c>
      <c r="W4962" s="83">
        <v>0</v>
      </c>
      <c r="X4962" s="83">
        <v>6.2392590655206179</v>
      </c>
      <c r="Y4962">
        <v>0</v>
      </c>
      <c r="Z4962" s="83">
        <v>-34.512999999999998</v>
      </c>
      <c r="AA4962" s="83">
        <v>-28.273740934479385</v>
      </c>
    </row>
    <row r="4963" spans="1:27" x14ac:dyDescent="0.25">
      <c r="A4963" s="82" t="s">
        <v>1529</v>
      </c>
      <c r="B4963" s="82" t="s">
        <v>1529</v>
      </c>
      <c r="C4963" t="s">
        <v>3552</v>
      </c>
      <c r="D4963" s="82" t="s">
        <v>2723</v>
      </c>
      <c r="E4963" t="s">
        <v>3553</v>
      </c>
      <c r="F4963" s="82" t="s">
        <v>2745</v>
      </c>
      <c r="G4963" t="s">
        <v>2310</v>
      </c>
      <c r="H4963" s="82" t="s">
        <v>2746</v>
      </c>
      <c r="I4963" t="s">
        <v>59</v>
      </c>
      <c r="J4963" s="82" t="s">
        <v>193</v>
      </c>
      <c r="K4963" t="s">
        <v>62</v>
      </c>
      <c r="L4963" t="s">
        <v>63</v>
      </c>
      <c r="M4963" s="82" t="s">
        <v>660</v>
      </c>
      <c r="N4963" t="s">
        <v>661</v>
      </c>
      <c r="O4963" s="82" t="s">
        <v>662</v>
      </c>
      <c r="P4963" s="82" t="s">
        <v>1166</v>
      </c>
      <c r="Q4963" s="82" t="s">
        <v>1167</v>
      </c>
      <c r="R4963" t="s">
        <v>131</v>
      </c>
      <c r="S4963" s="83">
        <v>1593.8199999999997</v>
      </c>
      <c r="T4963" s="83">
        <v>810</v>
      </c>
      <c r="U4963" s="83">
        <v>783.81999999999982</v>
      </c>
      <c r="V4963" s="83">
        <v>0</v>
      </c>
      <c r="W4963" s="83">
        <v>0</v>
      </c>
      <c r="X4963" s="83">
        <v>6.2392590655206179</v>
      </c>
      <c r="Y4963">
        <v>0</v>
      </c>
      <c r="Z4963" s="83">
        <v>78.381999999999977</v>
      </c>
      <c r="AA4963" s="83">
        <v>84.621259065520604</v>
      </c>
    </row>
    <row r="4964" spans="1:27" x14ac:dyDescent="0.25">
      <c r="A4964" s="82" t="s">
        <v>1529</v>
      </c>
      <c r="B4964" s="82" t="s">
        <v>1529</v>
      </c>
      <c r="C4964" t="s">
        <v>3552</v>
      </c>
      <c r="D4964" s="82" t="s">
        <v>2723</v>
      </c>
      <c r="E4964" t="s">
        <v>3553</v>
      </c>
      <c r="F4964" s="82" t="s">
        <v>2745</v>
      </c>
      <c r="G4964" t="s">
        <v>2310</v>
      </c>
      <c r="H4964" s="82" t="s">
        <v>2746</v>
      </c>
      <c r="I4964" t="s">
        <v>44</v>
      </c>
      <c r="J4964" s="82" t="s">
        <v>45</v>
      </c>
      <c r="K4964" t="s">
        <v>46</v>
      </c>
      <c r="L4964" t="s">
        <v>47</v>
      </c>
      <c r="M4964" s="82" t="s">
        <v>506</v>
      </c>
      <c r="N4964" t="s">
        <v>762</v>
      </c>
      <c r="O4964" s="82" t="s">
        <v>763</v>
      </c>
      <c r="P4964" s="82" t="s">
        <v>778</v>
      </c>
      <c r="Q4964" s="82" t="s">
        <v>779</v>
      </c>
      <c r="R4964" t="s">
        <v>131</v>
      </c>
      <c r="S4964" s="83">
        <v>0</v>
      </c>
      <c r="T4964" s="83">
        <v>40</v>
      </c>
      <c r="U4964" s="83">
        <v>-40</v>
      </c>
      <c r="V4964" s="83">
        <v>0</v>
      </c>
      <c r="W4964" s="83">
        <v>0</v>
      </c>
      <c r="X4964" s="83">
        <v>0.3081115587911416</v>
      </c>
      <c r="Y4964">
        <v>0</v>
      </c>
      <c r="Z4964" s="83">
        <v>-4</v>
      </c>
      <c r="AA4964" s="83">
        <v>-3.6918884412088584</v>
      </c>
    </row>
    <row r="4965" spans="1:27" x14ac:dyDescent="0.25">
      <c r="A4965" s="82" t="s">
        <v>1529</v>
      </c>
      <c r="B4965" s="82" t="s">
        <v>1529</v>
      </c>
      <c r="C4965" t="s">
        <v>3552</v>
      </c>
      <c r="D4965" s="82" t="s">
        <v>2723</v>
      </c>
      <c r="E4965" t="s">
        <v>3553</v>
      </c>
      <c r="F4965" s="82" t="s">
        <v>2745</v>
      </c>
      <c r="G4965" t="s">
        <v>2310</v>
      </c>
      <c r="H4965" s="82" t="s">
        <v>2746</v>
      </c>
      <c r="I4965" t="s">
        <v>44</v>
      </c>
      <c r="J4965" s="82" t="s">
        <v>45</v>
      </c>
      <c r="K4965" t="s">
        <v>46</v>
      </c>
      <c r="L4965" t="s">
        <v>47</v>
      </c>
      <c r="M4965" s="82" t="s">
        <v>506</v>
      </c>
      <c r="N4965" t="s">
        <v>762</v>
      </c>
      <c r="O4965" s="82" t="s">
        <v>763</v>
      </c>
      <c r="P4965" s="82" t="s">
        <v>1061</v>
      </c>
      <c r="Q4965" s="82" t="s">
        <v>1062</v>
      </c>
      <c r="R4965" t="s">
        <v>131</v>
      </c>
      <c r="S4965" s="83">
        <v>7</v>
      </c>
      <c r="T4965" s="83">
        <v>0</v>
      </c>
      <c r="U4965" s="83">
        <v>7</v>
      </c>
      <c r="V4965" s="83">
        <v>0</v>
      </c>
      <c r="W4965" s="83">
        <v>0</v>
      </c>
      <c r="X4965" s="83">
        <v>0</v>
      </c>
      <c r="Y4965">
        <v>0</v>
      </c>
      <c r="Z4965" s="83">
        <v>0.70000000000000007</v>
      </c>
      <c r="AA4965" s="83">
        <v>0.70000000000000007</v>
      </c>
    </row>
    <row r="4966" spans="1:27" x14ac:dyDescent="0.25">
      <c r="A4966" s="82" t="s">
        <v>1529</v>
      </c>
      <c r="B4966" s="82" t="s">
        <v>1529</v>
      </c>
      <c r="C4966" t="s">
        <v>3552</v>
      </c>
      <c r="D4966" s="82" t="s">
        <v>2723</v>
      </c>
      <c r="E4966" t="s">
        <v>3553</v>
      </c>
      <c r="F4966" s="82" t="s">
        <v>2745</v>
      </c>
      <c r="G4966" t="s">
        <v>2310</v>
      </c>
      <c r="H4966" s="82" t="s">
        <v>2746</v>
      </c>
      <c r="I4966" t="s">
        <v>44</v>
      </c>
      <c r="J4966" s="82" t="s">
        <v>45</v>
      </c>
      <c r="K4966" t="s">
        <v>46</v>
      </c>
      <c r="L4966" t="s">
        <v>47</v>
      </c>
      <c r="M4966" s="82" t="s">
        <v>320</v>
      </c>
      <c r="N4966" t="s">
        <v>1074</v>
      </c>
      <c r="O4966" s="82" t="s">
        <v>1208</v>
      </c>
      <c r="P4966" s="82" t="s">
        <v>2572</v>
      </c>
      <c r="Q4966" s="82" t="s">
        <v>2573</v>
      </c>
      <c r="R4966" t="s">
        <v>131</v>
      </c>
      <c r="S4966" s="83">
        <v>0</v>
      </c>
      <c r="T4966" s="83">
        <v>77.5</v>
      </c>
      <c r="U4966" s="83">
        <v>-77.5</v>
      </c>
      <c r="V4966" s="83">
        <v>0</v>
      </c>
      <c r="W4966" s="83">
        <v>0</v>
      </c>
      <c r="X4966" s="83">
        <v>0.59696614515783675</v>
      </c>
      <c r="Y4966">
        <v>0</v>
      </c>
      <c r="Z4966" s="83">
        <v>-7.75</v>
      </c>
      <c r="AA4966" s="83">
        <v>-7.153033854842163</v>
      </c>
    </row>
    <row r="4967" spans="1:27" x14ac:dyDescent="0.25">
      <c r="A4967" s="82" t="s">
        <v>1529</v>
      </c>
      <c r="B4967" s="82" t="s">
        <v>1529</v>
      </c>
      <c r="C4967" t="s">
        <v>3552</v>
      </c>
      <c r="D4967" s="82" t="s">
        <v>2723</v>
      </c>
      <c r="E4967" t="s">
        <v>3553</v>
      </c>
      <c r="F4967" s="82" t="s">
        <v>2745</v>
      </c>
      <c r="G4967" t="s">
        <v>2310</v>
      </c>
      <c r="H4967" s="82" t="s">
        <v>2746</v>
      </c>
      <c r="I4967" t="s">
        <v>44</v>
      </c>
      <c r="J4967" s="82" t="s">
        <v>45</v>
      </c>
      <c r="K4967" t="s">
        <v>46</v>
      </c>
      <c r="L4967" t="s">
        <v>47</v>
      </c>
      <c r="M4967" s="82" t="s">
        <v>320</v>
      </c>
      <c r="N4967" t="s">
        <v>1074</v>
      </c>
      <c r="O4967" s="82" t="s">
        <v>1075</v>
      </c>
      <c r="P4967" s="82" t="s">
        <v>1209</v>
      </c>
      <c r="Q4967" s="82" t="s">
        <v>1210</v>
      </c>
      <c r="R4967" t="s">
        <v>131</v>
      </c>
      <c r="S4967" s="83">
        <v>120</v>
      </c>
      <c r="T4967" s="83">
        <v>20</v>
      </c>
      <c r="U4967" s="83">
        <v>100</v>
      </c>
      <c r="V4967" s="83">
        <v>0</v>
      </c>
      <c r="W4967" s="83">
        <v>0</v>
      </c>
      <c r="X4967" s="83">
        <v>0.1540557793955708</v>
      </c>
      <c r="Y4967">
        <v>0</v>
      </c>
      <c r="Z4967" s="83">
        <v>10</v>
      </c>
      <c r="AA4967" s="83">
        <v>10.15405577939557</v>
      </c>
    </row>
    <row r="4968" spans="1:27" x14ac:dyDescent="0.25">
      <c r="A4968" s="82" t="s">
        <v>1529</v>
      </c>
      <c r="B4968" s="82" t="s">
        <v>1529</v>
      </c>
      <c r="C4968" t="s">
        <v>3552</v>
      </c>
      <c r="D4968" s="82" t="s">
        <v>2723</v>
      </c>
      <c r="E4968" t="s">
        <v>3553</v>
      </c>
      <c r="F4968" s="82" t="s">
        <v>2745</v>
      </c>
      <c r="G4968" t="s">
        <v>2310</v>
      </c>
      <c r="H4968" s="82" t="s">
        <v>2746</v>
      </c>
      <c r="I4968" t="s">
        <v>44</v>
      </c>
      <c r="J4968" s="82" t="s">
        <v>45</v>
      </c>
      <c r="K4968" t="s">
        <v>100</v>
      </c>
      <c r="L4968" t="s">
        <v>101</v>
      </c>
      <c r="M4968" s="82" t="s">
        <v>401</v>
      </c>
      <c r="N4968" t="s">
        <v>866</v>
      </c>
      <c r="O4968" s="82" t="s">
        <v>403</v>
      </c>
      <c r="P4968" s="82" t="s">
        <v>1736</v>
      </c>
      <c r="Q4968" s="82" t="s">
        <v>1737</v>
      </c>
      <c r="R4968" t="s">
        <v>131</v>
      </c>
      <c r="S4968" s="83">
        <v>0</v>
      </c>
      <c r="T4968" s="83">
        <v>32.06</v>
      </c>
      <c r="U4968" s="83">
        <v>-32.06</v>
      </c>
      <c r="V4968" s="83">
        <v>0</v>
      </c>
      <c r="W4968" s="83">
        <v>0</v>
      </c>
      <c r="X4968" s="83">
        <v>0.24695141437109999</v>
      </c>
      <c r="Y4968">
        <v>0</v>
      </c>
      <c r="Z4968" s="83">
        <v>-3.2060000000000004</v>
      </c>
      <c r="AA4968" s="83">
        <v>-2.9590485856289006</v>
      </c>
    </row>
    <row r="4969" spans="1:27" x14ac:dyDescent="0.25">
      <c r="A4969" s="82" t="s">
        <v>1529</v>
      </c>
      <c r="B4969" s="82" t="s">
        <v>1529</v>
      </c>
      <c r="C4969" t="s">
        <v>3554</v>
      </c>
      <c r="D4969" s="82" t="s">
        <v>2723</v>
      </c>
      <c r="E4969" t="s">
        <v>3555</v>
      </c>
      <c r="F4969" s="82" t="s">
        <v>2745</v>
      </c>
      <c r="G4969" t="s">
        <v>2310</v>
      </c>
      <c r="H4969" s="82" t="s">
        <v>3303</v>
      </c>
      <c r="I4969" t="s">
        <v>59</v>
      </c>
      <c r="J4969" s="82" t="s">
        <v>127</v>
      </c>
      <c r="K4969" t="s">
        <v>75</v>
      </c>
      <c r="L4969" t="s">
        <v>76</v>
      </c>
      <c r="M4969" s="82" t="s">
        <v>648</v>
      </c>
      <c r="N4969" t="s">
        <v>649</v>
      </c>
      <c r="O4969" s="82" t="s">
        <v>1147</v>
      </c>
      <c r="P4969" s="82" t="s">
        <v>1148</v>
      </c>
      <c r="Q4969" s="82" t="s">
        <v>1149</v>
      </c>
      <c r="R4969" t="s">
        <v>131</v>
      </c>
      <c r="S4969" s="83">
        <v>500.3</v>
      </c>
      <c r="T4969" s="83">
        <v>0</v>
      </c>
      <c r="U4969" s="83">
        <v>500.3</v>
      </c>
      <c r="V4969" s="83">
        <v>0</v>
      </c>
      <c r="W4969" s="83">
        <v>0</v>
      </c>
      <c r="X4969" s="83">
        <v>0</v>
      </c>
      <c r="Y4969">
        <v>0</v>
      </c>
      <c r="Z4969" s="83">
        <v>50.03</v>
      </c>
      <c r="AA4969" s="83">
        <v>50.03</v>
      </c>
    </row>
    <row r="4970" spans="1:27" x14ac:dyDescent="0.25">
      <c r="A4970" s="82" t="s">
        <v>1529</v>
      </c>
      <c r="B4970" s="82" t="s">
        <v>1529</v>
      </c>
      <c r="C4970" t="s">
        <v>3556</v>
      </c>
      <c r="D4970" s="82" t="s">
        <v>3557</v>
      </c>
      <c r="E4970" t="s">
        <v>3437</v>
      </c>
      <c r="F4970" s="82" t="s">
        <v>3438</v>
      </c>
      <c r="G4970" t="s">
        <v>2310</v>
      </c>
      <c r="H4970" s="82" t="s">
        <v>3439</v>
      </c>
      <c r="I4970" t="s">
        <v>59</v>
      </c>
      <c r="J4970" s="82" t="s">
        <v>127</v>
      </c>
      <c r="K4970" t="s">
        <v>75</v>
      </c>
      <c r="L4970" t="s">
        <v>76</v>
      </c>
      <c r="M4970" s="82" t="s">
        <v>133</v>
      </c>
      <c r="N4970" t="s">
        <v>149</v>
      </c>
      <c r="O4970" s="82" t="s">
        <v>150</v>
      </c>
      <c r="P4970" s="82" t="s">
        <v>1006</v>
      </c>
      <c r="Q4970" s="82" t="s">
        <v>1007</v>
      </c>
      <c r="R4970" t="s">
        <v>131</v>
      </c>
      <c r="S4970" s="83">
        <v>0</v>
      </c>
      <c r="T4970" s="83">
        <v>55.62</v>
      </c>
      <c r="U4970" s="83">
        <v>-55.62</v>
      </c>
      <c r="V4970" s="83">
        <v>0</v>
      </c>
      <c r="W4970" s="83">
        <v>0</v>
      </c>
      <c r="X4970" s="83">
        <v>0.42842912249908238</v>
      </c>
      <c r="Y4970">
        <v>0</v>
      </c>
      <c r="Z4970" s="83">
        <v>-5.5620000000000003</v>
      </c>
      <c r="AA4970" s="83">
        <v>-5.1335708775009179</v>
      </c>
    </row>
    <row r="4971" spans="1:27" x14ac:dyDescent="0.25">
      <c r="A4971" s="82" t="s">
        <v>1529</v>
      </c>
      <c r="B4971" s="82" t="s">
        <v>1529</v>
      </c>
      <c r="C4971" t="s">
        <v>3556</v>
      </c>
      <c r="D4971" s="82" t="s">
        <v>3557</v>
      </c>
      <c r="E4971" t="s">
        <v>3437</v>
      </c>
      <c r="F4971" s="82" t="s">
        <v>3438</v>
      </c>
      <c r="G4971" t="s">
        <v>2310</v>
      </c>
      <c r="H4971" s="82" t="s">
        <v>3439</v>
      </c>
      <c r="I4971" t="s">
        <v>59</v>
      </c>
      <c r="J4971" s="82" t="s">
        <v>127</v>
      </c>
      <c r="K4971" t="s">
        <v>75</v>
      </c>
      <c r="L4971" t="s">
        <v>76</v>
      </c>
      <c r="M4971" s="82" t="s">
        <v>133</v>
      </c>
      <c r="N4971" t="s">
        <v>149</v>
      </c>
      <c r="O4971" s="82" t="s">
        <v>150</v>
      </c>
      <c r="P4971" s="82" t="s">
        <v>3731</v>
      </c>
      <c r="Q4971" s="82" t="s">
        <v>3732</v>
      </c>
      <c r="R4971" t="s">
        <v>131</v>
      </c>
      <c r="S4971" s="83">
        <v>0</v>
      </c>
      <c r="T4971" s="83">
        <v>75.75</v>
      </c>
      <c r="U4971" s="83">
        <v>-75.75</v>
      </c>
      <c r="V4971" s="83">
        <v>0</v>
      </c>
      <c r="W4971" s="83">
        <v>0</v>
      </c>
      <c r="X4971" s="83">
        <v>0.58348626446072438</v>
      </c>
      <c r="Y4971">
        <v>0</v>
      </c>
      <c r="Z4971" s="83">
        <v>-7.5750000000000002</v>
      </c>
      <c r="AA4971" s="83">
        <v>-6.991513735539276</v>
      </c>
    </row>
    <row r="4972" spans="1:27" x14ac:dyDescent="0.25">
      <c r="A4972" s="82" t="s">
        <v>1529</v>
      </c>
      <c r="B4972" s="82" t="s">
        <v>1529</v>
      </c>
      <c r="C4972" t="s">
        <v>3556</v>
      </c>
      <c r="D4972" s="82" t="s">
        <v>3557</v>
      </c>
      <c r="E4972" t="s">
        <v>3437</v>
      </c>
      <c r="F4972" s="82" t="s">
        <v>3438</v>
      </c>
      <c r="G4972" t="s">
        <v>2310</v>
      </c>
      <c r="H4972" s="82" t="s">
        <v>3439</v>
      </c>
      <c r="I4972" t="s">
        <v>44</v>
      </c>
      <c r="J4972" s="82" t="s">
        <v>45</v>
      </c>
      <c r="K4972" t="s">
        <v>46</v>
      </c>
      <c r="L4972" t="s">
        <v>47</v>
      </c>
      <c r="M4972" s="82" t="s">
        <v>506</v>
      </c>
      <c r="N4972" t="s">
        <v>507</v>
      </c>
      <c r="O4972" s="82" t="s">
        <v>508</v>
      </c>
      <c r="P4972" s="82" t="s">
        <v>754</v>
      </c>
      <c r="Q4972" s="82" t="s">
        <v>755</v>
      </c>
      <c r="R4972" t="s">
        <v>131</v>
      </c>
      <c r="S4972" s="83">
        <v>96</v>
      </c>
      <c r="T4972" s="83">
        <v>160</v>
      </c>
      <c r="U4972" s="83">
        <v>-64</v>
      </c>
      <c r="V4972" s="83">
        <v>0</v>
      </c>
      <c r="W4972" s="83">
        <v>0</v>
      </c>
      <c r="X4972" s="83">
        <v>1.2324462351645664</v>
      </c>
      <c r="Y4972">
        <v>0</v>
      </c>
      <c r="Z4972" s="83">
        <v>-6.3999999999999986</v>
      </c>
      <c r="AA4972" s="83">
        <v>-5.1675537648354322</v>
      </c>
    </row>
    <row r="4973" spans="1:27" x14ac:dyDescent="0.25">
      <c r="A4973" s="82" t="s">
        <v>1529</v>
      </c>
      <c r="B4973" s="82" t="s">
        <v>1529</v>
      </c>
      <c r="C4973" t="s">
        <v>3556</v>
      </c>
      <c r="D4973" s="82" t="s">
        <v>3557</v>
      </c>
      <c r="E4973" t="s">
        <v>3437</v>
      </c>
      <c r="F4973" s="82" t="s">
        <v>3438</v>
      </c>
      <c r="G4973" t="s">
        <v>2310</v>
      </c>
      <c r="H4973" s="82" t="s">
        <v>3439</v>
      </c>
      <c r="I4973" t="s">
        <v>44</v>
      </c>
      <c r="J4973" s="82" t="s">
        <v>45</v>
      </c>
      <c r="K4973" t="s">
        <v>46</v>
      </c>
      <c r="L4973" t="s">
        <v>47</v>
      </c>
      <c r="M4973" s="82" t="s">
        <v>506</v>
      </c>
      <c r="N4973" t="s">
        <v>507</v>
      </c>
      <c r="O4973" s="82" t="s">
        <v>508</v>
      </c>
      <c r="P4973" s="82" t="s">
        <v>758</v>
      </c>
      <c r="Q4973" s="82" t="s">
        <v>759</v>
      </c>
      <c r="R4973" t="s">
        <v>131</v>
      </c>
      <c r="S4973" s="83">
        <v>390</v>
      </c>
      <c r="T4973" s="83">
        <v>169</v>
      </c>
      <c r="U4973" s="83">
        <v>221</v>
      </c>
      <c r="V4973" s="83">
        <v>0</v>
      </c>
      <c r="W4973" s="83">
        <v>0</v>
      </c>
      <c r="X4973" s="83">
        <v>1.3017713358925731</v>
      </c>
      <c r="Y4973">
        <v>0</v>
      </c>
      <c r="Z4973" s="83">
        <v>22.099999999999998</v>
      </c>
      <c r="AA4973" s="83">
        <v>23.401771335892569</v>
      </c>
    </row>
    <row r="4974" spans="1:27" x14ac:dyDescent="0.25">
      <c r="A4974" s="82" t="s">
        <v>1529</v>
      </c>
      <c r="B4974" s="82" t="s">
        <v>1529</v>
      </c>
      <c r="C4974" t="s">
        <v>3558</v>
      </c>
      <c r="D4974" s="82" t="s">
        <v>3559</v>
      </c>
      <c r="E4974" t="s">
        <v>3560</v>
      </c>
      <c r="F4974" s="82" t="s">
        <v>2309</v>
      </c>
      <c r="G4974" t="s">
        <v>2310</v>
      </c>
      <c r="H4974" s="82" t="s">
        <v>2311</v>
      </c>
      <c r="I4974" t="s">
        <v>59</v>
      </c>
      <c r="J4974" s="82" t="s">
        <v>193</v>
      </c>
      <c r="K4974" t="s">
        <v>60</v>
      </c>
      <c r="L4974" t="s">
        <v>61</v>
      </c>
      <c r="M4974" s="82" t="s">
        <v>194</v>
      </c>
      <c r="N4974" t="s">
        <v>656</v>
      </c>
      <c r="O4974" s="82" t="s">
        <v>657</v>
      </c>
      <c r="P4974" s="82" t="s">
        <v>1150</v>
      </c>
      <c r="Q4974" s="82" t="s">
        <v>1151</v>
      </c>
      <c r="R4974" t="s">
        <v>131</v>
      </c>
      <c r="S4974" s="83">
        <v>74.34</v>
      </c>
      <c r="T4974" s="83">
        <v>162.63</v>
      </c>
      <c r="U4974" s="83">
        <v>-88.289999999999992</v>
      </c>
      <c r="V4974" s="83">
        <v>0</v>
      </c>
      <c r="W4974" s="83">
        <v>0</v>
      </c>
      <c r="X4974" s="83">
        <v>1.2527045701550841</v>
      </c>
      <c r="Y4974">
        <v>0</v>
      </c>
      <c r="Z4974" s="83">
        <v>-8.8290000000000006</v>
      </c>
      <c r="AA4974" s="83">
        <v>-7.5762954298449152</v>
      </c>
    </row>
    <row r="4975" spans="1:27" x14ac:dyDescent="0.25">
      <c r="A4975" s="82" t="s">
        <v>1529</v>
      </c>
      <c r="B4975" s="82" t="s">
        <v>1529</v>
      </c>
      <c r="C4975" t="s">
        <v>3558</v>
      </c>
      <c r="D4975" s="82" t="s">
        <v>3559</v>
      </c>
      <c r="E4975" t="s">
        <v>3560</v>
      </c>
      <c r="F4975" s="82" t="s">
        <v>2309</v>
      </c>
      <c r="G4975" t="s">
        <v>2310</v>
      </c>
      <c r="H4975" s="82" t="s">
        <v>2311</v>
      </c>
      <c r="I4975" t="s">
        <v>59</v>
      </c>
      <c r="J4975" s="82" t="s">
        <v>193</v>
      </c>
      <c r="K4975" t="s">
        <v>60</v>
      </c>
      <c r="L4975" t="s">
        <v>61</v>
      </c>
      <c r="M4975" s="82" t="s">
        <v>194</v>
      </c>
      <c r="N4975" t="s">
        <v>750</v>
      </c>
      <c r="O4975" s="82" t="s">
        <v>751</v>
      </c>
      <c r="P4975" s="82" t="s">
        <v>1152</v>
      </c>
      <c r="Q4975" s="82" t="s">
        <v>1153</v>
      </c>
      <c r="R4975" t="s">
        <v>131</v>
      </c>
      <c r="S4975" s="83">
        <v>300.72000000000003</v>
      </c>
      <c r="T4975" s="83">
        <v>187.98000000000002</v>
      </c>
      <c r="U4975" s="83">
        <v>112.74000000000001</v>
      </c>
      <c r="V4975" s="83">
        <v>0</v>
      </c>
      <c r="W4975" s="83">
        <v>0</v>
      </c>
      <c r="X4975" s="83">
        <v>1.4479702705389701</v>
      </c>
      <c r="Y4975">
        <v>0</v>
      </c>
      <c r="Z4975" s="83">
        <v>11.274000000000001</v>
      </c>
      <c r="AA4975" s="83">
        <v>12.721970270538971</v>
      </c>
    </row>
    <row r="4976" spans="1:27" x14ac:dyDescent="0.25">
      <c r="A4976" s="82" t="s">
        <v>1529</v>
      </c>
      <c r="B4976" s="82" t="s">
        <v>1529</v>
      </c>
      <c r="C4976" t="s">
        <v>3558</v>
      </c>
      <c r="D4976" s="82" t="s">
        <v>3559</v>
      </c>
      <c r="E4976" t="s">
        <v>3560</v>
      </c>
      <c r="F4976" s="82" t="s">
        <v>2309</v>
      </c>
      <c r="G4976" t="s">
        <v>2310</v>
      </c>
      <c r="H4976" s="82" t="s">
        <v>2311</v>
      </c>
      <c r="I4976" t="s">
        <v>59</v>
      </c>
      <c r="J4976" s="82" t="s">
        <v>193</v>
      </c>
      <c r="K4976" t="s">
        <v>60</v>
      </c>
      <c r="L4976" t="s">
        <v>61</v>
      </c>
      <c r="M4976" s="82" t="s">
        <v>194</v>
      </c>
      <c r="N4976" t="s">
        <v>347</v>
      </c>
      <c r="O4976" s="82" t="s">
        <v>348</v>
      </c>
      <c r="P4976" s="82" t="s">
        <v>1158</v>
      </c>
      <c r="Q4976" s="82" t="s">
        <v>1159</v>
      </c>
      <c r="R4976" t="s">
        <v>131</v>
      </c>
      <c r="S4976" s="83">
        <v>8.84</v>
      </c>
      <c r="T4976" s="83">
        <v>9.66</v>
      </c>
      <c r="U4976" s="83">
        <v>-0.82000000000000028</v>
      </c>
      <c r="V4976" s="83">
        <v>0</v>
      </c>
      <c r="W4976" s="83">
        <v>0</v>
      </c>
      <c r="X4976" s="83">
        <v>7.4408941448060692E-2</v>
      </c>
      <c r="Y4976">
        <v>0</v>
      </c>
      <c r="Z4976" s="83">
        <v>-8.2000000000000073E-2</v>
      </c>
      <c r="AA4976" s="83">
        <v>-7.5910585519394225E-3</v>
      </c>
    </row>
    <row r="4977" spans="1:27" x14ac:dyDescent="0.25">
      <c r="A4977" s="82" t="s">
        <v>1529</v>
      </c>
      <c r="B4977" s="82" t="s">
        <v>1529</v>
      </c>
      <c r="C4977" t="s">
        <v>3558</v>
      </c>
      <c r="D4977" s="82" t="s">
        <v>3559</v>
      </c>
      <c r="E4977" t="s">
        <v>3560</v>
      </c>
      <c r="F4977" s="82" t="s">
        <v>2309</v>
      </c>
      <c r="G4977" t="s">
        <v>2310</v>
      </c>
      <c r="H4977" s="82" t="s">
        <v>2311</v>
      </c>
      <c r="I4977" t="s">
        <v>59</v>
      </c>
      <c r="J4977" s="82" t="s">
        <v>193</v>
      </c>
      <c r="K4977" t="s">
        <v>60</v>
      </c>
      <c r="L4977" t="s">
        <v>61</v>
      </c>
      <c r="M4977" s="82" t="s">
        <v>194</v>
      </c>
      <c r="N4977" t="s">
        <v>311</v>
      </c>
      <c r="O4977" s="82" t="s">
        <v>894</v>
      </c>
      <c r="P4977" s="82" t="s">
        <v>1160</v>
      </c>
      <c r="Q4977" s="82" t="s">
        <v>1161</v>
      </c>
      <c r="R4977" t="s">
        <v>131</v>
      </c>
      <c r="S4977" s="83">
        <v>830.4</v>
      </c>
      <c r="T4977" s="83">
        <v>629.40000000000009</v>
      </c>
      <c r="U4977" s="83">
        <v>200.99999999999989</v>
      </c>
      <c r="V4977" s="83">
        <v>0</v>
      </c>
      <c r="W4977" s="83">
        <v>0</v>
      </c>
      <c r="X4977" s="83">
        <v>4.8481353775786138</v>
      </c>
      <c r="Y4977">
        <v>0</v>
      </c>
      <c r="Z4977" s="83">
        <v>20.099999999999994</v>
      </c>
      <c r="AA4977" s="83">
        <v>24.948135377578609</v>
      </c>
    </row>
    <row r="4978" spans="1:27" x14ac:dyDescent="0.25">
      <c r="A4978" s="82" t="s">
        <v>1529</v>
      </c>
      <c r="B4978" s="82" t="s">
        <v>1529</v>
      </c>
      <c r="C4978" t="s">
        <v>3558</v>
      </c>
      <c r="D4978" s="82" t="s">
        <v>3559</v>
      </c>
      <c r="E4978" t="s">
        <v>3560</v>
      </c>
      <c r="F4978" s="82" t="s">
        <v>2309</v>
      </c>
      <c r="G4978" t="s">
        <v>2310</v>
      </c>
      <c r="H4978" s="82" t="s">
        <v>2311</v>
      </c>
      <c r="I4978" t="s">
        <v>59</v>
      </c>
      <c r="J4978" s="82" t="s">
        <v>193</v>
      </c>
      <c r="K4978" t="s">
        <v>62</v>
      </c>
      <c r="L4978" t="s">
        <v>63</v>
      </c>
      <c r="M4978" s="82" t="s">
        <v>1168</v>
      </c>
      <c r="N4978" t="s">
        <v>1169</v>
      </c>
      <c r="O4978" s="82" t="s">
        <v>1170</v>
      </c>
      <c r="P4978" s="82" t="s">
        <v>1171</v>
      </c>
      <c r="Q4978" s="82" t="s">
        <v>1172</v>
      </c>
      <c r="R4978" t="s">
        <v>131</v>
      </c>
      <c r="S4978" s="83">
        <v>170.4</v>
      </c>
      <c r="T4978" s="83">
        <v>158.9</v>
      </c>
      <c r="U4978" s="83">
        <v>11.5</v>
      </c>
      <c r="V4978" s="83">
        <v>0</v>
      </c>
      <c r="W4978" s="83">
        <v>0</v>
      </c>
      <c r="X4978" s="83">
        <v>1.22397316729781</v>
      </c>
      <c r="Y4978">
        <v>0</v>
      </c>
      <c r="Z4978" s="83">
        <v>1.1500000000000021</v>
      </c>
      <c r="AA4978" s="83">
        <v>2.3739731672978124</v>
      </c>
    </row>
    <row r="4979" spans="1:27" x14ac:dyDescent="0.25">
      <c r="A4979" s="82" t="s">
        <v>1529</v>
      </c>
      <c r="B4979" s="82" t="s">
        <v>1529</v>
      </c>
      <c r="C4979" t="s">
        <v>3558</v>
      </c>
      <c r="D4979" s="82" t="s">
        <v>3559</v>
      </c>
      <c r="E4979" t="s">
        <v>3560</v>
      </c>
      <c r="F4979" s="82" t="s">
        <v>2309</v>
      </c>
      <c r="G4979" t="s">
        <v>2310</v>
      </c>
      <c r="H4979" s="82" t="s">
        <v>2311</v>
      </c>
      <c r="I4979" t="s">
        <v>59</v>
      </c>
      <c r="J4979" s="82" t="s">
        <v>193</v>
      </c>
      <c r="K4979" t="s">
        <v>62</v>
      </c>
      <c r="L4979" t="s">
        <v>63</v>
      </c>
      <c r="M4979" s="82" t="s">
        <v>660</v>
      </c>
      <c r="N4979" t="s">
        <v>661</v>
      </c>
      <c r="O4979" s="82" t="s">
        <v>662</v>
      </c>
      <c r="P4979" s="82" t="s">
        <v>663</v>
      </c>
      <c r="Q4979" s="82" t="s">
        <v>664</v>
      </c>
      <c r="R4979" t="s">
        <v>131</v>
      </c>
      <c r="S4979" s="83">
        <v>2457.14</v>
      </c>
      <c r="T4979" s="83">
        <v>4387.5</v>
      </c>
      <c r="U4979" s="83">
        <v>-1930.3600000000001</v>
      </c>
      <c r="V4979" s="83">
        <v>0</v>
      </c>
      <c r="W4979" s="83">
        <v>0</v>
      </c>
      <c r="X4979" s="83">
        <v>33.795986604903348</v>
      </c>
      <c r="Y4979">
        <v>0</v>
      </c>
      <c r="Z4979" s="83">
        <v>-193.036</v>
      </c>
      <c r="AA4979" s="83">
        <v>-159.24001339509664</v>
      </c>
    </row>
    <row r="4980" spans="1:27" x14ac:dyDescent="0.25">
      <c r="A4980" s="82" t="s">
        <v>1529</v>
      </c>
      <c r="B4980" s="82" t="s">
        <v>1529</v>
      </c>
      <c r="C4980" t="s">
        <v>3558</v>
      </c>
      <c r="D4980" s="82" t="s">
        <v>3559</v>
      </c>
      <c r="E4980" t="s">
        <v>3560</v>
      </c>
      <c r="F4980" s="82" t="s">
        <v>2309</v>
      </c>
      <c r="G4980" t="s">
        <v>2310</v>
      </c>
      <c r="H4980" s="82" t="s">
        <v>2311</v>
      </c>
      <c r="I4980" t="s">
        <v>59</v>
      </c>
      <c r="J4980" s="82" t="s">
        <v>193</v>
      </c>
      <c r="K4980" t="s">
        <v>62</v>
      </c>
      <c r="L4980" t="s">
        <v>63</v>
      </c>
      <c r="M4980" s="82" t="s">
        <v>660</v>
      </c>
      <c r="N4980" t="s">
        <v>661</v>
      </c>
      <c r="O4980" s="82" t="s">
        <v>662</v>
      </c>
      <c r="P4980" s="82" t="s">
        <v>1166</v>
      </c>
      <c r="Q4980" s="82" t="s">
        <v>1167</v>
      </c>
      <c r="R4980" t="s">
        <v>131</v>
      </c>
      <c r="S4980" s="83">
        <v>66.41</v>
      </c>
      <c r="T4980" s="83">
        <v>0</v>
      </c>
      <c r="U4980" s="83">
        <v>66.41</v>
      </c>
      <c r="V4980" s="83">
        <v>0</v>
      </c>
      <c r="W4980" s="83">
        <v>0</v>
      </c>
      <c r="X4980" s="83">
        <v>0</v>
      </c>
      <c r="Y4980">
        <v>0</v>
      </c>
      <c r="Z4980" s="83">
        <v>6.641</v>
      </c>
      <c r="AA4980" s="83">
        <v>6.641</v>
      </c>
    </row>
    <row r="4981" spans="1:27" x14ac:dyDescent="0.25">
      <c r="A4981" s="82" t="s">
        <v>1529</v>
      </c>
      <c r="B4981" s="82" t="s">
        <v>1529</v>
      </c>
      <c r="C4981" t="s">
        <v>3558</v>
      </c>
      <c r="D4981" s="82" t="s">
        <v>3559</v>
      </c>
      <c r="E4981" t="s">
        <v>3560</v>
      </c>
      <c r="F4981" s="82" t="s">
        <v>2309</v>
      </c>
      <c r="G4981" t="s">
        <v>2310</v>
      </c>
      <c r="H4981" s="82" t="s">
        <v>2311</v>
      </c>
      <c r="I4981" t="s">
        <v>44</v>
      </c>
      <c r="J4981" s="82" t="s">
        <v>45</v>
      </c>
      <c r="K4981" t="s">
        <v>46</v>
      </c>
      <c r="L4981" t="s">
        <v>47</v>
      </c>
      <c r="M4981" s="82" t="s">
        <v>506</v>
      </c>
      <c r="N4981" t="s">
        <v>926</v>
      </c>
      <c r="O4981" s="82" t="s">
        <v>818</v>
      </c>
      <c r="P4981" s="82" t="s">
        <v>2336</v>
      </c>
      <c r="Q4981" s="82" t="s">
        <v>2337</v>
      </c>
      <c r="R4981" t="s">
        <v>131</v>
      </c>
      <c r="S4981" s="83">
        <v>0</v>
      </c>
      <c r="T4981" s="83">
        <v>76.52</v>
      </c>
      <c r="U4981" s="83">
        <v>-76.52</v>
      </c>
      <c r="V4981" s="83">
        <v>0</v>
      </c>
      <c r="W4981" s="83">
        <v>0</v>
      </c>
      <c r="X4981" s="83">
        <v>0.5894174119674539</v>
      </c>
      <c r="Y4981">
        <v>0</v>
      </c>
      <c r="Z4981" s="83">
        <v>-7.6520000000000001</v>
      </c>
      <c r="AA4981" s="83">
        <v>-7.0625825880325461</v>
      </c>
    </row>
    <row r="4982" spans="1:27" x14ac:dyDescent="0.25">
      <c r="A4982" s="82" t="s">
        <v>1529</v>
      </c>
      <c r="B4982" s="82" t="s">
        <v>1529</v>
      </c>
      <c r="C4982" t="s">
        <v>3558</v>
      </c>
      <c r="D4982" s="82" t="s">
        <v>3559</v>
      </c>
      <c r="E4982" t="s">
        <v>3560</v>
      </c>
      <c r="F4982" s="82" t="s">
        <v>2309</v>
      </c>
      <c r="G4982" t="s">
        <v>2310</v>
      </c>
      <c r="H4982" s="82" t="s">
        <v>2311</v>
      </c>
      <c r="I4982" t="s">
        <v>44</v>
      </c>
      <c r="J4982" s="82" t="s">
        <v>45</v>
      </c>
      <c r="K4982" t="s">
        <v>46</v>
      </c>
      <c r="L4982" t="s">
        <v>47</v>
      </c>
      <c r="M4982" s="82" t="s">
        <v>506</v>
      </c>
      <c r="N4982" t="s">
        <v>507</v>
      </c>
      <c r="O4982" s="82" t="s">
        <v>508</v>
      </c>
      <c r="P4982" s="82" t="s">
        <v>795</v>
      </c>
      <c r="Q4982" s="82" t="s">
        <v>796</v>
      </c>
      <c r="R4982" t="s">
        <v>131</v>
      </c>
      <c r="S4982" s="83">
        <v>10.8</v>
      </c>
      <c r="T4982" s="83">
        <v>0</v>
      </c>
      <c r="U4982" s="83">
        <v>10.8</v>
      </c>
      <c r="V4982" s="83">
        <v>0</v>
      </c>
      <c r="W4982" s="83">
        <v>0</v>
      </c>
      <c r="X4982" s="83">
        <v>0</v>
      </c>
      <c r="Y4982">
        <v>0</v>
      </c>
      <c r="Z4982" s="83">
        <v>1.08</v>
      </c>
      <c r="AA4982" s="83">
        <v>1.08</v>
      </c>
    </row>
    <row r="4983" spans="1:27" x14ac:dyDescent="0.25">
      <c r="A4983" s="82" t="s">
        <v>1529</v>
      </c>
      <c r="B4983" s="82" t="s">
        <v>1529</v>
      </c>
      <c r="C4983" t="s">
        <v>3558</v>
      </c>
      <c r="D4983" s="82" t="s">
        <v>3559</v>
      </c>
      <c r="E4983" t="s">
        <v>3560</v>
      </c>
      <c r="F4983" s="82" t="s">
        <v>2309</v>
      </c>
      <c r="G4983" t="s">
        <v>2310</v>
      </c>
      <c r="H4983" s="82" t="s">
        <v>2311</v>
      </c>
      <c r="I4983" t="s">
        <v>44</v>
      </c>
      <c r="J4983" s="82" t="s">
        <v>45</v>
      </c>
      <c r="K4983" t="s">
        <v>46</v>
      </c>
      <c r="L4983" t="s">
        <v>47</v>
      </c>
      <c r="M4983" s="82" t="s">
        <v>506</v>
      </c>
      <c r="N4983" t="s">
        <v>507</v>
      </c>
      <c r="O4983" s="82" t="s">
        <v>508</v>
      </c>
      <c r="P4983" s="82" t="s">
        <v>768</v>
      </c>
      <c r="Q4983" s="82" t="s">
        <v>769</v>
      </c>
      <c r="R4983" t="s">
        <v>131</v>
      </c>
      <c r="S4983" s="83">
        <v>21</v>
      </c>
      <c r="T4983" s="83">
        <v>0</v>
      </c>
      <c r="U4983" s="83">
        <v>21</v>
      </c>
      <c r="V4983" s="83">
        <v>0</v>
      </c>
      <c r="W4983" s="83">
        <v>0</v>
      </c>
      <c r="X4983" s="83">
        <v>0</v>
      </c>
      <c r="Y4983">
        <v>0</v>
      </c>
      <c r="Z4983" s="83">
        <v>2.1</v>
      </c>
      <c r="AA4983" s="83">
        <v>2.1</v>
      </c>
    </row>
    <row r="4984" spans="1:27" x14ac:dyDescent="0.25">
      <c r="A4984" s="82" t="s">
        <v>1529</v>
      </c>
      <c r="B4984" s="82" t="s">
        <v>1529</v>
      </c>
      <c r="C4984" t="s">
        <v>3558</v>
      </c>
      <c r="D4984" s="82" t="s">
        <v>3559</v>
      </c>
      <c r="E4984" t="s">
        <v>3560</v>
      </c>
      <c r="F4984" s="82" t="s">
        <v>2309</v>
      </c>
      <c r="G4984" t="s">
        <v>2310</v>
      </c>
      <c r="H4984" s="82" t="s">
        <v>2311</v>
      </c>
      <c r="I4984" t="s">
        <v>44</v>
      </c>
      <c r="J4984" s="82" t="s">
        <v>45</v>
      </c>
      <c r="K4984" t="s">
        <v>46</v>
      </c>
      <c r="L4984" t="s">
        <v>47</v>
      </c>
      <c r="M4984" s="82" t="s">
        <v>506</v>
      </c>
      <c r="N4984" t="s">
        <v>507</v>
      </c>
      <c r="O4984" s="82" t="s">
        <v>508</v>
      </c>
      <c r="P4984" s="82" t="s">
        <v>974</v>
      </c>
      <c r="Q4984" s="82" t="s">
        <v>975</v>
      </c>
      <c r="R4984" t="s">
        <v>131</v>
      </c>
      <c r="S4984" s="83">
        <v>33.68</v>
      </c>
      <c r="T4984" s="83">
        <v>0</v>
      </c>
      <c r="U4984" s="83">
        <v>33.68</v>
      </c>
      <c r="V4984" s="83">
        <v>0</v>
      </c>
      <c r="W4984" s="83">
        <v>0</v>
      </c>
      <c r="X4984" s="83">
        <v>0</v>
      </c>
      <c r="Y4984">
        <v>0</v>
      </c>
      <c r="Z4984" s="83">
        <v>3.3680000000000003</v>
      </c>
      <c r="AA4984" s="83">
        <v>3.3680000000000003</v>
      </c>
    </row>
    <row r="4985" spans="1:27" x14ac:dyDescent="0.25">
      <c r="A4985" s="82" t="s">
        <v>1529</v>
      </c>
      <c r="B4985" s="82" t="s">
        <v>1529</v>
      </c>
      <c r="C4985" t="s">
        <v>3558</v>
      </c>
      <c r="D4985" s="82" t="s">
        <v>3559</v>
      </c>
      <c r="E4985" t="s">
        <v>3560</v>
      </c>
      <c r="F4985" s="82" t="s">
        <v>2309</v>
      </c>
      <c r="G4985" t="s">
        <v>2310</v>
      </c>
      <c r="H4985" s="82" t="s">
        <v>2311</v>
      </c>
      <c r="I4985" t="s">
        <v>44</v>
      </c>
      <c r="J4985" s="82" t="s">
        <v>45</v>
      </c>
      <c r="K4985" t="s">
        <v>46</v>
      </c>
      <c r="L4985" t="s">
        <v>47</v>
      </c>
      <c r="M4985" s="82" t="s">
        <v>506</v>
      </c>
      <c r="N4985" t="s">
        <v>507</v>
      </c>
      <c r="O4985" s="82" t="s">
        <v>508</v>
      </c>
      <c r="P4985" s="82" t="s">
        <v>772</v>
      </c>
      <c r="Q4985" s="82" t="s">
        <v>773</v>
      </c>
      <c r="R4985" t="s">
        <v>131</v>
      </c>
      <c r="S4985" s="83">
        <v>0</v>
      </c>
      <c r="T4985" s="83">
        <v>22.5</v>
      </c>
      <c r="U4985" s="83">
        <v>-22.5</v>
      </c>
      <c r="V4985" s="83">
        <v>0</v>
      </c>
      <c r="W4985" s="83">
        <v>0</v>
      </c>
      <c r="X4985" s="83">
        <v>0.17331275182001712</v>
      </c>
      <c r="Y4985">
        <v>0</v>
      </c>
      <c r="Z4985" s="83">
        <v>-2.25</v>
      </c>
      <c r="AA4985" s="83">
        <v>-2.076687248179983</v>
      </c>
    </row>
    <row r="4986" spans="1:27" x14ac:dyDescent="0.25">
      <c r="A4986" s="82" t="s">
        <v>1529</v>
      </c>
      <c r="B4986" s="82" t="s">
        <v>1529</v>
      </c>
      <c r="C4986" t="s">
        <v>3558</v>
      </c>
      <c r="D4986" s="82" t="s">
        <v>3559</v>
      </c>
      <c r="E4986" t="s">
        <v>3560</v>
      </c>
      <c r="F4986" s="82" t="s">
        <v>2309</v>
      </c>
      <c r="G4986" t="s">
        <v>2310</v>
      </c>
      <c r="H4986" s="82" t="s">
        <v>2311</v>
      </c>
      <c r="I4986" t="s">
        <v>44</v>
      </c>
      <c r="J4986" s="82" t="s">
        <v>45</v>
      </c>
      <c r="K4986" t="s">
        <v>46</v>
      </c>
      <c r="L4986" t="s">
        <v>47</v>
      </c>
      <c r="M4986" s="82" t="s">
        <v>506</v>
      </c>
      <c r="N4986" t="s">
        <v>507</v>
      </c>
      <c r="O4986" s="82" t="s">
        <v>508</v>
      </c>
      <c r="P4986" s="82" t="s">
        <v>754</v>
      </c>
      <c r="Q4986" s="82" t="s">
        <v>755</v>
      </c>
      <c r="R4986" t="s">
        <v>131</v>
      </c>
      <c r="S4986" s="83">
        <v>260.48</v>
      </c>
      <c r="T4986" s="83">
        <v>64</v>
      </c>
      <c r="U4986" s="83">
        <v>196.48</v>
      </c>
      <c r="V4986" s="83">
        <v>0</v>
      </c>
      <c r="W4986" s="83">
        <v>0</v>
      </c>
      <c r="X4986" s="83">
        <v>0.49297849406582656</v>
      </c>
      <c r="Y4986">
        <v>0</v>
      </c>
      <c r="Z4986" s="83">
        <v>19.648</v>
      </c>
      <c r="AA4986" s="83">
        <v>20.140978494065827</v>
      </c>
    </row>
    <row r="4987" spans="1:27" x14ac:dyDescent="0.25">
      <c r="A4987" s="82" t="s">
        <v>1529</v>
      </c>
      <c r="B4987" s="82" t="s">
        <v>1529</v>
      </c>
      <c r="C4987" t="s">
        <v>3558</v>
      </c>
      <c r="D4987" s="82" t="s">
        <v>3559</v>
      </c>
      <c r="E4987" t="s">
        <v>3560</v>
      </c>
      <c r="F4987" s="82" t="s">
        <v>2309</v>
      </c>
      <c r="G4987" t="s">
        <v>2310</v>
      </c>
      <c r="H4987" s="82" t="s">
        <v>2311</v>
      </c>
      <c r="I4987" t="s">
        <v>44</v>
      </c>
      <c r="J4987" s="82" t="s">
        <v>45</v>
      </c>
      <c r="K4987" t="s">
        <v>46</v>
      </c>
      <c r="L4987" t="s">
        <v>47</v>
      </c>
      <c r="M4987" s="82" t="s">
        <v>506</v>
      </c>
      <c r="N4987" t="s">
        <v>507</v>
      </c>
      <c r="O4987" s="82" t="s">
        <v>508</v>
      </c>
      <c r="P4987" s="82" t="s">
        <v>758</v>
      </c>
      <c r="Q4987" s="82" t="s">
        <v>759</v>
      </c>
      <c r="R4987" t="s">
        <v>131</v>
      </c>
      <c r="S4987" s="83">
        <v>0</v>
      </c>
      <c r="T4987" s="83">
        <v>39</v>
      </c>
      <c r="U4987" s="83">
        <v>-39</v>
      </c>
      <c r="V4987" s="83">
        <v>0</v>
      </c>
      <c r="W4987" s="83">
        <v>0</v>
      </c>
      <c r="X4987" s="83">
        <v>0.30040876982136305</v>
      </c>
      <c r="Y4987">
        <v>0</v>
      </c>
      <c r="Z4987" s="83">
        <v>-3.9000000000000004</v>
      </c>
      <c r="AA4987" s="83">
        <v>-3.5995912301786372</v>
      </c>
    </row>
    <row r="4988" spans="1:27" x14ac:dyDescent="0.25">
      <c r="A4988" s="82" t="s">
        <v>1529</v>
      </c>
      <c r="B4988" s="82" t="s">
        <v>1529</v>
      </c>
      <c r="C4988" t="s">
        <v>3558</v>
      </c>
      <c r="D4988" s="82" t="s">
        <v>3559</v>
      </c>
      <c r="E4988" t="s">
        <v>3560</v>
      </c>
      <c r="F4988" s="82" t="s">
        <v>2309</v>
      </c>
      <c r="G4988" t="s">
        <v>2310</v>
      </c>
      <c r="H4988" s="82" t="s">
        <v>2311</v>
      </c>
      <c r="I4988" t="s">
        <v>44</v>
      </c>
      <c r="J4988" s="82" t="s">
        <v>45</v>
      </c>
      <c r="K4988" t="s">
        <v>46</v>
      </c>
      <c r="L4988" t="s">
        <v>47</v>
      </c>
      <c r="M4988" s="82" t="s">
        <v>506</v>
      </c>
      <c r="N4988" t="s">
        <v>507</v>
      </c>
      <c r="O4988" s="82" t="s">
        <v>508</v>
      </c>
      <c r="P4988" s="82" t="s">
        <v>1053</v>
      </c>
      <c r="Q4988" s="82" t="s">
        <v>1054</v>
      </c>
      <c r="R4988" t="s">
        <v>131</v>
      </c>
      <c r="S4988" s="83">
        <v>93.699999999999989</v>
      </c>
      <c r="T4988" s="83">
        <v>0</v>
      </c>
      <c r="U4988" s="83">
        <v>93.699999999999989</v>
      </c>
      <c r="V4988" s="83">
        <v>0</v>
      </c>
      <c r="W4988" s="83">
        <v>0</v>
      </c>
      <c r="X4988" s="83">
        <v>0</v>
      </c>
      <c r="Y4988">
        <v>0</v>
      </c>
      <c r="Z4988" s="83">
        <v>9.3699999999999992</v>
      </c>
      <c r="AA4988" s="83">
        <v>9.3699999999999992</v>
      </c>
    </row>
    <row r="4989" spans="1:27" x14ac:dyDescent="0.25">
      <c r="A4989" s="82" t="s">
        <v>1529</v>
      </c>
      <c r="B4989" s="82" t="s">
        <v>1529</v>
      </c>
      <c r="C4989" t="s">
        <v>3558</v>
      </c>
      <c r="D4989" s="82" t="s">
        <v>3559</v>
      </c>
      <c r="E4989" t="s">
        <v>3560</v>
      </c>
      <c r="F4989" s="82" t="s">
        <v>2309</v>
      </c>
      <c r="G4989" t="s">
        <v>2310</v>
      </c>
      <c r="H4989" s="82" t="s">
        <v>2311</v>
      </c>
      <c r="I4989" t="s">
        <v>44</v>
      </c>
      <c r="J4989" s="82" t="s">
        <v>45</v>
      </c>
      <c r="K4989" t="s">
        <v>46</v>
      </c>
      <c r="L4989" t="s">
        <v>47</v>
      </c>
      <c r="M4989" s="82" t="s">
        <v>506</v>
      </c>
      <c r="N4989" t="s">
        <v>762</v>
      </c>
      <c r="O4989" s="82" t="s">
        <v>763</v>
      </c>
      <c r="P4989" s="82" t="s">
        <v>778</v>
      </c>
      <c r="Q4989" s="82" t="s">
        <v>779</v>
      </c>
      <c r="R4989" t="s">
        <v>131</v>
      </c>
      <c r="S4989" s="83">
        <v>20</v>
      </c>
      <c r="T4989" s="83">
        <v>0</v>
      </c>
      <c r="U4989" s="83">
        <v>20</v>
      </c>
      <c r="V4989" s="83">
        <v>0</v>
      </c>
      <c r="W4989" s="83">
        <v>0</v>
      </c>
      <c r="X4989" s="83">
        <v>0</v>
      </c>
      <c r="Y4989">
        <v>0</v>
      </c>
      <c r="Z4989" s="83">
        <v>2</v>
      </c>
      <c r="AA4989" s="83">
        <v>2</v>
      </c>
    </row>
    <row r="4990" spans="1:27" x14ac:dyDescent="0.25">
      <c r="A4990" s="82" t="s">
        <v>1529</v>
      </c>
      <c r="B4990" s="82" t="s">
        <v>1529</v>
      </c>
      <c r="C4990" t="s">
        <v>3558</v>
      </c>
      <c r="D4990" s="82" t="s">
        <v>3559</v>
      </c>
      <c r="E4990" t="s">
        <v>3560</v>
      </c>
      <c r="F4990" s="82" t="s">
        <v>2309</v>
      </c>
      <c r="G4990" t="s">
        <v>2310</v>
      </c>
      <c r="H4990" s="82" t="s">
        <v>2311</v>
      </c>
      <c r="I4990" t="s">
        <v>44</v>
      </c>
      <c r="J4990" s="82" t="s">
        <v>45</v>
      </c>
      <c r="K4990" t="s">
        <v>46</v>
      </c>
      <c r="L4990" t="s">
        <v>47</v>
      </c>
      <c r="M4990" s="82" t="s">
        <v>506</v>
      </c>
      <c r="N4990" t="s">
        <v>762</v>
      </c>
      <c r="O4990" s="82" t="s">
        <v>763</v>
      </c>
      <c r="P4990" s="82" t="s">
        <v>1061</v>
      </c>
      <c r="Q4990" s="82" t="s">
        <v>1062</v>
      </c>
      <c r="R4990" t="s">
        <v>131</v>
      </c>
      <c r="S4990" s="83">
        <v>14</v>
      </c>
      <c r="T4990" s="83">
        <v>0</v>
      </c>
      <c r="U4990" s="83">
        <v>14</v>
      </c>
      <c r="V4990" s="83">
        <v>0</v>
      </c>
      <c r="W4990" s="83">
        <v>0</v>
      </c>
      <c r="X4990" s="83">
        <v>0</v>
      </c>
      <c r="Y4990">
        <v>0</v>
      </c>
      <c r="Z4990" s="83">
        <v>1.4000000000000001</v>
      </c>
      <c r="AA4990" s="83">
        <v>1.4000000000000001</v>
      </c>
    </row>
    <row r="4991" spans="1:27" x14ac:dyDescent="0.25">
      <c r="A4991" s="82" t="s">
        <v>1529</v>
      </c>
      <c r="B4991" s="82" t="s">
        <v>1529</v>
      </c>
      <c r="C4991" t="s">
        <v>3558</v>
      </c>
      <c r="D4991" s="82" t="s">
        <v>3559</v>
      </c>
      <c r="E4991" t="s">
        <v>3560</v>
      </c>
      <c r="F4991" s="82" t="s">
        <v>2309</v>
      </c>
      <c r="G4991" t="s">
        <v>2310</v>
      </c>
      <c r="H4991" s="82" t="s">
        <v>2311</v>
      </c>
      <c r="I4991" t="s">
        <v>44</v>
      </c>
      <c r="J4991" s="82" t="s">
        <v>45</v>
      </c>
      <c r="K4991" t="s">
        <v>46</v>
      </c>
      <c r="L4991" t="s">
        <v>47</v>
      </c>
      <c r="M4991" s="82" t="s">
        <v>506</v>
      </c>
      <c r="N4991" t="s">
        <v>762</v>
      </c>
      <c r="O4991" s="82" t="s">
        <v>763</v>
      </c>
      <c r="P4991" s="82" t="s">
        <v>1063</v>
      </c>
      <c r="Q4991" s="82" t="s">
        <v>1064</v>
      </c>
      <c r="R4991" t="s">
        <v>131</v>
      </c>
      <c r="S4991" s="83">
        <v>0</v>
      </c>
      <c r="T4991" s="83">
        <v>7</v>
      </c>
      <c r="U4991" s="83">
        <v>-7</v>
      </c>
      <c r="V4991" s="83">
        <v>0</v>
      </c>
      <c r="W4991" s="83">
        <v>0</v>
      </c>
      <c r="X4991" s="83">
        <v>5.3919522788449782E-2</v>
      </c>
      <c r="Y4991">
        <v>0</v>
      </c>
      <c r="Z4991" s="83">
        <v>-0.70000000000000007</v>
      </c>
      <c r="AA4991" s="83">
        <v>-0.64608047721155026</v>
      </c>
    </row>
    <row r="4992" spans="1:27" x14ac:dyDescent="0.25">
      <c r="A4992" s="82" t="s">
        <v>1529</v>
      </c>
      <c r="B4992" s="82" t="s">
        <v>1529</v>
      </c>
      <c r="C4992" t="s">
        <v>3558</v>
      </c>
      <c r="D4992" s="82" t="s">
        <v>3559</v>
      </c>
      <c r="E4992" t="s">
        <v>3560</v>
      </c>
      <c r="F4992" s="82" t="s">
        <v>2309</v>
      </c>
      <c r="G4992" t="s">
        <v>2310</v>
      </c>
      <c r="H4992" s="82" t="s">
        <v>2311</v>
      </c>
      <c r="I4992" t="s">
        <v>44</v>
      </c>
      <c r="J4992" s="82" t="s">
        <v>45</v>
      </c>
      <c r="K4992" t="s">
        <v>46</v>
      </c>
      <c r="L4992" t="s">
        <v>47</v>
      </c>
      <c r="M4992" s="82" t="s">
        <v>320</v>
      </c>
      <c r="N4992" t="s">
        <v>1074</v>
      </c>
      <c r="O4992" s="82" t="s">
        <v>1208</v>
      </c>
      <c r="P4992" s="82" t="s">
        <v>2572</v>
      </c>
      <c r="Q4992" s="82" t="s">
        <v>2573</v>
      </c>
      <c r="R4992" t="s">
        <v>131</v>
      </c>
      <c r="S4992" s="83">
        <v>15.5</v>
      </c>
      <c r="T4992" s="83">
        <v>15.5</v>
      </c>
      <c r="U4992" s="83">
        <v>0</v>
      </c>
      <c r="V4992" s="83">
        <v>0</v>
      </c>
      <c r="W4992" s="83">
        <v>0</v>
      </c>
      <c r="X4992" s="83">
        <v>0.11939322903156736</v>
      </c>
      <c r="Y4992">
        <v>0</v>
      </c>
      <c r="Z4992" s="83">
        <v>0</v>
      </c>
      <c r="AA4992" s="83">
        <v>0.11939322903156735</v>
      </c>
    </row>
    <row r="4993" spans="1:27" x14ac:dyDescent="0.25">
      <c r="A4993" s="82" t="s">
        <v>1529</v>
      </c>
      <c r="B4993" s="82" t="s">
        <v>1529</v>
      </c>
      <c r="C4993" t="s">
        <v>3558</v>
      </c>
      <c r="D4993" s="82" t="s">
        <v>3559</v>
      </c>
      <c r="E4993" t="s">
        <v>3560</v>
      </c>
      <c r="F4993" s="82" t="s">
        <v>2309</v>
      </c>
      <c r="G4993" t="s">
        <v>2310</v>
      </c>
      <c r="H4993" s="82" t="s">
        <v>2311</v>
      </c>
      <c r="I4993" t="s">
        <v>44</v>
      </c>
      <c r="J4993" s="82" t="s">
        <v>45</v>
      </c>
      <c r="K4993" t="s">
        <v>46</v>
      </c>
      <c r="L4993" t="s">
        <v>47</v>
      </c>
      <c r="M4993" s="82" t="s">
        <v>320</v>
      </c>
      <c r="N4993" t="s">
        <v>1074</v>
      </c>
      <c r="O4993" s="82" t="s">
        <v>1075</v>
      </c>
      <c r="P4993" s="82" t="s">
        <v>1209</v>
      </c>
      <c r="Q4993" s="82" t="s">
        <v>1210</v>
      </c>
      <c r="R4993" t="s">
        <v>131</v>
      </c>
      <c r="S4993" s="83">
        <v>150</v>
      </c>
      <c r="T4993" s="83">
        <v>120</v>
      </c>
      <c r="U4993" s="83">
        <v>30</v>
      </c>
      <c r="V4993" s="83">
        <v>0</v>
      </c>
      <c r="W4993" s="83">
        <v>0</v>
      </c>
      <c r="X4993" s="83">
        <v>0.9243346763734247</v>
      </c>
      <c r="Y4993">
        <v>0</v>
      </c>
      <c r="Z4993" s="83">
        <v>3</v>
      </c>
      <c r="AA4993" s="83">
        <v>3.9243346763734248</v>
      </c>
    </row>
    <row r="4994" spans="1:27" x14ac:dyDescent="0.25">
      <c r="A4994" s="82" t="s">
        <v>1529</v>
      </c>
      <c r="B4994" s="82" t="s">
        <v>1529</v>
      </c>
      <c r="C4994" t="s">
        <v>3558</v>
      </c>
      <c r="D4994" s="82" t="s">
        <v>3559</v>
      </c>
      <c r="E4994" t="s">
        <v>3560</v>
      </c>
      <c r="F4994" s="82" t="s">
        <v>2309</v>
      </c>
      <c r="G4994" t="s">
        <v>2310</v>
      </c>
      <c r="H4994" s="82" t="s">
        <v>2311</v>
      </c>
      <c r="I4994" t="s">
        <v>44</v>
      </c>
      <c r="J4994" s="82" t="s">
        <v>45</v>
      </c>
      <c r="K4994" t="s">
        <v>46</v>
      </c>
      <c r="L4994" t="s">
        <v>47</v>
      </c>
      <c r="M4994" s="82" t="s">
        <v>320</v>
      </c>
      <c r="N4994" t="s">
        <v>800</v>
      </c>
      <c r="O4994" s="82" t="s">
        <v>1538</v>
      </c>
      <c r="P4994" s="82" t="s">
        <v>978</v>
      </c>
      <c r="Q4994" s="82" t="s">
        <v>979</v>
      </c>
      <c r="R4994" t="s">
        <v>131</v>
      </c>
      <c r="S4994" s="83">
        <v>15</v>
      </c>
      <c r="T4994" s="83">
        <v>0</v>
      </c>
      <c r="U4994" s="83">
        <v>15</v>
      </c>
      <c r="V4994" s="83">
        <v>0</v>
      </c>
      <c r="W4994" s="83">
        <v>0</v>
      </c>
      <c r="X4994" s="83">
        <v>0</v>
      </c>
      <c r="Y4994">
        <v>0</v>
      </c>
      <c r="Z4994" s="83">
        <v>1.5</v>
      </c>
      <c r="AA4994" s="83">
        <v>1.5</v>
      </c>
    </row>
    <row r="4995" spans="1:27" x14ac:dyDescent="0.25">
      <c r="A4995" s="82" t="s">
        <v>1529</v>
      </c>
      <c r="B4995" s="82" t="s">
        <v>1529</v>
      </c>
      <c r="C4995" t="s">
        <v>3558</v>
      </c>
      <c r="D4995" s="82" t="s">
        <v>3559</v>
      </c>
      <c r="E4995" t="s">
        <v>3560</v>
      </c>
      <c r="F4995" s="82" t="s">
        <v>2309</v>
      </c>
      <c r="G4995" t="s">
        <v>2310</v>
      </c>
      <c r="H4995" s="82" t="s">
        <v>2311</v>
      </c>
      <c r="I4995" t="s">
        <v>44</v>
      </c>
      <c r="J4995" s="82" t="s">
        <v>45</v>
      </c>
      <c r="K4995" t="s">
        <v>46</v>
      </c>
      <c r="L4995" t="s">
        <v>47</v>
      </c>
      <c r="M4995" s="82" t="s">
        <v>320</v>
      </c>
      <c r="N4995" t="s">
        <v>800</v>
      </c>
      <c r="O4995" s="82" t="s">
        <v>801</v>
      </c>
      <c r="P4995" s="82" t="s">
        <v>1080</v>
      </c>
      <c r="Q4995" s="82" t="s">
        <v>1081</v>
      </c>
      <c r="R4995" t="s">
        <v>131</v>
      </c>
      <c r="S4995" s="83">
        <v>135</v>
      </c>
      <c r="T4995" s="83">
        <v>0</v>
      </c>
      <c r="U4995" s="83">
        <v>135</v>
      </c>
      <c r="V4995" s="83">
        <v>0</v>
      </c>
      <c r="W4995" s="83">
        <v>0</v>
      </c>
      <c r="X4995" s="83">
        <v>0</v>
      </c>
      <c r="Y4995">
        <v>0</v>
      </c>
      <c r="Z4995" s="83">
        <v>13.5</v>
      </c>
      <c r="AA4995" s="83">
        <v>13.5</v>
      </c>
    </row>
    <row r="4996" spans="1:27" x14ac:dyDescent="0.25">
      <c r="A4996" s="82" t="s">
        <v>1529</v>
      </c>
      <c r="B4996" s="82" t="s">
        <v>1529</v>
      </c>
      <c r="C4996" t="s">
        <v>3558</v>
      </c>
      <c r="D4996" s="82" t="s">
        <v>3559</v>
      </c>
      <c r="E4996" t="s">
        <v>3560</v>
      </c>
      <c r="F4996" s="82" t="s">
        <v>2309</v>
      </c>
      <c r="G4996" t="s">
        <v>2310</v>
      </c>
      <c r="H4996" s="82" t="s">
        <v>2311</v>
      </c>
      <c r="I4996" t="s">
        <v>44</v>
      </c>
      <c r="J4996" s="82" t="s">
        <v>45</v>
      </c>
      <c r="K4996" t="s">
        <v>46</v>
      </c>
      <c r="L4996" t="s">
        <v>47</v>
      </c>
      <c r="M4996" s="82" t="s">
        <v>320</v>
      </c>
      <c r="N4996" t="s">
        <v>800</v>
      </c>
      <c r="O4996" s="82" t="s">
        <v>801</v>
      </c>
      <c r="P4996" s="82" t="s">
        <v>802</v>
      </c>
      <c r="Q4996" s="82" t="s">
        <v>803</v>
      </c>
      <c r="R4996" t="s">
        <v>131</v>
      </c>
      <c r="S4996" s="83">
        <v>30</v>
      </c>
      <c r="T4996" s="83">
        <v>0</v>
      </c>
      <c r="U4996" s="83">
        <v>30</v>
      </c>
      <c r="V4996" s="83">
        <v>0</v>
      </c>
      <c r="W4996" s="83">
        <v>0</v>
      </c>
      <c r="X4996" s="83">
        <v>0</v>
      </c>
      <c r="Y4996">
        <v>0</v>
      </c>
      <c r="Z4996" s="83">
        <v>3</v>
      </c>
      <c r="AA4996" s="83">
        <v>3</v>
      </c>
    </row>
    <row r="4997" spans="1:27" x14ac:dyDescent="0.25">
      <c r="A4997" s="82" t="s">
        <v>1529</v>
      </c>
      <c r="B4997" s="82" t="s">
        <v>1529</v>
      </c>
      <c r="C4997" t="s">
        <v>3558</v>
      </c>
      <c r="D4997" s="82" t="s">
        <v>3559</v>
      </c>
      <c r="E4997" t="s">
        <v>3560</v>
      </c>
      <c r="F4997" s="82" t="s">
        <v>2309</v>
      </c>
      <c r="G4997" t="s">
        <v>2310</v>
      </c>
      <c r="H4997" s="82" t="s">
        <v>2311</v>
      </c>
      <c r="I4997" t="s">
        <v>44</v>
      </c>
      <c r="J4997" s="82" t="s">
        <v>45</v>
      </c>
      <c r="K4997" t="s">
        <v>46</v>
      </c>
      <c r="L4997" t="s">
        <v>47</v>
      </c>
      <c r="M4997" s="82" t="s">
        <v>320</v>
      </c>
      <c r="N4997" t="s">
        <v>800</v>
      </c>
      <c r="O4997" s="82" t="s">
        <v>801</v>
      </c>
      <c r="P4997" s="82" t="s">
        <v>1212</v>
      </c>
      <c r="Q4997" s="82" t="s">
        <v>1081</v>
      </c>
      <c r="R4997" t="s">
        <v>131</v>
      </c>
      <c r="S4997" s="83">
        <v>0</v>
      </c>
      <c r="T4997" s="83">
        <v>195</v>
      </c>
      <c r="U4997" s="83">
        <v>-195</v>
      </c>
      <c r="V4997" s="83">
        <v>0</v>
      </c>
      <c r="W4997" s="83">
        <v>0</v>
      </c>
      <c r="X4997" s="83">
        <v>1.5020438491068153</v>
      </c>
      <c r="Y4997">
        <v>0</v>
      </c>
      <c r="Z4997" s="83">
        <v>-19.5</v>
      </c>
      <c r="AA4997" s="83">
        <v>-17.997956150893184</v>
      </c>
    </row>
    <row r="4998" spans="1:27" x14ac:dyDescent="0.25">
      <c r="A4998" s="82" t="s">
        <v>1529</v>
      </c>
      <c r="B4998" s="82" t="s">
        <v>1529</v>
      </c>
      <c r="C4998" t="s">
        <v>3558</v>
      </c>
      <c r="D4998" s="82" t="s">
        <v>3559</v>
      </c>
      <c r="E4998" t="s">
        <v>3560</v>
      </c>
      <c r="F4998" s="82" t="s">
        <v>2309</v>
      </c>
      <c r="G4998" t="s">
        <v>2310</v>
      </c>
      <c r="H4998" s="82" t="s">
        <v>2311</v>
      </c>
      <c r="I4998" t="s">
        <v>44</v>
      </c>
      <c r="J4998" s="82" t="s">
        <v>45</v>
      </c>
      <c r="K4998" t="s">
        <v>46</v>
      </c>
      <c r="L4998" t="s">
        <v>47</v>
      </c>
      <c r="M4998" s="82" t="s">
        <v>320</v>
      </c>
      <c r="N4998" t="s">
        <v>800</v>
      </c>
      <c r="O4998" s="82" t="s">
        <v>801</v>
      </c>
      <c r="P4998" s="82" t="s">
        <v>2102</v>
      </c>
      <c r="Q4998" s="82" t="s">
        <v>2103</v>
      </c>
      <c r="R4998" t="s">
        <v>131</v>
      </c>
      <c r="S4998" s="83">
        <v>0</v>
      </c>
      <c r="T4998" s="83">
        <v>180</v>
      </c>
      <c r="U4998" s="83">
        <v>-180</v>
      </c>
      <c r="V4998" s="83">
        <v>0</v>
      </c>
      <c r="W4998" s="83">
        <v>0</v>
      </c>
      <c r="X4998" s="83">
        <v>1.386502014560137</v>
      </c>
      <c r="Y4998">
        <v>0</v>
      </c>
      <c r="Z4998" s="83">
        <v>-18</v>
      </c>
      <c r="AA4998" s="83">
        <v>-16.613497985439864</v>
      </c>
    </row>
    <row r="4999" spans="1:27" x14ac:dyDescent="0.25">
      <c r="A4999" s="82" t="s">
        <v>1529</v>
      </c>
      <c r="B4999" s="82" t="s">
        <v>1529</v>
      </c>
      <c r="C4999" t="s">
        <v>3558</v>
      </c>
      <c r="D4999" s="82" t="s">
        <v>3559</v>
      </c>
      <c r="E4999" t="s">
        <v>3560</v>
      </c>
      <c r="F4999" s="82" t="s">
        <v>2309</v>
      </c>
      <c r="G4999" t="s">
        <v>2310</v>
      </c>
      <c r="H4999" s="82" t="s">
        <v>2311</v>
      </c>
      <c r="I4999" t="s">
        <v>44</v>
      </c>
      <c r="J4999" s="82" t="s">
        <v>45</v>
      </c>
      <c r="K4999" t="s">
        <v>46</v>
      </c>
      <c r="L4999" t="s">
        <v>47</v>
      </c>
      <c r="M4999" s="82" t="s">
        <v>320</v>
      </c>
      <c r="N4999" t="s">
        <v>800</v>
      </c>
      <c r="O4999" s="82" t="s">
        <v>801</v>
      </c>
      <c r="P4999" s="82" t="s">
        <v>2106</v>
      </c>
      <c r="Q4999" s="82" t="s">
        <v>2107</v>
      </c>
      <c r="R4999" t="s">
        <v>131</v>
      </c>
      <c r="S4999" s="83">
        <v>45</v>
      </c>
      <c r="T4999" s="83">
        <v>0</v>
      </c>
      <c r="U4999" s="83">
        <v>45</v>
      </c>
      <c r="V4999" s="83">
        <v>0</v>
      </c>
      <c r="W4999" s="83">
        <v>0</v>
      </c>
      <c r="X4999" s="83">
        <v>0</v>
      </c>
      <c r="Y4999">
        <v>0</v>
      </c>
      <c r="Z4999" s="83">
        <v>4.5</v>
      </c>
      <c r="AA4999" s="83">
        <v>4.5</v>
      </c>
    </row>
    <row r="5000" spans="1:27" x14ac:dyDescent="0.25">
      <c r="A5000" s="82" t="s">
        <v>1529</v>
      </c>
      <c r="B5000" s="82" t="s">
        <v>1529</v>
      </c>
      <c r="C5000" t="s">
        <v>3558</v>
      </c>
      <c r="D5000" s="82" t="s">
        <v>3559</v>
      </c>
      <c r="E5000" t="s">
        <v>3560</v>
      </c>
      <c r="F5000" s="82" t="s">
        <v>2309</v>
      </c>
      <c r="G5000" t="s">
        <v>2310</v>
      </c>
      <c r="H5000" s="82" t="s">
        <v>2311</v>
      </c>
      <c r="I5000" t="s">
        <v>44</v>
      </c>
      <c r="J5000" s="82" t="s">
        <v>45</v>
      </c>
      <c r="K5000" t="s">
        <v>98</v>
      </c>
      <c r="L5000" t="s">
        <v>99</v>
      </c>
      <c r="M5000" s="82" t="s">
        <v>396</v>
      </c>
      <c r="N5000" t="s">
        <v>1222</v>
      </c>
      <c r="O5000" s="82" t="s">
        <v>1222</v>
      </c>
      <c r="P5000" s="82" t="s">
        <v>1223</v>
      </c>
      <c r="Q5000" s="82" t="s">
        <v>1224</v>
      </c>
      <c r="R5000" t="s">
        <v>131</v>
      </c>
      <c r="S5000" s="83">
        <v>0</v>
      </c>
      <c r="T5000" s="83">
        <v>0</v>
      </c>
      <c r="U5000" s="83">
        <v>0</v>
      </c>
      <c r="V5000" s="83">
        <v>0</v>
      </c>
      <c r="W5000" s="83">
        <v>0</v>
      </c>
      <c r="X5000" s="83">
        <v>0</v>
      </c>
      <c r="Y5000">
        <v>0</v>
      </c>
      <c r="Z5000" s="83">
        <v>0</v>
      </c>
      <c r="AA5000" s="83">
        <v>0</v>
      </c>
    </row>
    <row r="5001" spans="1:27" x14ac:dyDescent="0.25">
      <c r="A5001" s="82" t="s">
        <v>1529</v>
      </c>
      <c r="B5001" s="82" t="s">
        <v>1529</v>
      </c>
      <c r="C5001" t="s">
        <v>3558</v>
      </c>
      <c r="D5001" s="82" t="s">
        <v>3559</v>
      </c>
      <c r="E5001" t="s">
        <v>3560</v>
      </c>
      <c r="F5001" s="82" t="s">
        <v>2309</v>
      </c>
      <c r="G5001" t="s">
        <v>2310</v>
      </c>
      <c r="H5001" s="82" t="s">
        <v>2311</v>
      </c>
      <c r="I5001" t="s">
        <v>44</v>
      </c>
      <c r="J5001" s="82" t="s">
        <v>45</v>
      </c>
      <c r="K5001" t="s">
        <v>98</v>
      </c>
      <c r="L5001" t="s">
        <v>99</v>
      </c>
      <c r="M5001" s="82" t="s">
        <v>396</v>
      </c>
      <c r="N5001" t="s">
        <v>947</v>
      </c>
      <c r="O5001" s="82" t="s">
        <v>948</v>
      </c>
      <c r="P5001" s="82" t="s">
        <v>949</v>
      </c>
      <c r="Q5001" s="82" t="s">
        <v>950</v>
      </c>
      <c r="R5001" t="s">
        <v>131</v>
      </c>
      <c r="S5001" s="83">
        <v>2929</v>
      </c>
      <c r="T5001" s="83">
        <v>5151</v>
      </c>
      <c r="U5001" s="83">
        <v>-2222</v>
      </c>
      <c r="V5001" s="83">
        <v>0</v>
      </c>
      <c r="W5001" s="83">
        <v>0</v>
      </c>
      <c r="X5001" s="83">
        <v>39.677065983329257</v>
      </c>
      <c r="Y5001">
        <v>0</v>
      </c>
      <c r="Z5001" s="83">
        <v>-222.2</v>
      </c>
      <c r="AA5001" s="83">
        <v>-182.52293401667072</v>
      </c>
    </row>
    <row r="5002" spans="1:27" x14ac:dyDescent="0.25">
      <c r="A5002" s="82" t="s">
        <v>1529</v>
      </c>
      <c r="B5002" s="82" t="s">
        <v>1529</v>
      </c>
      <c r="C5002" t="s">
        <v>3558</v>
      </c>
      <c r="D5002" s="82" t="s">
        <v>3559</v>
      </c>
      <c r="E5002" t="s">
        <v>3560</v>
      </c>
      <c r="F5002" s="82" t="s">
        <v>2309</v>
      </c>
      <c r="G5002" t="s">
        <v>2310</v>
      </c>
      <c r="H5002" s="82" t="s">
        <v>2311</v>
      </c>
      <c r="I5002" t="s">
        <v>44</v>
      </c>
      <c r="J5002" s="82" t="s">
        <v>45</v>
      </c>
      <c r="K5002" t="s">
        <v>98</v>
      </c>
      <c r="L5002" t="s">
        <v>99</v>
      </c>
      <c r="M5002" s="82" t="s">
        <v>396</v>
      </c>
      <c r="N5002" t="s">
        <v>947</v>
      </c>
      <c r="O5002" s="82" t="s">
        <v>948</v>
      </c>
      <c r="P5002" s="82" t="s">
        <v>2153</v>
      </c>
      <c r="Q5002" s="82" t="s">
        <v>2154</v>
      </c>
      <c r="R5002" t="s">
        <v>131</v>
      </c>
      <c r="S5002" s="83">
        <v>1607</v>
      </c>
      <c r="T5002" s="83">
        <v>808</v>
      </c>
      <c r="U5002" s="83">
        <v>799</v>
      </c>
      <c r="V5002" s="83">
        <v>0</v>
      </c>
      <c r="W5002" s="83">
        <v>0</v>
      </c>
      <c r="X5002" s="83">
        <v>6.2238534875810601</v>
      </c>
      <c r="Y5002">
        <v>0</v>
      </c>
      <c r="Z5002" s="83">
        <v>79.900000000000006</v>
      </c>
      <c r="AA5002" s="83">
        <v>86.123853487581073</v>
      </c>
    </row>
    <row r="5003" spans="1:27" x14ac:dyDescent="0.25">
      <c r="A5003" s="82" t="s">
        <v>1529</v>
      </c>
      <c r="B5003" s="82" t="s">
        <v>1529</v>
      </c>
      <c r="C5003" t="s">
        <v>3558</v>
      </c>
      <c r="D5003" s="82" t="s">
        <v>3559</v>
      </c>
      <c r="E5003" t="s">
        <v>3560</v>
      </c>
      <c r="F5003" s="82" t="s">
        <v>2309</v>
      </c>
      <c r="G5003" t="s">
        <v>2310</v>
      </c>
      <c r="H5003" s="82" t="s">
        <v>2311</v>
      </c>
      <c r="I5003" t="s">
        <v>44</v>
      </c>
      <c r="J5003" s="82" t="s">
        <v>45</v>
      </c>
      <c r="K5003" t="s">
        <v>98</v>
      </c>
      <c r="L5003" t="s">
        <v>99</v>
      </c>
      <c r="M5003" s="82" t="s">
        <v>396</v>
      </c>
      <c r="N5003" t="s">
        <v>947</v>
      </c>
      <c r="O5003" s="82" t="s">
        <v>948</v>
      </c>
      <c r="P5003" s="82" t="s">
        <v>2155</v>
      </c>
      <c r="Q5003" s="82" t="s">
        <v>2156</v>
      </c>
      <c r="R5003" t="s">
        <v>131</v>
      </c>
      <c r="S5003" s="83">
        <v>3012</v>
      </c>
      <c r="T5003" s="83">
        <v>2727</v>
      </c>
      <c r="U5003" s="83">
        <v>285</v>
      </c>
      <c r="V5003" s="83">
        <v>0</v>
      </c>
      <c r="W5003" s="83">
        <v>0</v>
      </c>
      <c r="X5003" s="83">
        <v>21.00550552058608</v>
      </c>
      <c r="Y5003">
        <v>0</v>
      </c>
      <c r="Z5003" s="83">
        <v>28.5</v>
      </c>
      <c r="AA5003" s="83">
        <v>49.505505520586098</v>
      </c>
    </row>
    <row r="5004" spans="1:27" x14ac:dyDescent="0.25">
      <c r="A5004" s="82" t="s">
        <v>1529</v>
      </c>
      <c r="B5004" s="82" t="s">
        <v>1529</v>
      </c>
      <c r="C5004" t="s">
        <v>3558</v>
      </c>
      <c r="D5004" s="82" t="s">
        <v>3559</v>
      </c>
      <c r="E5004" t="s">
        <v>3560</v>
      </c>
      <c r="F5004" s="82" t="s">
        <v>2309</v>
      </c>
      <c r="G5004" t="s">
        <v>2310</v>
      </c>
      <c r="H5004" s="82" t="s">
        <v>2311</v>
      </c>
      <c r="I5004" t="s">
        <v>44</v>
      </c>
      <c r="J5004" s="82" t="s">
        <v>45</v>
      </c>
      <c r="K5004" t="s">
        <v>100</v>
      </c>
      <c r="L5004" t="s">
        <v>101</v>
      </c>
      <c r="M5004" s="82" t="s">
        <v>401</v>
      </c>
      <c r="N5004" t="s">
        <v>866</v>
      </c>
      <c r="O5004" s="82" t="s">
        <v>403</v>
      </c>
      <c r="P5004" s="82" t="s">
        <v>1736</v>
      </c>
      <c r="Q5004" s="82" t="s">
        <v>1737</v>
      </c>
      <c r="R5004" t="s">
        <v>131</v>
      </c>
      <c r="S5004" s="83">
        <v>425.2</v>
      </c>
      <c r="T5004" s="83">
        <v>247.32</v>
      </c>
      <c r="U5004" s="83">
        <v>177.88</v>
      </c>
      <c r="V5004" s="83">
        <v>0</v>
      </c>
      <c r="W5004" s="83">
        <v>0</v>
      </c>
      <c r="X5004" s="83">
        <v>1.9050537680056283</v>
      </c>
      <c r="Y5004">
        <v>0</v>
      </c>
      <c r="Z5004" s="83">
        <v>17.788000000000004</v>
      </c>
      <c r="AA5004" s="83">
        <v>19.693053768005633</v>
      </c>
    </row>
    <row r="5005" spans="1:27" x14ac:dyDescent="0.25">
      <c r="A5005" s="82" t="s">
        <v>1529</v>
      </c>
      <c r="B5005" s="82" t="s">
        <v>1529</v>
      </c>
      <c r="C5005" t="s">
        <v>3558</v>
      </c>
      <c r="D5005" s="82" t="s">
        <v>3559</v>
      </c>
      <c r="E5005" t="s">
        <v>3560</v>
      </c>
      <c r="F5005" s="82" t="s">
        <v>2309</v>
      </c>
      <c r="G5005" t="s">
        <v>2310</v>
      </c>
      <c r="H5005" s="82" t="s">
        <v>2311</v>
      </c>
      <c r="I5005" t="s">
        <v>44</v>
      </c>
      <c r="J5005" s="82" t="s">
        <v>45</v>
      </c>
      <c r="K5005" t="s">
        <v>100</v>
      </c>
      <c r="L5005" t="s">
        <v>101</v>
      </c>
      <c r="M5005" s="82" t="s">
        <v>401</v>
      </c>
      <c r="N5005" t="s">
        <v>839</v>
      </c>
      <c r="O5005" s="82" t="s">
        <v>403</v>
      </c>
      <c r="P5005" s="82" t="s">
        <v>2307</v>
      </c>
      <c r="Q5005" s="82" t="s">
        <v>2308</v>
      </c>
      <c r="R5005" t="s">
        <v>131</v>
      </c>
      <c r="S5005" s="83">
        <v>558.19999999999993</v>
      </c>
      <c r="T5005" s="83">
        <v>475.20000000000005</v>
      </c>
      <c r="U5005" s="83">
        <v>82.999999999999929</v>
      </c>
      <c r="V5005" s="83">
        <v>0</v>
      </c>
      <c r="W5005" s="83">
        <v>0</v>
      </c>
      <c r="X5005" s="83">
        <v>3.6603653184387621</v>
      </c>
      <c r="Y5005">
        <v>0</v>
      </c>
      <c r="Z5005" s="83">
        <v>8.2999999999999901</v>
      </c>
      <c r="AA5005" s="83">
        <v>11.960365318438754</v>
      </c>
    </row>
    <row r="5006" spans="1:27" x14ac:dyDescent="0.25">
      <c r="A5006" s="82" t="s">
        <v>1529</v>
      </c>
      <c r="B5006" s="82" t="s">
        <v>1529</v>
      </c>
      <c r="C5006" t="s">
        <v>3558</v>
      </c>
      <c r="D5006" s="82" t="s">
        <v>3559</v>
      </c>
      <c r="E5006" t="s">
        <v>3560</v>
      </c>
      <c r="F5006" s="82" t="s">
        <v>2309</v>
      </c>
      <c r="G5006" t="s">
        <v>2310</v>
      </c>
      <c r="H5006" s="82" t="s">
        <v>2311</v>
      </c>
      <c r="I5006" t="s">
        <v>44</v>
      </c>
      <c r="J5006" s="82" t="s">
        <v>45</v>
      </c>
      <c r="K5006" t="s">
        <v>102</v>
      </c>
      <c r="L5006" t="s">
        <v>103</v>
      </c>
      <c r="M5006" s="82" t="s">
        <v>516</v>
      </c>
      <c r="N5006" t="s">
        <v>867</v>
      </c>
      <c r="O5006" s="82" t="s">
        <v>868</v>
      </c>
      <c r="P5006" s="82" t="s">
        <v>869</v>
      </c>
      <c r="Q5006" s="82" t="s">
        <v>870</v>
      </c>
      <c r="R5006" t="s">
        <v>131</v>
      </c>
      <c r="S5006" s="83">
        <v>1060.6500000000001</v>
      </c>
      <c r="T5006" s="83">
        <v>1333.8</v>
      </c>
      <c r="U5006" s="83">
        <v>-273.14999999999998</v>
      </c>
      <c r="V5006" s="83">
        <v>0</v>
      </c>
      <c r="W5006" s="83">
        <v>0</v>
      </c>
      <c r="X5006" s="83">
        <v>10.273979927890617</v>
      </c>
      <c r="Y5006">
        <v>0</v>
      </c>
      <c r="Z5006" s="83">
        <v>-27.314999999999994</v>
      </c>
      <c r="AA5006" s="83">
        <v>-17.041020072109372</v>
      </c>
    </row>
    <row r="5007" spans="1:27" x14ac:dyDescent="0.25">
      <c r="A5007" s="82" t="s">
        <v>1529</v>
      </c>
      <c r="B5007" s="82" t="s">
        <v>1529</v>
      </c>
      <c r="C5007" t="s">
        <v>3558</v>
      </c>
      <c r="D5007" s="82" t="s">
        <v>3559</v>
      </c>
      <c r="E5007" t="s">
        <v>3560</v>
      </c>
      <c r="F5007" s="82" t="s">
        <v>2309</v>
      </c>
      <c r="G5007" t="s">
        <v>2310</v>
      </c>
      <c r="H5007" s="82" t="s">
        <v>2311</v>
      </c>
      <c r="I5007" t="s">
        <v>44</v>
      </c>
      <c r="J5007" s="82" t="s">
        <v>45</v>
      </c>
      <c r="K5007" t="s">
        <v>66</v>
      </c>
      <c r="L5007" t="s">
        <v>67</v>
      </c>
      <c r="M5007" s="82" t="s">
        <v>782</v>
      </c>
      <c r="N5007" t="s">
        <v>958</v>
      </c>
      <c r="O5007" s="82" t="s">
        <v>959</v>
      </c>
      <c r="P5007" s="82" t="s">
        <v>2534</v>
      </c>
      <c r="Q5007" s="82" t="s">
        <v>2535</v>
      </c>
      <c r="R5007" t="s">
        <v>131</v>
      </c>
      <c r="S5007" s="83">
        <v>23.52</v>
      </c>
      <c r="T5007" s="83">
        <v>0</v>
      </c>
      <c r="U5007" s="83">
        <v>23.52</v>
      </c>
      <c r="V5007" s="83">
        <v>0</v>
      </c>
      <c r="W5007" s="83">
        <v>0</v>
      </c>
      <c r="X5007" s="83">
        <v>0</v>
      </c>
      <c r="Y5007">
        <v>0</v>
      </c>
      <c r="Z5007" s="83">
        <v>2.3519999999999999</v>
      </c>
      <c r="AA5007" s="83">
        <v>2.3519999999999999</v>
      </c>
    </row>
    <row r="5008" spans="1:27" x14ac:dyDescent="0.25">
      <c r="A5008" s="82" t="s">
        <v>1529</v>
      </c>
      <c r="B5008" s="82" t="s">
        <v>1529</v>
      </c>
      <c r="C5008" t="s">
        <v>3561</v>
      </c>
      <c r="D5008" s="82" t="s">
        <v>3562</v>
      </c>
      <c r="E5008" t="s">
        <v>3563</v>
      </c>
      <c r="F5008" s="82" t="s">
        <v>2926</v>
      </c>
      <c r="G5008" t="s">
        <v>2310</v>
      </c>
      <c r="H5008" s="82" t="s">
        <v>2927</v>
      </c>
      <c r="I5008" t="s">
        <v>59</v>
      </c>
      <c r="J5008" s="82" t="s">
        <v>193</v>
      </c>
      <c r="K5008" t="s">
        <v>60</v>
      </c>
      <c r="L5008" t="s">
        <v>61</v>
      </c>
      <c r="M5008" s="82" t="s">
        <v>194</v>
      </c>
      <c r="N5008" t="s">
        <v>656</v>
      </c>
      <c r="O5008" s="82" t="s">
        <v>657</v>
      </c>
      <c r="P5008" s="82" t="s">
        <v>1019</v>
      </c>
      <c r="Q5008" s="82" t="s">
        <v>1020</v>
      </c>
      <c r="R5008" t="s">
        <v>131</v>
      </c>
      <c r="S5008" s="83">
        <v>0</v>
      </c>
      <c r="T5008" s="83">
        <v>11.84</v>
      </c>
      <c r="U5008" s="83">
        <v>-11.84</v>
      </c>
      <c r="V5008" s="83">
        <v>0</v>
      </c>
      <c r="W5008" s="83">
        <v>0</v>
      </c>
      <c r="X5008" s="83">
        <v>9.1201021402177909E-2</v>
      </c>
      <c r="Y5008">
        <v>0</v>
      </c>
      <c r="Z5008" s="83">
        <v>-1.1839999999999999</v>
      </c>
      <c r="AA5008" s="83">
        <v>-1.092798978597822</v>
      </c>
    </row>
    <row r="5009" spans="1:27" x14ac:dyDescent="0.25">
      <c r="A5009" s="82" t="s">
        <v>1529</v>
      </c>
      <c r="B5009" s="82" t="s">
        <v>1529</v>
      </c>
      <c r="C5009" t="s">
        <v>3561</v>
      </c>
      <c r="D5009" s="82" t="s">
        <v>3562</v>
      </c>
      <c r="E5009" t="s">
        <v>3563</v>
      </c>
      <c r="F5009" s="82" t="s">
        <v>2926</v>
      </c>
      <c r="G5009" t="s">
        <v>2310</v>
      </c>
      <c r="H5009" s="82" t="s">
        <v>2927</v>
      </c>
      <c r="I5009" t="s">
        <v>59</v>
      </c>
      <c r="J5009" s="82" t="s">
        <v>193</v>
      </c>
      <c r="K5009" t="s">
        <v>60</v>
      </c>
      <c r="L5009" t="s">
        <v>61</v>
      </c>
      <c r="M5009" s="82" t="s">
        <v>194</v>
      </c>
      <c r="N5009" t="s">
        <v>750</v>
      </c>
      <c r="O5009" s="82" t="s">
        <v>751</v>
      </c>
      <c r="P5009" s="82" t="s">
        <v>1152</v>
      </c>
      <c r="Q5009" s="82" t="s">
        <v>1153</v>
      </c>
      <c r="R5009" t="s">
        <v>131</v>
      </c>
      <c r="S5009" s="83">
        <v>78.759999999999991</v>
      </c>
      <c r="T5009" s="83">
        <v>72.300000000000011</v>
      </c>
      <c r="U5009" s="83">
        <v>6.4599999999999795</v>
      </c>
      <c r="V5009" s="83">
        <v>0</v>
      </c>
      <c r="W5009" s="83">
        <v>0</v>
      </c>
      <c r="X5009" s="83">
        <v>0.55691164251498848</v>
      </c>
      <c r="Y5009">
        <v>0</v>
      </c>
      <c r="Z5009" s="83">
        <v>0.64599999999999813</v>
      </c>
      <c r="AA5009" s="83">
        <v>1.2029116425149864</v>
      </c>
    </row>
    <row r="5010" spans="1:27" x14ac:dyDescent="0.25">
      <c r="A5010" s="82" t="s">
        <v>1529</v>
      </c>
      <c r="B5010" s="82" t="s">
        <v>1529</v>
      </c>
      <c r="C5010" t="s">
        <v>3561</v>
      </c>
      <c r="D5010" s="82" t="s">
        <v>3562</v>
      </c>
      <c r="E5010" t="s">
        <v>3563</v>
      </c>
      <c r="F5010" s="82" t="s">
        <v>2926</v>
      </c>
      <c r="G5010" t="s">
        <v>2310</v>
      </c>
      <c r="H5010" s="82" t="s">
        <v>2927</v>
      </c>
      <c r="I5010" t="s">
        <v>59</v>
      </c>
      <c r="J5010" s="82" t="s">
        <v>193</v>
      </c>
      <c r="K5010" t="s">
        <v>60</v>
      </c>
      <c r="L5010" t="s">
        <v>61</v>
      </c>
      <c r="M5010" s="82" t="s">
        <v>194</v>
      </c>
      <c r="N5010" t="s">
        <v>199</v>
      </c>
      <c r="O5010" s="82" t="s">
        <v>200</v>
      </c>
      <c r="P5010" s="82" t="s">
        <v>201</v>
      </c>
      <c r="Q5010" s="82" t="s">
        <v>202</v>
      </c>
      <c r="R5010" t="s">
        <v>131</v>
      </c>
      <c r="S5010" s="83">
        <v>14.31</v>
      </c>
      <c r="T5010" s="83">
        <v>15.9</v>
      </c>
      <c r="U5010" s="83">
        <v>-1.5899999999999999</v>
      </c>
      <c r="V5010" s="83">
        <v>0</v>
      </c>
      <c r="W5010" s="83">
        <v>0</v>
      </c>
      <c r="X5010" s="83">
        <v>0.12247434461947879</v>
      </c>
      <c r="Y5010">
        <v>0</v>
      </c>
      <c r="Z5010" s="83">
        <v>-0.15900000000000003</v>
      </c>
      <c r="AA5010" s="83">
        <v>-3.6525655380521327E-2</v>
      </c>
    </row>
    <row r="5011" spans="1:27" x14ac:dyDescent="0.25">
      <c r="A5011" s="82" t="s">
        <v>1529</v>
      </c>
      <c r="B5011" s="82" t="s">
        <v>1529</v>
      </c>
      <c r="C5011" t="s">
        <v>3561</v>
      </c>
      <c r="D5011" s="82" t="s">
        <v>3562</v>
      </c>
      <c r="E5011" t="s">
        <v>3563</v>
      </c>
      <c r="F5011" s="82" t="s">
        <v>2926</v>
      </c>
      <c r="G5011" t="s">
        <v>2310</v>
      </c>
      <c r="H5011" s="82" t="s">
        <v>2927</v>
      </c>
      <c r="I5011" t="s">
        <v>59</v>
      </c>
      <c r="J5011" s="82" t="s">
        <v>193</v>
      </c>
      <c r="K5011" t="s">
        <v>60</v>
      </c>
      <c r="L5011" t="s">
        <v>61</v>
      </c>
      <c r="M5011" s="82" t="s">
        <v>194</v>
      </c>
      <c r="N5011" t="s">
        <v>347</v>
      </c>
      <c r="O5011" s="82" t="s">
        <v>348</v>
      </c>
      <c r="P5011" s="82" t="s">
        <v>349</v>
      </c>
      <c r="Q5011" s="82" t="s">
        <v>350</v>
      </c>
      <c r="R5011" t="s">
        <v>131</v>
      </c>
      <c r="S5011" s="83">
        <v>0</v>
      </c>
      <c r="T5011" s="83">
        <v>8.16</v>
      </c>
      <c r="U5011" s="83">
        <v>-8.16</v>
      </c>
      <c r="V5011" s="83">
        <v>0</v>
      </c>
      <c r="W5011" s="83">
        <v>0</v>
      </c>
      <c r="X5011" s="83">
        <v>6.2854757993392879E-2</v>
      </c>
      <c r="Y5011">
        <v>0</v>
      </c>
      <c r="Z5011" s="83">
        <v>-0.81600000000000006</v>
      </c>
      <c r="AA5011" s="83">
        <v>-0.75314524200660715</v>
      </c>
    </row>
    <row r="5012" spans="1:27" x14ac:dyDescent="0.25">
      <c r="A5012" s="82" t="s">
        <v>1529</v>
      </c>
      <c r="B5012" s="82" t="s">
        <v>1529</v>
      </c>
      <c r="C5012" t="s">
        <v>3561</v>
      </c>
      <c r="D5012" s="82" t="s">
        <v>3562</v>
      </c>
      <c r="E5012" t="s">
        <v>3563</v>
      </c>
      <c r="F5012" s="82" t="s">
        <v>2926</v>
      </c>
      <c r="G5012" t="s">
        <v>2310</v>
      </c>
      <c r="H5012" s="82" t="s">
        <v>2927</v>
      </c>
      <c r="I5012" t="s">
        <v>59</v>
      </c>
      <c r="J5012" s="82" t="s">
        <v>193</v>
      </c>
      <c r="K5012" t="s">
        <v>60</v>
      </c>
      <c r="L5012" t="s">
        <v>61</v>
      </c>
      <c r="M5012" s="82" t="s">
        <v>194</v>
      </c>
      <c r="N5012" t="s">
        <v>311</v>
      </c>
      <c r="O5012" s="82" t="s">
        <v>894</v>
      </c>
      <c r="P5012" s="82" t="s">
        <v>895</v>
      </c>
      <c r="Q5012" s="82" t="s">
        <v>896</v>
      </c>
      <c r="R5012" t="s">
        <v>131</v>
      </c>
      <c r="S5012" s="83">
        <v>218.4</v>
      </c>
      <c r="T5012" s="83">
        <v>169.7</v>
      </c>
      <c r="U5012" s="83">
        <v>48.700000000000017</v>
      </c>
      <c r="V5012" s="83">
        <v>0</v>
      </c>
      <c r="W5012" s="83">
        <v>0</v>
      </c>
      <c r="X5012" s="83">
        <v>1.3071632881714181</v>
      </c>
      <c r="Y5012">
        <v>0</v>
      </c>
      <c r="Z5012" s="83">
        <v>4.8700000000000045</v>
      </c>
      <c r="AA5012" s="83">
        <v>6.1771632881714229</v>
      </c>
    </row>
    <row r="5013" spans="1:27" x14ac:dyDescent="0.25">
      <c r="A5013" s="82" t="s">
        <v>1529</v>
      </c>
      <c r="B5013" s="82" t="s">
        <v>1529</v>
      </c>
      <c r="C5013" t="s">
        <v>3561</v>
      </c>
      <c r="D5013" s="82" t="s">
        <v>3562</v>
      </c>
      <c r="E5013" t="s">
        <v>3563</v>
      </c>
      <c r="F5013" s="82" t="s">
        <v>2926</v>
      </c>
      <c r="G5013" t="s">
        <v>2310</v>
      </c>
      <c r="H5013" s="82" t="s">
        <v>2927</v>
      </c>
      <c r="I5013" t="s">
        <v>59</v>
      </c>
      <c r="J5013" s="82" t="s">
        <v>193</v>
      </c>
      <c r="K5013" t="s">
        <v>62</v>
      </c>
      <c r="L5013" t="s">
        <v>63</v>
      </c>
      <c r="M5013" s="82" t="s">
        <v>1168</v>
      </c>
      <c r="N5013" t="s">
        <v>1169</v>
      </c>
      <c r="O5013" s="82" t="s">
        <v>1170</v>
      </c>
      <c r="P5013" s="82" t="s">
        <v>1171</v>
      </c>
      <c r="Q5013" s="82" t="s">
        <v>1172</v>
      </c>
      <c r="R5013" t="s">
        <v>131</v>
      </c>
      <c r="S5013" s="83">
        <v>31.950000000000003</v>
      </c>
      <c r="T5013" s="83">
        <v>11.35</v>
      </c>
      <c r="U5013" s="83">
        <v>20.6</v>
      </c>
      <c r="V5013" s="83">
        <v>0</v>
      </c>
      <c r="W5013" s="83">
        <v>0</v>
      </c>
      <c r="X5013" s="83">
        <v>8.7426654806986429E-2</v>
      </c>
      <c r="Y5013">
        <v>0</v>
      </c>
      <c r="Z5013" s="83">
        <v>2.0600000000000005</v>
      </c>
      <c r="AA5013" s="83">
        <v>2.1474266548069867</v>
      </c>
    </row>
    <row r="5014" spans="1:27" x14ac:dyDescent="0.25">
      <c r="A5014" s="82" t="s">
        <v>1529</v>
      </c>
      <c r="B5014" s="82" t="s">
        <v>1529</v>
      </c>
      <c r="C5014" t="s">
        <v>3561</v>
      </c>
      <c r="D5014" s="82" t="s">
        <v>3562</v>
      </c>
      <c r="E5014" t="s">
        <v>3563</v>
      </c>
      <c r="F5014" s="82" t="s">
        <v>2926</v>
      </c>
      <c r="G5014" t="s">
        <v>2310</v>
      </c>
      <c r="H5014" s="82" t="s">
        <v>2927</v>
      </c>
      <c r="I5014" t="s">
        <v>59</v>
      </c>
      <c r="J5014" s="82" t="s">
        <v>193</v>
      </c>
      <c r="K5014" t="s">
        <v>62</v>
      </c>
      <c r="L5014" t="s">
        <v>63</v>
      </c>
      <c r="M5014" s="82" t="s">
        <v>660</v>
      </c>
      <c r="N5014" t="s">
        <v>661</v>
      </c>
      <c r="O5014" s="82" t="s">
        <v>662</v>
      </c>
      <c r="P5014" s="82" t="s">
        <v>663</v>
      </c>
      <c r="Q5014" s="82" t="s">
        <v>664</v>
      </c>
      <c r="R5014" t="s">
        <v>131</v>
      </c>
      <c r="S5014" s="83">
        <v>398.46</v>
      </c>
      <c r="T5014" s="83">
        <v>67.5</v>
      </c>
      <c r="U5014" s="83">
        <v>330.96</v>
      </c>
      <c r="V5014" s="83">
        <v>0</v>
      </c>
      <c r="W5014" s="83">
        <v>0</v>
      </c>
      <c r="X5014" s="83">
        <v>0.51993825546005146</v>
      </c>
      <c r="Y5014">
        <v>0</v>
      </c>
      <c r="Z5014" s="83">
        <v>33.096000000000004</v>
      </c>
      <c r="AA5014" s="83">
        <v>33.615938255460051</v>
      </c>
    </row>
    <row r="5015" spans="1:27" x14ac:dyDescent="0.25">
      <c r="A5015" s="82" t="s">
        <v>1529</v>
      </c>
      <c r="B5015" s="82" t="s">
        <v>1529</v>
      </c>
      <c r="C5015" t="s">
        <v>3561</v>
      </c>
      <c r="D5015" s="82" t="s">
        <v>3562</v>
      </c>
      <c r="E5015" t="s">
        <v>3563</v>
      </c>
      <c r="F5015" s="82" t="s">
        <v>2926</v>
      </c>
      <c r="G5015" t="s">
        <v>2310</v>
      </c>
      <c r="H5015" s="82" t="s">
        <v>2927</v>
      </c>
      <c r="I5015" t="s">
        <v>59</v>
      </c>
      <c r="J5015" s="82" t="s">
        <v>193</v>
      </c>
      <c r="K5015" t="s">
        <v>62</v>
      </c>
      <c r="L5015" t="s">
        <v>63</v>
      </c>
      <c r="M5015" s="82" t="s">
        <v>660</v>
      </c>
      <c r="N5015" t="s">
        <v>661</v>
      </c>
      <c r="O5015" s="82" t="s">
        <v>662</v>
      </c>
      <c r="P5015" s="82" t="s">
        <v>1166</v>
      </c>
      <c r="Q5015" s="82" t="s">
        <v>1167</v>
      </c>
      <c r="R5015" t="s">
        <v>131</v>
      </c>
      <c r="S5015" s="83">
        <v>132.82</v>
      </c>
      <c r="T5015" s="83">
        <v>810</v>
      </c>
      <c r="U5015" s="83">
        <v>-677.18000000000006</v>
      </c>
      <c r="V5015" s="83">
        <v>0</v>
      </c>
      <c r="W5015" s="83">
        <v>0</v>
      </c>
      <c r="X5015" s="83">
        <v>6.2392590655206179</v>
      </c>
      <c r="Y5015">
        <v>0</v>
      </c>
      <c r="Z5015" s="83">
        <v>-67.718000000000004</v>
      </c>
      <c r="AA5015" s="83">
        <v>-61.47874093447939</v>
      </c>
    </row>
    <row r="5016" spans="1:27" x14ac:dyDescent="0.25">
      <c r="A5016" s="82" t="s">
        <v>1529</v>
      </c>
      <c r="B5016" s="82" t="s">
        <v>1529</v>
      </c>
      <c r="C5016" t="s">
        <v>3561</v>
      </c>
      <c r="D5016" s="82" t="s">
        <v>3562</v>
      </c>
      <c r="E5016" t="s">
        <v>3563</v>
      </c>
      <c r="F5016" s="82" t="s">
        <v>2926</v>
      </c>
      <c r="G5016" t="s">
        <v>2310</v>
      </c>
      <c r="H5016" s="82" t="s">
        <v>2927</v>
      </c>
      <c r="I5016" t="s">
        <v>59</v>
      </c>
      <c r="J5016" s="82" t="s">
        <v>193</v>
      </c>
      <c r="K5016" t="s">
        <v>64</v>
      </c>
      <c r="L5016" t="s">
        <v>65</v>
      </c>
      <c r="M5016" s="82" t="s">
        <v>499</v>
      </c>
      <c r="N5016" t="s">
        <v>500</v>
      </c>
      <c r="O5016" s="82" t="s">
        <v>501</v>
      </c>
      <c r="P5016" s="82" t="s">
        <v>1933</v>
      </c>
      <c r="Q5016" s="82" t="s">
        <v>1934</v>
      </c>
      <c r="R5016" t="s">
        <v>131</v>
      </c>
      <c r="S5016" s="83">
        <v>27.62</v>
      </c>
      <c r="T5016" s="83">
        <v>0</v>
      </c>
      <c r="U5016" s="83">
        <v>27.62</v>
      </c>
      <c r="V5016" s="83">
        <v>0</v>
      </c>
      <c r="W5016" s="83">
        <v>0</v>
      </c>
      <c r="X5016" s="83">
        <v>0</v>
      </c>
      <c r="Y5016">
        <v>0</v>
      </c>
      <c r="Z5016" s="83">
        <v>2.7620000000000005</v>
      </c>
      <c r="AA5016" s="83">
        <v>2.7620000000000005</v>
      </c>
    </row>
    <row r="5017" spans="1:27" x14ac:dyDescent="0.25">
      <c r="A5017" s="82" t="s">
        <v>1529</v>
      </c>
      <c r="B5017" s="82" t="s">
        <v>1529</v>
      </c>
      <c r="C5017" t="s">
        <v>3561</v>
      </c>
      <c r="D5017" s="82" t="s">
        <v>3562</v>
      </c>
      <c r="E5017" t="s">
        <v>3563</v>
      </c>
      <c r="F5017" s="82" t="s">
        <v>2926</v>
      </c>
      <c r="G5017" t="s">
        <v>2310</v>
      </c>
      <c r="H5017" s="82" t="s">
        <v>2927</v>
      </c>
      <c r="I5017" t="s">
        <v>59</v>
      </c>
      <c r="J5017" s="82" t="s">
        <v>193</v>
      </c>
      <c r="K5017" t="s">
        <v>64</v>
      </c>
      <c r="L5017" t="s">
        <v>65</v>
      </c>
      <c r="M5017" s="82" t="s">
        <v>499</v>
      </c>
      <c r="N5017" t="s">
        <v>1200</v>
      </c>
      <c r="O5017" s="82" t="s">
        <v>1201</v>
      </c>
      <c r="P5017" s="82" t="s">
        <v>1204</v>
      </c>
      <c r="Q5017" s="82" t="s">
        <v>1205</v>
      </c>
      <c r="R5017" t="s">
        <v>131</v>
      </c>
      <c r="S5017" s="83">
        <v>320.39999999999998</v>
      </c>
      <c r="T5017" s="83">
        <v>165.14999999999998</v>
      </c>
      <c r="U5017" s="83">
        <v>155.25</v>
      </c>
      <c r="V5017" s="83">
        <v>0</v>
      </c>
      <c r="W5017" s="83">
        <v>0</v>
      </c>
      <c r="X5017" s="83">
        <v>1.2721155983589258</v>
      </c>
      <c r="Y5017">
        <v>0</v>
      </c>
      <c r="Z5017" s="83">
        <v>15.525000000000002</v>
      </c>
      <c r="AA5017" s="83">
        <v>16.797115598358928</v>
      </c>
    </row>
    <row r="5018" spans="1:27" x14ac:dyDescent="0.25">
      <c r="A5018" s="82" t="s">
        <v>1529</v>
      </c>
      <c r="B5018" s="82" t="s">
        <v>1529</v>
      </c>
      <c r="C5018" t="s">
        <v>3561</v>
      </c>
      <c r="D5018" s="82" t="s">
        <v>3562</v>
      </c>
      <c r="E5018" t="s">
        <v>3563</v>
      </c>
      <c r="F5018" s="82" t="s">
        <v>2926</v>
      </c>
      <c r="G5018" t="s">
        <v>2310</v>
      </c>
      <c r="H5018" s="82" t="s">
        <v>2927</v>
      </c>
      <c r="I5018" t="s">
        <v>59</v>
      </c>
      <c r="J5018" s="82" t="s">
        <v>193</v>
      </c>
      <c r="K5018" t="s">
        <v>64</v>
      </c>
      <c r="L5018" t="s">
        <v>65</v>
      </c>
      <c r="M5018" s="82" t="s">
        <v>499</v>
      </c>
      <c r="N5018" t="s">
        <v>1420</v>
      </c>
      <c r="O5018" s="82" t="s">
        <v>1421</v>
      </c>
      <c r="P5018" s="82" t="s">
        <v>1422</v>
      </c>
      <c r="Q5018" s="82" t="s">
        <v>1423</v>
      </c>
      <c r="R5018" t="s">
        <v>131</v>
      </c>
      <c r="S5018" s="83">
        <v>90.75</v>
      </c>
      <c r="T5018" s="83">
        <v>0</v>
      </c>
      <c r="U5018" s="83">
        <v>90.75</v>
      </c>
      <c r="V5018" s="83">
        <v>0</v>
      </c>
      <c r="W5018" s="83">
        <v>0</v>
      </c>
      <c r="X5018" s="83">
        <v>0</v>
      </c>
      <c r="Y5018">
        <v>0</v>
      </c>
      <c r="Z5018" s="83">
        <v>9.0750000000000011</v>
      </c>
      <c r="AA5018" s="83">
        <v>9.0750000000000011</v>
      </c>
    </row>
    <row r="5019" spans="1:27" x14ac:dyDescent="0.25">
      <c r="A5019" s="82" t="s">
        <v>1529</v>
      </c>
      <c r="B5019" s="82" t="s">
        <v>1529</v>
      </c>
      <c r="C5019" t="s">
        <v>3561</v>
      </c>
      <c r="D5019" s="82" t="s">
        <v>3562</v>
      </c>
      <c r="E5019" t="s">
        <v>3563</v>
      </c>
      <c r="F5019" s="82" t="s">
        <v>2926</v>
      </c>
      <c r="G5019" t="s">
        <v>2310</v>
      </c>
      <c r="H5019" s="82" t="s">
        <v>2927</v>
      </c>
      <c r="I5019" t="s">
        <v>44</v>
      </c>
      <c r="J5019" s="82" t="s">
        <v>45</v>
      </c>
      <c r="K5019" t="s">
        <v>46</v>
      </c>
      <c r="L5019" t="s">
        <v>47</v>
      </c>
      <c r="M5019" s="82" t="s">
        <v>506</v>
      </c>
      <c r="N5019" t="s">
        <v>507</v>
      </c>
      <c r="O5019" s="82" t="s">
        <v>508</v>
      </c>
      <c r="P5019" s="82" t="s">
        <v>795</v>
      </c>
      <c r="Q5019" s="82" t="s">
        <v>796</v>
      </c>
      <c r="R5019" t="s">
        <v>131</v>
      </c>
      <c r="S5019" s="83">
        <v>10.8</v>
      </c>
      <c r="T5019" s="83">
        <v>0</v>
      </c>
      <c r="U5019" s="83">
        <v>10.8</v>
      </c>
      <c r="V5019" s="83">
        <v>0</v>
      </c>
      <c r="W5019" s="83">
        <v>0</v>
      </c>
      <c r="X5019" s="83">
        <v>0</v>
      </c>
      <c r="Y5019">
        <v>0</v>
      </c>
      <c r="Z5019" s="83">
        <v>1.08</v>
      </c>
      <c r="AA5019" s="83">
        <v>1.08</v>
      </c>
    </row>
    <row r="5020" spans="1:27" x14ac:dyDescent="0.25">
      <c r="A5020" s="82" t="s">
        <v>1529</v>
      </c>
      <c r="B5020" s="82" t="s">
        <v>1529</v>
      </c>
      <c r="C5020" t="s">
        <v>3561</v>
      </c>
      <c r="D5020" s="82" t="s">
        <v>3562</v>
      </c>
      <c r="E5020" t="s">
        <v>3563</v>
      </c>
      <c r="F5020" s="82" t="s">
        <v>2926</v>
      </c>
      <c r="G5020" t="s">
        <v>2310</v>
      </c>
      <c r="H5020" s="82" t="s">
        <v>2927</v>
      </c>
      <c r="I5020" t="s">
        <v>44</v>
      </c>
      <c r="J5020" s="82" t="s">
        <v>45</v>
      </c>
      <c r="K5020" t="s">
        <v>46</v>
      </c>
      <c r="L5020" t="s">
        <v>47</v>
      </c>
      <c r="M5020" s="82" t="s">
        <v>506</v>
      </c>
      <c r="N5020" t="s">
        <v>507</v>
      </c>
      <c r="O5020" s="82" t="s">
        <v>508</v>
      </c>
      <c r="P5020" s="82" t="s">
        <v>768</v>
      </c>
      <c r="Q5020" s="82" t="s">
        <v>769</v>
      </c>
      <c r="R5020" t="s">
        <v>131</v>
      </c>
      <c r="S5020" s="83">
        <v>8.5500000000000007</v>
      </c>
      <c r="T5020" s="83">
        <v>21</v>
      </c>
      <c r="U5020" s="83">
        <v>-12.450000000000001</v>
      </c>
      <c r="V5020" s="83">
        <v>0</v>
      </c>
      <c r="W5020" s="83">
        <v>0</v>
      </c>
      <c r="X5020" s="83">
        <v>0.16175856836534935</v>
      </c>
      <c r="Y5020">
        <v>0</v>
      </c>
      <c r="Z5020" s="83">
        <v>-1.2450000000000001</v>
      </c>
      <c r="AA5020" s="83">
        <v>-1.0832414316346508</v>
      </c>
    </row>
    <row r="5021" spans="1:27" x14ac:dyDescent="0.25">
      <c r="A5021" s="82" t="s">
        <v>1529</v>
      </c>
      <c r="B5021" s="82" t="s">
        <v>1529</v>
      </c>
      <c r="C5021" t="s">
        <v>3561</v>
      </c>
      <c r="D5021" s="82" t="s">
        <v>3562</v>
      </c>
      <c r="E5021" t="s">
        <v>3563</v>
      </c>
      <c r="F5021" s="82" t="s">
        <v>2926</v>
      </c>
      <c r="G5021" t="s">
        <v>2310</v>
      </c>
      <c r="H5021" s="82" t="s">
        <v>2927</v>
      </c>
      <c r="I5021" t="s">
        <v>44</v>
      </c>
      <c r="J5021" s="82" t="s">
        <v>45</v>
      </c>
      <c r="K5021" t="s">
        <v>46</v>
      </c>
      <c r="L5021" t="s">
        <v>47</v>
      </c>
      <c r="M5021" s="82" t="s">
        <v>506</v>
      </c>
      <c r="N5021" t="s">
        <v>507</v>
      </c>
      <c r="O5021" s="82" t="s">
        <v>508</v>
      </c>
      <c r="P5021" s="82" t="s">
        <v>772</v>
      </c>
      <c r="Q5021" s="82" t="s">
        <v>773</v>
      </c>
      <c r="R5021" t="s">
        <v>131</v>
      </c>
      <c r="S5021" s="83">
        <v>0</v>
      </c>
      <c r="T5021" s="83">
        <v>11.25</v>
      </c>
      <c r="U5021" s="83">
        <v>-11.25</v>
      </c>
      <c r="V5021" s="83">
        <v>0</v>
      </c>
      <c r="W5021" s="83">
        <v>0</v>
      </c>
      <c r="X5021" s="83">
        <v>8.6656375910008562E-2</v>
      </c>
      <c r="Y5021">
        <v>0</v>
      </c>
      <c r="Z5021" s="83">
        <v>-1.125</v>
      </c>
      <c r="AA5021" s="83">
        <v>-1.0383436240899915</v>
      </c>
    </row>
    <row r="5022" spans="1:27" x14ac:dyDescent="0.25">
      <c r="A5022" s="82" t="s">
        <v>1529</v>
      </c>
      <c r="B5022" s="82" t="s">
        <v>1529</v>
      </c>
      <c r="C5022" t="s">
        <v>3561</v>
      </c>
      <c r="D5022" s="82" t="s">
        <v>3562</v>
      </c>
      <c r="E5022" t="s">
        <v>3563</v>
      </c>
      <c r="F5022" s="82" t="s">
        <v>2926</v>
      </c>
      <c r="G5022" t="s">
        <v>2310</v>
      </c>
      <c r="H5022" s="82" t="s">
        <v>2927</v>
      </c>
      <c r="I5022" t="s">
        <v>44</v>
      </c>
      <c r="J5022" s="82" t="s">
        <v>45</v>
      </c>
      <c r="K5022" t="s">
        <v>46</v>
      </c>
      <c r="L5022" t="s">
        <v>47</v>
      </c>
      <c r="M5022" s="82" t="s">
        <v>320</v>
      </c>
      <c r="N5022" t="s">
        <v>800</v>
      </c>
      <c r="O5022" s="82" t="s">
        <v>1538</v>
      </c>
      <c r="P5022" s="82" t="s">
        <v>978</v>
      </c>
      <c r="Q5022" s="82" t="s">
        <v>979</v>
      </c>
      <c r="R5022" t="s">
        <v>131</v>
      </c>
      <c r="S5022" s="83">
        <v>0</v>
      </c>
      <c r="T5022" s="83">
        <v>15</v>
      </c>
      <c r="U5022" s="83">
        <v>-15</v>
      </c>
      <c r="V5022" s="83">
        <v>0</v>
      </c>
      <c r="W5022" s="83">
        <v>0</v>
      </c>
      <c r="X5022" s="83">
        <v>0.11554183454667809</v>
      </c>
      <c r="Y5022">
        <v>0</v>
      </c>
      <c r="Z5022" s="83">
        <v>-1.5</v>
      </c>
      <c r="AA5022" s="83">
        <v>-1.3844581654533219</v>
      </c>
    </row>
    <row r="5023" spans="1:27" x14ac:dyDescent="0.25">
      <c r="A5023" s="82" t="s">
        <v>1529</v>
      </c>
      <c r="B5023" s="82" t="s">
        <v>1529</v>
      </c>
      <c r="C5023" t="s">
        <v>3561</v>
      </c>
      <c r="D5023" s="82" t="s">
        <v>3562</v>
      </c>
      <c r="E5023" t="s">
        <v>3563</v>
      </c>
      <c r="F5023" s="82" t="s">
        <v>2926</v>
      </c>
      <c r="G5023" t="s">
        <v>2310</v>
      </c>
      <c r="H5023" s="82" t="s">
        <v>2927</v>
      </c>
      <c r="I5023" t="s">
        <v>44</v>
      </c>
      <c r="J5023" s="82" t="s">
        <v>45</v>
      </c>
      <c r="K5023" t="s">
        <v>46</v>
      </c>
      <c r="L5023" t="s">
        <v>47</v>
      </c>
      <c r="M5023" s="82" t="s">
        <v>320</v>
      </c>
      <c r="N5023" t="s">
        <v>800</v>
      </c>
      <c r="O5023" s="82" t="s">
        <v>1538</v>
      </c>
      <c r="P5023" s="82" t="s">
        <v>2550</v>
      </c>
      <c r="Q5023" s="82" t="s">
        <v>979</v>
      </c>
      <c r="R5023" t="s">
        <v>131</v>
      </c>
      <c r="S5023" s="83">
        <v>15</v>
      </c>
      <c r="T5023" s="83">
        <v>0</v>
      </c>
      <c r="U5023" s="83">
        <v>15</v>
      </c>
      <c r="V5023" s="83">
        <v>0</v>
      </c>
      <c r="W5023" s="83">
        <v>0</v>
      </c>
      <c r="X5023" s="83">
        <v>0</v>
      </c>
      <c r="Y5023">
        <v>0</v>
      </c>
      <c r="Z5023" s="83">
        <v>1.5</v>
      </c>
      <c r="AA5023" s="83">
        <v>1.5</v>
      </c>
    </row>
    <row r="5024" spans="1:27" x14ac:dyDescent="0.25">
      <c r="A5024" s="82" t="s">
        <v>1529</v>
      </c>
      <c r="B5024" s="82" t="s">
        <v>1529</v>
      </c>
      <c r="C5024" t="s">
        <v>3561</v>
      </c>
      <c r="D5024" s="82" t="s">
        <v>3562</v>
      </c>
      <c r="E5024" t="s">
        <v>3563</v>
      </c>
      <c r="F5024" s="82" t="s">
        <v>2926</v>
      </c>
      <c r="G5024" t="s">
        <v>2310</v>
      </c>
      <c r="H5024" s="82" t="s">
        <v>2927</v>
      </c>
      <c r="I5024" t="s">
        <v>44</v>
      </c>
      <c r="J5024" s="82" t="s">
        <v>45</v>
      </c>
      <c r="K5024" t="s">
        <v>46</v>
      </c>
      <c r="L5024" t="s">
        <v>47</v>
      </c>
      <c r="M5024" s="82" t="s">
        <v>320</v>
      </c>
      <c r="N5024" t="s">
        <v>800</v>
      </c>
      <c r="O5024" s="82" t="s">
        <v>801</v>
      </c>
      <c r="P5024" s="82" t="s">
        <v>802</v>
      </c>
      <c r="Q5024" s="82" t="s">
        <v>803</v>
      </c>
      <c r="R5024" t="s">
        <v>131</v>
      </c>
      <c r="S5024" s="83">
        <v>202.5</v>
      </c>
      <c r="T5024" s="83">
        <v>30</v>
      </c>
      <c r="U5024" s="83">
        <v>172.5</v>
      </c>
      <c r="V5024" s="83">
        <v>0</v>
      </c>
      <c r="W5024" s="83">
        <v>0</v>
      </c>
      <c r="X5024" s="83">
        <v>0.23108366909335618</v>
      </c>
      <c r="Y5024">
        <v>0</v>
      </c>
      <c r="Z5024" s="83">
        <v>17.25</v>
      </c>
      <c r="AA5024" s="83">
        <v>17.481083669093358</v>
      </c>
    </row>
    <row r="5025" spans="1:27" x14ac:dyDescent="0.25">
      <c r="A5025" s="82" t="s">
        <v>1529</v>
      </c>
      <c r="B5025" s="82" t="s">
        <v>1529</v>
      </c>
      <c r="C5025" t="s">
        <v>3561</v>
      </c>
      <c r="D5025" s="82" t="s">
        <v>3562</v>
      </c>
      <c r="E5025" t="s">
        <v>3563</v>
      </c>
      <c r="F5025" s="82" t="s">
        <v>2926</v>
      </c>
      <c r="G5025" t="s">
        <v>2310</v>
      </c>
      <c r="H5025" s="82" t="s">
        <v>2927</v>
      </c>
      <c r="I5025" t="s">
        <v>44</v>
      </c>
      <c r="J5025" s="82" t="s">
        <v>45</v>
      </c>
      <c r="K5025" t="s">
        <v>46</v>
      </c>
      <c r="L5025" t="s">
        <v>47</v>
      </c>
      <c r="M5025" s="82" t="s">
        <v>320</v>
      </c>
      <c r="N5025" t="s">
        <v>329</v>
      </c>
      <c r="O5025" s="82" t="s">
        <v>330</v>
      </c>
      <c r="P5025" s="82" t="s">
        <v>858</v>
      </c>
      <c r="Q5025" s="82" t="s">
        <v>859</v>
      </c>
      <c r="R5025" t="s">
        <v>131</v>
      </c>
      <c r="S5025" s="83">
        <v>0</v>
      </c>
      <c r="T5025" s="83">
        <v>11.25</v>
      </c>
      <c r="U5025" s="83">
        <v>-11.25</v>
      </c>
      <c r="V5025" s="83">
        <v>0</v>
      </c>
      <c r="W5025" s="83">
        <v>0</v>
      </c>
      <c r="X5025" s="83">
        <v>8.6656375910008562E-2</v>
      </c>
      <c r="Y5025">
        <v>0</v>
      </c>
      <c r="Z5025" s="83">
        <v>-1.125</v>
      </c>
      <c r="AA5025" s="83">
        <v>-1.0383436240899915</v>
      </c>
    </row>
    <row r="5026" spans="1:27" x14ac:dyDescent="0.25">
      <c r="A5026" s="82" t="s">
        <v>1529</v>
      </c>
      <c r="B5026" s="82" t="s">
        <v>1529</v>
      </c>
      <c r="C5026" t="s">
        <v>3561</v>
      </c>
      <c r="D5026" s="82" t="s">
        <v>3562</v>
      </c>
      <c r="E5026" t="s">
        <v>3563</v>
      </c>
      <c r="F5026" s="82" t="s">
        <v>2926</v>
      </c>
      <c r="G5026" t="s">
        <v>2310</v>
      </c>
      <c r="H5026" s="82" t="s">
        <v>2927</v>
      </c>
      <c r="I5026" t="s">
        <v>44</v>
      </c>
      <c r="J5026" s="82" t="s">
        <v>45</v>
      </c>
      <c r="K5026" t="s">
        <v>102</v>
      </c>
      <c r="L5026" t="s">
        <v>103</v>
      </c>
      <c r="M5026" s="82" t="s">
        <v>516</v>
      </c>
      <c r="N5026" t="s">
        <v>867</v>
      </c>
      <c r="O5026" s="82" t="s">
        <v>868</v>
      </c>
      <c r="P5026" s="82" t="s">
        <v>1244</v>
      </c>
      <c r="Q5026" s="82" t="s">
        <v>1245</v>
      </c>
      <c r="R5026" t="s">
        <v>131</v>
      </c>
      <c r="S5026" s="83">
        <v>0</v>
      </c>
      <c r="T5026" s="83">
        <v>134.4</v>
      </c>
      <c r="U5026" s="83">
        <v>-134.4</v>
      </c>
      <c r="V5026" s="83">
        <v>0</v>
      </c>
      <c r="W5026" s="83">
        <v>0</v>
      </c>
      <c r="X5026" s="83">
        <v>1.0352548375382358</v>
      </c>
      <c r="Y5026">
        <v>0</v>
      </c>
      <c r="Z5026" s="83">
        <v>-13.440000000000001</v>
      </c>
      <c r="AA5026" s="83">
        <v>-12.404745162461765</v>
      </c>
    </row>
    <row r="5027" spans="1:27" x14ac:dyDescent="0.25">
      <c r="A5027" s="82" t="s">
        <v>1529</v>
      </c>
      <c r="B5027" s="82" t="s">
        <v>1529</v>
      </c>
      <c r="C5027" t="s">
        <v>3564</v>
      </c>
      <c r="D5027" s="82" t="s">
        <v>3565</v>
      </c>
      <c r="E5027" t="s">
        <v>3566</v>
      </c>
      <c r="F5027" s="82" t="s">
        <v>2926</v>
      </c>
      <c r="G5027" t="s">
        <v>2310</v>
      </c>
      <c r="H5027" s="82" t="s">
        <v>2927</v>
      </c>
      <c r="I5027" t="s">
        <v>59</v>
      </c>
      <c r="J5027" s="82" t="s">
        <v>127</v>
      </c>
      <c r="K5027" t="s">
        <v>118</v>
      </c>
      <c r="L5027" t="s">
        <v>119</v>
      </c>
      <c r="M5027" s="82" t="s">
        <v>2280</v>
      </c>
      <c r="N5027" t="s">
        <v>2287</v>
      </c>
      <c r="O5027" s="82" t="s">
        <v>1480</v>
      </c>
      <c r="P5027" s="82" t="s">
        <v>2288</v>
      </c>
      <c r="Q5027" s="82" t="s">
        <v>2289</v>
      </c>
      <c r="R5027" t="s">
        <v>131</v>
      </c>
      <c r="S5027" s="83">
        <v>913.05</v>
      </c>
      <c r="T5027" s="83">
        <v>0</v>
      </c>
      <c r="U5027" s="83">
        <v>913.05</v>
      </c>
      <c r="V5027" s="83">
        <v>0</v>
      </c>
      <c r="W5027" s="83">
        <v>0</v>
      </c>
      <c r="X5027" s="83">
        <v>0</v>
      </c>
      <c r="Y5027">
        <v>0</v>
      </c>
      <c r="Z5027" s="83">
        <v>91.305000000000007</v>
      </c>
      <c r="AA5027" s="83">
        <v>91.305000000000007</v>
      </c>
    </row>
    <row r="5028" spans="1:27" x14ac:dyDescent="0.25">
      <c r="A5028" s="82" t="s">
        <v>1529</v>
      </c>
      <c r="B5028" s="82" t="s">
        <v>1529</v>
      </c>
      <c r="C5028" t="s">
        <v>3564</v>
      </c>
      <c r="D5028" s="82" t="s">
        <v>3565</v>
      </c>
      <c r="E5028" t="s">
        <v>3566</v>
      </c>
      <c r="F5028" s="82" t="s">
        <v>2926</v>
      </c>
      <c r="G5028" t="s">
        <v>2310</v>
      </c>
      <c r="H5028" s="82" t="s">
        <v>2927</v>
      </c>
      <c r="I5028" t="s">
        <v>59</v>
      </c>
      <c r="J5028" s="82" t="s">
        <v>127</v>
      </c>
      <c r="K5028" t="s">
        <v>75</v>
      </c>
      <c r="L5028" t="s">
        <v>76</v>
      </c>
      <c r="M5028" s="82" t="s">
        <v>133</v>
      </c>
      <c r="N5028" t="s">
        <v>149</v>
      </c>
      <c r="O5028" s="82" t="s">
        <v>150</v>
      </c>
      <c r="P5028" s="82" t="s">
        <v>1004</v>
      </c>
      <c r="Q5028" s="82" t="s">
        <v>1005</v>
      </c>
      <c r="R5028" t="s">
        <v>131</v>
      </c>
      <c r="S5028" s="83">
        <v>217.48</v>
      </c>
      <c r="T5028" s="83">
        <v>0</v>
      </c>
      <c r="U5028" s="83">
        <v>217.48</v>
      </c>
      <c r="V5028" s="83">
        <v>0</v>
      </c>
      <c r="W5028" s="83">
        <v>0</v>
      </c>
      <c r="X5028" s="83">
        <v>0</v>
      </c>
      <c r="Y5028">
        <v>0</v>
      </c>
      <c r="Z5028" s="83">
        <v>21.747999999999998</v>
      </c>
      <c r="AA5028" s="83">
        <v>21.747999999999998</v>
      </c>
    </row>
    <row r="5029" spans="1:27" x14ac:dyDescent="0.25">
      <c r="A5029" s="82" t="s">
        <v>1529</v>
      </c>
      <c r="B5029" s="82" t="s">
        <v>1529</v>
      </c>
      <c r="C5029" t="s">
        <v>3564</v>
      </c>
      <c r="D5029" s="82" t="s">
        <v>3565</v>
      </c>
      <c r="E5029" t="s">
        <v>3566</v>
      </c>
      <c r="F5029" s="82" t="s">
        <v>2926</v>
      </c>
      <c r="G5029" t="s">
        <v>2310</v>
      </c>
      <c r="H5029" s="82" t="s">
        <v>2927</v>
      </c>
      <c r="I5029" t="s">
        <v>59</v>
      </c>
      <c r="J5029" s="82" t="s">
        <v>127</v>
      </c>
      <c r="K5029" t="s">
        <v>75</v>
      </c>
      <c r="L5029" t="s">
        <v>76</v>
      </c>
      <c r="M5029" s="82" t="s">
        <v>133</v>
      </c>
      <c r="N5029" t="s">
        <v>149</v>
      </c>
      <c r="O5029" s="82" t="s">
        <v>150</v>
      </c>
      <c r="P5029" s="82" t="s">
        <v>1006</v>
      </c>
      <c r="Q5029" s="82" t="s">
        <v>1007</v>
      </c>
      <c r="R5029" t="s">
        <v>131</v>
      </c>
      <c r="S5029" s="83">
        <v>144.62</v>
      </c>
      <c r="T5029" s="83">
        <v>0</v>
      </c>
      <c r="U5029" s="83">
        <v>144.62</v>
      </c>
      <c r="V5029" s="83">
        <v>0</v>
      </c>
      <c r="W5029" s="83">
        <v>0</v>
      </c>
      <c r="X5029" s="83">
        <v>0</v>
      </c>
      <c r="Y5029">
        <v>0</v>
      </c>
      <c r="Z5029" s="83">
        <v>14.462</v>
      </c>
      <c r="AA5029" s="83">
        <v>14.462</v>
      </c>
    </row>
    <row r="5030" spans="1:27" x14ac:dyDescent="0.25">
      <c r="A5030" s="82" t="s">
        <v>1529</v>
      </c>
      <c r="B5030" s="82" t="s">
        <v>1529</v>
      </c>
      <c r="C5030" t="s">
        <v>3564</v>
      </c>
      <c r="D5030" s="82" t="s">
        <v>3565</v>
      </c>
      <c r="E5030" t="s">
        <v>3566</v>
      </c>
      <c r="F5030" s="82" t="s">
        <v>2926</v>
      </c>
      <c r="G5030" t="s">
        <v>2310</v>
      </c>
      <c r="H5030" s="82" t="s">
        <v>2927</v>
      </c>
      <c r="I5030" t="s">
        <v>59</v>
      </c>
      <c r="J5030" s="82" t="s">
        <v>127</v>
      </c>
      <c r="K5030" t="s">
        <v>75</v>
      </c>
      <c r="L5030" t="s">
        <v>76</v>
      </c>
      <c r="M5030" s="82" t="s">
        <v>133</v>
      </c>
      <c r="N5030" t="s">
        <v>149</v>
      </c>
      <c r="O5030" s="82" t="s">
        <v>150</v>
      </c>
      <c r="P5030" s="82" t="s">
        <v>1008</v>
      </c>
      <c r="Q5030" s="82" t="s">
        <v>1009</v>
      </c>
      <c r="R5030" t="s">
        <v>131</v>
      </c>
      <c r="S5030" s="83">
        <v>1254</v>
      </c>
      <c r="T5030" s="83">
        <v>0</v>
      </c>
      <c r="U5030" s="83">
        <v>1254</v>
      </c>
      <c r="V5030" s="83">
        <v>0</v>
      </c>
      <c r="W5030" s="83">
        <v>0</v>
      </c>
      <c r="X5030" s="83">
        <v>0</v>
      </c>
      <c r="Y5030">
        <v>0</v>
      </c>
      <c r="Z5030" s="83">
        <v>125.4</v>
      </c>
      <c r="AA5030" s="83">
        <v>125.4</v>
      </c>
    </row>
    <row r="5031" spans="1:27" x14ac:dyDescent="0.25">
      <c r="A5031" s="82" t="s">
        <v>1529</v>
      </c>
      <c r="B5031" s="82" t="s">
        <v>1529</v>
      </c>
      <c r="C5031" t="s">
        <v>3564</v>
      </c>
      <c r="D5031" s="82" t="s">
        <v>3565</v>
      </c>
      <c r="E5031" t="s">
        <v>3566</v>
      </c>
      <c r="F5031" s="82" t="s">
        <v>2926</v>
      </c>
      <c r="G5031" t="s">
        <v>2310</v>
      </c>
      <c r="H5031" s="82" t="s">
        <v>2927</v>
      </c>
      <c r="I5031" t="s">
        <v>59</v>
      </c>
      <c r="J5031" s="82" t="s">
        <v>193</v>
      </c>
      <c r="K5031" t="s">
        <v>60</v>
      </c>
      <c r="L5031" t="s">
        <v>61</v>
      </c>
      <c r="M5031" s="82" t="s">
        <v>194</v>
      </c>
      <c r="N5031" t="s">
        <v>656</v>
      </c>
      <c r="O5031" s="82" t="s">
        <v>657</v>
      </c>
      <c r="P5031" s="82" t="s">
        <v>1019</v>
      </c>
      <c r="Q5031" s="82" t="s">
        <v>1020</v>
      </c>
      <c r="R5031" t="s">
        <v>131</v>
      </c>
      <c r="S5031" s="83">
        <v>351.2</v>
      </c>
      <c r="T5031" s="83">
        <v>0</v>
      </c>
      <c r="U5031" s="83">
        <v>351.2</v>
      </c>
      <c r="V5031" s="83">
        <v>0</v>
      </c>
      <c r="W5031" s="83">
        <v>0</v>
      </c>
      <c r="X5031" s="83">
        <v>0</v>
      </c>
      <c r="Y5031">
        <v>0</v>
      </c>
      <c r="Z5031" s="83">
        <v>35.120000000000005</v>
      </c>
      <c r="AA5031" s="83">
        <v>35.120000000000005</v>
      </c>
    </row>
    <row r="5032" spans="1:27" x14ac:dyDescent="0.25">
      <c r="A5032" s="82" t="s">
        <v>1529</v>
      </c>
      <c r="B5032" s="82" t="s">
        <v>1529</v>
      </c>
      <c r="C5032" t="s">
        <v>3564</v>
      </c>
      <c r="D5032" s="82" t="s">
        <v>3565</v>
      </c>
      <c r="E5032" t="s">
        <v>3566</v>
      </c>
      <c r="F5032" s="82" t="s">
        <v>2926</v>
      </c>
      <c r="G5032" t="s">
        <v>2310</v>
      </c>
      <c r="H5032" s="82" t="s">
        <v>2927</v>
      </c>
      <c r="I5032" t="s">
        <v>59</v>
      </c>
      <c r="J5032" s="82" t="s">
        <v>193</v>
      </c>
      <c r="K5032" t="s">
        <v>60</v>
      </c>
      <c r="L5032" t="s">
        <v>61</v>
      </c>
      <c r="M5032" s="82" t="s">
        <v>194</v>
      </c>
      <c r="N5032" t="s">
        <v>750</v>
      </c>
      <c r="O5032" s="82" t="s">
        <v>751</v>
      </c>
      <c r="P5032" s="82" t="s">
        <v>1152</v>
      </c>
      <c r="Q5032" s="82" t="s">
        <v>1153</v>
      </c>
      <c r="R5032" t="s">
        <v>131</v>
      </c>
      <c r="S5032" s="83">
        <v>501.2</v>
      </c>
      <c r="T5032" s="83">
        <v>0</v>
      </c>
      <c r="U5032" s="83">
        <v>501.2</v>
      </c>
      <c r="V5032" s="83">
        <v>0</v>
      </c>
      <c r="W5032" s="83">
        <v>0</v>
      </c>
      <c r="X5032" s="83">
        <v>0</v>
      </c>
      <c r="Y5032">
        <v>0</v>
      </c>
      <c r="Z5032" s="83">
        <v>50.120000000000005</v>
      </c>
      <c r="AA5032" s="83">
        <v>50.120000000000005</v>
      </c>
    </row>
    <row r="5033" spans="1:27" x14ac:dyDescent="0.25">
      <c r="A5033" s="82" t="s">
        <v>1529</v>
      </c>
      <c r="B5033" s="82" t="s">
        <v>1529</v>
      </c>
      <c r="C5033" t="s">
        <v>3564</v>
      </c>
      <c r="D5033" s="82" t="s">
        <v>3565</v>
      </c>
      <c r="E5033" t="s">
        <v>3566</v>
      </c>
      <c r="F5033" s="82" t="s">
        <v>2926</v>
      </c>
      <c r="G5033" t="s">
        <v>2310</v>
      </c>
      <c r="H5033" s="82" t="s">
        <v>2927</v>
      </c>
      <c r="I5033" t="s">
        <v>59</v>
      </c>
      <c r="J5033" s="82" t="s">
        <v>193</v>
      </c>
      <c r="K5033" t="s">
        <v>60</v>
      </c>
      <c r="L5033" t="s">
        <v>61</v>
      </c>
      <c r="M5033" s="82" t="s">
        <v>194</v>
      </c>
      <c r="N5033" t="s">
        <v>199</v>
      </c>
      <c r="O5033" s="82" t="s">
        <v>200</v>
      </c>
      <c r="P5033" s="82" t="s">
        <v>201</v>
      </c>
      <c r="Q5033" s="82" t="s">
        <v>202</v>
      </c>
      <c r="R5033" t="s">
        <v>131</v>
      </c>
      <c r="S5033" s="83">
        <v>143.1</v>
      </c>
      <c r="T5033" s="83">
        <v>0</v>
      </c>
      <c r="U5033" s="83">
        <v>143.1</v>
      </c>
      <c r="V5033" s="83">
        <v>0</v>
      </c>
      <c r="W5033" s="83">
        <v>0</v>
      </c>
      <c r="X5033" s="83">
        <v>0</v>
      </c>
      <c r="Y5033">
        <v>0</v>
      </c>
      <c r="Z5033" s="83">
        <v>14.31</v>
      </c>
      <c r="AA5033" s="83">
        <v>14.31</v>
      </c>
    </row>
    <row r="5034" spans="1:27" x14ac:dyDescent="0.25">
      <c r="A5034" s="82" t="s">
        <v>1529</v>
      </c>
      <c r="B5034" s="82" t="s">
        <v>1529</v>
      </c>
      <c r="C5034" t="s">
        <v>3564</v>
      </c>
      <c r="D5034" s="82" t="s">
        <v>3565</v>
      </c>
      <c r="E5034" t="s">
        <v>3566</v>
      </c>
      <c r="F5034" s="82" t="s">
        <v>2926</v>
      </c>
      <c r="G5034" t="s">
        <v>2310</v>
      </c>
      <c r="H5034" s="82" t="s">
        <v>2927</v>
      </c>
      <c r="I5034" t="s">
        <v>59</v>
      </c>
      <c r="J5034" s="82" t="s">
        <v>193</v>
      </c>
      <c r="K5034" t="s">
        <v>60</v>
      </c>
      <c r="L5034" t="s">
        <v>61</v>
      </c>
      <c r="M5034" s="82" t="s">
        <v>194</v>
      </c>
      <c r="N5034" t="s">
        <v>347</v>
      </c>
      <c r="O5034" s="82" t="s">
        <v>348</v>
      </c>
      <c r="P5034" s="82" t="s">
        <v>1158</v>
      </c>
      <c r="Q5034" s="82" t="s">
        <v>1159</v>
      </c>
      <c r="R5034" t="s">
        <v>131</v>
      </c>
      <c r="S5034" s="83">
        <v>8.84</v>
      </c>
      <c r="T5034" s="83">
        <v>0</v>
      </c>
      <c r="U5034" s="83">
        <v>8.84</v>
      </c>
      <c r="V5034" s="83">
        <v>0</v>
      </c>
      <c r="W5034" s="83">
        <v>0</v>
      </c>
      <c r="X5034" s="83">
        <v>0</v>
      </c>
      <c r="Y5034">
        <v>0</v>
      </c>
      <c r="Z5034" s="83">
        <v>0.88400000000000001</v>
      </c>
      <c r="AA5034" s="83">
        <v>0.88400000000000001</v>
      </c>
    </row>
    <row r="5035" spans="1:27" x14ac:dyDescent="0.25">
      <c r="A5035" s="82" t="s">
        <v>1529</v>
      </c>
      <c r="B5035" s="82" t="s">
        <v>1529</v>
      </c>
      <c r="C5035" t="s">
        <v>3564</v>
      </c>
      <c r="D5035" s="82" t="s">
        <v>3565</v>
      </c>
      <c r="E5035" t="s">
        <v>3566</v>
      </c>
      <c r="F5035" s="82" t="s">
        <v>2926</v>
      </c>
      <c r="G5035" t="s">
        <v>2310</v>
      </c>
      <c r="H5035" s="82" t="s">
        <v>2927</v>
      </c>
      <c r="I5035" t="s">
        <v>59</v>
      </c>
      <c r="J5035" s="82" t="s">
        <v>193</v>
      </c>
      <c r="K5035" t="s">
        <v>60</v>
      </c>
      <c r="L5035" t="s">
        <v>61</v>
      </c>
      <c r="M5035" s="82" t="s">
        <v>194</v>
      </c>
      <c r="N5035" t="s">
        <v>311</v>
      </c>
      <c r="O5035" s="82" t="s">
        <v>894</v>
      </c>
      <c r="P5035" s="82" t="s">
        <v>895</v>
      </c>
      <c r="Q5035" s="82" t="s">
        <v>896</v>
      </c>
      <c r="R5035" t="s">
        <v>131</v>
      </c>
      <c r="S5035" s="83">
        <v>1512</v>
      </c>
      <c r="T5035" s="83">
        <v>0</v>
      </c>
      <c r="U5035" s="83">
        <v>1512</v>
      </c>
      <c r="V5035" s="83">
        <v>0</v>
      </c>
      <c r="W5035" s="83">
        <v>0</v>
      </c>
      <c r="X5035" s="83">
        <v>0</v>
      </c>
      <c r="Y5035">
        <v>0</v>
      </c>
      <c r="Z5035" s="83">
        <v>151.20000000000002</v>
      </c>
      <c r="AA5035" s="83">
        <v>151.20000000000002</v>
      </c>
    </row>
    <row r="5036" spans="1:27" x14ac:dyDescent="0.25">
      <c r="A5036" s="82" t="s">
        <v>1529</v>
      </c>
      <c r="B5036" s="82" t="s">
        <v>1529</v>
      </c>
      <c r="C5036" t="s">
        <v>3564</v>
      </c>
      <c r="D5036" s="82" t="s">
        <v>3565</v>
      </c>
      <c r="E5036" t="s">
        <v>3566</v>
      </c>
      <c r="F5036" s="82" t="s">
        <v>2926</v>
      </c>
      <c r="G5036" t="s">
        <v>2310</v>
      </c>
      <c r="H5036" s="82" t="s">
        <v>2927</v>
      </c>
      <c r="I5036" t="s">
        <v>59</v>
      </c>
      <c r="J5036" s="82" t="s">
        <v>193</v>
      </c>
      <c r="K5036" t="s">
        <v>60</v>
      </c>
      <c r="L5036" t="s">
        <v>61</v>
      </c>
      <c r="M5036" s="82" t="s">
        <v>194</v>
      </c>
      <c r="N5036" t="s">
        <v>1916</v>
      </c>
      <c r="O5036" s="82" t="s">
        <v>1495</v>
      </c>
      <c r="P5036" s="82" t="s">
        <v>1917</v>
      </c>
      <c r="Q5036" s="82" t="s">
        <v>1918</v>
      </c>
      <c r="R5036" t="s">
        <v>131</v>
      </c>
      <c r="S5036" s="83">
        <v>1210.8</v>
      </c>
      <c r="T5036" s="83">
        <v>0</v>
      </c>
      <c r="U5036" s="83">
        <v>1210.8</v>
      </c>
      <c r="V5036" s="83">
        <v>0</v>
      </c>
      <c r="W5036" s="83">
        <v>0</v>
      </c>
      <c r="X5036" s="83">
        <v>0</v>
      </c>
      <c r="Y5036">
        <v>0</v>
      </c>
      <c r="Z5036" s="83">
        <v>121.08</v>
      </c>
      <c r="AA5036" s="83">
        <v>121.08</v>
      </c>
    </row>
    <row r="5037" spans="1:27" x14ac:dyDescent="0.25">
      <c r="A5037" s="82" t="s">
        <v>1529</v>
      </c>
      <c r="B5037" s="82" t="s">
        <v>1529</v>
      </c>
      <c r="C5037" t="s">
        <v>3564</v>
      </c>
      <c r="D5037" s="82" t="s">
        <v>3565</v>
      </c>
      <c r="E5037" t="s">
        <v>3566</v>
      </c>
      <c r="F5037" s="82" t="s">
        <v>2926</v>
      </c>
      <c r="G5037" t="s">
        <v>2310</v>
      </c>
      <c r="H5037" s="82" t="s">
        <v>2927</v>
      </c>
      <c r="I5037" t="s">
        <v>59</v>
      </c>
      <c r="J5037" s="82" t="s">
        <v>193</v>
      </c>
      <c r="K5037" t="s">
        <v>62</v>
      </c>
      <c r="L5037" t="s">
        <v>63</v>
      </c>
      <c r="M5037" s="82" t="s">
        <v>1168</v>
      </c>
      <c r="N5037" t="s">
        <v>1169</v>
      </c>
      <c r="O5037" s="82" t="s">
        <v>1170</v>
      </c>
      <c r="P5037" s="82" t="s">
        <v>1171</v>
      </c>
      <c r="Q5037" s="82" t="s">
        <v>1172</v>
      </c>
      <c r="R5037" t="s">
        <v>131</v>
      </c>
      <c r="S5037" s="83">
        <v>358.2</v>
      </c>
      <c r="T5037" s="83">
        <v>0</v>
      </c>
      <c r="U5037" s="83">
        <v>358.2</v>
      </c>
      <c r="V5037" s="83">
        <v>0</v>
      </c>
      <c r="W5037" s="83">
        <v>0</v>
      </c>
      <c r="X5037" s="83">
        <v>0</v>
      </c>
      <c r="Y5037">
        <v>0</v>
      </c>
      <c r="Z5037" s="83">
        <v>35.82</v>
      </c>
      <c r="AA5037" s="83">
        <v>35.82</v>
      </c>
    </row>
    <row r="5038" spans="1:27" x14ac:dyDescent="0.25">
      <c r="A5038" s="82" t="s">
        <v>1529</v>
      </c>
      <c r="B5038" s="82" t="s">
        <v>1529</v>
      </c>
      <c r="C5038" t="s">
        <v>3564</v>
      </c>
      <c r="D5038" s="82" t="s">
        <v>3565</v>
      </c>
      <c r="E5038" t="s">
        <v>3566</v>
      </c>
      <c r="F5038" s="82" t="s">
        <v>2926</v>
      </c>
      <c r="G5038" t="s">
        <v>2310</v>
      </c>
      <c r="H5038" s="82" t="s">
        <v>2927</v>
      </c>
      <c r="I5038" t="s">
        <v>59</v>
      </c>
      <c r="J5038" s="82" t="s">
        <v>193</v>
      </c>
      <c r="K5038" t="s">
        <v>62</v>
      </c>
      <c r="L5038" t="s">
        <v>63</v>
      </c>
      <c r="M5038" s="82" t="s">
        <v>665</v>
      </c>
      <c r="N5038" t="s">
        <v>666</v>
      </c>
      <c r="O5038" s="82" t="s">
        <v>667</v>
      </c>
      <c r="P5038" s="82" t="s">
        <v>668</v>
      </c>
      <c r="Q5038" s="82" t="s">
        <v>669</v>
      </c>
      <c r="R5038" t="s">
        <v>131</v>
      </c>
      <c r="S5038" s="83">
        <v>230.4</v>
      </c>
      <c r="T5038" s="83">
        <v>0</v>
      </c>
      <c r="U5038" s="83">
        <v>230.4</v>
      </c>
      <c r="V5038" s="83">
        <v>0</v>
      </c>
      <c r="W5038" s="83">
        <v>0</v>
      </c>
      <c r="X5038" s="83">
        <v>0</v>
      </c>
      <c r="Y5038">
        <v>0</v>
      </c>
      <c r="Z5038" s="83">
        <v>23.040000000000003</v>
      </c>
      <c r="AA5038" s="83">
        <v>23.040000000000003</v>
      </c>
    </row>
    <row r="5039" spans="1:27" x14ac:dyDescent="0.25">
      <c r="A5039" s="82" t="s">
        <v>1529</v>
      </c>
      <c r="B5039" s="82" t="s">
        <v>1529</v>
      </c>
      <c r="C5039" t="s">
        <v>3564</v>
      </c>
      <c r="D5039" s="82" t="s">
        <v>3565</v>
      </c>
      <c r="E5039" t="s">
        <v>3566</v>
      </c>
      <c r="F5039" s="82" t="s">
        <v>2926</v>
      </c>
      <c r="G5039" t="s">
        <v>2310</v>
      </c>
      <c r="H5039" s="82" t="s">
        <v>2927</v>
      </c>
      <c r="I5039" t="s">
        <v>59</v>
      </c>
      <c r="J5039" s="82" t="s">
        <v>193</v>
      </c>
      <c r="K5039" t="s">
        <v>62</v>
      </c>
      <c r="L5039" t="s">
        <v>63</v>
      </c>
      <c r="M5039" s="82" t="s">
        <v>660</v>
      </c>
      <c r="N5039" t="s">
        <v>661</v>
      </c>
      <c r="O5039" s="82" t="s">
        <v>662</v>
      </c>
      <c r="P5039" s="82" t="s">
        <v>663</v>
      </c>
      <c r="Q5039" s="82" t="s">
        <v>664</v>
      </c>
      <c r="R5039" t="s">
        <v>131</v>
      </c>
      <c r="S5039" s="83">
        <v>3336.01</v>
      </c>
      <c r="T5039" s="83">
        <v>0</v>
      </c>
      <c r="U5039" s="83">
        <v>3336.01</v>
      </c>
      <c r="V5039" s="83">
        <v>0</v>
      </c>
      <c r="W5039" s="83">
        <v>0</v>
      </c>
      <c r="X5039" s="83">
        <v>0</v>
      </c>
      <c r="Y5039">
        <v>0</v>
      </c>
      <c r="Z5039" s="83">
        <v>333.601</v>
      </c>
      <c r="AA5039" s="83">
        <v>333.601</v>
      </c>
    </row>
    <row r="5040" spans="1:27" x14ac:dyDescent="0.25">
      <c r="A5040" s="82" t="s">
        <v>1529</v>
      </c>
      <c r="B5040" s="82" t="s">
        <v>1529</v>
      </c>
      <c r="C5040" t="s">
        <v>3564</v>
      </c>
      <c r="D5040" s="82" t="s">
        <v>3565</v>
      </c>
      <c r="E5040" t="s">
        <v>3566</v>
      </c>
      <c r="F5040" s="82" t="s">
        <v>2926</v>
      </c>
      <c r="G5040" t="s">
        <v>2310</v>
      </c>
      <c r="H5040" s="82" t="s">
        <v>2927</v>
      </c>
      <c r="I5040" t="s">
        <v>59</v>
      </c>
      <c r="J5040" s="82" t="s">
        <v>193</v>
      </c>
      <c r="K5040" t="s">
        <v>62</v>
      </c>
      <c r="L5040" t="s">
        <v>63</v>
      </c>
      <c r="M5040" s="82" t="s">
        <v>660</v>
      </c>
      <c r="N5040" t="s">
        <v>661</v>
      </c>
      <c r="O5040" s="82" t="s">
        <v>662</v>
      </c>
      <c r="P5040" s="82" t="s">
        <v>1166</v>
      </c>
      <c r="Q5040" s="82" t="s">
        <v>1167</v>
      </c>
      <c r="R5040" t="s">
        <v>131</v>
      </c>
      <c r="S5040" s="83">
        <v>5906.18</v>
      </c>
      <c r="T5040" s="83">
        <v>0</v>
      </c>
      <c r="U5040" s="83">
        <v>5906.18</v>
      </c>
      <c r="V5040" s="83">
        <v>0</v>
      </c>
      <c r="W5040" s="83">
        <v>0</v>
      </c>
      <c r="X5040" s="83">
        <v>0</v>
      </c>
      <c r="Y5040">
        <v>0</v>
      </c>
      <c r="Z5040" s="83">
        <v>590.61800000000005</v>
      </c>
      <c r="AA5040" s="83">
        <v>590.61800000000005</v>
      </c>
    </row>
    <row r="5041" spans="1:27" x14ac:dyDescent="0.25">
      <c r="A5041" s="82" t="s">
        <v>1529</v>
      </c>
      <c r="B5041" s="82" t="s">
        <v>1529</v>
      </c>
      <c r="C5041" t="s">
        <v>3564</v>
      </c>
      <c r="D5041" s="82" t="s">
        <v>3565</v>
      </c>
      <c r="E5041" t="s">
        <v>3566</v>
      </c>
      <c r="F5041" s="82" t="s">
        <v>2926</v>
      </c>
      <c r="G5041" t="s">
        <v>2310</v>
      </c>
      <c r="H5041" s="82" t="s">
        <v>2927</v>
      </c>
      <c r="I5041" t="s">
        <v>59</v>
      </c>
      <c r="J5041" s="82" t="s">
        <v>193</v>
      </c>
      <c r="K5041" t="s">
        <v>64</v>
      </c>
      <c r="L5041" t="s">
        <v>65</v>
      </c>
      <c r="M5041" s="82" t="s">
        <v>742</v>
      </c>
      <c r="N5041" t="s">
        <v>1039</v>
      </c>
      <c r="O5041" s="82" t="s">
        <v>1040</v>
      </c>
      <c r="P5041" s="82" t="s">
        <v>1176</v>
      </c>
      <c r="Q5041" s="82" t="s">
        <v>1177</v>
      </c>
      <c r="R5041" t="s">
        <v>131</v>
      </c>
      <c r="S5041" s="83">
        <v>32.200000000000003</v>
      </c>
      <c r="T5041" s="83">
        <v>0</v>
      </c>
      <c r="U5041" s="83">
        <v>32.200000000000003</v>
      </c>
      <c r="V5041" s="83">
        <v>0</v>
      </c>
      <c r="W5041" s="83">
        <v>0</v>
      </c>
      <c r="X5041" s="83">
        <v>0</v>
      </c>
      <c r="Y5041">
        <v>0</v>
      </c>
      <c r="Z5041" s="83">
        <v>3.2200000000000006</v>
      </c>
      <c r="AA5041" s="83">
        <v>3.2200000000000006</v>
      </c>
    </row>
    <row r="5042" spans="1:27" x14ac:dyDescent="0.25">
      <c r="A5042" s="82" t="s">
        <v>1529</v>
      </c>
      <c r="B5042" s="82" t="s">
        <v>1529</v>
      </c>
      <c r="C5042" t="s">
        <v>3564</v>
      </c>
      <c r="D5042" s="82" t="s">
        <v>3565</v>
      </c>
      <c r="E5042" t="s">
        <v>3566</v>
      </c>
      <c r="F5042" s="82" t="s">
        <v>2926</v>
      </c>
      <c r="G5042" t="s">
        <v>2310</v>
      </c>
      <c r="H5042" s="82" t="s">
        <v>2927</v>
      </c>
      <c r="I5042" t="s">
        <v>59</v>
      </c>
      <c r="J5042" s="82" t="s">
        <v>193</v>
      </c>
      <c r="K5042" t="s">
        <v>64</v>
      </c>
      <c r="L5042" t="s">
        <v>65</v>
      </c>
      <c r="M5042" s="82" t="s">
        <v>499</v>
      </c>
      <c r="N5042" t="s">
        <v>500</v>
      </c>
      <c r="O5042" s="82" t="s">
        <v>501</v>
      </c>
      <c r="P5042" s="82" t="s">
        <v>672</v>
      </c>
      <c r="Q5042" s="82" t="s">
        <v>673</v>
      </c>
      <c r="R5042" t="s">
        <v>131</v>
      </c>
      <c r="S5042" s="83">
        <v>710.59999999999991</v>
      </c>
      <c r="T5042" s="83">
        <v>0</v>
      </c>
      <c r="U5042" s="83">
        <v>710.59999999999991</v>
      </c>
      <c r="V5042" s="83">
        <v>0</v>
      </c>
      <c r="W5042" s="83">
        <v>0</v>
      </c>
      <c r="X5042" s="83">
        <v>0</v>
      </c>
      <c r="Y5042">
        <v>0</v>
      </c>
      <c r="Z5042" s="83">
        <v>71.06</v>
      </c>
      <c r="AA5042" s="83">
        <v>71.06</v>
      </c>
    </row>
    <row r="5043" spans="1:27" x14ac:dyDescent="0.25">
      <c r="A5043" s="82" t="s">
        <v>1529</v>
      </c>
      <c r="B5043" s="82" t="s">
        <v>1529</v>
      </c>
      <c r="C5043" t="s">
        <v>3564</v>
      </c>
      <c r="D5043" s="82" t="s">
        <v>3565</v>
      </c>
      <c r="E5043" t="s">
        <v>3566</v>
      </c>
      <c r="F5043" s="82" t="s">
        <v>2926</v>
      </c>
      <c r="G5043" t="s">
        <v>2310</v>
      </c>
      <c r="H5043" s="82" t="s">
        <v>2927</v>
      </c>
      <c r="I5043" t="s">
        <v>59</v>
      </c>
      <c r="J5043" s="82" t="s">
        <v>193</v>
      </c>
      <c r="K5043" t="s">
        <v>64</v>
      </c>
      <c r="L5043" t="s">
        <v>65</v>
      </c>
      <c r="M5043" s="82" t="s">
        <v>499</v>
      </c>
      <c r="N5043" t="s">
        <v>1420</v>
      </c>
      <c r="O5043" s="82" t="s">
        <v>1421</v>
      </c>
      <c r="P5043" s="82" t="s">
        <v>1422</v>
      </c>
      <c r="Q5043" s="82" t="s">
        <v>1423</v>
      </c>
      <c r="R5043" t="s">
        <v>131</v>
      </c>
      <c r="S5043" s="83">
        <v>1037.1600000000001</v>
      </c>
      <c r="T5043" s="83">
        <v>0</v>
      </c>
      <c r="U5043" s="83">
        <v>1037.1600000000001</v>
      </c>
      <c r="V5043" s="83">
        <v>0</v>
      </c>
      <c r="W5043" s="83">
        <v>0</v>
      </c>
      <c r="X5043" s="83">
        <v>0</v>
      </c>
      <c r="Y5043">
        <v>0</v>
      </c>
      <c r="Z5043" s="83">
        <v>103.71600000000001</v>
      </c>
      <c r="AA5043" s="83">
        <v>103.71600000000001</v>
      </c>
    </row>
    <row r="5044" spans="1:27" x14ac:dyDescent="0.25">
      <c r="A5044" s="82" t="s">
        <v>1529</v>
      </c>
      <c r="B5044" s="82" t="s">
        <v>1529</v>
      </c>
      <c r="C5044" t="s">
        <v>3564</v>
      </c>
      <c r="D5044" s="82" t="s">
        <v>3565</v>
      </c>
      <c r="E5044" t="s">
        <v>3566</v>
      </c>
      <c r="F5044" s="82" t="s">
        <v>2926</v>
      </c>
      <c r="G5044" t="s">
        <v>2310</v>
      </c>
      <c r="H5044" s="82" t="s">
        <v>2927</v>
      </c>
      <c r="I5044" t="s">
        <v>44</v>
      </c>
      <c r="J5044" s="82" t="s">
        <v>45</v>
      </c>
      <c r="K5044" t="s">
        <v>46</v>
      </c>
      <c r="L5044" t="s">
        <v>47</v>
      </c>
      <c r="M5044" s="82" t="s">
        <v>320</v>
      </c>
      <c r="N5044" t="s">
        <v>329</v>
      </c>
      <c r="O5044" s="82" t="s">
        <v>330</v>
      </c>
      <c r="P5044" s="82" t="s">
        <v>331</v>
      </c>
      <c r="Q5044" s="82" t="s">
        <v>332</v>
      </c>
      <c r="R5044" t="s">
        <v>131</v>
      </c>
      <c r="S5044" s="83">
        <v>562.5</v>
      </c>
      <c r="T5044" s="83">
        <v>0</v>
      </c>
      <c r="U5044" s="83">
        <v>562.5</v>
      </c>
      <c r="V5044" s="83">
        <v>0</v>
      </c>
      <c r="W5044" s="83">
        <v>0</v>
      </c>
      <c r="X5044" s="83">
        <v>0</v>
      </c>
      <c r="Y5044">
        <v>0</v>
      </c>
      <c r="Z5044" s="83">
        <v>56.25</v>
      </c>
      <c r="AA5044" s="83">
        <v>56.25</v>
      </c>
    </row>
    <row r="5045" spans="1:27" x14ac:dyDescent="0.25">
      <c r="A5045" s="82" t="s">
        <v>1529</v>
      </c>
      <c r="B5045" s="82" t="s">
        <v>1529</v>
      </c>
      <c r="C5045" t="s">
        <v>3564</v>
      </c>
      <c r="D5045" s="82" t="s">
        <v>3565</v>
      </c>
      <c r="E5045" t="s">
        <v>3566</v>
      </c>
      <c r="F5045" s="82" t="s">
        <v>2926</v>
      </c>
      <c r="G5045" t="s">
        <v>2310</v>
      </c>
      <c r="H5045" s="82" t="s">
        <v>2927</v>
      </c>
      <c r="I5045" t="s">
        <v>44</v>
      </c>
      <c r="J5045" s="82" t="s">
        <v>45</v>
      </c>
      <c r="K5045" t="s">
        <v>46</v>
      </c>
      <c r="L5045" t="s">
        <v>47</v>
      </c>
      <c r="M5045" s="82" t="s">
        <v>320</v>
      </c>
      <c r="N5045" t="s">
        <v>329</v>
      </c>
      <c r="O5045" s="82" t="s">
        <v>330</v>
      </c>
      <c r="P5045" s="82" t="s">
        <v>858</v>
      </c>
      <c r="Q5045" s="82" t="s">
        <v>859</v>
      </c>
      <c r="R5045" t="s">
        <v>131</v>
      </c>
      <c r="S5045" s="83">
        <v>337.5</v>
      </c>
      <c r="T5045" s="83">
        <v>0</v>
      </c>
      <c r="U5045" s="83">
        <v>337.5</v>
      </c>
      <c r="V5045" s="83">
        <v>0</v>
      </c>
      <c r="W5045" s="83">
        <v>0</v>
      </c>
      <c r="X5045" s="83">
        <v>0</v>
      </c>
      <c r="Y5045">
        <v>0</v>
      </c>
      <c r="Z5045" s="83">
        <v>33.75</v>
      </c>
      <c r="AA5045" s="83">
        <v>33.75</v>
      </c>
    </row>
    <row r="5046" spans="1:27" x14ac:dyDescent="0.25">
      <c r="A5046" s="82" t="s">
        <v>1529</v>
      </c>
      <c r="B5046" s="82" t="s">
        <v>1529</v>
      </c>
      <c r="C5046" t="s">
        <v>3567</v>
      </c>
      <c r="D5046" s="82" t="s">
        <v>3568</v>
      </c>
      <c r="E5046" t="s">
        <v>3563</v>
      </c>
      <c r="F5046" s="82" t="s">
        <v>2926</v>
      </c>
      <c r="G5046" t="s">
        <v>2310</v>
      </c>
      <c r="H5046" s="82" t="s">
        <v>2927</v>
      </c>
      <c r="I5046" t="s">
        <v>59</v>
      </c>
      <c r="J5046" s="82" t="s">
        <v>127</v>
      </c>
      <c r="K5046" t="s">
        <v>75</v>
      </c>
      <c r="L5046" t="s">
        <v>76</v>
      </c>
      <c r="M5046" s="82" t="s">
        <v>133</v>
      </c>
      <c r="N5046" t="s">
        <v>149</v>
      </c>
      <c r="O5046" s="82" t="s">
        <v>150</v>
      </c>
      <c r="P5046" s="82" t="s">
        <v>1909</v>
      </c>
      <c r="Q5046" s="82" t="s">
        <v>1910</v>
      </c>
      <c r="R5046" t="s">
        <v>131</v>
      </c>
      <c r="S5046" s="83">
        <v>1.7</v>
      </c>
      <c r="T5046" s="83">
        <v>0</v>
      </c>
      <c r="U5046" s="83">
        <v>1.7</v>
      </c>
      <c r="V5046" s="83">
        <v>0</v>
      </c>
      <c r="W5046" s="83">
        <v>0</v>
      </c>
      <c r="X5046" s="83">
        <v>0</v>
      </c>
      <c r="Y5046">
        <v>0</v>
      </c>
      <c r="Z5046" s="83">
        <v>0.17</v>
      </c>
      <c r="AA5046" s="83">
        <v>0.17</v>
      </c>
    </row>
    <row r="5047" spans="1:27" x14ac:dyDescent="0.25">
      <c r="A5047" s="82" t="s">
        <v>1529</v>
      </c>
      <c r="B5047" s="82" t="s">
        <v>1529</v>
      </c>
      <c r="C5047" t="s">
        <v>3567</v>
      </c>
      <c r="D5047" s="82" t="s">
        <v>3568</v>
      </c>
      <c r="E5047" t="s">
        <v>3563</v>
      </c>
      <c r="F5047" s="82" t="s">
        <v>2926</v>
      </c>
      <c r="G5047" t="s">
        <v>2310</v>
      </c>
      <c r="H5047" s="82" t="s">
        <v>2927</v>
      </c>
      <c r="I5047" t="s">
        <v>59</v>
      </c>
      <c r="J5047" s="82" t="s">
        <v>193</v>
      </c>
      <c r="K5047" t="s">
        <v>60</v>
      </c>
      <c r="L5047" t="s">
        <v>61</v>
      </c>
      <c r="M5047" s="82" t="s">
        <v>194</v>
      </c>
      <c r="N5047" t="s">
        <v>656</v>
      </c>
      <c r="O5047" s="82" t="s">
        <v>657</v>
      </c>
      <c r="P5047" s="82" t="s">
        <v>1019</v>
      </c>
      <c r="Q5047" s="82" t="s">
        <v>1020</v>
      </c>
      <c r="R5047" t="s">
        <v>131</v>
      </c>
      <c r="S5047" s="83">
        <v>11.73</v>
      </c>
      <c r="T5047" s="83">
        <v>0</v>
      </c>
      <c r="U5047" s="83">
        <v>11.73</v>
      </c>
      <c r="V5047" s="83">
        <v>0</v>
      </c>
      <c r="W5047" s="83">
        <v>0</v>
      </c>
      <c r="X5047" s="83">
        <v>0</v>
      </c>
      <c r="Y5047">
        <v>0</v>
      </c>
      <c r="Z5047" s="83">
        <v>1.173</v>
      </c>
      <c r="AA5047" s="83">
        <v>1.173</v>
      </c>
    </row>
    <row r="5048" spans="1:27" x14ac:dyDescent="0.25">
      <c r="A5048" s="82" t="s">
        <v>1529</v>
      </c>
      <c r="B5048" s="82" t="s">
        <v>1529</v>
      </c>
      <c r="C5048" t="s">
        <v>3567</v>
      </c>
      <c r="D5048" s="82" t="s">
        <v>3568</v>
      </c>
      <c r="E5048" t="s">
        <v>3563</v>
      </c>
      <c r="F5048" s="82" t="s">
        <v>2926</v>
      </c>
      <c r="G5048" t="s">
        <v>2310</v>
      </c>
      <c r="H5048" s="82" t="s">
        <v>2927</v>
      </c>
      <c r="I5048" t="s">
        <v>59</v>
      </c>
      <c r="J5048" s="82" t="s">
        <v>193</v>
      </c>
      <c r="K5048" t="s">
        <v>60</v>
      </c>
      <c r="L5048" t="s">
        <v>61</v>
      </c>
      <c r="M5048" s="82" t="s">
        <v>194</v>
      </c>
      <c r="N5048" t="s">
        <v>750</v>
      </c>
      <c r="O5048" s="82" t="s">
        <v>751</v>
      </c>
      <c r="P5048" s="82" t="s">
        <v>1152</v>
      </c>
      <c r="Q5048" s="82" t="s">
        <v>1153</v>
      </c>
      <c r="R5048" t="s">
        <v>131</v>
      </c>
      <c r="S5048" s="83">
        <v>28.64</v>
      </c>
      <c r="T5048" s="83">
        <v>0</v>
      </c>
      <c r="U5048" s="83">
        <v>28.64</v>
      </c>
      <c r="V5048" s="83">
        <v>0</v>
      </c>
      <c r="W5048" s="83">
        <v>0</v>
      </c>
      <c r="X5048" s="83">
        <v>0</v>
      </c>
      <c r="Y5048">
        <v>0</v>
      </c>
      <c r="Z5048" s="83">
        <v>2.8640000000000003</v>
      </c>
      <c r="AA5048" s="83">
        <v>2.8640000000000003</v>
      </c>
    </row>
    <row r="5049" spans="1:27" x14ac:dyDescent="0.25">
      <c r="A5049" s="82" t="s">
        <v>1529</v>
      </c>
      <c r="B5049" s="82" t="s">
        <v>1529</v>
      </c>
      <c r="C5049" t="s">
        <v>3567</v>
      </c>
      <c r="D5049" s="82" t="s">
        <v>3568</v>
      </c>
      <c r="E5049" t="s">
        <v>3563</v>
      </c>
      <c r="F5049" s="82" t="s">
        <v>2926</v>
      </c>
      <c r="G5049" t="s">
        <v>2310</v>
      </c>
      <c r="H5049" s="82" t="s">
        <v>2927</v>
      </c>
      <c r="I5049" t="s">
        <v>59</v>
      </c>
      <c r="J5049" s="82" t="s">
        <v>193</v>
      </c>
      <c r="K5049" t="s">
        <v>60</v>
      </c>
      <c r="L5049" t="s">
        <v>61</v>
      </c>
      <c r="M5049" s="82" t="s">
        <v>194</v>
      </c>
      <c r="N5049" t="s">
        <v>199</v>
      </c>
      <c r="O5049" s="82" t="s">
        <v>200</v>
      </c>
      <c r="P5049" s="82" t="s">
        <v>201</v>
      </c>
      <c r="Q5049" s="82" t="s">
        <v>202</v>
      </c>
      <c r="R5049" t="s">
        <v>131</v>
      </c>
      <c r="S5049" s="83">
        <v>14.31</v>
      </c>
      <c r="T5049" s="83">
        <v>0</v>
      </c>
      <c r="U5049" s="83">
        <v>14.31</v>
      </c>
      <c r="V5049" s="83">
        <v>0</v>
      </c>
      <c r="W5049" s="83">
        <v>0</v>
      </c>
      <c r="X5049" s="83">
        <v>0</v>
      </c>
      <c r="Y5049">
        <v>0</v>
      </c>
      <c r="Z5049" s="83">
        <v>1.431</v>
      </c>
      <c r="AA5049" s="83">
        <v>1.431</v>
      </c>
    </row>
    <row r="5050" spans="1:27" x14ac:dyDescent="0.25">
      <c r="A5050" s="82" t="s">
        <v>1529</v>
      </c>
      <c r="B5050" s="82" t="s">
        <v>1529</v>
      </c>
      <c r="C5050" t="s">
        <v>3567</v>
      </c>
      <c r="D5050" s="82" t="s">
        <v>3568</v>
      </c>
      <c r="E5050" t="s">
        <v>3563</v>
      </c>
      <c r="F5050" s="82" t="s">
        <v>2926</v>
      </c>
      <c r="G5050" t="s">
        <v>2310</v>
      </c>
      <c r="H5050" s="82" t="s">
        <v>2927</v>
      </c>
      <c r="I5050" t="s">
        <v>59</v>
      </c>
      <c r="J5050" s="82" t="s">
        <v>193</v>
      </c>
      <c r="K5050" t="s">
        <v>60</v>
      </c>
      <c r="L5050" t="s">
        <v>61</v>
      </c>
      <c r="M5050" s="82" t="s">
        <v>194</v>
      </c>
      <c r="N5050" t="s">
        <v>311</v>
      </c>
      <c r="O5050" s="82" t="s">
        <v>894</v>
      </c>
      <c r="P5050" s="82" t="s">
        <v>895</v>
      </c>
      <c r="Q5050" s="82" t="s">
        <v>896</v>
      </c>
      <c r="R5050" t="s">
        <v>131</v>
      </c>
      <c r="S5050" s="83">
        <v>67.2</v>
      </c>
      <c r="T5050" s="83">
        <v>0</v>
      </c>
      <c r="U5050" s="83">
        <v>67.2</v>
      </c>
      <c r="V5050" s="83">
        <v>0</v>
      </c>
      <c r="W5050" s="83">
        <v>0</v>
      </c>
      <c r="X5050" s="83">
        <v>0</v>
      </c>
      <c r="Y5050">
        <v>0</v>
      </c>
      <c r="Z5050" s="83">
        <v>6.7200000000000006</v>
      </c>
      <c r="AA5050" s="83">
        <v>6.7200000000000006</v>
      </c>
    </row>
    <row r="5051" spans="1:27" x14ac:dyDescent="0.25">
      <c r="A5051" s="82" t="s">
        <v>1529</v>
      </c>
      <c r="B5051" s="82" t="s">
        <v>1529</v>
      </c>
      <c r="C5051" t="s">
        <v>3567</v>
      </c>
      <c r="D5051" s="82" t="s">
        <v>3568</v>
      </c>
      <c r="E5051" t="s">
        <v>3563</v>
      </c>
      <c r="F5051" s="82" t="s">
        <v>2926</v>
      </c>
      <c r="G5051" t="s">
        <v>2310</v>
      </c>
      <c r="H5051" s="82" t="s">
        <v>2927</v>
      </c>
      <c r="I5051" t="s">
        <v>59</v>
      </c>
      <c r="J5051" s="82" t="s">
        <v>193</v>
      </c>
      <c r="K5051" t="s">
        <v>62</v>
      </c>
      <c r="L5051" t="s">
        <v>63</v>
      </c>
      <c r="M5051" s="82" t="s">
        <v>1168</v>
      </c>
      <c r="N5051" t="s">
        <v>1169</v>
      </c>
      <c r="O5051" s="82" t="s">
        <v>1170</v>
      </c>
      <c r="P5051" s="82" t="s">
        <v>1171</v>
      </c>
      <c r="Q5051" s="82" t="s">
        <v>1172</v>
      </c>
      <c r="R5051" t="s">
        <v>131</v>
      </c>
      <c r="S5051" s="83">
        <v>10.65</v>
      </c>
      <c r="T5051" s="83">
        <v>0</v>
      </c>
      <c r="U5051" s="83">
        <v>10.65</v>
      </c>
      <c r="V5051" s="83">
        <v>0</v>
      </c>
      <c r="W5051" s="83">
        <v>0</v>
      </c>
      <c r="X5051" s="83">
        <v>0</v>
      </c>
      <c r="Y5051">
        <v>0</v>
      </c>
      <c r="Z5051" s="83">
        <v>1.0650000000000002</v>
      </c>
      <c r="AA5051" s="83">
        <v>1.0650000000000002</v>
      </c>
    </row>
    <row r="5052" spans="1:27" x14ac:dyDescent="0.25">
      <c r="A5052" s="82" t="s">
        <v>1529</v>
      </c>
      <c r="B5052" s="82" t="s">
        <v>1529</v>
      </c>
      <c r="C5052" t="s">
        <v>3567</v>
      </c>
      <c r="D5052" s="82" t="s">
        <v>3568</v>
      </c>
      <c r="E5052" t="s">
        <v>3563</v>
      </c>
      <c r="F5052" s="82" t="s">
        <v>2926</v>
      </c>
      <c r="G5052" t="s">
        <v>2310</v>
      </c>
      <c r="H5052" s="82" t="s">
        <v>2927</v>
      </c>
      <c r="I5052" t="s">
        <v>59</v>
      </c>
      <c r="J5052" s="82" t="s">
        <v>193</v>
      </c>
      <c r="K5052" t="s">
        <v>62</v>
      </c>
      <c r="L5052" t="s">
        <v>63</v>
      </c>
      <c r="M5052" s="82" t="s">
        <v>660</v>
      </c>
      <c r="N5052" t="s">
        <v>661</v>
      </c>
      <c r="O5052" s="82" t="s">
        <v>662</v>
      </c>
      <c r="P5052" s="82" t="s">
        <v>663</v>
      </c>
      <c r="Q5052" s="82" t="s">
        <v>664</v>
      </c>
      <c r="R5052" t="s">
        <v>131</v>
      </c>
      <c r="S5052" s="83">
        <v>1328.19</v>
      </c>
      <c r="T5052" s="83">
        <v>0</v>
      </c>
      <c r="U5052" s="83">
        <v>1328.19</v>
      </c>
      <c r="V5052" s="83">
        <v>0</v>
      </c>
      <c r="W5052" s="83">
        <v>0</v>
      </c>
      <c r="X5052" s="83">
        <v>0</v>
      </c>
      <c r="Y5052">
        <v>0</v>
      </c>
      <c r="Z5052" s="83">
        <v>132.81900000000002</v>
      </c>
      <c r="AA5052" s="83">
        <v>132.81900000000002</v>
      </c>
    </row>
    <row r="5053" spans="1:27" x14ac:dyDescent="0.25">
      <c r="A5053" s="82" t="s">
        <v>1529</v>
      </c>
      <c r="B5053" s="82" t="s">
        <v>1529</v>
      </c>
      <c r="C5053" t="s">
        <v>3567</v>
      </c>
      <c r="D5053" s="82" t="s">
        <v>3568</v>
      </c>
      <c r="E5053" t="s">
        <v>3563</v>
      </c>
      <c r="F5053" s="82" t="s">
        <v>2926</v>
      </c>
      <c r="G5053" t="s">
        <v>2310</v>
      </c>
      <c r="H5053" s="82" t="s">
        <v>2927</v>
      </c>
      <c r="I5053" t="s">
        <v>59</v>
      </c>
      <c r="J5053" s="82" t="s">
        <v>193</v>
      </c>
      <c r="K5053" t="s">
        <v>62</v>
      </c>
      <c r="L5053" t="s">
        <v>63</v>
      </c>
      <c r="M5053" s="82" t="s">
        <v>660</v>
      </c>
      <c r="N5053" t="s">
        <v>661</v>
      </c>
      <c r="O5053" s="82" t="s">
        <v>662</v>
      </c>
      <c r="P5053" s="82" t="s">
        <v>1166</v>
      </c>
      <c r="Q5053" s="82" t="s">
        <v>1167</v>
      </c>
      <c r="R5053" t="s">
        <v>131</v>
      </c>
      <c r="S5053" s="83">
        <v>398.46</v>
      </c>
      <c r="T5053" s="83">
        <v>0</v>
      </c>
      <c r="U5053" s="83">
        <v>398.46</v>
      </c>
      <c r="V5053" s="83">
        <v>0</v>
      </c>
      <c r="W5053" s="83">
        <v>0</v>
      </c>
      <c r="X5053" s="83">
        <v>0</v>
      </c>
      <c r="Y5053">
        <v>0</v>
      </c>
      <c r="Z5053" s="83">
        <v>39.846000000000004</v>
      </c>
      <c r="AA5053" s="83">
        <v>39.846000000000004</v>
      </c>
    </row>
    <row r="5054" spans="1:27" x14ac:dyDescent="0.25">
      <c r="A5054" s="82" t="s">
        <v>1529</v>
      </c>
      <c r="B5054" s="82" t="s">
        <v>1529</v>
      </c>
      <c r="C5054" t="s">
        <v>3567</v>
      </c>
      <c r="D5054" s="82" t="s">
        <v>3568</v>
      </c>
      <c r="E5054" t="s">
        <v>3563</v>
      </c>
      <c r="F5054" s="82" t="s">
        <v>2926</v>
      </c>
      <c r="G5054" t="s">
        <v>2310</v>
      </c>
      <c r="H5054" s="82" t="s">
        <v>2927</v>
      </c>
      <c r="I5054" t="s">
        <v>44</v>
      </c>
      <c r="J5054" s="82" t="s">
        <v>45</v>
      </c>
      <c r="K5054" t="s">
        <v>66</v>
      </c>
      <c r="L5054" t="s">
        <v>67</v>
      </c>
      <c r="M5054" s="82" t="s">
        <v>782</v>
      </c>
      <c r="N5054" t="s">
        <v>842</v>
      </c>
      <c r="O5054" s="82" t="s">
        <v>843</v>
      </c>
      <c r="P5054" s="82" t="s">
        <v>844</v>
      </c>
      <c r="Q5054" s="82" t="s">
        <v>845</v>
      </c>
      <c r="R5054" t="s">
        <v>131</v>
      </c>
      <c r="S5054" s="83">
        <v>0</v>
      </c>
      <c r="T5054" s="83">
        <v>16.18</v>
      </c>
      <c r="U5054" s="83">
        <v>-16.18</v>
      </c>
      <c r="V5054" s="83">
        <v>0</v>
      </c>
      <c r="W5054" s="83">
        <v>0</v>
      </c>
      <c r="X5054" s="83">
        <v>0.12463112553101678</v>
      </c>
      <c r="Y5054">
        <v>0</v>
      </c>
      <c r="Z5054" s="83">
        <v>-1.6180000000000001</v>
      </c>
      <c r="AA5054" s="83">
        <v>-1.4933688744689833</v>
      </c>
    </row>
    <row r="5055" spans="1:27" x14ac:dyDescent="0.25">
      <c r="A5055" s="82" t="s">
        <v>1529</v>
      </c>
      <c r="B5055" s="82" t="s">
        <v>1529</v>
      </c>
      <c r="C5055" t="s">
        <v>3569</v>
      </c>
      <c r="D5055" s="82" t="s">
        <v>3570</v>
      </c>
      <c r="E5055" t="s">
        <v>3571</v>
      </c>
      <c r="F5055" s="82" t="s">
        <v>3504</v>
      </c>
      <c r="G5055" t="s">
        <v>2310</v>
      </c>
      <c r="H5055" s="82" t="s">
        <v>3505</v>
      </c>
      <c r="I5055" t="s">
        <v>59</v>
      </c>
      <c r="J5055" s="82" t="s">
        <v>127</v>
      </c>
      <c r="K5055" t="s">
        <v>75</v>
      </c>
      <c r="L5055" t="s">
        <v>76</v>
      </c>
      <c r="M5055" s="82" t="s">
        <v>133</v>
      </c>
      <c r="N5055" t="s">
        <v>149</v>
      </c>
      <c r="O5055" s="82" t="s">
        <v>150</v>
      </c>
      <c r="P5055" s="82" t="s">
        <v>1004</v>
      </c>
      <c r="Q5055" s="82" t="s">
        <v>1005</v>
      </c>
      <c r="R5055" t="s">
        <v>131</v>
      </c>
      <c r="S5055" s="83">
        <v>49.44</v>
      </c>
      <c r="T5055" s="83">
        <v>0</v>
      </c>
      <c r="U5055" s="83">
        <v>49.44</v>
      </c>
      <c r="V5055" s="83">
        <v>0</v>
      </c>
      <c r="W5055" s="83">
        <v>0</v>
      </c>
      <c r="X5055" s="83">
        <v>0</v>
      </c>
      <c r="Y5055">
        <v>0</v>
      </c>
      <c r="Z5055" s="83">
        <v>4.944</v>
      </c>
      <c r="AA5055" s="83">
        <v>4.944</v>
      </c>
    </row>
    <row r="5056" spans="1:27" x14ac:dyDescent="0.25">
      <c r="A5056" s="82" t="s">
        <v>1529</v>
      </c>
      <c r="B5056" s="82" t="s">
        <v>1529</v>
      </c>
      <c r="C5056" t="s">
        <v>3569</v>
      </c>
      <c r="D5056" s="82" t="s">
        <v>3570</v>
      </c>
      <c r="E5056" t="s">
        <v>3571</v>
      </c>
      <c r="F5056" s="82" t="s">
        <v>3504</v>
      </c>
      <c r="G5056" t="s">
        <v>2310</v>
      </c>
      <c r="H5056" s="82" t="s">
        <v>3505</v>
      </c>
      <c r="I5056" t="s">
        <v>59</v>
      </c>
      <c r="J5056" s="82" t="s">
        <v>193</v>
      </c>
      <c r="K5056" t="s">
        <v>60</v>
      </c>
      <c r="L5056" t="s">
        <v>61</v>
      </c>
      <c r="M5056" s="82" t="s">
        <v>194</v>
      </c>
      <c r="N5056" t="s">
        <v>656</v>
      </c>
      <c r="O5056" s="82" t="s">
        <v>657</v>
      </c>
      <c r="P5056" s="82" t="s">
        <v>1019</v>
      </c>
      <c r="Q5056" s="82" t="s">
        <v>1020</v>
      </c>
      <c r="R5056" t="s">
        <v>131</v>
      </c>
      <c r="S5056" s="83">
        <v>23.46</v>
      </c>
      <c r="T5056" s="83">
        <v>23.68</v>
      </c>
      <c r="U5056" s="83">
        <v>-0.21999999999999886</v>
      </c>
      <c r="V5056" s="83">
        <v>0</v>
      </c>
      <c r="W5056" s="83">
        <v>0</v>
      </c>
      <c r="X5056" s="83">
        <v>0.18240204280435582</v>
      </c>
      <c r="Y5056">
        <v>0</v>
      </c>
      <c r="Z5056" s="83">
        <v>-2.1999999999999797E-2</v>
      </c>
      <c r="AA5056" s="83">
        <v>0.16040204280435599</v>
      </c>
    </row>
    <row r="5057" spans="1:27" x14ac:dyDescent="0.25">
      <c r="A5057" s="82" t="s">
        <v>1529</v>
      </c>
      <c r="B5057" s="82" t="s">
        <v>1529</v>
      </c>
      <c r="C5057" t="s">
        <v>3569</v>
      </c>
      <c r="D5057" s="82" t="s">
        <v>3570</v>
      </c>
      <c r="E5057" t="s">
        <v>3571</v>
      </c>
      <c r="F5057" s="82" t="s">
        <v>3504</v>
      </c>
      <c r="G5057" t="s">
        <v>2310</v>
      </c>
      <c r="H5057" s="82" t="s">
        <v>3505</v>
      </c>
      <c r="I5057" t="s">
        <v>59</v>
      </c>
      <c r="J5057" s="82" t="s">
        <v>193</v>
      </c>
      <c r="K5057" t="s">
        <v>60</v>
      </c>
      <c r="L5057" t="s">
        <v>61</v>
      </c>
      <c r="M5057" s="82" t="s">
        <v>194</v>
      </c>
      <c r="N5057" t="s">
        <v>750</v>
      </c>
      <c r="O5057" s="82" t="s">
        <v>751</v>
      </c>
      <c r="P5057" s="82" t="s">
        <v>883</v>
      </c>
      <c r="Q5057" s="82" t="s">
        <v>884</v>
      </c>
      <c r="R5057" t="s">
        <v>131</v>
      </c>
      <c r="S5057" s="83">
        <v>0</v>
      </c>
      <c r="T5057" s="83">
        <v>15.56</v>
      </c>
      <c r="U5057" s="83">
        <v>-15.56</v>
      </c>
      <c r="V5057" s="83">
        <v>0</v>
      </c>
      <c r="W5057" s="83">
        <v>0</v>
      </c>
      <c r="X5057" s="83">
        <v>0.11985539636975408</v>
      </c>
      <c r="Y5057">
        <v>0</v>
      </c>
      <c r="Z5057" s="83">
        <v>-1.556</v>
      </c>
      <c r="AA5057" s="83">
        <v>-1.4361446036302459</v>
      </c>
    </row>
    <row r="5058" spans="1:27" x14ac:dyDescent="0.25">
      <c r="A5058" s="82" t="s">
        <v>1529</v>
      </c>
      <c r="B5058" s="82" t="s">
        <v>1529</v>
      </c>
      <c r="C5058" t="s">
        <v>3569</v>
      </c>
      <c r="D5058" s="82" t="s">
        <v>3570</v>
      </c>
      <c r="E5058" t="s">
        <v>3571</v>
      </c>
      <c r="F5058" s="82" t="s">
        <v>3504</v>
      </c>
      <c r="G5058" t="s">
        <v>2310</v>
      </c>
      <c r="H5058" s="82" t="s">
        <v>3505</v>
      </c>
      <c r="I5058" t="s">
        <v>59</v>
      </c>
      <c r="J5058" s="82" t="s">
        <v>193</v>
      </c>
      <c r="K5058" t="s">
        <v>60</v>
      </c>
      <c r="L5058" t="s">
        <v>61</v>
      </c>
      <c r="M5058" s="82" t="s">
        <v>194</v>
      </c>
      <c r="N5058" t="s">
        <v>750</v>
      </c>
      <c r="O5058" s="82" t="s">
        <v>751</v>
      </c>
      <c r="P5058" s="82" t="s">
        <v>1152</v>
      </c>
      <c r="Q5058" s="82" t="s">
        <v>1153</v>
      </c>
      <c r="R5058" t="s">
        <v>131</v>
      </c>
      <c r="S5058" s="83">
        <v>35.799999999999997</v>
      </c>
      <c r="T5058" s="83">
        <v>36.150000000000006</v>
      </c>
      <c r="U5058" s="83">
        <v>-0.35000000000000853</v>
      </c>
      <c r="V5058" s="83">
        <v>0</v>
      </c>
      <c r="W5058" s="83">
        <v>0</v>
      </c>
      <c r="X5058" s="83">
        <v>0.27845582125749424</v>
      </c>
      <c r="Y5058">
        <v>0</v>
      </c>
      <c r="Z5058" s="83">
        <v>-3.5000000000000586E-2</v>
      </c>
      <c r="AA5058" s="83">
        <v>0.24345582125749354</v>
      </c>
    </row>
    <row r="5059" spans="1:27" x14ac:dyDescent="0.25">
      <c r="A5059" s="82" t="s">
        <v>1529</v>
      </c>
      <c r="B5059" s="82" t="s">
        <v>1529</v>
      </c>
      <c r="C5059" t="s">
        <v>3569</v>
      </c>
      <c r="D5059" s="82" t="s">
        <v>3570</v>
      </c>
      <c r="E5059" t="s">
        <v>3571</v>
      </c>
      <c r="F5059" s="82" t="s">
        <v>3504</v>
      </c>
      <c r="G5059" t="s">
        <v>2310</v>
      </c>
      <c r="H5059" s="82" t="s">
        <v>3505</v>
      </c>
      <c r="I5059" t="s">
        <v>59</v>
      </c>
      <c r="J5059" s="82" t="s">
        <v>193</v>
      </c>
      <c r="K5059" t="s">
        <v>60</v>
      </c>
      <c r="L5059" t="s">
        <v>61</v>
      </c>
      <c r="M5059" s="82" t="s">
        <v>194</v>
      </c>
      <c r="N5059" t="s">
        <v>750</v>
      </c>
      <c r="O5059" s="82" t="s">
        <v>751</v>
      </c>
      <c r="P5059" s="82" t="s">
        <v>1154</v>
      </c>
      <c r="Q5059" s="82" t="s">
        <v>1155</v>
      </c>
      <c r="R5059" t="s">
        <v>131</v>
      </c>
      <c r="S5059" s="83">
        <v>8.11</v>
      </c>
      <c r="T5059" s="83">
        <v>0</v>
      </c>
      <c r="U5059" s="83">
        <v>8.11</v>
      </c>
      <c r="V5059" s="83">
        <v>0</v>
      </c>
      <c r="W5059" s="83">
        <v>0</v>
      </c>
      <c r="X5059" s="83">
        <v>0</v>
      </c>
      <c r="Y5059">
        <v>0</v>
      </c>
      <c r="Z5059" s="83">
        <v>0.81099999999999994</v>
      </c>
      <c r="AA5059" s="83">
        <v>0.81099999999999994</v>
      </c>
    </row>
    <row r="5060" spans="1:27" x14ac:dyDescent="0.25">
      <c r="A5060" s="82" t="s">
        <v>1529</v>
      </c>
      <c r="B5060" s="82" t="s">
        <v>1529</v>
      </c>
      <c r="C5060" t="s">
        <v>3569</v>
      </c>
      <c r="D5060" s="82" t="s">
        <v>3570</v>
      </c>
      <c r="E5060" t="s">
        <v>3571</v>
      </c>
      <c r="F5060" s="82" t="s">
        <v>3504</v>
      </c>
      <c r="G5060" t="s">
        <v>2310</v>
      </c>
      <c r="H5060" s="82" t="s">
        <v>3505</v>
      </c>
      <c r="I5060" t="s">
        <v>59</v>
      </c>
      <c r="J5060" s="82" t="s">
        <v>193</v>
      </c>
      <c r="K5060" t="s">
        <v>60</v>
      </c>
      <c r="L5060" t="s">
        <v>61</v>
      </c>
      <c r="M5060" s="82" t="s">
        <v>194</v>
      </c>
      <c r="N5060" t="s">
        <v>195</v>
      </c>
      <c r="O5060" s="82" t="s">
        <v>196</v>
      </c>
      <c r="P5060" s="82" t="s">
        <v>2930</v>
      </c>
      <c r="Q5060" s="82" t="s">
        <v>2931</v>
      </c>
      <c r="R5060" t="s">
        <v>131</v>
      </c>
      <c r="S5060" s="83">
        <v>12.04</v>
      </c>
      <c r="T5060" s="83">
        <v>0</v>
      </c>
      <c r="U5060" s="83">
        <v>12.04</v>
      </c>
      <c r="V5060" s="83">
        <v>0</v>
      </c>
      <c r="W5060" s="83">
        <v>0</v>
      </c>
      <c r="X5060" s="83">
        <v>0</v>
      </c>
      <c r="Y5060">
        <v>0</v>
      </c>
      <c r="Z5060" s="83">
        <v>1.204</v>
      </c>
      <c r="AA5060" s="83">
        <v>1.204</v>
      </c>
    </row>
    <row r="5061" spans="1:27" x14ac:dyDescent="0.25">
      <c r="A5061" s="82" t="s">
        <v>1529</v>
      </c>
      <c r="B5061" s="82" t="s">
        <v>1529</v>
      </c>
      <c r="C5061" t="s">
        <v>3569</v>
      </c>
      <c r="D5061" s="82" t="s">
        <v>3570</v>
      </c>
      <c r="E5061" t="s">
        <v>3571</v>
      </c>
      <c r="F5061" s="82" t="s">
        <v>3504</v>
      </c>
      <c r="G5061" t="s">
        <v>2310</v>
      </c>
      <c r="H5061" s="82" t="s">
        <v>3505</v>
      </c>
      <c r="I5061" t="s">
        <v>59</v>
      </c>
      <c r="J5061" s="82" t="s">
        <v>193</v>
      </c>
      <c r="K5061" t="s">
        <v>60</v>
      </c>
      <c r="L5061" t="s">
        <v>61</v>
      </c>
      <c r="M5061" s="82" t="s">
        <v>194</v>
      </c>
      <c r="N5061" t="s">
        <v>311</v>
      </c>
      <c r="O5061" s="82" t="s">
        <v>894</v>
      </c>
      <c r="P5061" s="82" t="s">
        <v>895</v>
      </c>
      <c r="Q5061" s="82" t="s">
        <v>896</v>
      </c>
      <c r="R5061" t="s">
        <v>131</v>
      </c>
      <c r="S5061" s="83">
        <v>100.80000000000001</v>
      </c>
      <c r="T5061" s="83">
        <v>118.78999999999999</v>
      </c>
      <c r="U5061" s="83">
        <v>-17.989999999999981</v>
      </c>
      <c r="V5061" s="83">
        <v>0</v>
      </c>
      <c r="W5061" s="83">
        <v>0</v>
      </c>
      <c r="X5061" s="83">
        <v>0.91501430171999265</v>
      </c>
      <c r="Y5061">
        <v>0</v>
      </c>
      <c r="Z5061" s="83">
        <v>-1.7989999999999977</v>
      </c>
      <c r="AA5061" s="83">
        <v>-0.88398569828000539</v>
      </c>
    </row>
    <row r="5062" spans="1:27" x14ac:dyDescent="0.25">
      <c r="A5062" s="82" t="s">
        <v>1529</v>
      </c>
      <c r="B5062" s="82" t="s">
        <v>1529</v>
      </c>
      <c r="C5062" t="s">
        <v>3569</v>
      </c>
      <c r="D5062" s="82" t="s">
        <v>3570</v>
      </c>
      <c r="E5062" t="s">
        <v>3571</v>
      </c>
      <c r="F5062" s="82" t="s">
        <v>3504</v>
      </c>
      <c r="G5062" t="s">
        <v>2310</v>
      </c>
      <c r="H5062" s="82" t="s">
        <v>3505</v>
      </c>
      <c r="I5062" t="s">
        <v>59</v>
      </c>
      <c r="J5062" s="82" t="s">
        <v>193</v>
      </c>
      <c r="K5062" t="s">
        <v>60</v>
      </c>
      <c r="L5062" t="s">
        <v>61</v>
      </c>
      <c r="M5062" s="82" t="s">
        <v>194</v>
      </c>
      <c r="N5062" t="s">
        <v>311</v>
      </c>
      <c r="O5062" s="82" t="s">
        <v>312</v>
      </c>
      <c r="P5062" s="82" t="s">
        <v>313</v>
      </c>
      <c r="Q5062" s="82" t="s">
        <v>314</v>
      </c>
      <c r="R5062" t="s">
        <v>131</v>
      </c>
      <c r="S5062" s="83">
        <v>0</v>
      </c>
      <c r="T5062" s="83">
        <v>18.32</v>
      </c>
      <c r="U5062" s="83">
        <v>-18.32</v>
      </c>
      <c r="V5062" s="83">
        <v>0</v>
      </c>
      <c r="W5062" s="83">
        <v>0</v>
      </c>
      <c r="X5062" s="83">
        <v>0.14111509392634286</v>
      </c>
      <c r="Y5062">
        <v>0</v>
      </c>
      <c r="Z5062" s="83">
        <v>-1.8320000000000001</v>
      </c>
      <c r="AA5062" s="83">
        <v>-1.6908849060736573</v>
      </c>
    </row>
    <row r="5063" spans="1:27" x14ac:dyDescent="0.25">
      <c r="A5063" s="82" t="s">
        <v>1529</v>
      </c>
      <c r="B5063" s="82" t="s">
        <v>1529</v>
      </c>
      <c r="C5063" t="s">
        <v>3569</v>
      </c>
      <c r="D5063" s="82" t="s">
        <v>3570</v>
      </c>
      <c r="E5063" t="s">
        <v>3571</v>
      </c>
      <c r="F5063" s="82" t="s">
        <v>3504</v>
      </c>
      <c r="G5063" t="s">
        <v>2310</v>
      </c>
      <c r="H5063" s="82" t="s">
        <v>3505</v>
      </c>
      <c r="I5063" t="s">
        <v>59</v>
      </c>
      <c r="J5063" s="82" t="s">
        <v>193</v>
      </c>
      <c r="K5063" t="s">
        <v>62</v>
      </c>
      <c r="L5063" t="s">
        <v>63</v>
      </c>
      <c r="M5063" s="82" t="s">
        <v>1168</v>
      </c>
      <c r="N5063" t="s">
        <v>1169</v>
      </c>
      <c r="O5063" s="82" t="s">
        <v>1170</v>
      </c>
      <c r="P5063" s="82" t="s">
        <v>1171</v>
      </c>
      <c r="Q5063" s="82" t="s">
        <v>1172</v>
      </c>
      <c r="R5063" t="s">
        <v>131</v>
      </c>
      <c r="S5063" s="83">
        <v>10.65</v>
      </c>
      <c r="T5063" s="83">
        <v>0</v>
      </c>
      <c r="U5063" s="83">
        <v>10.65</v>
      </c>
      <c r="V5063" s="83">
        <v>0</v>
      </c>
      <c r="W5063" s="83">
        <v>0</v>
      </c>
      <c r="X5063" s="83">
        <v>0</v>
      </c>
      <c r="Y5063">
        <v>0</v>
      </c>
      <c r="Z5063" s="83">
        <v>1.0650000000000002</v>
      </c>
      <c r="AA5063" s="83">
        <v>1.0650000000000002</v>
      </c>
    </row>
    <row r="5064" spans="1:27" x14ac:dyDescent="0.25">
      <c r="A5064" s="82" t="s">
        <v>1529</v>
      </c>
      <c r="B5064" s="82" t="s">
        <v>1529</v>
      </c>
      <c r="C5064" t="s">
        <v>3569</v>
      </c>
      <c r="D5064" s="82" t="s">
        <v>3570</v>
      </c>
      <c r="E5064" t="s">
        <v>3571</v>
      </c>
      <c r="F5064" s="82" t="s">
        <v>3504</v>
      </c>
      <c r="G5064" t="s">
        <v>2310</v>
      </c>
      <c r="H5064" s="82" t="s">
        <v>3505</v>
      </c>
      <c r="I5064" t="s">
        <v>59</v>
      </c>
      <c r="J5064" s="82" t="s">
        <v>193</v>
      </c>
      <c r="K5064" t="s">
        <v>62</v>
      </c>
      <c r="L5064" t="s">
        <v>63</v>
      </c>
      <c r="M5064" s="82" t="s">
        <v>660</v>
      </c>
      <c r="N5064" t="s">
        <v>661</v>
      </c>
      <c r="O5064" s="82" t="s">
        <v>662</v>
      </c>
      <c r="P5064" s="82" t="s">
        <v>663</v>
      </c>
      <c r="Q5064" s="82" t="s">
        <v>664</v>
      </c>
      <c r="R5064" t="s">
        <v>131</v>
      </c>
      <c r="S5064" s="83">
        <v>531.27</v>
      </c>
      <c r="T5064" s="83">
        <v>607.5</v>
      </c>
      <c r="U5064" s="83">
        <v>-76.230000000000018</v>
      </c>
      <c r="V5064" s="83">
        <v>0</v>
      </c>
      <c r="W5064" s="83">
        <v>0</v>
      </c>
      <c r="X5064" s="83">
        <v>4.6794442991404628</v>
      </c>
      <c r="Y5064">
        <v>0</v>
      </c>
      <c r="Z5064" s="83">
        <v>-7.6229999999999976</v>
      </c>
      <c r="AA5064" s="83">
        <v>-2.9435557008595339</v>
      </c>
    </row>
    <row r="5065" spans="1:27" x14ac:dyDescent="0.25">
      <c r="A5065" s="82" t="s">
        <v>1529</v>
      </c>
      <c r="B5065" s="82" t="s">
        <v>1529</v>
      </c>
      <c r="C5065" t="s">
        <v>3569</v>
      </c>
      <c r="D5065" s="82" t="s">
        <v>3570</v>
      </c>
      <c r="E5065" t="s">
        <v>3571</v>
      </c>
      <c r="F5065" s="82" t="s">
        <v>3504</v>
      </c>
      <c r="G5065" t="s">
        <v>2310</v>
      </c>
      <c r="H5065" s="82" t="s">
        <v>3505</v>
      </c>
      <c r="I5065" t="s">
        <v>59</v>
      </c>
      <c r="J5065" s="82" t="s">
        <v>193</v>
      </c>
      <c r="K5065" t="s">
        <v>62</v>
      </c>
      <c r="L5065" t="s">
        <v>63</v>
      </c>
      <c r="M5065" s="82" t="s">
        <v>660</v>
      </c>
      <c r="N5065" t="s">
        <v>661</v>
      </c>
      <c r="O5065" s="82" t="s">
        <v>662</v>
      </c>
      <c r="P5065" s="82" t="s">
        <v>1166</v>
      </c>
      <c r="Q5065" s="82" t="s">
        <v>1167</v>
      </c>
      <c r="R5065" t="s">
        <v>131</v>
      </c>
      <c r="S5065" s="83">
        <v>531.27</v>
      </c>
      <c r="T5065" s="83">
        <v>0</v>
      </c>
      <c r="U5065" s="83">
        <v>531.27</v>
      </c>
      <c r="V5065" s="83">
        <v>0</v>
      </c>
      <c r="W5065" s="83">
        <v>0</v>
      </c>
      <c r="X5065" s="83">
        <v>0</v>
      </c>
      <c r="Y5065">
        <v>0</v>
      </c>
      <c r="Z5065" s="83">
        <v>53.127000000000002</v>
      </c>
      <c r="AA5065" s="83">
        <v>53.127000000000002</v>
      </c>
    </row>
    <row r="5066" spans="1:27" x14ac:dyDescent="0.25">
      <c r="A5066" s="82" t="s">
        <v>1529</v>
      </c>
      <c r="B5066" s="82" t="s">
        <v>1529</v>
      </c>
      <c r="C5066" t="s">
        <v>3569</v>
      </c>
      <c r="D5066" s="82" t="s">
        <v>3570</v>
      </c>
      <c r="E5066" t="s">
        <v>3571</v>
      </c>
      <c r="F5066" s="82" t="s">
        <v>3504</v>
      </c>
      <c r="G5066" t="s">
        <v>2310</v>
      </c>
      <c r="H5066" s="82" t="s">
        <v>3505</v>
      </c>
      <c r="I5066" t="s">
        <v>59</v>
      </c>
      <c r="J5066" s="82" t="s">
        <v>193</v>
      </c>
      <c r="K5066" t="s">
        <v>62</v>
      </c>
      <c r="L5066" t="s">
        <v>63</v>
      </c>
      <c r="M5066" s="82" t="s">
        <v>660</v>
      </c>
      <c r="N5066" t="s">
        <v>1023</v>
      </c>
      <c r="O5066" s="82" t="s">
        <v>1024</v>
      </c>
      <c r="P5066" s="82" t="s">
        <v>1025</v>
      </c>
      <c r="Q5066" s="82" t="s">
        <v>1026</v>
      </c>
      <c r="R5066" t="s">
        <v>131</v>
      </c>
      <c r="S5066" s="83">
        <v>984.96</v>
      </c>
      <c r="T5066" s="83">
        <v>0</v>
      </c>
      <c r="U5066" s="83">
        <v>984.96</v>
      </c>
      <c r="V5066" s="83">
        <v>0</v>
      </c>
      <c r="W5066" s="83">
        <v>0</v>
      </c>
      <c r="X5066" s="83">
        <v>0</v>
      </c>
      <c r="Y5066">
        <v>0</v>
      </c>
      <c r="Z5066" s="83">
        <v>98.496000000000009</v>
      </c>
      <c r="AA5066" s="83">
        <v>98.496000000000009</v>
      </c>
    </row>
    <row r="5067" spans="1:27" x14ac:dyDescent="0.25">
      <c r="A5067" s="82" t="s">
        <v>1529</v>
      </c>
      <c r="B5067" s="82" t="s">
        <v>1529</v>
      </c>
      <c r="C5067" t="s">
        <v>3569</v>
      </c>
      <c r="D5067" s="82" t="s">
        <v>3570</v>
      </c>
      <c r="E5067" t="s">
        <v>3571</v>
      </c>
      <c r="F5067" s="82" t="s">
        <v>3504</v>
      </c>
      <c r="G5067" t="s">
        <v>2310</v>
      </c>
      <c r="H5067" s="82" t="s">
        <v>3505</v>
      </c>
      <c r="I5067" t="s">
        <v>59</v>
      </c>
      <c r="J5067" s="82" t="s">
        <v>193</v>
      </c>
      <c r="K5067" t="s">
        <v>62</v>
      </c>
      <c r="L5067" t="s">
        <v>63</v>
      </c>
      <c r="M5067" s="82" t="s">
        <v>660</v>
      </c>
      <c r="N5067" t="s">
        <v>1023</v>
      </c>
      <c r="O5067" s="82" t="s">
        <v>1024</v>
      </c>
      <c r="P5067" s="82" t="s">
        <v>1164</v>
      </c>
      <c r="Q5067" s="82" t="s">
        <v>1165</v>
      </c>
      <c r="R5067" t="s">
        <v>131</v>
      </c>
      <c r="S5067" s="83">
        <v>328.32</v>
      </c>
      <c r="T5067" s="83">
        <v>0</v>
      </c>
      <c r="U5067" s="83">
        <v>328.32</v>
      </c>
      <c r="V5067" s="83">
        <v>0</v>
      </c>
      <c r="W5067" s="83">
        <v>0</v>
      </c>
      <c r="X5067" s="83">
        <v>0</v>
      </c>
      <c r="Y5067">
        <v>0</v>
      </c>
      <c r="Z5067" s="83">
        <v>32.832000000000001</v>
      </c>
      <c r="AA5067" s="83">
        <v>32.832000000000001</v>
      </c>
    </row>
    <row r="5068" spans="1:27" x14ac:dyDescent="0.25">
      <c r="A5068" s="82" t="s">
        <v>1529</v>
      </c>
      <c r="B5068" s="82" t="s">
        <v>1529</v>
      </c>
      <c r="C5068" t="s">
        <v>3569</v>
      </c>
      <c r="D5068" s="82" t="s">
        <v>3570</v>
      </c>
      <c r="E5068" t="s">
        <v>3571</v>
      </c>
      <c r="F5068" s="82" t="s">
        <v>3504</v>
      </c>
      <c r="G5068" t="s">
        <v>2310</v>
      </c>
      <c r="H5068" s="82" t="s">
        <v>3505</v>
      </c>
      <c r="I5068" t="s">
        <v>59</v>
      </c>
      <c r="J5068" s="82" t="s">
        <v>193</v>
      </c>
      <c r="K5068" t="s">
        <v>62</v>
      </c>
      <c r="L5068" t="s">
        <v>63</v>
      </c>
      <c r="M5068" s="82" t="s">
        <v>660</v>
      </c>
      <c r="N5068" t="s">
        <v>1927</v>
      </c>
      <c r="O5068" s="82" t="s">
        <v>1497</v>
      </c>
      <c r="P5068" s="82" t="s">
        <v>2026</v>
      </c>
      <c r="Q5068" s="82" t="s">
        <v>2027</v>
      </c>
      <c r="R5068" t="s">
        <v>131</v>
      </c>
      <c r="S5068" s="83">
        <v>438</v>
      </c>
      <c r="T5068" s="83">
        <v>0</v>
      </c>
      <c r="U5068" s="83">
        <v>438</v>
      </c>
      <c r="V5068" s="83">
        <v>0</v>
      </c>
      <c r="W5068" s="83">
        <v>0</v>
      </c>
      <c r="X5068" s="83">
        <v>0</v>
      </c>
      <c r="Y5068">
        <v>0</v>
      </c>
      <c r="Z5068" s="83">
        <v>43.800000000000004</v>
      </c>
      <c r="AA5068" s="83">
        <v>43.800000000000004</v>
      </c>
    </row>
    <row r="5069" spans="1:27" x14ac:dyDescent="0.25">
      <c r="A5069" s="82" t="s">
        <v>1529</v>
      </c>
      <c r="B5069" s="82" t="s">
        <v>1529</v>
      </c>
      <c r="C5069" t="s">
        <v>3569</v>
      </c>
      <c r="D5069" s="82" t="s">
        <v>3570</v>
      </c>
      <c r="E5069" t="s">
        <v>3571</v>
      </c>
      <c r="F5069" s="82" t="s">
        <v>3504</v>
      </c>
      <c r="G5069" t="s">
        <v>2310</v>
      </c>
      <c r="H5069" s="82" t="s">
        <v>3505</v>
      </c>
      <c r="I5069" t="s">
        <v>44</v>
      </c>
      <c r="J5069" s="82" t="s">
        <v>45</v>
      </c>
      <c r="K5069" t="s">
        <v>46</v>
      </c>
      <c r="L5069" t="s">
        <v>47</v>
      </c>
      <c r="M5069" s="82" t="s">
        <v>506</v>
      </c>
      <c r="N5069" t="s">
        <v>507</v>
      </c>
      <c r="O5069" s="82" t="s">
        <v>508</v>
      </c>
      <c r="P5069" s="82" t="s">
        <v>758</v>
      </c>
      <c r="Q5069" s="82" t="s">
        <v>759</v>
      </c>
      <c r="R5069" t="s">
        <v>131</v>
      </c>
      <c r="S5069" s="83">
        <v>40.380000000000003</v>
      </c>
      <c r="T5069" s="83">
        <v>0</v>
      </c>
      <c r="U5069" s="83">
        <v>40.380000000000003</v>
      </c>
      <c r="V5069" s="83">
        <v>0</v>
      </c>
      <c r="W5069" s="83">
        <v>0</v>
      </c>
      <c r="X5069" s="83">
        <v>0</v>
      </c>
      <c r="Y5069">
        <v>0</v>
      </c>
      <c r="Z5069" s="83">
        <v>4.0380000000000003</v>
      </c>
      <c r="AA5069" s="83">
        <v>4.0380000000000003</v>
      </c>
    </row>
    <row r="5070" spans="1:27" x14ac:dyDescent="0.25">
      <c r="A5070" s="82" t="s">
        <v>1529</v>
      </c>
      <c r="B5070" s="82" t="s">
        <v>1529</v>
      </c>
      <c r="C5070" t="s">
        <v>3569</v>
      </c>
      <c r="D5070" s="82" t="s">
        <v>3570</v>
      </c>
      <c r="E5070" t="s">
        <v>3571</v>
      </c>
      <c r="F5070" s="82" t="s">
        <v>3504</v>
      </c>
      <c r="G5070" t="s">
        <v>2310</v>
      </c>
      <c r="H5070" s="82" t="s">
        <v>3505</v>
      </c>
      <c r="I5070" t="s">
        <v>44</v>
      </c>
      <c r="J5070" s="82" t="s">
        <v>45</v>
      </c>
      <c r="K5070" t="s">
        <v>46</v>
      </c>
      <c r="L5070" t="s">
        <v>47</v>
      </c>
      <c r="M5070" s="82" t="s">
        <v>320</v>
      </c>
      <c r="N5070" t="s">
        <v>1074</v>
      </c>
      <c r="O5070" s="82" t="s">
        <v>1208</v>
      </c>
      <c r="P5070" s="82" t="s">
        <v>2223</v>
      </c>
      <c r="Q5070" s="82" t="s">
        <v>2224</v>
      </c>
      <c r="R5070" t="s">
        <v>131</v>
      </c>
      <c r="S5070" s="83">
        <v>156.65</v>
      </c>
      <c r="T5070" s="83">
        <v>170.5</v>
      </c>
      <c r="U5070" s="83">
        <v>-13.850000000000001</v>
      </c>
      <c r="V5070" s="83">
        <v>0</v>
      </c>
      <c r="W5070" s="83">
        <v>0</v>
      </c>
      <c r="X5070" s="83">
        <v>1.3133255193472411</v>
      </c>
      <c r="Y5070">
        <v>0</v>
      </c>
      <c r="Z5070" s="83">
        <v>-1.3849999999999989</v>
      </c>
      <c r="AA5070" s="83">
        <v>-7.1674480652757389E-2</v>
      </c>
    </row>
    <row r="5071" spans="1:27" x14ac:dyDescent="0.25">
      <c r="A5071" s="82" t="s">
        <v>1529</v>
      </c>
      <c r="B5071" s="82" t="s">
        <v>1529</v>
      </c>
      <c r="C5071" t="s">
        <v>3569</v>
      </c>
      <c r="D5071" s="82" t="s">
        <v>3570</v>
      </c>
      <c r="E5071" t="s">
        <v>3571</v>
      </c>
      <c r="F5071" s="82" t="s">
        <v>3504</v>
      </c>
      <c r="G5071" t="s">
        <v>2310</v>
      </c>
      <c r="H5071" s="82" t="s">
        <v>3505</v>
      </c>
      <c r="I5071" t="s">
        <v>44</v>
      </c>
      <c r="J5071" s="82" t="s">
        <v>45</v>
      </c>
      <c r="K5071" t="s">
        <v>46</v>
      </c>
      <c r="L5071" t="s">
        <v>47</v>
      </c>
      <c r="M5071" s="82" t="s">
        <v>320</v>
      </c>
      <c r="N5071" t="s">
        <v>800</v>
      </c>
      <c r="O5071" s="82" t="s">
        <v>1538</v>
      </c>
      <c r="P5071" s="82" t="s">
        <v>978</v>
      </c>
      <c r="Q5071" s="82" t="s">
        <v>979</v>
      </c>
      <c r="R5071" t="s">
        <v>131</v>
      </c>
      <c r="S5071" s="83">
        <v>90</v>
      </c>
      <c r="T5071" s="83">
        <v>45</v>
      </c>
      <c r="U5071" s="83">
        <v>45</v>
      </c>
      <c r="V5071" s="83">
        <v>0</v>
      </c>
      <c r="W5071" s="83">
        <v>0</v>
      </c>
      <c r="X5071" s="83">
        <v>0.34662550364003425</v>
      </c>
      <c r="Y5071">
        <v>0</v>
      </c>
      <c r="Z5071" s="83">
        <v>4.5</v>
      </c>
      <c r="AA5071" s="83">
        <v>4.8466255036400341</v>
      </c>
    </row>
    <row r="5072" spans="1:27" x14ac:dyDescent="0.25">
      <c r="A5072" s="82" t="s">
        <v>1529</v>
      </c>
      <c r="B5072" s="82" t="s">
        <v>1529</v>
      </c>
      <c r="C5072" t="s">
        <v>3569</v>
      </c>
      <c r="D5072" s="82" t="s">
        <v>3570</v>
      </c>
      <c r="E5072" t="s">
        <v>3571</v>
      </c>
      <c r="F5072" s="82" t="s">
        <v>3504</v>
      </c>
      <c r="G5072" t="s">
        <v>2310</v>
      </c>
      <c r="H5072" s="82" t="s">
        <v>3505</v>
      </c>
      <c r="I5072" t="s">
        <v>44</v>
      </c>
      <c r="J5072" s="82" t="s">
        <v>45</v>
      </c>
      <c r="K5072" t="s">
        <v>46</v>
      </c>
      <c r="L5072" t="s">
        <v>47</v>
      </c>
      <c r="M5072" s="82" t="s">
        <v>320</v>
      </c>
      <c r="N5072" t="s">
        <v>800</v>
      </c>
      <c r="O5072" s="82" t="s">
        <v>801</v>
      </c>
      <c r="P5072" s="82" t="s">
        <v>1082</v>
      </c>
      <c r="Q5072" s="82" t="s">
        <v>1083</v>
      </c>
      <c r="R5072" t="s">
        <v>131</v>
      </c>
      <c r="S5072" s="83">
        <v>30</v>
      </c>
      <c r="T5072" s="83">
        <v>75</v>
      </c>
      <c r="U5072" s="83">
        <v>-45</v>
      </c>
      <c r="V5072" s="83">
        <v>0</v>
      </c>
      <c r="W5072" s="83">
        <v>0</v>
      </c>
      <c r="X5072" s="83">
        <v>0.57770917273339051</v>
      </c>
      <c r="Y5072">
        <v>0</v>
      </c>
      <c r="Z5072" s="83">
        <v>-4.5</v>
      </c>
      <c r="AA5072" s="83">
        <v>-3.9222908272666093</v>
      </c>
    </row>
    <row r="5073" spans="1:27" x14ac:dyDescent="0.25">
      <c r="A5073" s="82" t="s">
        <v>1529</v>
      </c>
      <c r="B5073" s="82" t="s">
        <v>1529</v>
      </c>
      <c r="C5073" t="s">
        <v>3569</v>
      </c>
      <c r="D5073" s="82" t="s">
        <v>3570</v>
      </c>
      <c r="E5073" t="s">
        <v>3571</v>
      </c>
      <c r="F5073" s="82" t="s">
        <v>3504</v>
      </c>
      <c r="G5073" t="s">
        <v>2310</v>
      </c>
      <c r="H5073" s="82" t="s">
        <v>3505</v>
      </c>
      <c r="I5073" t="s">
        <v>44</v>
      </c>
      <c r="J5073" s="82" t="s">
        <v>45</v>
      </c>
      <c r="K5073" t="s">
        <v>46</v>
      </c>
      <c r="L5073" t="s">
        <v>47</v>
      </c>
      <c r="M5073" s="82" t="s">
        <v>320</v>
      </c>
      <c r="N5073" t="s">
        <v>800</v>
      </c>
      <c r="O5073" s="82" t="s">
        <v>801</v>
      </c>
      <c r="P5073" s="82" t="s">
        <v>1211</v>
      </c>
      <c r="Q5073" s="82" t="s">
        <v>1085</v>
      </c>
      <c r="R5073" t="s">
        <v>131</v>
      </c>
      <c r="S5073" s="83">
        <v>15</v>
      </c>
      <c r="T5073" s="83">
        <v>0</v>
      </c>
      <c r="U5073" s="83">
        <v>15</v>
      </c>
      <c r="V5073" s="83">
        <v>0</v>
      </c>
      <c r="W5073" s="83">
        <v>0</v>
      </c>
      <c r="X5073" s="83">
        <v>0</v>
      </c>
      <c r="Y5073">
        <v>0</v>
      </c>
      <c r="Z5073" s="83">
        <v>1.5</v>
      </c>
      <c r="AA5073" s="83">
        <v>1.5</v>
      </c>
    </row>
    <row r="5074" spans="1:27" x14ac:dyDescent="0.25">
      <c r="A5074" s="82" t="s">
        <v>1529</v>
      </c>
      <c r="B5074" s="82" t="s">
        <v>1529</v>
      </c>
      <c r="C5074" t="s">
        <v>3569</v>
      </c>
      <c r="D5074" s="82" t="s">
        <v>3570</v>
      </c>
      <c r="E5074" t="s">
        <v>3571</v>
      </c>
      <c r="F5074" s="82" t="s">
        <v>3504</v>
      </c>
      <c r="G5074" t="s">
        <v>2310</v>
      </c>
      <c r="H5074" s="82" t="s">
        <v>3505</v>
      </c>
      <c r="I5074" t="s">
        <v>44</v>
      </c>
      <c r="J5074" s="82" t="s">
        <v>45</v>
      </c>
      <c r="K5074" t="s">
        <v>46</v>
      </c>
      <c r="L5074" t="s">
        <v>47</v>
      </c>
      <c r="M5074" s="82" t="s">
        <v>320</v>
      </c>
      <c r="N5074" t="s">
        <v>800</v>
      </c>
      <c r="O5074" s="82" t="s">
        <v>801</v>
      </c>
      <c r="P5074" s="82" t="s">
        <v>1212</v>
      </c>
      <c r="Q5074" s="82" t="s">
        <v>1081</v>
      </c>
      <c r="R5074" t="s">
        <v>131</v>
      </c>
      <c r="S5074" s="83">
        <v>0</v>
      </c>
      <c r="T5074" s="83">
        <v>45</v>
      </c>
      <c r="U5074" s="83">
        <v>-45</v>
      </c>
      <c r="V5074" s="83">
        <v>0</v>
      </c>
      <c r="W5074" s="83">
        <v>0</v>
      </c>
      <c r="X5074" s="83">
        <v>0.34662550364003425</v>
      </c>
      <c r="Y5074">
        <v>0</v>
      </c>
      <c r="Z5074" s="83">
        <v>-4.5</v>
      </c>
      <c r="AA5074" s="83">
        <v>-4.1533744963599659</v>
      </c>
    </row>
    <row r="5075" spans="1:27" x14ac:dyDescent="0.25">
      <c r="A5075" s="82" t="s">
        <v>1529</v>
      </c>
      <c r="B5075" s="82" t="s">
        <v>1529</v>
      </c>
      <c r="C5075" t="s">
        <v>3569</v>
      </c>
      <c r="D5075" s="82" t="s">
        <v>3570</v>
      </c>
      <c r="E5075" t="s">
        <v>3571</v>
      </c>
      <c r="F5075" s="82" t="s">
        <v>3504</v>
      </c>
      <c r="G5075" t="s">
        <v>2310</v>
      </c>
      <c r="H5075" s="82" t="s">
        <v>3505</v>
      </c>
      <c r="I5075" t="s">
        <v>44</v>
      </c>
      <c r="J5075" s="82" t="s">
        <v>45</v>
      </c>
      <c r="K5075" t="s">
        <v>46</v>
      </c>
      <c r="L5075" t="s">
        <v>47</v>
      </c>
      <c r="M5075" s="82" t="s">
        <v>320</v>
      </c>
      <c r="N5075" t="s">
        <v>800</v>
      </c>
      <c r="O5075" s="82" t="s">
        <v>801</v>
      </c>
      <c r="P5075" s="82" t="s">
        <v>2102</v>
      </c>
      <c r="Q5075" s="82" t="s">
        <v>2103</v>
      </c>
      <c r="R5075" t="s">
        <v>131</v>
      </c>
      <c r="S5075" s="83">
        <v>15</v>
      </c>
      <c r="T5075" s="83">
        <v>0</v>
      </c>
      <c r="U5075" s="83">
        <v>15</v>
      </c>
      <c r="V5075" s="83">
        <v>0</v>
      </c>
      <c r="W5075" s="83">
        <v>0</v>
      </c>
      <c r="X5075" s="83">
        <v>0</v>
      </c>
      <c r="Y5075">
        <v>0</v>
      </c>
      <c r="Z5075" s="83">
        <v>1.5</v>
      </c>
      <c r="AA5075" s="83">
        <v>1.5</v>
      </c>
    </row>
    <row r="5076" spans="1:27" x14ac:dyDescent="0.25">
      <c r="A5076" s="82" t="s">
        <v>1529</v>
      </c>
      <c r="B5076" s="82" t="s">
        <v>1529</v>
      </c>
      <c r="C5076" t="s">
        <v>3569</v>
      </c>
      <c r="D5076" s="82" t="s">
        <v>3570</v>
      </c>
      <c r="E5076" t="s">
        <v>3571</v>
      </c>
      <c r="F5076" s="82" t="s">
        <v>3504</v>
      </c>
      <c r="G5076" t="s">
        <v>2310</v>
      </c>
      <c r="H5076" s="82" t="s">
        <v>3505</v>
      </c>
      <c r="I5076" t="s">
        <v>44</v>
      </c>
      <c r="J5076" s="82" t="s">
        <v>45</v>
      </c>
      <c r="K5076" t="s">
        <v>46</v>
      </c>
      <c r="L5076" t="s">
        <v>47</v>
      </c>
      <c r="M5076" s="82" t="s">
        <v>320</v>
      </c>
      <c r="N5076" t="s">
        <v>800</v>
      </c>
      <c r="O5076" s="82" t="s">
        <v>801</v>
      </c>
      <c r="P5076" s="82" t="s">
        <v>2104</v>
      </c>
      <c r="Q5076" s="82" t="s">
        <v>2105</v>
      </c>
      <c r="R5076" t="s">
        <v>131</v>
      </c>
      <c r="S5076" s="83">
        <v>15</v>
      </c>
      <c r="T5076" s="83">
        <v>0</v>
      </c>
      <c r="U5076" s="83">
        <v>15</v>
      </c>
      <c r="V5076" s="83">
        <v>0</v>
      </c>
      <c r="W5076" s="83">
        <v>0</v>
      </c>
      <c r="X5076" s="83">
        <v>0</v>
      </c>
      <c r="Y5076">
        <v>0</v>
      </c>
      <c r="Z5076" s="83">
        <v>1.5</v>
      </c>
      <c r="AA5076" s="83">
        <v>1.5</v>
      </c>
    </row>
    <row r="5077" spans="1:27" x14ac:dyDescent="0.25">
      <c r="A5077" s="82" t="s">
        <v>1529</v>
      </c>
      <c r="B5077" s="82" t="s">
        <v>1529</v>
      </c>
      <c r="C5077" t="s">
        <v>3569</v>
      </c>
      <c r="D5077" s="82" t="s">
        <v>3570</v>
      </c>
      <c r="E5077" t="s">
        <v>3571</v>
      </c>
      <c r="F5077" s="82" t="s">
        <v>3504</v>
      </c>
      <c r="G5077" t="s">
        <v>2310</v>
      </c>
      <c r="H5077" s="82" t="s">
        <v>3505</v>
      </c>
      <c r="I5077" t="s">
        <v>44</v>
      </c>
      <c r="J5077" s="82" t="s">
        <v>45</v>
      </c>
      <c r="K5077" t="s">
        <v>102</v>
      </c>
      <c r="L5077" t="s">
        <v>103</v>
      </c>
      <c r="M5077" s="82" t="s">
        <v>516</v>
      </c>
      <c r="N5077" t="s">
        <v>951</v>
      </c>
      <c r="O5077" s="82" t="s">
        <v>952</v>
      </c>
      <c r="P5077" s="82" t="s">
        <v>953</v>
      </c>
      <c r="Q5077" s="82" t="s">
        <v>954</v>
      </c>
      <c r="R5077" t="s">
        <v>131</v>
      </c>
      <c r="S5077" s="83">
        <v>128.13</v>
      </c>
      <c r="T5077" s="83">
        <v>0</v>
      </c>
      <c r="U5077" s="83">
        <v>128.13</v>
      </c>
      <c r="V5077" s="83">
        <v>0</v>
      </c>
      <c r="W5077" s="83">
        <v>0</v>
      </c>
      <c r="X5077" s="83">
        <v>0</v>
      </c>
      <c r="Y5077">
        <v>0</v>
      </c>
      <c r="Z5077" s="83">
        <v>12.813000000000001</v>
      </c>
      <c r="AA5077" s="83">
        <v>12.813000000000001</v>
      </c>
    </row>
    <row r="5078" spans="1:27" x14ac:dyDescent="0.25">
      <c r="A5078" s="82" t="s">
        <v>1529</v>
      </c>
      <c r="B5078" s="82" t="s">
        <v>1529</v>
      </c>
      <c r="C5078" t="s">
        <v>3569</v>
      </c>
      <c r="D5078" s="82" t="s">
        <v>3570</v>
      </c>
      <c r="E5078" t="s">
        <v>3571</v>
      </c>
      <c r="F5078" s="82" t="s">
        <v>3504</v>
      </c>
      <c r="G5078" t="s">
        <v>2310</v>
      </c>
      <c r="H5078" s="82" t="s">
        <v>3505</v>
      </c>
      <c r="I5078" t="s">
        <v>44</v>
      </c>
      <c r="J5078" s="82" t="s">
        <v>45</v>
      </c>
      <c r="K5078" t="s">
        <v>66</v>
      </c>
      <c r="L5078" t="s">
        <v>67</v>
      </c>
      <c r="M5078" s="82" t="s">
        <v>782</v>
      </c>
      <c r="N5078" t="s">
        <v>958</v>
      </c>
      <c r="O5078" s="82" t="s">
        <v>959</v>
      </c>
      <c r="P5078" s="82" t="s">
        <v>960</v>
      </c>
      <c r="Q5078" s="82" t="s">
        <v>961</v>
      </c>
      <c r="R5078" t="s">
        <v>131</v>
      </c>
      <c r="S5078" s="83">
        <v>22.08</v>
      </c>
      <c r="T5078" s="83">
        <v>0</v>
      </c>
      <c r="U5078" s="83">
        <v>22.08</v>
      </c>
      <c r="V5078" s="83">
        <v>0</v>
      </c>
      <c r="W5078" s="83">
        <v>0</v>
      </c>
      <c r="X5078" s="83">
        <v>0</v>
      </c>
      <c r="Y5078">
        <v>0</v>
      </c>
      <c r="Z5078" s="83">
        <v>2.2079999999999997</v>
      </c>
      <c r="AA5078" s="83">
        <v>2.2079999999999997</v>
      </c>
    </row>
    <row r="5079" spans="1:27" x14ac:dyDescent="0.25">
      <c r="A5079" s="82" t="s">
        <v>1529</v>
      </c>
      <c r="B5079" s="82" t="s">
        <v>1529</v>
      </c>
      <c r="C5079" t="s">
        <v>3572</v>
      </c>
      <c r="D5079" s="82" t="s">
        <v>3573</v>
      </c>
      <c r="E5079" t="s">
        <v>3563</v>
      </c>
      <c r="F5079" s="82" t="s">
        <v>2926</v>
      </c>
      <c r="G5079" t="s">
        <v>2310</v>
      </c>
      <c r="H5079" s="82" t="s">
        <v>2927</v>
      </c>
      <c r="I5079" t="s">
        <v>59</v>
      </c>
      <c r="J5079" s="82" t="s">
        <v>193</v>
      </c>
      <c r="K5079" t="s">
        <v>60</v>
      </c>
      <c r="L5079" t="s">
        <v>61</v>
      </c>
      <c r="M5079" s="82" t="s">
        <v>194</v>
      </c>
      <c r="N5079" t="s">
        <v>750</v>
      </c>
      <c r="O5079" s="82" t="s">
        <v>751</v>
      </c>
      <c r="P5079" s="82" t="s">
        <v>1152</v>
      </c>
      <c r="Q5079" s="82" t="s">
        <v>1153</v>
      </c>
      <c r="R5079" t="s">
        <v>131</v>
      </c>
      <c r="S5079" s="83">
        <v>14.32</v>
      </c>
      <c r="T5079" s="83">
        <v>0</v>
      </c>
      <c r="U5079" s="83">
        <v>14.32</v>
      </c>
      <c r="V5079" s="83">
        <v>0</v>
      </c>
      <c r="W5079" s="83">
        <v>0</v>
      </c>
      <c r="X5079" s="83">
        <v>0</v>
      </c>
      <c r="Y5079">
        <v>0</v>
      </c>
      <c r="Z5079" s="83">
        <v>1.4320000000000002</v>
      </c>
      <c r="AA5079" s="83">
        <v>1.4320000000000002</v>
      </c>
    </row>
    <row r="5080" spans="1:27" x14ac:dyDescent="0.25">
      <c r="A5080" s="82" t="s">
        <v>1529</v>
      </c>
      <c r="B5080" s="82" t="s">
        <v>1529</v>
      </c>
      <c r="C5080" t="s">
        <v>3572</v>
      </c>
      <c r="D5080" s="82" t="s">
        <v>3573</v>
      </c>
      <c r="E5080" t="s">
        <v>3563</v>
      </c>
      <c r="F5080" s="82" t="s">
        <v>2926</v>
      </c>
      <c r="G5080" t="s">
        <v>2310</v>
      </c>
      <c r="H5080" s="82" t="s">
        <v>2927</v>
      </c>
      <c r="I5080" t="s">
        <v>59</v>
      </c>
      <c r="J5080" s="82" t="s">
        <v>193</v>
      </c>
      <c r="K5080" t="s">
        <v>60</v>
      </c>
      <c r="L5080" t="s">
        <v>61</v>
      </c>
      <c r="M5080" s="82" t="s">
        <v>194</v>
      </c>
      <c r="N5080" t="s">
        <v>750</v>
      </c>
      <c r="O5080" s="82" t="s">
        <v>751</v>
      </c>
      <c r="P5080" s="82" t="s">
        <v>885</v>
      </c>
      <c r="Q5080" s="82" t="s">
        <v>886</v>
      </c>
      <c r="R5080" t="s">
        <v>131</v>
      </c>
      <c r="S5080" s="83">
        <v>54.61</v>
      </c>
      <c r="T5080" s="83">
        <v>0</v>
      </c>
      <c r="U5080" s="83">
        <v>54.61</v>
      </c>
      <c r="V5080" s="83">
        <v>0</v>
      </c>
      <c r="W5080" s="83">
        <v>0</v>
      </c>
      <c r="X5080" s="83">
        <v>0</v>
      </c>
      <c r="Y5080">
        <v>0</v>
      </c>
      <c r="Z5080" s="83">
        <v>5.4610000000000003</v>
      </c>
      <c r="AA5080" s="83">
        <v>5.4610000000000003</v>
      </c>
    </row>
    <row r="5081" spans="1:27" x14ac:dyDescent="0.25">
      <c r="A5081" s="82" t="s">
        <v>1529</v>
      </c>
      <c r="B5081" s="82" t="s">
        <v>1529</v>
      </c>
      <c r="C5081" t="s">
        <v>3572</v>
      </c>
      <c r="D5081" s="82" t="s">
        <v>3573</v>
      </c>
      <c r="E5081" t="s">
        <v>3563</v>
      </c>
      <c r="F5081" s="82" t="s">
        <v>2926</v>
      </c>
      <c r="G5081" t="s">
        <v>2310</v>
      </c>
      <c r="H5081" s="82" t="s">
        <v>2927</v>
      </c>
      <c r="I5081" t="s">
        <v>59</v>
      </c>
      <c r="J5081" s="82" t="s">
        <v>193</v>
      </c>
      <c r="K5081" t="s">
        <v>60</v>
      </c>
      <c r="L5081" t="s">
        <v>61</v>
      </c>
      <c r="M5081" s="82" t="s">
        <v>194</v>
      </c>
      <c r="N5081" t="s">
        <v>347</v>
      </c>
      <c r="O5081" s="82" t="s">
        <v>348</v>
      </c>
      <c r="P5081" s="82" t="s">
        <v>349</v>
      </c>
      <c r="Q5081" s="82" t="s">
        <v>350</v>
      </c>
      <c r="R5081" t="s">
        <v>131</v>
      </c>
      <c r="S5081" s="83">
        <v>18.010000000000002</v>
      </c>
      <c r="T5081" s="83">
        <v>0</v>
      </c>
      <c r="U5081" s="83">
        <v>18.010000000000002</v>
      </c>
      <c r="V5081" s="83">
        <v>0</v>
      </c>
      <c r="W5081" s="83">
        <v>0</v>
      </c>
      <c r="X5081" s="83">
        <v>0</v>
      </c>
      <c r="Y5081">
        <v>0</v>
      </c>
      <c r="Z5081" s="83">
        <v>1.8010000000000002</v>
      </c>
      <c r="AA5081" s="83">
        <v>1.8010000000000002</v>
      </c>
    </row>
    <row r="5082" spans="1:27" x14ac:dyDescent="0.25">
      <c r="A5082" s="82" t="s">
        <v>1529</v>
      </c>
      <c r="B5082" s="82" t="s">
        <v>1529</v>
      </c>
      <c r="C5082" t="s">
        <v>3572</v>
      </c>
      <c r="D5082" s="82" t="s">
        <v>3573</v>
      </c>
      <c r="E5082" t="s">
        <v>3563</v>
      </c>
      <c r="F5082" s="82" t="s">
        <v>2926</v>
      </c>
      <c r="G5082" t="s">
        <v>2310</v>
      </c>
      <c r="H5082" s="82" t="s">
        <v>2927</v>
      </c>
      <c r="I5082" t="s">
        <v>59</v>
      </c>
      <c r="J5082" s="82" t="s">
        <v>193</v>
      </c>
      <c r="K5082" t="s">
        <v>60</v>
      </c>
      <c r="L5082" t="s">
        <v>61</v>
      </c>
      <c r="M5082" s="82" t="s">
        <v>194</v>
      </c>
      <c r="N5082" t="s">
        <v>311</v>
      </c>
      <c r="O5082" s="82" t="s">
        <v>894</v>
      </c>
      <c r="P5082" s="82" t="s">
        <v>895</v>
      </c>
      <c r="Q5082" s="82" t="s">
        <v>896</v>
      </c>
      <c r="R5082" t="s">
        <v>131</v>
      </c>
      <c r="S5082" s="83">
        <v>100.80000000000001</v>
      </c>
      <c r="T5082" s="83">
        <v>33.94</v>
      </c>
      <c r="U5082" s="83">
        <v>66.860000000000014</v>
      </c>
      <c r="V5082" s="83">
        <v>0</v>
      </c>
      <c r="W5082" s="83">
        <v>0</v>
      </c>
      <c r="X5082" s="83">
        <v>0.26143265763428364</v>
      </c>
      <c r="Y5082">
        <v>0</v>
      </c>
      <c r="Z5082" s="83">
        <v>6.6860000000000017</v>
      </c>
      <c r="AA5082" s="83">
        <v>6.9474326576342857</v>
      </c>
    </row>
    <row r="5083" spans="1:27" x14ac:dyDescent="0.25">
      <c r="A5083" s="82" t="s">
        <v>1529</v>
      </c>
      <c r="B5083" s="82" t="s">
        <v>1529</v>
      </c>
      <c r="C5083" t="s">
        <v>3572</v>
      </c>
      <c r="D5083" s="82" t="s">
        <v>3573</v>
      </c>
      <c r="E5083" t="s">
        <v>3563</v>
      </c>
      <c r="F5083" s="82" t="s">
        <v>2926</v>
      </c>
      <c r="G5083" t="s">
        <v>2310</v>
      </c>
      <c r="H5083" s="82" t="s">
        <v>2927</v>
      </c>
      <c r="I5083" t="s">
        <v>59</v>
      </c>
      <c r="J5083" s="82" t="s">
        <v>193</v>
      </c>
      <c r="K5083" t="s">
        <v>62</v>
      </c>
      <c r="L5083" t="s">
        <v>63</v>
      </c>
      <c r="M5083" s="82" t="s">
        <v>351</v>
      </c>
      <c r="N5083" t="s">
        <v>352</v>
      </c>
      <c r="O5083" s="82" t="s">
        <v>353</v>
      </c>
      <c r="P5083" s="82" t="s">
        <v>354</v>
      </c>
      <c r="Q5083" s="82" t="s">
        <v>355</v>
      </c>
      <c r="R5083" t="s">
        <v>131</v>
      </c>
      <c r="S5083" s="83">
        <v>546.48</v>
      </c>
      <c r="T5083" s="83">
        <v>93.06</v>
      </c>
      <c r="U5083" s="83">
        <v>453.42</v>
      </c>
      <c r="V5083" s="83">
        <v>0</v>
      </c>
      <c r="W5083" s="83">
        <v>0</v>
      </c>
      <c r="X5083" s="83">
        <v>0.71682154152759092</v>
      </c>
      <c r="Y5083">
        <v>0</v>
      </c>
      <c r="Z5083" s="83">
        <v>45.341999999999999</v>
      </c>
      <c r="AA5083" s="83">
        <v>46.058821541527593</v>
      </c>
    </row>
    <row r="5084" spans="1:27" x14ac:dyDescent="0.25">
      <c r="A5084" s="82" t="s">
        <v>1529</v>
      </c>
      <c r="B5084" s="82" t="s">
        <v>1529</v>
      </c>
      <c r="C5084" t="s">
        <v>3572</v>
      </c>
      <c r="D5084" s="82" t="s">
        <v>3573</v>
      </c>
      <c r="E5084" t="s">
        <v>3563</v>
      </c>
      <c r="F5084" s="82" t="s">
        <v>2926</v>
      </c>
      <c r="G5084" t="s">
        <v>2310</v>
      </c>
      <c r="H5084" s="82" t="s">
        <v>2927</v>
      </c>
      <c r="I5084" t="s">
        <v>59</v>
      </c>
      <c r="J5084" s="82" t="s">
        <v>193</v>
      </c>
      <c r="K5084" t="s">
        <v>62</v>
      </c>
      <c r="L5084" t="s">
        <v>63</v>
      </c>
      <c r="M5084" s="82" t="s">
        <v>660</v>
      </c>
      <c r="N5084" t="s">
        <v>661</v>
      </c>
      <c r="O5084" s="82" t="s">
        <v>662</v>
      </c>
      <c r="P5084" s="82" t="s">
        <v>663</v>
      </c>
      <c r="Q5084" s="82" t="s">
        <v>664</v>
      </c>
      <c r="R5084" t="s">
        <v>131</v>
      </c>
      <c r="S5084" s="83">
        <v>865.46</v>
      </c>
      <c r="T5084" s="83">
        <v>279.88</v>
      </c>
      <c r="U5084" s="83">
        <v>585.58000000000004</v>
      </c>
      <c r="V5084" s="83">
        <v>0</v>
      </c>
      <c r="W5084" s="83">
        <v>0</v>
      </c>
      <c r="X5084" s="83">
        <v>2.155856576861618</v>
      </c>
      <c r="Y5084">
        <v>0</v>
      </c>
      <c r="Z5084" s="83">
        <v>58.557999999999993</v>
      </c>
      <c r="AA5084" s="83">
        <v>60.713856576861616</v>
      </c>
    </row>
    <row r="5085" spans="1:27" x14ac:dyDescent="0.25">
      <c r="A5085" s="82" t="s">
        <v>1529</v>
      </c>
      <c r="B5085" s="82" t="s">
        <v>1529</v>
      </c>
      <c r="C5085" t="s">
        <v>3572</v>
      </c>
      <c r="D5085" s="82" t="s">
        <v>3573</v>
      </c>
      <c r="E5085" t="s">
        <v>3563</v>
      </c>
      <c r="F5085" s="82" t="s">
        <v>2926</v>
      </c>
      <c r="G5085" t="s">
        <v>2310</v>
      </c>
      <c r="H5085" s="82" t="s">
        <v>2927</v>
      </c>
      <c r="I5085" t="s">
        <v>59</v>
      </c>
      <c r="J5085" s="82" t="s">
        <v>193</v>
      </c>
      <c r="K5085" t="s">
        <v>62</v>
      </c>
      <c r="L5085" t="s">
        <v>63</v>
      </c>
      <c r="M5085" s="82" t="s">
        <v>660</v>
      </c>
      <c r="N5085" t="s">
        <v>661</v>
      </c>
      <c r="O5085" s="82" t="s">
        <v>662</v>
      </c>
      <c r="P5085" s="82" t="s">
        <v>1166</v>
      </c>
      <c r="Q5085" s="82" t="s">
        <v>1167</v>
      </c>
      <c r="R5085" t="s">
        <v>131</v>
      </c>
      <c r="S5085" s="83">
        <v>103.5</v>
      </c>
      <c r="T5085" s="83">
        <v>0</v>
      </c>
      <c r="U5085" s="83">
        <v>103.5</v>
      </c>
      <c r="V5085" s="83">
        <v>0</v>
      </c>
      <c r="W5085" s="83">
        <v>0</v>
      </c>
      <c r="X5085" s="83">
        <v>0</v>
      </c>
      <c r="Y5085">
        <v>0</v>
      </c>
      <c r="Z5085" s="83">
        <v>10.350000000000001</v>
      </c>
      <c r="AA5085" s="83">
        <v>10.350000000000001</v>
      </c>
    </row>
    <row r="5086" spans="1:27" x14ac:dyDescent="0.25">
      <c r="A5086" s="82" t="s">
        <v>1529</v>
      </c>
      <c r="B5086" s="82" t="s">
        <v>1529</v>
      </c>
      <c r="C5086" t="s">
        <v>3572</v>
      </c>
      <c r="D5086" s="82" t="s">
        <v>3573</v>
      </c>
      <c r="E5086" t="s">
        <v>3563</v>
      </c>
      <c r="F5086" s="82" t="s">
        <v>2926</v>
      </c>
      <c r="G5086" t="s">
        <v>2310</v>
      </c>
      <c r="H5086" s="82" t="s">
        <v>2927</v>
      </c>
      <c r="I5086" t="s">
        <v>59</v>
      </c>
      <c r="J5086" s="82" t="s">
        <v>193</v>
      </c>
      <c r="K5086" t="s">
        <v>62</v>
      </c>
      <c r="L5086" t="s">
        <v>63</v>
      </c>
      <c r="M5086" s="82" t="s">
        <v>660</v>
      </c>
      <c r="N5086" t="s">
        <v>966</v>
      </c>
      <c r="O5086" s="82" t="s">
        <v>967</v>
      </c>
      <c r="P5086" s="82" t="s">
        <v>1035</v>
      </c>
      <c r="Q5086" s="82" t="s">
        <v>1036</v>
      </c>
      <c r="R5086" t="s">
        <v>131</v>
      </c>
      <c r="S5086" s="83">
        <v>388.8</v>
      </c>
      <c r="T5086" s="83">
        <v>0</v>
      </c>
      <c r="U5086" s="83">
        <v>388.8</v>
      </c>
      <c r="V5086" s="83">
        <v>0</v>
      </c>
      <c r="W5086" s="83">
        <v>0</v>
      </c>
      <c r="X5086" s="83">
        <v>0</v>
      </c>
      <c r="Y5086">
        <v>0</v>
      </c>
      <c r="Z5086" s="83">
        <v>38.880000000000003</v>
      </c>
      <c r="AA5086" s="83">
        <v>38.880000000000003</v>
      </c>
    </row>
    <row r="5087" spans="1:27" x14ac:dyDescent="0.25">
      <c r="A5087" s="82" t="s">
        <v>1529</v>
      </c>
      <c r="B5087" s="82" t="s">
        <v>1529</v>
      </c>
      <c r="C5087" t="s">
        <v>3572</v>
      </c>
      <c r="D5087" s="82" t="s">
        <v>3573</v>
      </c>
      <c r="E5087" t="s">
        <v>3563</v>
      </c>
      <c r="F5087" s="82" t="s">
        <v>2926</v>
      </c>
      <c r="G5087" t="s">
        <v>2310</v>
      </c>
      <c r="H5087" s="82" t="s">
        <v>2927</v>
      </c>
      <c r="I5087" t="s">
        <v>59</v>
      </c>
      <c r="J5087" s="82" t="s">
        <v>193</v>
      </c>
      <c r="K5087" t="s">
        <v>62</v>
      </c>
      <c r="L5087" t="s">
        <v>63</v>
      </c>
      <c r="M5087" s="82" t="s">
        <v>660</v>
      </c>
      <c r="N5087" t="s">
        <v>966</v>
      </c>
      <c r="O5087" s="82" t="s">
        <v>967</v>
      </c>
      <c r="P5087" s="82" t="s">
        <v>968</v>
      </c>
      <c r="Q5087" s="82" t="s">
        <v>969</v>
      </c>
      <c r="R5087" t="s">
        <v>131</v>
      </c>
      <c r="S5087" s="83">
        <v>194.4</v>
      </c>
      <c r="T5087" s="83">
        <v>0</v>
      </c>
      <c r="U5087" s="83">
        <v>194.4</v>
      </c>
      <c r="V5087" s="83">
        <v>0</v>
      </c>
      <c r="W5087" s="83">
        <v>0</v>
      </c>
      <c r="X5087" s="83">
        <v>0</v>
      </c>
      <c r="Y5087">
        <v>0</v>
      </c>
      <c r="Z5087" s="83">
        <v>19.440000000000001</v>
      </c>
      <c r="AA5087" s="83">
        <v>19.440000000000001</v>
      </c>
    </row>
    <row r="5088" spans="1:27" x14ac:dyDescent="0.25">
      <c r="A5088" s="82" t="s">
        <v>1529</v>
      </c>
      <c r="B5088" s="82" t="s">
        <v>1529</v>
      </c>
      <c r="C5088" t="s">
        <v>3572</v>
      </c>
      <c r="D5088" s="82" t="s">
        <v>3573</v>
      </c>
      <c r="E5088" t="s">
        <v>3563</v>
      </c>
      <c r="F5088" s="82" t="s">
        <v>2926</v>
      </c>
      <c r="G5088" t="s">
        <v>2310</v>
      </c>
      <c r="H5088" s="82" t="s">
        <v>2927</v>
      </c>
      <c r="I5088" t="s">
        <v>59</v>
      </c>
      <c r="J5088" s="82" t="s">
        <v>193</v>
      </c>
      <c r="K5088" t="s">
        <v>64</v>
      </c>
      <c r="L5088" t="s">
        <v>65</v>
      </c>
      <c r="M5088" s="82" t="s">
        <v>499</v>
      </c>
      <c r="N5088" t="s">
        <v>500</v>
      </c>
      <c r="O5088" s="82" t="s">
        <v>501</v>
      </c>
      <c r="P5088" s="82" t="s">
        <v>672</v>
      </c>
      <c r="Q5088" s="82" t="s">
        <v>673</v>
      </c>
      <c r="R5088" t="s">
        <v>131</v>
      </c>
      <c r="S5088" s="83">
        <v>6.91</v>
      </c>
      <c r="T5088" s="83">
        <v>0</v>
      </c>
      <c r="U5088" s="83">
        <v>6.91</v>
      </c>
      <c r="V5088" s="83">
        <v>0</v>
      </c>
      <c r="W5088" s="83">
        <v>0</v>
      </c>
      <c r="X5088" s="83">
        <v>0</v>
      </c>
      <c r="Y5088">
        <v>0</v>
      </c>
      <c r="Z5088" s="83">
        <v>0.69100000000000006</v>
      </c>
      <c r="AA5088" s="83">
        <v>0.69100000000000006</v>
      </c>
    </row>
    <row r="5089" spans="1:27" x14ac:dyDescent="0.25">
      <c r="A5089" s="82" t="s">
        <v>1529</v>
      </c>
      <c r="B5089" s="82" t="s">
        <v>1529</v>
      </c>
      <c r="C5089" t="s">
        <v>3572</v>
      </c>
      <c r="D5089" s="82" t="s">
        <v>3573</v>
      </c>
      <c r="E5089" t="s">
        <v>3563</v>
      </c>
      <c r="F5089" s="82" t="s">
        <v>2926</v>
      </c>
      <c r="G5089" t="s">
        <v>2310</v>
      </c>
      <c r="H5089" s="82" t="s">
        <v>2927</v>
      </c>
      <c r="I5089" t="s">
        <v>59</v>
      </c>
      <c r="J5089" s="82" t="s">
        <v>193</v>
      </c>
      <c r="K5089" t="s">
        <v>64</v>
      </c>
      <c r="L5089" t="s">
        <v>65</v>
      </c>
      <c r="M5089" s="82" t="s">
        <v>499</v>
      </c>
      <c r="N5089" t="s">
        <v>1200</v>
      </c>
      <c r="O5089" s="82" t="s">
        <v>1201</v>
      </c>
      <c r="P5089" s="82" t="s">
        <v>1202</v>
      </c>
      <c r="Q5089" s="82" t="s">
        <v>1203</v>
      </c>
      <c r="R5089" t="s">
        <v>131</v>
      </c>
      <c r="S5089" s="83">
        <v>104.1</v>
      </c>
      <c r="T5089" s="83">
        <v>0</v>
      </c>
      <c r="U5089" s="83">
        <v>104.1</v>
      </c>
      <c r="V5089" s="83">
        <v>0</v>
      </c>
      <c r="W5089" s="83">
        <v>0</v>
      </c>
      <c r="X5089" s="83">
        <v>0</v>
      </c>
      <c r="Y5089">
        <v>0</v>
      </c>
      <c r="Z5089" s="83">
        <v>10.41</v>
      </c>
      <c r="AA5089" s="83">
        <v>10.41</v>
      </c>
    </row>
    <row r="5090" spans="1:27" x14ac:dyDescent="0.25">
      <c r="A5090" s="82" t="s">
        <v>1529</v>
      </c>
      <c r="B5090" s="82" t="s">
        <v>1529</v>
      </c>
      <c r="C5090" t="s">
        <v>3572</v>
      </c>
      <c r="D5090" s="82" t="s">
        <v>3573</v>
      </c>
      <c r="E5090" t="s">
        <v>3563</v>
      </c>
      <c r="F5090" s="82" t="s">
        <v>2926</v>
      </c>
      <c r="G5090" t="s">
        <v>2310</v>
      </c>
      <c r="H5090" s="82" t="s">
        <v>2927</v>
      </c>
      <c r="I5090" t="s">
        <v>59</v>
      </c>
      <c r="J5090" s="82" t="s">
        <v>193</v>
      </c>
      <c r="K5090" t="s">
        <v>64</v>
      </c>
      <c r="L5090" t="s">
        <v>65</v>
      </c>
      <c r="M5090" s="82" t="s">
        <v>499</v>
      </c>
      <c r="N5090" t="s">
        <v>1200</v>
      </c>
      <c r="O5090" s="82" t="s">
        <v>1201</v>
      </c>
      <c r="P5090" s="82" t="s">
        <v>1204</v>
      </c>
      <c r="Q5090" s="82" t="s">
        <v>1205</v>
      </c>
      <c r="R5090" t="s">
        <v>131</v>
      </c>
      <c r="S5090" s="83">
        <v>53.4</v>
      </c>
      <c r="T5090" s="83">
        <v>0</v>
      </c>
      <c r="U5090" s="83">
        <v>53.4</v>
      </c>
      <c r="V5090" s="83">
        <v>0</v>
      </c>
      <c r="W5090" s="83">
        <v>0</v>
      </c>
      <c r="X5090" s="83">
        <v>0</v>
      </c>
      <c r="Y5090">
        <v>0</v>
      </c>
      <c r="Z5090" s="83">
        <v>5.34</v>
      </c>
      <c r="AA5090" s="83">
        <v>5.34</v>
      </c>
    </row>
    <row r="5091" spans="1:27" x14ac:dyDescent="0.25">
      <c r="A5091" s="82" t="s">
        <v>1529</v>
      </c>
      <c r="B5091" s="82" t="s">
        <v>1529</v>
      </c>
      <c r="C5091" t="s">
        <v>3572</v>
      </c>
      <c r="D5091" s="82" t="s">
        <v>3573</v>
      </c>
      <c r="E5091" t="s">
        <v>3563</v>
      </c>
      <c r="F5091" s="82" t="s">
        <v>2926</v>
      </c>
      <c r="G5091" t="s">
        <v>2310</v>
      </c>
      <c r="H5091" s="82" t="s">
        <v>2927</v>
      </c>
      <c r="I5091" t="s">
        <v>59</v>
      </c>
      <c r="J5091" s="82" t="s">
        <v>193</v>
      </c>
      <c r="K5091" t="s">
        <v>64</v>
      </c>
      <c r="L5091" t="s">
        <v>65</v>
      </c>
      <c r="M5091" s="82" t="s">
        <v>499</v>
      </c>
      <c r="N5091" t="s">
        <v>3574</v>
      </c>
      <c r="O5091" s="82" t="s">
        <v>3575</v>
      </c>
      <c r="P5091" s="82" t="s">
        <v>3576</v>
      </c>
      <c r="Q5091" s="82" t="s">
        <v>3577</v>
      </c>
      <c r="R5091" t="s">
        <v>131</v>
      </c>
      <c r="S5091" s="83">
        <v>48.77</v>
      </c>
      <c r="T5091" s="83">
        <v>49.25</v>
      </c>
      <c r="U5091" s="83">
        <v>-0.47999999999999687</v>
      </c>
      <c r="V5091" s="83">
        <v>0</v>
      </c>
      <c r="W5091" s="83">
        <v>0</v>
      </c>
      <c r="X5091" s="83">
        <v>0.37936235676159313</v>
      </c>
      <c r="Y5091">
        <v>0</v>
      </c>
      <c r="Z5091" s="83">
        <v>-4.8000000000000043E-2</v>
      </c>
      <c r="AA5091" s="83">
        <v>0.33136235676159309</v>
      </c>
    </row>
    <row r="5092" spans="1:27" x14ac:dyDescent="0.25">
      <c r="A5092" s="82" t="s">
        <v>1529</v>
      </c>
      <c r="B5092" s="82" t="s">
        <v>1529</v>
      </c>
      <c r="C5092" t="s">
        <v>3572</v>
      </c>
      <c r="D5092" s="82" t="s">
        <v>3573</v>
      </c>
      <c r="E5092" t="s">
        <v>3563</v>
      </c>
      <c r="F5092" s="82" t="s">
        <v>2926</v>
      </c>
      <c r="G5092" t="s">
        <v>2310</v>
      </c>
      <c r="H5092" s="82" t="s">
        <v>2927</v>
      </c>
      <c r="I5092" t="s">
        <v>44</v>
      </c>
      <c r="J5092" s="82" t="s">
        <v>45</v>
      </c>
      <c r="K5092" t="s">
        <v>46</v>
      </c>
      <c r="L5092" t="s">
        <v>47</v>
      </c>
      <c r="M5092" s="82" t="s">
        <v>506</v>
      </c>
      <c r="N5092" t="s">
        <v>507</v>
      </c>
      <c r="O5092" s="82" t="s">
        <v>508</v>
      </c>
      <c r="P5092" s="82" t="s">
        <v>768</v>
      </c>
      <c r="Q5092" s="82" t="s">
        <v>769</v>
      </c>
      <c r="R5092" t="s">
        <v>131</v>
      </c>
      <c r="S5092" s="83">
        <v>21</v>
      </c>
      <c r="T5092" s="83">
        <v>0</v>
      </c>
      <c r="U5092" s="83">
        <v>21</v>
      </c>
      <c r="V5092" s="83">
        <v>0</v>
      </c>
      <c r="W5092" s="83">
        <v>0</v>
      </c>
      <c r="X5092" s="83">
        <v>0</v>
      </c>
      <c r="Y5092">
        <v>0</v>
      </c>
      <c r="Z5092" s="83">
        <v>2.1</v>
      </c>
      <c r="AA5092" s="83">
        <v>2.1</v>
      </c>
    </row>
    <row r="5093" spans="1:27" x14ac:dyDescent="0.25">
      <c r="A5093" s="82" t="s">
        <v>1529</v>
      </c>
      <c r="B5093" s="82" t="s">
        <v>1529</v>
      </c>
      <c r="C5093" t="s">
        <v>3572</v>
      </c>
      <c r="D5093" s="82" t="s">
        <v>3573</v>
      </c>
      <c r="E5093" t="s">
        <v>3563</v>
      </c>
      <c r="F5093" s="82" t="s">
        <v>2926</v>
      </c>
      <c r="G5093" t="s">
        <v>2310</v>
      </c>
      <c r="H5093" s="82" t="s">
        <v>2927</v>
      </c>
      <c r="I5093" t="s">
        <v>44</v>
      </c>
      <c r="J5093" s="82" t="s">
        <v>45</v>
      </c>
      <c r="K5093" t="s">
        <v>46</v>
      </c>
      <c r="L5093" t="s">
        <v>47</v>
      </c>
      <c r="M5093" s="82" t="s">
        <v>506</v>
      </c>
      <c r="N5093" t="s">
        <v>507</v>
      </c>
      <c r="O5093" s="82" t="s">
        <v>508</v>
      </c>
      <c r="P5093" s="82" t="s">
        <v>760</v>
      </c>
      <c r="Q5093" s="82" t="s">
        <v>761</v>
      </c>
      <c r="R5093" t="s">
        <v>131</v>
      </c>
      <c r="S5093" s="83">
        <v>12.75</v>
      </c>
      <c r="T5093" s="83">
        <v>0</v>
      </c>
      <c r="U5093" s="83">
        <v>12.75</v>
      </c>
      <c r="V5093" s="83">
        <v>0</v>
      </c>
      <c r="W5093" s="83">
        <v>0</v>
      </c>
      <c r="X5093" s="83">
        <v>0</v>
      </c>
      <c r="Y5093">
        <v>0</v>
      </c>
      <c r="Z5093" s="83">
        <v>1.2750000000000001</v>
      </c>
      <c r="AA5093" s="83">
        <v>1.2750000000000001</v>
      </c>
    </row>
    <row r="5094" spans="1:27" x14ac:dyDescent="0.25">
      <c r="A5094" s="82" t="s">
        <v>1529</v>
      </c>
      <c r="B5094" s="82" t="s">
        <v>1529</v>
      </c>
      <c r="C5094" t="s">
        <v>3572</v>
      </c>
      <c r="D5094" s="82" t="s">
        <v>3573</v>
      </c>
      <c r="E5094" t="s">
        <v>3563</v>
      </c>
      <c r="F5094" s="82" t="s">
        <v>2926</v>
      </c>
      <c r="G5094" t="s">
        <v>2310</v>
      </c>
      <c r="H5094" s="82" t="s">
        <v>2927</v>
      </c>
      <c r="I5094" t="s">
        <v>44</v>
      </c>
      <c r="J5094" s="82" t="s">
        <v>45</v>
      </c>
      <c r="K5094" t="s">
        <v>98</v>
      </c>
      <c r="L5094" t="s">
        <v>99</v>
      </c>
      <c r="M5094" s="82" t="s">
        <v>396</v>
      </c>
      <c r="N5094" t="s">
        <v>804</v>
      </c>
      <c r="O5094" s="82" t="s">
        <v>805</v>
      </c>
      <c r="P5094" s="82" t="s">
        <v>806</v>
      </c>
      <c r="Q5094" s="82" t="s">
        <v>807</v>
      </c>
      <c r="R5094" t="s">
        <v>131</v>
      </c>
      <c r="S5094" s="83">
        <v>498.16</v>
      </c>
      <c r="T5094" s="83">
        <v>417.70000000000005</v>
      </c>
      <c r="U5094" s="83">
        <v>80.45999999999998</v>
      </c>
      <c r="V5094" s="83">
        <v>0</v>
      </c>
      <c r="W5094" s="83">
        <v>0</v>
      </c>
      <c r="X5094" s="83">
        <v>3.2174549526764964</v>
      </c>
      <c r="Y5094">
        <v>0</v>
      </c>
      <c r="Z5094" s="83">
        <v>8.0459999999999958</v>
      </c>
      <c r="AA5094" s="83">
        <v>11.263454952676494</v>
      </c>
    </row>
    <row r="5095" spans="1:27" x14ac:dyDescent="0.25">
      <c r="A5095" s="82" t="s">
        <v>1529</v>
      </c>
      <c r="B5095" s="82" t="s">
        <v>1529</v>
      </c>
      <c r="C5095" t="s">
        <v>3578</v>
      </c>
      <c r="D5095" s="82" t="s">
        <v>3579</v>
      </c>
      <c r="E5095" t="s">
        <v>3580</v>
      </c>
      <c r="F5095" s="82" t="s">
        <v>2745</v>
      </c>
      <c r="G5095" t="s">
        <v>2310</v>
      </c>
      <c r="H5095" s="82" t="s">
        <v>3581</v>
      </c>
      <c r="I5095" t="s">
        <v>59</v>
      </c>
      <c r="J5095" s="82" t="s">
        <v>127</v>
      </c>
      <c r="K5095" t="s">
        <v>75</v>
      </c>
      <c r="L5095" t="s">
        <v>76</v>
      </c>
      <c r="M5095" s="82" t="s">
        <v>133</v>
      </c>
      <c r="N5095" t="s">
        <v>149</v>
      </c>
      <c r="O5095" s="82" t="s">
        <v>150</v>
      </c>
      <c r="P5095" s="82" t="s">
        <v>151</v>
      </c>
      <c r="Q5095" s="82" t="s">
        <v>152</v>
      </c>
      <c r="R5095" t="s">
        <v>131</v>
      </c>
      <c r="S5095" s="83">
        <v>60.25</v>
      </c>
      <c r="T5095" s="83">
        <v>0</v>
      </c>
      <c r="U5095" s="83">
        <v>60.25</v>
      </c>
      <c r="V5095" s="83">
        <v>0</v>
      </c>
      <c r="W5095" s="83">
        <v>0</v>
      </c>
      <c r="X5095" s="83">
        <v>0</v>
      </c>
      <c r="Y5095">
        <v>0</v>
      </c>
      <c r="Z5095" s="83">
        <v>6.0250000000000004</v>
      </c>
      <c r="AA5095" s="83">
        <v>6.0250000000000004</v>
      </c>
    </row>
    <row r="5096" spans="1:27" x14ac:dyDescent="0.25">
      <c r="A5096" s="82" t="s">
        <v>1529</v>
      </c>
      <c r="B5096" s="82" t="s">
        <v>1529</v>
      </c>
      <c r="C5096" t="s">
        <v>3578</v>
      </c>
      <c r="D5096" s="82" t="s">
        <v>3579</v>
      </c>
      <c r="E5096" t="s">
        <v>3580</v>
      </c>
      <c r="F5096" s="82" t="s">
        <v>2745</v>
      </c>
      <c r="G5096" t="s">
        <v>2310</v>
      </c>
      <c r="H5096" s="82" t="s">
        <v>3581</v>
      </c>
      <c r="I5096" t="s">
        <v>59</v>
      </c>
      <c r="J5096" s="82" t="s">
        <v>127</v>
      </c>
      <c r="K5096" t="s">
        <v>75</v>
      </c>
      <c r="L5096" t="s">
        <v>76</v>
      </c>
      <c r="M5096" s="82" t="s">
        <v>133</v>
      </c>
      <c r="N5096" t="s">
        <v>149</v>
      </c>
      <c r="O5096" s="82" t="s">
        <v>150</v>
      </c>
      <c r="P5096" s="82" t="s">
        <v>376</v>
      </c>
      <c r="Q5096" s="82" t="s">
        <v>377</v>
      </c>
      <c r="R5096" t="s">
        <v>131</v>
      </c>
      <c r="S5096" s="83">
        <v>1135.5</v>
      </c>
      <c r="T5096" s="83">
        <v>1098.9000000000001</v>
      </c>
      <c r="U5096" s="83">
        <v>36.599999999999966</v>
      </c>
      <c r="V5096" s="83">
        <v>0</v>
      </c>
      <c r="W5096" s="83">
        <v>0</v>
      </c>
      <c r="X5096" s="83">
        <v>8.4645947988896388</v>
      </c>
      <c r="Y5096">
        <v>0</v>
      </c>
      <c r="Z5096" s="83">
        <v>3.6600000000000037</v>
      </c>
      <c r="AA5096" s="83">
        <v>12.124594798889639</v>
      </c>
    </row>
    <row r="5097" spans="1:27" x14ac:dyDescent="0.25">
      <c r="A5097" s="82" t="s">
        <v>1529</v>
      </c>
      <c r="B5097" s="82" t="s">
        <v>1529</v>
      </c>
      <c r="C5097" t="s">
        <v>3578</v>
      </c>
      <c r="D5097" s="82" t="s">
        <v>3579</v>
      </c>
      <c r="E5097" t="s">
        <v>3580</v>
      </c>
      <c r="F5097" s="82" t="s">
        <v>2745</v>
      </c>
      <c r="G5097" t="s">
        <v>2310</v>
      </c>
      <c r="H5097" s="82" t="s">
        <v>3581</v>
      </c>
      <c r="I5097" t="s">
        <v>59</v>
      </c>
      <c r="J5097" s="82" t="s">
        <v>127</v>
      </c>
      <c r="K5097" t="s">
        <v>75</v>
      </c>
      <c r="L5097" t="s">
        <v>76</v>
      </c>
      <c r="M5097" s="82" t="s">
        <v>133</v>
      </c>
      <c r="N5097" t="s">
        <v>149</v>
      </c>
      <c r="O5097" s="82" t="s">
        <v>150</v>
      </c>
      <c r="P5097" s="82" t="s">
        <v>1004</v>
      </c>
      <c r="Q5097" s="82" t="s">
        <v>1005</v>
      </c>
      <c r="R5097" t="s">
        <v>131</v>
      </c>
      <c r="S5097" s="83">
        <v>247.2</v>
      </c>
      <c r="T5097" s="83">
        <v>243.1</v>
      </c>
      <c r="U5097" s="83">
        <v>4.0999999999999943</v>
      </c>
      <c r="V5097" s="83">
        <v>0</v>
      </c>
      <c r="W5097" s="83">
        <v>0</v>
      </c>
      <c r="X5097" s="83">
        <v>1.872547998553163</v>
      </c>
      <c r="Y5097">
        <v>0</v>
      </c>
      <c r="Z5097" s="83">
        <v>0.40999999999999659</v>
      </c>
      <c r="AA5097" s="83">
        <v>2.2825479985531594</v>
      </c>
    </row>
    <row r="5098" spans="1:27" x14ac:dyDescent="0.25">
      <c r="A5098" s="82" t="s">
        <v>1529</v>
      </c>
      <c r="B5098" s="82" t="s">
        <v>1529</v>
      </c>
      <c r="C5098" t="s">
        <v>3578</v>
      </c>
      <c r="D5098" s="82" t="s">
        <v>3579</v>
      </c>
      <c r="E5098" t="s">
        <v>3580</v>
      </c>
      <c r="F5098" s="82" t="s">
        <v>2745</v>
      </c>
      <c r="G5098" t="s">
        <v>2310</v>
      </c>
      <c r="H5098" s="82" t="s">
        <v>3581</v>
      </c>
      <c r="I5098" t="s">
        <v>59</v>
      </c>
      <c r="J5098" s="82" t="s">
        <v>127</v>
      </c>
      <c r="K5098" t="s">
        <v>75</v>
      </c>
      <c r="L5098" t="s">
        <v>76</v>
      </c>
      <c r="M5098" s="82" t="s">
        <v>133</v>
      </c>
      <c r="N5098" t="s">
        <v>149</v>
      </c>
      <c r="O5098" s="82" t="s">
        <v>150</v>
      </c>
      <c r="P5098" s="82" t="s">
        <v>307</v>
      </c>
      <c r="Q5098" s="82" t="s">
        <v>308</v>
      </c>
      <c r="R5098" t="s">
        <v>131</v>
      </c>
      <c r="S5098" s="83">
        <v>334.98</v>
      </c>
      <c r="T5098" s="83">
        <v>241.5</v>
      </c>
      <c r="U5098" s="83">
        <v>93.47999999999999</v>
      </c>
      <c r="V5098" s="83">
        <v>0</v>
      </c>
      <c r="W5098" s="83">
        <v>0</v>
      </c>
      <c r="X5098" s="83">
        <v>1.8602235362015174</v>
      </c>
      <c r="Y5098">
        <v>0</v>
      </c>
      <c r="Z5098" s="83">
        <v>9.347999999999999</v>
      </c>
      <c r="AA5098" s="83">
        <v>11.208223536201515</v>
      </c>
    </row>
    <row r="5099" spans="1:27" x14ac:dyDescent="0.25">
      <c r="A5099" s="82" t="s">
        <v>1529</v>
      </c>
      <c r="B5099" s="82" t="s">
        <v>1529</v>
      </c>
      <c r="C5099" t="s">
        <v>3578</v>
      </c>
      <c r="D5099" s="82" t="s">
        <v>3579</v>
      </c>
      <c r="E5099" t="s">
        <v>3580</v>
      </c>
      <c r="F5099" s="82" t="s">
        <v>2745</v>
      </c>
      <c r="G5099" t="s">
        <v>2310</v>
      </c>
      <c r="H5099" s="82" t="s">
        <v>3581</v>
      </c>
      <c r="I5099" t="s">
        <v>59</v>
      </c>
      <c r="J5099" s="82" t="s">
        <v>127</v>
      </c>
      <c r="K5099" t="s">
        <v>75</v>
      </c>
      <c r="L5099" t="s">
        <v>76</v>
      </c>
      <c r="M5099" s="82" t="s">
        <v>133</v>
      </c>
      <c r="N5099" t="s">
        <v>149</v>
      </c>
      <c r="O5099" s="82" t="s">
        <v>150</v>
      </c>
      <c r="P5099" s="82" t="s">
        <v>1006</v>
      </c>
      <c r="Q5099" s="82" t="s">
        <v>1007</v>
      </c>
      <c r="R5099" t="s">
        <v>131</v>
      </c>
      <c r="S5099" s="83">
        <v>89</v>
      </c>
      <c r="T5099" s="83">
        <v>0</v>
      </c>
      <c r="U5099" s="83">
        <v>89</v>
      </c>
      <c r="V5099" s="83">
        <v>0</v>
      </c>
      <c r="W5099" s="83">
        <v>0</v>
      </c>
      <c r="X5099" s="83">
        <v>0</v>
      </c>
      <c r="Y5099">
        <v>0</v>
      </c>
      <c r="Z5099" s="83">
        <v>8.9</v>
      </c>
      <c r="AA5099" s="83">
        <v>8.9</v>
      </c>
    </row>
    <row r="5100" spans="1:27" x14ac:dyDescent="0.25">
      <c r="A5100" s="82" t="s">
        <v>1529</v>
      </c>
      <c r="B5100" s="82" t="s">
        <v>1529</v>
      </c>
      <c r="C5100" t="s">
        <v>3578</v>
      </c>
      <c r="D5100" s="82" t="s">
        <v>3579</v>
      </c>
      <c r="E5100" t="s">
        <v>3580</v>
      </c>
      <c r="F5100" s="82" t="s">
        <v>2745</v>
      </c>
      <c r="G5100" t="s">
        <v>2310</v>
      </c>
      <c r="H5100" s="82" t="s">
        <v>3581</v>
      </c>
      <c r="I5100" t="s">
        <v>59</v>
      </c>
      <c r="J5100" s="82" t="s">
        <v>193</v>
      </c>
      <c r="K5100" t="s">
        <v>60</v>
      </c>
      <c r="L5100" t="s">
        <v>61</v>
      </c>
      <c r="M5100" s="82" t="s">
        <v>194</v>
      </c>
      <c r="N5100" t="s">
        <v>656</v>
      </c>
      <c r="O5100" s="82" t="s">
        <v>657</v>
      </c>
      <c r="P5100" s="82" t="s">
        <v>1019</v>
      </c>
      <c r="Q5100" s="82" t="s">
        <v>1020</v>
      </c>
      <c r="R5100" t="s">
        <v>131</v>
      </c>
      <c r="S5100" s="83">
        <v>375.35999999999996</v>
      </c>
      <c r="T5100" s="83">
        <v>94.72</v>
      </c>
      <c r="U5100" s="83">
        <v>280.64</v>
      </c>
      <c r="V5100" s="83">
        <v>0</v>
      </c>
      <c r="W5100" s="83">
        <v>0</v>
      </c>
      <c r="X5100" s="83">
        <v>0.72960817121742327</v>
      </c>
      <c r="Y5100">
        <v>0</v>
      </c>
      <c r="Z5100" s="83">
        <v>28.063999999999993</v>
      </c>
      <c r="AA5100" s="83">
        <v>28.793608171217418</v>
      </c>
    </row>
    <row r="5101" spans="1:27" x14ac:dyDescent="0.25">
      <c r="A5101" s="82" t="s">
        <v>1529</v>
      </c>
      <c r="B5101" s="82" t="s">
        <v>1529</v>
      </c>
      <c r="C5101" t="s">
        <v>3578</v>
      </c>
      <c r="D5101" s="82" t="s">
        <v>3579</v>
      </c>
      <c r="E5101" t="s">
        <v>3580</v>
      </c>
      <c r="F5101" s="82" t="s">
        <v>2745</v>
      </c>
      <c r="G5101" t="s">
        <v>2310</v>
      </c>
      <c r="H5101" s="82" t="s">
        <v>3581</v>
      </c>
      <c r="I5101" t="s">
        <v>59</v>
      </c>
      <c r="J5101" s="82" t="s">
        <v>193</v>
      </c>
      <c r="K5101" t="s">
        <v>60</v>
      </c>
      <c r="L5101" t="s">
        <v>61</v>
      </c>
      <c r="M5101" s="82" t="s">
        <v>194</v>
      </c>
      <c r="N5101" t="s">
        <v>750</v>
      </c>
      <c r="O5101" s="82" t="s">
        <v>751</v>
      </c>
      <c r="P5101" s="82" t="s">
        <v>1152</v>
      </c>
      <c r="Q5101" s="82" t="s">
        <v>1153</v>
      </c>
      <c r="R5101" t="s">
        <v>131</v>
      </c>
      <c r="S5101" s="83">
        <v>1510.7600000000002</v>
      </c>
      <c r="T5101" s="83">
        <v>1308.6299999999999</v>
      </c>
      <c r="U5101" s="83">
        <v>202.13000000000034</v>
      </c>
      <c r="V5101" s="83">
        <v>0</v>
      </c>
      <c r="W5101" s="83">
        <v>0</v>
      </c>
      <c r="X5101" s="83">
        <v>10.080100729521289</v>
      </c>
      <c r="Y5101">
        <v>0</v>
      </c>
      <c r="Z5101" s="83">
        <v>20.213000000000022</v>
      </c>
      <c r="AA5101" s="83">
        <v>30.293100729521328</v>
      </c>
    </row>
    <row r="5102" spans="1:27" x14ac:dyDescent="0.25">
      <c r="A5102" s="82" t="s">
        <v>1529</v>
      </c>
      <c r="B5102" s="82" t="s">
        <v>1529</v>
      </c>
      <c r="C5102" t="s">
        <v>3578</v>
      </c>
      <c r="D5102" s="82" t="s">
        <v>3579</v>
      </c>
      <c r="E5102" t="s">
        <v>3580</v>
      </c>
      <c r="F5102" s="82" t="s">
        <v>2745</v>
      </c>
      <c r="G5102" t="s">
        <v>2310</v>
      </c>
      <c r="H5102" s="82" t="s">
        <v>3581</v>
      </c>
      <c r="I5102" t="s">
        <v>59</v>
      </c>
      <c r="J5102" s="82" t="s">
        <v>193</v>
      </c>
      <c r="K5102" t="s">
        <v>60</v>
      </c>
      <c r="L5102" t="s">
        <v>61</v>
      </c>
      <c r="M5102" s="82" t="s">
        <v>194</v>
      </c>
      <c r="N5102" t="s">
        <v>750</v>
      </c>
      <c r="O5102" s="82" t="s">
        <v>751</v>
      </c>
      <c r="P5102" s="82" t="s">
        <v>1154</v>
      </c>
      <c r="Q5102" s="82" t="s">
        <v>1155</v>
      </c>
      <c r="R5102" t="s">
        <v>131</v>
      </c>
      <c r="S5102" s="83">
        <v>16.22</v>
      </c>
      <c r="T5102" s="83">
        <v>82</v>
      </c>
      <c r="U5102" s="83">
        <v>-65.78</v>
      </c>
      <c r="V5102" s="83">
        <v>0</v>
      </c>
      <c r="W5102" s="83">
        <v>0</v>
      </c>
      <c r="X5102" s="83">
        <v>0.63162869552184031</v>
      </c>
      <c r="Y5102">
        <v>0</v>
      </c>
      <c r="Z5102" s="83">
        <v>-6.5780000000000012</v>
      </c>
      <c r="AA5102" s="83">
        <v>-5.946371304478161</v>
      </c>
    </row>
    <row r="5103" spans="1:27" x14ac:dyDescent="0.25">
      <c r="A5103" s="82" t="s">
        <v>1529</v>
      </c>
      <c r="B5103" s="82" t="s">
        <v>1529</v>
      </c>
      <c r="C5103" t="s">
        <v>3578</v>
      </c>
      <c r="D5103" s="82" t="s">
        <v>3579</v>
      </c>
      <c r="E5103" t="s">
        <v>3580</v>
      </c>
      <c r="F5103" s="82" t="s">
        <v>2745</v>
      </c>
      <c r="G5103" t="s">
        <v>2310</v>
      </c>
      <c r="H5103" s="82" t="s">
        <v>3581</v>
      </c>
      <c r="I5103" t="s">
        <v>59</v>
      </c>
      <c r="J5103" s="82" t="s">
        <v>193</v>
      </c>
      <c r="K5103" t="s">
        <v>60</v>
      </c>
      <c r="L5103" t="s">
        <v>61</v>
      </c>
      <c r="M5103" s="82" t="s">
        <v>194</v>
      </c>
      <c r="N5103" t="s">
        <v>199</v>
      </c>
      <c r="O5103" s="82" t="s">
        <v>200</v>
      </c>
      <c r="P5103" s="82" t="s">
        <v>201</v>
      </c>
      <c r="Q5103" s="82" t="s">
        <v>202</v>
      </c>
      <c r="R5103" t="s">
        <v>131</v>
      </c>
      <c r="S5103" s="83">
        <v>14.31</v>
      </c>
      <c r="T5103" s="83">
        <v>190.8</v>
      </c>
      <c r="U5103" s="83">
        <v>-176.49</v>
      </c>
      <c r="V5103" s="83">
        <v>0</v>
      </c>
      <c r="W5103" s="83">
        <v>0</v>
      </c>
      <c r="X5103" s="83">
        <v>1.4696921354337456</v>
      </c>
      <c r="Y5103">
        <v>0</v>
      </c>
      <c r="Z5103" s="83">
        <v>-17.649000000000001</v>
      </c>
      <c r="AA5103" s="83">
        <v>-16.179307864566255</v>
      </c>
    </row>
    <row r="5104" spans="1:27" x14ac:dyDescent="0.25">
      <c r="A5104" s="82" t="s">
        <v>1529</v>
      </c>
      <c r="B5104" s="82" t="s">
        <v>1529</v>
      </c>
      <c r="C5104" t="s">
        <v>3578</v>
      </c>
      <c r="D5104" s="82" t="s">
        <v>3579</v>
      </c>
      <c r="E5104" t="s">
        <v>3580</v>
      </c>
      <c r="F5104" s="82" t="s">
        <v>2745</v>
      </c>
      <c r="G5104" t="s">
        <v>2310</v>
      </c>
      <c r="H5104" s="82" t="s">
        <v>3581</v>
      </c>
      <c r="I5104" t="s">
        <v>59</v>
      </c>
      <c r="J5104" s="82" t="s">
        <v>193</v>
      </c>
      <c r="K5104" t="s">
        <v>60</v>
      </c>
      <c r="L5104" t="s">
        <v>61</v>
      </c>
      <c r="M5104" s="82" t="s">
        <v>194</v>
      </c>
      <c r="N5104" t="s">
        <v>347</v>
      </c>
      <c r="O5104" s="82" t="s">
        <v>348</v>
      </c>
      <c r="P5104" s="82" t="s">
        <v>349</v>
      </c>
      <c r="Q5104" s="82" t="s">
        <v>350</v>
      </c>
      <c r="R5104" t="s">
        <v>131</v>
      </c>
      <c r="S5104" s="83">
        <v>161.6</v>
      </c>
      <c r="T5104" s="83">
        <v>24.48</v>
      </c>
      <c r="U5104" s="83">
        <v>137.12</v>
      </c>
      <c r="V5104" s="83">
        <v>0</v>
      </c>
      <c r="W5104" s="83">
        <v>0</v>
      </c>
      <c r="X5104" s="83">
        <v>0.18856427398017864</v>
      </c>
      <c r="Y5104">
        <v>0</v>
      </c>
      <c r="Z5104" s="83">
        <v>13.712</v>
      </c>
      <c r="AA5104" s="83">
        <v>13.900564273980178</v>
      </c>
    </row>
    <row r="5105" spans="1:27" x14ac:dyDescent="0.25">
      <c r="A5105" s="82" t="s">
        <v>1529</v>
      </c>
      <c r="B5105" s="82" t="s">
        <v>1529</v>
      </c>
      <c r="C5105" t="s">
        <v>3578</v>
      </c>
      <c r="D5105" s="82" t="s">
        <v>3579</v>
      </c>
      <c r="E5105" t="s">
        <v>3580</v>
      </c>
      <c r="F5105" s="82" t="s">
        <v>2745</v>
      </c>
      <c r="G5105" t="s">
        <v>2310</v>
      </c>
      <c r="H5105" s="82" t="s">
        <v>3581</v>
      </c>
      <c r="I5105" t="s">
        <v>59</v>
      </c>
      <c r="J5105" s="82" t="s">
        <v>193</v>
      </c>
      <c r="K5105" t="s">
        <v>60</v>
      </c>
      <c r="L5105" t="s">
        <v>61</v>
      </c>
      <c r="M5105" s="82" t="s">
        <v>194</v>
      </c>
      <c r="N5105" t="s">
        <v>311</v>
      </c>
      <c r="O5105" s="82" t="s">
        <v>894</v>
      </c>
      <c r="P5105" s="82" t="s">
        <v>895</v>
      </c>
      <c r="Q5105" s="82" t="s">
        <v>896</v>
      </c>
      <c r="R5105" t="s">
        <v>131</v>
      </c>
      <c r="S5105" s="83">
        <v>2990.4</v>
      </c>
      <c r="T5105" s="83">
        <v>2409.7399999999998</v>
      </c>
      <c r="U5105" s="83">
        <v>580.66000000000031</v>
      </c>
      <c r="V5105" s="83">
        <v>0</v>
      </c>
      <c r="W5105" s="83">
        <v>0</v>
      </c>
      <c r="X5105" s="83">
        <v>18.561718692034137</v>
      </c>
      <c r="Y5105">
        <v>0</v>
      </c>
      <c r="Z5105" s="83">
        <v>58.066000000000031</v>
      </c>
      <c r="AA5105" s="83">
        <v>76.627718692034165</v>
      </c>
    </row>
    <row r="5106" spans="1:27" x14ac:dyDescent="0.25">
      <c r="A5106" s="82" t="s">
        <v>1529</v>
      </c>
      <c r="B5106" s="82" t="s">
        <v>1529</v>
      </c>
      <c r="C5106" t="s">
        <v>3578</v>
      </c>
      <c r="D5106" s="82" t="s">
        <v>3579</v>
      </c>
      <c r="E5106" t="s">
        <v>3580</v>
      </c>
      <c r="F5106" s="82" t="s">
        <v>2745</v>
      </c>
      <c r="G5106" t="s">
        <v>2310</v>
      </c>
      <c r="H5106" s="82" t="s">
        <v>3581</v>
      </c>
      <c r="I5106" t="s">
        <v>59</v>
      </c>
      <c r="J5106" s="82" t="s">
        <v>193</v>
      </c>
      <c r="K5106" t="s">
        <v>60</v>
      </c>
      <c r="L5106" t="s">
        <v>61</v>
      </c>
      <c r="M5106" s="82" t="s">
        <v>194</v>
      </c>
      <c r="N5106" t="s">
        <v>1916</v>
      </c>
      <c r="O5106" s="82" t="s">
        <v>1495</v>
      </c>
      <c r="P5106" s="82" t="s">
        <v>1923</v>
      </c>
      <c r="Q5106" s="82" t="s">
        <v>1924</v>
      </c>
      <c r="R5106" t="s">
        <v>131</v>
      </c>
      <c r="S5106" s="83">
        <v>312</v>
      </c>
      <c r="T5106" s="83">
        <v>0</v>
      </c>
      <c r="U5106" s="83">
        <v>312</v>
      </c>
      <c r="V5106" s="83">
        <v>0</v>
      </c>
      <c r="W5106" s="83">
        <v>0</v>
      </c>
      <c r="X5106" s="83">
        <v>0</v>
      </c>
      <c r="Y5106">
        <v>0</v>
      </c>
      <c r="Z5106" s="83">
        <v>31.200000000000003</v>
      </c>
      <c r="AA5106" s="83">
        <v>31.200000000000003</v>
      </c>
    </row>
    <row r="5107" spans="1:27" x14ac:dyDescent="0.25">
      <c r="A5107" s="82" t="s">
        <v>1529</v>
      </c>
      <c r="B5107" s="82" t="s">
        <v>1529</v>
      </c>
      <c r="C5107" t="s">
        <v>3578</v>
      </c>
      <c r="D5107" s="82" t="s">
        <v>3579</v>
      </c>
      <c r="E5107" t="s">
        <v>3580</v>
      </c>
      <c r="F5107" s="82" t="s">
        <v>2745</v>
      </c>
      <c r="G5107" t="s">
        <v>2310</v>
      </c>
      <c r="H5107" s="82" t="s">
        <v>3581</v>
      </c>
      <c r="I5107" t="s">
        <v>59</v>
      </c>
      <c r="J5107" s="82" t="s">
        <v>193</v>
      </c>
      <c r="K5107" t="s">
        <v>60</v>
      </c>
      <c r="L5107" t="s">
        <v>61</v>
      </c>
      <c r="M5107" s="82" t="s">
        <v>194</v>
      </c>
      <c r="N5107" t="s">
        <v>1916</v>
      </c>
      <c r="O5107" s="82" t="s">
        <v>1495</v>
      </c>
      <c r="P5107" s="82" t="s">
        <v>1921</v>
      </c>
      <c r="Q5107" s="82" t="s">
        <v>1922</v>
      </c>
      <c r="R5107" t="s">
        <v>131</v>
      </c>
      <c r="S5107" s="83">
        <v>211.28</v>
      </c>
      <c r="T5107" s="83">
        <v>57.28</v>
      </c>
      <c r="U5107" s="83">
        <v>154</v>
      </c>
      <c r="V5107" s="83">
        <v>0</v>
      </c>
      <c r="W5107" s="83">
        <v>0</v>
      </c>
      <c r="X5107" s="83">
        <v>0.44121575218891473</v>
      </c>
      <c r="Y5107">
        <v>0</v>
      </c>
      <c r="Z5107" s="83">
        <v>15.399999999999999</v>
      </c>
      <c r="AA5107" s="83">
        <v>15.841215752188914</v>
      </c>
    </row>
    <row r="5108" spans="1:27" x14ac:dyDescent="0.25">
      <c r="A5108" s="82" t="s">
        <v>1529</v>
      </c>
      <c r="B5108" s="82" t="s">
        <v>1529</v>
      </c>
      <c r="C5108" t="s">
        <v>3578</v>
      </c>
      <c r="D5108" s="82" t="s">
        <v>3579</v>
      </c>
      <c r="E5108" t="s">
        <v>3580</v>
      </c>
      <c r="F5108" s="82" t="s">
        <v>2745</v>
      </c>
      <c r="G5108" t="s">
        <v>2310</v>
      </c>
      <c r="H5108" s="82" t="s">
        <v>3581</v>
      </c>
      <c r="I5108" t="s">
        <v>59</v>
      </c>
      <c r="J5108" s="82" t="s">
        <v>193</v>
      </c>
      <c r="K5108" t="s">
        <v>60</v>
      </c>
      <c r="L5108" t="s">
        <v>61</v>
      </c>
      <c r="M5108" s="82" t="s">
        <v>194</v>
      </c>
      <c r="N5108" t="s">
        <v>1916</v>
      </c>
      <c r="O5108" s="82" t="s">
        <v>1495</v>
      </c>
      <c r="P5108" s="82" t="s">
        <v>1919</v>
      </c>
      <c r="Q5108" s="82" t="s">
        <v>1920</v>
      </c>
      <c r="R5108" t="s">
        <v>131</v>
      </c>
      <c r="S5108" s="83">
        <v>0</v>
      </c>
      <c r="T5108" s="83">
        <v>130.19999999999999</v>
      </c>
      <c r="U5108" s="83">
        <v>-130.19999999999999</v>
      </c>
      <c r="V5108" s="83">
        <v>0</v>
      </c>
      <c r="W5108" s="83">
        <v>0</v>
      </c>
      <c r="X5108" s="83">
        <v>1.0029031238651658</v>
      </c>
      <c r="Y5108">
        <v>0</v>
      </c>
      <c r="Z5108" s="83">
        <v>-13.02</v>
      </c>
      <c r="AA5108" s="83">
        <v>-12.017096876134834</v>
      </c>
    </row>
    <row r="5109" spans="1:27" x14ac:dyDescent="0.25">
      <c r="A5109" s="82" t="s">
        <v>1529</v>
      </c>
      <c r="B5109" s="82" t="s">
        <v>1529</v>
      </c>
      <c r="C5109" t="s">
        <v>3578</v>
      </c>
      <c r="D5109" s="82" t="s">
        <v>3579</v>
      </c>
      <c r="E5109" t="s">
        <v>3580</v>
      </c>
      <c r="F5109" s="82" t="s">
        <v>2745</v>
      </c>
      <c r="G5109" t="s">
        <v>2310</v>
      </c>
      <c r="H5109" s="82" t="s">
        <v>3581</v>
      </c>
      <c r="I5109" t="s">
        <v>59</v>
      </c>
      <c r="J5109" s="82" t="s">
        <v>193</v>
      </c>
      <c r="K5109" t="s">
        <v>62</v>
      </c>
      <c r="L5109" t="s">
        <v>63</v>
      </c>
      <c r="M5109" s="82" t="s">
        <v>1168</v>
      </c>
      <c r="N5109" t="s">
        <v>1169</v>
      </c>
      <c r="O5109" s="82" t="s">
        <v>1170</v>
      </c>
      <c r="P5109" s="82" t="s">
        <v>1171</v>
      </c>
      <c r="Q5109" s="82" t="s">
        <v>1172</v>
      </c>
      <c r="R5109" t="s">
        <v>131</v>
      </c>
      <c r="S5109" s="83">
        <v>681.6</v>
      </c>
      <c r="T5109" s="83">
        <v>612.9</v>
      </c>
      <c r="U5109" s="83">
        <v>68.700000000000045</v>
      </c>
      <c r="V5109" s="83">
        <v>0</v>
      </c>
      <c r="W5109" s="83">
        <v>0</v>
      </c>
      <c r="X5109" s="83">
        <v>4.7210393595772668</v>
      </c>
      <c r="Y5109">
        <v>0</v>
      </c>
      <c r="Z5109" s="83">
        <v>6.8700000000000117</v>
      </c>
      <c r="AA5109" s="83">
        <v>11.59103935957728</v>
      </c>
    </row>
    <row r="5110" spans="1:27" x14ac:dyDescent="0.25">
      <c r="A5110" s="82" t="s">
        <v>1529</v>
      </c>
      <c r="B5110" s="82" t="s">
        <v>1529</v>
      </c>
      <c r="C5110" t="s">
        <v>3578</v>
      </c>
      <c r="D5110" s="82" t="s">
        <v>3579</v>
      </c>
      <c r="E5110" t="s">
        <v>3580</v>
      </c>
      <c r="F5110" s="82" t="s">
        <v>2745</v>
      </c>
      <c r="G5110" t="s">
        <v>2310</v>
      </c>
      <c r="H5110" s="82" t="s">
        <v>3581</v>
      </c>
      <c r="I5110" t="s">
        <v>59</v>
      </c>
      <c r="J5110" s="82" t="s">
        <v>193</v>
      </c>
      <c r="K5110" t="s">
        <v>62</v>
      </c>
      <c r="L5110" t="s">
        <v>63</v>
      </c>
      <c r="M5110" s="82" t="s">
        <v>660</v>
      </c>
      <c r="N5110" t="s">
        <v>661</v>
      </c>
      <c r="O5110" s="82" t="s">
        <v>662</v>
      </c>
      <c r="P5110" s="82" t="s">
        <v>663</v>
      </c>
      <c r="Q5110" s="82" t="s">
        <v>664</v>
      </c>
      <c r="R5110" t="s">
        <v>131</v>
      </c>
      <c r="S5110" s="83">
        <v>18063.240000000002</v>
      </c>
      <c r="T5110" s="83">
        <v>14011.65</v>
      </c>
      <c r="U5110" s="83">
        <v>4051.590000000002</v>
      </c>
      <c r="V5110" s="83">
        <v>0</v>
      </c>
      <c r="W5110" s="83">
        <v>0</v>
      </c>
      <c r="X5110" s="83">
        <v>107.92878306839746</v>
      </c>
      <c r="Y5110">
        <v>0</v>
      </c>
      <c r="Z5110" s="83">
        <v>405.15900000000033</v>
      </c>
      <c r="AA5110" s="83">
        <v>513.08778306839781</v>
      </c>
    </row>
    <row r="5111" spans="1:27" x14ac:dyDescent="0.25">
      <c r="A5111" s="82" t="s">
        <v>1529</v>
      </c>
      <c r="B5111" s="82" t="s">
        <v>1529</v>
      </c>
      <c r="C5111" t="s">
        <v>3578</v>
      </c>
      <c r="D5111" s="82" t="s">
        <v>3579</v>
      </c>
      <c r="E5111" t="s">
        <v>3580</v>
      </c>
      <c r="F5111" s="82" t="s">
        <v>2745</v>
      </c>
      <c r="G5111" t="s">
        <v>2310</v>
      </c>
      <c r="H5111" s="82" t="s">
        <v>3581</v>
      </c>
      <c r="I5111" t="s">
        <v>59</v>
      </c>
      <c r="J5111" s="82" t="s">
        <v>193</v>
      </c>
      <c r="K5111" t="s">
        <v>62</v>
      </c>
      <c r="L5111" t="s">
        <v>63</v>
      </c>
      <c r="M5111" s="82" t="s">
        <v>660</v>
      </c>
      <c r="N5111" t="s">
        <v>661</v>
      </c>
      <c r="O5111" s="82" t="s">
        <v>662</v>
      </c>
      <c r="P5111" s="82" t="s">
        <v>1166</v>
      </c>
      <c r="Q5111" s="82" t="s">
        <v>1167</v>
      </c>
      <c r="R5111" t="s">
        <v>131</v>
      </c>
      <c r="S5111" s="83">
        <v>398.45</v>
      </c>
      <c r="T5111" s="83">
        <v>217.35</v>
      </c>
      <c r="U5111" s="83">
        <v>181.1</v>
      </c>
      <c r="V5111" s="83">
        <v>0</v>
      </c>
      <c r="W5111" s="83">
        <v>0</v>
      </c>
      <c r="X5111" s="83">
        <v>1.6742011825813654</v>
      </c>
      <c r="Y5111">
        <v>0</v>
      </c>
      <c r="Z5111" s="83">
        <v>18.11</v>
      </c>
      <c r="AA5111" s="83">
        <v>19.784201182581366</v>
      </c>
    </row>
    <row r="5112" spans="1:27" x14ac:dyDescent="0.25">
      <c r="A5112" s="82" t="s">
        <v>1529</v>
      </c>
      <c r="B5112" s="82" t="s">
        <v>1529</v>
      </c>
      <c r="C5112" t="s">
        <v>3578</v>
      </c>
      <c r="D5112" s="82" t="s">
        <v>3579</v>
      </c>
      <c r="E5112" t="s">
        <v>3580</v>
      </c>
      <c r="F5112" s="82" t="s">
        <v>2745</v>
      </c>
      <c r="G5112" t="s">
        <v>2310</v>
      </c>
      <c r="H5112" s="82" t="s">
        <v>3581</v>
      </c>
      <c r="I5112" t="s">
        <v>59</v>
      </c>
      <c r="J5112" s="82" t="s">
        <v>193</v>
      </c>
      <c r="K5112" t="s">
        <v>62</v>
      </c>
      <c r="L5112" t="s">
        <v>63</v>
      </c>
      <c r="M5112" s="82" t="s">
        <v>660</v>
      </c>
      <c r="N5112" t="s">
        <v>661</v>
      </c>
      <c r="O5112" s="82" t="s">
        <v>662</v>
      </c>
      <c r="P5112" s="82" t="s">
        <v>2174</v>
      </c>
      <c r="Q5112" s="82" t="s">
        <v>2175</v>
      </c>
      <c r="R5112" t="s">
        <v>131</v>
      </c>
      <c r="S5112" s="83">
        <v>0</v>
      </c>
      <c r="T5112" s="83">
        <v>158.6</v>
      </c>
      <c r="U5112" s="83">
        <v>-158.6</v>
      </c>
      <c r="V5112" s="83">
        <v>0</v>
      </c>
      <c r="W5112" s="83">
        <v>0</v>
      </c>
      <c r="X5112" s="83">
        <v>1.2216623306068766</v>
      </c>
      <c r="Y5112">
        <v>0</v>
      </c>
      <c r="Z5112" s="83">
        <v>-15.86</v>
      </c>
      <c r="AA5112" s="83">
        <v>-14.638337669393122</v>
      </c>
    </row>
    <row r="5113" spans="1:27" x14ac:dyDescent="0.25">
      <c r="A5113" s="82" t="s">
        <v>1529</v>
      </c>
      <c r="B5113" s="82" t="s">
        <v>1529</v>
      </c>
      <c r="C5113" t="s">
        <v>3578</v>
      </c>
      <c r="D5113" s="82" t="s">
        <v>3579</v>
      </c>
      <c r="E5113" t="s">
        <v>3580</v>
      </c>
      <c r="F5113" s="82" t="s">
        <v>2745</v>
      </c>
      <c r="G5113" t="s">
        <v>2310</v>
      </c>
      <c r="H5113" s="82" t="s">
        <v>3581</v>
      </c>
      <c r="I5113" t="s">
        <v>59</v>
      </c>
      <c r="J5113" s="82" t="s">
        <v>193</v>
      </c>
      <c r="K5113" t="s">
        <v>64</v>
      </c>
      <c r="L5113" t="s">
        <v>65</v>
      </c>
      <c r="M5113" s="82" t="s">
        <v>315</v>
      </c>
      <c r="N5113" t="s">
        <v>316</v>
      </c>
      <c r="O5113" s="82" t="s">
        <v>317</v>
      </c>
      <c r="P5113" s="82" t="s">
        <v>1184</v>
      </c>
      <c r="Q5113" s="82" t="s">
        <v>1185</v>
      </c>
      <c r="R5113" t="s">
        <v>131</v>
      </c>
      <c r="S5113" s="83">
        <v>109.8</v>
      </c>
      <c r="T5113" s="83">
        <v>110.88</v>
      </c>
      <c r="U5113" s="83">
        <v>-1.0799999999999983</v>
      </c>
      <c r="V5113" s="83">
        <v>0</v>
      </c>
      <c r="W5113" s="83">
        <v>0</v>
      </c>
      <c r="X5113" s="83">
        <v>0.85408524096904437</v>
      </c>
      <c r="Y5113">
        <v>0</v>
      </c>
      <c r="Z5113" s="83">
        <v>-0.10800000000000054</v>
      </c>
      <c r="AA5113" s="83">
        <v>0.74608524096904461</v>
      </c>
    </row>
    <row r="5114" spans="1:27" x14ac:dyDescent="0.25">
      <c r="A5114" s="82" t="s">
        <v>1529</v>
      </c>
      <c r="B5114" s="82" t="s">
        <v>1529</v>
      </c>
      <c r="C5114" t="s">
        <v>3578</v>
      </c>
      <c r="D5114" s="82" t="s">
        <v>3579</v>
      </c>
      <c r="E5114" t="s">
        <v>3580</v>
      </c>
      <c r="F5114" s="82" t="s">
        <v>2745</v>
      </c>
      <c r="G5114" t="s">
        <v>2310</v>
      </c>
      <c r="H5114" s="82" t="s">
        <v>3581</v>
      </c>
      <c r="I5114" t="s">
        <v>59</v>
      </c>
      <c r="J5114" s="82" t="s">
        <v>193</v>
      </c>
      <c r="K5114" t="s">
        <v>64</v>
      </c>
      <c r="L5114" t="s">
        <v>65</v>
      </c>
      <c r="M5114" s="82" t="s">
        <v>499</v>
      </c>
      <c r="N5114" t="s">
        <v>500</v>
      </c>
      <c r="O5114" s="82" t="s">
        <v>501</v>
      </c>
      <c r="P5114" s="82" t="s">
        <v>2650</v>
      </c>
      <c r="Q5114" s="82" t="s">
        <v>2651</v>
      </c>
      <c r="R5114" t="s">
        <v>131</v>
      </c>
      <c r="S5114" s="83">
        <v>0</v>
      </c>
      <c r="T5114" s="83">
        <v>119.2</v>
      </c>
      <c r="U5114" s="83">
        <v>-119.2</v>
      </c>
      <c r="V5114" s="83">
        <v>0</v>
      </c>
      <c r="W5114" s="83">
        <v>0</v>
      </c>
      <c r="X5114" s="83">
        <v>0.91817244519760199</v>
      </c>
      <c r="Y5114">
        <v>0</v>
      </c>
      <c r="Z5114" s="83">
        <v>-11.920000000000002</v>
      </c>
      <c r="AA5114" s="83">
        <v>-11.0018275548024</v>
      </c>
    </row>
    <row r="5115" spans="1:27" x14ac:dyDescent="0.25">
      <c r="A5115" s="82" t="s">
        <v>1529</v>
      </c>
      <c r="B5115" s="82" t="s">
        <v>1529</v>
      </c>
      <c r="C5115" t="s">
        <v>3578</v>
      </c>
      <c r="D5115" s="82" t="s">
        <v>3579</v>
      </c>
      <c r="E5115" t="s">
        <v>3580</v>
      </c>
      <c r="F5115" s="82" t="s">
        <v>2745</v>
      </c>
      <c r="G5115" t="s">
        <v>2310</v>
      </c>
      <c r="H5115" s="82" t="s">
        <v>3581</v>
      </c>
      <c r="I5115" t="s">
        <v>59</v>
      </c>
      <c r="J5115" s="82" t="s">
        <v>193</v>
      </c>
      <c r="K5115" t="s">
        <v>64</v>
      </c>
      <c r="L5115" t="s">
        <v>65</v>
      </c>
      <c r="M5115" s="82" t="s">
        <v>499</v>
      </c>
      <c r="N5115" t="s">
        <v>500</v>
      </c>
      <c r="O5115" s="82" t="s">
        <v>501</v>
      </c>
      <c r="P5115" s="82" t="s">
        <v>2765</v>
      </c>
      <c r="Q5115" s="82" t="s">
        <v>2766</v>
      </c>
      <c r="R5115" t="s">
        <v>131</v>
      </c>
      <c r="S5115" s="83">
        <v>257.60000000000002</v>
      </c>
      <c r="T5115" s="83">
        <v>322</v>
      </c>
      <c r="U5115" s="83">
        <v>-64.399999999999977</v>
      </c>
      <c r="V5115" s="83">
        <v>0</v>
      </c>
      <c r="W5115" s="83">
        <v>0</v>
      </c>
      <c r="X5115" s="83">
        <v>2.4802980482686898</v>
      </c>
      <c r="Y5115">
        <v>0</v>
      </c>
      <c r="Z5115" s="83">
        <v>-6.4399999999999977</v>
      </c>
      <c r="AA5115" s="83">
        <v>-3.9597019517313079</v>
      </c>
    </row>
    <row r="5116" spans="1:27" x14ac:dyDescent="0.25">
      <c r="A5116" s="82" t="s">
        <v>1529</v>
      </c>
      <c r="B5116" s="82" t="s">
        <v>1529</v>
      </c>
      <c r="C5116" t="s">
        <v>3578</v>
      </c>
      <c r="D5116" s="82" t="s">
        <v>3579</v>
      </c>
      <c r="E5116" t="s">
        <v>3580</v>
      </c>
      <c r="F5116" s="82" t="s">
        <v>2745</v>
      </c>
      <c r="G5116" t="s">
        <v>2310</v>
      </c>
      <c r="H5116" s="82" t="s">
        <v>3581</v>
      </c>
      <c r="I5116" t="s">
        <v>59</v>
      </c>
      <c r="J5116" s="82" t="s">
        <v>193</v>
      </c>
      <c r="K5116" t="s">
        <v>64</v>
      </c>
      <c r="L5116" t="s">
        <v>65</v>
      </c>
      <c r="M5116" s="82" t="s">
        <v>499</v>
      </c>
      <c r="N5116" t="s">
        <v>500</v>
      </c>
      <c r="O5116" s="82" t="s">
        <v>501</v>
      </c>
      <c r="P5116" s="82" t="s">
        <v>1524</v>
      </c>
      <c r="Q5116" s="82" t="s">
        <v>3686</v>
      </c>
      <c r="R5116" t="s">
        <v>131</v>
      </c>
      <c r="S5116" s="83">
        <v>0</v>
      </c>
      <c r="T5116" s="83">
        <v>811.19999999999993</v>
      </c>
      <c r="U5116" s="83">
        <v>-811.19999999999993</v>
      </c>
      <c r="V5116" s="83">
        <v>0</v>
      </c>
      <c r="W5116" s="83">
        <v>0</v>
      </c>
      <c r="X5116" s="83">
        <v>6.2485024122843518</v>
      </c>
      <c r="Y5116">
        <v>0</v>
      </c>
      <c r="Z5116" s="83">
        <v>-81.12</v>
      </c>
      <c r="AA5116" s="83">
        <v>-74.871497587715652</v>
      </c>
    </row>
    <row r="5117" spans="1:27" x14ac:dyDescent="0.25">
      <c r="A5117" s="82" t="s">
        <v>1529</v>
      </c>
      <c r="B5117" s="82" t="s">
        <v>1529</v>
      </c>
      <c r="C5117" t="s">
        <v>3578</v>
      </c>
      <c r="D5117" s="82" t="s">
        <v>3579</v>
      </c>
      <c r="E5117" t="s">
        <v>3580</v>
      </c>
      <c r="F5117" s="82" t="s">
        <v>2745</v>
      </c>
      <c r="G5117" t="s">
        <v>2310</v>
      </c>
      <c r="H5117" s="82" t="s">
        <v>3581</v>
      </c>
      <c r="I5117" t="s">
        <v>44</v>
      </c>
      <c r="J5117" s="82" t="s">
        <v>45</v>
      </c>
      <c r="K5117" t="s">
        <v>46</v>
      </c>
      <c r="L5117" t="s">
        <v>47</v>
      </c>
      <c r="M5117" s="82" t="s">
        <v>506</v>
      </c>
      <c r="N5117" t="s">
        <v>507</v>
      </c>
      <c r="O5117" s="82" t="s">
        <v>508</v>
      </c>
      <c r="P5117" s="82" t="s">
        <v>758</v>
      </c>
      <c r="Q5117" s="82" t="s">
        <v>759</v>
      </c>
      <c r="R5117" t="s">
        <v>131</v>
      </c>
      <c r="S5117" s="83">
        <v>143</v>
      </c>
      <c r="T5117" s="83">
        <v>130</v>
      </c>
      <c r="U5117" s="83">
        <v>13</v>
      </c>
      <c r="V5117" s="83">
        <v>0</v>
      </c>
      <c r="W5117" s="83">
        <v>0</v>
      </c>
      <c r="X5117" s="83">
        <v>1.0013625660712102</v>
      </c>
      <c r="Y5117">
        <v>0</v>
      </c>
      <c r="Z5117" s="83">
        <v>1.3000000000000007</v>
      </c>
      <c r="AA5117" s="83">
        <v>2.3013625660712105</v>
      </c>
    </row>
    <row r="5118" spans="1:27" x14ac:dyDescent="0.25">
      <c r="A5118" s="82" t="s">
        <v>1529</v>
      </c>
      <c r="B5118" s="82" t="s">
        <v>1529</v>
      </c>
      <c r="C5118" t="s">
        <v>3578</v>
      </c>
      <c r="D5118" s="82" t="s">
        <v>3579</v>
      </c>
      <c r="E5118" t="s">
        <v>3580</v>
      </c>
      <c r="F5118" s="82" t="s">
        <v>2745</v>
      </c>
      <c r="G5118" t="s">
        <v>2310</v>
      </c>
      <c r="H5118" s="82" t="s">
        <v>3581</v>
      </c>
      <c r="I5118" t="s">
        <v>44</v>
      </c>
      <c r="J5118" s="82" t="s">
        <v>45</v>
      </c>
      <c r="K5118" t="s">
        <v>46</v>
      </c>
      <c r="L5118" t="s">
        <v>47</v>
      </c>
      <c r="M5118" s="82" t="s">
        <v>320</v>
      </c>
      <c r="N5118" t="s">
        <v>800</v>
      </c>
      <c r="O5118" s="82" t="s">
        <v>801</v>
      </c>
      <c r="P5118" s="82" t="s">
        <v>1080</v>
      </c>
      <c r="Q5118" s="82" t="s">
        <v>1081</v>
      </c>
      <c r="R5118" t="s">
        <v>131</v>
      </c>
      <c r="S5118" s="83">
        <v>180</v>
      </c>
      <c r="T5118" s="83">
        <v>0</v>
      </c>
      <c r="U5118" s="83">
        <v>180</v>
      </c>
      <c r="V5118" s="83">
        <v>0</v>
      </c>
      <c r="W5118" s="83">
        <v>0</v>
      </c>
      <c r="X5118" s="83">
        <v>0</v>
      </c>
      <c r="Y5118">
        <v>0</v>
      </c>
      <c r="Z5118" s="83">
        <v>18</v>
      </c>
      <c r="AA5118" s="83">
        <v>18</v>
      </c>
    </row>
    <row r="5119" spans="1:27" x14ac:dyDescent="0.25">
      <c r="A5119" s="82" t="s">
        <v>1529</v>
      </c>
      <c r="B5119" s="82" t="s">
        <v>1529</v>
      </c>
      <c r="C5119" t="s">
        <v>3578</v>
      </c>
      <c r="D5119" s="82" t="s">
        <v>3579</v>
      </c>
      <c r="E5119" t="s">
        <v>3580</v>
      </c>
      <c r="F5119" s="82" t="s">
        <v>2745</v>
      </c>
      <c r="G5119" t="s">
        <v>2310</v>
      </c>
      <c r="H5119" s="82" t="s">
        <v>3581</v>
      </c>
      <c r="I5119" t="s">
        <v>44</v>
      </c>
      <c r="J5119" s="82" t="s">
        <v>45</v>
      </c>
      <c r="K5119" t="s">
        <v>46</v>
      </c>
      <c r="L5119" t="s">
        <v>47</v>
      </c>
      <c r="M5119" s="82" t="s">
        <v>320</v>
      </c>
      <c r="N5119" t="s">
        <v>800</v>
      </c>
      <c r="O5119" s="82" t="s">
        <v>801</v>
      </c>
      <c r="P5119" s="82" t="s">
        <v>1211</v>
      </c>
      <c r="Q5119" s="82" t="s">
        <v>1085</v>
      </c>
      <c r="R5119" t="s">
        <v>131</v>
      </c>
      <c r="S5119" s="83">
        <v>1980</v>
      </c>
      <c r="T5119" s="83">
        <v>3240</v>
      </c>
      <c r="U5119" s="83">
        <v>-1260</v>
      </c>
      <c r="V5119" s="83">
        <v>0</v>
      </c>
      <c r="W5119" s="83">
        <v>0</v>
      </c>
      <c r="X5119" s="83">
        <v>24.957036262082472</v>
      </c>
      <c r="Y5119">
        <v>0</v>
      </c>
      <c r="Z5119" s="83">
        <v>-126</v>
      </c>
      <c r="AA5119" s="83">
        <v>-101.04296373791755</v>
      </c>
    </row>
    <row r="5120" spans="1:27" x14ac:dyDescent="0.25">
      <c r="A5120" s="82" t="s">
        <v>1529</v>
      </c>
      <c r="B5120" s="82" t="s">
        <v>1529</v>
      </c>
      <c r="C5120" t="s">
        <v>3578</v>
      </c>
      <c r="D5120" s="82" t="s">
        <v>3579</v>
      </c>
      <c r="E5120" t="s">
        <v>3580</v>
      </c>
      <c r="F5120" s="82" t="s">
        <v>2745</v>
      </c>
      <c r="G5120" t="s">
        <v>2310</v>
      </c>
      <c r="H5120" s="82" t="s">
        <v>3581</v>
      </c>
      <c r="I5120" t="s">
        <v>44</v>
      </c>
      <c r="J5120" s="82" t="s">
        <v>45</v>
      </c>
      <c r="K5120" t="s">
        <v>46</v>
      </c>
      <c r="L5120" t="s">
        <v>47</v>
      </c>
      <c r="M5120" s="82" t="s">
        <v>320</v>
      </c>
      <c r="N5120" t="s">
        <v>800</v>
      </c>
      <c r="O5120" s="82" t="s">
        <v>801</v>
      </c>
      <c r="P5120" s="82" t="s">
        <v>2102</v>
      </c>
      <c r="Q5120" s="82" t="s">
        <v>2103</v>
      </c>
      <c r="R5120" t="s">
        <v>131</v>
      </c>
      <c r="S5120" s="83">
        <v>180</v>
      </c>
      <c r="T5120" s="83">
        <v>0</v>
      </c>
      <c r="U5120" s="83">
        <v>180</v>
      </c>
      <c r="V5120" s="83">
        <v>0</v>
      </c>
      <c r="W5120" s="83">
        <v>0</v>
      </c>
      <c r="X5120" s="83">
        <v>0</v>
      </c>
      <c r="Y5120">
        <v>0</v>
      </c>
      <c r="Z5120" s="83">
        <v>18</v>
      </c>
      <c r="AA5120" s="83">
        <v>18</v>
      </c>
    </row>
    <row r="5121" spans="1:27" x14ac:dyDescent="0.25">
      <c r="A5121" s="82" t="s">
        <v>1529</v>
      </c>
      <c r="B5121" s="82" t="s">
        <v>1529</v>
      </c>
      <c r="C5121" t="s">
        <v>3578</v>
      </c>
      <c r="D5121" s="82" t="s">
        <v>3579</v>
      </c>
      <c r="E5121" t="s">
        <v>3580</v>
      </c>
      <c r="F5121" s="82" t="s">
        <v>2745</v>
      </c>
      <c r="G5121" t="s">
        <v>2310</v>
      </c>
      <c r="H5121" s="82" t="s">
        <v>3581</v>
      </c>
      <c r="I5121" t="s">
        <v>44</v>
      </c>
      <c r="J5121" s="82" t="s">
        <v>45</v>
      </c>
      <c r="K5121" t="s">
        <v>46</v>
      </c>
      <c r="L5121" t="s">
        <v>47</v>
      </c>
      <c r="M5121" s="82" t="s">
        <v>320</v>
      </c>
      <c r="N5121" t="s">
        <v>941</v>
      </c>
      <c r="O5121" s="82" t="s">
        <v>1071</v>
      </c>
      <c r="P5121" s="82" t="s">
        <v>1072</v>
      </c>
      <c r="Q5121" s="82" t="s">
        <v>1073</v>
      </c>
      <c r="R5121" t="s">
        <v>131</v>
      </c>
      <c r="S5121" s="83">
        <v>35.08</v>
      </c>
      <c r="T5121" s="83">
        <v>0</v>
      </c>
      <c r="U5121" s="83">
        <v>35.08</v>
      </c>
      <c r="V5121" s="83">
        <v>0</v>
      </c>
      <c r="W5121" s="83">
        <v>0</v>
      </c>
      <c r="X5121" s="83">
        <v>0</v>
      </c>
      <c r="Y5121">
        <v>0</v>
      </c>
      <c r="Z5121" s="83">
        <v>3.508</v>
      </c>
      <c r="AA5121" s="83">
        <v>3.508</v>
      </c>
    </row>
    <row r="5122" spans="1:27" x14ac:dyDescent="0.25">
      <c r="A5122" s="82" t="s">
        <v>1529</v>
      </c>
      <c r="B5122" s="82" t="s">
        <v>1529</v>
      </c>
      <c r="C5122" t="s">
        <v>3578</v>
      </c>
      <c r="D5122" s="82" t="s">
        <v>3579</v>
      </c>
      <c r="E5122" t="s">
        <v>3580</v>
      </c>
      <c r="F5122" s="82" t="s">
        <v>2745</v>
      </c>
      <c r="G5122" t="s">
        <v>2310</v>
      </c>
      <c r="H5122" s="82" t="s">
        <v>3581</v>
      </c>
      <c r="I5122" t="s">
        <v>44</v>
      </c>
      <c r="J5122" s="82" t="s">
        <v>45</v>
      </c>
      <c r="K5122" t="s">
        <v>100</v>
      </c>
      <c r="L5122" t="s">
        <v>101</v>
      </c>
      <c r="M5122" s="82" t="s">
        <v>401</v>
      </c>
      <c r="N5122" t="s">
        <v>866</v>
      </c>
      <c r="O5122" s="82" t="s">
        <v>403</v>
      </c>
      <c r="P5122" s="82" t="s">
        <v>1736</v>
      </c>
      <c r="Q5122" s="82" t="s">
        <v>1737</v>
      </c>
      <c r="R5122" t="s">
        <v>131</v>
      </c>
      <c r="S5122" s="83">
        <v>302.5</v>
      </c>
      <c r="T5122" s="83">
        <v>1602.9999999999998</v>
      </c>
      <c r="U5122" s="83">
        <v>-1300.4999999999998</v>
      </c>
      <c r="V5122" s="83">
        <v>0</v>
      </c>
      <c r="W5122" s="83">
        <v>0</v>
      </c>
      <c r="X5122" s="83">
        <v>12.347570718554998</v>
      </c>
      <c r="Y5122">
        <v>0</v>
      </c>
      <c r="Z5122" s="83">
        <v>-130.04999999999998</v>
      </c>
      <c r="AA5122" s="83">
        <v>-117.70242928144498</v>
      </c>
    </row>
    <row r="5123" spans="1:27" x14ac:dyDescent="0.25">
      <c r="A5123" s="82" t="s">
        <v>1529</v>
      </c>
      <c r="B5123" s="82" t="s">
        <v>1529</v>
      </c>
      <c r="C5123" t="s">
        <v>3582</v>
      </c>
      <c r="D5123" s="82" t="s">
        <v>3583</v>
      </c>
      <c r="E5123" t="s">
        <v>2925</v>
      </c>
      <c r="F5123" s="82" t="s">
        <v>2926</v>
      </c>
      <c r="G5123" t="s">
        <v>2310</v>
      </c>
      <c r="H5123" s="82" t="s">
        <v>2927</v>
      </c>
      <c r="I5123" t="s">
        <v>59</v>
      </c>
      <c r="J5123" s="82" t="s">
        <v>127</v>
      </c>
      <c r="K5123" t="s">
        <v>118</v>
      </c>
      <c r="L5123" t="s">
        <v>119</v>
      </c>
      <c r="M5123" s="82" t="s">
        <v>2280</v>
      </c>
      <c r="N5123" t="s">
        <v>2287</v>
      </c>
      <c r="O5123" s="82" t="s">
        <v>1480</v>
      </c>
      <c r="P5123" s="82" t="s">
        <v>2288</v>
      </c>
      <c r="Q5123" s="82" t="s">
        <v>2289</v>
      </c>
      <c r="R5123" t="s">
        <v>131</v>
      </c>
      <c r="S5123" s="83">
        <v>830.05</v>
      </c>
      <c r="T5123" s="83">
        <v>1660.1</v>
      </c>
      <c r="U5123" s="83">
        <v>-830.05</v>
      </c>
      <c r="V5123" s="83">
        <v>0</v>
      </c>
      <c r="W5123" s="83">
        <v>0</v>
      </c>
      <c r="X5123" s="83">
        <v>12.787399968729353</v>
      </c>
      <c r="Y5123">
        <v>0</v>
      </c>
      <c r="Z5123" s="83">
        <v>-83.004999999999995</v>
      </c>
      <c r="AA5123" s="83">
        <v>-70.217600031270649</v>
      </c>
    </row>
    <row r="5124" spans="1:27" x14ac:dyDescent="0.25">
      <c r="A5124" s="82" t="s">
        <v>1529</v>
      </c>
      <c r="B5124" s="82" t="s">
        <v>1529</v>
      </c>
      <c r="C5124" t="s">
        <v>3582</v>
      </c>
      <c r="D5124" s="82" t="s">
        <v>3583</v>
      </c>
      <c r="E5124" t="s">
        <v>2925</v>
      </c>
      <c r="F5124" s="82" t="s">
        <v>2926</v>
      </c>
      <c r="G5124" t="s">
        <v>2310</v>
      </c>
      <c r="H5124" s="82" t="s">
        <v>2927</v>
      </c>
      <c r="I5124" t="s">
        <v>59</v>
      </c>
      <c r="J5124" s="82" t="s">
        <v>127</v>
      </c>
      <c r="K5124" t="s">
        <v>75</v>
      </c>
      <c r="L5124" t="s">
        <v>76</v>
      </c>
      <c r="M5124" s="82" t="s">
        <v>133</v>
      </c>
      <c r="N5124" t="s">
        <v>481</v>
      </c>
      <c r="O5124" s="82" t="s">
        <v>482</v>
      </c>
      <c r="P5124" s="82" t="s">
        <v>483</v>
      </c>
      <c r="Q5124" s="82" t="s">
        <v>484</v>
      </c>
      <c r="R5124" t="s">
        <v>131</v>
      </c>
      <c r="S5124" s="83">
        <v>5083.6399999999994</v>
      </c>
      <c r="T5124" s="83">
        <v>4368.24</v>
      </c>
      <c r="U5124" s="83">
        <v>715.40000000000009</v>
      </c>
      <c r="V5124" s="83">
        <v>0</v>
      </c>
      <c r="W5124" s="83">
        <v>0</v>
      </c>
      <c r="X5124" s="83">
        <v>33.6476308893454</v>
      </c>
      <c r="Y5124">
        <v>0</v>
      </c>
      <c r="Z5124" s="83">
        <v>71.539999999999992</v>
      </c>
      <c r="AA5124" s="83">
        <v>105.1876308893454</v>
      </c>
    </row>
    <row r="5125" spans="1:27" x14ac:dyDescent="0.25">
      <c r="A5125" s="82" t="s">
        <v>1529</v>
      </c>
      <c r="B5125" s="82" t="s">
        <v>1529</v>
      </c>
      <c r="C5125" t="s">
        <v>3582</v>
      </c>
      <c r="D5125" s="82" t="s">
        <v>3583</v>
      </c>
      <c r="E5125" t="s">
        <v>2925</v>
      </c>
      <c r="F5125" s="82" t="s">
        <v>2926</v>
      </c>
      <c r="G5125" t="s">
        <v>2310</v>
      </c>
      <c r="H5125" s="82" t="s">
        <v>2927</v>
      </c>
      <c r="I5125" t="s">
        <v>59</v>
      </c>
      <c r="J5125" s="82" t="s">
        <v>127</v>
      </c>
      <c r="K5125" t="s">
        <v>75</v>
      </c>
      <c r="L5125" t="s">
        <v>76</v>
      </c>
      <c r="M5125" s="82" t="s">
        <v>133</v>
      </c>
      <c r="N5125" t="s">
        <v>481</v>
      </c>
      <c r="O5125" s="82" t="s">
        <v>1911</v>
      </c>
      <c r="P5125" s="82" t="s">
        <v>2186</v>
      </c>
      <c r="Q5125" s="82" t="s">
        <v>2187</v>
      </c>
      <c r="R5125" t="s">
        <v>131</v>
      </c>
      <c r="S5125" s="83">
        <v>336.16</v>
      </c>
      <c r="T5125" s="83">
        <v>822.48</v>
      </c>
      <c r="U5125" s="83">
        <v>-486.32</v>
      </c>
      <c r="V5125" s="83">
        <v>0</v>
      </c>
      <c r="W5125" s="83">
        <v>0</v>
      </c>
      <c r="X5125" s="83">
        <v>6.3353898718634536</v>
      </c>
      <c r="Y5125">
        <v>0</v>
      </c>
      <c r="Z5125" s="83">
        <v>-48.631999999999998</v>
      </c>
      <c r="AA5125" s="83">
        <v>-42.296610128136543</v>
      </c>
    </row>
    <row r="5126" spans="1:27" x14ac:dyDescent="0.25">
      <c r="A5126" s="82" t="s">
        <v>1529</v>
      </c>
      <c r="B5126" s="82" t="s">
        <v>1529</v>
      </c>
      <c r="C5126" t="s">
        <v>3582</v>
      </c>
      <c r="D5126" s="82" t="s">
        <v>3583</v>
      </c>
      <c r="E5126" t="s">
        <v>2925</v>
      </c>
      <c r="F5126" s="82" t="s">
        <v>2926</v>
      </c>
      <c r="G5126" t="s">
        <v>2310</v>
      </c>
      <c r="H5126" s="82" t="s">
        <v>2927</v>
      </c>
      <c r="I5126" t="s">
        <v>59</v>
      </c>
      <c r="J5126" s="82" t="s">
        <v>127</v>
      </c>
      <c r="K5126" t="s">
        <v>75</v>
      </c>
      <c r="L5126" t="s">
        <v>76</v>
      </c>
      <c r="M5126" s="82" t="s">
        <v>133</v>
      </c>
      <c r="N5126" t="s">
        <v>481</v>
      </c>
      <c r="O5126" s="82" t="s">
        <v>1481</v>
      </c>
      <c r="P5126" s="82" t="s">
        <v>2188</v>
      </c>
      <c r="Q5126" s="82" t="s">
        <v>2189</v>
      </c>
      <c r="R5126" t="s">
        <v>131</v>
      </c>
      <c r="S5126" s="83">
        <v>2408</v>
      </c>
      <c r="T5126" s="83">
        <v>1408.5</v>
      </c>
      <c r="U5126" s="83">
        <v>999.49999999999989</v>
      </c>
      <c r="V5126" s="83">
        <v>0</v>
      </c>
      <c r="W5126" s="83">
        <v>0</v>
      </c>
      <c r="X5126" s="83">
        <v>10.849378263933072</v>
      </c>
      <c r="Y5126">
        <v>0</v>
      </c>
      <c r="Z5126" s="83">
        <v>99.950000000000017</v>
      </c>
      <c r="AA5126" s="83">
        <v>110.79937826393308</v>
      </c>
    </row>
    <row r="5127" spans="1:27" x14ac:dyDescent="0.25">
      <c r="A5127" s="82" t="s">
        <v>1529</v>
      </c>
      <c r="B5127" s="82" t="s">
        <v>1529</v>
      </c>
      <c r="C5127" t="s">
        <v>3582</v>
      </c>
      <c r="D5127" s="82" t="s">
        <v>3583</v>
      </c>
      <c r="E5127" t="s">
        <v>2925</v>
      </c>
      <c r="F5127" s="82" t="s">
        <v>2926</v>
      </c>
      <c r="G5127" t="s">
        <v>2310</v>
      </c>
      <c r="H5127" s="82" t="s">
        <v>2927</v>
      </c>
      <c r="I5127" t="s">
        <v>59</v>
      </c>
      <c r="J5127" s="82" t="s">
        <v>127</v>
      </c>
      <c r="K5127" t="s">
        <v>75</v>
      </c>
      <c r="L5127" t="s">
        <v>76</v>
      </c>
      <c r="M5127" s="82" t="s">
        <v>133</v>
      </c>
      <c r="N5127" t="s">
        <v>481</v>
      </c>
      <c r="O5127" s="82" t="s">
        <v>1481</v>
      </c>
      <c r="P5127" s="82" t="s">
        <v>2538</v>
      </c>
      <c r="Q5127" s="82" t="s">
        <v>2539</v>
      </c>
      <c r="R5127" t="s">
        <v>131</v>
      </c>
      <c r="S5127" s="83">
        <v>991.2</v>
      </c>
      <c r="T5127" s="83">
        <v>516.56000000000006</v>
      </c>
      <c r="U5127" s="83">
        <v>474.64</v>
      </c>
      <c r="V5127" s="83">
        <v>0</v>
      </c>
      <c r="W5127" s="83">
        <v>0</v>
      </c>
      <c r="X5127" s="83">
        <v>3.9789526702288027</v>
      </c>
      <c r="Y5127">
        <v>0</v>
      </c>
      <c r="Z5127" s="83">
        <v>47.464000000000006</v>
      </c>
      <c r="AA5127" s="83">
        <v>51.442952670228806</v>
      </c>
    </row>
    <row r="5128" spans="1:27" x14ac:dyDescent="0.25">
      <c r="A5128" s="82" t="s">
        <v>1529</v>
      </c>
      <c r="B5128" s="82" t="s">
        <v>1529</v>
      </c>
      <c r="C5128" t="s">
        <v>3582</v>
      </c>
      <c r="D5128" s="82" t="s">
        <v>3583</v>
      </c>
      <c r="E5128" t="s">
        <v>2925</v>
      </c>
      <c r="F5128" s="82" t="s">
        <v>2926</v>
      </c>
      <c r="G5128" t="s">
        <v>2310</v>
      </c>
      <c r="H5128" s="82" t="s">
        <v>2927</v>
      </c>
      <c r="I5128" t="s">
        <v>59</v>
      </c>
      <c r="J5128" s="82" t="s">
        <v>127</v>
      </c>
      <c r="K5128" t="s">
        <v>75</v>
      </c>
      <c r="L5128" t="s">
        <v>76</v>
      </c>
      <c r="M5128" s="82" t="s">
        <v>133</v>
      </c>
      <c r="N5128" t="s">
        <v>481</v>
      </c>
      <c r="O5128" s="82" t="s">
        <v>1481</v>
      </c>
      <c r="P5128" s="82" t="s">
        <v>3590</v>
      </c>
      <c r="Q5128" s="82" t="s">
        <v>3591</v>
      </c>
      <c r="R5128" t="s">
        <v>131</v>
      </c>
      <c r="S5128" s="83">
        <v>778.68000000000006</v>
      </c>
      <c r="T5128" s="83">
        <v>549.40000000000009</v>
      </c>
      <c r="U5128" s="83">
        <v>229.27999999999997</v>
      </c>
      <c r="V5128" s="83">
        <v>0</v>
      </c>
      <c r="W5128" s="83">
        <v>0</v>
      </c>
      <c r="X5128" s="83">
        <v>4.2319122599963306</v>
      </c>
      <c r="Y5128">
        <v>0</v>
      </c>
      <c r="Z5128" s="83">
        <v>22.927999999999997</v>
      </c>
      <c r="AA5128" s="83">
        <v>27.159912259996325</v>
      </c>
    </row>
    <row r="5129" spans="1:27" x14ac:dyDescent="0.25">
      <c r="A5129" s="82" t="s">
        <v>1529</v>
      </c>
      <c r="B5129" s="82" t="s">
        <v>1529</v>
      </c>
      <c r="C5129" t="s">
        <v>3582</v>
      </c>
      <c r="D5129" s="82" t="s">
        <v>3583</v>
      </c>
      <c r="E5129" t="s">
        <v>2925</v>
      </c>
      <c r="F5129" s="82" t="s">
        <v>2926</v>
      </c>
      <c r="G5129" t="s">
        <v>2310</v>
      </c>
      <c r="H5129" s="82" t="s">
        <v>2927</v>
      </c>
      <c r="I5129" t="s">
        <v>59</v>
      </c>
      <c r="J5129" s="82" t="s">
        <v>127</v>
      </c>
      <c r="K5129" t="s">
        <v>75</v>
      </c>
      <c r="L5129" t="s">
        <v>76</v>
      </c>
      <c r="M5129" s="82" t="s">
        <v>133</v>
      </c>
      <c r="N5129" t="s">
        <v>337</v>
      </c>
      <c r="O5129" s="82" t="s">
        <v>378</v>
      </c>
      <c r="P5129" s="82" t="s">
        <v>1773</v>
      </c>
      <c r="Q5129" s="82" t="s">
        <v>1774</v>
      </c>
      <c r="R5129" t="s">
        <v>131</v>
      </c>
      <c r="S5129" s="83">
        <v>358.16</v>
      </c>
      <c r="T5129" s="83">
        <v>196.75</v>
      </c>
      <c r="U5129" s="83">
        <v>161.41000000000003</v>
      </c>
      <c r="V5129" s="83">
        <v>0</v>
      </c>
      <c r="W5129" s="83">
        <v>0</v>
      </c>
      <c r="X5129" s="83">
        <v>1.5155237298039277</v>
      </c>
      <c r="Y5129">
        <v>0</v>
      </c>
      <c r="Z5129" s="83">
        <v>16.141000000000002</v>
      </c>
      <c r="AA5129" s="83">
        <v>17.656523729803929</v>
      </c>
    </row>
    <row r="5130" spans="1:27" x14ac:dyDescent="0.25">
      <c r="A5130" s="82" t="s">
        <v>1529</v>
      </c>
      <c r="B5130" s="82" t="s">
        <v>1529</v>
      </c>
      <c r="C5130" t="s">
        <v>3582</v>
      </c>
      <c r="D5130" s="82" t="s">
        <v>3583</v>
      </c>
      <c r="E5130" t="s">
        <v>2925</v>
      </c>
      <c r="F5130" s="82" t="s">
        <v>2926</v>
      </c>
      <c r="G5130" t="s">
        <v>2310</v>
      </c>
      <c r="H5130" s="82" t="s">
        <v>2927</v>
      </c>
      <c r="I5130" t="s">
        <v>59</v>
      </c>
      <c r="J5130" s="82" t="s">
        <v>127</v>
      </c>
      <c r="K5130" t="s">
        <v>75</v>
      </c>
      <c r="L5130" t="s">
        <v>76</v>
      </c>
      <c r="M5130" s="82" t="s">
        <v>133</v>
      </c>
      <c r="N5130" t="s">
        <v>337</v>
      </c>
      <c r="O5130" s="82" t="s">
        <v>378</v>
      </c>
      <c r="P5130" s="82" t="s">
        <v>379</v>
      </c>
      <c r="Q5130" s="82" t="s">
        <v>380</v>
      </c>
      <c r="R5130" t="s">
        <v>131</v>
      </c>
      <c r="S5130" s="83">
        <v>194.67000000000002</v>
      </c>
      <c r="T5130" s="83">
        <v>83.429999999999993</v>
      </c>
      <c r="U5130" s="83">
        <v>111.24000000000002</v>
      </c>
      <c r="V5130" s="83">
        <v>0</v>
      </c>
      <c r="W5130" s="83">
        <v>0</v>
      </c>
      <c r="X5130" s="83">
        <v>0.64264368374862357</v>
      </c>
      <c r="Y5130">
        <v>0</v>
      </c>
      <c r="Z5130" s="83">
        <v>11.124000000000002</v>
      </c>
      <c r="AA5130" s="83">
        <v>11.766643683748626</v>
      </c>
    </row>
    <row r="5131" spans="1:27" x14ac:dyDescent="0.25">
      <c r="A5131" s="82" t="s">
        <v>1529</v>
      </c>
      <c r="B5131" s="82" t="s">
        <v>1529</v>
      </c>
      <c r="C5131" t="s">
        <v>3582</v>
      </c>
      <c r="D5131" s="82" t="s">
        <v>3583</v>
      </c>
      <c r="E5131" t="s">
        <v>2925</v>
      </c>
      <c r="F5131" s="82" t="s">
        <v>2926</v>
      </c>
      <c r="G5131" t="s">
        <v>2310</v>
      </c>
      <c r="H5131" s="82" t="s">
        <v>2927</v>
      </c>
      <c r="I5131" t="s">
        <v>59</v>
      </c>
      <c r="J5131" s="82" t="s">
        <v>127</v>
      </c>
      <c r="K5131" t="s">
        <v>75</v>
      </c>
      <c r="L5131" t="s">
        <v>76</v>
      </c>
      <c r="M5131" s="82" t="s">
        <v>133</v>
      </c>
      <c r="N5131" t="s">
        <v>337</v>
      </c>
      <c r="O5131" s="82" t="s">
        <v>378</v>
      </c>
      <c r="P5131" s="82" t="s">
        <v>2855</v>
      </c>
      <c r="Q5131" s="82" t="s">
        <v>2856</v>
      </c>
      <c r="R5131" t="s">
        <v>131</v>
      </c>
      <c r="S5131" s="83">
        <v>0</v>
      </c>
      <c r="T5131" s="83">
        <v>170.92000000000002</v>
      </c>
      <c r="U5131" s="83">
        <v>-170.92000000000002</v>
      </c>
      <c r="V5131" s="83">
        <v>0</v>
      </c>
      <c r="W5131" s="83">
        <v>0</v>
      </c>
      <c r="X5131" s="83">
        <v>1.316560690714548</v>
      </c>
      <c r="Y5131">
        <v>0</v>
      </c>
      <c r="Z5131" s="83">
        <v>-17.091999999999999</v>
      </c>
      <c r="AA5131" s="83">
        <v>-15.775439309285453</v>
      </c>
    </row>
    <row r="5132" spans="1:27" x14ac:dyDescent="0.25">
      <c r="A5132" s="82" t="s">
        <v>1529</v>
      </c>
      <c r="B5132" s="82" t="s">
        <v>1529</v>
      </c>
      <c r="C5132" t="s">
        <v>3582</v>
      </c>
      <c r="D5132" s="82" t="s">
        <v>3583</v>
      </c>
      <c r="E5132" t="s">
        <v>2925</v>
      </c>
      <c r="F5132" s="82" t="s">
        <v>2926</v>
      </c>
      <c r="G5132" t="s">
        <v>2310</v>
      </c>
      <c r="H5132" s="82" t="s">
        <v>2927</v>
      </c>
      <c r="I5132" t="s">
        <v>59</v>
      </c>
      <c r="J5132" s="82" t="s">
        <v>127</v>
      </c>
      <c r="K5132" t="s">
        <v>75</v>
      </c>
      <c r="L5132" t="s">
        <v>76</v>
      </c>
      <c r="M5132" s="82" t="s">
        <v>133</v>
      </c>
      <c r="N5132" t="s">
        <v>337</v>
      </c>
      <c r="O5132" s="82" t="s">
        <v>378</v>
      </c>
      <c r="P5132" s="82" t="s">
        <v>646</v>
      </c>
      <c r="Q5132" s="82" t="s">
        <v>647</v>
      </c>
      <c r="R5132" t="s">
        <v>131</v>
      </c>
      <c r="S5132" s="83">
        <v>199.29000000000002</v>
      </c>
      <c r="T5132" s="83">
        <v>105.28</v>
      </c>
      <c r="U5132" s="83">
        <v>94.01</v>
      </c>
      <c r="V5132" s="83">
        <v>0</v>
      </c>
      <c r="W5132" s="83">
        <v>0</v>
      </c>
      <c r="X5132" s="83">
        <v>0.81094962273828464</v>
      </c>
      <c r="Y5132">
        <v>0</v>
      </c>
      <c r="Z5132" s="83">
        <v>9.4010000000000016</v>
      </c>
      <c r="AA5132" s="83">
        <v>10.211949622738286</v>
      </c>
    </row>
    <row r="5133" spans="1:27" x14ac:dyDescent="0.25">
      <c r="A5133" s="82" t="s">
        <v>1529</v>
      </c>
      <c r="B5133" s="82" t="s">
        <v>1529</v>
      </c>
      <c r="C5133" t="s">
        <v>3582</v>
      </c>
      <c r="D5133" s="82" t="s">
        <v>3583</v>
      </c>
      <c r="E5133" t="s">
        <v>2925</v>
      </c>
      <c r="F5133" s="82" t="s">
        <v>2926</v>
      </c>
      <c r="G5133" t="s">
        <v>2310</v>
      </c>
      <c r="H5133" s="82" t="s">
        <v>2927</v>
      </c>
      <c r="I5133" t="s">
        <v>59</v>
      </c>
      <c r="J5133" s="82" t="s">
        <v>127</v>
      </c>
      <c r="K5133" t="s">
        <v>75</v>
      </c>
      <c r="L5133" t="s">
        <v>76</v>
      </c>
      <c r="M5133" s="82" t="s">
        <v>133</v>
      </c>
      <c r="N5133" t="s">
        <v>337</v>
      </c>
      <c r="O5133" s="82" t="s">
        <v>378</v>
      </c>
      <c r="P5133" s="82" t="s">
        <v>4090</v>
      </c>
      <c r="Q5133" s="82" t="s">
        <v>4091</v>
      </c>
      <c r="R5133" t="s">
        <v>131</v>
      </c>
      <c r="S5133" s="83">
        <v>33.369999999999997</v>
      </c>
      <c r="T5133" s="83">
        <v>0</v>
      </c>
      <c r="U5133" s="83">
        <v>33.369999999999997</v>
      </c>
      <c r="V5133" s="83">
        <v>0</v>
      </c>
      <c r="W5133" s="83">
        <v>0</v>
      </c>
      <c r="X5133" s="83">
        <v>0</v>
      </c>
      <c r="Y5133">
        <v>0</v>
      </c>
      <c r="Z5133" s="83">
        <v>3.3369999999999997</v>
      </c>
      <c r="AA5133" s="83">
        <v>3.3369999999999997</v>
      </c>
    </row>
    <row r="5134" spans="1:27" x14ac:dyDescent="0.25">
      <c r="A5134" s="82" t="s">
        <v>1529</v>
      </c>
      <c r="B5134" s="82" t="s">
        <v>1529</v>
      </c>
      <c r="C5134" t="s">
        <v>3582</v>
      </c>
      <c r="D5134" s="82" t="s">
        <v>3583</v>
      </c>
      <c r="E5134" t="s">
        <v>2925</v>
      </c>
      <c r="F5134" s="82" t="s">
        <v>2926</v>
      </c>
      <c r="G5134" t="s">
        <v>2310</v>
      </c>
      <c r="H5134" s="82" t="s">
        <v>2927</v>
      </c>
      <c r="I5134" t="s">
        <v>59</v>
      </c>
      <c r="J5134" s="82" t="s">
        <v>127</v>
      </c>
      <c r="K5134" t="s">
        <v>75</v>
      </c>
      <c r="L5134" t="s">
        <v>76</v>
      </c>
      <c r="M5134" s="82" t="s">
        <v>133</v>
      </c>
      <c r="N5134" t="s">
        <v>337</v>
      </c>
      <c r="O5134" s="82" t="s">
        <v>378</v>
      </c>
      <c r="P5134" s="82" t="s">
        <v>4146</v>
      </c>
      <c r="Q5134" s="82" t="s">
        <v>4147</v>
      </c>
      <c r="R5134" t="s">
        <v>131</v>
      </c>
      <c r="S5134" s="83">
        <v>101.5</v>
      </c>
      <c r="T5134" s="83">
        <v>0</v>
      </c>
      <c r="U5134" s="83">
        <v>101.5</v>
      </c>
      <c r="V5134" s="83">
        <v>0</v>
      </c>
      <c r="W5134" s="83">
        <v>0</v>
      </c>
      <c r="X5134" s="83">
        <v>0</v>
      </c>
      <c r="Y5134">
        <v>0</v>
      </c>
      <c r="Z5134" s="83">
        <v>10.15</v>
      </c>
      <c r="AA5134" s="83">
        <v>10.15</v>
      </c>
    </row>
    <row r="5135" spans="1:27" x14ac:dyDescent="0.25">
      <c r="A5135" s="82" t="s">
        <v>1529</v>
      </c>
      <c r="B5135" s="82" t="s">
        <v>1529</v>
      </c>
      <c r="C5135" t="s">
        <v>3582</v>
      </c>
      <c r="D5135" s="82" t="s">
        <v>3583</v>
      </c>
      <c r="E5135" t="s">
        <v>2925</v>
      </c>
      <c r="F5135" s="82" t="s">
        <v>2926</v>
      </c>
      <c r="G5135" t="s">
        <v>2310</v>
      </c>
      <c r="H5135" s="82" t="s">
        <v>2927</v>
      </c>
      <c r="I5135" t="s">
        <v>59</v>
      </c>
      <c r="J5135" s="82" t="s">
        <v>127</v>
      </c>
      <c r="K5135" t="s">
        <v>75</v>
      </c>
      <c r="L5135" t="s">
        <v>76</v>
      </c>
      <c r="M5135" s="82" t="s">
        <v>133</v>
      </c>
      <c r="N5135" t="s">
        <v>337</v>
      </c>
      <c r="O5135" s="82" t="s">
        <v>378</v>
      </c>
      <c r="P5135" s="82" t="s">
        <v>4148</v>
      </c>
      <c r="Q5135" s="82" t="s">
        <v>4149</v>
      </c>
      <c r="R5135" t="s">
        <v>131</v>
      </c>
      <c r="S5135" s="83">
        <v>83.43</v>
      </c>
      <c r="T5135" s="83">
        <v>0</v>
      </c>
      <c r="U5135" s="83">
        <v>83.43</v>
      </c>
      <c r="V5135" s="83">
        <v>0</v>
      </c>
      <c r="W5135" s="83">
        <v>0</v>
      </c>
      <c r="X5135" s="83">
        <v>0</v>
      </c>
      <c r="Y5135">
        <v>0</v>
      </c>
      <c r="Z5135" s="83">
        <v>8.3430000000000017</v>
      </c>
      <c r="AA5135" s="83">
        <v>8.3430000000000017</v>
      </c>
    </row>
    <row r="5136" spans="1:27" x14ac:dyDescent="0.25">
      <c r="A5136" s="82" t="s">
        <v>1529</v>
      </c>
      <c r="B5136" s="82" t="s">
        <v>1529</v>
      </c>
      <c r="C5136" t="s">
        <v>3582</v>
      </c>
      <c r="D5136" s="82" t="s">
        <v>3583</v>
      </c>
      <c r="E5136" t="s">
        <v>2925</v>
      </c>
      <c r="F5136" s="82" t="s">
        <v>2926</v>
      </c>
      <c r="G5136" t="s">
        <v>2310</v>
      </c>
      <c r="H5136" s="82" t="s">
        <v>2927</v>
      </c>
      <c r="I5136" t="s">
        <v>59</v>
      </c>
      <c r="J5136" s="82" t="s">
        <v>127</v>
      </c>
      <c r="K5136" t="s">
        <v>75</v>
      </c>
      <c r="L5136" t="s">
        <v>76</v>
      </c>
      <c r="M5136" s="82" t="s">
        <v>133</v>
      </c>
      <c r="N5136" t="s">
        <v>337</v>
      </c>
      <c r="O5136" s="82" t="s">
        <v>378</v>
      </c>
      <c r="P5136" s="82" t="s">
        <v>4150</v>
      </c>
      <c r="Q5136" s="82" t="s">
        <v>4151</v>
      </c>
      <c r="R5136" t="s">
        <v>131</v>
      </c>
      <c r="S5136" s="83">
        <v>96.08</v>
      </c>
      <c r="T5136" s="83">
        <v>90.64</v>
      </c>
      <c r="U5136" s="83">
        <v>5.4399999999999977</v>
      </c>
      <c r="V5136" s="83">
        <v>0</v>
      </c>
      <c r="W5136" s="83">
        <v>0</v>
      </c>
      <c r="X5136" s="83">
        <v>0.69818079222072682</v>
      </c>
      <c r="Y5136">
        <v>0</v>
      </c>
      <c r="Z5136" s="83">
        <v>0.54400000000000048</v>
      </c>
      <c r="AA5136" s="83">
        <v>1.2421807922207275</v>
      </c>
    </row>
    <row r="5137" spans="1:27" x14ac:dyDescent="0.25">
      <c r="A5137" s="82" t="s">
        <v>1529</v>
      </c>
      <c r="B5137" s="82" t="s">
        <v>1529</v>
      </c>
      <c r="C5137" t="s">
        <v>3582</v>
      </c>
      <c r="D5137" s="82" t="s">
        <v>3583</v>
      </c>
      <c r="E5137" t="s">
        <v>2925</v>
      </c>
      <c r="F5137" s="82" t="s">
        <v>2926</v>
      </c>
      <c r="G5137" t="s">
        <v>2310</v>
      </c>
      <c r="H5137" s="82" t="s">
        <v>2927</v>
      </c>
      <c r="I5137" t="s">
        <v>59</v>
      </c>
      <c r="J5137" s="82" t="s">
        <v>127</v>
      </c>
      <c r="K5137" t="s">
        <v>75</v>
      </c>
      <c r="L5137" t="s">
        <v>76</v>
      </c>
      <c r="M5137" s="82" t="s">
        <v>133</v>
      </c>
      <c r="N5137" t="s">
        <v>337</v>
      </c>
      <c r="O5137" s="82" t="s">
        <v>378</v>
      </c>
      <c r="P5137" s="82" t="s">
        <v>4152</v>
      </c>
      <c r="Q5137" s="82" t="s">
        <v>4153</v>
      </c>
      <c r="R5137" t="s">
        <v>131</v>
      </c>
      <c r="S5137" s="83">
        <v>91.7</v>
      </c>
      <c r="T5137" s="83">
        <v>86.52</v>
      </c>
      <c r="U5137" s="83">
        <v>5.1800000000000068</v>
      </c>
      <c r="V5137" s="83">
        <v>0</v>
      </c>
      <c r="W5137" s="83">
        <v>0</v>
      </c>
      <c r="X5137" s="83">
        <v>0.66644530166523919</v>
      </c>
      <c r="Y5137">
        <v>0</v>
      </c>
      <c r="Z5137" s="83">
        <v>0.51800000000000068</v>
      </c>
      <c r="AA5137" s="83">
        <v>1.1844453016652396</v>
      </c>
    </row>
    <row r="5138" spans="1:27" x14ac:dyDescent="0.25">
      <c r="A5138" s="82" t="s">
        <v>1529</v>
      </c>
      <c r="B5138" s="82" t="s">
        <v>1529</v>
      </c>
      <c r="C5138" t="s">
        <v>3582</v>
      </c>
      <c r="D5138" s="82" t="s">
        <v>3583</v>
      </c>
      <c r="E5138" t="s">
        <v>2925</v>
      </c>
      <c r="F5138" s="82" t="s">
        <v>2926</v>
      </c>
      <c r="G5138" t="s">
        <v>2310</v>
      </c>
      <c r="H5138" s="82" t="s">
        <v>2927</v>
      </c>
      <c r="I5138" t="s">
        <v>59</v>
      </c>
      <c r="J5138" s="82" t="s">
        <v>127</v>
      </c>
      <c r="K5138" t="s">
        <v>75</v>
      </c>
      <c r="L5138" t="s">
        <v>76</v>
      </c>
      <c r="M5138" s="82" t="s">
        <v>133</v>
      </c>
      <c r="N5138" t="s">
        <v>337</v>
      </c>
      <c r="O5138" s="82" t="s">
        <v>338</v>
      </c>
      <c r="P5138" s="82" t="s">
        <v>2517</v>
      </c>
      <c r="Q5138" s="82" t="s">
        <v>2518</v>
      </c>
      <c r="R5138" t="s">
        <v>131</v>
      </c>
      <c r="S5138" s="83">
        <v>214.84</v>
      </c>
      <c r="T5138" s="83">
        <v>0</v>
      </c>
      <c r="U5138" s="83">
        <v>214.84</v>
      </c>
      <c r="V5138" s="83">
        <v>0</v>
      </c>
      <c r="W5138" s="83">
        <v>0</v>
      </c>
      <c r="X5138" s="83">
        <v>0</v>
      </c>
      <c r="Y5138">
        <v>0</v>
      </c>
      <c r="Z5138" s="83">
        <v>21.484000000000002</v>
      </c>
      <c r="AA5138" s="83">
        <v>21.484000000000002</v>
      </c>
    </row>
    <row r="5139" spans="1:27" x14ac:dyDescent="0.25">
      <c r="A5139" s="82" t="s">
        <v>1529</v>
      </c>
      <c r="B5139" s="82" t="s">
        <v>1529</v>
      </c>
      <c r="C5139" t="s">
        <v>3582</v>
      </c>
      <c r="D5139" s="82" t="s">
        <v>3583</v>
      </c>
      <c r="E5139" t="s">
        <v>2925</v>
      </c>
      <c r="F5139" s="82" t="s">
        <v>2926</v>
      </c>
      <c r="G5139" t="s">
        <v>2310</v>
      </c>
      <c r="H5139" s="82" t="s">
        <v>2927</v>
      </c>
      <c r="I5139" t="s">
        <v>59</v>
      </c>
      <c r="J5139" s="82" t="s">
        <v>127</v>
      </c>
      <c r="K5139" t="s">
        <v>75</v>
      </c>
      <c r="L5139" t="s">
        <v>76</v>
      </c>
      <c r="M5139" s="82" t="s">
        <v>133</v>
      </c>
      <c r="N5139" t="s">
        <v>337</v>
      </c>
      <c r="O5139" s="82" t="s">
        <v>338</v>
      </c>
      <c r="P5139" s="82" t="s">
        <v>2515</v>
      </c>
      <c r="Q5139" s="82" t="s">
        <v>2516</v>
      </c>
      <c r="R5139" t="s">
        <v>131</v>
      </c>
      <c r="S5139" s="83">
        <v>496.52</v>
      </c>
      <c r="T5139" s="83">
        <v>234.2</v>
      </c>
      <c r="U5139" s="83">
        <v>262.32</v>
      </c>
      <c r="V5139" s="83">
        <v>0</v>
      </c>
      <c r="W5139" s="83">
        <v>0</v>
      </c>
      <c r="X5139" s="83">
        <v>1.803993176722134</v>
      </c>
      <c r="Y5139">
        <v>0</v>
      </c>
      <c r="Z5139" s="83">
        <v>26.231999999999999</v>
      </c>
      <c r="AA5139" s="83">
        <v>28.035993176722133</v>
      </c>
    </row>
    <row r="5140" spans="1:27" x14ac:dyDescent="0.25">
      <c r="A5140" s="82" t="s">
        <v>1529</v>
      </c>
      <c r="B5140" s="82" t="s">
        <v>1529</v>
      </c>
      <c r="C5140" t="s">
        <v>3582</v>
      </c>
      <c r="D5140" s="82" t="s">
        <v>3583</v>
      </c>
      <c r="E5140" t="s">
        <v>2925</v>
      </c>
      <c r="F5140" s="82" t="s">
        <v>2926</v>
      </c>
      <c r="G5140" t="s">
        <v>2310</v>
      </c>
      <c r="H5140" s="82" t="s">
        <v>2927</v>
      </c>
      <c r="I5140" t="s">
        <v>59</v>
      </c>
      <c r="J5140" s="82" t="s">
        <v>127</v>
      </c>
      <c r="K5140" t="s">
        <v>75</v>
      </c>
      <c r="L5140" t="s">
        <v>76</v>
      </c>
      <c r="M5140" s="82" t="s">
        <v>133</v>
      </c>
      <c r="N5140" t="s">
        <v>337</v>
      </c>
      <c r="O5140" s="82" t="s">
        <v>338</v>
      </c>
      <c r="P5140" s="82" t="s">
        <v>1769</v>
      </c>
      <c r="Q5140" s="82" t="s">
        <v>1770</v>
      </c>
      <c r="R5140" t="s">
        <v>131</v>
      </c>
      <c r="S5140" s="83">
        <v>367.67999999999995</v>
      </c>
      <c r="T5140" s="83">
        <v>386.88</v>
      </c>
      <c r="U5140" s="83">
        <v>-19.200000000000045</v>
      </c>
      <c r="V5140" s="83">
        <v>0</v>
      </c>
      <c r="W5140" s="83">
        <v>0</v>
      </c>
      <c r="X5140" s="83">
        <v>2.9800549966279215</v>
      </c>
      <c r="Y5140">
        <v>0</v>
      </c>
      <c r="Z5140" s="83">
        <v>-1.9200000000000088</v>
      </c>
      <c r="AA5140" s="83">
        <v>1.0600549966279118</v>
      </c>
    </row>
    <row r="5141" spans="1:27" x14ac:dyDescent="0.25">
      <c r="A5141" s="82" t="s">
        <v>1529</v>
      </c>
      <c r="B5141" s="82" t="s">
        <v>1529</v>
      </c>
      <c r="C5141" t="s">
        <v>3582</v>
      </c>
      <c r="D5141" s="82" t="s">
        <v>3583</v>
      </c>
      <c r="E5141" t="s">
        <v>2925</v>
      </c>
      <c r="F5141" s="82" t="s">
        <v>2926</v>
      </c>
      <c r="G5141" t="s">
        <v>2310</v>
      </c>
      <c r="H5141" s="82" t="s">
        <v>2927</v>
      </c>
      <c r="I5141" t="s">
        <v>59</v>
      </c>
      <c r="J5141" s="82" t="s">
        <v>127</v>
      </c>
      <c r="K5141" t="s">
        <v>75</v>
      </c>
      <c r="L5141" t="s">
        <v>76</v>
      </c>
      <c r="M5141" s="82" t="s">
        <v>133</v>
      </c>
      <c r="N5141" t="s">
        <v>337</v>
      </c>
      <c r="O5141" s="82" t="s">
        <v>338</v>
      </c>
      <c r="P5141" s="82" t="s">
        <v>1693</v>
      </c>
      <c r="Q5141" s="82" t="s">
        <v>1694</v>
      </c>
      <c r="R5141" t="s">
        <v>131</v>
      </c>
      <c r="S5141" s="83">
        <v>249.84</v>
      </c>
      <c r="T5141" s="83">
        <v>452.04</v>
      </c>
      <c r="U5141" s="83">
        <v>-202.20000000000002</v>
      </c>
      <c r="V5141" s="83">
        <v>0</v>
      </c>
      <c r="W5141" s="83">
        <v>0</v>
      </c>
      <c r="X5141" s="83">
        <v>3.4819687258986911</v>
      </c>
      <c r="Y5141">
        <v>0</v>
      </c>
      <c r="Z5141" s="83">
        <v>-20.220000000000006</v>
      </c>
      <c r="AA5141" s="83">
        <v>-16.738031274101317</v>
      </c>
    </row>
    <row r="5142" spans="1:27" x14ac:dyDescent="0.25">
      <c r="A5142" s="82" t="s">
        <v>1529</v>
      </c>
      <c r="B5142" s="82" t="s">
        <v>1529</v>
      </c>
      <c r="C5142" t="s">
        <v>3582</v>
      </c>
      <c r="D5142" s="82" t="s">
        <v>3583</v>
      </c>
      <c r="E5142" t="s">
        <v>2925</v>
      </c>
      <c r="F5142" s="82" t="s">
        <v>2926</v>
      </c>
      <c r="G5142" t="s">
        <v>2310</v>
      </c>
      <c r="H5142" s="82" t="s">
        <v>2927</v>
      </c>
      <c r="I5142" t="s">
        <v>59</v>
      </c>
      <c r="J5142" s="82" t="s">
        <v>127</v>
      </c>
      <c r="K5142" t="s">
        <v>75</v>
      </c>
      <c r="L5142" t="s">
        <v>76</v>
      </c>
      <c r="M5142" s="82" t="s">
        <v>133</v>
      </c>
      <c r="N5142" t="s">
        <v>337</v>
      </c>
      <c r="O5142" s="82" t="s">
        <v>338</v>
      </c>
      <c r="P5142" s="82" t="s">
        <v>2849</v>
      </c>
      <c r="Q5142" s="82" t="s">
        <v>2850</v>
      </c>
      <c r="R5142" t="s">
        <v>131</v>
      </c>
      <c r="S5142" s="83">
        <v>265.92</v>
      </c>
      <c r="T5142" s="83">
        <v>565.91999999999996</v>
      </c>
      <c r="U5142" s="83">
        <v>-300</v>
      </c>
      <c r="V5142" s="83">
        <v>0</v>
      </c>
      <c r="W5142" s="83">
        <v>0</v>
      </c>
      <c r="X5142" s="83">
        <v>4.3591623337770713</v>
      </c>
      <c r="Y5142">
        <v>0</v>
      </c>
      <c r="Z5142" s="83">
        <v>-30</v>
      </c>
      <c r="AA5142" s="83">
        <v>-25.640837666222929</v>
      </c>
    </row>
    <row r="5143" spans="1:27" x14ac:dyDescent="0.25">
      <c r="A5143" s="82" t="s">
        <v>1529</v>
      </c>
      <c r="B5143" s="82" t="s">
        <v>1529</v>
      </c>
      <c r="C5143" t="s">
        <v>3582</v>
      </c>
      <c r="D5143" s="82" t="s">
        <v>3583</v>
      </c>
      <c r="E5143" t="s">
        <v>2925</v>
      </c>
      <c r="F5143" s="82" t="s">
        <v>2926</v>
      </c>
      <c r="G5143" t="s">
        <v>2310</v>
      </c>
      <c r="H5143" s="82" t="s">
        <v>2927</v>
      </c>
      <c r="I5143" t="s">
        <v>59</v>
      </c>
      <c r="J5143" s="82" t="s">
        <v>127</v>
      </c>
      <c r="K5143" t="s">
        <v>75</v>
      </c>
      <c r="L5143" t="s">
        <v>76</v>
      </c>
      <c r="M5143" s="82" t="s">
        <v>133</v>
      </c>
      <c r="N5143" t="s">
        <v>337</v>
      </c>
      <c r="O5143" s="82" t="s">
        <v>338</v>
      </c>
      <c r="P5143" s="82" t="s">
        <v>2853</v>
      </c>
      <c r="Q5143" s="82" t="s">
        <v>2854</v>
      </c>
      <c r="R5143" t="s">
        <v>131</v>
      </c>
      <c r="S5143" s="83">
        <v>625.68000000000006</v>
      </c>
      <c r="T5143" s="83">
        <v>860.31</v>
      </c>
      <c r="U5143" s="83">
        <v>-234.62999999999988</v>
      </c>
      <c r="V5143" s="83">
        <v>0</v>
      </c>
      <c r="W5143" s="83">
        <v>0</v>
      </c>
      <c r="X5143" s="83">
        <v>6.6267863785901753</v>
      </c>
      <c r="Y5143">
        <v>0</v>
      </c>
      <c r="Z5143" s="83">
        <v>-23.462999999999987</v>
      </c>
      <c r="AA5143" s="83">
        <v>-16.836213621409804</v>
      </c>
    </row>
    <row r="5144" spans="1:27" x14ac:dyDescent="0.25">
      <c r="A5144" s="82" t="s">
        <v>1529</v>
      </c>
      <c r="B5144" s="82" t="s">
        <v>1529</v>
      </c>
      <c r="C5144" t="s">
        <v>3582</v>
      </c>
      <c r="D5144" s="82" t="s">
        <v>3583</v>
      </c>
      <c r="E5144" t="s">
        <v>2925</v>
      </c>
      <c r="F5144" s="82" t="s">
        <v>2926</v>
      </c>
      <c r="G5144" t="s">
        <v>2310</v>
      </c>
      <c r="H5144" s="82" t="s">
        <v>2927</v>
      </c>
      <c r="I5144" t="s">
        <v>59</v>
      </c>
      <c r="J5144" s="82" t="s">
        <v>127</v>
      </c>
      <c r="K5144" t="s">
        <v>75</v>
      </c>
      <c r="L5144" t="s">
        <v>76</v>
      </c>
      <c r="M5144" s="82" t="s">
        <v>133</v>
      </c>
      <c r="N5144" t="s">
        <v>337</v>
      </c>
      <c r="O5144" s="82" t="s">
        <v>338</v>
      </c>
      <c r="P5144" s="82" t="s">
        <v>343</v>
      </c>
      <c r="Q5144" s="82" t="s">
        <v>344</v>
      </c>
      <c r="R5144" t="s">
        <v>131</v>
      </c>
      <c r="S5144" s="83">
        <v>0</v>
      </c>
      <c r="T5144" s="83">
        <v>142.4</v>
      </c>
      <c r="U5144" s="83">
        <v>-142.4</v>
      </c>
      <c r="V5144" s="83">
        <v>0</v>
      </c>
      <c r="W5144" s="83">
        <v>0</v>
      </c>
      <c r="X5144" s="83">
        <v>1.0968771492964642</v>
      </c>
      <c r="Y5144">
        <v>0</v>
      </c>
      <c r="Z5144" s="83">
        <v>-14.240000000000002</v>
      </c>
      <c r="AA5144" s="83">
        <v>-13.143122850703538</v>
      </c>
    </row>
    <row r="5145" spans="1:27" x14ac:dyDescent="0.25">
      <c r="A5145" s="82" t="s">
        <v>1529</v>
      </c>
      <c r="B5145" s="82" t="s">
        <v>1529</v>
      </c>
      <c r="C5145" t="s">
        <v>3582</v>
      </c>
      <c r="D5145" s="82" t="s">
        <v>3583</v>
      </c>
      <c r="E5145" t="s">
        <v>2925</v>
      </c>
      <c r="F5145" s="82" t="s">
        <v>2926</v>
      </c>
      <c r="G5145" t="s">
        <v>2310</v>
      </c>
      <c r="H5145" s="82" t="s">
        <v>2927</v>
      </c>
      <c r="I5145" t="s">
        <v>59</v>
      </c>
      <c r="J5145" s="82" t="s">
        <v>127</v>
      </c>
      <c r="K5145" t="s">
        <v>75</v>
      </c>
      <c r="L5145" t="s">
        <v>76</v>
      </c>
      <c r="M5145" s="82" t="s">
        <v>133</v>
      </c>
      <c r="N5145" t="s">
        <v>337</v>
      </c>
      <c r="O5145" s="82" t="s">
        <v>1010</v>
      </c>
      <c r="P5145" s="82" t="s">
        <v>1011</v>
      </c>
      <c r="Q5145" s="82" t="s">
        <v>1012</v>
      </c>
      <c r="R5145" t="s">
        <v>131</v>
      </c>
      <c r="S5145" s="83">
        <v>0</v>
      </c>
      <c r="T5145" s="83">
        <v>111.6</v>
      </c>
      <c r="U5145" s="83">
        <v>-111.6</v>
      </c>
      <c r="V5145" s="83">
        <v>0</v>
      </c>
      <c r="W5145" s="83">
        <v>0</v>
      </c>
      <c r="X5145" s="83">
        <v>0.85963124902728505</v>
      </c>
      <c r="Y5145">
        <v>0</v>
      </c>
      <c r="Z5145" s="83">
        <v>-11.16</v>
      </c>
      <c r="AA5145" s="83">
        <v>-10.300368750972716</v>
      </c>
    </row>
    <row r="5146" spans="1:27" x14ac:dyDescent="0.25">
      <c r="A5146" s="82" t="s">
        <v>1529</v>
      </c>
      <c r="B5146" s="82" t="s">
        <v>1529</v>
      </c>
      <c r="C5146" t="s">
        <v>3582</v>
      </c>
      <c r="D5146" s="82" t="s">
        <v>3583</v>
      </c>
      <c r="E5146" t="s">
        <v>2925</v>
      </c>
      <c r="F5146" s="82" t="s">
        <v>2926</v>
      </c>
      <c r="G5146" t="s">
        <v>2310</v>
      </c>
      <c r="H5146" s="82" t="s">
        <v>2927</v>
      </c>
      <c r="I5146" t="s">
        <v>59</v>
      </c>
      <c r="J5146" s="82" t="s">
        <v>127</v>
      </c>
      <c r="K5146" t="s">
        <v>75</v>
      </c>
      <c r="L5146" t="s">
        <v>76</v>
      </c>
      <c r="M5146" s="82" t="s">
        <v>133</v>
      </c>
      <c r="N5146" t="s">
        <v>134</v>
      </c>
      <c r="O5146" s="82" t="s">
        <v>135</v>
      </c>
      <c r="P5146" s="82" t="s">
        <v>138</v>
      </c>
      <c r="Q5146" s="82" t="s">
        <v>139</v>
      </c>
      <c r="R5146" t="s">
        <v>131</v>
      </c>
      <c r="S5146" s="83">
        <v>28680</v>
      </c>
      <c r="T5146" s="83">
        <v>27889.839999999997</v>
      </c>
      <c r="U5146" s="83">
        <v>790.16000000000349</v>
      </c>
      <c r="V5146" s="83">
        <v>0</v>
      </c>
      <c r="W5146" s="83">
        <v>0</v>
      </c>
      <c r="X5146" s="83">
        <v>214.82955192088829</v>
      </c>
      <c r="Y5146">
        <v>0</v>
      </c>
      <c r="Z5146" s="83">
        <v>79.016000000000076</v>
      </c>
      <c r="AA5146" s="83">
        <v>293.84555192088828</v>
      </c>
    </row>
    <row r="5147" spans="1:27" x14ac:dyDescent="0.25">
      <c r="A5147" s="82" t="s">
        <v>1529</v>
      </c>
      <c r="B5147" s="82" t="s">
        <v>1529</v>
      </c>
      <c r="C5147" t="s">
        <v>3582</v>
      </c>
      <c r="D5147" s="82" t="s">
        <v>3583</v>
      </c>
      <c r="E5147" t="s">
        <v>2925</v>
      </c>
      <c r="F5147" s="82" t="s">
        <v>2926</v>
      </c>
      <c r="G5147" t="s">
        <v>2310</v>
      </c>
      <c r="H5147" s="82" t="s">
        <v>2927</v>
      </c>
      <c r="I5147" t="s">
        <v>59</v>
      </c>
      <c r="J5147" s="82" t="s">
        <v>127</v>
      </c>
      <c r="K5147" t="s">
        <v>75</v>
      </c>
      <c r="L5147" t="s">
        <v>76</v>
      </c>
      <c r="M5147" s="82" t="s">
        <v>133</v>
      </c>
      <c r="N5147" t="s">
        <v>134</v>
      </c>
      <c r="O5147" s="82" t="s">
        <v>135</v>
      </c>
      <c r="P5147" s="82" t="s">
        <v>1554</v>
      </c>
      <c r="Q5147" s="82" t="s">
        <v>1555</v>
      </c>
      <c r="R5147" t="s">
        <v>131</v>
      </c>
      <c r="S5147" s="83">
        <v>14553.759999999998</v>
      </c>
      <c r="T5147" s="83">
        <v>14006.719999999998</v>
      </c>
      <c r="U5147" s="83">
        <v>547.04000000000087</v>
      </c>
      <c r="V5147" s="83">
        <v>0</v>
      </c>
      <c r="W5147" s="83">
        <v>0</v>
      </c>
      <c r="X5147" s="83">
        <v>107.89080831877645</v>
      </c>
      <c r="Y5147">
        <v>0</v>
      </c>
      <c r="Z5147" s="83">
        <v>54.704000000000178</v>
      </c>
      <c r="AA5147" s="83">
        <v>162.59480831877659</v>
      </c>
    </row>
    <row r="5148" spans="1:27" x14ac:dyDescent="0.25">
      <c r="A5148" s="82" t="s">
        <v>1529</v>
      </c>
      <c r="B5148" s="82" t="s">
        <v>1529</v>
      </c>
      <c r="C5148" t="s">
        <v>3582</v>
      </c>
      <c r="D5148" s="82" t="s">
        <v>3583</v>
      </c>
      <c r="E5148" t="s">
        <v>2925</v>
      </c>
      <c r="F5148" s="82" t="s">
        <v>2926</v>
      </c>
      <c r="G5148" t="s">
        <v>2310</v>
      </c>
      <c r="H5148" s="82" t="s">
        <v>2927</v>
      </c>
      <c r="I5148" t="s">
        <v>59</v>
      </c>
      <c r="J5148" s="82" t="s">
        <v>127</v>
      </c>
      <c r="K5148" t="s">
        <v>75</v>
      </c>
      <c r="L5148" t="s">
        <v>76</v>
      </c>
      <c r="M5148" s="82" t="s">
        <v>133</v>
      </c>
      <c r="N5148" t="s">
        <v>134</v>
      </c>
      <c r="O5148" s="82" t="s">
        <v>135</v>
      </c>
      <c r="P5148" s="82" t="s">
        <v>374</v>
      </c>
      <c r="Q5148" s="82" t="s">
        <v>375</v>
      </c>
      <c r="R5148" t="s">
        <v>131</v>
      </c>
      <c r="S5148" s="83">
        <v>4400.16</v>
      </c>
      <c r="T5148" s="83">
        <v>5324.9599999999991</v>
      </c>
      <c r="U5148" s="83">
        <v>-924.79999999999927</v>
      </c>
      <c r="V5148" s="83">
        <v>0</v>
      </c>
      <c r="W5148" s="83">
        <v>0</v>
      </c>
      <c r="X5148" s="83">
        <v>41.017043152511924</v>
      </c>
      <c r="Y5148">
        <v>0</v>
      </c>
      <c r="Z5148" s="83">
        <v>-92.479999999999961</v>
      </c>
      <c r="AA5148" s="83">
        <v>-51.462956847488044</v>
      </c>
    </row>
    <row r="5149" spans="1:27" x14ac:dyDescent="0.25">
      <c r="A5149" s="82" t="s">
        <v>1529</v>
      </c>
      <c r="B5149" s="82" t="s">
        <v>1529</v>
      </c>
      <c r="C5149" t="s">
        <v>3582</v>
      </c>
      <c r="D5149" s="82" t="s">
        <v>3583</v>
      </c>
      <c r="E5149" t="s">
        <v>2925</v>
      </c>
      <c r="F5149" s="82" t="s">
        <v>2926</v>
      </c>
      <c r="G5149" t="s">
        <v>2310</v>
      </c>
      <c r="H5149" s="82" t="s">
        <v>2927</v>
      </c>
      <c r="I5149" t="s">
        <v>59</v>
      </c>
      <c r="J5149" s="82" t="s">
        <v>127</v>
      </c>
      <c r="K5149" t="s">
        <v>75</v>
      </c>
      <c r="L5149" t="s">
        <v>76</v>
      </c>
      <c r="M5149" s="82" t="s">
        <v>133</v>
      </c>
      <c r="N5149" t="s">
        <v>134</v>
      </c>
      <c r="O5149" s="82" t="s">
        <v>135</v>
      </c>
      <c r="P5149" s="82" t="s">
        <v>142</v>
      </c>
      <c r="Q5149" s="82" t="s">
        <v>143</v>
      </c>
      <c r="R5149" t="s">
        <v>131</v>
      </c>
      <c r="S5149" s="83">
        <v>6542.1</v>
      </c>
      <c r="T5149" s="83">
        <v>5605.5999999999995</v>
      </c>
      <c r="U5149" s="83">
        <v>936.50000000000091</v>
      </c>
      <c r="V5149" s="83">
        <v>0</v>
      </c>
      <c r="W5149" s="83">
        <v>0</v>
      </c>
      <c r="X5149" s="83">
        <v>43.178753848990581</v>
      </c>
      <c r="Y5149">
        <v>0</v>
      </c>
      <c r="Z5149" s="83">
        <v>93.650000000000091</v>
      </c>
      <c r="AA5149" s="83">
        <v>136.82875384899069</v>
      </c>
    </row>
    <row r="5150" spans="1:27" x14ac:dyDescent="0.25">
      <c r="A5150" s="82" t="s">
        <v>1529</v>
      </c>
      <c r="B5150" s="82" t="s">
        <v>1529</v>
      </c>
      <c r="C5150" t="s">
        <v>3582</v>
      </c>
      <c r="D5150" s="82" t="s">
        <v>3583</v>
      </c>
      <c r="E5150" t="s">
        <v>2925</v>
      </c>
      <c r="F5150" s="82" t="s">
        <v>2926</v>
      </c>
      <c r="G5150" t="s">
        <v>2310</v>
      </c>
      <c r="H5150" s="82" t="s">
        <v>2927</v>
      </c>
      <c r="I5150" t="s">
        <v>59</v>
      </c>
      <c r="J5150" s="82" t="s">
        <v>127</v>
      </c>
      <c r="K5150" t="s">
        <v>75</v>
      </c>
      <c r="L5150" t="s">
        <v>76</v>
      </c>
      <c r="M5150" s="82" t="s">
        <v>133</v>
      </c>
      <c r="N5150" t="s">
        <v>134</v>
      </c>
      <c r="O5150" s="82" t="s">
        <v>135</v>
      </c>
      <c r="P5150" s="82" t="s">
        <v>1562</v>
      </c>
      <c r="Q5150" s="82" t="s">
        <v>1563</v>
      </c>
      <c r="R5150" t="s">
        <v>131</v>
      </c>
      <c r="S5150" s="83">
        <v>0</v>
      </c>
      <c r="T5150" s="83">
        <v>103.68</v>
      </c>
      <c r="U5150" s="83">
        <v>-103.68</v>
      </c>
      <c r="V5150" s="83">
        <v>0</v>
      </c>
      <c r="W5150" s="83">
        <v>0</v>
      </c>
      <c r="X5150" s="83">
        <v>0.79862516038663911</v>
      </c>
      <c r="Y5150">
        <v>0</v>
      </c>
      <c r="Z5150" s="83">
        <v>-10.368000000000002</v>
      </c>
      <c r="AA5150" s="83">
        <v>-9.5693748396133635</v>
      </c>
    </row>
    <row r="5151" spans="1:27" x14ac:dyDescent="0.25">
      <c r="A5151" s="82" t="s">
        <v>1529</v>
      </c>
      <c r="B5151" s="82" t="s">
        <v>1529</v>
      </c>
      <c r="C5151" t="s">
        <v>3582</v>
      </c>
      <c r="D5151" s="82" t="s">
        <v>3583</v>
      </c>
      <c r="E5151" t="s">
        <v>2925</v>
      </c>
      <c r="F5151" s="82" t="s">
        <v>2926</v>
      </c>
      <c r="G5151" t="s">
        <v>2310</v>
      </c>
      <c r="H5151" s="82" t="s">
        <v>2927</v>
      </c>
      <c r="I5151" t="s">
        <v>59</v>
      </c>
      <c r="J5151" s="82" t="s">
        <v>127</v>
      </c>
      <c r="K5151" t="s">
        <v>75</v>
      </c>
      <c r="L5151" t="s">
        <v>76</v>
      </c>
      <c r="M5151" s="82" t="s">
        <v>133</v>
      </c>
      <c r="N5151" t="s">
        <v>134</v>
      </c>
      <c r="O5151" s="82" t="s">
        <v>135</v>
      </c>
      <c r="P5151" s="82" t="s">
        <v>1556</v>
      </c>
      <c r="Q5151" s="82" t="s">
        <v>1557</v>
      </c>
      <c r="R5151" t="s">
        <v>131</v>
      </c>
      <c r="S5151" s="83">
        <v>402.88000000000005</v>
      </c>
      <c r="T5151" s="83">
        <v>1653.63</v>
      </c>
      <c r="U5151" s="83">
        <v>-1250.75</v>
      </c>
      <c r="V5151" s="83">
        <v>0</v>
      </c>
      <c r="W5151" s="83">
        <v>0</v>
      </c>
      <c r="X5151" s="83">
        <v>12.737562924094886</v>
      </c>
      <c r="Y5151">
        <v>0</v>
      </c>
      <c r="Z5151" s="83">
        <v>-125.07500000000002</v>
      </c>
      <c r="AA5151" s="83">
        <v>-112.33743707590514</v>
      </c>
    </row>
    <row r="5152" spans="1:27" x14ac:dyDescent="0.25">
      <c r="A5152" s="82" t="s">
        <v>1529</v>
      </c>
      <c r="B5152" s="82" t="s">
        <v>1529</v>
      </c>
      <c r="C5152" t="s">
        <v>3582</v>
      </c>
      <c r="D5152" s="82" t="s">
        <v>3583</v>
      </c>
      <c r="E5152" t="s">
        <v>2925</v>
      </c>
      <c r="F5152" s="82" t="s">
        <v>2926</v>
      </c>
      <c r="G5152" t="s">
        <v>2310</v>
      </c>
      <c r="H5152" s="82" t="s">
        <v>2927</v>
      </c>
      <c r="I5152" t="s">
        <v>59</v>
      </c>
      <c r="J5152" s="82" t="s">
        <v>127</v>
      </c>
      <c r="K5152" t="s">
        <v>75</v>
      </c>
      <c r="L5152" t="s">
        <v>76</v>
      </c>
      <c r="M5152" s="82" t="s">
        <v>133</v>
      </c>
      <c r="N5152" t="s">
        <v>134</v>
      </c>
      <c r="O5152" s="82" t="s">
        <v>135</v>
      </c>
      <c r="P5152" s="82" t="s">
        <v>136</v>
      </c>
      <c r="Q5152" s="82" t="s">
        <v>137</v>
      </c>
      <c r="R5152" t="s">
        <v>131</v>
      </c>
      <c r="S5152" s="83">
        <v>389.47999999999996</v>
      </c>
      <c r="T5152" s="83">
        <v>530.4</v>
      </c>
      <c r="U5152" s="83">
        <v>-140.92000000000002</v>
      </c>
      <c r="V5152" s="83">
        <v>0</v>
      </c>
      <c r="W5152" s="83">
        <v>0</v>
      </c>
      <c r="X5152" s="83">
        <v>4.0855592695705374</v>
      </c>
      <c r="Y5152">
        <v>0</v>
      </c>
      <c r="Z5152" s="83">
        <v>-14.091999999999999</v>
      </c>
      <c r="AA5152" s="83">
        <v>-10.00644073042946</v>
      </c>
    </row>
    <row r="5153" spans="1:27" x14ac:dyDescent="0.25">
      <c r="A5153" s="82" t="s">
        <v>1529</v>
      </c>
      <c r="B5153" s="82" t="s">
        <v>1529</v>
      </c>
      <c r="C5153" t="s">
        <v>3582</v>
      </c>
      <c r="D5153" s="82" t="s">
        <v>3583</v>
      </c>
      <c r="E5153" t="s">
        <v>2925</v>
      </c>
      <c r="F5153" s="82" t="s">
        <v>2926</v>
      </c>
      <c r="G5153" t="s">
        <v>2310</v>
      </c>
      <c r="H5153" s="82" t="s">
        <v>2927</v>
      </c>
      <c r="I5153" t="s">
        <v>59</v>
      </c>
      <c r="J5153" s="82" t="s">
        <v>127</v>
      </c>
      <c r="K5153" t="s">
        <v>75</v>
      </c>
      <c r="L5153" t="s">
        <v>76</v>
      </c>
      <c r="M5153" s="82" t="s">
        <v>133</v>
      </c>
      <c r="N5153" t="s">
        <v>134</v>
      </c>
      <c r="O5153" s="82" t="s">
        <v>135</v>
      </c>
      <c r="P5153" s="82" t="s">
        <v>140</v>
      </c>
      <c r="Q5153" s="82" t="s">
        <v>141</v>
      </c>
      <c r="R5153" t="s">
        <v>131</v>
      </c>
      <c r="S5153" s="83">
        <v>0</v>
      </c>
      <c r="T5153" s="83">
        <v>68.69</v>
      </c>
      <c r="U5153" s="83">
        <v>-68.69</v>
      </c>
      <c r="V5153" s="83">
        <v>0</v>
      </c>
      <c r="W5153" s="83">
        <v>0</v>
      </c>
      <c r="X5153" s="83">
        <v>0.52910457433408786</v>
      </c>
      <c r="Y5153">
        <v>0</v>
      </c>
      <c r="Z5153" s="83">
        <v>-6.8689999999999998</v>
      </c>
      <c r="AA5153" s="83">
        <v>-6.3398954256659117</v>
      </c>
    </row>
    <row r="5154" spans="1:27" x14ac:dyDescent="0.25">
      <c r="A5154" s="82" t="s">
        <v>1529</v>
      </c>
      <c r="B5154" s="82" t="s">
        <v>1529</v>
      </c>
      <c r="C5154" t="s">
        <v>3582</v>
      </c>
      <c r="D5154" s="82" t="s">
        <v>3583</v>
      </c>
      <c r="E5154" t="s">
        <v>2925</v>
      </c>
      <c r="F5154" s="82" t="s">
        <v>2926</v>
      </c>
      <c r="G5154" t="s">
        <v>2310</v>
      </c>
      <c r="H5154" s="82" t="s">
        <v>2927</v>
      </c>
      <c r="I5154" t="s">
        <v>59</v>
      </c>
      <c r="J5154" s="82" t="s">
        <v>127</v>
      </c>
      <c r="K5154" t="s">
        <v>75</v>
      </c>
      <c r="L5154" t="s">
        <v>76</v>
      </c>
      <c r="M5154" s="82" t="s">
        <v>133</v>
      </c>
      <c r="N5154" t="s">
        <v>134</v>
      </c>
      <c r="O5154" s="82" t="s">
        <v>135</v>
      </c>
      <c r="P5154" s="82" t="s">
        <v>1610</v>
      </c>
      <c r="Q5154" s="82" t="s">
        <v>1611</v>
      </c>
      <c r="R5154" t="s">
        <v>131</v>
      </c>
      <c r="S5154" s="83">
        <v>2251.56</v>
      </c>
      <c r="T5154" s="83">
        <v>1791.2399999999998</v>
      </c>
      <c r="U5154" s="83">
        <v>460.32000000000016</v>
      </c>
      <c r="V5154" s="83">
        <v>0</v>
      </c>
      <c r="W5154" s="83">
        <v>0</v>
      </c>
      <c r="X5154" s="83">
        <v>13.79754371422611</v>
      </c>
      <c r="Y5154">
        <v>0</v>
      </c>
      <c r="Z5154" s="83">
        <v>46.032000000000011</v>
      </c>
      <c r="AA5154" s="83">
        <v>59.829543714226133</v>
      </c>
    </row>
    <row r="5155" spans="1:27" x14ac:dyDescent="0.25">
      <c r="A5155" s="82" t="s">
        <v>1529</v>
      </c>
      <c r="B5155" s="82" t="s">
        <v>1529</v>
      </c>
      <c r="C5155" t="s">
        <v>3582</v>
      </c>
      <c r="D5155" s="82" t="s">
        <v>3583</v>
      </c>
      <c r="E5155" t="s">
        <v>2925</v>
      </c>
      <c r="F5155" s="82" t="s">
        <v>2926</v>
      </c>
      <c r="G5155" t="s">
        <v>2310</v>
      </c>
      <c r="H5155" s="82" t="s">
        <v>2927</v>
      </c>
      <c r="I5155" t="s">
        <v>59</v>
      </c>
      <c r="J5155" s="82" t="s">
        <v>127</v>
      </c>
      <c r="K5155" t="s">
        <v>75</v>
      </c>
      <c r="L5155" t="s">
        <v>76</v>
      </c>
      <c r="M5155" s="82" t="s">
        <v>133</v>
      </c>
      <c r="N5155" t="s">
        <v>134</v>
      </c>
      <c r="O5155" s="82" t="s">
        <v>135</v>
      </c>
      <c r="P5155" s="82" t="s">
        <v>2536</v>
      </c>
      <c r="Q5155" s="82" t="s">
        <v>2537</v>
      </c>
      <c r="R5155" t="s">
        <v>131</v>
      </c>
      <c r="S5155" s="83">
        <v>3661.4199999999996</v>
      </c>
      <c r="T5155" s="83">
        <v>3179.16</v>
      </c>
      <c r="U5155" s="83">
        <v>482.25999999999976</v>
      </c>
      <c r="V5155" s="83">
        <v>0</v>
      </c>
      <c r="W5155" s="83">
        <v>0</v>
      </c>
      <c r="X5155" s="83">
        <v>24.488398581161142</v>
      </c>
      <c r="Y5155">
        <v>0</v>
      </c>
      <c r="Z5155" s="83">
        <v>48.225999999999999</v>
      </c>
      <c r="AA5155" s="83">
        <v>72.714398581161163</v>
      </c>
    </row>
    <row r="5156" spans="1:27" x14ac:dyDescent="0.25">
      <c r="A5156" s="82" t="s">
        <v>1529</v>
      </c>
      <c r="B5156" s="82" t="s">
        <v>1529</v>
      </c>
      <c r="C5156" t="s">
        <v>3582</v>
      </c>
      <c r="D5156" s="82" t="s">
        <v>3583</v>
      </c>
      <c r="E5156" t="s">
        <v>2925</v>
      </c>
      <c r="F5156" s="82" t="s">
        <v>2926</v>
      </c>
      <c r="G5156" t="s">
        <v>2310</v>
      </c>
      <c r="H5156" s="82" t="s">
        <v>2927</v>
      </c>
      <c r="I5156" t="s">
        <v>59</v>
      </c>
      <c r="J5156" s="82" t="s">
        <v>127</v>
      </c>
      <c r="K5156" t="s">
        <v>75</v>
      </c>
      <c r="L5156" t="s">
        <v>76</v>
      </c>
      <c r="M5156" s="82" t="s">
        <v>133</v>
      </c>
      <c r="N5156" t="s">
        <v>149</v>
      </c>
      <c r="O5156" s="82" t="s">
        <v>150</v>
      </c>
      <c r="P5156" s="82" t="s">
        <v>1004</v>
      </c>
      <c r="Q5156" s="82" t="s">
        <v>1005</v>
      </c>
      <c r="R5156" t="s">
        <v>131</v>
      </c>
      <c r="S5156" s="83">
        <v>4379.6000000000004</v>
      </c>
      <c r="T5156" s="83">
        <v>3770.9199999999996</v>
      </c>
      <c r="U5156" s="83">
        <v>608.68000000000029</v>
      </c>
      <c r="V5156" s="83">
        <v>0</v>
      </c>
      <c r="W5156" s="83">
        <v>0</v>
      </c>
      <c r="X5156" s="83">
        <v>29.046600981917287</v>
      </c>
      <c r="Y5156">
        <v>0</v>
      </c>
      <c r="Z5156" s="83">
        <v>60.868000000000023</v>
      </c>
      <c r="AA5156" s="83">
        <v>89.914600981917289</v>
      </c>
    </row>
    <row r="5157" spans="1:27" x14ac:dyDescent="0.25">
      <c r="A5157" s="82" t="s">
        <v>1529</v>
      </c>
      <c r="B5157" s="82" t="s">
        <v>1529</v>
      </c>
      <c r="C5157" t="s">
        <v>3582</v>
      </c>
      <c r="D5157" s="82" t="s">
        <v>3583</v>
      </c>
      <c r="E5157" t="s">
        <v>2925</v>
      </c>
      <c r="F5157" s="82" t="s">
        <v>2926</v>
      </c>
      <c r="G5157" t="s">
        <v>2310</v>
      </c>
      <c r="H5157" s="82" t="s">
        <v>2927</v>
      </c>
      <c r="I5157" t="s">
        <v>59</v>
      </c>
      <c r="J5157" s="82" t="s">
        <v>127</v>
      </c>
      <c r="K5157" t="s">
        <v>75</v>
      </c>
      <c r="L5157" t="s">
        <v>76</v>
      </c>
      <c r="M5157" s="82" t="s">
        <v>133</v>
      </c>
      <c r="N5157" t="s">
        <v>149</v>
      </c>
      <c r="O5157" s="82" t="s">
        <v>150</v>
      </c>
      <c r="P5157" s="82" t="s">
        <v>2497</v>
      </c>
      <c r="Q5157" s="82" t="s">
        <v>2498</v>
      </c>
      <c r="R5157" t="s">
        <v>131</v>
      </c>
      <c r="S5157" s="83">
        <v>0</v>
      </c>
      <c r="T5157" s="83">
        <v>2485.4</v>
      </c>
      <c r="U5157" s="83">
        <v>-2485.4</v>
      </c>
      <c r="V5157" s="83">
        <v>0</v>
      </c>
      <c r="W5157" s="83">
        <v>0</v>
      </c>
      <c r="X5157" s="83">
        <v>19.144511705487584</v>
      </c>
      <c r="Y5157">
        <v>0</v>
      </c>
      <c r="Z5157" s="83">
        <v>-248.54000000000002</v>
      </c>
      <c r="AA5157" s="83">
        <v>-229.39548829451243</v>
      </c>
    </row>
    <row r="5158" spans="1:27" x14ac:dyDescent="0.25">
      <c r="A5158" s="82" t="s">
        <v>1529</v>
      </c>
      <c r="B5158" s="82" t="s">
        <v>1529</v>
      </c>
      <c r="C5158" t="s">
        <v>3582</v>
      </c>
      <c r="D5158" s="82" t="s">
        <v>3583</v>
      </c>
      <c r="E5158" t="s">
        <v>2925</v>
      </c>
      <c r="F5158" s="82" t="s">
        <v>2926</v>
      </c>
      <c r="G5158" t="s">
        <v>2310</v>
      </c>
      <c r="H5158" s="82" t="s">
        <v>2927</v>
      </c>
      <c r="I5158" t="s">
        <v>59</v>
      </c>
      <c r="J5158" s="82" t="s">
        <v>127</v>
      </c>
      <c r="K5158" t="s">
        <v>75</v>
      </c>
      <c r="L5158" t="s">
        <v>76</v>
      </c>
      <c r="M5158" s="82" t="s">
        <v>133</v>
      </c>
      <c r="N5158" t="s">
        <v>149</v>
      </c>
      <c r="O5158" s="82" t="s">
        <v>150</v>
      </c>
      <c r="P5158" s="82" t="s">
        <v>1006</v>
      </c>
      <c r="Q5158" s="82" t="s">
        <v>1007</v>
      </c>
      <c r="R5158" t="s">
        <v>131</v>
      </c>
      <c r="S5158" s="83">
        <v>2050.5700000000002</v>
      </c>
      <c r="T5158" s="83">
        <v>2002.9</v>
      </c>
      <c r="U5158" s="83">
        <v>47.670000000000073</v>
      </c>
      <c r="V5158" s="83">
        <v>0</v>
      </c>
      <c r="W5158" s="83">
        <v>0</v>
      </c>
      <c r="X5158" s="83">
        <v>15.427916027569438</v>
      </c>
      <c r="Y5158">
        <v>0</v>
      </c>
      <c r="Z5158" s="83">
        <v>4.7670000000000172</v>
      </c>
      <c r="AA5158" s="83">
        <v>20.194916027569455</v>
      </c>
    </row>
    <row r="5159" spans="1:27" x14ac:dyDescent="0.25">
      <c r="A5159" s="82" t="s">
        <v>1529</v>
      </c>
      <c r="B5159" s="82" t="s">
        <v>1529</v>
      </c>
      <c r="C5159" t="s">
        <v>3582</v>
      </c>
      <c r="D5159" s="82" t="s">
        <v>3583</v>
      </c>
      <c r="E5159" t="s">
        <v>2925</v>
      </c>
      <c r="F5159" s="82" t="s">
        <v>2926</v>
      </c>
      <c r="G5159" t="s">
        <v>2310</v>
      </c>
      <c r="H5159" s="82" t="s">
        <v>2927</v>
      </c>
      <c r="I5159" t="s">
        <v>59</v>
      </c>
      <c r="J5159" s="82" t="s">
        <v>127</v>
      </c>
      <c r="K5159" t="s">
        <v>75</v>
      </c>
      <c r="L5159" t="s">
        <v>76</v>
      </c>
      <c r="M5159" s="82" t="s">
        <v>133</v>
      </c>
      <c r="N5159" t="s">
        <v>149</v>
      </c>
      <c r="O5159" s="82" t="s">
        <v>150</v>
      </c>
      <c r="P5159" s="82" t="s">
        <v>2298</v>
      </c>
      <c r="Q5159" s="82" t="s">
        <v>2299</v>
      </c>
      <c r="R5159" t="s">
        <v>131</v>
      </c>
      <c r="S5159" s="83">
        <v>0</v>
      </c>
      <c r="T5159" s="83">
        <v>154.5</v>
      </c>
      <c r="U5159" s="83">
        <v>-154.5</v>
      </c>
      <c r="V5159" s="83">
        <v>0</v>
      </c>
      <c r="W5159" s="83">
        <v>0</v>
      </c>
      <c r="X5159" s="83">
        <v>1.1900808958307845</v>
      </c>
      <c r="Y5159">
        <v>0</v>
      </c>
      <c r="Z5159" s="83">
        <v>-15.450000000000001</v>
      </c>
      <c r="AA5159" s="83">
        <v>-14.259919104169217</v>
      </c>
    </row>
    <row r="5160" spans="1:27" x14ac:dyDescent="0.25">
      <c r="A5160" s="82" t="s">
        <v>1529</v>
      </c>
      <c r="B5160" s="82" t="s">
        <v>1529</v>
      </c>
      <c r="C5160" t="s">
        <v>3582</v>
      </c>
      <c r="D5160" s="82" t="s">
        <v>3583</v>
      </c>
      <c r="E5160" t="s">
        <v>2925</v>
      </c>
      <c r="F5160" s="82" t="s">
        <v>2926</v>
      </c>
      <c r="G5160" t="s">
        <v>2310</v>
      </c>
      <c r="H5160" s="82" t="s">
        <v>2927</v>
      </c>
      <c r="I5160" t="s">
        <v>59</v>
      </c>
      <c r="J5160" s="82" t="s">
        <v>127</v>
      </c>
      <c r="K5160" t="s">
        <v>75</v>
      </c>
      <c r="L5160" t="s">
        <v>76</v>
      </c>
      <c r="M5160" s="82" t="s">
        <v>133</v>
      </c>
      <c r="N5160" t="s">
        <v>149</v>
      </c>
      <c r="O5160" s="82" t="s">
        <v>150</v>
      </c>
      <c r="P5160" s="82" t="s">
        <v>3588</v>
      </c>
      <c r="Q5160" s="82" t="s">
        <v>3589</v>
      </c>
      <c r="R5160" t="s">
        <v>131</v>
      </c>
      <c r="S5160" s="83">
        <v>0</v>
      </c>
      <c r="T5160" s="83">
        <v>65.02</v>
      </c>
      <c r="U5160" s="83">
        <v>-65.02</v>
      </c>
      <c r="V5160" s="83">
        <v>0</v>
      </c>
      <c r="W5160" s="83">
        <v>0</v>
      </c>
      <c r="X5160" s="83">
        <v>0.50083533881500064</v>
      </c>
      <c r="Y5160">
        <v>0</v>
      </c>
      <c r="Z5160" s="83">
        <v>-6.5019999999999998</v>
      </c>
      <c r="AA5160" s="83">
        <v>-6.0011646611849994</v>
      </c>
    </row>
    <row r="5161" spans="1:27" x14ac:dyDescent="0.25">
      <c r="A5161" s="82" t="s">
        <v>1529</v>
      </c>
      <c r="B5161" s="82" t="s">
        <v>1529</v>
      </c>
      <c r="C5161" t="s">
        <v>3582</v>
      </c>
      <c r="D5161" s="82" t="s">
        <v>3583</v>
      </c>
      <c r="E5161" t="s">
        <v>2925</v>
      </c>
      <c r="F5161" s="82" t="s">
        <v>2926</v>
      </c>
      <c r="G5161" t="s">
        <v>2310</v>
      </c>
      <c r="H5161" s="82" t="s">
        <v>2927</v>
      </c>
      <c r="I5161" t="s">
        <v>59</v>
      </c>
      <c r="J5161" s="82" t="s">
        <v>127</v>
      </c>
      <c r="K5161" t="s">
        <v>75</v>
      </c>
      <c r="L5161" t="s">
        <v>76</v>
      </c>
      <c r="M5161" s="82" t="s">
        <v>133</v>
      </c>
      <c r="N5161" t="s">
        <v>146</v>
      </c>
      <c r="O5161" s="82" t="s">
        <v>147</v>
      </c>
      <c r="P5161" s="82" t="s">
        <v>1566</v>
      </c>
      <c r="Q5161" s="82" t="s">
        <v>1567</v>
      </c>
      <c r="R5161" t="s">
        <v>131</v>
      </c>
      <c r="S5161" s="83">
        <v>10888.16</v>
      </c>
      <c r="T5161" s="83">
        <v>11141.8</v>
      </c>
      <c r="U5161" s="83">
        <v>-253.63999999999942</v>
      </c>
      <c r="V5161" s="83">
        <v>0</v>
      </c>
      <c r="W5161" s="83">
        <v>0</v>
      </c>
      <c r="X5161" s="83">
        <v>85.822934143478534</v>
      </c>
      <c r="Y5161">
        <v>0</v>
      </c>
      <c r="Z5161" s="83">
        <v>-25.364000000000033</v>
      </c>
      <c r="AA5161" s="83">
        <v>60.458934143478473</v>
      </c>
    </row>
    <row r="5162" spans="1:27" x14ac:dyDescent="0.25">
      <c r="A5162" s="82" t="s">
        <v>1529</v>
      </c>
      <c r="B5162" s="82" t="s">
        <v>1529</v>
      </c>
      <c r="C5162" t="s">
        <v>3582</v>
      </c>
      <c r="D5162" s="82" t="s">
        <v>3583</v>
      </c>
      <c r="E5162" t="s">
        <v>2925</v>
      </c>
      <c r="F5162" s="82" t="s">
        <v>2926</v>
      </c>
      <c r="G5162" t="s">
        <v>2310</v>
      </c>
      <c r="H5162" s="82" t="s">
        <v>2927</v>
      </c>
      <c r="I5162" t="s">
        <v>59</v>
      </c>
      <c r="J5162" s="82" t="s">
        <v>127</v>
      </c>
      <c r="K5162" t="s">
        <v>75</v>
      </c>
      <c r="L5162" t="s">
        <v>76</v>
      </c>
      <c r="M5162" s="82" t="s">
        <v>133</v>
      </c>
      <c r="N5162" t="s">
        <v>146</v>
      </c>
      <c r="O5162" s="82" t="s">
        <v>147</v>
      </c>
      <c r="P5162" s="82" t="s">
        <v>3144</v>
      </c>
      <c r="Q5162" s="82" t="s">
        <v>3145</v>
      </c>
      <c r="R5162" t="s">
        <v>131</v>
      </c>
      <c r="S5162" s="83">
        <v>1374.78</v>
      </c>
      <c r="T5162" s="83">
        <v>682.83</v>
      </c>
      <c r="U5162" s="83">
        <v>691.94999999999993</v>
      </c>
      <c r="V5162" s="83">
        <v>0</v>
      </c>
      <c r="W5162" s="83">
        <v>0</v>
      </c>
      <c r="X5162" s="83">
        <v>5.2596953922338798</v>
      </c>
      <c r="Y5162">
        <v>0</v>
      </c>
      <c r="Z5162" s="83">
        <v>69.195000000000007</v>
      </c>
      <c r="AA5162" s="83">
        <v>74.454695392233887</v>
      </c>
    </row>
    <row r="5163" spans="1:27" x14ac:dyDescent="0.25">
      <c r="A5163" s="82" t="s">
        <v>1529</v>
      </c>
      <c r="B5163" s="82" t="s">
        <v>1529</v>
      </c>
      <c r="C5163" t="s">
        <v>3582</v>
      </c>
      <c r="D5163" s="82" t="s">
        <v>3583</v>
      </c>
      <c r="E5163" t="s">
        <v>2925</v>
      </c>
      <c r="F5163" s="82" t="s">
        <v>2926</v>
      </c>
      <c r="G5163" t="s">
        <v>2310</v>
      </c>
      <c r="H5163" s="82" t="s">
        <v>2927</v>
      </c>
      <c r="I5163" t="s">
        <v>59</v>
      </c>
      <c r="J5163" s="82" t="s">
        <v>127</v>
      </c>
      <c r="K5163" t="s">
        <v>75</v>
      </c>
      <c r="L5163" t="s">
        <v>76</v>
      </c>
      <c r="M5163" s="82" t="s">
        <v>133</v>
      </c>
      <c r="N5163" t="s">
        <v>146</v>
      </c>
      <c r="O5163" s="82" t="s">
        <v>147</v>
      </c>
      <c r="P5163" s="82" t="s">
        <v>1612</v>
      </c>
      <c r="Q5163" s="82" t="s">
        <v>1613</v>
      </c>
      <c r="R5163" t="s">
        <v>131</v>
      </c>
      <c r="S5163" s="83">
        <v>1347.96</v>
      </c>
      <c r="T5163" s="83">
        <v>2042.4</v>
      </c>
      <c r="U5163" s="83">
        <v>-694.44</v>
      </c>
      <c r="V5163" s="83">
        <v>0</v>
      </c>
      <c r="W5163" s="83">
        <v>0</v>
      </c>
      <c r="X5163" s="83">
        <v>15.732176191875689</v>
      </c>
      <c r="Y5163">
        <v>0</v>
      </c>
      <c r="Z5163" s="83">
        <v>-69.443999999999988</v>
      </c>
      <c r="AA5163" s="83">
        <v>-53.711823808124308</v>
      </c>
    </row>
    <row r="5164" spans="1:27" x14ac:dyDescent="0.25">
      <c r="A5164" s="82" t="s">
        <v>1529</v>
      </c>
      <c r="B5164" s="82" t="s">
        <v>1529</v>
      </c>
      <c r="C5164" t="s">
        <v>3582</v>
      </c>
      <c r="D5164" s="82" t="s">
        <v>3583</v>
      </c>
      <c r="E5164" t="s">
        <v>2925</v>
      </c>
      <c r="F5164" s="82" t="s">
        <v>2926</v>
      </c>
      <c r="G5164" t="s">
        <v>2310</v>
      </c>
      <c r="H5164" s="82" t="s">
        <v>2927</v>
      </c>
      <c r="I5164" t="s">
        <v>59</v>
      </c>
      <c r="J5164" s="82" t="s">
        <v>127</v>
      </c>
      <c r="K5164" t="s">
        <v>75</v>
      </c>
      <c r="L5164" t="s">
        <v>76</v>
      </c>
      <c r="M5164" s="82" t="s">
        <v>133</v>
      </c>
      <c r="N5164" t="s">
        <v>146</v>
      </c>
      <c r="O5164" s="82" t="s">
        <v>147</v>
      </c>
      <c r="P5164" s="82" t="s">
        <v>3584</v>
      </c>
      <c r="Q5164" s="82" t="s">
        <v>3585</v>
      </c>
      <c r="R5164" t="s">
        <v>131</v>
      </c>
      <c r="S5164" s="83">
        <v>2174.3900000000003</v>
      </c>
      <c r="T5164" s="83">
        <v>1383.6999999999998</v>
      </c>
      <c r="U5164" s="83">
        <v>790.69000000000051</v>
      </c>
      <c r="V5164" s="83">
        <v>0</v>
      </c>
      <c r="W5164" s="83">
        <v>0</v>
      </c>
      <c r="X5164" s="83">
        <v>10.658349097482565</v>
      </c>
      <c r="Y5164">
        <v>0</v>
      </c>
      <c r="Z5164" s="83">
        <v>79.069000000000074</v>
      </c>
      <c r="AA5164" s="83">
        <v>89.727349097482644</v>
      </c>
    </row>
    <row r="5165" spans="1:27" x14ac:dyDescent="0.25">
      <c r="A5165" s="82" t="s">
        <v>1529</v>
      </c>
      <c r="B5165" s="82" t="s">
        <v>1529</v>
      </c>
      <c r="C5165" t="s">
        <v>3582</v>
      </c>
      <c r="D5165" s="82" t="s">
        <v>3583</v>
      </c>
      <c r="E5165" t="s">
        <v>2925</v>
      </c>
      <c r="F5165" s="82" t="s">
        <v>2926</v>
      </c>
      <c r="G5165" t="s">
        <v>2310</v>
      </c>
      <c r="H5165" s="82" t="s">
        <v>2927</v>
      </c>
      <c r="I5165" t="s">
        <v>59</v>
      </c>
      <c r="J5165" s="82" t="s">
        <v>127</v>
      </c>
      <c r="K5165" t="s">
        <v>75</v>
      </c>
      <c r="L5165" t="s">
        <v>76</v>
      </c>
      <c r="M5165" s="82" t="s">
        <v>133</v>
      </c>
      <c r="N5165" t="s">
        <v>146</v>
      </c>
      <c r="O5165" s="82" t="s">
        <v>147</v>
      </c>
      <c r="P5165" s="82" t="s">
        <v>3586</v>
      </c>
      <c r="Q5165" s="82" t="s">
        <v>3587</v>
      </c>
      <c r="R5165" t="s">
        <v>131</v>
      </c>
      <c r="S5165" s="83">
        <v>390.65</v>
      </c>
      <c r="T5165" s="83">
        <v>383</v>
      </c>
      <c r="U5165" s="83">
        <v>7.6499999999999773</v>
      </c>
      <c r="V5165" s="83">
        <v>0</v>
      </c>
      <c r="W5165" s="83">
        <v>0</v>
      </c>
      <c r="X5165" s="83">
        <v>2.9501681754251807</v>
      </c>
      <c r="Y5165">
        <v>0</v>
      </c>
      <c r="Z5165" s="83">
        <v>0.76499999999999346</v>
      </c>
      <c r="AA5165" s="83">
        <v>3.7151681754251769</v>
      </c>
    </row>
    <row r="5166" spans="1:27" x14ac:dyDescent="0.25">
      <c r="A5166" s="82" t="s">
        <v>1529</v>
      </c>
      <c r="B5166" s="82" t="s">
        <v>1529</v>
      </c>
      <c r="C5166" t="s">
        <v>3582</v>
      </c>
      <c r="D5166" s="82" t="s">
        <v>3583</v>
      </c>
      <c r="E5166" t="s">
        <v>2925</v>
      </c>
      <c r="F5166" s="82" t="s">
        <v>2926</v>
      </c>
      <c r="G5166" t="s">
        <v>2310</v>
      </c>
      <c r="H5166" s="82" t="s">
        <v>2927</v>
      </c>
      <c r="I5166" t="s">
        <v>59</v>
      </c>
      <c r="J5166" s="82" t="s">
        <v>127</v>
      </c>
      <c r="K5166" t="s">
        <v>75</v>
      </c>
      <c r="L5166" t="s">
        <v>76</v>
      </c>
      <c r="M5166" s="82" t="s">
        <v>133</v>
      </c>
      <c r="N5166" t="s">
        <v>146</v>
      </c>
      <c r="O5166" s="82" t="s">
        <v>480</v>
      </c>
      <c r="P5166" s="82" t="s">
        <v>644</v>
      </c>
      <c r="Q5166" s="82" t="s">
        <v>645</v>
      </c>
      <c r="R5166" t="s">
        <v>131</v>
      </c>
      <c r="S5166" s="83">
        <v>938.39999999999986</v>
      </c>
      <c r="T5166" s="83">
        <v>362.6</v>
      </c>
      <c r="U5166" s="83">
        <v>575.79999999999984</v>
      </c>
      <c r="V5166" s="83">
        <v>0</v>
      </c>
      <c r="W5166" s="83">
        <v>0</v>
      </c>
      <c r="X5166" s="83">
        <v>2.7930312804416988</v>
      </c>
      <c r="Y5166">
        <v>0</v>
      </c>
      <c r="Z5166" s="83">
        <v>57.579999999999984</v>
      </c>
      <c r="AA5166" s="83">
        <v>60.37303128044168</v>
      </c>
    </row>
    <row r="5167" spans="1:27" x14ac:dyDescent="0.25">
      <c r="A5167" s="82" t="s">
        <v>1529</v>
      </c>
      <c r="B5167" s="82" t="s">
        <v>1529</v>
      </c>
      <c r="C5167" t="s">
        <v>3582</v>
      </c>
      <c r="D5167" s="82" t="s">
        <v>3583</v>
      </c>
      <c r="E5167" t="s">
        <v>2925</v>
      </c>
      <c r="F5167" s="82" t="s">
        <v>2926</v>
      </c>
      <c r="G5167" t="s">
        <v>2310</v>
      </c>
      <c r="H5167" s="82" t="s">
        <v>2927</v>
      </c>
      <c r="I5167" t="s">
        <v>59</v>
      </c>
      <c r="J5167" s="82" t="s">
        <v>127</v>
      </c>
      <c r="K5167" t="s">
        <v>75</v>
      </c>
      <c r="L5167" t="s">
        <v>76</v>
      </c>
      <c r="M5167" s="82" t="s">
        <v>133</v>
      </c>
      <c r="N5167" t="s">
        <v>1572</v>
      </c>
      <c r="O5167" s="82" t="s">
        <v>148</v>
      </c>
      <c r="P5167" s="82" t="s">
        <v>1575</v>
      </c>
      <c r="Q5167" s="82" t="s">
        <v>1576</v>
      </c>
      <c r="R5167" t="s">
        <v>131</v>
      </c>
      <c r="S5167" s="83">
        <v>759.6</v>
      </c>
      <c r="T5167" s="83">
        <v>902.4</v>
      </c>
      <c r="U5167" s="83">
        <v>-142.79999999999995</v>
      </c>
      <c r="V5167" s="83">
        <v>0</v>
      </c>
      <c r="W5167" s="83">
        <v>0</v>
      </c>
      <c r="X5167" s="83">
        <v>6.9509967663281547</v>
      </c>
      <c r="Y5167">
        <v>0</v>
      </c>
      <c r="Z5167" s="83">
        <v>-14.280000000000001</v>
      </c>
      <c r="AA5167" s="83">
        <v>-7.3290032336718411</v>
      </c>
    </row>
    <row r="5168" spans="1:27" x14ac:dyDescent="0.25">
      <c r="A5168" s="82" t="s">
        <v>1529</v>
      </c>
      <c r="B5168" s="82" t="s">
        <v>1529</v>
      </c>
      <c r="C5168" t="s">
        <v>3582</v>
      </c>
      <c r="D5168" s="82" t="s">
        <v>3583</v>
      </c>
      <c r="E5168" t="s">
        <v>2925</v>
      </c>
      <c r="F5168" s="82" t="s">
        <v>2926</v>
      </c>
      <c r="G5168" t="s">
        <v>2310</v>
      </c>
      <c r="H5168" s="82" t="s">
        <v>2927</v>
      </c>
      <c r="I5168" t="s">
        <v>59</v>
      </c>
      <c r="J5168" s="82" t="s">
        <v>127</v>
      </c>
      <c r="K5168" t="s">
        <v>75</v>
      </c>
      <c r="L5168" t="s">
        <v>76</v>
      </c>
      <c r="M5168" s="82" t="s">
        <v>133</v>
      </c>
      <c r="N5168" t="s">
        <v>1572</v>
      </c>
      <c r="O5168" s="82" t="s">
        <v>148</v>
      </c>
      <c r="P5168" s="82" t="s">
        <v>1699</v>
      </c>
      <c r="Q5168" s="82" t="s">
        <v>1700</v>
      </c>
      <c r="R5168" t="s">
        <v>131</v>
      </c>
      <c r="S5168" s="83">
        <v>1468</v>
      </c>
      <c r="T5168" s="83">
        <v>1248</v>
      </c>
      <c r="U5168" s="83">
        <v>220</v>
      </c>
      <c r="V5168" s="83">
        <v>0</v>
      </c>
      <c r="W5168" s="83">
        <v>0</v>
      </c>
      <c r="X5168" s="83">
        <v>9.6130806342836177</v>
      </c>
      <c r="Y5168">
        <v>0</v>
      </c>
      <c r="Z5168" s="83">
        <v>22</v>
      </c>
      <c r="AA5168" s="83">
        <v>31.613080634283619</v>
      </c>
    </row>
    <row r="5169" spans="1:27" x14ac:dyDescent="0.25">
      <c r="A5169" s="82" t="s">
        <v>1529</v>
      </c>
      <c r="B5169" s="82" t="s">
        <v>1529</v>
      </c>
      <c r="C5169" t="s">
        <v>3582</v>
      </c>
      <c r="D5169" s="82" t="s">
        <v>3583</v>
      </c>
      <c r="E5169" t="s">
        <v>2925</v>
      </c>
      <c r="F5169" s="82" t="s">
        <v>2926</v>
      </c>
      <c r="G5169" t="s">
        <v>2310</v>
      </c>
      <c r="H5169" s="82" t="s">
        <v>2927</v>
      </c>
      <c r="I5169" t="s">
        <v>59</v>
      </c>
      <c r="J5169" s="82" t="s">
        <v>127</v>
      </c>
      <c r="K5169" t="s">
        <v>75</v>
      </c>
      <c r="L5169" t="s">
        <v>76</v>
      </c>
      <c r="M5169" s="82" t="s">
        <v>133</v>
      </c>
      <c r="N5169" t="s">
        <v>383</v>
      </c>
      <c r="O5169" s="82" t="s">
        <v>384</v>
      </c>
      <c r="P5169" s="82" t="s">
        <v>3739</v>
      </c>
      <c r="Q5169" s="82" t="s">
        <v>3740</v>
      </c>
      <c r="R5169" t="s">
        <v>131</v>
      </c>
      <c r="S5169" s="83">
        <v>543.6</v>
      </c>
      <c r="T5169" s="83">
        <v>1277.2</v>
      </c>
      <c r="U5169" s="83">
        <v>-733.6</v>
      </c>
      <c r="V5169" s="83">
        <v>0</v>
      </c>
      <c r="W5169" s="83">
        <v>0</v>
      </c>
      <c r="X5169" s="83">
        <v>9.8380020722011512</v>
      </c>
      <c r="Y5169">
        <v>0</v>
      </c>
      <c r="Z5169" s="83">
        <v>-73.359999999999985</v>
      </c>
      <c r="AA5169" s="83">
        <v>-63.521997927798843</v>
      </c>
    </row>
    <row r="5170" spans="1:27" x14ac:dyDescent="0.25">
      <c r="A5170" s="82" t="s">
        <v>1529</v>
      </c>
      <c r="B5170" s="82" t="s">
        <v>1529</v>
      </c>
      <c r="C5170" t="s">
        <v>3582</v>
      </c>
      <c r="D5170" s="82" t="s">
        <v>3583</v>
      </c>
      <c r="E5170" t="s">
        <v>2925</v>
      </c>
      <c r="F5170" s="82" t="s">
        <v>2926</v>
      </c>
      <c r="G5170" t="s">
        <v>2310</v>
      </c>
      <c r="H5170" s="82" t="s">
        <v>2927</v>
      </c>
      <c r="I5170" t="s">
        <v>59</v>
      </c>
      <c r="J5170" s="82" t="s">
        <v>127</v>
      </c>
      <c r="K5170" t="s">
        <v>75</v>
      </c>
      <c r="L5170" t="s">
        <v>76</v>
      </c>
      <c r="M5170" s="82" t="s">
        <v>133</v>
      </c>
      <c r="N5170" t="s">
        <v>383</v>
      </c>
      <c r="O5170" s="82" t="s">
        <v>384</v>
      </c>
      <c r="P5170" s="82" t="s">
        <v>4154</v>
      </c>
      <c r="Q5170" s="82" t="s">
        <v>4155</v>
      </c>
      <c r="R5170" t="s">
        <v>131</v>
      </c>
      <c r="S5170" s="83">
        <v>0</v>
      </c>
      <c r="T5170" s="83">
        <v>257.5</v>
      </c>
      <c r="U5170" s="83">
        <v>-257.5</v>
      </c>
      <c r="V5170" s="83">
        <v>0</v>
      </c>
      <c r="W5170" s="83">
        <v>0</v>
      </c>
      <c r="X5170" s="83">
        <v>1.983468159717974</v>
      </c>
      <c r="Y5170">
        <v>0</v>
      </c>
      <c r="Z5170" s="83">
        <v>-25.75</v>
      </c>
      <c r="AA5170" s="83">
        <v>-23.766531840282028</v>
      </c>
    </row>
    <row r="5171" spans="1:27" x14ac:dyDescent="0.25">
      <c r="A5171" s="82" t="s">
        <v>1529</v>
      </c>
      <c r="B5171" s="82" t="s">
        <v>1529</v>
      </c>
      <c r="C5171" t="s">
        <v>3582</v>
      </c>
      <c r="D5171" s="82" t="s">
        <v>3583</v>
      </c>
      <c r="E5171" t="s">
        <v>2925</v>
      </c>
      <c r="F5171" s="82" t="s">
        <v>2926</v>
      </c>
      <c r="G5171" t="s">
        <v>2310</v>
      </c>
      <c r="H5171" s="82" t="s">
        <v>2927</v>
      </c>
      <c r="I5171" t="s">
        <v>59</v>
      </c>
      <c r="J5171" s="82" t="s">
        <v>127</v>
      </c>
      <c r="K5171" t="s">
        <v>75</v>
      </c>
      <c r="L5171" t="s">
        <v>76</v>
      </c>
      <c r="M5171" s="82" t="s">
        <v>153</v>
      </c>
      <c r="N5171" t="s">
        <v>154</v>
      </c>
      <c r="O5171" s="82" t="s">
        <v>155</v>
      </c>
      <c r="P5171" s="82" t="s">
        <v>489</v>
      </c>
      <c r="Q5171" s="82" t="s">
        <v>490</v>
      </c>
      <c r="R5171" t="s">
        <v>131</v>
      </c>
      <c r="S5171" s="83">
        <v>0</v>
      </c>
      <c r="T5171" s="83">
        <v>101.1</v>
      </c>
      <c r="U5171" s="83">
        <v>-101.1</v>
      </c>
      <c r="V5171" s="83">
        <v>0</v>
      </c>
      <c r="W5171" s="83">
        <v>0</v>
      </c>
      <c r="X5171" s="83">
        <v>0.7787519648446104</v>
      </c>
      <c r="Y5171">
        <v>0</v>
      </c>
      <c r="Z5171" s="83">
        <v>-10.11</v>
      </c>
      <c r="AA5171" s="83">
        <v>-9.3312480351553884</v>
      </c>
    </row>
    <row r="5172" spans="1:27" x14ac:dyDescent="0.25">
      <c r="A5172" s="82" t="s">
        <v>1529</v>
      </c>
      <c r="B5172" s="82" t="s">
        <v>1529</v>
      </c>
      <c r="C5172" t="s">
        <v>3582</v>
      </c>
      <c r="D5172" s="82" t="s">
        <v>3583</v>
      </c>
      <c r="E5172" t="s">
        <v>2925</v>
      </c>
      <c r="F5172" s="82" t="s">
        <v>2926</v>
      </c>
      <c r="G5172" t="s">
        <v>2310</v>
      </c>
      <c r="H5172" s="82" t="s">
        <v>2927</v>
      </c>
      <c r="I5172" t="s">
        <v>59</v>
      </c>
      <c r="J5172" s="82" t="s">
        <v>127</v>
      </c>
      <c r="K5172" t="s">
        <v>75</v>
      </c>
      <c r="L5172" t="s">
        <v>76</v>
      </c>
      <c r="M5172" s="82" t="s">
        <v>153</v>
      </c>
      <c r="N5172" t="s">
        <v>154</v>
      </c>
      <c r="O5172" s="82" t="s">
        <v>155</v>
      </c>
      <c r="P5172" s="82" t="s">
        <v>180</v>
      </c>
      <c r="Q5172" s="82" t="s">
        <v>181</v>
      </c>
      <c r="R5172" t="s">
        <v>131</v>
      </c>
      <c r="S5172" s="83">
        <v>0</v>
      </c>
      <c r="T5172" s="83">
        <v>86.4</v>
      </c>
      <c r="U5172" s="83">
        <v>-86.4</v>
      </c>
      <c r="V5172" s="83">
        <v>0</v>
      </c>
      <c r="W5172" s="83">
        <v>0</v>
      </c>
      <c r="X5172" s="83">
        <v>0.66552096698886587</v>
      </c>
      <c r="Y5172">
        <v>0</v>
      </c>
      <c r="Z5172" s="83">
        <v>-8.64</v>
      </c>
      <c r="AA5172" s="83">
        <v>-7.9744790330111348</v>
      </c>
    </row>
    <row r="5173" spans="1:27" x14ac:dyDescent="0.25">
      <c r="A5173" s="82" t="s">
        <v>1529</v>
      </c>
      <c r="B5173" s="82" t="s">
        <v>1529</v>
      </c>
      <c r="C5173" t="s">
        <v>3582</v>
      </c>
      <c r="D5173" s="82" t="s">
        <v>3583</v>
      </c>
      <c r="E5173" t="s">
        <v>2925</v>
      </c>
      <c r="F5173" s="82" t="s">
        <v>2926</v>
      </c>
      <c r="G5173" t="s">
        <v>2310</v>
      </c>
      <c r="H5173" s="82" t="s">
        <v>2927</v>
      </c>
      <c r="I5173" t="s">
        <v>59</v>
      </c>
      <c r="J5173" s="82" t="s">
        <v>127</v>
      </c>
      <c r="K5173" t="s">
        <v>75</v>
      </c>
      <c r="L5173" t="s">
        <v>76</v>
      </c>
      <c r="M5173" s="82" t="s">
        <v>153</v>
      </c>
      <c r="N5173" t="s">
        <v>154</v>
      </c>
      <c r="O5173" s="82" t="s">
        <v>155</v>
      </c>
      <c r="P5173" s="82" t="s">
        <v>182</v>
      </c>
      <c r="Q5173" s="82" t="s">
        <v>183</v>
      </c>
      <c r="R5173" t="s">
        <v>131</v>
      </c>
      <c r="S5173" s="83">
        <v>0</v>
      </c>
      <c r="T5173" s="83">
        <v>57.6</v>
      </c>
      <c r="U5173" s="83">
        <v>-57.6</v>
      </c>
      <c r="V5173" s="83">
        <v>0</v>
      </c>
      <c r="W5173" s="83">
        <v>0</v>
      </c>
      <c r="X5173" s="83">
        <v>0.44368064465924389</v>
      </c>
      <c r="Y5173">
        <v>0</v>
      </c>
      <c r="Z5173" s="83">
        <v>-5.7600000000000007</v>
      </c>
      <c r="AA5173" s="83">
        <v>-5.3163193553407568</v>
      </c>
    </row>
    <row r="5174" spans="1:27" x14ac:dyDescent="0.25">
      <c r="A5174" s="82" t="s">
        <v>1529</v>
      </c>
      <c r="B5174" s="82" t="s">
        <v>1529</v>
      </c>
      <c r="C5174" t="s">
        <v>3582</v>
      </c>
      <c r="D5174" s="82" t="s">
        <v>3583</v>
      </c>
      <c r="E5174" t="s">
        <v>2925</v>
      </c>
      <c r="F5174" s="82" t="s">
        <v>2926</v>
      </c>
      <c r="G5174" t="s">
        <v>2310</v>
      </c>
      <c r="H5174" s="82" t="s">
        <v>2927</v>
      </c>
      <c r="I5174" t="s">
        <v>59</v>
      </c>
      <c r="J5174" s="82" t="s">
        <v>127</v>
      </c>
      <c r="K5174" t="s">
        <v>75</v>
      </c>
      <c r="L5174" t="s">
        <v>76</v>
      </c>
      <c r="M5174" s="82" t="s">
        <v>153</v>
      </c>
      <c r="N5174" t="s">
        <v>154</v>
      </c>
      <c r="O5174" s="82" t="s">
        <v>155</v>
      </c>
      <c r="P5174" s="82" t="s">
        <v>188</v>
      </c>
      <c r="Q5174" s="82" t="s">
        <v>189</v>
      </c>
      <c r="R5174" t="s">
        <v>131</v>
      </c>
      <c r="S5174" s="83">
        <v>89.1</v>
      </c>
      <c r="T5174" s="83">
        <v>86.4</v>
      </c>
      <c r="U5174" s="83">
        <v>2.6999999999999886</v>
      </c>
      <c r="V5174" s="83">
        <v>0</v>
      </c>
      <c r="W5174" s="83">
        <v>0</v>
      </c>
      <c r="X5174" s="83">
        <v>0.66552096698886587</v>
      </c>
      <c r="Y5174">
        <v>0</v>
      </c>
      <c r="Z5174" s="83">
        <v>0.26999999999999957</v>
      </c>
      <c r="AA5174" s="83">
        <v>0.93552096698886533</v>
      </c>
    </row>
    <row r="5175" spans="1:27" x14ac:dyDescent="0.25">
      <c r="A5175" s="82" t="s">
        <v>1529</v>
      </c>
      <c r="B5175" s="82" t="s">
        <v>1529</v>
      </c>
      <c r="C5175" t="s">
        <v>3582</v>
      </c>
      <c r="D5175" s="82" t="s">
        <v>3583</v>
      </c>
      <c r="E5175" t="s">
        <v>2925</v>
      </c>
      <c r="F5175" s="82" t="s">
        <v>2926</v>
      </c>
      <c r="G5175" t="s">
        <v>2310</v>
      </c>
      <c r="H5175" s="82" t="s">
        <v>2927</v>
      </c>
      <c r="I5175" t="s">
        <v>59</v>
      </c>
      <c r="J5175" s="82" t="s">
        <v>127</v>
      </c>
      <c r="K5175" t="s">
        <v>75</v>
      </c>
      <c r="L5175" t="s">
        <v>76</v>
      </c>
      <c r="M5175" s="82" t="s">
        <v>153</v>
      </c>
      <c r="N5175" t="s">
        <v>154</v>
      </c>
      <c r="O5175" s="82" t="s">
        <v>155</v>
      </c>
      <c r="P5175" s="82" t="s">
        <v>174</v>
      </c>
      <c r="Q5175" s="82" t="s">
        <v>175</v>
      </c>
      <c r="R5175" t="s">
        <v>131</v>
      </c>
      <c r="S5175" s="83">
        <v>0</v>
      </c>
      <c r="T5175" s="83">
        <v>101.1</v>
      </c>
      <c r="U5175" s="83">
        <v>-101.1</v>
      </c>
      <c r="V5175" s="83">
        <v>0</v>
      </c>
      <c r="W5175" s="83">
        <v>0</v>
      </c>
      <c r="X5175" s="83">
        <v>0.7787519648446104</v>
      </c>
      <c r="Y5175">
        <v>0</v>
      </c>
      <c r="Z5175" s="83">
        <v>-10.11</v>
      </c>
      <c r="AA5175" s="83">
        <v>-9.3312480351553884</v>
      </c>
    </row>
    <row r="5176" spans="1:27" x14ac:dyDescent="0.25">
      <c r="A5176" s="82" t="s">
        <v>1529</v>
      </c>
      <c r="B5176" s="82" t="s">
        <v>1529</v>
      </c>
      <c r="C5176" t="s">
        <v>3582</v>
      </c>
      <c r="D5176" s="82" t="s">
        <v>3583</v>
      </c>
      <c r="E5176" t="s">
        <v>2925</v>
      </c>
      <c r="F5176" s="82" t="s">
        <v>2926</v>
      </c>
      <c r="G5176" t="s">
        <v>2310</v>
      </c>
      <c r="H5176" s="82" t="s">
        <v>2927</v>
      </c>
      <c r="I5176" t="s">
        <v>59</v>
      </c>
      <c r="J5176" s="82" t="s">
        <v>127</v>
      </c>
      <c r="K5176" t="s">
        <v>75</v>
      </c>
      <c r="L5176" t="s">
        <v>76</v>
      </c>
      <c r="M5176" s="82" t="s">
        <v>153</v>
      </c>
      <c r="N5176" t="s">
        <v>154</v>
      </c>
      <c r="O5176" s="82" t="s">
        <v>155</v>
      </c>
      <c r="P5176" s="82" t="s">
        <v>2388</v>
      </c>
      <c r="Q5176" s="82" t="s">
        <v>2389</v>
      </c>
      <c r="R5176" t="s">
        <v>131</v>
      </c>
      <c r="S5176" s="83">
        <v>177.89999999999998</v>
      </c>
      <c r="T5176" s="83">
        <v>172.8</v>
      </c>
      <c r="U5176" s="83">
        <v>5.0999999999999659</v>
      </c>
      <c r="V5176" s="83">
        <v>0</v>
      </c>
      <c r="W5176" s="83">
        <v>0</v>
      </c>
      <c r="X5176" s="83">
        <v>1.3310419339777317</v>
      </c>
      <c r="Y5176">
        <v>0</v>
      </c>
      <c r="Z5176" s="83">
        <v>0.50999999999999801</v>
      </c>
      <c r="AA5176" s="83">
        <v>1.8410419339777295</v>
      </c>
    </row>
    <row r="5177" spans="1:27" x14ac:dyDescent="0.25">
      <c r="A5177" s="82" t="s">
        <v>1529</v>
      </c>
      <c r="B5177" s="82" t="s">
        <v>1529</v>
      </c>
      <c r="C5177" t="s">
        <v>3582</v>
      </c>
      <c r="D5177" s="82" t="s">
        <v>3583</v>
      </c>
      <c r="E5177" t="s">
        <v>2925</v>
      </c>
      <c r="F5177" s="82" t="s">
        <v>2926</v>
      </c>
      <c r="G5177" t="s">
        <v>2310</v>
      </c>
      <c r="H5177" s="82" t="s">
        <v>2927</v>
      </c>
      <c r="I5177" t="s">
        <v>59</v>
      </c>
      <c r="J5177" s="82" t="s">
        <v>127</v>
      </c>
      <c r="K5177" t="s">
        <v>75</v>
      </c>
      <c r="L5177" t="s">
        <v>76</v>
      </c>
      <c r="M5177" s="82" t="s">
        <v>153</v>
      </c>
      <c r="N5177" t="s">
        <v>154</v>
      </c>
      <c r="O5177" s="82" t="s">
        <v>155</v>
      </c>
      <c r="P5177" s="82" t="s">
        <v>2390</v>
      </c>
      <c r="Q5177" s="82" t="s">
        <v>2391</v>
      </c>
      <c r="R5177" t="s">
        <v>131</v>
      </c>
      <c r="S5177" s="83">
        <v>415.09999999999997</v>
      </c>
      <c r="T5177" s="83">
        <v>172.8</v>
      </c>
      <c r="U5177" s="83">
        <v>242.29999999999995</v>
      </c>
      <c r="V5177" s="83">
        <v>0</v>
      </c>
      <c r="W5177" s="83">
        <v>0</v>
      </c>
      <c r="X5177" s="83">
        <v>1.3310419339777317</v>
      </c>
      <c r="Y5177">
        <v>0</v>
      </c>
      <c r="Z5177" s="83">
        <v>24.229999999999997</v>
      </c>
      <c r="AA5177" s="83">
        <v>25.561041933977727</v>
      </c>
    </row>
    <row r="5178" spans="1:27" x14ac:dyDescent="0.25">
      <c r="A5178" s="82" t="s">
        <v>1529</v>
      </c>
      <c r="B5178" s="82" t="s">
        <v>1529</v>
      </c>
      <c r="C5178" t="s">
        <v>3582</v>
      </c>
      <c r="D5178" s="82" t="s">
        <v>3583</v>
      </c>
      <c r="E5178" t="s">
        <v>2925</v>
      </c>
      <c r="F5178" s="82" t="s">
        <v>2926</v>
      </c>
      <c r="G5178" t="s">
        <v>2310</v>
      </c>
      <c r="H5178" s="82" t="s">
        <v>2927</v>
      </c>
      <c r="I5178" t="s">
        <v>59</v>
      </c>
      <c r="J5178" s="82" t="s">
        <v>127</v>
      </c>
      <c r="K5178" t="s">
        <v>75</v>
      </c>
      <c r="L5178" t="s">
        <v>76</v>
      </c>
      <c r="M5178" s="82" t="s">
        <v>153</v>
      </c>
      <c r="N5178" t="s">
        <v>154</v>
      </c>
      <c r="O5178" s="82" t="s">
        <v>155</v>
      </c>
      <c r="P5178" s="82" t="s">
        <v>2382</v>
      </c>
      <c r="Q5178" s="82" t="s">
        <v>2383</v>
      </c>
      <c r="R5178" t="s">
        <v>131</v>
      </c>
      <c r="S5178" s="83">
        <v>0</v>
      </c>
      <c r="T5178" s="83">
        <v>33.549999999999997</v>
      </c>
      <c r="U5178" s="83">
        <v>-33.549999999999997</v>
      </c>
      <c r="V5178" s="83">
        <v>0</v>
      </c>
      <c r="W5178" s="83">
        <v>0</v>
      </c>
      <c r="X5178" s="83">
        <v>0.25842856993607</v>
      </c>
      <c r="Y5178">
        <v>0</v>
      </c>
      <c r="Z5178" s="83">
        <v>-3.355</v>
      </c>
      <c r="AA5178" s="83">
        <v>-3.0965714300639302</v>
      </c>
    </row>
    <row r="5179" spans="1:27" x14ac:dyDescent="0.25">
      <c r="A5179" s="82" t="s">
        <v>1529</v>
      </c>
      <c r="B5179" s="82" t="s">
        <v>1529</v>
      </c>
      <c r="C5179" t="s">
        <v>3582</v>
      </c>
      <c r="D5179" s="82" t="s">
        <v>3583</v>
      </c>
      <c r="E5179" t="s">
        <v>2925</v>
      </c>
      <c r="F5179" s="82" t="s">
        <v>2926</v>
      </c>
      <c r="G5179" t="s">
        <v>2310</v>
      </c>
      <c r="H5179" s="82" t="s">
        <v>2927</v>
      </c>
      <c r="I5179" t="s">
        <v>59</v>
      </c>
      <c r="J5179" s="82" t="s">
        <v>127</v>
      </c>
      <c r="K5179" t="s">
        <v>75</v>
      </c>
      <c r="L5179" t="s">
        <v>76</v>
      </c>
      <c r="M5179" s="82" t="s">
        <v>153</v>
      </c>
      <c r="N5179" t="s">
        <v>154</v>
      </c>
      <c r="O5179" s="82" t="s">
        <v>155</v>
      </c>
      <c r="P5179" s="82" t="s">
        <v>2458</v>
      </c>
      <c r="Q5179" s="82" t="s">
        <v>2459</v>
      </c>
      <c r="R5179" t="s">
        <v>131</v>
      </c>
      <c r="S5179" s="83">
        <v>12.63</v>
      </c>
      <c r="T5179" s="83">
        <v>62.040000000000006</v>
      </c>
      <c r="U5179" s="83">
        <v>-49.410000000000004</v>
      </c>
      <c r="V5179" s="83">
        <v>0</v>
      </c>
      <c r="W5179" s="83">
        <v>0</v>
      </c>
      <c r="X5179" s="83">
        <v>0.47788102768506058</v>
      </c>
      <c r="Y5179">
        <v>0</v>
      </c>
      <c r="Z5179" s="83">
        <v>-4.9410000000000007</v>
      </c>
      <c r="AA5179" s="83">
        <v>-4.4631189723149394</v>
      </c>
    </row>
    <row r="5180" spans="1:27" x14ac:dyDescent="0.25">
      <c r="A5180" s="82" t="s">
        <v>1529</v>
      </c>
      <c r="B5180" s="82" t="s">
        <v>1529</v>
      </c>
      <c r="C5180" t="s">
        <v>3582</v>
      </c>
      <c r="D5180" s="82" t="s">
        <v>3583</v>
      </c>
      <c r="E5180" t="s">
        <v>2925</v>
      </c>
      <c r="F5180" s="82" t="s">
        <v>2926</v>
      </c>
      <c r="G5180" t="s">
        <v>2310</v>
      </c>
      <c r="H5180" s="82" t="s">
        <v>2927</v>
      </c>
      <c r="I5180" t="s">
        <v>59</v>
      </c>
      <c r="J5180" s="82" t="s">
        <v>127</v>
      </c>
      <c r="K5180" t="s">
        <v>75</v>
      </c>
      <c r="L5180" t="s">
        <v>76</v>
      </c>
      <c r="M5180" s="82" t="s">
        <v>153</v>
      </c>
      <c r="N5180" t="s">
        <v>154</v>
      </c>
      <c r="O5180" s="82" t="s">
        <v>155</v>
      </c>
      <c r="P5180" s="82" t="s">
        <v>4156</v>
      </c>
      <c r="Q5180" s="82" t="s">
        <v>4157</v>
      </c>
      <c r="R5180" t="s">
        <v>131</v>
      </c>
      <c r="S5180" s="83">
        <v>41.339999999999996</v>
      </c>
      <c r="T5180" s="83">
        <v>0</v>
      </c>
      <c r="U5180" s="83">
        <v>41.339999999999996</v>
      </c>
      <c r="V5180" s="83">
        <v>0</v>
      </c>
      <c r="W5180" s="83">
        <v>0</v>
      </c>
      <c r="X5180" s="83">
        <v>0</v>
      </c>
      <c r="Y5180">
        <v>0</v>
      </c>
      <c r="Z5180" s="83">
        <v>4.1339999999999995</v>
      </c>
      <c r="AA5180" s="83">
        <v>4.1339999999999995</v>
      </c>
    </row>
    <row r="5181" spans="1:27" x14ac:dyDescent="0.25">
      <c r="A5181" s="82" t="s">
        <v>1529</v>
      </c>
      <c r="B5181" s="82" t="s">
        <v>1529</v>
      </c>
      <c r="C5181" t="s">
        <v>3582</v>
      </c>
      <c r="D5181" s="82" t="s">
        <v>3583</v>
      </c>
      <c r="E5181" t="s">
        <v>2925</v>
      </c>
      <c r="F5181" s="82" t="s">
        <v>2926</v>
      </c>
      <c r="G5181" t="s">
        <v>2310</v>
      </c>
      <c r="H5181" s="82" t="s">
        <v>2927</v>
      </c>
      <c r="I5181" t="s">
        <v>59</v>
      </c>
      <c r="J5181" s="82" t="s">
        <v>127</v>
      </c>
      <c r="K5181" t="s">
        <v>75</v>
      </c>
      <c r="L5181" t="s">
        <v>76</v>
      </c>
      <c r="M5181" s="82" t="s">
        <v>153</v>
      </c>
      <c r="N5181" t="s">
        <v>154</v>
      </c>
      <c r="O5181" s="82" t="s">
        <v>155</v>
      </c>
      <c r="P5181" s="82" t="s">
        <v>4158</v>
      </c>
      <c r="Q5181" s="82" t="s">
        <v>4159</v>
      </c>
      <c r="R5181" t="s">
        <v>131</v>
      </c>
      <c r="S5181" s="83">
        <v>0</v>
      </c>
      <c r="T5181" s="83">
        <v>108.8</v>
      </c>
      <c r="U5181" s="83">
        <v>-108.8</v>
      </c>
      <c r="V5181" s="83">
        <v>0</v>
      </c>
      <c r="W5181" s="83">
        <v>0</v>
      </c>
      <c r="X5181" s="83">
        <v>0.83806343991190513</v>
      </c>
      <c r="Y5181">
        <v>0</v>
      </c>
      <c r="Z5181" s="83">
        <v>-10.88</v>
      </c>
      <c r="AA5181" s="83">
        <v>-10.041936560088097</v>
      </c>
    </row>
    <row r="5182" spans="1:27" x14ac:dyDescent="0.25">
      <c r="A5182" s="82" t="s">
        <v>1529</v>
      </c>
      <c r="B5182" s="82" t="s">
        <v>1529</v>
      </c>
      <c r="C5182" t="s">
        <v>3582</v>
      </c>
      <c r="D5182" s="82" t="s">
        <v>3583</v>
      </c>
      <c r="E5182" t="s">
        <v>2925</v>
      </c>
      <c r="F5182" s="82" t="s">
        <v>2926</v>
      </c>
      <c r="G5182" t="s">
        <v>2310</v>
      </c>
      <c r="H5182" s="82" t="s">
        <v>2927</v>
      </c>
      <c r="I5182" t="s">
        <v>59</v>
      </c>
      <c r="J5182" s="82" t="s">
        <v>127</v>
      </c>
      <c r="K5182" t="s">
        <v>75</v>
      </c>
      <c r="L5182" t="s">
        <v>76</v>
      </c>
      <c r="M5182" s="82" t="s">
        <v>153</v>
      </c>
      <c r="N5182" t="s">
        <v>154</v>
      </c>
      <c r="O5182" s="82" t="s">
        <v>493</v>
      </c>
      <c r="P5182" s="82" t="s">
        <v>494</v>
      </c>
      <c r="Q5182" s="82" t="s">
        <v>495</v>
      </c>
      <c r="R5182" t="s">
        <v>131</v>
      </c>
      <c r="S5182" s="83">
        <v>1230.45</v>
      </c>
      <c r="T5182" s="83">
        <v>609.95000000000005</v>
      </c>
      <c r="U5182" s="83">
        <v>620.5</v>
      </c>
      <c r="V5182" s="83">
        <v>0</v>
      </c>
      <c r="W5182" s="83">
        <v>0</v>
      </c>
      <c r="X5182" s="83">
        <v>4.6983161321164211</v>
      </c>
      <c r="Y5182">
        <v>0</v>
      </c>
      <c r="Z5182" s="83">
        <v>62.050000000000004</v>
      </c>
      <c r="AA5182" s="83">
        <v>66.748316132116429</v>
      </c>
    </row>
    <row r="5183" spans="1:27" x14ac:dyDescent="0.25">
      <c r="A5183" s="82" t="s">
        <v>1529</v>
      </c>
      <c r="B5183" s="82" t="s">
        <v>1529</v>
      </c>
      <c r="C5183" t="s">
        <v>3582</v>
      </c>
      <c r="D5183" s="82" t="s">
        <v>3583</v>
      </c>
      <c r="E5183" t="s">
        <v>2925</v>
      </c>
      <c r="F5183" s="82" t="s">
        <v>2926</v>
      </c>
      <c r="G5183" t="s">
        <v>2310</v>
      </c>
      <c r="H5183" s="82" t="s">
        <v>2927</v>
      </c>
      <c r="I5183" t="s">
        <v>59</v>
      </c>
      <c r="J5183" s="82" t="s">
        <v>127</v>
      </c>
      <c r="K5183" t="s">
        <v>75</v>
      </c>
      <c r="L5183" t="s">
        <v>76</v>
      </c>
      <c r="M5183" s="82" t="s">
        <v>153</v>
      </c>
      <c r="N5183" t="s">
        <v>154</v>
      </c>
      <c r="O5183" s="82" t="s">
        <v>192</v>
      </c>
      <c r="P5183" s="82" t="s">
        <v>1912</v>
      </c>
      <c r="Q5183" s="82" t="s">
        <v>1913</v>
      </c>
      <c r="R5183" t="s">
        <v>131</v>
      </c>
      <c r="S5183" s="83">
        <v>324.89999999999998</v>
      </c>
      <c r="T5183" s="83">
        <v>105</v>
      </c>
      <c r="U5183" s="83">
        <v>219.89999999999998</v>
      </c>
      <c r="V5183" s="83">
        <v>0</v>
      </c>
      <c r="W5183" s="83">
        <v>0</v>
      </c>
      <c r="X5183" s="83">
        <v>0.80879284182674671</v>
      </c>
      <c r="Y5183">
        <v>0</v>
      </c>
      <c r="Z5183" s="83">
        <v>21.990000000000002</v>
      </c>
      <c r="AA5183" s="83">
        <v>22.798792841826749</v>
      </c>
    </row>
    <row r="5184" spans="1:27" x14ac:dyDescent="0.25">
      <c r="A5184" s="82" t="s">
        <v>1529</v>
      </c>
      <c r="B5184" s="82" t="s">
        <v>1529</v>
      </c>
      <c r="C5184" t="s">
        <v>3582</v>
      </c>
      <c r="D5184" s="82" t="s">
        <v>3583</v>
      </c>
      <c r="E5184" t="s">
        <v>2925</v>
      </c>
      <c r="F5184" s="82" t="s">
        <v>2926</v>
      </c>
      <c r="G5184" t="s">
        <v>2310</v>
      </c>
      <c r="H5184" s="82" t="s">
        <v>2927</v>
      </c>
      <c r="I5184" t="s">
        <v>59</v>
      </c>
      <c r="J5184" s="82" t="s">
        <v>127</v>
      </c>
      <c r="K5184" t="s">
        <v>75</v>
      </c>
      <c r="L5184" t="s">
        <v>76</v>
      </c>
      <c r="M5184" s="82" t="s">
        <v>153</v>
      </c>
      <c r="N5184" t="s">
        <v>154</v>
      </c>
      <c r="O5184" s="82" t="s">
        <v>192</v>
      </c>
      <c r="P5184" s="82" t="s">
        <v>1587</v>
      </c>
      <c r="Q5184" s="82" t="s">
        <v>1588</v>
      </c>
      <c r="R5184" t="s">
        <v>131</v>
      </c>
      <c r="S5184" s="83">
        <v>0</v>
      </c>
      <c r="T5184" s="83">
        <v>190.32</v>
      </c>
      <c r="U5184" s="83">
        <v>-190.32</v>
      </c>
      <c r="V5184" s="83">
        <v>0</v>
      </c>
      <c r="W5184" s="83">
        <v>0</v>
      </c>
      <c r="X5184" s="83">
        <v>1.4659947967282518</v>
      </c>
      <c r="Y5184">
        <v>0</v>
      </c>
      <c r="Z5184" s="83">
        <v>-19.032</v>
      </c>
      <c r="AA5184" s="83">
        <v>-17.566005203271747</v>
      </c>
    </row>
    <row r="5185" spans="1:27" x14ac:dyDescent="0.25">
      <c r="A5185" s="82" t="s">
        <v>1529</v>
      </c>
      <c r="B5185" s="82" t="s">
        <v>1529</v>
      </c>
      <c r="C5185" t="s">
        <v>3582</v>
      </c>
      <c r="D5185" s="82" t="s">
        <v>3583</v>
      </c>
      <c r="E5185" t="s">
        <v>2925</v>
      </c>
      <c r="F5185" s="82" t="s">
        <v>2926</v>
      </c>
      <c r="G5185" t="s">
        <v>2310</v>
      </c>
      <c r="H5185" s="82" t="s">
        <v>2927</v>
      </c>
      <c r="I5185" t="s">
        <v>59</v>
      </c>
      <c r="J5185" s="82" t="s">
        <v>127</v>
      </c>
      <c r="K5185" t="s">
        <v>75</v>
      </c>
      <c r="L5185" t="s">
        <v>76</v>
      </c>
      <c r="M5185" s="82" t="s">
        <v>153</v>
      </c>
      <c r="N5185" t="s">
        <v>154</v>
      </c>
      <c r="O5185" s="82" t="s">
        <v>1017</v>
      </c>
      <c r="P5185" s="82" t="s">
        <v>2707</v>
      </c>
      <c r="Q5185" s="82" t="s">
        <v>2708</v>
      </c>
      <c r="R5185" t="s">
        <v>131</v>
      </c>
      <c r="S5185" s="83">
        <v>0</v>
      </c>
      <c r="T5185" s="83">
        <v>1502.1</v>
      </c>
      <c r="U5185" s="83">
        <v>-1502.1</v>
      </c>
      <c r="V5185" s="83">
        <v>0</v>
      </c>
      <c r="W5185" s="83">
        <v>0</v>
      </c>
      <c r="X5185" s="83">
        <v>11.570359311504344</v>
      </c>
      <c r="Y5185">
        <v>0</v>
      </c>
      <c r="Z5185" s="83">
        <v>-150.21</v>
      </c>
      <c r="AA5185" s="83">
        <v>-138.63964068849566</v>
      </c>
    </row>
    <row r="5186" spans="1:27" x14ac:dyDescent="0.25">
      <c r="A5186" s="82" t="s">
        <v>1529</v>
      </c>
      <c r="B5186" s="82" t="s">
        <v>1529</v>
      </c>
      <c r="C5186" t="s">
        <v>3582</v>
      </c>
      <c r="D5186" s="82" t="s">
        <v>3583</v>
      </c>
      <c r="E5186" t="s">
        <v>2925</v>
      </c>
      <c r="F5186" s="82" t="s">
        <v>2926</v>
      </c>
      <c r="G5186" t="s">
        <v>2310</v>
      </c>
      <c r="H5186" s="82" t="s">
        <v>2927</v>
      </c>
      <c r="I5186" t="s">
        <v>59</v>
      </c>
      <c r="J5186" s="82" t="s">
        <v>127</v>
      </c>
      <c r="K5186" t="s">
        <v>75</v>
      </c>
      <c r="L5186" t="s">
        <v>76</v>
      </c>
      <c r="M5186" s="82" t="s">
        <v>153</v>
      </c>
      <c r="N5186" t="s">
        <v>2065</v>
      </c>
      <c r="O5186" s="82" t="s">
        <v>2066</v>
      </c>
      <c r="P5186" s="82" t="s">
        <v>3807</v>
      </c>
      <c r="Q5186" s="82" t="s">
        <v>3808</v>
      </c>
      <c r="R5186" t="s">
        <v>131</v>
      </c>
      <c r="S5186" s="83">
        <v>866.25</v>
      </c>
      <c r="T5186" s="83">
        <v>494.4</v>
      </c>
      <c r="U5186" s="83">
        <v>371.85</v>
      </c>
      <c r="V5186" s="83">
        <v>0</v>
      </c>
      <c r="W5186" s="83">
        <v>0</v>
      </c>
      <c r="X5186" s="83">
        <v>3.8082588666585098</v>
      </c>
      <c r="Y5186">
        <v>0</v>
      </c>
      <c r="Z5186" s="83">
        <v>37.185000000000002</v>
      </c>
      <c r="AA5186" s="83">
        <v>40.993258866658515</v>
      </c>
    </row>
    <row r="5187" spans="1:27" x14ac:dyDescent="0.25">
      <c r="A5187" s="82" t="s">
        <v>1529</v>
      </c>
      <c r="B5187" s="82" t="s">
        <v>1529</v>
      </c>
      <c r="C5187" t="s">
        <v>3582</v>
      </c>
      <c r="D5187" s="82" t="s">
        <v>3583</v>
      </c>
      <c r="E5187" t="s">
        <v>2925</v>
      </c>
      <c r="F5187" s="82" t="s">
        <v>2926</v>
      </c>
      <c r="G5187" t="s">
        <v>2310</v>
      </c>
      <c r="H5187" s="82" t="s">
        <v>2927</v>
      </c>
      <c r="I5187" t="s">
        <v>59</v>
      </c>
      <c r="J5187" s="82" t="s">
        <v>127</v>
      </c>
      <c r="K5187" t="s">
        <v>75</v>
      </c>
      <c r="L5187" t="s">
        <v>76</v>
      </c>
      <c r="M5187" s="82" t="s">
        <v>648</v>
      </c>
      <c r="N5187" t="s">
        <v>649</v>
      </c>
      <c r="O5187" s="82" t="s">
        <v>1144</v>
      </c>
      <c r="P5187" s="82" t="s">
        <v>1145</v>
      </c>
      <c r="Q5187" s="82" t="s">
        <v>1146</v>
      </c>
      <c r="R5187" t="s">
        <v>131</v>
      </c>
      <c r="S5187" s="83">
        <v>2308.59</v>
      </c>
      <c r="T5187" s="83">
        <v>6189.7</v>
      </c>
      <c r="U5187" s="83">
        <v>-3881.1099999999997</v>
      </c>
      <c r="V5187" s="83">
        <v>0</v>
      </c>
      <c r="W5187" s="83">
        <v>0</v>
      </c>
      <c r="X5187" s="83">
        <v>47.677952886238224</v>
      </c>
      <c r="Y5187">
        <v>0</v>
      </c>
      <c r="Z5187" s="83">
        <v>-388.11099999999999</v>
      </c>
      <c r="AA5187" s="83">
        <v>-340.43304711376175</v>
      </c>
    </row>
    <row r="5188" spans="1:27" x14ac:dyDescent="0.25">
      <c r="A5188" s="82" t="s">
        <v>1529</v>
      </c>
      <c r="B5188" s="82" t="s">
        <v>1529</v>
      </c>
      <c r="C5188" t="s">
        <v>3582</v>
      </c>
      <c r="D5188" s="82" t="s">
        <v>3583</v>
      </c>
      <c r="E5188" t="s">
        <v>2925</v>
      </c>
      <c r="F5188" s="82" t="s">
        <v>2926</v>
      </c>
      <c r="G5188" t="s">
        <v>2310</v>
      </c>
      <c r="H5188" s="82" t="s">
        <v>2927</v>
      </c>
      <c r="I5188" t="s">
        <v>59</v>
      </c>
      <c r="J5188" s="82" t="s">
        <v>127</v>
      </c>
      <c r="K5188" t="s">
        <v>75</v>
      </c>
      <c r="L5188" t="s">
        <v>76</v>
      </c>
      <c r="M5188" s="82" t="s">
        <v>648</v>
      </c>
      <c r="N5188" t="s">
        <v>649</v>
      </c>
      <c r="O5188" s="82" t="s">
        <v>650</v>
      </c>
      <c r="P5188" s="82" t="s">
        <v>651</v>
      </c>
      <c r="Q5188" s="82" t="s">
        <v>652</v>
      </c>
      <c r="R5188" t="s">
        <v>131</v>
      </c>
      <c r="S5188" s="83">
        <v>1140.72</v>
      </c>
      <c r="T5188" s="83">
        <v>679</v>
      </c>
      <c r="U5188" s="83">
        <v>461.72</v>
      </c>
      <c r="V5188" s="83">
        <v>0</v>
      </c>
      <c r="W5188" s="83">
        <v>0</v>
      </c>
      <c r="X5188" s="83">
        <v>5.2301937104796288</v>
      </c>
      <c r="Y5188">
        <v>0</v>
      </c>
      <c r="Z5188" s="83">
        <v>46.171999999999997</v>
      </c>
      <c r="AA5188" s="83">
        <v>51.402193710479622</v>
      </c>
    </row>
    <row r="5189" spans="1:27" x14ac:dyDescent="0.25">
      <c r="A5189" s="82" t="s">
        <v>1529</v>
      </c>
      <c r="B5189" s="82" t="s">
        <v>1529</v>
      </c>
      <c r="C5189" t="s">
        <v>3582</v>
      </c>
      <c r="D5189" s="82" t="s">
        <v>3583</v>
      </c>
      <c r="E5189" t="s">
        <v>2925</v>
      </c>
      <c r="F5189" s="82" t="s">
        <v>2926</v>
      </c>
      <c r="G5189" t="s">
        <v>2310</v>
      </c>
      <c r="H5189" s="82" t="s">
        <v>2927</v>
      </c>
      <c r="I5189" t="s">
        <v>59</v>
      </c>
      <c r="J5189" s="82" t="s">
        <v>127</v>
      </c>
      <c r="K5189" t="s">
        <v>75</v>
      </c>
      <c r="L5189" t="s">
        <v>76</v>
      </c>
      <c r="M5189" s="82" t="s">
        <v>648</v>
      </c>
      <c r="N5189" t="s">
        <v>649</v>
      </c>
      <c r="O5189" s="82" t="s">
        <v>1147</v>
      </c>
      <c r="P5189" s="82" t="s">
        <v>1148</v>
      </c>
      <c r="Q5189" s="82" t="s">
        <v>1149</v>
      </c>
      <c r="R5189" t="s">
        <v>131</v>
      </c>
      <c r="S5189" s="83">
        <v>2315.15</v>
      </c>
      <c r="T5189" s="83">
        <v>4964.1299999999992</v>
      </c>
      <c r="U5189" s="83">
        <v>-2648.9799999999987</v>
      </c>
      <c r="V5189" s="83">
        <v>0</v>
      </c>
      <c r="W5189" s="83">
        <v>0</v>
      </c>
      <c r="X5189" s="83">
        <v>38.237645808546738</v>
      </c>
      <c r="Y5189">
        <v>0</v>
      </c>
      <c r="Z5189" s="83">
        <v>-264.89799999999991</v>
      </c>
      <c r="AA5189" s="83">
        <v>-226.66035419145317</v>
      </c>
    </row>
    <row r="5190" spans="1:27" x14ac:dyDescent="0.25">
      <c r="A5190" s="82" t="s">
        <v>1529</v>
      </c>
      <c r="B5190" s="82" t="s">
        <v>1529</v>
      </c>
      <c r="C5190" t="s">
        <v>3582</v>
      </c>
      <c r="D5190" s="82" t="s">
        <v>3583</v>
      </c>
      <c r="E5190" t="s">
        <v>2925</v>
      </c>
      <c r="F5190" s="82" t="s">
        <v>2926</v>
      </c>
      <c r="G5190" t="s">
        <v>2310</v>
      </c>
      <c r="H5190" s="82" t="s">
        <v>2927</v>
      </c>
      <c r="I5190" t="s">
        <v>59</v>
      </c>
      <c r="J5190" s="82" t="s">
        <v>193</v>
      </c>
      <c r="K5190" t="s">
        <v>60</v>
      </c>
      <c r="L5190" t="s">
        <v>61</v>
      </c>
      <c r="M5190" s="82" t="s">
        <v>194</v>
      </c>
      <c r="N5190" t="s">
        <v>656</v>
      </c>
      <c r="O5190" s="82" t="s">
        <v>657</v>
      </c>
      <c r="P5190" s="82" t="s">
        <v>1150</v>
      </c>
      <c r="Q5190" s="82" t="s">
        <v>1151</v>
      </c>
      <c r="R5190" t="s">
        <v>131</v>
      </c>
      <c r="S5190" s="83">
        <v>384.09000000000009</v>
      </c>
      <c r="T5190" s="83">
        <v>175.02</v>
      </c>
      <c r="U5190" s="83">
        <v>209.07000000000008</v>
      </c>
      <c r="V5190" s="83">
        <v>0</v>
      </c>
      <c r="W5190" s="83">
        <v>0</v>
      </c>
      <c r="X5190" s="83">
        <v>1.3481421254906401</v>
      </c>
      <c r="Y5190">
        <v>0</v>
      </c>
      <c r="Z5190" s="83">
        <v>20.907000000000011</v>
      </c>
      <c r="AA5190" s="83">
        <v>22.255142125490654</v>
      </c>
    </row>
    <row r="5191" spans="1:27" x14ac:dyDescent="0.25">
      <c r="A5191" s="82" t="s">
        <v>1529</v>
      </c>
      <c r="B5191" s="82" t="s">
        <v>1529</v>
      </c>
      <c r="C5191" t="s">
        <v>3582</v>
      </c>
      <c r="D5191" s="82" t="s">
        <v>3583</v>
      </c>
      <c r="E5191" t="s">
        <v>2925</v>
      </c>
      <c r="F5191" s="82" t="s">
        <v>2926</v>
      </c>
      <c r="G5191" t="s">
        <v>2310</v>
      </c>
      <c r="H5191" s="82" t="s">
        <v>2927</v>
      </c>
      <c r="I5191" t="s">
        <v>59</v>
      </c>
      <c r="J5191" s="82" t="s">
        <v>193</v>
      </c>
      <c r="K5191" t="s">
        <v>60</v>
      </c>
      <c r="L5191" t="s">
        <v>61</v>
      </c>
      <c r="M5191" s="82" t="s">
        <v>194</v>
      </c>
      <c r="N5191" t="s">
        <v>656</v>
      </c>
      <c r="O5191" s="82" t="s">
        <v>657</v>
      </c>
      <c r="P5191" s="82" t="s">
        <v>1019</v>
      </c>
      <c r="Q5191" s="82" t="s">
        <v>1020</v>
      </c>
      <c r="R5191" t="s">
        <v>131</v>
      </c>
      <c r="S5191" s="83">
        <v>5947.1099999999988</v>
      </c>
      <c r="T5191" s="83">
        <v>3784.4</v>
      </c>
      <c r="U5191" s="83">
        <v>2162.7099999999987</v>
      </c>
      <c r="V5191" s="83">
        <v>0</v>
      </c>
      <c r="W5191" s="83">
        <v>0</v>
      </c>
      <c r="X5191" s="83">
        <v>29.150434577229905</v>
      </c>
      <c r="Y5191">
        <v>0</v>
      </c>
      <c r="Z5191" s="83">
        <v>216.27099999999984</v>
      </c>
      <c r="AA5191" s="83">
        <v>245.42143457722977</v>
      </c>
    </row>
    <row r="5192" spans="1:27" x14ac:dyDescent="0.25">
      <c r="A5192" s="82" t="s">
        <v>1529</v>
      </c>
      <c r="B5192" s="82" t="s">
        <v>1529</v>
      </c>
      <c r="C5192" t="s">
        <v>3582</v>
      </c>
      <c r="D5192" s="82" t="s">
        <v>3583</v>
      </c>
      <c r="E5192" t="s">
        <v>2925</v>
      </c>
      <c r="F5192" s="82" t="s">
        <v>2926</v>
      </c>
      <c r="G5192" t="s">
        <v>2310</v>
      </c>
      <c r="H5192" s="82" t="s">
        <v>2927</v>
      </c>
      <c r="I5192" t="s">
        <v>59</v>
      </c>
      <c r="J5192" s="82" t="s">
        <v>193</v>
      </c>
      <c r="K5192" t="s">
        <v>60</v>
      </c>
      <c r="L5192" t="s">
        <v>61</v>
      </c>
      <c r="M5192" s="82" t="s">
        <v>194</v>
      </c>
      <c r="N5192" t="s">
        <v>750</v>
      </c>
      <c r="O5192" s="82" t="s">
        <v>751</v>
      </c>
      <c r="P5192" s="82" t="s">
        <v>1152</v>
      </c>
      <c r="Q5192" s="82" t="s">
        <v>1153</v>
      </c>
      <c r="R5192" t="s">
        <v>131</v>
      </c>
      <c r="S5192" s="83">
        <v>17434.599999999999</v>
      </c>
      <c r="T5192" s="83">
        <v>11314.95</v>
      </c>
      <c r="U5192" s="83">
        <v>6119.6499999999978</v>
      </c>
      <c r="V5192" s="83">
        <v>0</v>
      </c>
      <c r="W5192" s="83">
        <v>0</v>
      </c>
      <c r="X5192" s="83">
        <v>87.156672053595699</v>
      </c>
      <c r="Y5192">
        <v>0</v>
      </c>
      <c r="Z5192" s="83">
        <v>611.96499999999992</v>
      </c>
      <c r="AA5192" s="83">
        <v>699.1216720535956</v>
      </c>
    </row>
    <row r="5193" spans="1:27" x14ac:dyDescent="0.25">
      <c r="A5193" s="82" t="s">
        <v>1529</v>
      </c>
      <c r="B5193" s="82" t="s">
        <v>1529</v>
      </c>
      <c r="C5193" t="s">
        <v>3582</v>
      </c>
      <c r="D5193" s="82" t="s">
        <v>3583</v>
      </c>
      <c r="E5193" t="s">
        <v>2925</v>
      </c>
      <c r="F5193" s="82" t="s">
        <v>2926</v>
      </c>
      <c r="G5193" t="s">
        <v>2310</v>
      </c>
      <c r="H5193" s="82" t="s">
        <v>2927</v>
      </c>
      <c r="I5193" t="s">
        <v>59</v>
      </c>
      <c r="J5193" s="82" t="s">
        <v>193</v>
      </c>
      <c r="K5193" t="s">
        <v>60</v>
      </c>
      <c r="L5193" t="s">
        <v>61</v>
      </c>
      <c r="M5193" s="82" t="s">
        <v>194</v>
      </c>
      <c r="N5193" t="s">
        <v>750</v>
      </c>
      <c r="O5193" s="82" t="s">
        <v>751</v>
      </c>
      <c r="P5193" s="82" t="s">
        <v>1154</v>
      </c>
      <c r="Q5193" s="82" t="s">
        <v>1155</v>
      </c>
      <c r="R5193" t="s">
        <v>131</v>
      </c>
      <c r="S5193" s="83">
        <v>1484.9399999999998</v>
      </c>
      <c r="T5193" s="83">
        <v>303.39999999999998</v>
      </c>
      <c r="U5193" s="83">
        <v>1181.54</v>
      </c>
      <c r="V5193" s="83">
        <v>0</v>
      </c>
      <c r="W5193" s="83">
        <v>0</v>
      </c>
      <c r="X5193" s="83">
        <v>2.3370261734308087</v>
      </c>
      <c r="Y5193">
        <v>0</v>
      </c>
      <c r="Z5193" s="83">
        <v>118.154</v>
      </c>
      <c r="AA5193" s="83">
        <v>120.49102617343081</v>
      </c>
    </row>
    <row r="5194" spans="1:27" x14ac:dyDescent="0.25">
      <c r="A5194" s="82" t="s">
        <v>1529</v>
      </c>
      <c r="B5194" s="82" t="s">
        <v>1529</v>
      </c>
      <c r="C5194" t="s">
        <v>3582</v>
      </c>
      <c r="D5194" s="82" t="s">
        <v>3583</v>
      </c>
      <c r="E5194" t="s">
        <v>2925</v>
      </c>
      <c r="F5194" s="82" t="s">
        <v>2926</v>
      </c>
      <c r="G5194" t="s">
        <v>2310</v>
      </c>
      <c r="H5194" s="82" t="s">
        <v>2927</v>
      </c>
      <c r="I5194" t="s">
        <v>59</v>
      </c>
      <c r="J5194" s="82" t="s">
        <v>193</v>
      </c>
      <c r="K5194" t="s">
        <v>60</v>
      </c>
      <c r="L5194" t="s">
        <v>61</v>
      </c>
      <c r="M5194" s="82" t="s">
        <v>194</v>
      </c>
      <c r="N5194" t="s">
        <v>750</v>
      </c>
      <c r="O5194" s="82" t="s">
        <v>751</v>
      </c>
      <c r="P5194" s="82" t="s">
        <v>3592</v>
      </c>
      <c r="Q5194" s="82" t="s">
        <v>3593</v>
      </c>
      <c r="R5194" t="s">
        <v>131</v>
      </c>
      <c r="S5194" s="83">
        <v>305.70000000000005</v>
      </c>
      <c r="T5194" s="83">
        <v>0</v>
      </c>
      <c r="U5194" s="83">
        <v>305.70000000000005</v>
      </c>
      <c r="V5194" s="83">
        <v>0</v>
      </c>
      <c r="W5194" s="83">
        <v>0</v>
      </c>
      <c r="X5194" s="83">
        <v>0</v>
      </c>
      <c r="Y5194">
        <v>0</v>
      </c>
      <c r="Z5194" s="83">
        <v>30.570000000000004</v>
      </c>
      <c r="AA5194" s="83">
        <v>30.570000000000004</v>
      </c>
    </row>
    <row r="5195" spans="1:27" x14ac:dyDescent="0.25">
      <c r="A5195" s="82" t="s">
        <v>1529</v>
      </c>
      <c r="B5195" s="82" t="s">
        <v>1529</v>
      </c>
      <c r="C5195" t="s">
        <v>3582</v>
      </c>
      <c r="D5195" s="82" t="s">
        <v>3583</v>
      </c>
      <c r="E5195" t="s">
        <v>2925</v>
      </c>
      <c r="F5195" s="82" t="s">
        <v>2926</v>
      </c>
      <c r="G5195" t="s">
        <v>2310</v>
      </c>
      <c r="H5195" s="82" t="s">
        <v>2927</v>
      </c>
      <c r="I5195" t="s">
        <v>59</v>
      </c>
      <c r="J5195" s="82" t="s">
        <v>193</v>
      </c>
      <c r="K5195" t="s">
        <v>60</v>
      </c>
      <c r="L5195" t="s">
        <v>61</v>
      </c>
      <c r="M5195" s="82" t="s">
        <v>194</v>
      </c>
      <c r="N5195" t="s">
        <v>195</v>
      </c>
      <c r="O5195" s="82" t="s">
        <v>196</v>
      </c>
      <c r="P5195" s="82" t="s">
        <v>2930</v>
      </c>
      <c r="Q5195" s="82" t="s">
        <v>2931</v>
      </c>
      <c r="R5195" t="s">
        <v>131</v>
      </c>
      <c r="S5195" s="83">
        <v>1878.24</v>
      </c>
      <c r="T5195" s="83">
        <v>668.8</v>
      </c>
      <c r="U5195" s="83">
        <v>1209.44</v>
      </c>
      <c r="V5195" s="83">
        <v>0</v>
      </c>
      <c r="W5195" s="83">
        <v>0</v>
      </c>
      <c r="X5195" s="83">
        <v>5.1516252629878876</v>
      </c>
      <c r="Y5195">
        <v>0</v>
      </c>
      <c r="Z5195" s="83">
        <v>120.944</v>
      </c>
      <c r="AA5195" s="83">
        <v>126.09562526298789</v>
      </c>
    </row>
    <row r="5196" spans="1:27" x14ac:dyDescent="0.25">
      <c r="A5196" s="82" t="s">
        <v>1529</v>
      </c>
      <c r="B5196" s="82" t="s">
        <v>1529</v>
      </c>
      <c r="C5196" t="s">
        <v>3582</v>
      </c>
      <c r="D5196" s="82" t="s">
        <v>3583</v>
      </c>
      <c r="E5196" t="s">
        <v>2925</v>
      </c>
      <c r="F5196" s="82" t="s">
        <v>2926</v>
      </c>
      <c r="G5196" t="s">
        <v>2310</v>
      </c>
      <c r="H5196" s="82" t="s">
        <v>2927</v>
      </c>
      <c r="I5196" t="s">
        <v>59</v>
      </c>
      <c r="J5196" s="82" t="s">
        <v>193</v>
      </c>
      <c r="K5196" t="s">
        <v>60</v>
      </c>
      <c r="L5196" t="s">
        <v>61</v>
      </c>
      <c r="M5196" s="82" t="s">
        <v>194</v>
      </c>
      <c r="N5196" t="s">
        <v>199</v>
      </c>
      <c r="O5196" s="82" t="s">
        <v>200</v>
      </c>
      <c r="P5196" s="82" t="s">
        <v>201</v>
      </c>
      <c r="Q5196" s="82" t="s">
        <v>202</v>
      </c>
      <c r="R5196" t="s">
        <v>131</v>
      </c>
      <c r="S5196" s="83">
        <v>1488.24</v>
      </c>
      <c r="T5196" s="83">
        <v>1017.5999999999999</v>
      </c>
      <c r="U5196" s="83">
        <v>470.6400000000001</v>
      </c>
      <c r="V5196" s="83">
        <v>0</v>
      </c>
      <c r="W5196" s="83">
        <v>0</v>
      </c>
      <c r="X5196" s="83">
        <v>7.8383580556466415</v>
      </c>
      <c r="Y5196">
        <v>0</v>
      </c>
      <c r="Z5196" s="83">
        <v>47.064000000000021</v>
      </c>
      <c r="AA5196" s="83">
        <v>54.902358055646658</v>
      </c>
    </row>
    <row r="5197" spans="1:27" x14ac:dyDescent="0.25">
      <c r="A5197" s="82" t="s">
        <v>1529</v>
      </c>
      <c r="B5197" s="82" t="s">
        <v>1529</v>
      </c>
      <c r="C5197" t="s">
        <v>3582</v>
      </c>
      <c r="D5197" s="82" t="s">
        <v>3583</v>
      </c>
      <c r="E5197" t="s">
        <v>2925</v>
      </c>
      <c r="F5197" s="82" t="s">
        <v>2926</v>
      </c>
      <c r="G5197" t="s">
        <v>2310</v>
      </c>
      <c r="H5197" s="82" t="s">
        <v>2927</v>
      </c>
      <c r="I5197" t="s">
        <v>59</v>
      </c>
      <c r="J5197" s="82" t="s">
        <v>193</v>
      </c>
      <c r="K5197" t="s">
        <v>60</v>
      </c>
      <c r="L5197" t="s">
        <v>61</v>
      </c>
      <c r="M5197" s="82" t="s">
        <v>194</v>
      </c>
      <c r="N5197" t="s">
        <v>199</v>
      </c>
      <c r="O5197" s="82" t="s">
        <v>200</v>
      </c>
      <c r="P5197" s="82" t="s">
        <v>389</v>
      </c>
      <c r="Q5197" s="82" t="s">
        <v>390</v>
      </c>
      <c r="R5197" t="s">
        <v>131</v>
      </c>
      <c r="S5197" s="83">
        <v>90.300000000000011</v>
      </c>
      <c r="T5197" s="83">
        <v>26.06</v>
      </c>
      <c r="U5197" s="83">
        <v>64.240000000000009</v>
      </c>
      <c r="V5197" s="83">
        <v>0</v>
      </c>
      <c r="W5197" s="83">
        <v>0</v>
      </c>
      <c r="X5197" s="83">
        <v>0.20073468055242874</v>
      </c>
      <c r="Y5197">
        <v>0</v>
      </c>
      <c r="Z5197" s="83">
        <v>6.4240000000000013</v>
      </c>
      <c r="AA5197" s="83">
        <v>6.6247346805524305</v>
      </c>
    </row>
    <row r="5198" spans="1:27" x14ac:dyDescent="0.25">
      <c r="A5198" s="82" t="s">
        <v>1529</v>
      </c>
      <c r="B5198" s="82" t="s">
        <v>1529</v>
      </c>
      <c r="C5198" t="s">
        <v>3582</v>
      </c>
      <c r="D5198" s="82" t="s">
        <v>3583</v>
      </c>
      <c r="E5198" t="s">
        <v>2925</v>
      </c>
      <c r="F5198" s="82" t="s">
        <v>2926</v>
      </c>
      <c r="G5198" t="s">
        <v>2310</v>
      </c>
      <c r="H5198" s="82" t="s">
        <v>2927</v>
      </c>
      <c r="I5198" t="s">
        <v>59</v>
      </c>
      <c r="J5198" s="82" t="s">
        <v>193</v>
      </c>
      <c r="K5198" t="s">
        <v>60</v>
      </c>
      <c r="L5198" t="s">
        <v>61</v>
      </c>
      <c r="M5198" s="82" t="s">
        <v>194</v>
      </c>
      <c r="N5198" t="s">
        <v>347</v>
      </c>
      <c r="O5198" s="82" t="s">
        <v>348</v>
      </c>
      <c r="P5198" s="82" t="s">
        <v>1158</v>
      </c>
      <c r="Q5198" s="82" t="s">
        <v>1159</v>
      </c>
      <c r="R5198" t="s">
        <v>131</v>
      </c>
      <c r="S5198" s="83">
        <v>972.40000000000009</v>
      </c>
      <c r="T5198" s="83">
        <v>386.4</v>
      </c>
      <c r="U5198" s="83">
        <v>586.00000000000011</v>
      </c>
      <c r="V5198" s="83">
        <v>0</v>
      </c>
      <c r="W5198" s="83">
        <v>0</v>
      </c>
      <c r="X5198" s="83">
        <v>2.9763576579224278</v>
      </c>
      <c r="Y5198">
        <v>0</v>
      </c>
      <c r="Z5198" s="83">
        <v>58.600000000000009</v>
      </c>
      <c r="AA5198" s="83">
        <v>61.576357657922436</v>
      </c>
    </row>
    <row r="5199" spans="1:27" x14ac:dyDescent="0.25">
      <c r="A5199" s="82" t="s">
        <v>1529</v>
      </c>
      <c r="B5199" s="82" t="s">
        <v>1529</v>
      </c>
      <c r="C5199" t="s">
        <v>3582</v>
      </c>
      <c r="D5199" s="82" t="s">
        <v>3583</v>
      </c>
      <c r="E5199" t="s">
        <v>2925</v>
      </c>
      <c r="F5199" s="82" t="s">
        <v>2926</v>
      </c>
      <c r="G5199" t="s">
        <v>2310</v>
      </c>
      <c r="H5199" s="82" t="s">
        <v>2927</v>
      </c>
      <c r="I5199" t="s">
        <v>59</v>
      </c>
      <c r="J5199" s="82" t="s">
        <v>193</v>
      </c>
      <c r="K5199" t="s">
        <v>60</v>
      </c>
      <c r="L5199" t="s">
        <v>61</v>
      </c>
      <c r="M5199" s="82" t="s">
        <v>194</v>
      </c>
      <c r="N5199" t="s">
        <v>347</v>
      </c>
      <c r="O5199" s="82" t="s">
        <v>348</v>
      </c>
      <c r="P5199" s="82" t="s">
        <v>349</v>
      </c>
      <c r="Q5199" s="82" t="s">
        <v>350</v>
      </c>
      <c r="R5199" t="s">
        <v>131</v>
      </c>
      <c r="S5199" s="83">
        <v>1422.08</v>
      </c>
      <c r="T5199" s="83">
        <v>897.6</v>
      </c>
      <c r="U5199" s="83">
        <v>524.4799999999999</v>
      </c>
      <c r="V5199" s="83">
        <v>0</v>
      </c>
      <c r="W5199" s="83">
        <v>0</v>
      </c>
      <c r="X5199" s="83">
        <v>6.9140233792732175</v>
      </c>
      <c r="Y5199">
        <v>0</v>
      </c>
      <c r="Z5199" s="83">
        <v>52.447999999999993</v>
      </c>
      <c r="AA5199" s="83">
        <v>59.362023379273211</v>
      </c>
    </row>
    <row r="5200" spans="1:27" x14ac:dyDescent="0.25">
      <c r="A5200" s="82" t="s">
        <v>1529</v>
      </c>
      <c r="B5200" s="82" t="s">
        <v>1529</v>
      </c>
      <c r="C5200" t="s">
        <v>3582</v>
      </c>
      <c r="D5200" s="82" t="s">
        <v>3583</v>
      </c>
      <c r="E5200" t="s">
        <v>2925</v>
      </c>
      <c r="F5200" s="82" t="s">
        <v>2926</v>
      </c>
      <c r="G5200" t="s">
        <v>2310</v>
      </c>
      <c r="H5200" s="82" t="s">
        <v>2927</v>
      </c>
      <c r="I5200" t="s">
        <v>59</v>
      </c>
      <c r="J5200" s="82" t="s">
        <v>193</v>
      </c>
      <c r="K5200" t="s">
        <v>60</v>
      </c>
      <c r="L5200" t="s">
        <v>61</v>
      </c>
      <c r="M5200" s="82" t="s">
        <v>194</v>
      </c>
      <c r="N5200" t="s">
        <v>311</v>
      </c>
      <c r="O5200" s="82" t="s">
        <v>894</v>
      </c>
      <c r="P5200" s="82" t="s">
        <v>1021</v>
      </c>
      <c r="Q5200" s="82" t="s">
        <v>1022</v>
      </c>
      <c r="R5200" t="s">
        <v>131</v>
      </c>
      <c r="S5200" s="83">
        <v>7808.8</v>
      </c>
      <c r="T5200" s="83">
        <v>3986</v>
      </c>
      <c r="U5200" s="83">
        <v>3822.8</v>
      </c>
      <c r="V5200" s="83">
        <v>0</v>
      </c>
      <c r="W5200" s="83">
        <v>0</v>
      </c>
      <c r="X5200" s="83">
        <v>30.703316833537258</v>
      </c>
      <c r="Y5200">
        <v>0</v>
      </c>
      <c r="Z5200" s="83">
        <v>382.28000000000009</v>
      </c>
      <c r="AA5200" s="83">
        <v>412.98331683353734</v>
      </c>
    </row>
    <row r="5201" spans="1:27" x14ac:dyDescent="0.25">
      <c r="A5201" s="82" t="s">
        <v>1529</v>
      </c>
      <c r="B5201" s="82" t="s">
        <v>1529</v>
      </c>
      <c r="C5201" t="s">
        <v>3582</v>
      </c>
      <c r="D5201" s="82" t="s">
        <v>3583</v>
      </c>
      <c r="E5201" t="s">
        <v>2925</v>
      </c>
      <c r="F5201" s="82" t="s">
        <v>2926</v>
      </c>
      <c r="G5201" t="s">
        <v>2310</v>
      </c>
      <c r="H5201" s="82" t="s">
        <v>2927</v>
      </c>
      <c r="I5201" t="s">
        <v>59</v>
      </c>
      <c r="J5201" s="82" t="s">
        <v>193</v>
      </c>
      <c r="K5201" t="s">
        <v>60</v>
      </c>
      <c r="L5201" t="s">
        <v>61</v>
      </c>
      <c r="M5201" s="82" t="s">
        <v>194</v>
      </c>
      <c r="N5201" t="s">
        <v>311</v>
      </c>
      <c r="O5201" s="82" t="s">
        <v>894</v>
      </c>
      <c r="P5201" s="82" t="s">
        <v>895</v>
      </c>
      <c r="Q5201" s="82" t="s">
        <v>896</v>
      </c>
      <c r="R5201" t="s">
        <v>131</v>
      </c>
      <c r="S5201" s="83">
        <v>43176</v>
      </c>
      <c r="T5201" s="83">
        <v>26812.6</v>
      </c>
      <c r="U5201" s="83">
        <v>16363.400000000001</v>
      </c>
      <c r="V5201" s="83">
        <v>0</v>
      </c>
      <c r="W5201" s="83">
        <v>0</v>
      </c>
      <c r="X5201" s="83">
        <v>206.53179953108406</v>
      </c>
      <c r="Y5201">
        <v>0</v>
      </c>
      <c r="Z5201" s="83">
        <v>1636.3400000000001</v>
      </c>
      <c r="AA5201" s="83">
        <v>1842.8717995310844</v>
      </c>
    </row>
    <row r="5202" spans="1:27" x14ac:dyDescent="0.25">
      <c r="A5202" s="82" t="s">
        <v>1529</v>
      </c>
      <c r="B5202" s="82" t="s">
        <v>1529</v>
      </c>
      <c r="C5202" t="s">
        <v>3582</v>
      </c>
      <c r="D5202" s="82" t="s">
        <v>3583</v>
      </c>
      <c r="E5202" t="s">
        <v>2925</v>
      </c>
      <c r="F5202" s="82" t="s">
        <v>2926</v>
      </c>
      <c r="G5202" t="s">
        <v>2310</v>
      </c>
      <c r="H5202" s="82" t="s">
        <v>2927</v>
      </c>
      <c r="I5202" t="s">
        <v>59</v>
      </c>
      <c r="J5202" s="82" t="s">
        <v>193</v>
      </c>
      <c r="K5202" t="s">
        <v>60</v>
      </c>
      <c r="L5202" t="s">
        <v>61</v>
      </c>
      <c r="M5202" s="82" t="s">
        <v>194</v>
      </c>
      <c r="N5202" t="s">
        <v>311</v>
      </c>
      <c r="O5202" s="82" t="s">
        <v>894</v>
      </c>
      <c r="P5202" s="82" t="s">
        <v>2636</v>
      </c>
      <c r="Q5202" s="82" t="s">
        <v>2637</v>
      </c>
      <c r="R5202" t="s">
        <v>131</v>
      </c>
      <c r="S5202" s="83">
        <v>694.2</v>
      </c>
      <c r="T5202" s="83">
        <v>0</v>
      </c>
      <c r="U5202" s="83">
        <v>694.2</v>
      </c>
      <c r="V5202" s="83">
        <v>0</v>
      </c>
      <c r="W5202" s="83">
        <v>0</v>
      </c>
      <c r="X5202" s="83">
        <v>0</v>
      </c>
      <c r="Y5202">
        <v>0</v>
      </c>
      <c r="Z5202" s="83">
        <v>69.42</v>
      </c>
      <c r="AA5202" s="83">
        <v>69.42</v>
      </c>
    </row>
    <row r="5203" spans="1:27" x14ac:dyDescent="0.25">
      <c r="A5203" s="82" t="s">
        <v>1529</v>
      </c>
      <c r="B5203" s="82" t="s">
        <v>1529</v>
      </c>
      <c r="C5203" t="s">
        <v>3582</v>
      </c>
      <c r="D5203" s="82" t="s">
        <v>3583</v>
      </c>
      <c r="E5203" t="s">
        <v>2925</v>
      </c>
      <c r="F5203" s="82" t="s">
        <v>2926</v>
      </c>
      <c r="G5203" t="s">
        <v>2310</v>
      </c>
      <c r="H5203" s="82" t="s">
        <v>2927</v>
      </c>
      <c r="I5203" t="s">
        <v>59</v>
      </c>
      <c r="J5203" s="82" t="s">
        <v>193</v>
      </c>
      <c r="K5203" t="s">
        <v>60</v>
      </c>
      <c r="L5203" t="s">
        <v>61</v>
      </c>
      <c r="M5203" s="82" t="s">
        <v>194</v>
      </c>
      <c r="N5203" t="s">
        <v>1916</v>
      </c>
      <c r="O5203" s="82" t="s">
        <v>1495</v>
      </c>
      <c r="P5203" s="82" t="s">
        <v>1923</v>
      </c>
      <c r="Q5203" s="82" t="s">
        <v>1924</v>
      </c>
      <c r="R5203" t="s">
        <v>131</v>
      </c>
      <c r="S5203" s="83">
        <v>2371.1999999999998</v>
      </c>
      <c r="T5203" s="83">
        <v>203.10000000000002</v>
      </c>
      <c r="U5203" s="83">
        <v>2168.1</v>
      </c>
      <c r="V5203" s="83">
        <v>0</v>
      </c>
      <c r="W5203" s="83">
        <v>0</v>
      </c>
      <c r="X5203" s="83">
        <v>1.5644364397620216</v>
      </c>
      <c r="Y5203">
        <v>0</v>
      </c>
      <c r="Z5203" s="83">
        <v>216.81</v>
      </c>
      <c r="AA5203" s="83">
        <v>218.37443643976204</v>
      </c>
    </row>
    <row r="5204" spans="1:27" x14ac:dyDescent="0.25">
      <c r="A5204" s="82" t="s">
        <v>1529</v>
      </c>
      <c r="B5204" s="82" t="s">
        <v>1529</v>
      </c>
      <c r="C5204" t="s">
        <v>3582</v>
      </c>
      <c r="D5204" s="82" t="s">
        <v>3583</v>
      </c>
      <c r="E5204" t="s">
        <v>2925</v>
      </c>
      <c r="F5204" s="82" t="s">
        <v>2926</v>
      </c>
      <c r="G5204" t="s">
        <v>2310</v>
      </c>
      <c r="H5204" s="82" t="s">
        <v>2927</v>
      </c>
      <c r="I5204" t="s">
        <v>59</v>
      </c>
      <c r="J5204" s="82" t="s">
        <v>193</v>
      </c>
      <c r="K5204" t="s">
        <v>60</v>
      </c>
      <c r="L5204" t="s">
        <v>61</v>
      </c>
      <c r="M5204" s="82" t="s">
        <v>194</v>
      </c>
      <c r="N5204" t="s">
        <v>1916</v>
      </c>
      <c r="O5204" s="82" t="s">
        <v>1495</v>
      </c>
      <c r="P5204" s="82" t="s">
        <v>1921</v>
      </c>
      <c r="Q5204" s="82" t="s">
        <v>1922</v>
      </c>
      <c r="R5204" t="s">
        <v>131</v>
      </c>
      <c r="S5204" s="83">
        <v>1188.4500000000003</v>
      </c>
      <c r="T5204" s="83">
        <v>458.24</v>
      </c>
      <c r="U5204" s="83">
        <v>730.21000000000026</v>
      </c>
      <c r="V5204" s="83">
        <v>0</v>
      </c>
      <c r="W5204" s="83">
        <v>0</v>
      </c>
      <c r="X5204" s="83">
        <v>3.5297260175113179</v>
      </c>
      <c r="Y5204">
        <v>0</v>
      </c>
      <c r="Z5204" s="83">
        <v>73.021000000000015</v>
      </c>
      <c r="AA5204" s="83">
        <v>76.550726017511323</v>
      </c>
    </row>
    <row r="5205" spans="1:27" x14ac:dyDescent="0.25">
      <c r="A5205" s="82" t="s">
        <v>1529</v>
      </c>
      <c r="B5205" s="82" t="s">
        <v>1529</v>
      </c>
      <c r="C5205" t="s">
        <v>3582</v>
      </c>
      <c r="D5205" s="82" t="s">
        <v>3583</v>
      </c>
      <c r="E5205" t="s">
        <v>2925</v>
      </c>
      <c r="F5205" s="82" t="s">
        <v>2926</v>
      </c>
      <c r="G5205" t="s">
        <v>2310</v>
      </c>
      <c r="H5205" s="82" t="s">
        <v>2927</v>
      </c>
      <c r="I5205" t="s">
        <v>59</v>
      </c>
      <c r="J5205" s="82" t="s">
        <v>193</v>
      </c>
      <c r="K5205" t="s">
        <v>60</v>
      </c>
      <c r="L5205" t="s">
        <v>61</v>
      </c>
      <c r="M5205" s="82" t="s">
        <v>194</v>
      </c>
      <c r="N5205" t="s">
        <v>1916</v>
      </c>
      <c r="O5205" s="82" t="s">
        <v>1495</v>
      </c>
      <c r="P5205" s="82" t="s">
        <v>1919</v>
      </c>
      <c r="Q5205" s="82" t="s">
        <v>1920</v>
      </c>
      <c r="R5205" t="s">
        <v>131</v>
      </c>
      <c r="S5205" s="83">
        <v>0</v>
      </c>
      <c r="T5205" s="83">
        <v>911.4</v>
      </c>
      <c r="U5205" s="83">
        <v>-911.4</v>
      </c>
      <c r="V5205" s="83">
        <v>0</v>
      </c>
      <c r="W5205" s="83">
        <v>0</v>
      </c>
      <c r="X5205" s="83">
        <v>7.0203218670561611</v>
      </c>
      <c r="Y5205">
        <v>0</v>
      </c>
      <c r="Z5205" s="83">
        <v>-91.14</v>
      </c>
      <c r="AA5205" s="83">
        <v>-84.119678132943847</v>
      </c>
    </row>
    <row r="5206" spans="1:27" x14ac:dyDescent="0.25">
      <c r="A5206" s="82" t="s">
        <v>1529</v>
      </c>
      <c r="B5206" s="82" t="s">
        <v>1529</v>
      </c>
      <c r="C5206" t="s">
        <v>3582</v>
      </c>
      <c r="D5206" s="82" t="s">
        <v>3583</v>
      </c>
      <c r="E5206" t="s">
        <v>2925</v>
      </c>
      <c r="F5206" s="82" t="s">
        <v>2926</v>
      </c>
      <c r="G5206" t="s">
        <v>2310</v>
      </c>
      <c r="H5206" s="82" t="s">
        <v>2927</v>
      </c>
      <c r="I5206" t="s">
        <v>59</v>
      </c>
      <c r="J5206" s="82" t="s">
        <v>193</v>
      </c>
      <c r="K5206" t="s">
        <v>60</v>
      </c>
      <c r="L5206" t="s">
        <v>61</v>
      </c>
      <c r="M5206" s="82" t="s">
        <v>194</v>
      </c>
      <c r="N5206" t="s">
        <v>1916</v>
      </c>
      <c r="O5206" s="82" t="s">
        <v>1495</v>
      </c>
      <c r="P5206" s="82" t="s">
        <v>1917</v>
      </c>
      <c r="Q5206" s="82" t="s">
        <v>1918</v>
      </c>
      <c r="R5206" t="s">
        <v>131</v>
      </c>
      <c r="S5206" s="83">
        <v>2838.36</v>
      </c>
      <c r="T5206" s="83">
        <v>0</v>
      </c>
      <c r="U5206" s="83">
        <v>2838.36</v>
      </c>
      <c r="V5206" s="83">
        <v>0</v>
      </c>
      <c r="W5206" s="83">
        <v>0</v>
      </c>
      <c r="X5206" s="83">
        <v>0</v>
      </c>
      <c r="Y5206">
        <v>0</v>
      </c>
      <c r="Z5206" s="83">
        <v>283.83600000000001</v>
      </c>
      <c r="AA5206" s="83">
        <v>283.83600000000001</v>
      </c>
    </row>
    <row r="5207" spans="1:27" x14ac:dyDescent="0.25">
      <c r="A5207" s="82" t="s">
        <v>1529</v>
      </c>
      <c r="B5207" s="82" t="s">
        <v>1529</v>
      </c>
      <c r="C5207" t="s">
        <v>3582</v>
      </c>
      <c r="D5207" s="82" t="s">
        <v>3583</v>
      </c>
      <c r="E5207" t="s">
        <v>2925</v>
      </c>
      <c r="F5207" s="82" t="s">
        <v>2926</v>
      </c>
      <c r="G5207" t="s">
        <v>2310</v>
      </c>
      <c r="H5207" s="82" t="s">
        <v>2927</v>
      </c>
      <c r="I5207" t="s">
        <v>59</v>
      </c>
      <c r="J5207" s="82" t="s">
        <v>193</v>
      </c>
      <c r="K5207" t="s">
        <v>62</v>
      </c>
      <c r="L5207" t="s">
        <v>63</v>
      </c>
      <c r="M5207" s="82" t="s">
        <v>1168</v>
      </c>
      <c r="N5207" t="s">
        <v>1169</v>
      </c>
      <c r="O5207" s="82" t="s">
        <v>1170</v>
      </c>
      <c r="P5207" s="82" t="s">
        <v>1171</v>
      </c>
      <c r="Q5207" s="82" t="s">
        <v>1172</v>
      </c>
      <c r="R5207" t="s">
        <v>131</v>
      </c>
      <c r="S5207" s="83">
        <v>12140.999999999998</v>
      </c>
      <c r="T5207" s="83">
        <v>6940.9</v>
      </c>
      <c r="U5207" s="83">
        <v>5200.0999999999985</v>
      </c>
      <c r="V5207" s="83">
        <v>0</v>
      </c>
      <c r="W5207" s="83">
        <v>0</v>
      </c>
      <c r="X5207" s="83">
        <v>53.464287960335859</v>
      </c>
      <c r="Y5207">
        <v>0</v>
      </c>
      <c r="Z5207" s="83">
        <v>520.00999999999988</v>
      </c>
      <c r="AA5207" s="83">
        <v>573.4742879603358</v>
      </c>
    </row>
    <row r="5208" spans="1:27" x14ac:dyDescent="0.25">
      <c r="A5208" s="82" t="s">
        <v>1529</v>
      </c>
      <c r="B5208" s="82" t="s">
        <v>1529</v>
      </c>
      <c r="C5208" t="s">
        <v>3582</v>
      </c>
      <c r="D5208" s="82" t="s">
        <v>3583</v>
      </c>
      <c r="E5208" t="s">
        <v>2925</v>
      </c>
      <c r="F5208" s="82" t="s">
        <v>2926</v>
      </c>
      <c r="G5208" t="s">
        <v>2310</v>
      </c>
      <c r="H5208" s="82" t="s">
        <v>2927</v>
      </c>
      <c r="I5208" t="s">
        <v>59</v>
      </c>
      <c r="J5208" s="82" t="s">
        <v>193</v>
      </c>
      <c r="K5208" t="s">
        <v>62</v>
      </c>
      <c r="L5208" t="s">
        <v>63</v>
      </c>
      <c r="M5208" s="82" t="s">
        <v>665</v>
      </c>
      <c r="N5208" t="s">
        <v>666</v>
      </c>
      <c r="O5208" s="82" t="s">
        <v>667</v>
      </c>
      <c r="P5208" s="82" t="s">
        <v>668</v>
      </c>
      <c r="Q5208" s="82" t="s">
        <v>669</v>
      </c>
      <c r="R5208" t="s">
        <v>131</v>
      </c>
      <c r="S5208" s="83">
        <v>7027.2000000000007</v>
      </c>
      <c r="T5208" s="83">
        <v>1800</v>
      </c>
      <c r="U5208" s="83">
        <v>5227.2000000000007</v>
      </c>
      <c r="V5208" s="83">
        <v>0</v>
      </c>
      <c r="W5208" s="83">
        <v>0</v>
      </c>
      <c r="X5208" s="83">
        <v>13.865020145601372</v>
      </c>
      <c r="Y5208">
        <v>0</v>
      </c>
      <c r="Z5208" s="83">
        <v>522.72000000000014</v>
      </c>
      <c r="AA5208" s="83">
        <v>536.58502014560156</v>
      </c>
    </row>
    <row r="5209" spans="1:27" x14ac:dyDescent="0.25">
      <c r="A5209" s="82" t="s">
        <v>1529</v>
      </c>
      <c r="B5209" s="82" t="s">
        <v>1529</v>
      </c>
      <c r="C5209" t="s">
        <v>3582</v>
      </c>
      <c r="D5209" s="82" t="s">
        <v>3583</v>
      </c>
      <c r="E5209" t="s">
        <v>2925</v>
      </c>
      <c r="F5209" s="82" t="s">
        <v>2926</v>
      </c>
      <c r="G5209" t="s">
        <v>2310</v>
      </c>
      <c r="H5209" s="82" t="s">
        <v>2927</v>
      </c>
      <c r="I5209" t="s">
        <v>59</v>
      </c>
      <c r="J5209" s="82" t="s">
        <v>193</v>
      </c>
      <c r="K5209" t="s">
        <v>62</v>
      </c>
      <c r="L5209" t="s">
        <v>63</v>
      </c>
      <c r="M5209" s="82" t="s">
        <v>665</v>
      </c>
      <c r="N5209" t="s">
        <v>666</v>
      </c>
      <c r="O5209" s="82" t="s">
        <v>667</v>
      </c>
      <c r="P5209" s="82" t="s">
        <v>670</v>
      </c>
      <c r="Q5209" s="82" t="s">
        <v>671</v>
      </c>
      <c r="R5209" t="s">
        <v>131</v>
      </c>
      <c r="S5209" s="83">
        <v>5068.8000000000011</v>
      </c>
      <c r="T5209" s="83">
        <v>360</v>
      </c>
      <c r="U5209" s="83">
        <v>4708.8000000000011</v>
      </c>
      <c r="V5209" s="83">
        <v>0</v>
      </c>
      <c r="W5209" s="83">
        <v>0</v>
      </c>
      <c r="X5209" s="83">
        <v>2.773004029120274</v>
      </c>
      <c r="Y5209">
        <v>0</v>
      </c>
      <c r="Z5209" s="83">
        <v>470.88000000000011</v>
      </c>
      <c r="AA5209" s="83">
        <v>473.65300402912038</v>
      </c>
    </row>
    <row r="5210" spans="1:27" x14ac:dyDescent="0.25">
      <c r="A5210" s="82" t="s">
        <v>1529</v>
      </c>
      <c r="B5210" s="82" t="s">
        <v>1529</v>
      </c>
      <c r="C5210" t="s">
        <v>3582</v>
      </c>
      <c r="D5210" s="82" t="s">
        <v>3583</v>
      </c>
      <c r="E5210" t="s">
        <v>2925</v>
      </c>
      <c r="F5210" s="82" t="s">
        <v>2926</v>
      </c>
      <c r="G5210" t="s">
        <v>2310</v>
      </c>
      <c r="H5210" s="82" t="s">
        <v>2927</v>
      </c>
      <c r="I5210" t="s">
        <v>59</v>
      </c>
      <c r="J5210" s="82" t="s">
        <v>193</v>
      </c>
      <c r="K5210" t="s">
        <v>62</v>
      </c>
      <c r="L5210" t="s">
        <v>63</v>
      </c>
      <c r="M5210" s="82" t="s">
        <v>660</v>
      </c>
      <c r="N5210" t="s">
        <v>661</v>
      </c>
      <c r="O5210" s="82" t="s">
        <v>662</v>
      </c>
      <c r="P5210" s="82" t="s">
        <v>1037</v>
      </c>
      <c r="Q5210" s="82" t="s">
        <v>1038</v>
      </c>
      <c r="R5210" t="s">
        <v>131</v>
      </c>
      <c r="S5210" s="83">
        <v>1062.56</v>
      </c>
      <c r="T5210" s="83">
        <v>3622.3199999999997</v>
      </c>
      <c r="U5210" s="83">
        <v>-2559.7599999999998</v>
      </c>
      <c r="V5210" s="83">
        <v>0</v>
      </c>
      <c r="W5210" s="83">
        <v>0</v>
      </c>
      <c r="X5210" s="83">
        <v>27.9019665410082</v>
      </c>
      <c r="Y5210">
        <v>0</v>
      </c>
      <c r="Z5210" s="83">
        <v>-255.97599999999994</v>
      </c>
      <c r="AA5210" s="83">
        <v>-228.07403345899172</v>
      </c>
    </row>
    <row r="5211" spans="1:27" x14ac:dyDescent="0.25">
      <c r="A5211" s="82" t="s">
        <v>1529</v>
      </c>
      <c r="B5211" s="82" t="s">
        <v>1529</v>
      </c>
      <c r="C5211" t="s">
        <v>3582</v>
      </c>
      <c r="D5211" s="82" t="s">
        <v>3583</v>
      </c>
      <c r="E5211" t="s">
        <v>2925</v>
      </c>
      <c r="F5211" s="82" t="s">
        <v>2926</v>
      </c>
      <c r="G5211" t="s">
        <v>2310</v>
      </c>
      <c r="H5211" s="82" t="s">
        <v>2927</v>
      </c>
      <c r="I5211" t="s">
        <v>59</v>
      </c>
      <c r="J5211" s="82" t="s">
        <v>193</v>
      </c>
      <c r="K5211" t="s">
        <v>62</v>
      </c>
      <c r="L5211" t="s">
        <v>63</v>
      </c>
      <c r="M5211" s="82" t="s">
        <v>660</v>
      </c>
      <c r="N5211" t="s">
        <v>661</v>
      </c>
      <c r="O5211" s="82" t="s">
        <v>662</v>
      </c>
      <c r="P5211" s="82" t="s">
        <v>663</v>
      </c>
      <c r="Q5211" s="82" t="s">
        <v>664</v>
      </c>
      <c r="R5211" t="s">
        <v>131</v>
      </c>
      <c r="S5211" s="83">
        <v>110536.46</v>
      </c>
      <c r="T5211" s="83">
        <v>128136.27</v>
      </c>
      <c r="U5211" s="83">
        <v>-17599.809999999998</v>
      </c>
      <c r="V5211" s="83">
        <v>0</v>
      </c>
      <c r="W5211" s="83">
        <v>0</v>
      </c>
      <c r="X5211" s="83">
        <v>987.00664718456483</v>
      </c>
      <c r="Y5211">
        <v>0</v>
      </c>
      <c r="Z5211" s="83">
        <v>-1759.9810000000016</v>
      </c>
      <c r="AA5211" s="83">
        <v>-772.97435281543585</v>
      </c>
    </row>
    <row r="5212" spans="1:27" x14ac:dyDescent="0.25">
      <c r="A5212" s="82" t="s">
        <v>1529</v>
      </c>
      <c r="B5212" s="82" t="s">
        <v>1529</v>
      </c>
      <c r="C5212" t="s">
        <v>3582</v>
      </c>
      <c r="D5212" s="82" t="s">
        <v>3583</v>
      </c>
      <c r="E5212" t="s">
        <v>2925</v>
      </c>
      <c r="F5212" s="82" t="s">
        <v>2926</v>
      </c>
      <c r="G5212" t="s">
        <v>2310</v>
      </c>
      <c r="H5212" s="82" t="s">
        <v>2927</v>
      </c>
      <c r="I5212" t="s">
        <v>59</v>
      </c>
      <c r="J5212" s="82" t="s">
        <v>193</v>
      </c>
      <c r="K5212" t="s">
        <v>62</v>
      </c>
      <c r="L5212" t="s">
        <v>63</v>
      </c>
      <c r="M5212" s="82" t="s">
        <v>660</v>
      </c>
      <c r="N5212" t="s">
        <v>661</v>
      </c>
      <c r="O5212" s="82" t="s">
        <v>662</v>
      </c>
      <c r="P5212" s="82" t="s">
        <v>1166</v>
      </c>
      <c r="Q5212" s="82" t="s">
        <v>1167</v>
      </c>
      <c r="R5212" t="s">
        <v>131</v>
      </c>
      <c r="S5212" s="83">
        <v>83032.52</v>
      </c>
      <c r="T5212" s="83">
        <v>111980.61</v>
      </c>
      <c r="U5212" s="83">
        <v>-28948.089999999997</v>
      </c>
      <c r="V5212" s="83">
        <v>0</v>
      </c>
      <c r="W5212" s="83">
        <v>0</v>
      </c>
      <c r="X5212" s="83">
        <v>862.56300753707228</v>
      </c>
      <c r="Y5212">
        <v>0</v>
      </c>
      <c r="Z5212" s="83">
        <v>-2894.8089999999988</v>
      </c>
      <c r="AA5212" s="83">
        <v>-2032.245992462927</v>
      </c>
    </row>
    <row r="5213" spans="1:27" x14ac:dyDescent="0.25">
      <c r="A5213" s="82" t="s">
        <v>1529</v>
      </c>
      <c r="B5213" s="82" t="s">
        <v>1529</v>
      </c>
      <c r="C5213" t="s">
        <v>3582</v>
      </c>
      <c r="D5213" s="82" t="s">
        <v>3583</v>
      </c>
      <c r="E5213" t="s">
        <v>2925</v>
      </c>
      <c r="F5213" s="82" t="s">
        <v>2926</v>
      </c>
      <c r="G5213" t="s">
        <v>2310</v>
      </c>
      <c r="H5213" s="82" t="s">
        <v>2927</v>
      </c>
      <c r="I5213" t="s">
        <v>59</v>
      </c>
      <c r="J5213" s="82" t="s">
        <v>193</v>
      </c>
      <c r="K5213" t="s">
        <v>62</v>
      </c>
      <c r="L5213" t="s">
        <v>63</v>
      </c>
      <c r="M5213" s="82" t="s">
        <v>660</v>
      </c>
      <c r="N5213" t="s">
        <v>1023</v>
      </c>
      <c r="O5213" s="82" t="s">
        <v>1024</v>
      </c>
      <c r="P5213" s="82" t="s">
        <v>1025</v>
      </c>
      <c r="Q5213" s="82" t="s">
        <v>1026</v>
      </c>
      <c r="R5213" t="s">
        <v>131</v>
      </c>
      <c r="S5213" s="83">
        <v>1805.76</v>
      </c>
      <c r="T5213" s="83">
        <v>1536.48</v>
      </c>
      <c r="U5213" s="83">
        <v>269.27999999999997</v>
      </c>
      <c r="V5213" s="83">
        <v>0</v>
      </c>
      <c r="W5213" s="83">
        <v>0</v>
      </c>
      <c r="X5213" s="83">
        <v>11.835181196285331</v>
      </c>
      <c r="Y5213">
        <v>0</v>
      </c>
      <c r="Z5213" s="83">
        <v>26.927999999999997</v>
      </c>
      <c r="AA5213" s="83">
        <v>38.763181196285331</v>
      </c>
    </row>
    <row r="5214" spans="1:27" x14ac:dyDescent="0.25">
      <c r="A5214" s="82" t="s">
        <v>1529</v>
      </c>
      <c r="B5214" s="82" t="s">
        <v>1529</v>
      </c>
      <c r="C5214" t="s">
        <v>3582</v>
      </c>
      <c r="D5214" s="82" t="s">
        <v>3583</v>
      </c>
      <c r="E5214" t="s">
        <v>2925</v>
      </c>
      <c r="F5214" s="82" t="s">
        <v>2926</v>
      </c>
      <c r="G5214" t="s">
        <v>2310</v>
      </c>
      <c r="H5214" s="82" t="s">
        <v>2927</v>
      </c>
      <c r="I5214" t="s">
        <v>59</v>
      </c>
      <c r="J5214" s="82" t="s">
        <v>193</v>
      </c>
      <c r="K5214" t="s">
        <v>62</v>
      </c>
      <c r="L5214" t="s">
        <v>63</v>
      </c>
      <c r="M5214" s="82" t="s">
        <v>660</v>
      </c>
      <c r="N5214" t="s">
        <v>1023</v>
      </c>
      <c r="O5214" s="82" t="s">
        <v>1024</v>
      </c>
      <c r="P5214" s="82" t="s">
        <v>1164</v>
      </c>
      <c r="Q5214" s="82" t="s">
        <v>1165</v>
      </c>
      <c r="R5214" t="s">
        <v>131</v>
      </c>
      <c r="S5214" s="83">
        <v>2462.4</v>
      </c>
      <c r="T5214" s="83">
        <v>3283.2</v>
      </c>
      <c r="U5214" s="83">
        <v>-820.79999999999973</v>
      </c>
      <c r="V5214" s="83">
        <v>0</v>
      </c>
      <c r="W5214" s="83">
        <v>0</v>
      </c>
      <c r="X5214" s="83">
        <v>25.289796745576897</v>
      </c>
      <c r="Y5214">
        <v>0</v>
      </c>
      <c r="Z5214" s="83">
        <v>-82.079999999999984</v>
      </c>
      <c r="AA5214" s="83">
        <v>-56.790203254423091</v>
      </c>
    </row>
    <row r="5215" spans="1:27" x14ac:dyDescent="0.25">
      <c r="A5215" s="82" t="s">
        <v>1529</v>
      </c>
      <c r="B5215" s="82" t="s">
        <v>1529</v>
      </c>
      <c r="C5215" t="s">
        <v>3582</v>
      </c>
      <c r="D5215" s="82" t="s">
        <v>3583</v>
      </c>
      <c r="E5215" t="s">
        <v>2925</v>
      </c>
      <c r="F5215" s="82" t="s">
        <v>2926</v>
      </c>
      <c r="G5215" t="s">
        <v>2310</v>
      </c>
      <c r="H5215" s="82" t="s">
        <v>2927</v>
      </c>
      <c r="I5215" t="s">
        <v>59</v>
      </c>
      <c r="J5215" s="82" t="s">
        <v>193</v>
      </c>
      <c r="K5215" t="s">
        <v>62</v>
      </c>
      <c r="L5215" t="s">
        <v>63</v>
      </c>
      <c r="M5215" s="82" t="s">
        <v>660</v>
      </c>
      <c r="N5215" t="s">
        <v>1023</v>
      </c>
      <c r="O5215" s="82" t="s">
        <v>1024</v>
      </c>
      <c r="P5215" s="82" t="s">
        <v>2305</v>
      </c>
      <c r="Q5215" s="82" t="s">
        <v>2306</v>
      </c>
      <c r="R5215" t="s">
        <v>131</v>
      </c>
      <c r="S5215" s="83">
        <v>3447.6</v>
      </c>
      <c r="T5215" s="83">
        <v>1115.4000000000001</v>
      </c>
      <c r="U5215" s="83">
        <v>2332.1999999999998</v>
      </c>
      <c r="V5215" s="83">
        <v>0</v>
      </c>
      <c r="W5215" s="83">
        <v>0</v>
      </c>
      <c r="X5215" s="83">
        <v>8.5916908168909849</v>
      </c>
      <c r="Y5215">
        <v>0</v>
      </c>
      <c r="Z5215" s="83">
        <v>233.21999999999997</v>
      </c>
      <c r="AA5215" s="83">
        <v>241.81169081689097</v>
      </c>
    </row>
    <row r="5216" spans="1:27" x14ac:dyDescent="0.25">
      <c r="A5216" s="82" t="s">
        <v>1529</v>
      </c>
      <c r="B5216" s="82" t="s">
        <v>1529</v>
      </c>
      <c r="C5216" t="s">
        <v>3582</v>
      </c>
      <c r="D5216" s="82" t="s">
        <v>3583</v>
      </c>
      <c r="E5216" t="s">
        <v>2925</v>
      </c>
      <c r="F5216" s="82" t="s">
        <v>2926</v>
      </c>
      <c r="G5216" t="s">
        <v>2310</v>
      </c>
      <c r="H5216" s="82" t="s">
        <v>2927</v>
      </c>
      <c r="I5216" t="s">
        <v>59</v>
      </c>
      <c r="J5216" s="82" t="s">
        <v>193</v>
      </c>
      <c r="K5216" t="s">
        <v>62</v>
      </c>
      <c r="L5216" t="s">
        <v>63</v>
      </c>
      <c r="M5216" s="82" t="s">
        <v>660</v>
      </c>
      <c r="N5216" t="s">
        <v>1023</v>
      </c>
      <c r="O5216" s="82" t="s">
        <v>1024</v>
      </c>
      <c r="P5216" s="82" t="s">
        <v>1925</v>
      </c>
      <c r="Q5216" s="82" t="s">
        <v>1926</v>
      </c>
      <c r="R5216" t="s">
        <v>131</v>
      </c>
      <c r="S5216" s="83">
        <v>221</v>
      </c>
      <c r="T5216" s="83">
        <v>0</v>
      </c>
      <c r="U5216" s="83">
        <v>221</v>
      </c>
      <c r="V5216" s="83">
        <v>0</v>
      </c>
      <c r="W5216" s="83">
        <v>0</v>
      </c>
      <c r="X5216" s="83">
        <v>0</v>
      </c>
      <c r="Y5216">
        <v>0</v>
      </c>
      <c r="Z5216" s="83">
        <v>22.1</v>
      </c>
      <c r="AA5216" s="83">
        <v>22.1</v>
      </c>
    </row>
    <row r="5217" spans="1:27" x14ac:dyDescent="0.25">
      <c r="A5217" s="82" t="s">
        <v>1529</v>
      </c>
      <c r="B5217" s="82" t="s">
        <v>1529</v>
      </c>
      <c r="C5217" t="s">
        <v>3582</v>
      </c>
      <c r="D5217" s="82" t="s">
        <v>3583</v>
      </c>
      <c r="E5217" t="s">
        <v>2925</v>
      </c>
      <c r="F5217" s="82" t="s">
        <v>2926</v>
      </c>
      <c r="G5217" t="s">
        <v>2310</v>
      </c>
      <c r="H5217" s="82" t="s">
        <v>2927</v>
      </c>
      <c r="I5217" t="s">
        <v>59</v>
      </c>
      <c r="J5217" s="82" t="s">
        <v>193</v>
      </c>
      <c r="K5217" t="s">
        <v>62</v>
      </c>
      <c r="L5217" t="s">
        <v>63</v>
      </c>
      <c r="M5217" s="82" t="s">
        <v>660</v>
      </c>
      <c r="N5217" t="s">
        <v>1927</v>
      </c>
      <c r="O5217" s="82" t="s">
        <v>1497</v>
      </c>
      <c r="P5217" s="82" t="s">
        <v>1928</v>
      </c>
      <c r="Q5217" s="82" t="s">
        <v>1929</v>
      </c>
      <c r="R5217" t="s">
        <v>131</v>
      </c>
      <c r="S5217" s="83">
        <v>281.64</v>
      </c>
      <c r="T5217" s="83">
        <v>0</v>
      </c>
      <c r="U5217" s="83">
        <v>281.64</v>
      </c>
      <c r="V5217" s="83">
        <v>0</v>
      </c>
      <c r="W5217" s="83">
        <v>0</v>
      </c>
      <c r="X5217" s="83">
        <v>0</v>
      </c>
      <c r="Y5217">
        <v>0</v>
      </c>
      <c r="Z5217" s="83">
        <v>28.164000000000001</v>
      </c>
      <c r="AA5217" s="83">
        <v>28.164000000000001</v>
      </c>
    </row>
    <row r="5218" spans="1:27" x14ac:dyDescent="0.25">
      <c r="A5218" s="82" t="s">
        <v>1529</v>
      </c>
      <c r="B5218" s="82" t="s">
        <v>1529</v>
      </c>
      <c r="C5218" t="s">
        <v>3582</v>
      </c>
      <c r="D5218" s="82" t="s">
        <v>3583</v>
      </c>
      <c r="E5218" t="s">
        <v>2925</v>
      </c>
      <c r="F5218" s="82" t="s">
        <v>2926</v>
      </c>
      <c r="G5218" t="s">
        <v>2310</v>
      </c>
      <c r="H5218" s="82" t="s">
        <v>2927</v>
      </c>
      <c r="I5218" t="s">
        <v>59</v>
      </c>
      <c r="J5218" s="82" t="s">
        <v>193</v>
      </c>
      <c r="K5218" t="s">
        <v>62</v>
      </c>
      <c r="L5218" t="s">
        <v>63</v>
      </c>
      <c r="M5218" s="82" t="s">
        <v>660</v>
      </c>
      <c r="N5218" t="s">
        <v>1927</v>
      </c>
      <c r="O5218" s="82" t="s">
        <v>1497</v>
      </c>
      <c r="P5218" s="82" t="s">
        <v>2342</v>
      </c>
      <c r="Q5218" s="82" t="s">
        <v>2343</v>
      </c>
      <c r="R5218" t="s">
        <v>131</v>
      </c>
      <c r="S5218" s="83">
        <v>7041</v>
      </c>
      <c r="T5218" s="83">
        <v>2940</v>
      </c>
      <c r="U5218" s="83">
        <v>4101</v>
      </c>
      <c r="V5218" s="83">
        <v>0</v>
      </c>
      <c r="W5218" s="83">
        <v>0</v>
      </c>
      <c r="X5218" s="83">
        <v>22.646199571148909</v>
      </c>
      <c r="Y5218">
        <v>0</v>
      </c>
      <c r="Z5218" s="83">
        <v>410.10000000000014</v>
      </c>
      <c r="AA5218" s="83">
        <v>432.74619957114896</v>
      </c>
    </row>
    <row r="5219" spans="1:27" x14ac:dyDescent="0.25">
      <c r="A5219" s="82" t="s">
        <v>1529</v>
      </c>
      <c r="B5219" s="82" t="s">
        <v>1529</v>
      </c>
      <c r="C5219" t="s">
        <v>3582</v>
      </c>
      <c r="D5219" s="82" t="s">
        <v>3583</v>
      </c>
      <c r="E5219" t="s">
        <v>2925</v>
      </c>
      <c r="F5219" s="82" t="s">
        <v>2926</v>
      </c>
      <c r="G5219" t="s">
        <v>2310</v>
      </c>
      <c r="H5219" s="82" t="s">
        <v>2927</v>
      </c>
      <c r="I5219" t="s">
        <v>59</v>
      </c>
      <c r="J5219" s="82" t="s">
        <v>193</v>
      </c>
      <c r="K5219" t="s">
        <v>62</v>
      </c>
      <c r="L5219" t="s">
        <v>63</v>
      </c>
      <c r="M5219" s="82" t="s">
        <v>660</v>
      </c>
      <c r="N5219" t="s">
        <v>1927</v>
      </c>
      <c r="O5219" s="82" t="s">
        <v>1497</v>
      </c>
      <c r="P5219" s="82" t="s">
        <v>2026</v>
      </c>
      <c r="Q5219" s="82" t="s">
        <v>2027</v>
      </c>
      <c r="R5219" t="s">
        <v>131</v>
      </c>
      <c r="S5219" s="83">
        <v>2816.4</v>
      </c>
      <c r="T5219" s="83">
        <v>2940</v>
      </c>
      <c r="U5219" s="83">
        <v>-123.59999999999991</v>
      </c>
      <c r="V5219" s="83">
        <v>0</v>
      </c>
      <c r="W5219" s="83">
        <v>0</v>
      </c>
      <c r="X5219" s="83">
        <v>22.646199571148909</v>
      </c>
      <c r="Y5219">
        <v>0</v>
      </c>
      <c r="Z5219" s="83">
        <v>-12.359999999999957</v>
      </c>
      <c r="AA5219" s="83">
        <v>10.286199571148927</v>
      </c>
    </row>
    <row r="5220" spans="1:27" x14ac:dyDescent="0.25">
      <c r="A5220" s="82" t="s">
        <v>1529</v>
      </c>
      <c r="B5220" s="82" t="s">
        <v>1529</v>
      </c>
      <c r="C5220" t="s">
        <v>3582</v>
      </c>
      <c r="D5220" s="82" t="s">
        <v>3583</v>
      </c>
      <c r="E5220" t="s">
        <v>2925</v>
      </c>
      <c r="F5220" s="82" t="s">
        <v>2926</v>
      </c>
      <c r="G5220" t="s">
        <v>2310</v>
      </c>
      <c r="H5220" s="82" t="s">
        <v>2927</v>
      </c>
      <c r="I5220" t="s">
        <v>59</v>
      </c>
      <c r="J5220" s="82" t="s">
        <v>193</v>
      </c>
      <c r="K5220" t="s">
        <v>64</v>
      </c>
      <c r="L5220" t="s">
        <v>65</v>
      </c>
      <c r="M5220" s="82" t="s">
        <v>315</v>
      </c>
      <c r="N5220" t="s">
        <v>316</v>
      </c>
      <c r="O5220" s="82" t="s">
        <v>317</v>
      </c>
      <c r="P5220" s="82" t="s">
        <v>1043</v>
      </c>
      <c r="Q5220" s="82" t="s">
        <v>1044</v>
      </c>
      <c r="R5220" t="s">
        <v>131</v>
      </c>
      <c r="S5220" s="83">
        <v>318.60000000000002</v>
      </c>
      <c r="T5220" s="83">
        <v>0</v>
      </c>
      <c r="U5220" s="83">
        <v>318.60000000000002</v>
      </c>
      <c r="V5220" s="83">
        <v>0</v>
      </c>
      <c r="W5220" s="83">
        <v>0</v>
      </c>
      <c r="X5220" s="83">
        <v>0</v>
      </c>
      <c r="Y5220">
        <v>0</v>
      </c>
      <c r="Z5220" s="83">
        <v>31.860000000000003</v>
      </c>
      <c r="AA5220" s="83">
        <v>31.860000000000003</v>
      </c>
    </row>
    <row r="5221" spans="1:27" x14ac:dyDescent="0.25">
      <c r="A5221" s="82" t="s">
        <v>1529</v>
      </c>
      <c r="B5221" s="82" t="s">
        <v>1529</v>
      </c>
      <c r="C5221" t="s">
        <v>3582</v>
      </c>
      <c r="D5221" s="82" t="s">
        <v>3583</v>
      </c>
      <c r="E5221" t="s">
        <v>2925</v>
      </c>
      <c r="F5221" s="82" t="s">
        <v>2926</v>
      </c>
      <c r="G5221" t="s">
        <v>2310</v>
      </c>
      <c r="H5221" s="82" t="s">
        <v>2927</v>
      </c>
      <c r="I5221" t="s">
        <v>59</v>
      </c>
      <c r="J5221" s="82" t="s">
        <v>193</v>
      </c>
      <c r="K5221" t="s">
        <v>64</v>
      </c>
      <c r="L5221" t="s">
        <v>65</v>
      </c>
      <c r="M5221" s="82" t="s">
        <v>315</v>
      </c>
      <c r="N5221" t="s">
        <v>316</v>
      </c>
      <c r="O5221" s="82" t="s">
        <v>317</v>
      </c>
      <c r="P5221" s="82" t="s">
        <v>1184</v>
      </c>
      <c r="Q5221" s="82" t="s">
        <v>1185</v>
      </c>
      <c r="R5221" t="s">
        <v>131</v>
      </c>
      <c r="S5221" s="83">
        <v>3403.7999999999997</v>
      </c>
      <c r="T5221" s="83">
        <v>776.16</v>
      </c>
      <c r="U5221" s="83">
        <v>2627.64</v>
      </c>
      <c r="V5221" s="83">
        <v>0</v>
      </c>
      <c r="W5221" s="83">
        <v>0</v>
      </c>
      <c r="X5221" s="83">
        <v>5.9785966867833107</v>
      </c>
      <c r="Y5221">
        <v>0</v>
      </c>
      <c r="Z5221" s="83">
        <v>262.76400000000001</v>
      </c>
      <c r="AA5221" s="83">
        <v>268.74259668678326</v>
      </c>
    </row>
    <row r="5222" spans="1:27" x14ac:dyDescent="0.25">
      <c r="A5222" s="82" t="s">
        <v>1529</v>
      </c>
      <c r="B5222" s="82" t="s">
        <v>1529</v>
      </c>
      <c r="C5222" t="s">
        <v>3582</v>
      </c>
      <c r="D5222" s="82" t="s">
        <v>3583</v>
      </c>
      <c r="E5222" t="s">
        <v>2925</v>
      </c>
      <c r="F5222" s="82" t="s">
        <v>2926</v>
      </c>
      <c r="G5222" t="s">
        <v>2310</v>
      </c>
      <c r="H5222" s="82" t="s">
        <v>2927</v>
      </c>
      <c r="I5222" t="s">
        <v>59</v>
      </c>
      <c r="J5222" s="82" t="s">
        <v>193</v>
      </c>
      <c r="K5222" t="s">
        <v>64</v>
      </c>
      <c r="L5222" t="s">
        <v>65</v>
      </c>
      <c r="M5222" s="82" t="s">
        <v>315</v>
      </c>
      <c r="N5222" t="s">
        <v>316</v>
      </c>
      <c r="O5222" s="82" t="s">
        <v>317</v>
      </c>
      <c r="P5222" s="82" t="s">
        <v>1186</v>
      </c>
      <c r="Q5222" s="82" t="s">
        <v>1187</v>
      </c>
      <c r="R5222" t="s">
        <v>131</v>
      </c>
      <c r="S5222" s="83">
        <v>3787.2000000000003</v>
      </c>
      <c r="T5222" s="83">
        <v>318.60000000000002</v>
      </c>
      <c r="U5222" s="83">
        <v>3468.6000000000004</v>
      </c>
      <c r="V5222" s="83">
        <v>0</v>
      </c>
      <c r="W5222" s="83">
        <v>0</v>
      </c>
      <c r="X5222" s="83">
        <v>2.4541085657714428</v>
      </c>
      <c r="Y5222">
        <v>0</v>
      </c>
      <c r="Z5222" s="83">
        <v>346.86</v>
      </c>
      <c r="AA5222" s="83">
        <v>349.31410856577145</v>
      </c>
    </row>
    <row r="5223" spans="1:27" x14ac:dyDescent="0.25">
      <c r="A5223" s="82" t="s">
        <v>1529</v>
      </c>
      <c r="B5223" s="82" t="s">
        <v>1529</v>
      </c>
      <c r="C5223" t="s">
        <v>3582</v>
      </c>
      <c r="D5223" s="82" t="s">
        <v>3583</v>
      </c>
      <c r="E5223" t="s">
        <v>2925</v>
      </c>
      <c r="F5223" s="82" t="s">
        <v>2926</v>
      </c>
      <c r="G5223" t="s">
        <v>2310</v>
      </c>
      <c r="H5223" s="82" t="s">
        <v>2927</v>
      </c>
      <c r="I5223" t="s">
        <v>59</v>
      </c>
      <c r="J5223" s="82" t="s">
        <v>193</v>
      </c>
      <c r="K5223" t="s">
        <v>64</v>
      </c>
      <c r="L5223" t="s">
        <v>65</v>
      </c>
      <c r="M5223" s="82" t="s">
        <v>315</v>
      </c>
      <c r="N5223" t="s">
        <v>316</v>
      </c>
      <c r="O5223" s="82" t="s">
        <v>317</v>
      </c>
      <c r="P5223" s="82" t="s">
        <v>1188</v>
      </c>
      <c r="Q5223" s="82" t="s">
        <v>1189</v>
      </c>
      <c r="R5223" t="s">
        <v>131</v>
      </c>
      <c r="S5223" s="83">
        <v>1509.6399999999999</v>
      </c>
      <c r="T5223" s="83">
        <v>0</v>
      </c>
      <c r="U5223" s="83">
        <v>1509.6399999999999</v>
      </c>
      <c r="V5223" s="83">
        <v>0</v>
      </c>
      <c r="W5223" s="83">
        <v>0</v>
      </c>
      <c r="X5223" s="83">
        <v>0</v>
      </c>
      <c r="Y5223">
        <v>0</v>
      </c>
      <c r="Z5223" s="83">
        <v>150.964</v>
      </c>
      <c r="AA5223" s="83">
        <v>150.964</v>
      </c>
    </row>
    <row r="5224" spans="1:27" x14ac:dyDescent="0.25">
      <c r="A5224" s="82" t="s">
        <v>1529</v>
      </c>
      <c r="B5224" s="82" t="s">
        <v>1529</v>
      </c>
      <c r="C5224" t="s">
        <v>3582</v>
      </c>
      <c r="D5224" s="82" t="s">
        <v>3583</v>
      </c>
      <c r="E5224" t="s">
        <v>2925</v>
      </c>
      <c r="F5224" s="82" t="s">
        <v>2926</v>
      </c>
      <c r="G5224" t="s">
        <v>2310</v>
      </c>
      <c r="H5224" s="82" t="s">
        <v>2927</v>
      </c>
      <c r="I5224" t="s">
        <v>59</v>
      </c>
      <c r="J5224" s="82" t="s">
        <v>193</v>
      </c>
      <c r="K5224" t="s">
        <v>64</v>
      </c>
      <c r="L5224" t="s">
        <v>65</v>
      </c>
      <c r="M5224" s="82" t="s">
        <v>315</v>
      </c>
      <c r="N5224" t="s">
        <v>316</v>
      </c>
      <c r="O5224" s="82" t="s">
        <v>317</v>
      </c>
      <c r="P5224" s="82" t="s">
        <v>1190</v>
      </c>
      <c r="Q5224" s="82" t="s">
        <v>1191</v>
      </c>
      <c r="R5224" t="s">
        <v>131</v>
      </c>
      <c r="S5224" s="83">
        <v>683.8</v>
      </c>
      <c r="T5224" s="83">
        <v>478.8</v>
      </c>
      <c r="U5224" s="83">
        <v>204.99999999999994</v>
      </c>
      <c r="V5224" s="83">
        <v>0</v>
      </c>
      <c r="W5224" s="83">
        <v>0</v>
      </c>
      <c r="X5224" s="83">
        <v>3.6880953587299645</v>
      </c>
      <c r="Y5224">
        <v>0</v>
      </c>
      <c r="Z5224" s="83">
        <v>20.499999999999993</v>
      </c>
      <c r="AA5224" s="83">
        <v>24.18809535872996</v>
      </c>
    </row>
    <row r="5225" spans="1:27" x14ac:dyDescent="0.25">
      <c r="A5225" s="82" t="s">
        <v>1529</v>
      </c>
      <c r="B5225" s="82" t="s">
        <v>1529</v>
      </c>
      <c r="C5225" t="s">
        <v>3582</v>
      </c>
      <c r="D5225" s="82" t="s">
        <v>3583</v>
      </c>
      <c r="E5225" t="s">
        <v>2925</v>
      </c>
      <c r="F5225" s="82" t="s">
        <v>2926</v>
      </c>
      <c r="G5225" t="s">
        <v>2310</v>
      </c>
      <c r="H5225" s="82" t="s">
        <v>2927</v>
      </c>
      <c r="I5225" t="s">
        <v>59</v>
      </c>
      <c r="J5225" s="82" t="s">
        <v>193</v>
      </c>
      <c r="K5225" t="s">
        <v>64</v>
      </c>
      <c r="L5225" t="s">
        <v>65</v>
      </c>
      <c r="M5225" s="82" t="s">
        <v>315</v>
      </c>
      <c r="N5225" t="s">
        <v>316</v>
      </c>
      <c r="O5225" s="82" t="s">
        <v>317</v>
      </c>
      <c r="P5225" s="82" t="s">
        <v>1192</v>
      </c>
      <c r="Q5225" s="82" t="s">
        <v>1193</v>
      </c>
      <c r="R5225" t="s">
        <v>131</v>
      </c>
      <c r="S5225" s="83">
        <v>47.870000000000005</v>
      </c>
      <c r="T5225" s="83">
        <v>159.60000000000002</v>
      </c>
      <c r="U5225" s="83">
        <v>-111.73000000000002</v>
      </c>
      <c r="V5225" s="83">
        <v>0</v>
      </c>
      <c r="W5225" s="83">
        <v>0</v>
      </c>
      <c r="X5225" s="83">
        <v>1.2293651195766551</v>
      </c>
      <c r="Y5225">
        <v>0</v>
      </c>
      <c r="Z5225" s="83">
        <v>-11.173000000000002</v>
      </c>
      <c r="AA5225" s="83">
        <v>-9.9436348804233461</v>
      </c>
    </row>
    <row r="5226" spans="1:27" x14ac:dyDescent="0.25">
      <c r="A5226" s="82" t="s">
        <v>1529</v>
      </c>
      <c r="B5226" s="82" t="s">
        <v>1529</v>
      </c>
      <c r="C5226" t="s">
        <v>3582</v>
      </c>
      <c r="D5226" s="82" t="s">
        <v>3583</v>
      </c>
      <c r="E5226" t="s">
        <v>2925</v>
      </c>
      <c r="F5226" s="82" t="s">
        <v>2926</v>
      </c>
      <c r="G5226" t="s">
        <v>2310</v>
      </c>
      <c r="H5226" s="82" t="s">
        <v>2927</v>
      </c>
      <c r="I5226" t="s">
        <v>59</v>
      </c>
      <c r="J5226" s="82" t="s">
        <v>193</v>
      </c>
      <c r="K5226" t="s">
        <v>64</v>
      </c>
      <c r="L5226" t="s">
        <v>65</v>
      </c>
      <c r="M5226" s="82" t="s">
        <v>499</v>
      </c>
      <c r="N5226" t="s">
        <v>500</v>
      </c>
      <c r="O5226" s="82" t="s">
        <v>501</v>
      </c>
      <c r="P5226" s="82" t="s">
        <v>502</v>
      </c>
      <c r="Q5226" s="82" t="s">
        <v>503</v>
      </c>
      <c r="R5226" t="s">
        <v>131</v>
      </c>
      <c r="S5226" s="83">
        <v>2490.75</v>
      </c>
      <c r="T5226" s="83">
        <v>4842.26</v>
      </c>
      <c r="U5226" s="83">
        <v>-2351.5100000000002</v>
      </c>
      <c r="V5226" s="83">
        <v>0</v>
      </c>
      <c r="W5226" s="83">
        <v>0</v>
      </c>
      <c r="X5226" s="83">
        <v>37.298906916799837</v>
      </c>
      <c r="Y5226">
        <v>0</v>
      </c>
      <c r="Z5226" s="83">
        <v>-235.15100000000004</v>
      </c>
      <c r="AA5226" s="83">
        <v>-197.85209308320017</v>
      </c>
    </row>
    <row r="5227" spans="1:27" x14ac:dyDescent="0.25">
      <c r="A5227" s="82" t="s">
        <v>1529</v>
      </c>
      <c r="B5227" s="82" t="s">
        <v>1529</v>
      </c>
      <c r="C5227" t="s">
        <v>3582</v>
      </c>
      <c r="D5227" s="82" t="s">
        <v>3583</v>
      </c>
      <c r="E5227" t="s">
        <v>2925</v>
      </c>
      <c r="F5227" s="82" t="s">
        <v>2926</v>
      </c>
      <c r="G5227" t="s">
        <v>2310</v>
      </c>
      <c r="H5227" s="82" t="s">
        <v>2927</v>
      </c>
      <c r="I5227" t="s">
        <v>59</v>
      </c>
      <c r="J5227" s="82" t="s">
        <v>193</v>
      </c>
      <c r="K5227" t="s">
        <v>64</v>
      </c>
      <c r="L5227" t="s">
        <v>65</v>
      </c>
      <c r="M5227" s="82" t="s">
        <v>499</v>
      </c>
      <c r="N5227" t="s">
        <v>500</v>
      </c>
      <c r="O5227" s="82" t="s">
        <v>501</v>
      </c>
      <c r="P5227" s="82" t="s">
        <v>1933</v>
      </c>
      <c r="Q5227" s="82" t="s">
        <v>1934</v>
      </c>
      <c r="R5227" t="s">
        <v>131</v>
      </c>
      <c r="S5227" s="83">
        <v>6352.6</v>
      </c>
      <c r="T5227" s="83">
        <v>5635.8</v>
      </c>
      <c r="U5227" s="83">
        <v>716.80000000000018</v>
      </c>
      <c r="V5227" s="83">
        <v>0</v>
      </c>
      <c r="W5227" s="83">
        <v>0</v>
      </c>
      <c r="X5227" s="83">
        <v>43.411378075877899</v>
      </c>
      <c r="Y5227">
        <v>0</v>
      </c>
      <c r="Z5227" s="83">
        <v>71.680000000000064</v>
      </c>
      <c r="AA5227" s="83">
        <v>115.09137807587797</v>
      </c>
    </row>
    <row r="5228" spans="1:27" x14ac:dyDescent="0.25">
      <c r="A5228" s="82" t="s">
        <v>1529</v>
      </c>
      <c r="B5228" s="82" t="s">
        <v>1529</v>
      </c>
      <c r="C5228" t="s">
        <v>3582</v>
      </c>
      <c r="D5228" s="82" t="s">
        <v>3583</v>
      </c>
      <c r="E5228" t="s">
        <v>2925</v>
      </c>
      <c r="F5228" s="82" t="s">
        <v>2926</v>
      </c>
      <c r="G5228" t="s">
        <v>2310</v>
      </c>
      <c r="H5228" s="82" t="s">
        <v>2927</v>
      </c>
      <c r="I5228" t="s">
        <v>59</v>
      </c>
      <c r="J5228" s="82" t="s">
        <v>193</v>
      </c>
      <c r="K5228" t="s">
        <v>64</v>
      </c>
      <c r="L5228" t="s">
        <v>65</v>
      </c>
      <c r="M5228" s="82" t="s">
        <v>499</v>
      </c>
      <c r="N5228" t="s">
        <v>1200</v>
      </c>
      <c r="O5228" s="82" t="s">
        <v>1201</v>
      </c>
      <c r="P5228" s="82" t="s">
        <v>1202</v>
      </c>
      <c r="Q5228" s="82" t="s">
        <v>1203</v>
      </c>
      <c r="R5228" t="s">
        <v>131</v>
      </c>
      <c r="S5228" s="83">
        <v>1873.8</v>
      </c>
      <c r="T5228" s="83">
        <v>482.13</v>
      </c>
      <c r="U5228" s="83">
        <v>1391.67</v>
      </c>
      <c r="V5228" s="83">
        <v>0</v>
      </c>
      <c r="W5228" s="83">
        <v>0</v>
      </c>
      <c r="X5228" s="83">
        <v>3.7137456459993272</v>
      </c>
      <c r="Y5228">
        <v>0</v>
      </c>
      <c r="Z5228" s="83">
        <v>139.167</v>
      </c>
      <c r="AA5228" s="83">
        <v>142.88074564599933</v>
      </c>
    </row>
    <row r="5229" spans="1:27" x14ac:dyDescent="0.25">
      <c r="A5229" s="82" t="s">
        <v>1529</v>
      </c>
      <c r="B5229" s="82" t="s">
        <v>1529</v>
      </c>
      <c r="C5229" t="s">
        <v>3582</v>
      </c>
      <c r="D5229" s="82" t="s">
        <v>3583</v>
      </c>
      <c r="E5229" t="s">
        <v>2925</v>
      </c>
      <c r="F5229" s="82" t="s">
        <v>2926</v>
      </c>
      <c r="G5229" t="s">
        <v>2310</v>
      </c>
      <c r="H5229" s="82" t="s">
        <v>2927</v>
      </c>
      <c r="I5229" t="s">
        <v>59</v>
      </c>
      <c r="J5229" s="82" t="s">
        <v>193</v>
      </c>
      <c r="K5229" t="s">
        <v>64</v>
      </c>
      <c r="L5229" t="s">
        <v>65</v>
      </c>
      <c r="M5229" s="82" t="s">
        <v>499</v>
      </c>
      <c r="N5229" t="s">
        <v>1200</v>
      </c>
      <c r="O5229" s="82" t="s">
        <v>1201</v>
      </c>
      <c r="P5229" s="82" t="s">
        <v>1204</v>
      </c>
      <c r="Q5229" s="82" t="s">
        <v>1205</v>
      </c>
      <c r="R5229" t="s">
        <v>131</v>
      </c>
      <c r="S5229" s="83">
        <v>23976.600000000002</v>
      </c>
      <c r="T5229" s="83">
        <v>38883.57</v>
      </c>
      <c r="U5229" s="83">
        <v>-14906.969999999998</v>
      </c>
      <c r="V5229" s="83">
        <v>0</v>
      </c>
      <c r="W5229" s="83">
        <v>0</v>
      </c>
      <c r="X5229" s="83">
        <v>299.51193410161176</v>
      </c>
      <c r="Y5229">
        <v>0</v>
      </c>
      <c r="Z5229" s="83">
        <v>-1490.6969999999997</v>
      </c>
      <c r="AA5229" s="83">
        <v>-1191.1850658983881</v>
      </c>
    </row>
    <row r="5230" spans="1:27" x14ac:dyDescent="0.25">
      <c r="A5230" s="82" t="s">
        <v>1529</v>
      </c>
      <c r="B5230" s="82" t="s">
        <v>1529</v>
      </c>
      <c r="C5230" t="s">
        <v>3582</v>
      </c>
      <c r="D5230" s="82" t="s">
        <v>3583</v>
      </c>
      <c r="E5230" t="s">
        <v>2925</v>
      </c>
      <c r="F5230" s="82" t="s">
        <v>2926</v>
      </c>
      <c r="G5230" t="s">
        <v>2310</v>
      </c>
      <c r="H5230" s="82" t="s">
        <v>2927</v>
      </c>
      <c r="I5230" t="s">
        <v>59</v>
      </c>
      <c r="J5230" s="82" t="s">
        <v>193</v>
      </c>
      <c r="K5230" t="s">
        <v>64</v>
      </c>
      <c r="L5230" t="s">
        <v>65</v>
      </c>
      <c r="M5230" s="82" t="s">
        <v>499</v>
      </c>
      <c r="N5230" t="s">
        <v>1420</v>
      </c>
      <c r="O5230" s="82" t="s">
        <v>1421</v>
      </c>
      <c r="P5230" s="82" t="s">
        <v>1422</v>
      </c>
      <c r="Q5230" s="82" t="s">
        <v>1423</v>
      </c>
      <c r="R5230" t="s">
        <v>131</v>
      </c>
      <c r="S5230" s="83">
        <v>8228</v>
      </c>
      <c r="T5230" s="83">
        <v>8988.39</v>
      </c>
      <c r="U5230" s="83">
        <v>-760.38999999999942</v>
      </c>
      <c r="V5230" s="83">
        <v>0</v>
      </c>
      <c r="W5230" s="83">
        <v>0</v>
      </c>
      <c r="X5230" s="83">
        <v>69.235671348067726</v>
      </c>
      <c r="Y5230">
        <v>0</v>
      </c>
      <c r="Z5230" s="83">
        <v>-76.038999999999874</v>
      </c>
      <c r="AA5230" s="83">
        <v>-6.8033286519321337</v>
      </c>
    </row>
    <row r="5231" spans="1:27" x14ac:dyDescent="0.25">
      <c r="A5231" s="82" t="s">
        <v>1529</v>
      </c>
      <c r="B5231" s="82" t="s">
        <v>1529</v>
      </c>
      <c r="C5231" t="s">
        <v>3582</v>
      </c>
      <c r="D5231" s="82" t="s">
        <v>3583</v>
      </c>
      <c r="E5231" t="s">
        <v>2925</v>
      </c>
      <c r="F5231" s="82" t="s">
        <v>2926</v>
      </c>
      <c r="G5231" t="s">
        <v>2310</v>
      </c>
      <c r="H5231" s="82" t="s">
        <v>2927</v>
      </c>
      <c r="I5231" t="s">
        <v>59</v>
      </c>
      <c r="J5231" s="82" t="s">
        <v>193</v>
      </c>
      <c r="K5231" t="s">
        <v>64</v>
      </c>
      <c r="L5231" t="s">
        <v>65</v>
      </c>
      <c r="M5231" s="82" t="s">
        <v>499</v>
      </c>
      <c r="N5231" t="s">
        <v>1047</v>
      </c>
      <c r="O5231" s="82" t="s">
        <v>1048</v>
      </c>
      <c r="P5231" s="82" t="s">
        <v>1198</v>
      </c>
      <c r="Q5231" s="82" t="s">
        <v>1199</v>
      </c>
      <c r="R5231" t="s">
        <v>131</v>
      </c>
      <c r="S5231" s="83">
        <v>696.90000000000009</v>
      </c>
      <c r="T5231" s="83">
        <v>938.4</v>
      </c>
      <c r="U5231" s="83">
        <v>-241.49999999999989</v>
      </c>
      <c r="V5231" s="83">
        <v>0</v>
      </c>
      <c r="W5231" s="83">
        <v>0</v>
      </c>
      <c r="X5231" s="83">
        <v>7.2282971692401814</v>
      </c>
      <c r="Y5231">
        <v>0</v>
      </c>
      <c r="Z5231" s="83">
        <v>-24.149999999999991</v>
      </c>
      <c r="AA5231" s="83">
        <v>-16.921702830759813</v>
      </c>
    </row>
    <row r="5232" spans="1:27" x14ac:dyDescent="0.25">
      <c r="A5232" s="82" t="s">
        <v>1529</v>
      </c>
      <c r="B5232" s="82" t="s">
        <v>1529</v>
      </c>
      <c r="C5232" t="s">
        <v>3582</v>
      </c>
      <c r="D5232" s="82" t="s">
        <v>3583</v>
      </c>
      <c r="E5232" t="s">
        <v>2925</v>
      </c>
      <c r="F5232" s="82" t="s">
        <v>2926</v>
      </c>
      <c r="G5232" t="s">
        <v>2310</v>
      </c>
      <c r="H5232" s="82" t="s">
        <v>2927</v>
      </c>
      <c r="I5232" t="s">
        <v>59</v>
      </c>
      <c r="J5232" s="82" t="s">
        <v>193</v>
      </c>
      <c r="K5232" t="s">
        <v>64</v>
      </c>
      <c r="L5232" t="s">
        <v>65</v>
      </c>
      <c r="M5232" s="82" t="s">
        <v>499</v>
      </c>
      <c r="N5232" t="s">
        <v>1047</v>
      </c>
      <c r="O5232" s="82" t="s">
        <v>1048</v>
      </c>
      <c r="P5232" s="82" t="s">
        <v>1049</v>
      </c>
      <c r="Q5232" s="82" t="s">
        <v>1050</v>
      </c>
      <c r="R5232" t="s">
        <v>131</v>
      </c>
      <c r="S5232" s="83">
        <v>0</v>
      </c>
      <c r="T5232" s="83">
        <v>1478.1799999999998</v>
      </c>
      <c r="U5232" s="83">
        <v>-1478.1799999999998</v>
      </c>
      <c r="V5232" s="83">
        <v>0</v>
      </c>
      <c r="W5232" s="83">
        <v>0</v>
      </c>
      <c r="X5232" s="83">
        <v>11.38610859934724</v>
      </c>
      <c r="Y5232">
        <v>0</v>
      </c>
      <c r="Z5232" s="83">
        <v>-147.81799999999998</v>
      </c>
      <c r="AA5232" s="83">
        <v>-136.43189140065275</v>
      </c>
    </row>
    <row r="5233" spans="1:27" x14ac:dyDescent="0.25">
      <c r="A5233" s="82" t="s">
        <v>1529</v>
      </c>
      <c r="B5233" s="82" t="s">
        <v>1529</v>
      </c>
      <c r="C5233" t="s">
        <v>3582</v>
      </c>
      <c r="D5233" s="82" t="s">
        <v>3583</v>
      </c>
      <c r="E5233" t="s">
        <v>2925</v>
      </c>
      <c r="F5233" s="82" t="s">
        <v>2926</v>
      </c>
      <c r="G5233" t="s">
        <v>2310</v>
      </c>
      <c r="H5233" s="82" t="s">
        <v>2927</v>
      </c>
      <c r="I5233" t="s">
        <v>44</v>
      </c>
      <c r="J5233" s="82" t="s">
        <v>45</v>
      </c>
      <c r="K5233" t="s">
        <v>46</v>
      </c>
      <c r="L5233" t="s">
        <v>47</v>
      </c>
      <c r="M5233" s="82" t="s">
        <v>506</v>
      </c>
      <c r="N5233" t="s">
        <v>507</v>
      </c>
      <c r="O5233" s="82" t="s">
        <v>508</v>
      </c>
      <c r="P5233" s="82" t="s">
        <v>768</v>
      </c>
      <c r="Q5233" s="82" t="s">
        <v>769</v>
      </c>
      <c r="R5233" t="s">
        <v>131</v>
      </c>
      <c r="S5233" s="83">
        <v>0</v>
      </c>
      <c r="T5233" s="83">
        <v>42</v>
      </c>
      <c r="U5233" s="83">
        <v>-42</v>
      </c>
      <c r="V5233" s="83">
        <v>0</v>
      </c>
      <c r="W5233" s="83">
        <v>0</v>
      </c>
      <c r="X5233" s="83">
        <v>0.32351713673069871</v>
      </c>
      <c r="Y5233">
        <v>0</v>
      </c>
      <c r="Z5233" s="83">
        <v>-4.2</v>
      </c>
      <c r="AA5233" s="83">
        <v>-3.8764828632693016</v>
      </c>
    </row>
    <row r="5234" spans="1:27" x14ac:dyDescent="0.25">
      <c r="A5234" s="82" t="s">
        <v>1529</v>
      </c>
      <c r="B5234" s="82" t="s">
        <v>1529</v>
      </c>
      <c r="C5234" t="s">
        <v>3582</v>
      </c>
      <c r="D5234" s="82" t="s">
        <v>3583</v>
      </c>
      <c r="E5234" t="s">
        <v>2925</v>
      </c>
      <c r="F5234" s="82" t="s">
        <v>2926</v>
      </c>
      <c r="G5234" t="s">
        <v>2310</v>
      </c>
      <c r="H5234" s="82" t="s">
        <v>2927</v>
      </c>
      <c r="I5234" t="s">
        <v>44</v>
      </c>
      <c r="J5234" s="82" t="s">
        <v>45</v>
      </c>
      <c r="K5234" t="s">
        <v>46</v>
      </c>
      <c r="L5234" t="s">
        <v>47</v>
      </c>
      <c r="M5234" s="82" t="s">
        <v>506</v>
      </c>
      <c r="N5234" t="s">
        <v>507</v>
      </c>
      <c r="O5234" s="82" t="s">
        <v>508</v>
      </c>
      <c r="P5234" s="82" t="s">
        <v>754</v>
      </c>
      <c r="Q5234" s="82" t="s">
        <v>755</v>
      </c>
      <c r="R5234" t="s">
        <v>131</v>
      </c>
      <c r="S5234" s="83">
        <v>512</v>
      </c>
      <c r="T5234" s="83">
        <v>0</v>
      </c>
      <c r="U5234" s="83">
        <v>512</v>
      </c>
      <c r="V5234" s="83">
        <v>0</v>
      </c>
      <c r="W5234" s="83">
        <v>0</v>
      </c>
      <c r="X5234" s="83">
        <v>0</v>
      </c>
      <c r="Y5234">
        <v>0</v>
      </c>
      <c r="Z5234" s="83">
        <v>51.2</v>
      </c>
      <c r="AA5234" s="83">
        <v>51.2</v>
      </c>
    </row>
    <row r="5235" spans="1:27" x14ac:dyDescent="0.25">
      <c r="A5235" s="82" t="s">
        <v>1529</v>
      </c>
      <c r="B5235" s="82" t="s">
        <v>1529</v>
      </c>
      <c r="C5235" t="s">
        <v>3582</v>
      </c>
      <c r="D5235" s="82" t="s">
        <v>3583</v>
      </c>
      <c r="E5235" t="s">
        <v>2925</v>
      </c>
      <c r="F5235" s="82" t="s">
        <v>2926</v>
      </c>
      <c r="G5235" t="s">
        <v>2310</v>
      </c>
      <c r="H5235" s="82" t="s">
        <v>2927</v>
      </c>
      <c r="I5235" t="s">
        <v>44</v>
      </c>
      <c r="J5235" s="82" t="s">
        <v>45</v>
      </c>
      <c r="K5235" t="s">
        <v>46</v>
      </c>
      <c r="L5235" t="s">
        <v>47</v>
      </c>
      <c r="M5235" s="82" t="s">
        <v>506</v>
      </c>
      <c r="N5235" t="s">
        <v>507</v>
      </c>
      <c r="O5235" s="82" t="s">
        <v>508</v>
      </c>
      <c r="P5235" s="82" t="s">
        <v>760</v>
      </c>
      <c r="Q5235" s="82" t="s">
        <v>761</v>
      </c>
      <c r="R5235" t="s">
        <v>131</v>
      </c>
      <c r="S5235" s="83">
        <v>0</v>
      </c>
      <c r="T5235" s="83">
        <v>12.75</v>
      </c>
      <c r="U5235" s="83">
        <v>-12.75</v>
      </c>
      <c r="V5235" s="83">
        <v>0</v>
      </c>
      <c r="W5235" s="83">
        <v>0</v>
      </c>
      <c r="X5235" s="83">
        <v>9.8210559364676389E-2</v>
      </c>
      <c r="Y5235">
        <v>0</v>
      </c>
      <c r="Z5235" s="83">
        <v>-1.2750000000000001</v>
      </c>
      <c r="AA5235" s="83">
        <v>-1.1767894406353236</v>
      </c>
    </row>
    <row r="5236" spans="1:27" x14ac:dyDescent="0.25">
      <c r="A5236" s="82" t="s">
        <v>1529</v>
      </c>
      <c r="B5236" s="82" t="s">
        <v>1529</v>
      </c>
      <c r="C5236" t="s">
        <v>3582</v>
      </c>
      <c r="D5236" s="82" t="s">
        <v>3583</v>
      </c>
      <c r="E5236" t="s">
        <v>2925</v>
      </c>
      <c r="F5236" s="82" t="s">
        <v>2926</v>
      </c>
      <c r="G5236" t="s">
        <v>2310</v>
      </c>
      <c r="H5236" s="82" t="s">
        <v>2927</v>
      </c>
      <c r="I5236" t="s">
        <v>44</v>
      </c>
      <c r="J5236" s="82" t="s">
        <v>45</v>
      </c>
      <c r="K5236" t="s">
        <v>46</v>
      </c>
      <c r="L5236" t="s">
        <v>47</v>
      </c>
      <c r="M5236" s="82" t="s">
        <v>506</v>
      </c>
      <c r="N5236" t="s">
        <v>507</v>
      </c>
      <c r="O5236" s="82" t="s">
        <v>508</v>
      </c>
      <c r="P5236" s="82" t="s">
        <v>758</v>
      </c>
      <c r="Q5236" s="82" t="s">
        <v>759</v>
      </c>
      <c r="R5236" t="s">
        <v>131</v>
      </c>
      <c r="S5236" s="83">
        <v>0</v>
      </c>
      <c r="T5236" s="83">
        <v>39</v>
      </c>
      <c r="U5236" s="83">
        <v>-39</v>
      </c>
      <c r="V5236" s="83">
        <v>0</v>
      </c>
      <c r="W5236" s="83">
        <v>0</v>
      </c>
      <c r="X5236" s="83">
        <v>0.30040876982136305</v>
      </c>
      <c r="Y5236">
        <v>0</v>
      </c>
      <c r="Z5236" s="83">
        <v>-3.9000000000000004</v>
      </c>
      <c r="AA5236" s="83">
        <v>-3.5995912301786372</v>
      </c>
    </row>
    <row r="5237" spans="1:27" x14ac:dyDescent="0.25">
      <c r="A5237" s="82" t="s">
        <v>1529</v>
      </c>
      <c r="B5237" s="82" t="s">
        <v>1529</v>
      </c>
      <c r="C5237" t="s">
        <v>3582</v>
      </c>
      <c r="D5237" s="82" t="s">
        <v>3583</v>
      </c>
      <c r="E5237" t="s">
        <v>2925</v>
      </c>
      <c r="F5237" s="82" t="s">
        <v>2926</v>
      </c>
      <c r="G5237" t="s">
        <v>2310</v>
      </c>
      <c r="H5237" s="82" t="s">
        <v>2927</v>
      </c>
      <c r="I5237" t="s">
        <v>44</v>
      </c>
      <c r="J5237" s="82" t="s">
        <v>45</v>
      </c>
      <c r="K5237" t="s">
        <v>46</v>
      </c>
      <c r="L5237" t="s">
        <v>47</v>
      </c>
      <c r="M5237" s="82" t="s">
        <v>506</v>
      </c>
      <c r="N5237" t="s">
        <v>762</v>
      </c>
      <c r="O5237" s="82" t="s">
        <v>797</v>
      </c>
      <c r="P5237" s="82" t="s">
        <v>874</v>
      </c>
      <c r="Q5237" s="82" t="s">
        <v>875</v>
      </c>
      <c r="R5237" t="s">
        <v>131</v>
      </c>
      <c r="S5237" s="83">
        <v>0</v>
      </c>
      <c r="T5237" s="83">
        <v>50</v>
      </c>
      <c r="U5237" s="83">
        <v>-50</v>
      </c>
      <c r="V5237" s="83">
        <v>0</v>
      </c>
      <c r="W5237" s="83">
        <v>0</v>
      </c>
      <c r="X5237" s="83">
        <v>0.38513944848892701</v>
      </c>
      <c r="Y5237">
        <v>0</v>
      </c>
      <c r="Z5237" s="83">
        <v>-5</v>
      </c>
      <c r="AA5237" s="83">
        <v>-4.6148605515110734</v>
      </c>
    </row>
    <row r="5238" spans="1:27" x14ac:dyDescent="0.25">
      <c r="A5238" s="82" t="s">
        <v>1529</v>
      </c>
      <c r="B5238" s="82" t="s">
        <v>1529</v>
      </c>
      <c r="C5238" t="s">
        <v>3582</v>
      </c>
      <c r="D5238" s="82" t="s">
        <v>3583</v>
      </c>
      <c r="E5238" t="s">
        <v>2925</v>
      </c>
      <c r="F5238" s="82" t="s">
        <v>2926</v>
      </c>
      <c r="G5238" t="s">
        <v>2310</v>
      </c>
      <c r="H5238" s="82" t="s">
        <v>2927</v>
      </c>
      <c r="I5238" t="s">
        <v>44</v>
      </c>
      <c r="J5238" s="82" t="s">
        <v>45</v>
      </c>
      <c r="K5238" t="s">
        <v>46</v>
      </c>
      <c r="L5238" t="s">
        <v>47</v>
      </c>
      <c r="M5238" s="82" t="s">
        <v>320</v>
      </c>
      <c r="N5238" t="s">
        <v>321</v>
      </c>
      <c r="O5238" s="82" t="s">
        <v>322</v>
      </c>
      <c r="P5238" s="82" t="s">
        <v>323</v>
      </c>
      <c r="Q5238" s="82" t="s">
        <v>324</v>
      </c>
      <c r="R5238" t="s">
        <v>131</v>
      </c>
      <c r="S5238" s="83">
        <v>0</v>
      </c>
      <c r="T5238" s="83">
        <v>35</v>
      </c>
      <c r="U5238" s="83">
        <v>-35</v>
      </c>
      <c r="V5238" s="83">
        <v>0</v>
      </c>
      <c r="W5238" s="83">
        <v>0</v>
      </c>
      <c r="X5238" s="83">
        <v>0.2695976139422489</v>
      </c>
      <c r="Y5238">
        <v>0</v>
      </c>
      <c r="Z5238" s="83">
        <v>-3.5</v>
      </c>
      <c r="AA5238" s="83">
        <v>-3.2304023860577509</v>
      </c>
    </row>
    <row r="5239" spans="1:27" x14ac:dyDescent="0.25">
      <c r="A5239" s="82" t="s">
        <v>1529</v>
      </c>
      <c r="B5239" s="82" t="s">
        <v>1529</v>
      </c>
      <c r="C5239" t="s">
        <v>3582</v>
      </c>
      <c r="D5239" s="82" t="s">
        <v>3583</v>
      </c>
      <c r="E5239" t="s">
        <v>2925</v>
      </c>
      <c r="F5239" s="82" t="s">
        <v>2926</v>
      </c>
      <c r="G5239" t="s">
        <v>2310</v>
      </c>
      <c r="H5239" s="82" t="s">
        <v>2927</v>
      </c>
      <c r="I5239" t="s">
        <v>44</v>
      </c>
      <c r="J5239" s="82" t="s">
        <v>45</v>
      </c>
      <c r="K5239" t="s">
        <v>46</v>
      </c>
      <c r="L5239" t="s">
        <v>47</v>
      </c>
      <c r="M5239" s="82" t="s">
        <v>320</v>
      </c>
      <c r="N5239" t="s">
        <v>329</v>
      </c>
      <c r="O5239" s="82" t="s">
        <v>330</v>
      </c>
      <c r="P5239" s="82" t="s">
        <v>2437</v>
      </c>
      <c r="Q5239" s="82" t="s">
        <v>2438</v>
      </c>
      <c r="R5239" t="s">
        <v>131</v>
      </c>
      <c r="S5239" s="83">
        <v>337.5</v>
      </c>
      <c r="T5239" s="83">
        <v>382.5</v>
      </c>
      <c r="U5239" s="83">
        <v>-45</v>
      </c>
      <c r="V5239" s="83">
        <v>0</v>
      </c>
      <c r="W5239" s="83">
        <v>0</v>
      </c>
      <c r="X5239" s="83">
        <v>2.9463167809402915</v>
      </c>
      <c r="Y5239">
        <v>0</v>
      </c>
      <c r="Z5239" s="83">
        <v>-4.5</v>
      </c>
      <c r="AA5239" s="83">
        <v>-1.5536832190597067</v>
      </c>
    </row>
    <row r="5240" spans="1:27" x14ac:dyDescent="0.25">
      <c r="A5240" s="82" t="s">
        <v>1529</v>
      </c>
      <c r="B5240" s="82" t="s">
        <v>1529</v>
      </c>
      <c r="C5240" t="s">
        <v>3582</v>
      </c>
      <c r="D5240" s="82" t="s">
        <v>3583</v>
      </c>
      <c r="E5240" t="s">
        <v>2925</v>
      </c>
      <c r="F5240" s="82" t="s">
        <v>2926</v>
      </c>
      <c r="G5240" t="s">
        <v>2310</v>
      </c>
      <c r="H5240" s="82" t="s">
        <v>2927</v>
      </c>
      <c r="I5240" t="s">
        <v>44</v>
      </c>
      <c r="J5240" s="82" t="s">
        <v>45</v>
      </c>
      <c r="K5240" t="s">
        <v>98</v>
      </c>
      <c r="L5240" t="s">
        <v>99</v>
      </c>
      <c r="M5240" s="82" t="s">
        <v>396</v>
      </c>
      <c r="N5240" t="s">
        <v>804</v>
      </c>
      <c r="O5240" s="82" t="s">
        <v>805</v>
      </c>
      <c r="P5240" s="82" t="s">
        <v>806</v>
      </c>
      <c r="Q5240" s="82" t="s">
        <v>807</v>
      </c>
      <c r="R5240" t="s">
        <v>131</v>
      </c>
      <c r="S5240" s="83">
        <v>0</v>
      </c>
      <c r="T5240" s="83">
        <v>83.54</v>
      </c>
      <c r="U5240" s="83">
        <v>-83.54</v>
      </c>
      <c r="V5240" s="83">
        <v>0</v>
      </c>
      <c r="W5240" s="83">
        <v>0</v>
      </c>
      <c r="X5240" s="83">
        <v>0.64349099053529935</v>
      </c>
      <c r="Y5240">
        <v>0</v>
      </c>
      <c r="Z5240" s="83">
        <v>-8.354000000000001</v>
      </c>
      <c r="AA5240" s="83">
        <v>-7.710509009464702</v>
      </c>
    </row>
    <row r="5241" spans="1:27" x14ac:dyDescent="0.25">
      <c r="A5241" s="82" t="s">
        <v>1529</v>
      </c>
      <c r="B5241" s="82" t="s">
        <v>1529</v>
      </c>
      <c r="C5241" t="s">
        <v>3582</v>
      </c>
      <c r="D5241" s="82" t="s">
        <v>3583</v>
      </c>
      <c r="E5241" t="s">
        <v>2925</v>
      </c>
      <c r="F5241" s="82" t="s">
        <v>2926</v>
      </c>
      <c r="G5241" t="s">
        <v>2310</v>
      </c>
      <c r="H5241" s="82" t="s">
        <v>2927</v>
      </c>
      <c r="I5241" t="s">
        <v>44</v>
      </c>
      <c r="J5241" s="82" t="s">
        <v>45</v>
      </c>
      <c r="K5241" t="s">
        <v>100</v>
      </c>
      <c r="L5241" t="s">
        <v>101</v>
      </c>
      <c r="M5241" s="82" t="s">
        <v>401</v>
      </c>
      <c r="N5241" t="s">
        <v>402</v>
      </c>
      <c r="O5241" s="82" t="s">
        <v>1240</v>
      </c>
      <c r="P5241" s="82" t="s">
        <v>1954</v>
      </c>
      <c r="Q5241" s="82" t="s">
        <v>1955</v>
      </c>
      <c r="R5241" t="s">
        <v>131</v>
      </c>
      <c r="S5241" s="83">
        <v>115.92</v>
      </c>
      <c r="T5241" s="83">
        <v>115.92</v>
      </c>
      <c r="U5241" s="83">
        <v>0</v>
      </c>
      <c r="V5241" s="83">
        <v>0</v>
      </c>
      <c r="W5241" s="83">
        <v>0</v>
      </c>
      <c r="X5241" s="83">
        <v>0.89290729737672836</v>
      </c>
      <c r="Y5241">
        <v>0</v>
      </c>
      <c r="Z5241" s="83">
        <v>0</v>
      </c>
      <c r="AA5241" s="83">
        <v>0.89290729737672869</v>
      </c>
    </row>
    <row r="5242" spans="1:27" x14ac:dyDescent="0.25">
      <c r="A5242" s="82" t="s">
        <v>1529</v>
      </c>
      <c r="B5242" s="82" t="s">
        <v>1529</v>
      </c>
      <c r="C5242" t="s">
        <v>3582</v>
      </c>
      <c r="D5242" s="82" t="s">
        <v>3583</v>
      </c>
      <c r="E5242" t="s">
        <v>2925</v>
      </c>
      <c r="F5242" s="82" t="s">
        <v>2926</v>
      </c>
      <c r="G5242" t="s">
        <v>2310</v>
      </c>
      <c r="H5242" s="82" t="s">
        <v>2927</v>
      </c>
      <c r="I5242" t="s">
        <v>44</v>
      </c>
      <c r="J5242" s="82" t="s">
        <v>45</v>
      </c>
      <c r="K5242" t="s">
        <v>100</v>
      </c>
      <c r="L5242" t="s">
        <v>101</v>
      </c>
      <c r="M5242" s="82" t="s">
        <v>401</v>
      </c>
      <c r="N5242" t="s">
        <v>839</v>
      </c>
      <c r="O5242" s="82" t="s">
        <v>403</v>
      </c>
      <c r="P5242" s="82" t="s">
        <v>936</v>
      </c>
      <c r="Q5242" s="82" t="s">
        <v>937</v>
      </c>
      <c r="R5242" t="s">
        <v>131</v>
      </c>
      <c r="S5242" s="83">
        <v>144.4</v>
      </c>
      <c r="T5242" s="83">
        <v>0</v>
      </c>
      <c r="U5242" s="83">
        <v>144.4</v>
      </c>
      <c r="V5242" s="83">
        <v>0</v>
      </c>
      <c r="W5242" s="83">
        <v>0</v>
      </c>
      <c r="X5242" s="83">
        <v>0</v>
      </c>
      <c r="Y5242">
        <v>0</v>
      </c>
      <c r="Z5242" s="83">
        <v>14.440000000000001</v>
      </c>
      <c r="AA5242" s="83">
        <v>14.440000000000001</v>
      </c>
    </row>
    <row r="5243" spans="1:27" x14ac:dyDescent="0.25">
      <c r="A5243" s="82" t="s">
        <v>1529</v>
      </c>
      <c r="B5243" s="82" t="s">
        <v>1529</v>
      </c>
      <c r="C5243" t="s">
        <v>3582</v>
      </c>
      <c r="D5243" s="82" t="s">
        <v>3583</v>
      </c>
      <c r="E5243" t="s">
        <v>2925</v>
      </c>
      <c r="F5243" s="82" t="s">
        <v>2926</v>
      </c>
      <c r="G5243" t="s">
        <v>2310</v>
      </c>
      <c r="H5243" s="82" t="s">
        <v>2927</v>
      </c>
      <c r="I5243" t="s">
        <v>44</v>
      </c>
      <c r="J5243" s="82" t="s">
        <v>45</v>
      </c>
      <c r="K5243" t="s">
        <v>104</v>
      </c>
      <c r="L5243" t="s">
        <v>105</v>
      </c>
      <c r="M5243" s="82" t="s">
        <v>2055</v>
      </c>
      <c r="N5243" t="s">
        <v>2407</v>
      </c>
      <c r="O5243" s="82" t="s">
        <v>1504</v>
      </c>
      <c r="P5243" s="82" t="s">
        <v>2632</v>
      </c>
      <c r="Q5243" s="82" t="s">
        <v>2633</v>
      </c>
      <c r="R5243" t="s">
        <v>131</v>
      </c>
      <c r="S5243" s="83">
        <v>252</v>
      </c>
      <c r="T5243" s="83">
        <v>0</v>
      </c>
      <c r="U5243" s="83">
        <v>252</v>
      </c>
      <c r="V5243" s="83">
        <v>0</v>
      </c>
      <c r="W5243" s="83">
        <v>0</v>
      </c>
      <c r="X5243" s="83">
        <v>0</v>
      </c>
      <c r="Y5243">
        <v>0</v>
      </c>
      <c r="Z5243" s="83">
        <v>25.200000000000003</v>
      </c>
      <c r="AA5243" s="83">
        <v>25.200000000000003</v>
      </c>
    </row>
    <row r="5244" spans="1:27" x14ac:dyDescent="0.25">
      <c r="A5244" s="82" t="s">
        <v>1529</v>
      </c>
      <c r="B5244" s="82" t="s">
        <v>1529</v>
      </c>
      <c r="C5244" t="s">
        <v>3582</v>
      </c>
      <c r="D5244" s="82" t="s">
        <v>3583</v>
      </c>
      <c r="E5244" t="s">
        <v>2925</v>
      </c>
      <c r="F5244" s="82" t="s">
        <v>2926</v>
      </c>
      <c r="G5244" t="s">
        <v>2310</v>
      </c>
      <c r="H5244" s="82" t="s">
        <v>2927</v>
      </c>
      <c r="I5244" t="s">
        <v>44</v>
      </c>
      <c r="J5244" s="82" t="s">
        <v>45</v>
      </c>
      <c r="K5244" t="s">
        <v>104</v>
      </c>
      <c r="L5244" t="s">
        <v>105</v>
      </c>
      <c r="M5244" s="82" t="s">
        <v>2392</v>
      </c>
      <c r="N5244" t="s">
        <v>2393</v>
      </c>
      <c r="O5244" s="82" t="s">
        <v>1504</v>
      </c>
      <c r="P5244" s="82" t="s">
        <v>2934</v>
      </c>
      <c r="Q5244" s="82" t="s">
        <v>2935</v>
      </c>
      <c r="R5244" t="s">
        <v>131</v>
      </c>
      <c r="S5244" s="83">
        <v>196</v>
      </c>
      <c r="T5244" s="83">
        <v>0</v>
      </c>
      <c r="U5244" s="83">
        <v>196</v>
      </c>
      <c r="V5244" s="83">
        <v>0</v>
      </c>
      <c r="W5244" s="83">
        <v>0</v>
      </c>
      <c r="X5244" s="83">
        <v>0</v>
      </c>
      <c r="Y5244">
        <v>0</v>
      </c>
      <c r="Z5244" s="83">
        <v>19.600000000000001</v>
      </c>
      <c r="AA5244" s="83">
        <v>19.600000000000001</v>
      </c>
    </row>
    <row r="5245" spans="1:27" x14ac:dyDescent="0.25">
      <c r="A5245" s="82" t="s">
        <v>1529</v>
      </c>
      <c r="B5245" s="82" t="s">
        <v>1529</v>
      </c>
      <c r="C5245" t="s">
        <v>3582</v>
      </c>
      <c r="D5245" s="82" t="s">
        <v>3583</v>
      </c>
      <c r="E5245" t="s">
        <v>2925</v>
      </c>
      <c r="F5245" s="82" t="s">
        <v>2926</v>
      </c>
      <c r="G5245" t="s">
        <v>2310</v>
      </c>
      <c r="H5245" s="82" t="s">
        <v>2927</v>
      </c>
      <c r="I5245" t="s">
        <v>44</v>
      </c>
      <c r="J5245" s="82" t="s">
        <v>45</v>
      </c>
      <c r="K5245" t="s">
        <v>104</v>
      </c>
      <c r="L5245" t="s">
        <v>105</v>
      </c>
      <c r="M5245" s="82" t="s">
        <v>2662</v>
      </c>
      <c r="N5245" t="s">
        <v>2663</v>
      </c>
      <c r="O5245" s="82" t="s">
        <v>1504</v>
      </c>
      <c r="P5245" s="82" t="s">
        <v>2796</v>
      </c>
      <c r="Q5245" s="82" t="s">
        <v>2797</v>
      </c>
      <c r="R5245" t="s">
        <v>131</v>
      </c>
      <c r="S5245" s="83">
        <v>47</v>
      </c>
      <c r="T5245" s="83">
        <v>0</v>
      </c>
      <c r="U5245" s="83">
        <v>47</v>
      </c>
      <c r="V5245" s="83">
        <v>0</v>
      </c>
      <c r="W5245" s="83">
        <v>0</v>
      </c>
      <c r="X5245" s="83">
        <v>0</v>
      </c>
      <c r="Y5245">
        <v>0</v>
      </c>
      <c r="Z5245" s="83">
        <v>4.7</v>
      </c>
      <c r="AA5245" s="83">
        <v>4.7</v>
      </c>
    </row>
    <row r="5246" spans="1:27" x14ac:dyDescent="0.25">
      <c r="A5246" s="82" t="s">
        <v>1529</v>
      </c>
      <c r="B5246" s="82" t="s">
        <v>1529</v>
      </c>
      <c r="C5246" t="s">
        <v>3582</v>
      </c>
      <c r="D5246" s="82" t="s">
        <v>3583</v>
      </c>
      <c r="E5246" t="s">
        <v>2925</v>
      </c>
      <c r="F5246" s="82" t="s">
        <v>2926</v>
      </c>
      <c r="G5246" t="s">
        <v>2310</v>
      </c>
      <c r="H5246" s="82" t="s">
        <v>2927</v>
      </c>
      <c r="I5246" t="s">
        <v>44</v>
      </c>
      <c r="J5246" s="82" t="s">
        <v>106</v>
      </c>
      <c r="K5246" t="s">
        <v>107</v>
      </c>
      <c r="L5246" t="s">
        <v>108</v>
      </c>
      <c r="M5246" s="82" t="s">
        <v>1277</v>
      </c>
      <c r="N5246" t="s">
        <v>1278</v>
      </c>
      <c r="O5246" s="82" t="s">
        <v>1282</v>
      </c>
      <c r="P5246" s="82" t="s">
        <v>2581</v>
      </c>
      <c r="Q5246" s="82" t="s">
        <v>2582</v>
      </c>
      <c r="R5246" t="s">
        <v>131</v>
      </c>
      <c r="S5246" s="83">
        <v>424.8</v>
      </c>
      <c r="T5246" s="83">
        <v>827.2</v>
      </c>
      <c r="U5246" s="83">
        <v>-402.40000000000003</v>
      </c>
      <c r="V5246" s="83">
        <v>0</v>
      </c>
      <c r="W5246" s="83">
        <v>0</v>
      </c>
      <c r="X5246" s="83">
        <v>6.3717470358008077</v>
      </c>
      <c r="Y5246">
        <v>0</v>
      </c>
      <c r="Z5246" s="83">
        <v>-40.240000000000009</v>
      </c>
      <c r="AA5246" s="83">
        <v>-33.868252964199201</v>
      </c>
    </row>
    <row r="5247" spans="1:27" x14ac:dyDescent="0.25">
      <c r="A5247" s="82" t="s">
        <v>1529</v>
      </c>
      <c r="B5247" s="82" t="s">
        <v>1529</v>
      </c>
      <c r="C5247" t="s">
        <v>3594</v>
      </c>
      <c r="D5247" s="82" t="s">
        <v>3122</v>
      </c>
      <c r="E5247" t="s">
        <v>3314</v>
      </c>
      <c r="F5247" s="82" t="s">
        <v>3225</v>
      </c>
      <c r="G5247" t="s">
        <v>2310</v>
      </c>
      <c r="H5247" s="82" t="s">
        <v>3226</v>
      </c>
      <c r="I5247" t="s">
        <v>59</v>
      </c>
      <c r="J5247" s="82" t="s">
        <v>127</v>
      </c>
      <c r="K5247" t="s">
        <v>118</v>
      </c>
      <c r="L5247" t="s">
        <v>119</v>
      </c>
      <c r="M5247" s="82" t="s">
        <v>2280</v>
      </c>
      <c r="N5247" t="s">
        <v>2287</v>
      </c>
      <c r="O5247" s="82" t="s">
        <v>1480</v>
      </c>
      <c r="P5247" s="82" t="s">
        <v>2288</v>
      </c>
      <c r="Q5247" s="82" t="s">
        <v>2289</v>
      </c>
      <c r="R5247" t="s">
        <v>131</v>
      </c>
      <c r="S5247" s="83">
        <v>166.01</v>
      </c>
      <c r="T5247" s="83">
        <v>1826.11</v>
      </c>
      <c r="U5247" s="83">
        <v>-1660.1</v>
      </c>
      <c r="V5247" s="83">
        <v>0</v>
      </c>
      <c r="W5247" s="83">
        <v>0</v>
      </c>
      <c r="X5247" s="83">
        <v>14.066139965602289</v>
      </c>
      <c r="Y5247">
        <v>0</v>
      </c>
      <c r="Z5247" s="83">
        <v>-166.01</v>
      </c>
      <c r="AA5247" s="83">
        <v>-151.94386003439769</v>
      </c>
    </row>
    <row r="5248" spans="1:27" x14ac:dyDescent="0.25">
      <c r="A5248" s="82" t="s">
        <v>1529</v>
      </c>
      <c r="B5248" s="82" t="s">
        <v>1529</v>
      </c>
      <c r="C5248" t="s">
        <v>3594</v>
      </c>
      <c r="D5248" s="82" t="s">
        <v>3122</v>
      </c>
      <c r="E5248" t="s">
        <v>3314</v>
      </c>
      <c r="F5248" s="82" t="s">
        <v>3225</v>
      </c>
      <c r="G5248" t="s">
        <v>2310</v>
      </c>
      <c r="H5248" s="82" t="s">
        <v>3226</v>
      </c>
      <c r="I5248" t="s">
        <v>59</v>
      </c>
      <c r="J5248" s="82" t="s">
        <v>127</v>
      </c>
      <c r="K5248" t="s">
        <v>75</v>
      </c>
      <c r="L5248" t="s">
        <v>76</v>
      </c>
      <c r="M5248" s="82" t="s">
        <v>133</v>
      </c>
      <c r="N5248" t="s">
        <v>149</v>
      </c>
      <c r="O5248" s="82" t="s">
        <v>150</v>
      </c>
      <c r="P5248" s="82" t="s">
        <v>1006</v>
      </c>
      <c r="Q5248" s="82" t="s">
        <v>1007</v>
      </c>
      <c r="R5248" t="s">
        <v>131</v>
      </c>
      <c r="S5248" s="83">
        <v>166.86</v>
      </c>
      <c r="T5248" s="83">
        <v>385.04999999999995</v>
      </c>
      <c r="U5248" s="83">
        <v>-218.18999999999994</v>
      </c>
      <c r="V5248" s="83">
        <v>0</v>
      </c>
      <c r="W5248" s="83">
        <v>0</v>
      </c>
      <c r="X5248" s="83">
        <v>2.9659588928132266</v>
      </c>
      <c r="Y5248">
        <v>0</v>
      </c>
      <c r="Z5248" s="83">
        <v>-21.818999999999992</v>
      </c>
      <c r="AA5248" s="83">
        <v>-18.853041107186765</v>
      </c>
    </row>
    <row r="5249" spans="1:27" x14ac:dyDescent="0.25">
      <c r="A5249" s="82" t="s">
        <v>1529</v>
      </c>
      <c r="B5249" s="82" t="s">
        <v>1529</v>
      </c>
      <c r="C5249" t="s">
        <v>3594</v>
      </c>
      <c r="D5249" s="82" t="s">
        <v>3122</v>
      </c>
      <c r="E5249" t="s">
        <v>3314</v>
      </c>
      <c r="F5249" s="82" t="s">
        <v>3225</v>
      </c>
      <c r="G5249" t="s">
        <v>2310</v>
      </c>
      <c r="H5249" s="82" t="s">
        <v>3226</v>
      </c>
      <c r="I5249" t="s">
        <v>59</v>
      </c>
      <c r="J5249" s="82" t="s">
        <v>193</v>
      </c>
      <c r="K5249" t="s">
        <v>60</v>
      </c>
      <c r="L5249" t="s">
        <v>61</v>
      </c>
      <c r="M5249" s="82" t="s">
        <v>194</v>
      </c>
      <c r="N5249" t="s">
        <v>656</v>
      </c>
      <c r="O5249" s="82" t="s">
        <v>657</v>
      </c>
      <c r="P5249" s="82" t="s">
        <v>1019</v>
      </c>
      <c r="Q5249" s="82" t="s">
        <v>1020</v>
      </c>
      <c r="R5249" t="s">
        <v>131</v>
      </c>
      <c r="S5249" s="83">
        <v>469.2</v>
      </c>
      <c r="T5249" s="83">
        <v>710.40000000000009</v>
      </c>
      <c r="U5249" s="83">
        <v>-241.2000000000001</v>
      </c>
      <c r="V5249" s="83">
        <v>0</v>
      </c>
      <c r="W5249" s="83">
        <v>0</v>
      </c>
      <c r="X5249" s="83">
        <v>5.4720612841306755</v>
      </c>
      <c r="Y5249">
        <v>0</v>
      </c>
      <c r="Z5249" s="83">
        <v>-24.120000000000005</v>
      </c>
      <c r="AA5249" s="83">
        <v>-18.64793871586933</v>
      </c>
    </row>
    <row r="5250" spans="1:27" x14ac:dyDescent="0.25">
      <c r="A5250" s="82" t="s">
        <v>1529</v>
      </c>
      <c r="B5250" s="82" t="s">
        <v>1529</v>
      </c>
      <c r="C5250" t="s">
        <v>3594</v>
      </c>
      <c r="D5250" s="82" t="s">
        <v>3122</v>
      </c>
      <c r="E5250" t="s">
        <v>3314</v>
      </c>
      <c r="F5250" s="82" t="s">
        <v>3225</v>
      </c>
      <c r="G5250" t="s">
        <v>2310</v>
      </c>
      <c r="H5250" s="82" t="s">
        <v>3226</v>
      </c>
      <c r="I5250" t="s">
        <v>59</v>
      </c>
      <c r="J5250" s="82" t="s">
        <v>193</v>
      </c>
      <c r="K5250" t="s">
        <v>60</v>
      </c>
      <c r="L5250" t="s">
        <v>61</v>
      </c>
      <c r="M5250" s="82" t="s">
        <v>194</v>
      </c>
      <c r="N5250" t="s">
        <v>750</v>
      </c>
      <c r="O5250" s="82" t="s">
        <v>751</v>
      </c>
      <c r="P5250" s="82" t="s">
        <v>1152</v>
      </c>
      <c r="Q5250" s="82" t="s">
        <v>1153</v>
      </c>
      <c r="R5250" t="s">
        <v>131</v>
      </c>
      <c r="S5250" s="83">
        <v>656.59999999999991</v>
      </c>
      <c r="T5250" s="83">
        <v>4235.5999999999985</v>
      </c>
      <c r="U5250" s="83">
        <v>-3578.9999999999986</v>
      </c>
      <c r="V5250" s="83">
        <v>0</v>
      </c>
      <c r="W5250" s="83">
        <v>0</v>
      </c>
      <c r="X5250" s="83">
        <v>32.625932960393975</v>
      </c>
      <c r="Y5250">
        <v>0</v>
      </c>
      <c r="Z5250" s="83">
        <v>-357.9</v>
      </c>
      <c r="AA5250" s="83">
        <v>-325.27406703960594</v>
      </c>
    </row>
    <row r="5251" spans="1:27" x14ac:dyDescent="0.25">
      <c r="A5251" s="82" t="s">
        <v>1529</v>
      </c>
      <c r="B5251" s="82" t="s">
        <v>1529</v>
      </c>
      <c r="C5251" t="s">
        <v>3594</v>
      </c>
      <c r="D5251" s="82" t="s">
        <v>3122</v>
      </c>
      <c r="E5251" t="s">
        <v>3314</v>
      </c>
      <c r="F5251" s="82" t="s">
        <v>3225</v>
      </c>
      <c r="G5251" t="s">
        <v>2310</v>
      </c>
      <c r="H5251" s="82" t="s">
        <v>3226</v>
      </c>
      <c r="I5251" t="s">
        <v>59</v>
      </c>
      <c r="J5251" s="82" t="s">
        <v>193</v>
      </c>
      <c r="K5251" t="s">
        <v>60</v>
      </c>
      <c r="L5251" t="s">
        <v>61</v>
      </c>
      <c r="M5251" s="82" t="s">
        <v>194</v>
      </c>
      <c r="N5251" t="s">
        <v>195</v>
      </c>
      <c r="O5251" s="82" t="s">
        <v>196</v>
      </c>
      <c r="P5251" s="82" t="s">
        <v>2930</v>
      </c>
      <c r="Q5251" s="82" t="s">
        <v>2931</v>
      </c>
      <c r="R5251" t="s">
        <v>131</v>
      </c>
      <c r="S5251" s="83">
        <v>0</v>
      </c>
      <c r="T5251" s="83">
        <v>109.44</v>
      </c>
      <c r="U5251" s="83">
        <v>-109.44</v>
      </c>
      <c r="V5251" s="83">
        <v>0</v>
      </c>
      <c r="W5251" s="83">
        <v>0</v>
      </c>
      <c r="X5251" s="83">
        <v>0.84299322485256345</v>
      </c>
      <c r="Y5251">
        <v>0</v>
      </c>
      <c r="Z5251" s="83">
        <v>-10.944000000000001</v>
      </c>
      <c r="AA5251" s="83">
        <v>-10.101006775147436</v>
      </c>
    </row>
    <row r="5252" spans="1:27" x14ac:dyDescent="0.25">
      <c r="A5252" s="82" t="s">
        <v>1529</v>
      </c>
      <c r="B5252" s="82" t="s">
        <v>1529</v>
      </c>
      <c r="C5252" t="s">
        <v>3594</v>
      </c>
      <c r="D5252" s="82" t="s">
        <v>3122</v>
      </c>
      <c r="E5252" t="s">
        <v>3314</v>
      </c>
      <c r="F5252" s="82" t="s">
        <v>3225</v>
      </c>
      <c r="G5252" t="s">
        <v>2310</v>
      </c>
      <c r="H5252" s="82" t="s">
        <v>3226</v>
      </c>
      <c r="I5252" t="s">
        <v>59</v>
      </c>
      <c r="J5252" s="82" t="s">
        <v>193</v>
      </c>
      <c r="K5252" t="s">
        <v>60</v>
      </c>
      <c r="L5252" t="s">
        <v>61</v>
      </c>
      <c r="M5252" s="82" t="s">
        <v>194</v>
      </c>
      <c r="N5252" t="s">
        <v>199</v>
      </c>
      <c r="O5252" s="82" t="s">
        <v>200</v>
      </c>
      <c r="P5252" s="82" t="s">
        <v>387</v>
      </c>
      <c r="Q5252" s="82" t="s">
        <v>388</v>
      </c>
      <c r="R5252" t="s">
        <v>131</v>
      </c>
      <c r="S5252" s="83">
        <v>-36.989999999999995</v>
      </c>
      <c r="T5252" s="83">
        <v>343.09999999999997</v>
      </c>
      <c r="U5252" s="83">
        <v>-380.09</v>
      </c>
      <c r="V5252" s="83">
        <v>0</v>
      </c>
      <c r="W5252" s="83">
        <v>0</v>
      </c>
      <c r="X5252" s="83">
        <v>2.6428268955310168</v>
      </c>
      <c r="Y5252">
        <v>0</v>
      </c>
      <c r="Z5252" s="83">
        <v>-38.009000000000007</v>
      </c>
      <c r="AA5252" s="83">
        <v>-35.366173104468977</v>
      </c>
    </row>
    <row r="5253" spans="1:27" x14ac:dyDescent="0.25">
      <c r="A5253" s="82" t="s">
        <v>1529</v>
      </c>
      <c r="B5253" s="82" t="s">
        <v>1529</v>
      </c>
      <c r="C5253" t="s">
        <v>3594</v>
      </c>
      <c r="D5253" s="82" t="s">
        <v>3122</v>
      </c>
      <c r="E5253" t="s">
        <v>3314</v>
      </c>
      <c r="F5253" s="82" t="s">
        <v>3225</v>
      </c>
      <c r="G5253" t="s">
        <v>2310</v>
      </c>
      <c r="H5253" s="82" t="s">
        <v>3226</v>
      </c>
      <c r="I5253" t="s">
        <v>59</v>
      </c>
      <c r="J5253" s="82" t="s">
        <v>193</v>
      </c>
      <c r="K5253" t="s">
        <v>60</v>
      </c>
      <c r="L5253" t="s">
        <v>61</v>
      </c>
      <c r="M5253" s="82" t="s">
        <v>194</v>
      </c>
      <c r="N5253" t="s">
        <v>199</v>
      </c>
      <c r="O5253" s="82" t="s">
        <v>496</v>
      </c>
      <c r="P5253" s="82" t="s">
        <v>497</v>
      </c>
      <c r="Q5253" s="82" t="s">
        <v>498</v>
      </c>
      <c r="R5253" t="s">
        <v>131</v>
      </c>
      <c r="S5253" s="83">
        <v>0</v>
      </c>
      <c r="T5253" s="83">
        <v>279.3</v>
      </c>
      <c r="U5253" s="83">
        <v>-279.3</v>
      </c>
      <c r="V5253" s="83">
        <v>0</v>
      </c>
      <c r="W5253" s="83">
        <v>0</v>
      </c>
      <c r="X5253" s="83">
        <v>2.1513889592591462</v>
      </c>
      <c r="Y5253">
        <v>0</v>
      </c>
      <c r="Z5253" s="83">
        <v>-27.930000000000003</v>
      </c>
      <c r="AA5253" s="83">
        <v>-25.778611040740856</v>
      </c>
    </row>
    <row r="5254" spans="1:27" x14ac:dyDescent="0.25">
      <c r="A5254" s="82" t="s">
        <v>1529</v>
      </c>
      <c r="B5254" s="82" t="s">
        <v>1529</v>
      </c>
      <c r="C5254" t="s">
        <v>3594</v>
      </c>
      <c r="D5254" s="82" t="s">
        <v>3122</v>
      </c>
      <c r="E5254" t="s">
        <v>3314</v>
      </c>
      <c r="F5254" s="82" t="s">
        <v>3225</v>
      </c>
      <c r="G5254" t="s">
        <v>2310</v>
      </c>
      <c r="H5254" s="82" t="s">
        <v>3226</v>
      </c>
      <c r="I5254" t="s">
        <v>59</v>
      </c>
      <c r="J5254" s="82" t="s">
        <v>193</v>
      </c>
      <c r="K5254" t="s">
        <v>60</v>
      </c>
      <c r="L5254" t="s">
        <v>61</v>
      </c>
      <c r="M5254" s="82" t="s">
        <v>194</v>
      </c>
      <c r="N5254" t="s">
        <v>347</v>
      </c>
      <c r="O5254" s="82" t="s">
        <v>348</v>
      </c>
      <c r="P5254" s="82" t="s">
        <v>349</v>
      </c>
      <c r="Q5254" s="82" t="s">
        <v>350</v>
      </c>
      <c r="R5254" t="s">
        <v>131</v>
      </c>
      <c r="S5254" s="83">
        <v>242.39999999999998</v>
      </c>
      <c r="T5254" s="83">
        <v>408</v>
      </c>
      <c r="U5254" s="83">
        <v>-165.60000000000002</v>
      </c>
      <c r="V5254" s="83">
        <v>0</v>
      </c>
      <c r="W5254" s="83">
        <v>0</v>
      </c>
      <c r="X5254" s="83">
        <v>3.1427378996696445</v>
      </c>
      <c r="Y5254">
        <v>0</v>
      </c>
      <c r="Z5254" s="83">
        <v>-16.560000000000006</v>
      </c>
      <c r="AA5254" s="83">
        <v>-13.417262100330358</v>
      </c>
    </row>
    <row r="5255" spans="1:27" x14ac:dyDescent="0.25">
      <c r="A5255" s="82" t="s">
        <v>1529</v>
      </c>
      <c r="B5255" s="82" t="s">
        <v>1529</v>
      </c>
      <c r="C5255" t="s">
        <v>3594</v>
      </c>
      <c r="D5255" s="82" t="s">
        <v>3122</v>
      </c>
      <c r="E5255" t="s">
        <v>3314</v>
      </c>
      <c r="F5255" s="82" t="s">
        <v>3225</v>
      </c>
      <c r="G5255" t="s">
        <v>2310</v>
      </c>
      <c r="H5255" s="82" t="s">
        <v>3226</v>
      </c>
      <c r="I5255" t="s">
        <v>59</v>
      </c>
      <c r="J5255" s="82" t="s">
        <v>193</v>
      </c>
      <c r="K5255" t="s">
        <v>60</v>
      </c>
      <c r="L5255" t="s">
        <v>61</v>
      </c>
      <c r="M5255" s="82" t="s">
        <v>194</v>
      </c>
      <c r="N5255" t="s">
        <v>311</v>
      </c>
      <c r="O5255" s="82" t="s">
        <v>894</v>
      </c>
      <c r="P5255" s="82" t="s">
        <v>895</v>
      </c>
      <c r="Q5255" s="82" t="s">
        <v>896</v>
      </c>
      <c r="R5255" t="s">
        <v>131</v>
      </c>
      <c r="S5255" s="83">
        <v>2695.2</v>
      </c>
      <c r="T5255" s="83">
        <v>10164.200000000001</v>
      </c>
      <c r="U5255" s="83">
        <v>-7469</v>
      </c>
      <c r="V5255" s="83">
        <v>0</v>
      </c>
      <c r="W5255" s="83">
        <v>0</v>
      </c>
      <c r="X5255" s="83">
        <v>78.292687646623037</v>
      </c>
      <c r="Y5255">
        <v>0</v>
      </c>
      <c r="Z5255" s="83">
        <v>-746.90000000000009</v>
      </c>
      <c r="AA5255" s="83">
        <v>-668.60731235337698</v>
      </c>
    </row>
    <row r="5256" spans="1:27" x14ac:dyDescent="0.25">
      <c r="A5256" s="82" t="s">
        <v>1529</v>
      </c>
      <c r="B5256" s="82" t="s">
        <v>1529</v>
      </c>
      <c r="C5256" t="s">
        <v>3594</v>
      </c>
      <c r="D5256" s="82" t="s">
        <v>3122</v>
      </c>
      <c r="E5256" t="s">
        <v>3314</v>
      </c>
      <c r="F5256" s="82" t="s">
        <v>3225</v>
      </c>
      <c r="G5256" t="s">
        <v>2310</v>
      </c>
      <c r="H5256" s="82" t="s">
        <v>3226</v>
      </c>
      <c r="I5256" t="s">
        <v>59</v>
      </c>
      <c r="J5256" s="82" t="s">
        <v>193</v>
      </c>
      <c r="K5256" t="s">
        <v>60</v>
      </c>
      <c r="L5256" t="s">
        <v>61</v>
      </c>
      <c r="M5256" s="82" t="s">
        <v>194</v>
      </c>
      <c r="N5256" t="s">
        <v>1916</v>
      </c>
      <c r="O5256" s="82" t="s">
        <v>1495</v>
      </c>
      <c r="P5256" s="82" t="s">
        <v>1923</v>
      </c>
      <c r="Q5256" s="82" t="s">
        <v>1924</v>
      </c>
      <c r="R5256" t="s">
        <v>131</v>
      </c>
      <c r="S5256" s="83">
        <v>312</v>
      </c>
      <c r="T5256" s="83">
        <v>778.55</v>
      </c>
      <c r="U5256" s="83">
        <v>-466.54999999999995</v>
      </c>
      <c r="V5256" s="83">
        <v>0</v>
      </c>
      <c r="W5256" s="83">
        <v>0</v>
      </c>
      <c r="X5256" s="83">
        <v>5.9970063524210815</v>
      </c>
      <c r="Y5256">
        <v>0</v>
      </c>
      <c r="Z5256" s="83">
        <v>-46.655000000000001</v>
      </c>
      <c r="AA5256" s="83">
        <v>-40.65799364757892</v>
      </c>
    </row>
    <row r="5257" spans="1:27" x14ac:dyDescent="0.25">
      <c r="A5257" s="82" t="s">
        <v>1529</v>
      </c>
      <c r="B5257" s="82" t="s">
        <v>1529</v>
      </c>
      <c r="C5257" t="s">
        <v>3594</v>
      </c>
      <c r="D5257" s="82" t="s">
        <v>3122</v>
      </c>
      <c r="E5257" t="s">
        <v>3314</v>
      </c>
      <c r="F5257" s="82" t="s">
        <v>3225</v>
      </c>
      <c r="G5257" t="s">
        <v>2310</v>
      </c>
      <c r="H5257" s="82" t="s">
        <v>3226</v>
      </c>
      <c r="I5257" t="s">
        <v>59</v>
      </c>
      <c r="J5257" s="82" t="s">
        <v>193</v>
      </c>
      <c r="K5257" t="s">
        <v>60</v>
      </c>
      <c r="L5257" t="s">
        <v>61</v>
      </c>
      <c r="M5257" s="82" t="s">
        <v>194</v>
      </c>
      <c r="N5257" t="s">
        <v>1916</v>
      </c>
      <c r="O5257" s="82" t="s">
        <v>1495</v>
      </c>
      <c r="P5257" s="82" t="s">
        <v>1921</v>
      </c>
      <c r="Q5257" s="82" t="s">
        <v>1922</v>
      </c>
      <c r="R5257" t="s">
        <v>131</v>
      </c>
      <c r="S5257" s="83">
        <v>79.23</v>
      </c>
      <c r="T5257" s="83">
        <v>773.28</v>
      </c>
      <c r="U5257" s="83">
        <v>-694.05</v>
      </c>
      <c r="V5257" s="83">
        <v>0</v>
      </c>
      <c r="W5257" s="83">
        <v>0</v>
      </c>
      <c r="X5257" s="83">
        <v>5.9564126545503493</v>
      </c>
      <c r="Y5257">
        <v>0</v>
      </c>
      <c r="Z5257" s="83">
        <v>-69.405000000000001</v>
      </c>
      <c r="AA5257" s="83">
        <v>-63.448587345449653</v>
      </c>
    </row>
    <row r="5258" spans="1:27" x14ac:dyDescent="0.25">
      <c r="A5258" s="82" t="s">
        <v>1529</v>
      </c>
      <c r="B5258" s="82" t="s">
        <v>1529</v>
      </c>
      <c r="C5258" t="s">
        <v>3594</v>
      </c>
      <c r="D5258" s="82" t="s">
        <v>3122</v>
      </c>
      <c r="E5258" t="s">
        <v>3314</v>
      </c>
      <c r="F5258" s="82" t="s">
        <v>3225</v>
      </c>
      <c r="G5258" t="s">
        <v>2310</v>
      </c>
      <c r="H5258" s="82" t="s">
        <v>3226</v>
      </c>
      <c r="I5258" t="s">
        <v>59</v>
      </c>
      <c r="J5258" s="82" t="s">
        <v>193</v>
      </c>
      <c r="K5258" t="s">
        <v>62</v>
      </c>
      <c r="L5258" t="s">
        <v>63</v>
      </c>
      <c r="M5258" s="82" t="s">
        <v>1168</v>
      </c>
      <c r="N5258" t="s">
        <v>1169</v>
      </c>
      <c r="O5258" s="82" t="s">
        <v>1170</v>
      </c>
      <c r="P5258" s="82" t="s">
        <v>1171</v>
      </c>
      <c r="Q5258" s="82" t="s">
        <v>1172</v>
      </c>
      <c r="R5258" t="s">
        <v>131</v>
      </c>
      <c r="S5258" s="83">
        <v>525</v>
      </c>
      <c r="T5258" s="83">
        <v>2356</v>
      </c>
      <c r="U5258" s="83">
        <v>-1831</v>
      </c>
      <c r="V5258" s="83">
        <v>0</v>
      </c>
      <c r="W5258" s="83">
        <v>0</v>
      </c>
      <c r="X5258" s="83">
        <v>18.147770812798239</v>
      </c>
      <c r="Y5258">
        <v>0</v>
      </c>
      <c r="Z5258" s="83">
        <v>-183.10000000000002</v>
      </c>
      <c r="AA5258" s="83">
        <v>-164.95222918720174</v>
      </c>
    </row>
    <row r="5259" spans="1:27" x14ac:dyDescent="0.25">
      <c r="A5259" s="82" t="s">
        <v>1529</v>
      </c>
      <c r="B5259" s="82" t="s">
        <v>1529</v>
      </c>
      <c r="C5259" t="s">
        <v>3594</v>
      </c>
      <c r="D5259" s="82" t="s">
        <v>3122</v>
      </c>
      <c r="E5259" t="s">
        <v>3314</v>
      </c>
      <c r="F5259" s="82" t="s">
        <v>3225</v>
      </c>
      <c r="G5259" t="s">
        <v>2310</v>
      </c>
      <c r="H5259" s="82" t="s">
        <v>3226</v>
      </c>
      <c r="I5259" t="s">
        <v>59</v>
      </c>
      <c r="J5259" s="82" t="s">
        <v>193</v>
      </c>
      <c r="K5259" t="s">
        <v>62</v>
      </c>
      <c r="L5259" t="s">
        <v>63</v>
      </c>
      <c r="M5259" s="82" t="s">
        <v>665</v>
      </c>
      <c r="N5259" t="s">
        <v>666</v>
      </c>
      <c r="O5259" s="82" t="s">
        <v>667</v>
      </c>
      <c r="P5259" s="82" t="s">
        <v>668</v>
      </c>
      <c r="Q5259" s="82" t="s">
        <v>669</v>
      </c>
      <c r="R5259" t="s">
        <v>131</v>
      </c>
      <c r="S5259" s="83">
        <v>806.40000000000009</v>
      </c>
      <c r="T5259" s="83">
        <v>1320</v>
      </c>
      <c r="U5259" s="83">
        <v>-513.59999999999991</v>
      </c>
      <c r="V5259" s="83">
        <v>0</v>
      </c>
      <c r="W5259" s="83">
        <v>0</v>
      </c>
      <c r="X5259" s="83">
        <v>10.167681440107673</v>
      </c>
      <c r="Y5259">
        <v>0</v>
      </c>
      <c r="Z5259" s="83">
        <v>-51.359999999999985</v>
      </c>
      <c r="AA5259" s="83">
        <v>-41.192318559892314</v>
      </c>
    </row>
    <row r="5260" spans="1:27" x14ac:dyDescent="0.25">
      <c r="A5260" s="82" t="s">
        <v>1529</v>
      </c>
      <c r="B5260" s="82" t="s">
        <v>1529</v>
      </c>
      <c r="C5260" t="s">
        <v>3594</v>
      </c>
      <c r="D5260" s="82" t="s">
        <v>3122</v>
      </c>
      <c r="E5260" t="s">
        <v>3314</v>
      </c>
      <c r="F5260" s="82" t="s">
        <v>3225</v>
      </c>
      <c r="G5260" t="s">
        <v>2310</v>
      </c>
      <c r="H5260" s="82" t="s">
        <v>3226</v>
      </c>
      <c r="I5260" t="s">
        <v>59</v>
      </c>
      <c r="J5260" s="82" t="s">
        <v>193</v>
      </c>
      <c r="K5260" t="s">
        <v>62</v>
      </c>
      <c r="L5260" t="s">
        <v>63</v>
      </c>
      <c r="M5260" s="82" t="s">
        <v>665</v>
      </c>
      <c r="N5260" t="s">
        <v>666</v>
      </c>
      <c r="O5260" s="82" t="s">
        <v>667</v>
      </c>
      <c r="P5260" s="82" t="s">
        <v>670</v>
      </c>
      <c r="Q5260" s="82" t="s">
        <v>671</v>
      </c>
      <c r="R5260" t="s">
        <v>131</v>
      </c>
      <c r="S5260" s="83">
        <v>230.4</v>
      </c>
      <c r="T5260" s="83">
        <v>0</v>
      </c>
      <c r="U5260" s="83">
        <v>230.4</v>
      </c>
      <c r="V5260" s="83">
        <v>0</v>
      </c>
      <c r="W5260" s="83">
        <v>0</v>
      </c>
      <c r="X5260" s="83">
        <v>0</v>
      </c>
      <c r="Y5260">
        <v>0</v>
      </c>
      <c r="Z5260" s="83">
        <v>23.040000000000003</v>
      </c>
      <c r="AA5260" s="83">
        <v>23.040000000000003</v>
      </c>
    </row>
    <row r="5261" spans="1:27" x14ac:dyDescent="0.25">
      <c r="A5261" s="82" t="s">
        <v>1529</v>
      </c>
      <c r="B5261" s="82" t="s">
        <v>1529</v>
      </c>
      <c r="C5261" t="s">
        <v>3594</v>
      </c>
      <c r="D5261" s="82" t="s">
        <v>3122</v>
      </c>
      <c r="E5261" t="s">
        <v>3314</v>
      </c>
      <c r="F5261" s="82" t="s">
        <v>3225</v>
      </c>
      <c r="G5261" t="s">
        <v>2310</v>
      </c>
      <c r="H5261" s="82" t="s">
        <v>3226</v>
      </c>
      <c r="I5261" t="s">
        <v>59</v>
      </c>
      <c r="J5261" s="82" t="s">
        <v>193</v>
      </c>
      <c r="K5261" t="s">
        <v>62</v>
      </c>
      <c r="L5261" t="s">
        <v>63</v>
      </c>
      <c r="M5261" s="82" t="s">
        <v>660</v>
      </c>
      <c r="N5261" t="s">
        <v>661</v>
      </c>
      <c r="O5261" s="82" t="s">
        <v>662</v>
      </c>
      <c r="P5261" s="82" t="s">
        <v>663</v>
      </c>
      <c r="Q5261" s="82" t="s">
        <v>664</v>
      </c>
      <c r="R5261" t="s">
        <v>131</v>
      </c>
      <c r="S5261" s="83">
        <v>3656.7200000000003</v>
      </c>
      <c r="T5261" s="83">
        <v>15492.6</v>
      </c>
      <c r="U5261" s="83">
        <v>-11835.879999999997</v>
      </c>
      <c r="V5261" s="83">
        <v>0</v>
      </c>
      <c r="W5261" s="83">
        <v>0</v>
      </c>
      <c r="X5261" s="83">
        <v>119.33622839319101</v>
      </c>
      <c r="Y5261">
        <v>0</v>
      </c>
      <c r="Z5261" s="83">
        <v>-1183.588</v>
      </c>
      <c r="AA5261" s="83">
        <v>-1064.2517716068089</v>
      </c>
    </row>
    <row r="5262" spans="1:27" x14ac:dyDescent="0.25">
      <c r="A5262" s="82" t="s">
        <v>1529</v>
      </c>
      <c r="B5262" s="82" t="s">
        <v>1529</v>
      </c>
      <c r="C5262" t="s">
        <v>3594</v>
      </c>
      <c r="D5262" s="82" t="s">
        <v>3122</v>
      </c>
      <c r="E5262" t="s">
        <v>3314</v>
      </c>
      <c r="F5262" s="82" t="s">
        <v>3225</v>
      </c>
      <c r="G5262" t="s">
        <v>2310</v>
      </c>
      <c r="H5262" s="82" t="s">
        <v>3226</v>
      </c>
      <c r="I5262" t="s">
        <v>59</v>
      </c>
      <c r="J5262" s="82" t="s">
        <v>193</v>
      </c>
      <c r="K5262" t="s">
        <v>62</v>
      </c>
      <c r="L5262" t="s">
        <v>63</v>
      </c>
      <c r="M5262" s="82" t="s">
        <v>660</v>
      </c>
      <c r="N5262" t="s">
        <v>661</v>
      </c>
      <c r="O5262" s="82" t="s">
        <v>662</v>
      </c>
      <c r="P5262" s="82" t="s">
        <v>1166</v>
      </c>
      <c r="Q5262" s="82" t="s">
        <v>1167</v>
      </c>
      <c r="R5262" t="s">
        <v>131</v>
      </c>
      <c r="S5262" s="83">
        <v>5262.5299999999988</v>
      </c>
      <c r="T5262" s="83">
        <v>32305.5</v>
      </c>
      <c r="U5262" s="83">
        <v>-27042.970000000005</v>
      </c>
      <c r="V5262" s="83">
        <v>0</v>
      </c>
      <c r="W5262" s="83">
        <v>0</v>
      </c>
      <c r="X5262" s="83">
        <v>248.84244906318062</v>
      </c>
      <c r="Y5262">
        <v>0</v>
      </c>
      <c r="Z5262" s="83">
        <v>-2704.2970000000005</v>
      </c>
      <c r="AA5262" s="83">
        <v>-2455.4545509368199</v>
      </c>
    </row>
    <row r="5263" spans="1:27" x14ac:dyDescent="0.25">
      <c r="A5263" s="82" t="s">
        <v>1529</v>
      </c>
      <c r="B5263" s="82" t="s">
        <v>1529</v>
      </c>
      <c r="C5263" t="s">
        <v>3594</v>
      </c>
      <c r="D5263" s="82" t="s">
        <v>3122</v>
      </c>
      <c r="E5263" t="s">
        <v>3314</v>
      </c>
      <c r="F5263" s="82" t="s">
        <v>3225</v>
      </c>
      <c r="G5263" t="s">
        <v>2310</v>
      </c>
      <c r="H5263" s="82" t="s">
        <v>3226</v>
      </c>
      <c r="I5263" t="s">
        <v>59</v>
      </c>
      <c r="J5263" s="82" t="s">
        <v>193</v>
      </c>
      <c r="K5263" t="s">
        <v>62</v>
      </c>
      <c r="L5263" t="s">
        <v>63</v>
      </c>
      <c r="M5263" s="82" t="s">
        <v>660</v>
      </c>
      <c r="N5263" t="s">
        <v>1023</v>
      </c>
      <c r="O5263" s="82" t="s">
        <v>1024</v>
      </c>
      <c r="P5263" s="82" t="s">
        <v>1027</v>
      </c>
      <c r="Q5263" s="82" t="s">
        <v>1028</v>
      </c>
      <c r="R5263" t="s">
        <v>131</v>
      </c>
      <c r="S5263" s="83">
        <v>168.48</v>
      </c>
      <c r="T5263" s="83">
        <v>336.96</v>
      </c>
      <c r="U5263" s="83">
        <v>-168.48</v>
      </c>
      <c r="V5263" s="83">
        <v>0</v>
      </c>
      <c r="W5263" s="83">
        <v>0</v>
      </c>
      <c r="X5263" s="83">
        <v>2.5955317712565766</v>
      </c>
      <c r="Y5263">
        <v>0</v>
      </c>
      <c r="Z5263" s="83">
        <v>-16.847999999999999</v>
      </c>
      <c r="AA5263" s="83">
        <v>-14.252468228743421</v>
      </c>
    </row>
    <row r="5264" spans="1:27" x14ac:dyDescent="0.25">
      <c r="A5264" s="82" t="s">
        <v>1529</v>
      </c>
      <c r="B5264" s="82" t="s">
        <v>1529</v>
      </c>
      <c r="C5264" t="s">
        <v>3594</v>
      </c>
      <c r="D5264" s="82" t="s">
        <v>3122</v>
      </c>
      <c r="E5264" t="s">
        <v>3314</v>
      </c>
      <c r="F5264" s="82" t="s">
        <v>3225</v>
      </c>
      <c r="G5264" t="s">
        <v>2310</v>
      </c>
      <c r="H5264" s="82" t="s">
        <v>3226</v>
      </c>
      <c r="I5264" t="s">
        <v>59</v>
      </c>
      <c r="J5264" s="82" t="s">
        <v>193</v>
      </c>
      <c r="K5264" t="s">
        <v>64</v>
      </c>
      <c r="L5264" t="s">
        <v>65</v>
      </c>
      <c r="M5264" s="82" t="s">
        <v>499</v>
      </c>
      <c r="N5264" t="s">
        <v>1200</v>
      </c>
      <c r="O5264" s="82" t="s">
        <v>1201</v>
      </c>
      <c r="P5264" s="82" t="s">
        <v>1204</v>
      </c>
      <c r="Q5264" s="82" t="s">
        <v>1205</v>
      </c>
      <c r="R5264" t="s">
        <v>131</v>
      </c>
      <c r="S5264" s="83">
        <v>4323.5</v>
      </c>
      <c r="T5264" s="83">
        <v>11748.45</v>
      </c>
      <c r="U5264" s="83">
        <v>-7424.9500000000025</v>
      </c>
      <c r="V5264" s="83">
        <v>0</v>
      </c>
      <c r="W5264" s="83">
        <v>0</v>
      </c>
      <c r="X5264" s="83">
        <v>90.495831071994687</v>
      </c>
      <c r="Y5264">
        <v>0</v>
      </c>
      <c r="Z5264" s="83">
        <v>-742.49500000000023</v>
      </c>
      <c r="AA5264" s="83">
        <v>-651.99916892800536</v>
      </c>
    </row>
    <row r="5265" spans="1:27" x14ac:dyDescent="0.25">
      <c r="A5265" s="82" t="s">
        <v>1529</v>
      </c>
      <c r="B5265" s="82" t="s">
        <v>1529</v>
      </c>
      <c r="C5265" t="s">
        <v>3594</v>
      </c>
      <c r="D5265" s="82" t="s">
        <v>3122</v>
      </c>
      <c r="E5265" t="s">
        <v>3314</v>
      </c>
      <c r="F5265" s="82" t="s">
        <v>3225</v>
      </c>
      <c r="G5265" t="s">
        <v>2310</v>
      </c>
      <c r="H5265" s="82" t="s">
        <v>3226</v>
      </c>
      <c r="I5265" t="s">
        <v>59</v>
      </c>
      <c r="J5265" s="82" t="s">
        <v>193</v>
      </c>
      <c r="K5265" t="s">
        <v>64</v>
      </c>
      <c r="L5265" t="s">
        <v>65</v>
      </c>
      <c r="M5265" s="82" t="s">
        <v>499</v>
      </c>
      <c r="N5265" t="s">
        <v>1047</v>
      </c>
      <c r="O5265" s="82" t="s">
        <v>1048</v>
      </c>
      <c r="P5265" s="82" t="s">
        <v>1049</v>
      </c>
      <c r="Q5265" s="82" t="s">
        <v>1050</v>
      </c>
      <c r="R5265" t="s">
        <v>131</v>
      </c>
      <c r="S5265" s="83">
        <v>549.41999999999996</v>
      </c>
      <c r="T5265" s="83">
        <v>3323.68</v>
      </c>
      <c r="U5265" s="83">
        <v>-2774.26</v>
      </c>
      <c r="V5265" s="83">
        <v>0</v>
      </c>
      <c r="W5265" s="83">
        <v>0</v>
      </c>
      <c r="X5265" s="83">
        <v>25.601605643073533</v>
      </c>
      <c r="Y5265">
        <v>0</v>
      </c>
      <c r="Z5265" s="83">
        <v>-277.42599999999993</v>
      </c>
      <c r="AA5265" s="83">
        <v>-251.82439435692638</v>
      </c>
    </row>
    <row r="5266" spans="1:27" x14ac:dyDescent="0.25">
      <c r="A5266" s="82" t="s">
        <v>1529</v>
      </c>
      <c r="B5266" s="82" t="s">
        <v>1529</v>
      </c>
      <c r="C5266" t="s">
        <v>3594</v>
      </c>
      <c r="D5266" s="82" t="s">
        <v>3122</v>
      </c>
      <c r="E5266" t="s">
        <v>3314</v>
      </c>
      <c r="F5266" s="82" t="s">
        <v>3225</v>
      </c>
      <c r="G5266" t="s">
        <v>2310</v>
      </c>
      <c r="H5266" s="82" t="s">
        <v>3226</v>
      </c>
      <c r="I5266" t="s">
        <v>44</v>
      </c>
      <c r="J5266" s="82" t="s">
        <v>45</v>
      </c>
      <c r="K5266" t="s">
        <v>46</v>
      </c>
      <c r="L5266" t="s">
        <v>47</v>
      </c>
      <c r="M5266" s="82" t="s">
        <v>506</v>
      </c>
      <c r="N5266" t="s">
        <v>507</v>
      </c>
      <c r="O5266" s="82" t="s">
        <v>508</v>
      </c>
      <c r="P5266" s="82" t="s">
        <v>754</v>
      </c>
      <c r="Q5266" s="82" t="s">
        <v>755</v>
      </c>
      <c r="R5266" t="s">
        <v>131</v>
      </c>
      <c r="S5266" s="83">
        <v>768</v>
      </c>
      <c r="T5266" s="83">
        <v>896</v>
      </c>
      <c r="U5266" s="83">
        <v>-128</v>
      </c>
      <c r="V5266" s="83">
        <v>0</v>
      </c>
      <c r="W5266" s="83">
        <v>0</v>
      </c>
      <c r="X5266" s="83">
        <v>6.9016989169215721</v>
      </c>
      <c r="Y5266">
        <v>0</v>
      </c>
      <c r="Z5266" s="83">
        <v>-12.799999999999997</v>
      </c>
      <c r="AA5266" s="83">
        <v>-5.8983010830784224</v>
      </c>
    </row>
    <row r="5267" spans="1:27" x14ac:dyDescent="0.25">
      <c r="A5267" s="82" t="s">
        <v>1529</v>
      </c>
      <c r="B5267" s="82" t="s">
        <v>1529</v>
      </c>
      <c r="C5267" t="s">
        <v>3594</v>
      </c>
      <c r="D5267" s="82" t="s">
        <v>3122</v>
      </c>
      <c r="E5267" t="s">
        <v>3314</v>
      </c>
      <c r="F5267" s="82" t="s">
        <v>3225</v>
      </c>
      <c r="G5267" t="s">
        <v>2310</v>
      </c>
      <c r="H5267" s="82" t="s">
        <v>3226</v>
      </c>
      <c r="I5267" t="s">
        <v>44</v>
      </c>
      <c r="J5267" s="82" t="s">
        <v>45</v>
      </c>
      <c r="K5267" t="s">
        <v>46</v>
      </c>
      <c r="L5267" t="s">
        <v>47</v>
      </c>
      <c r="M5267" s="82" t="s">
        <v>506</v>
      </c>
      <c r="N5267" t="s">
        <v>507</v>
      </c>
      <c r="O5267" s="82" t="s">
        <v>508</v>
      </c>
      <c r="P5267" s="82" t="s">
        <v>760</v>
      </c>
      <c r="Q5267" s="82" t="s">
        <v>761</v>
      </c>
      <c r="R5267" t="s">
        <v>131</v>
      </c>
      <c r="S5267" s="83">
        <v>51</v>
      </c>
      <c r="T5267" s="83">
        <v>0</v>
      </c>
      <c r="U5267" s="83">
        <v>51</v>
      </c>
      <c r="V5267" s="83">
        <v>0</v>
      </c>
      <c r="W5267" s="83">
        <v>0</v>
      </c>
      <c r="X5267" s="83">
        <v>0</v>
      </c>
      <c r="Y5267">
        <v>0</v>
      </c>
      <c r="Z5267" s="83">
        <v>5.1000000000000005</v>
      </c>
      <c r="AA5267" s="83">
        <v>5.1000000000000005</v>
      </c>
    </row>
    <row r="5268" spans="1:27" x14ac:dyDescent="0.25">
      <c r="A5268" s="82" t="s">
        <v>1529</v>
      </c>
      <c r="B5268" s="82" t="s">
        <v>1529</v>
      </c>
      <c r="C5268" t="s">
        <v>3594</v>
      </c>
      <c r="D5268" s="82" t="s">
        <v>3122</v>
      </c>
      <c r="E5268" t="s">
        <v>3314</v>
      </c>
      <c r="F5268" s="82" t="s">
        <v>3225</v>
      </c>
      <c r="G5268" t="s">
        <v>2310</v>
      </c>
      <c r="H5268" s="82" t="s">
        <v>3226</v>
      </c>
      <c r="I5268" t="s">
        <v>44</v>
      </c>
      <c r="J5268" s="82" t="s">
        <v>45</v>
      </c>
      <c r="K5268" t="s">
        <v>46</v>
      </c>
      <c r="L5268" t="s">
        <v>47</v>
      </c>
      <c r="M5268" s="82" t="s">
        <v>506</v>
      </c>
      <c r="N5268" t="s">
        <v>507</v>
      </c>
      <c r="O5268" s="82" t="s">
        <v>508</v>
      </c>
      <c r="P5268" s="82" t="s">
        <v>758</v>
      </c>
      <c r="Q5268" s="82" t="s">
        <v>759</v>
      </c>
      <c r="R5268" t="s">
        <v>131</v>
      </c>
      <c r="S5268" s="83">
        <v>104</v>
      </c>
      <c r="T5268" s="83">
        <v>52</v>
      </c>
      <c r="U5268" s="83">
        <v>52</v>
      </c>
      <c r="V5268" s="83">
        <v>0</v>
      </c>
      <c r="W5268" s="83">
        <v>0</v>
      </c>
      <c r="X5268" s="83">
        <v>0.40054502642848411</v>
      </c>
      <c r="Y5268">
        <v>0</v>
      </c>
      <c r="Z5268" s="83">
        <v>5.2</v>
      </c>
      <c r="AA5268" s="83">
        <v>5.6005450264284846</v>
      </c>
    </row>
    <row r="5269" spans="1:27" x14ac:dyDescent="0.25">
      <c r="A5269" s="82" t="s">
        <v>1529</v>
      </c>
      <c r="B5269" s="82" t="s">
        <v>1529</v>
      </c>
      <c r="C5269" t="s">
        <v>3594</v>
      </c>
      <c r="D5269" s="82" t="s">
        <v>3122</v>
      </c>
      <c r="E5269" t="s">
        <v>3314</v>
      </c>
      <c r="F5269" s="82" t="s">
        <v>3225</v>
      </c>
      <c r="G5269" t="s">
        <v>2310</v>
      </c>
      <c r="H5269" s="82" t="s">
        <v>3226</v>
      </c>
      <c r="I5269" t="s">
        <v>44</v>
      </c>
      <c r="J5269" s="82" t="s">
        <v>45</v>
      </c>
      <c r="K5269" t="s">
        <v>46</v>
      </c>
      <c r="L5269" t="s">
        <v>47</v>
      </c>
      <c r="M5269" s="82" t="s">
        <v>506</v>
      </c>
      <c r="N5269" t="s">
        <v>762</v>
      </c>
      <c r="O5269" s="82" t="s">
        <v>797</v>
      </c>
      <c r="P5269" s="82" t="s">
        <v>874</v>
      </c>
      <c r="Q5269" s="82" t="s">
        <v>875</v>
      </c>
      <c r="R5269" t="s">
        <v>131</v>
      </c>
      <c r="S5269" s="83">
        <v>0</v>
      </c>
      <c r="T5269" s="83">
        <v>5</v>
      </c>
      <c r="U5269" s="83">
        <v>-5</v>
      </c>
      <c r="V5269" s="83">
        <v>0</v>
      </c>
      <c r="W5269" s="83">
        <v>0</v>
      </c>
      <c r="X5269" s="83">
        <v>3.8513944848892701E-2</v>
      </c>
      <c r="Y5269">
        <v>0</v>
      </c>
      <c r="Z5269" s="83">
        <v>-0.5</v>
      </c>
      <c r="AA5269" s="83">
        <v>-0.4614860551511073</v>
      </c>
    </row>
    <row r="5270" spans="1:27" x14ac:dyDescent="0.25">
      <c r="A5270" s="82" t="s">
        <v>1529</v>
      </c>
      <c r="B5270" s="82" t="s">
        <v>1529</v>
      </c>
      <c r="C5270" t="s">
        <v>3594</v>
      </c>
      <c r="D5270" s="82" t="s">
        <v>3122</v>
      </c>
      <c r="E5270" t="s">
        <v>3314</v>
      </c>
      <c r="F5270" s="82" t="s">
        <v>3225</v>
      </c>
      <c r="G5270" t="s">
        <v>2310</v>
      </c>
      <c r="H5270" s="82" t="s">
        <v>3226</v>
      </c>
      <c r="I5270" t="s">
        <v>44</v>
      </c>
      <c r="J5270" s="82" t="s">
        <v>45</v>
      </c>
      <c r="K5270" t="s">
        <v>46</v>
      </c>
      <c r="L5270" t="s">
        <v>47</v>
      </c>
      <c r="M5270" s="82" t="s">
        <v>506</v>
      </c>
      <c r="N5270" t="s">
        <v>762</v>
      </c>
      <c r="O5270" s="82" t="s">
        <v>763</v>
      </c>
      <c r="P5270" s="82" t="s">
        <v>819</v>
      </c>
      <c r="Q5270" s="82" t="s">
        <v>820</v>
      </c>
      <c r="R5270" t="s">
        <v>131</v>
      </c>
      <c r="S5270" s="83">
        <v>0</v>
      </c>
      <c r="T5270" s="83">
        <v>77</v>
      </c>
      <c r="U5270" s="83">
        <v>-77</v>
      </c>
      <c r="V5270" s="83">
        <v>0</v>
      </c>
      <c r="W5270" s="83">
        <v>0</v>
      </c>
      <c r="X5270" s="83">
        <v>0.59311475067294761</v>
      </c>
      <c r="Y5270">
        <v>0</v>
      </c>
      <c r="Z5270" s="83">
        <v>-7.7</v>
      </c>
      <c r="AA5270" s="83">
        <v>-7.1068852493270525</v>
      </c>
    </row>
    <row r="5271" spans="1:27" x14ac:dyDescent="0.25">
      <c r="A5271" s="82" t="s">
        <v>1529</v>
      </c>
      <c r="B5271" s="82" t="s">
        <v>1529</v>
      </c>
      <c r="C5271" t="s">
        <v>3594</v>
      </c>
      <c r="D5271" s="82" t="s">
        <v>3122</v>
      </c>
      <c r="E5271" t="s">
        <v>3314</v>
      </c>
      <c r="F5271" s="82" t="s">
        <v>3225</v>
      </c>
      <c r="G5271" t="s">
        <v>2310</v>
      </c>
      <c r="H5271" s="82" t="s">
        <v>3226</v>
      </c>
      <c r="I5271" t="s">
        <v>44</v>
      </c>
      <c r="J5271" s="82" t="s">
        <v>45</v>
      </c>
      <c r="K5271" t="s">
        <v>46</v>
      </c>
      <c r="L5271" t="s">
        <v>47</v>
      </c>
      <c r="M5271" s="82" t="s">
        <v>320</v>
      </c>
      <c r="N5271" t="s">
        <v>800</v>
      </c>
      <c r="O5271" s="82" t="s">
        <v>801</v>
      </c>
      <c r="P5271" s="82" t="s">
        <v>1076</v>
      </c>
      <c r="Q5271" s="82" t="s">
        <v>1077</v>
      </c>
      <c r="R5271" t="s">
        <v>131</v>
      </c>
      <c r="S5271" s="83">
        <v>0</v>
      </c>
      <c r="T5271" s="83">
        <v>120</v>
      </c>
      <c r="U5271" s="83">
        <v>-120</v>
      </c>
      <c r="V5271" s="83">
        <v>0</v>
      </c>
      <c r="W5271" s="83">
        <v>0</v>
      </c>
      <c r="X5271" s="83">
        <v>0.9243346763734247</v>
      </c>
      <c r="Y5271">
        <v>0</v>
      </c>
      <c r="Z5271" s="83">
        <v>-12</v>
      </c>
      <c r="AA5271" s="83">
        <v>-11.075665323626575</v>
      </c>
    </row>
    <row r="5272" spans="1:27" x14ac:dyDescent="0.25">
      <c r="A5272" s="82" t="s">
        <v>1529</v>
      </c>
      <c r="B5272" s="82" t="s">
        <v>1529</v>
      </c>
      <c r="C5272" t="s">
        <v>3594</v>
      </c>
      <c r="D5272" s="82" t="s">
        <v>3122</v>
      </c>
      <c r="E5272" t="s">
        <v>3314</v>
      </c>
      <c r="F5272" s="82" t="s">
        <v>3225</v>
      </c>
      <c r="G5272" t="s">
        <v>2310</v>
      </c>
      <c r="H5272" s="82" t="s">
        <v>3226</v>
      </c>
      <c r="I5272" t="s">
        <v>44</v>
      </c>
      <c r="J5272" s="82" t="s">
        <v>45</v>
      </c>
      <c r="K5272" t="s">
        <v>100</v>
      </c>
      <c r="L5272" t="s">
        <v>101</v>
      </c>
      <c r="M5272" s="82" t="s">
        <v>401</v>
      </c>
      <c r="N5272" t="s">
        <v>866</v>
      </c>
      <c r="O5272" s="82" t="s">
        <v>1241</v>
      </c>
      <c r="P5272" s="82" t="s">
        <v>2197</v>
      </c>
      <c r="Q5272" s="82" t="s">
        <v>2198</v>
      </c>
      <c r="R5272" t="s">
        <v>131</v>
      </c>
      <c r="S5272" s="83">
        <v>383.04</v>
      </c>
      <c r="T5272" s="83">
        <v>2042.88</v>
      </c>
      <c r="U5272" s="83">
        <v>-1659.8400000000001</v>
      </c>
      <c r="V5272" s="83">
        <v>0</v>
      </c>
      <c r="W5272" s="83">
        <v>0</v>
      </c>
      <c r="X5272" s="83">
        <v>15.735873530581184</v>
      </c>
      <c r="Y5272">
        <v>0</v>
      </c>
      <c r="Z5272" s="83">
        <v>-165.98400000000001</v>
      </c>
      <c r="AA5272" s="83">
        <v>-150.24812646941882</v>
      </c>
    </row>
    <row r="5273" spans="1:27" x14ac:dyDescent="0.25">
      <c r="A5273" s="82" t="s">
        <v>1529</v>
      </c>
      <c r="B5273" s="82" t="s">
        <v>1529</v>
      </c>
      <c r="C5273" t="s">
        <v>3594</v>
      </c>
      <c r="D5273" s="82" t="s">
        <v>3122</v>
      </c>
      <c r="E5273" t="s">
        <v>3314</v>
      </c>
      <c r="F5273" s="82" t="s">
        <v>3225</v>
      </c>
      <c r="G5273" t="s">
        <v>2310</v>
      </c>
      <c r="H5273" s="82" t="s">
        <v>3226</v>
      </c>
      <c r="I5273" t="s">
        <v>44</v>
      </c>
      <c r="J5273" s="82" t="s">
        <v>45</v>
      </c>
      <c r="K5273" t="s">
        <v>66</v>
      </c>
      <c r="L5273" t="s">
        <v>67</v>
      </c>
      <c r="M5273" s="82" t="s">
        <v>782</v>
      </c>
      <c r="N5273" t="s">
        <v>958</v>
      </c>
      <c r="O5273" s="82" t="s">
        <v>959</v>
      </c>
      <c r="P5273" s="82" t="s">
        <v>960</v>
      </c>
      <c r="Q5273" s="82" t="s">
        <v>961</v>
      </c>
      <c r="R5273" t="s">
        <v>131</v>
      </c>
      <c r="S5273" s="83">
        <v>44.16</v>
      </c>
      <c r="T5273" s="83">
        <v>0</v>
      </c>
      <c r="U5273" s="83">
        <v>44.16</v>
      </c>
      <c r="V5273" s="83">
        <v>0</v>
      </c>
      <c r="W5273" s="83">
        <v>0</v>
      </c>
      <c r="X5273" s="83">
        <v>0</v>
      </c>
      <c r="Y5273">
        <v>0</v>
      </c>
      <c r="Z5273" s="83">
        <v>4.4159999999999995</v>
      </c>
      <c r="AA5273" s="83">
        <v>4.4159999999999995</v>
      </c>
    </row>
    <row r="5274" spans="1:27" x14ac:dyDescent="0.25">
      <c r="A5274" s="82" t="s">
        <v>1529</v>
      </c>
      <c r="B5274" s="82" t="s">
        <v>1529</v>
      </c>
      <c r="C5274" t="s">
        <v>3594</v>
      </c>
      <c r="D5274" s="82" t="s">
        <v>3122</v>
      </c>
      <c r="E5274" t="s">
        <v>3314</v>
      </c>
      <c r="F5274" s="82" t="s">
        <v>3225</v>
      </c>
      <c r="G5274" t="s">
        <v>2310</v>
      </c>
      <c r="H5274" s="82" t="s">
        <v>3226</v>
      </c>
      <c r="I5274" t="s">
        <v>44</v>
      </c>
      <c r="J5274" s="82" t="s">
        <v>45</v>
      </c>
      <c r="K5274" t="s">
        <v>66</v>
      </c>
      <c r="L5274" t="s">
        <v>67</v>
      </c>
      <c r="M5274" s="82" t="s">
        <v>782</v>
      </c>
      <c r="N5274" t="s">
        <v>958</v>
      </c>
      <c r="O5274" s="82" t="s">
        <v>959</v>
      </c>
      <c r="P5274" s="82" t="s">
        <v>2534</v>
      </c>
      <c r="Q5274" s="82" t="s">
        <v>2535</v>
      </c>
      <c r="R5274" t="s">
        <v>131</v>
      </c>
      <c r="S5274" s="83">
        <v>141.12</v>
      </c>
      <c r="T5274" s="83">
        <v>0</v>
      </c>
      <c r="U5274" s="83">
        <v>141.12</v>
      </c>
      <c r="V5274" s="83">
        <v>0</v>
      </c>
      <c r="W5274" s="83">
        <v>0</v>
      </c>
      <c r="X5274" s="83">
        <v>0</v>
      </c>
      <c r="Y5274">
        <v>0</v>
      </c>
      <c r="Z5274" s="83">
        <v>14.112000000000002</v>
      </c>
      <c r="AA5274" s="83">
        <v>14.112000000000002</v>
      </c>
    </row>
    <row r="5275" spans="1:27" x14ac:dyDescent="0.25">
      <c r="A5275" s="82" t="s">
        <v>1529</v>
      </c>
      <c r="B5275" s="82" t="s">
        <v>1529</v>
      </c>
      <c r="C5275" t="s">
        <v>3595</v>
      </c>
      <c r="D5275" s="82" t="s">
        <v>3596</v>
      </c>
      <c r="E5275" t="s">
        <v>3597</v>
      </c>
      <c r="F5275" s="82" t="s">
        <v>2926</v>
      </c>
      <c r="G5275" t="s">
        <v>2310</v>
      </c>
      <c r="H5275" s="82" t="s">
        <v>3266</v>
      </c>
      <c r="I5275" t="s">
        <v>59</v>
      </c>
      <c r="J5275" s="82" t="s">
        <v>193</v>
      </c>
      <c r="K5275" t="s">
        <v>60</v>
      </c>
      <c r="L5275" t="s">
        <v>61</v>
      </c>
      <c r="M5275" s="82" t="s">
        <v>194</v>
      </c>
      <c r="N5275" t="s">
        <v>656</v>
      </c>
      <c r="O5275" s="82" t="s">
        <v>657</v>
      </c>
      <c r="P5275" s="82" t="s">
        <v>1019</v>
      </c>
      <c r="Q5275" s="82" t="s">
        <v>1020</v>
      </c>
      <c r="R5275" t="s">
        <v>131</v>
      </c>
      <c r="S5275" s="83">
        <v>0</v>
      </c>
      <c r="T5275" s="83">
        <v>11.84</v>
      </c>
      <c r="U5275" s="83">
        <v>-11.84</v>
      </c>
      <c r="V5275" s="83">
        <v>0</v>
      </c>
      <c r="W5275" s="83">
        <v>0</v>
      </c>
      <c r="X5275" s="83">
        <v>9.1201021402177909E-2</v>
      </c>
      <c r="Y5275">
        <v>0</v>
      </c>
      <c r="Z5275" s="83">
        <v>-1.1839999999999999</v>
      </c>
      <c r="AA5275" s="83">
        <v>-1.092798978597822</v>
      </c>
    </row>
    <row r="5276" spans="1:27" x14ac:dyDescent="0.25">
      <c r="A5276" s="82" t="s">
        <v>1529</v>
      </c>
      <c r="B5276" s="82" t="s">
        <v>1529</v>
      </c>
      <c r="C5276" t="s">
        <v>3595</v>
      </c>
      <c r="D5276" s="82" t="s">
        <v>3596</v>
      </c>
      <c r="E5276" t="s">
        <v>3597</v>
      </c>
      <c r="F5276" s="82" t="s">
        <v>2926</v>
      </c>
      <c r="G5276" t="s">
        <v>2310</v>
      </c>
      <c r="H5276" s="82" t="s">
        <v>3266</v>
      </c>
      <c r="I5276" t="s">
        <v>59</v>
      </c>
      <c r="J5276" s="82" t="s">
        <v>193</v>
      </c>
      <c r="K5276" t="s">
        <v>60</v>
      </c>
      <c r="L5276" t="s">
        <v>61</v>
      </c>
      <c r="M5276" s="82" t="s">
        <v>194</v>
      </c>
      <c r="N5276" t="s">
        <v>750</v>
      </c>
      <c r="O5276" s="82" t="s">
        <v>751</v>
      </c>
      <c r="P5276" s="82" t="s">
        <v>1152</v>
      </c>
      <c r="Q5276" s="82" t="s">
        <v>1153</v>
      </c>
      <c r="R5276" t="s">
        <v>131</v>
      </c>
      <c r="S5276" s="83">
        <v>14.32</v>
      </c>
      <c r="T5276" s="83">
        <v>0</v>
      </c>
      <c r="U5276" s="83">
        <v>14.32</v>
      </c>
      <c r="V5276" s="83">
        <v>0</v>
      </c>
      <c r="W5276" s="83">
        <v>0</v>
      </c>
      <c r="X5276" s="83">
        <v>0</v>
      </c>
      <c r="Y5276">
        <v>0</v>
      </c>
      <c r="Z5276" s="83">
        <v>1.4320000000000002</v>
      </c>
      <c r="AA5276" s="83">
        <v>1.4320000000000002</v>
      </c>
    </row>
    <row r="5277" spans="1:27" x14ac:dyDescent="0.25">
      <c r="A5277" s="82" t="s">
        <v>1529</v>
      </c>
      <c r="B5277" s="82" t="s">
        <v>1529</v>
      </c>
      <c r="C5277" t="s">
        <v>3595</v>
      </c>
      <c r="D5277" s="82" t="s">
        <v>3596</v>
      </c>
      <c r="E5277" t="s">
        <v>3597</v>
      </c>
      <c r="F5277" s="82" t="s">
        <v>2926</v>
      </c>
      <c r="G5277" t="s">
        <v>2310</v>
      </c>
      <c r="H5277" s="82" t="s">
        <v>3266</v>
      </c>
      <c r="I5277" t="s">
        <v>59</v>
      </c>
      <c r="J5277" s="82" t="s">
        <v>193</v>
      </c>
      <c r="K5277" t="s">
        <v>60</v>
      </c>
      <c r="L5277" t="s">
        <v>61</v>
      </c>
      <c r="M5277" s="82" t="s">
        <v>194</v>
      </c>
      <c r="N5277" t="s">
        <v>347</v>
      </c>
      <c r="O5277" s="82" t="s">
        <v>348</v>
      </c>
      <c r="P5277" s="82" t="s">
        <v>349</v>
      </c>
      <c r="Q5277" s="82" t="s">
        <v>350</v>
      </c>
      <c r="R5277" t="s">
        <v>131</v>
      </c>
      <c r="S5277" s="83">
        <v>8.08</v>
      </c>
      <c r="T5277" s="83">
        <v>0</v>
      </c>
      <c r="U5277" s="83">
        <v>8.08</v>
      </c>
      <c r="V5277" s="83">
        <v>0</v>
      </c>
      <c r="W5277" s="83">
        <v>0</v>
      </c>
      <c r="X5277" s="83">
        <v>0</v>
      </c>
      <c r="Y5277">
        <v>0</v>
      </c>
      <c r="Z5277" s="83">
        <v>0.80800000000000005</v>
      </c>
      <c r="AA5277" s="83">
        <v>0.80800000000000005</v>
      </c>
    </row>
    <row r="5278" spans="1:27" x14ac:dyDescent="0.25">
      <c r="A5278" s="82" t="s">
        <v>1529</v>
      </c>
      <c r="B5278" s="82" t="s">
        <v>1529</v>
      </c>
      <c r="C5278" t="s">
        <v>3595</v>
      </c>
      <c r="D5278" s="82" t="s">
        <v>3596</v>
      </c>
      <c r="E5278" t="s">
        <v>3597</v>
      </c>
      <c r="F5278" s="82" t="s">
        <v>2926</v>
      </c>
      <c r="G5278" t="s">
        <v>2310</v>
      </c>
      <c r="H5278" s="82" t="s">
        <v>3266</v>
      </c>
      <c r="I5278" t="s">
        <v>59</v>
      </c>
      <c r="J5278" s="82" t="s">
        <v>193</v>
      </c>
      <c r="K5278" t="s">
        <v>60</v>
      </c>
      <c r="L5278" t="s">
        <v>61</v>
      </c>
      <c r="M5278" s="82" t="s">
        <v>194</v>
      </c>
      <c r="N5278" t="s">
        <v>311</v>
      </c>
      <c r="O5278" s="82" t="s">
        <v>894</v>
      </c>
      <c r="P5278" s="82" t="s">
        <v>1021</v>
      </c>
      <c r="Q5278" s="82" t="s">
        <v>1022</v>
      </c>
      <c r="R5278" t="s">
        <v>131</v>
      </c>
      <c r="S5278" s="83">
        <v>17.2</v>
      </c>
      <c r="T5278" s="83">
        <v>0</v>
      </c>
      <c r="U5278" s="83">
        <v>17.2</v>
      </c>
      <c r="V5278" s="83">
        <v>0</v>
      </c>
      <c r="W5278" s="83">
        <v>0</v>
      </c>
      <c r="X5278" s="83">
        <v>0</v>
      </c>
      <c r="Y5278">
        <v>0</v>
      </c>
      <c r="Z5278" s="83">
        <v>1.72</v>
      </c>
      <c r="AA5278" s="83">
        <v>1.72</v>
      </c>
    </row>
    <row r="5279" spans="1:27" x14ac:dyDescent="0.25">
      <c r="A5279" s="82" t="s">
        <v>1529</v>
      </c>
      <c r="B5279" s="82" t="s">
        <v>1529</v>
      </c>
      <c r="C5279" t="s">
        <v>3595</v>
      </c>
      <c r="D5279" s="82" t="s">
        <v>3596</v>
      </c>
      <c r="E5279" t="s">
        <v>3597</v>
      </c>
      <c r="F5279" s="82" t="s">
        <v>2926</v>
      </c>
      <c r="G5279" t="s">
        <v>2310</v>
      </c>
      <c r="H5279" s="82" t="s">
        <v>3266</v>
      </c>
      <c r="I5279" t="s">
        <v>59</v>
      </c>
      <c r="J5279" s="82" t="s">
        <v>193</v>
      </c>
      <c r="K5279" t="s">
        <v>60</v>
      </c>
      <c r="L5279" t="s">
        <v>61</v>
      </c>
      <c r="M5279" s="82" t="s">
        <v>194</v>
      </c>
      <c r="N5279" t="s">
        <v>311</v>
      </c>
      <c r="O5279" s="82" t="s">
        <v>894</v>
      </c>
      <c r="P5279" s="82" t="s">
        <v>895</v>
      </c>
      <c r="Q5279" s="82" t="s">
        <v>896</v>
      </c>
      <c r="R5279" t="s">
        <v>131</v>
      </c>
      <c r="S5279" s="83">
        <v>33.6</v>
      </c>
      <c r="T5279" s="83">
        <v>0</v>
      </c>
      <c r="U5279" s="83">
        <v>33.6</v>
      </c>
      <c r="V5279" s="83">
        <v>0</v>
      </c>
      <c r="W5279" s="83">
        <v>0</v>
      </c>
      <c r="X5279" s="83">
        <v>0</v>
      </c>
      <c r="Y5279">
        <v>0</v>
      </c>
      <c r="Z5279" s="83">
        <v>3.3600000000000003</v>
      </c>
      <c r="AA5279" s="83">
        <v>3.3600000000000003</v>
      </c>
    </row>
    <row r="5280" spans="1:27" x14ac:dyDescent="0.25">
      <c r="A5280" s="82" t="s">
        <v>1529</v>
      </c>
      <c r="B5280" s="82" t="s">
        <v>1529</v>
      </c>
      <c r="C5280" t="s">
        <v>3595</v>
      </c>
      <c r="D5280" s="82" t="s">
        <v>3596</v>
      </c>
      <c r="E5280" t="s">
        <v>3597</v>
      </c>
      <c r="F5280" s="82" t="s">
        <v>2926</v>
      </c>
      <c r="G5280" t="s">
        <v>2310</v>
      </c>
      <c r="H5280" s="82" t="s">
        <v>3266</v>
      </c>
      <c r="I5280" t="s">
        <v>59</v>
      </c>
      <c r="J5280" s="82" t="s">
        <v>193</v>
      </c>
      <c r="K5280" t="s">
        <v>62</v>
      </c>
      <c r="L5280" t="s">
        <v>63</v>
      </c>
      <c r="M5280" s="82" t="s">
        <v>1168</v>
      </c>
      <c r="N5280" t="s">
        <v>1169</v>
      </c>
      <c r="O5280" s="82" t="s">
        <v>1170</v>
      </c>
      <c r="P5280" s="82" t="s">
        <v>1171</v>
      </c>
      <c r="Q5280" s="82" t="s">
        <v>1172</v>
      </c>
      <c r="R5280" t="s">
        <v>131</v>
      </c>
      <c r="S5280" s="83">
        <v>10.65</v>
      </c>
      <c r="T5280" s="83">
        <v>0</v>
      </c>
      <c r="U5280" s="83">
        <v>10.65</v>
      </c>
      <c r="V5280" s="83">
        <v>0</v>
      </c>
      <c r="W5280" s="83">
        <v>0</v>
      </c>
      <c r="X5280" s="83">
        <v>0</v>
      </c>
      <c r="Y5280">
        <v>0</v>
      </c>
      <c r="Z5280" s="83">
        <v>1.0650000000000002</v>
      </c>
      <c r="AA5280" s="83">
        <v>1.0650000000000002</v>
      </c>
    </row>
    <row r="5281" spans="1:27" x14ac:dyDescent="0.25">
      <c r="A5281" s="82" t="s">
        <v>1529</v>
      </c>
      <c r="B5281" s="82" t="s">
        <v>1529</v>
      </c>
      <c r="C5281" t="s">
        <v>3595</v>
      </c>
      <c r="D5281" s="82" t="s">
        <v>3596</v>
      </c>
      <c r="E5281" t="s">
        <v>3597</v>
      </c>
      <c r="F5281" s="82" t="s">
        <v>2926</v>
      </c>
      <c r="G5281" t="s">
        <v>2310</v>
      </c>
      <c r="H5281" s="82" t="s">
        <v>3266</v>
      </c>
      <c r="I5281" t="s">
        <v>59</v>
      </c>
      <c r="J5281" s="82" t="s">
        <v>193</v>
      </c>
      <c r="K5281" t="s">
        <v>62</v>
      </c>
      <c r="L5281" t="s">
        <v>63</v>
      </c>
      <c r="M5281" s="82" t="s">
        <v>660</v>
      </c>
      <c r="N5281" t="s">
        <v>1023</v>
      </c>
      <c r="O5281" s="82" t="s">
        <v>1024</v>
      </c>
      <c r="P5281" s="82" t="s">
        <v>1025</v>
      </c>
      <c r="Q5281" s="82" t="s">
        <v>1026</v>
      </c>
      <c r="R5281" t="s">
        <v>131</v>
      </c>
      <c r="S5281" s="83">
        <v>246.24</v>
      </c>
      <c r="T5281" s="83">
        <v>0</v>
      </c>
      <c r="U5281" s="83">
        <v>246.24</v>
      </c>
      <c r="V5281" s="83">
        <v>0</v>
      </c>
      <c r="W5281" s="83">
        <v>0</v>
      </c>
      <c r="X5281" s="83">
        <v>0</v>
      </c>
      <c r="Y5281">
        <v>0</v>
      </c>
      <c r="Z5281" s="83">
        <v>24.624000000000002</v>
      </c>
      <c r="AA5281" s="83">
        <v>24.624000000000002</v>
      </c>
    </row>
    <row r="5282" spans="1:27" x14ac:dyDescent="0.25">
      <c r="A5282" s="82" t="s">
        <v>1529</v>
      </c>
      <c r="B5282" s="82" t="s">
        <v>1529</v>
      </c>
      <c r="C5282" t="s">
        <v>3595</v>
      </c>
      <c r="D5282" s="82" t="s">
        <v>3596</v>
      </c>
      <c r="E5282" t="s">
        <v>3597</v>
      </c>
      <c r="F5282" s="82" t="s">
        <v>2926</v>
      </c>
      <c r="G5282" t="s">
        <v>2310</v>
      </c>
      <c r="H5282" s="82" t="s">
        <v>3266</v>
      </c>
      <c r="I5282" t="s">
        <v>59</v>
      </c>
      <c r="J5282" s="82" t="s">
        <v>193</v>
      </c>
      <c r="K5282" t="s">
        <v>62</v>
      </c>
      <c r="L5282" t="s">
        <v>63</v>
      </c>
      <c r="M5282" s="82" t="s">
        <v>660</v>
      </c>
      <c r="N5282" t="s">
        <v>1023</v>
      </c>
      <c r="O5282" s="82" t="s">
        <v>1024</v>
      </c>
      <c r="P5282" s="82" t="s">
        <v>1164</v>
      </c>
      <c r="Q5282" s="82" t="s">
        <v>1165</v>
      </c>
      <c r="R5282" t="s">
        <v>131</v>
      </c>
      <c r="S5282" s="83">
        <v>328.32</v>
      </c>
      <c r="T5282" s="83">
        <v>0</v>
      </c>
      <c r="U5282" s="83">
        <v>328.32</v>
      </c>
      <c r="V5282" s="83">
        <v>0</v>
      </c>
      <c r="W5282" s="83">
        <v>0</v>
      </c>
      <c r="X5282" s="83">
        <v>0</v>
      </c>
      <c r="Y5282">
        <v>0</v>
      </c>
      <c r="Z5282" s="83">
        <v>32.832000000000001</v>
      </c>
      <c r="AA5282" s="83">
        <v>32.832000000000001</v>
      </c>
    </row>
    <row r="5283" spans="1:27" x14ac:dyDescent="0.25">
      <c r="A5283" s="82" t="s">
        <v>1529</v>
      </c>
      <c r="B5283" s="82" t="s">
        <v>1529</v>
      </c>
      <c r="C5283" t="s">
        <v>3595</v>
      </c>
      <c r="D5283" s="82" t="s">
        <v>3596</v>
      </c>
      <c r="E5283" t="s">
        <v>3597</v>
      </c>
      <c r="F5283" s="82" t="s">
        <v>2926</v>
      </c>
      <c r="G5283" t="s">
        <v>2310</v>
      </c>
      <c r="H5283" s="82" t="s">
        <v>3266</v>
      </c>
      <c r="I5283" t="s">
        <v>59</v>
      </c>
      <c r="J5283" s="82" t="s">
        <v>193</v>
      </c>
      <c r="K5283" t="s">
        <v>62</v>
      </c>
      <c r="L5283" t="s">
        <v>63</v>
      </c>
      <c r="M5283" s="82" t="s">
        <v>660</v>
      </c>
      <c r="N5283" t="s">
        <v>1023</v>
      </c>
      <c r="O5283" s="82" t="s">
        <v>1024</v>
      </c>
      <c r="P5283" s="82" t="s">
        <v>1027</v>
      </c>
      <c r="Q5283" s="82" t="s">
        <v>1028</v>
      </c>
      <c r="R5283" t="s">
        <v>131</v>
      </c>
      <c r="S5283" s="83">
        <v>84.24</v>
      </c>
      <c r="T5283" s="83">
        <v>0</v>
      </c>
      <c r="U5283" s="83">
        <v>84.24</v>
      </c>
      <c r="V5283" s="83">
        <v>0</v>
      </c>
      <c r="W5283" s="83">
        <v>0</v>
      </c>
      <c r="X5283" s="83">
        <v>0</v>
      </c>
      <c r="Y5283">
        <v>0</v>
      </c>
      <c r="Z5283" s="83">
        <v>8.4239999999999995</v>
      </c>
      <c r="AA5283" s="83">
        <v>8.4239999999999995</v>
      </c>
    </row>
    <row r="5284" spans="1:27" x14ac:dyDescent="0.25">
      <c r="A5284" s="82" t="s">
        <v>1529</v>
      </c>
      <c r="B5284" s="82" t="s">
        <v>1529</v>
      </c>
      <c r="C5284" t="s">
        <v>3595</v>
      </c>
      <c r="D5284" s="82" t="s">
        <v>3596</v>
      </c>
      <c r="E5284" t="s">
        <v>3597</v>
      </c>
      <c r="F5284" s="82" t="s">
        <v>2926</v>
      </c>
      <c r="G5284" t="s">
        <v>2310</v>
      </c>
      <c r="H5284" s="82" t="s">
        <v>3266</v>
      </c>
      <c r="I5284" t="s">
        <v>59</v>
      </c>
      <c r="J5284" s="82" t="s">
        <v>193</v>
      </c>
      <c r="K5284" t="s">
        <v>62</v>
      </c>
      <c r="L5284" t="s">
        <v>63</v>
      </c>
      <c r="M5284" s="82" t="s">
        <v>660</v>
      </c>
      <c r="N5284" t="s">
        <v>1023</v>
      </c>
      <c r="O5284" s="82" t="s">
        <v>1024</v>
      </c>
      <c r="P5284" s="82" t="s">
        <v>1033</v>
      </c>
      <c r="Q5284" s="82" t="s">
        <v>1034</v>
      </c>
      <c r="R5284" t="s">
        <v>131</v>
      </c>
      <c r="S5284" s="83">
        <v>50.05</v>
      </c>
      <c r="T5284" s="83">
        <v>0</v>
      </c>
      <c r="U5284" s="83">
        <v>50.05</v>
      </c>
      <c r="V5284" s="83">
        <v>0</v>
      </c>
      <c r="W5284" s="83">
        <v>0</v>
      </c>
      <c r="X5284" s="83">
        <v>0</v>
      </c>
      <c r="Y5284">
        <v>0</v>
      </c>
      <c r="Z5284" s="83">
        <v>5.0049999999999999</v>
      </c>
      <c r="AA5284" s="83">
        <v>5.0049999999999999</v>
      </c>
    </row>
    <row r="5285" spans="1:27" x14ac:dyDescent="0.25">
      <c r="A5285" s="82" t="s">
        <v>1529</v>
      </c>
      <c r="B5285" s="82" t="s">
        <v>1529</v>
      </c>
      <c r="C5285" t="s">
        <v>3595</v>
      </c>
      <c r="D5285" s="82" t="s">
        <v>3596</v>
      </c>
      <c r="E5285" t="s">
        <v>3597</v>
      </c>
      <c r="F5285" s="82" t="s">
        <v>2926</v>
      </c>
      <c r="G5285" t="s">
        <v>2310</v>
      </c>
      <c r="H5285" s="82" t="s">
        <v>3266</v>
      </c>
      <c r="I5285" t="s">
        <v>59</v>
      </c>
      <c r="J5285" s="82" t="s">
        <v>193</v>
      </c>
      <c r="K5285" t="s">
        <v>62</v>
      </c>
      <c r="L5285" t="s">
        <v>63</v>
      </c>
      <c r="M5285" s="82" t="s">
        <v>660</v>
      </c>
      <c r="N5285" t="s">
        <v>1023</v>
      </c>
      <c r="O5285" s="82" t="s">
        <v>1024</v>
      </c>
      <c r="P5285" s="82" t="s">
        <v>1031</v>
      </c>
      <c r="Q5285" s="82" t="s">
        <v>1032</v>
      </c>
      <c r="R5285" t="s">
        <v>131</v>
      </c>
      <c r="S5285" s="83">
        <v>50.05</v>
      </c>
      <c r="T5285" s="83">
        <v>0</v>
      </c>
      <c r="U5285" s="83">
        <v>50.05</v>
      </c>
      <c r="V5285" s="83">
        <v>0</v>
      </c>
      <c r="W5285" s="83">
        <v>0</v>
      </c>
      <c r="X5285" s="83">
        <v>0</v>
      </c>
      <c r="Y5285">
        <v>0</v>
      </c>
      <c r="Z5285" s="83">
        <v>5.0049999999999999</v>
      </c>
      <c r="AA5285" s="83">
        <v>5.0049999999999999</v>
      </c>
    </row>
    <row r="5286" spans="1:27" x14ac:dyDescent="0.25">
      <c r="A5286" s="82" t="s">
        <v>1529</v>
      </c>
      <c r="B5286" s="82" t="s">
        <v>1529</v>
      </c>
      <c r="C5286" t="s">
        <v>3595</v>
      </c>
      <c r="D5286" s="82" t="s">
        <v>3596</v>
      </c>
      <c r="E5286" t="s">
        <v>3597</v>
      </c>
      <c r="F5286" s="82" t="s">
        <v>2926</v>
      </c>
      <c r="G5286" t="s">
        <v>2310</v>
      </c>
      <c r="H5286" s="82" t="s">
        <v>3266</v>
      </c>
      <c r="I5286" t="s">
        <v>59</v>
      </c>
      <c r="J5286" s="82" t="s">
        <v>193</v>
      </c>
      <c r="K5286" t="s">
        <v>62</v>
      </c>
      <c r="L5286" t="s">
        <v>63</v>
      </c>
      <c r="M5286" s="82" t="s">
        <v>660</v>
      </c>
      <c r="N5286" t="s">
        <v>1023</v>
      </c>
      <c r="O5286" s="82" t="s">
        <v>1024</v>
      </c>
      <c r="P5286" s="82" t="s">
        <v>2340</v>
      </c>
      <c r="Q5286" s="82" t="s">
        <v>2341</v>
      </c>
      <c r="R5286" t="s">
        <v>131</v>
      </c>
      <c r="S5286" s="83">
        <v>55.25</v>
      </c>
      <c r="T5286" s="83">
        <v>0</v>
      </c>
      <c r="U5286" s="83">
        <v>55.25</v>
      </c>
      <c r="V5286" s="83">
        <v>0</v>
      </c>
      <c r="W5286" s="83">
        <v>0</v>
      </c>
      <c r="X5286" s="83">
        <v>0</v>
      </c>
      <c r="Y5286">
        <v>0</v>
      </c>
      <c r="Z5286" s="83">
        <v>5.5250000000000004</v>
      </c>
      <c r="AA5286" s="83">
        <v>5.5250000000000004</v>
      </c>
    </row>
    <row r="5287" spans="1:27" x14ac:dyDescent="0.25">
      <c r="A5287" s="82" t="s">
        <v>1529</v>
      </c>
      <c r="B5287" s="82" t="s">
        <v>1529</v>
      </c>
      <c r="C5287" t="s">
        <v>3595</v>
      </c>
      <c r="D5287" s="82" t="s">
        <v>3596</v>
      </c>
      <c r="E5287" t="s">
        <v>3597</v>
      </c>
      <c r="F5287" s="82" t="s">
        <v>2926</v>
      </c>
      <c r="G5287" t="s">
        <v>2310</v>
      </c>
      <c r="H5287" s="82" t="s">
        <v>3266</v>
      </c>
      <c r="I5287" t="s">
        <v>59</v>
      </c>
      <c r="J5287" s="82" t="s">
        <v>193</v>
      </c>
      <c r="K5287" t="s">
        <v>62</v>
      </c>
      <c r="L5287" t="s">
        <v>63</v>
      </c>
      <c r="M5287" s="82" t="s">
        <v>660</v>
      </c>
      <c r="N5287" t="s">
        <v>1927</v>
      </c>
      <c r="O5287" s="82" t="s">
        <v>1497</v>
      </c>
      <c r="P5287" s="82" t="s">
        <v>2342</v>
      </c>
      <c r="Q5287" s="82" t="s">
        <v>2343</v>
      </c>
      <c r="R5287" t="s">
        <v>131</v>
      </c>
      <c r="S5287" s="83">
        <v>469.32</v>
      </c>
      <c r="T5287" s="83">
        <v>0</v>
      </c>
      <c r="U5287" s="83">
        <v>469.32</v>
      </c>
      <c r="V5287" s="83">
        <v>0</v>
      </c>
      <c r="W5287" s="83">
        <v>0</v>
      </c>
      <c r="X5287" s="83">
        <v>0</v>
      </c>
      <c r="Y5287">
        <v>0</v>
      </c>
      <c r="Z5287" s="83">
        <v>46.932000000000002</v>
      </c>
      <c r="AA5287" s="83">
        <v>46.932000000000002</v>
      </c>
    </row>
    <row r="5288" spans="1:27" x14ac:dyDescent="0.25">
      <c r="A5288" s="82" t="s">
        <v>1529</v>
      </c>
      <c r="B5288" s="82" t="s">
        <v>1529</v>
      </c>
      <c r="C5288" t="s">
        <v>3595</v>
      </c>
      <c r="D5288" s="82" t="s">
        <v>3596</v>
      </c>
      <c r="E5288" t="s">
        <v>3597</v>
      </c>
      <c r="F5288" s="82" t="s">
        <v>2926</v>
      </c>
      <c r="G5288" t="s">
        <v>2310</v>
      </c>
      <c r="H5288" s="82" t="s">
        <v>3266</v>
      </c>
      <c r="I5288" t="s">
        <v>59</v>
      </c>
      <c r="J5288" s="82" t="s">
        <v>193</v>
      </c>
      <c r="K5288" t="s">
        <v>62</v>
      </c>
      <c r="L5288" t="s">
        <v>63</v>
      </c>
      <c r="M5288" s="82" t="s">
        <v>660</v>
      </c>
      <c r="N5288" t="s">
        <v>1927</v>
      </c>
      <c r="O5288" s="82" t="s">
        <v>1497</v>
      </c>
      <c r="P5288" s="82" t="s">
        <v>2026</v>
      </c>
      <c r="Q5288" s="82" t="s">
        <v>2027</v>
      </c>
      <c r="R5288" t="s">
        <v>131</v>
      </c>
      <c r="S5288" s="83">
        <v>359.82</v>
      </c>
      <c r="T5288" s="83">
        <v>0</v>
      </c>
      <c r="U5288" s="83">
        <v>359.82</v>
      </c>
      <c r="V5288" s="83">
        <v>0</v>
      </c>
      <c r="W5288" s="83">
        <v>0</v>
      </c>
      <c r="X5288" s="83">
        <v>0</v>
      </c>
      <c r="Y5288">
        <v>0</v>
      </c>
      <c r="Z5288" s="83">
        <v>35.981999999999999</v>
      </c>
      <c r="AA5288" s="83">
        <v>35.981999999999999</v>
      </c>
    </row>
    <row r="5289" spans="1:27" x14ac:dyDescent="0.25">
      <c r="A5289" s="82" t="s">
        <v>1529</v>
      </c>
      <c r="B5289" s="82" t="s">
        <v>1529</v>
      </c>
      <c r="C5289" t="s">
        <v>3595</v>
      </c>
      <c r="D5289" s="82" t="s">
        <v>3596</v>
      </c>
      <c r="E5289" t="s">
        <v>3597</v>
      </c>
      <c r="F5289" s="82" t="s">
        <v>2926</v>
      </c>
      <c r="G5289" t="s">
        <v>2310</v>
      </c>
      <c r="H5289" s="82" t="s">
        <v>3266</v>
      </c>
      <c r="I5289" t="s">
        <v>59</v>
      </c>
      <c r="J5289" s="82" t="s">
        <v>193</v>
      </c>
      <c r="K5289" t="s">
        <v>62</v>
      </c>
      <c r="L5289" t="s">
        <v>63</v>
      </c>
      <c r="M5289" s="82" t="s">
        <v>660</v>
      </c>
      <c r="N5289" t="s">
        <v>2176</v>
      </c>
      <c r="O5289" s="82" t="s">
        <v>1496</v>
      </c>
      <c r="P5289" s="82" t="s">
        <v>2349</v>
      </c>
      <c r="Q5289" s="82" t="s">
        <v>2350</v>
      </c>
      <c r="R5289" t="s">
        <v>131</v>
      </c>
      <c r="S5289" s="83">
        <v>0</v>
      </c>
      <c r="T5289" s="83">
        <v>62.8</v>
      </c>
      <c r="U5289" s="83">
        <v>-62.8</v>
      </c>
      <c r="V5289" s="83">
        <v>0</v>
      </c>
      <c r="W5289" s="83">
        <v>0</v>
      </c>
      <c r="X5289" s="83">
        <v>0.48373514730209227</v>
      </c>
      <c r="Y5289">
        <v>0</v>
      </c>
      <c r="Z5289" s="83">
        <v>-6.28</v>
      </c>
      <c r="AA5289" s="83">
        <v>-5.7962648526979077</v>
      </c>
    </row>
    <row r="5290" spans="1:27" x14ac:dyDescent="0.25">
      <c r="A5290" s="82" t="s">
        <v>1529</v>
      </c>
      <c r="B5290" s="82" t="s">
        <v>1529</v>
      </c>
      <c r="C5290" t="s">
        <v>3595</v>
      </c>
      <c r="D5290" s="82" t="s">
        <v>3596</v>
      </c>
      <c r="E5290" t="s">
        <v>3597</v>
      </c>
      <c r="F5290" s="82" t="s">
        <v>2926</v>
      </c>
      <c r="G5290" t="s">
        <v>2310</v>
      </c>
      <c r="H5290" s="82" t="s">
        <v>3266</v>
      </c>
      <c r="I5290" t="s">
        <v>59</v>
      </c>
      <c r="J5290" s="82" t="s">
        <v>193</v>
      </c>
      <c r="K5290" t="s">
        <v>62</v>
      </c>
      <c r="L5290" t="s">
        <v>63</v>
      </c>
      <c r="M5290" s="82" t="s">
        <v>660</v>
      </c>
      <c r="N5290" t="s">
        <v>1498</v>
      </c>
      <c r="O5290" s="82" t="s">
        <v>1498</v>
      </c>
      <c r="P5290" s="82" t="s">
        <v>3333</v>
      </c>
      <c r="Q5290" s="82" t="s">
        <v>3334</v>
      </c>
      <c r="R5290" t="s">
        <v>131</v>
      </c>
      <c r="S5290" s="83">
        <v>168</v>
      </c>
      <c r="T5290" s="83">
        <v>0</v>
      </c>
      <c r="U5290" s="83">
        <v>168</v>
      </c>
      <c r="V5290" s="83">
        <v>0</v>
      </c>
      <c r="W5290" s="83">
        <v>0</v>
      </c>
      <c r="X5290" s="83">
        <v>0</v>
      </c>
      <c r="Y5290">
        <v>0</v>
      </c>
      <c r="Z5290" s="83">
        <v>16.8</v>
      </c>
      <c r="AA5290" s="83">
        <v>16.8</v>
      </c>
    </row>
    <row r="5291" spans="1:27" x14ac:dyDescent="0.25">
      <c r="A5291" s="82" t="s">
        <v>1529</v>
      </c>
      <c r="B5291" s="82" t="s">
        <v>1529</v>
      </c>
      <c r="C5291" t="s">
        <v>3595</v>
      </c>
      <c r="D5291" s="82" t="s">
        <v>3596</v>
      </c>
      <c r="E5291" t="s">
        <v>3597</v>
      </c>
      <c r="F5291" s="82" t="s">
        <v>2926</v>
      </c>
      <c r="G5291" t="s">
        <v>2310</v>
      </c>
      <c r="H5291" s="82" t="s">
        <v>3266</v>
      </c>
      <c r="I5291" t="s">
        <v>59</v>
      </c>
      <c r="J5291" s="82" t="s">
        <v>193</v>
      </c>
      <c r="K5291" t="s">
        <v>64</v>
      </c>
      <c r="L5291" t="s">
        <v>65</v>
      </c>
      <c r="M5291" s="82" t="s">
        <v>315</v>
      </c>
      <c r="N5291" t="s">
        <v>316</v>
      </c>
      <c r="O5291" s="82" t="s">
        <v>317</v>
      </c>
      <c r="P5291" s="82" t="s">
        <v>1184</v>
      </c>
      <c r="Q5291" s="82" t="s">
        <v>1185</v>
      </c>
      <c r="R5291" t="s">
        <v>131</v>
      </c>
      <c r="S5291" s="83">
        <v>0</v>
      </c>
      <c r="T5291" s="83">
        <v>27.72</v>
      </c>
      <c r="U5291" s="83">
        <v>-27.72</v>
      </c>
      <c r="V5291" s="83">
        <v>0</v>
      </c>
      <c r="W5291" s="83">
        <v>0</v>
      </c>
      <c r="X5291" s="83">
        <v>0.21352131024226109</v>
      </c>
      <c r="Y5291">
        <v>0</v>
      </c>
      <c r="Z5291" s="83">
        <v>-2.7720000000000002</v>
      </c>
      <c r="AA5291" s="83">
        <v>-2.558478689757739</v>
      </c>
    </row>
    <row r="5292" spans="1:27" x14ac:dyDescent="0.25">
      <c r="A5292" s="82" t="s">
        <v>1529</v>
      </c>
      <c r="B5292" s="82" t="s">
        <v>1529</v>
      </c>
      <c r="C5292" t="s">
        <v>3595</v>
      </c>
      <c r="D5292" s="82" t="s">
        <v>3596</v>
      </c>
      <c r="E5292" t="s">
        <v>3597</v>
      </c>
      <c r="F5292" s="82" t="s">
        <v>2926</v>
      </c>
      <c r="G5292" t="s">
        <v>2310</v>
      </c>
      <c r="H5292" s="82" t="s">
        <v>3266</v>
      </c>
      <c r="I5292" t="s">
        <v>59</v>
      </c>
      <c r="J5292" s="82" t="s">
        <v>193</v>
      </c>
      <c r="K5292" t="s">
        <v>64</v>
      </c>
      <c r="L5292" t="s">
        <v>65</v>
      </c>
      <c r="M5292" s="82" t="s">
        <v>315</v>
      </c>
      <c r="N5292" t="s">
        <v>316</v>
      </c>
      <c r="O5292" s="82" t="s">
        <v>317</v>
      </c>
      <c r="P5292" s="82" t="s">
        <v>1186</v>
      </c>
      <c r="Q5292" s="82" t="s">
        <v>1187</v>
      </c>
      <c r="R5292" t="s">
        <v>131</v>
      </c>
      <c r="S5292" s="83">
        <v>26.3</v>
      </c>
      <c r="T5292" s="83">
        <v>0</v>
      </c>
      <c r="U5292" s="83">
        <v>26.3</v>
      </c>
      <c r="V5292" s="83">
        <v>0</v>
      </c>
      <c r="W5292" s="83">
        <v>0</v>
      </c>
      <c r="X5292" s="83">
        <v>0</v>
      </c>
      <c r="Y5292">
        <v>0</v>
      </c>
      <c r="Z5292" s="83">
        <v>2.6300000000000003</v>
      </c>
      <c r="AA5292" s="83">
        <v>2.6300000000000003</v>
      </c>
    </row>
    <row r="5293" spans="1:27" x14ac:dyDescent="0.25">
      <c r="A5293" s="82" t="s">
        <v>1529</v>
      </c>
      <c r="B5293" s="82" t="s">
        <v>1529</v>
      </c>
      <c r="C5293" t="s">
        <v>3595</v>
      </c>
      <c r="D5293" s="82" t="s">
        <v>3596</v>
      </c>
      <c r="E5293" t="s">
        <v>3597</v>
      </c>
      <c r="F5293" s="82" t="s">
        <v>2926</v>
      </c>
      <c r="G5293" t="s">
        <v>2310</v>
      </c>
      <c r="H5293" s="82" t="s">
        <v>3266</v>
      </c>
      <c r="I5293" t="s">
        <v>59</v>
      </c>
      <c r="J5293" s="82" t="s">
        <v>193</v>
      </c>
      <c r="K5293" t="s">
        <v>64</v>
      </c>
      <c r="L5293" t="s">
        <v>65</v>
      </c>
      <c r="M5293" s="82" t="s">
        <v>742</v>
      </c>
      <c r="N5293" t="s">
        <v>743</v>
      </c>
      <c r="O5293" s="82" t="s">
        <v>744</v>
      </c>
      <c r="P5293" s="82" t="s">
        <v>745</v>
      </c>
      <c r="Q5293" s="82" t="s">
        <v>746</v>
      </c>
      <c r="R5293" t="s">
        <v>131</v>
      </c>
      <c r="S5293" s="83">
        <v>0</v>
      </c>
      <c r="T5293" s="83">
        <v>64</v>
      </c>
      <c r="U5293" s="83">
        <v>-64</v>
      </c>
      <c r="V5293" s="83">
        <v>0</v>
      </c>
      <c r="W5293" s="83">
        <v>0</v>
      </c>
      <c r="X5293" s="83">
        <v>0.49297849406582656</v>
      </c>
      <c r="Y5293">
        <v>0</v>
      </c>
      <c r="Z5293" s="83">
        <v>-6.4</v>
      </c>
      <c r="AA5293" s="83">
        <v>-5.907021505934174</v>
      </c>
    </row>
    <row r="5294" spans="1:27" x14ac:dyDescent="0.25">
      <c r="A5294" s="82" t="s">
        <v>1529</v>
      </c>
      <c r="B5294" s="82" t="s">
        <v>1529</v>
      </c>
      <c r="C5294" t="s">
        <v>3595</v>
      </c>
      <c r="D5294" s="82" t="s">
        <v>3596</v>
      </c>
      <c r="E5294" t="s">
        <v>3597</v>
      </c>
      <c r="F5294" s="82" t="s">
        <v>2926</v>
      </c>
      <c r="G5294" t="s">
        <v>2310</v>
      </c>
      <c r="H5294" s="82" t="s">
        <v>3266</v>
      </c>
      <c r="I5294" t="s">
        <v>59</v>
      </c>
      <c r="J5294" s="82" t="s">
        <v>193</v>
      </c>
      <c r="K5294" t="s">
        <v>64</v>
      </c>
      <c r="L5294" t="s">
        <v>65</v>
      </c>
      <c r="M5294" s="82" t="s">
        <v>742</v>
      </c>
      <c r="N5294" t="s">
        <v>1039</v>
      </c>
      <c r="O5294" s="82" t="s">
        <v>1040</v>
      </c>
      <c r="P5294" s="82" t="s">
        <v>1041</v>
      </c>
      <c r="Q5294" s="82" t="s">
        <v>1042</v>
      </c>
      <c r="R5294" t="s">
        <v>131</v>
      </c>
      <c r="S5294" s="83">
        <v>45.54</v>
      </c>
      <c r="T5294" s="83">
        <v>0</v>
      </c>
      <c r="U5294" s="83">
        <v>45.54</v>
      </c>
      <c r="V5294" s="83">
        <v>0</v>
      </c>
      <c r="W5294" s="83">
        <v>0</v>
      </c>
      <c r="X5294" s="83">
        <v>0</v>
      </c>
      <c r="Y5294">
        <v>0</v>
      </c>
      <c r="Z5294" s="83">
        <v>4.5540000000000003</v>
      </c>
      <c r="AA5294" s="83">
        <v>4.5540000000000003</v>
      </c>
    </row>
    <row r="5295" spans="1:27" x14ac:dyDescent="0.25">
      <c r="A5295" s="82" t="s">
        <v>1529</v>
      </c>
      <c r="B5295" s="82" t="s">
        <v>1529</v>
      </c>
      <c r="C5295" t="s">
        <v>3595</v>
      </c>
      <c r="D5295" s="82" t="s">
        <v>3596</v>
      </c>
      <c r="E5295" t="s">
        <v>3597</v>
      </c>
      <c r="F5295" s="82" t="s">
        <v>2926</v>
      </c>
      <c r="G5295" t="s">
        <v>2310</v>
      </c>
      <c r="H5295" s="82" t="s">
        <v>3266</v>
      </c>
      <c r="I5295" t="s">
        <v>59</v>
      </c>
      <c r="J5295" s="82" t="s">
        <v>193</v>
      </c>
      <c r="K5295" t="s">
        <v>64</v>
      </c>
      <c r="L5295" t="s">
        <v>65</v>
      </c>
      <c r="M5295" s="82" t="s">
        <v>499</v>
      </c>
      <c r="N5295" t="s">
        <v>500</v>
      </c>
      <c r="O5295" s="82" t="s">
        <v>501</v>
      </c>
      <c r="P5295" s="82" t="s">
        <v>502</v>
      </c>
      <c r="Q5295" s="82" t="s">
        <v>503</v>
      </c>
      <c r="R5295" t="s">
        <v>131</v>
      </c>
      <c r="S5295" s="83">
        <v>30.75</v>
      </c>
      <c r="T5295" s="83">
        <v>31.06</v>
      </c>
      <c r="U5295" s="83">
        <v>-0.30999999999999872</v>
      </c>
      <c r="V5295" s="83">
        <v>0</v>
      </c>
      <c r="W5295" s="83">
        <v>0</v>
      </c>
      <c r="X5295" s="83">
        <v>0.23924862540132144</v>
      </c>
      <c r="Y5295">
        <v>0</v>
      </c>
      <c r="Z5295" s="83">
        <v>-3.0999999999999694E-2</v>
      </c>
      <c r="AA5295" s="83">
        <v>0.20824862540132161</v>
      </c>
    </row>
    <row r="5296" spans="1:27" x14ac:dyDescent="0.25">
      <c r="A5296" s="82" t="s">
        <v>1529</v>
      </c>
      <c r="B5296" s="82" t="s">
        <v>1529</v>
      </c>
      <c r="C5296" t="s">
        <v>3595</v>
      </c>
      <c r="D5296" s="82" t="s">
        <v>3596</v>
      </c>
      <c r="E5296" t="s">
        <v>3597</v>
      </c>
      <c r="F5296" s="82" t="s">
        <v>2926</v>
      </c>
      <c r="G5296" t="s">
        <v>2310</v>
      </c>
      <c r="H5296" s="82" t="s">
        <v>3266</v>
      </c>
      <c r="I5296" t="s">
        <v>44</v>
      </c>
      <c r="J5296" s="82" t="s">
        <v>45</v>
      </c>
      <c r="K5296" t="s">
        <v>102</v>
      </c>
      <c r="L5296" t="s">
        <v>103</v>
      </c>
      <c r="M5296" s="82" t="s">
        <v>516</v>
      </c>
      <c r="N5296" t="s">
        <v>867</v>
      </c>
      <c r="O5296" s="82" t="s">
        <v>868</v>
      </c>
      <c r="P5296" s="82" t="s">
        <v>1244</v>
      </c>
      <c r="Q5296" s="82" t="s">
        <v>1245</v>
      </c>
      <c r="R5296" t="s">
        <v>131</v>
      </c>
      <c r="S5296" s="83">
        <v>0</v>
      </c>
      <c r="T5296" s="83">
        <v>8.4</v>
      </c>
      <c r="U5296" s="83">
        <v>-8.4</v>
      </c>
      <c r="V5296" s="83">
        <v>0</v>
      </c>
      <c r="W5296" s="83">
        <v>0</v>
      </c>
      <c r="X5296" s="83">
        <v>6.4703427346139736E-2</v>
      </c>
      <c r="Y5296">
        <v>0</v>
      </c>
      <c r="Z5296" s="83">
        <v>-0.84000000000000008</v>
      </c>
      <c r="AA5296" s="83">
        <v>-0.77529657265386032</v>
      </c>
    </row>
    <row r="5297" spans="1:27" x14ac:dyDescent="0.25">
      <c r="A5297" s="82" t="s">
        <v>1529</v>
      </c>
      <c r="B5297" s="82" t="s">
        <v>1529</v>
      </c>
      <c r="C5297" t="s">
        <v>3595</v>
      </c>
      <c r="D5297" s="82" t="s">
        <v>3596</v>
      </c>
      <c r="E5297" t="s">
        <v>3597</v>
      </c>
      <c r="F5297" s="82" t="s">
        <v>2926</v>
      </c>
      <c r="G5297" t="s">
        <v>2310</v>
      </c>
      <c r="H5297" s="82" t="s">
        <v>3266</v>
      </c>
      <c r="I5297" t="s">
        <v>44</v>
      </c>
      <c r="J5297" s="82" t="s">
        <v>45</v>
      </c>
      <c r="K5297" t="s">
        <v>66</v>
      </c>
      <c r="L5297" t="s">
        <v>67</v>
      </c>
      <c r="M5297" s="82" t="s">
        <v>782</v>
      </c>
      <c r="N5297" t="s">
        <v>783</v>
      </c>
      <c r="O5297" s="82" t="s">
        <v>784</v>
      </c>
      <c r="P5297" s="82" t="s">
        <v>785</v>
      </c>
      <c r="Q5297" s="82" t="s">
        <v>786</v>
      </c>
      <c r="R5297" t="s">
        <v>131</v>
      </c>
      <c r="S5297" s="83">
        <v>0</v>
      </c>
      <c r="T5297" s="83">
        <v>25.25</v>
      </c>
      <c r="U5297" s="83">
        <v>-25.25</v>
      </c>
      <c r="V5297" s="83">
        <v>0</v>
      </c>
      <c r="W5297" s="83">
        <v>0</v>
      </c>
      <c r="X5297" s="83">
        <v>0.19449542148690813</v>
      </c>
      <c r="Y5297">
        <v>0</v>
      </c>
      <c r="Z5297" s="83">
        <v>-2.5250000000000004</v>
      </c>
      <c r="AA5297" s="83">
        <v>-2.330504578513092</v>
      </c>
    </row>
    <row r="5298" spans="1:27" x14ac:dyDescent="0.25">
      <c r="A5298" s="82" t="s">
        <v>1529</v>
      </c>
      <c r="B5298" s="82" t="s">
        <v>1529</v>
      </c>
      <c r="C5298" t="s">
        <v>3598</v>
      </c>
      <c r="D5298" s="82" t="s">
        <v>2723</v>
      </c>
      <c r="E5298" t="s">
        <v>3341</v>
      </c>
      <c r="F5298" s="82" t="s">
        <v>2745</v>
      </c>
      <c r="G5298" t="s">
        <v>2310</v>
      </c>
      <c r="H5298" s="82" t="s">
        <v>3065</v>
      </c>
      <c r="I5298" t="s">
        <v>68</v>
      </c>
      <c r="J5298" s="82" t="s">
        <v>80</v>
      </c>
      <c r="K5298" t="s">
        <v>83</v>
      </c>
      <c r="L5298" t="s">
        <v>82</v>
      </c>
      <c r="M5298" s="82" t="s">
        <v>214</v>
      </c>
      <c r="N5298" t="s">
        <v>215</v>
      </c>
      <c r="O5298" s="82" t="s">
        <v>414</v>
      </c>
      <c r="P5298" s="82" t="s">
        <v>2129</v>
      </c>
      <c r="Q5298" s="82" t="s">
        <v>416</v>
      </c>
      <c r="R5298" t="s">
        <v>72</v>
      </c>
      <c r="S5298" s="83">
        <v>4155</v>
      </c>
      <c r="T5298" s="83">
        <v>2044.18</v>
      </c>
      <c r="U5298" s="83">
        <v>2110.8199999999997</v>
      </c>
      <c r="V5298" s="83">
        <v>0</v>
      </c>
      <c r="W5298" s="83">
        <v>0</v>
      </c>
      <c r="X5298" s="83">
        <v>15.745887156241896</v>
      </c>
      <c r="Y5298">
        <v>0</v>
      </c>
      <c r="Z5298" s="83">
        <v>211.08199999999999</v>
      </c>
      <c r="AA5298" s="83">
        <v>226.82788715624187</v>
      </c>
    </row>
    <row r="5299" spans="1:27" x14ac:dyDescent="0.25">
      <c r="A5299" s="82" t="s">
        <v>1529</v>
      </c>
      <c r="B5299" s="82" t="s">
        <v>1529</v>
      </c>
      <c r="C5299" t="s">
        <v>3598</v>
      </c>
      <c r="D5299" s="82" t="s">
        <v>2723</v>
      </c>
      <c r="E5299" t="s">
        <v>3341</v>
      </c>
      <c r="F5299" s="82" t="s">
        <v>2745</v>
      </c>
      <c r="G5299" t="s">
        <v>2310</v>
      </c>
      <c r="H5299" s="82" t="s">
        <v>3065</v>
      </c>
      <c r="I5299" t="s">
        <v>68</v>
      </c>
      <c r="J5299" s="82" t="s">
        <v>80</v>
      </c>
      <c r="K5299" t="s">
        <v>83</v>
      </c>
      <c r="L5299" t="s">
        <v>82</v>
      </c>
      <c r="M5299" s="82" t="s">
        <v>214</v>
      </c>
      <c r="N5299" t="s">
        <v>906</v>
      </c>
      <c r="O5299" s="82" t="s">
        <v>906</v>
      </c>
      <c r="P5299" s="82" t="s">
        <v>2645</v>
      </c>
      <c r="Q5299" s="82" t="s">
        <v>907</v>
      </c>
      <c r="R5299" t="s">
        <v>72</v>
      </c>
      <c r="S5299" s="83">
        <v>650</v>
      </c>
      <c r="T5299" s="83">
        <v>0</v>
      </c>
      <c r="U5299" s="83">
        <v>650</v>
      </c>
      <c r="V5299" s="83">
        <v>0</v>
      </c>
      <c r="W5299" s="83">
        <v>0</v>
      </c>
      <c r="X5299" s="83">
        <v>0</v>
      </c>
      <c r="Y5299">
        <v>0</v>
      </c>
      <c r="Z5299" s="83">
        <v>65</v>
      </c>
      <c r="AA5299" s="83">
        <v>65</v>
      </c>
    </row>
    <row r="5300" spans="1:27" x14ac:dyDescent="0.25">
      <c r="A5300" s="82" t="s">
        <v>1529</v>
      </c>
      <c r="B5300" s="82" t="s">
        <v>1529</v>
      </c>
      <c r="C5300" t="s">
        <v>3598</v>
      </c>
      <c r="D5300" s="82" t="s">
        <v>2723</v>
      </c>
      <c r="E5300" t="s">
        <v>3341</v>
      </c>
      <c r="F5300" s="82" t="s">
        <v>2745</v>
      </c>
      <c r="G5300" t="s">
        <v>2310</v>
      </c>
      <c r="H5300" s="82" t="s">
        <v>3065</v>
      </c>
      <c r="I5300" t="s">
        <v>68</v>
      </c>
      <c r="J5300" s="82" t="s">
        <v>80</v>
      </c>
      <c r="K5300" t="s">
        <v>83</v>
      </c>
      <c r="L5300" t="s">
        <v>82</v>
      </c>
      <c r="M5300" s="82" t="s">
        <v>214</v>
      </c>
      <c r="N5300" t="s">
        <v>906</v>
      </c>
      <c r="O5300" s="82" t="s">
        <v>906</v>
      </c>
      <c r="P5300" s="82" t="s">
        <v>908</v>
      </c>
      <c r="Q5300" s="82" t="s">
        <v>909</v>
      </c>
      <c r="R5300" t="s">
        <v>72</v>
      </c>
      <c r="S5300" s="83">
        <v>0</v>
      </c>
      <c r="T5300" s="83">
        <v>1521.31</v>
      </c>
      <c r="U5300" s="83">
        <v>-1521.31</v>
      </c>
      <c r="V5300" s="83">
        <v>0</v>
      </c>
      <c r="W5300" s="83">
        <v>0</v>
      </c>
      <c r="X5300" s="83">
        <v>11.718329887613791</v>
      </c>
      <c r="Y5300">
        <v>0</v>
      </c>
      <c r="Z5300" s="83">
        <v>-152.131</v>
      </c>
      <c r="AA5300" s="83">
        <v>-140.41267011238619</v>
      </c>
    </row>
    <row r="5301" spans="1:27" x14ac:dyDescent="0.25">
      <c r="A5301" s="82" t="s">
        <v>1529</v>
      </c>
      <c r="B5301" s="82" t="s">
        <v>1529</v>
      </c>
      <c r="C5301" t="s">
        <v>3598</v>
      </c>
      <c r="D5301" s="82" t="s">
        <v>2723</v>
      </c>
      <c r="E5301" t="s">
        <v>3341</v>
      </c>
      <c r="F5301" s="82" t="s">
        <v>2745</v>
      </c>
      <c r="G5301" t="s">
        <v>2310</v>
      </c>
      <c r="H5301" s="82" t="s">
        <v>3065</v>
      </c>
      <c r="I5301" t="s">
        <v>68</v>
      </c>
      <c r="J5301" s="82" t="s">
        <v>80</v>
      </c>
      <c r="K5301" t="s">
        <v>83</v>
      </c>
      <c r="L5301" t="s">
        <v>82</v>
      </c>
      <c r="M5301" s="82" t="s">
        <v>214</v>
      </c>
      <c r="N5301" t="s">
        <v>906</v>
      </c>
      <c r="O5301" s="82" t="s">
        <v>906</v>
      </c>
      <c r="P5301" s="82" t="s">
        <v>4074</v>
      </c>
      <c r="Q5301" s="82" t="s">
        <v>907</v>
      </c>
      <c r="R5301" t="s">
        <v>72</v>
      </c>
      <c r="S5301" s="83">
        <v>650</v>
      </c>
      <c r="T5301" s="83">
        <v>0</v>
      </c>
      <c r="U5301" s="83">
        <v>650</v>
      </c>
      <c r="V5301" s="83">
        <v>0</v>
      </c>
      <c r="W5301" s="83">
        <v>0</v>
      </c>
      <c r="X5301" s="83">
        <v>0</v>
      </c>
      <c r="Y5301">
        <v>0</v>
      </c>
      <c r="Z5301" s="83">
        <v>65</v>
      </c>
      <c r="AA5301" s="83">
        <v>65</v>
      </c>
    </row>
    <row r="5302" spans="1:27" x14ac:dyDescent="0.25">
      <c r="A5302" s="82" t="s">
        <v>1529</v>
      </c>
      <c r="B5302" s="82" t="s">
        <v>1529</v>
      </c>
      <c r="C5302" t="s">
        <v>3598</v>
      </c>
      <c r="D5302" s="82" t="s">
        <v>2723</v>
      </c>
      <c r="E5302" t="s">
        <v>3341</v>
      </c>
      <c r="F5302" s="82" t="s">
        <v>2745</v>
      </c>
      <c r="G5302" t="s">
        <v>2310</v>
      </c>
      <c r="H5302" s="82" t="s">
        <v>3065</v>
      </c>
      <c r="I5302" t="s">
        <v>68</v>
      </c>
      <c r="J5302" s="82" t="s">
        <v>80</v>
      </c>
      <c r="K5302" t="s">
        <v>83</v>
      </c>
      <c r="L5302" t="s">
        <v>82</v>
      </c>
      <c r="M5302" s="82" t="s">
        <v>214</v>
      </c>
      <c r="N5302" t="s">
        <v>541</v>
      </c>
      <c r="O5302" s="82" t="s">
        <v>541</v>
      </c>
      <c r="P5302" s="82" t="s">
        <v>4160</v>
      </c>
      <c r="Q5302" s="82" t="s">
        <v>3986</v>
      </c>
      <c r="R5302" t="s">
        <v>72</v>
      </c>
      <c r="S5302" s="83">
        <v>0</v>
      </c>
      <c r="T5302" s="83">
        <v>13650</v>
      </c>
      <c r="U5302" s="83">
        <v>-13650</v>
      </c>
      <c r="V5302" s="83">
        <v>0</v>
      </c>
      <c r="W5302" s="83">
        <v>0</v>
      </c>
      <c r="X5302" s="83">
        <v>105.14306943747707</v>
      </c>
      <c r="Y5302">
        <v>0</v>
      </c>
      <c r="Z5302" s="83">
        <v>-1365</v>
      </c>
      <c r="AA5302" s="83">
        <v>-1259.8569305625228</v>
      </c>
    </row>
    <row r="5303" spans="1:27" x14ac:dyDescent="0.25">
      <c r="A5303" s="82" t="s">
        <v>1529</v>
      </c>
      <c r="B5303" s="82" t="s">
        <v>1529</v>
      </c>
      <c r="C5303" t="s">
        <v>3598</v>
      </c>
      <c r="D5303" s="82" t="s">
        <v>2723</v>
      </c>
      <c r="E5303" t="s">
        <v>3341</v>
      </c>
      <c r="F5303" s="82" t="s">
        <v>2745</v>
      </c>
      <c r="G5303" t="s">
        <v>2310</v>
      </c>
      <c r="H5303" s="82" t="s">
        <v>3065</v>
      </c>
      <c r="I5303" t="s">
        <v>68</v>
      </c>
      <c r="J5303" s="82" t="s">
        <v>80</v>
      </c>
      <c r="K5303" t="s">
        <v>83</v>
      </c>
      <c r="L5303" t="s">
        <v>82</v>
      </c>
      <c r="M5303" s="82" t="s">
        <v>214</v>
      </c>
      <c r="N5303" t="s">
        <v>216</v>
      </c>
      <c r="O5303" s="82" t="s">
        <v>216</v>
      </c>
      <c r="P5303" s="82" t="s">
        <v>421</v>
      </c>
      <c r="Q5303" s="82" t="s">
        <v>218</v>
      </c>
      <c r="R5303" t="s">
        <v>72</v>
      </c>
      <c r="S5303" s="83">
        <v>9911.2000000000007</v>
      </c>
      <c r="T5303" s="83">
        <v>6048.9000000000005</v>
      </c>
      <c r="U5303" s="83">
        <v>3862.2999999999993</v>
      </c>
      <c r="V5303" s="83">
        <v>0</v>
      </c>
      <c r="W5303" s="83">
        <v>0</v>
      </c>
      <c r="X5303" s="83">
        <v>46.593400199293413</v>
      </c>
      <c r="Y5303">
        <v>0</v>
      </c>
      <c r="Z5303" s="83">
        <v>386.2299999999999</v>
      </c>
      <c r="AA5303" s="83">
        <v>432.82340019929336</v>
      </c>
    </row>
    <row r="5304" spans="1:27" x14ac:dyDescent="0.25">
      <c r="A5304" s="82" t="s">
        <v>1529</v>
      </c>
      <c r="B5304" s="82" t="s">
        <v>1529</v>
      </c>
      <c r="C5304" t="s">
        <v>3598</v>
      </c>
      <c r="D5304" s="82" t="s">
        <v>2723</v>
      </c>
      <c r="E5304" t="s">
        <v>3341</v>
      </c>
      <c r="F5304" s="82" t="s">
        <v>2745</v>
      </c>
      <c r="G5304" t="s">
        <v>2310</v>
      </c>
      <c r="H5304" s="82" t="s">
        <v>3065</v>
      </c>
      <c r="I5304" t="s">
        <v>68</v>
      </c>
      <c r="J5304" s="82" t="s">
        <v>80</v>
      </c>
      <c r="K5304" t="s">
        <v>83</v>
      </c>
      <c r="L5304" t="s">
        <v>82</v>
      </c>
      <c r="M5304" s="82" t="s">
        <v>214</v>
      </c>
      <c r="N5304" t="s">
        <v>216</v>
      </c>
      <c r="O5304" s="82" t="s">
        <v>216</v>
      </c>
      <c r="P5304" s="82" t="s">
        <v>540</v>
      </c>
      <c r="Q5304" s="82" t="s">
        <v>218</v>
      </c>
      <c r="R5304" t="s">
        <v>72</v>
      </c>
      <c r="S5304" s="83">
        <v>17505.939999999999</v>
      </c>
      <c r="T5304" s="83">
        <v>52101.689999999995</v>
      </c>
      <c r="U5304" s="83">
        <v>-34595.749999999993</v>
      </c>
      <c r="V5304" s="83">
        <v>0</v>
      </c>
      <c r="W5304" s="83">
        <v>0</v>
      </c>
      <c r="X5304" s="83">
        <v>401.32832303882083</v>
      </c>
      <c r="Y5304">
        <v>0</v>
      </c>
      <c r="Z5304" s="83">
        <v>-3459.5749999999989</v>
      </c>
      <c r="AA5304" s="83">
        <v>-3058.2466769611792</v>
      </c>
    </row>
    <row r="5305" spans="1:27" x14ac:dyDescent="0.25">
      <c r="A5305" s="82" t="s">
        <v>1529</v>
      </c>
      <c r="B5305" s="82" t="s">
        <v>1529</v>
      </c>
      <c r="C5305" t="s">
        <v>3598</v>
      </c>
      <c r="D5305" s="82" t="s">
        <v>2723</v>
      </c>
      <c r="E5305" t="s">
        <v>3341</v>
      </c>
      <c r="F5305" s="82" t="s">
        <v>2745</v>
      </c>
      <c r="G5305" t="s">
        <v>2310</v>
      </c>
      <c r="H5305" s="82" t="s">
        <v>3065</v>
      </c>
      <c r="I5305" t="s">
        <v>68</v>
      </c>
      <c r="J5305" s="82" t="s">
        <v>80</v>
      </c>
      <c r="K5305" t="s">
        <v>83</v>
      </c>
      <c r="L5305" t="s">
        <v>82</v>
      </c>
      <c r="M5305" s="82" t="s">
        <v>214</v>
      </c>
      <c r="N5305" t="s">
        <v>216</v>
      </c>
      <c r="O5305" s="82" t="s">
        <v>216</v>
      </c>
      <c r="P5305" s="82" t="s">
        <v>217</v>
      </c>
      <c r="Q5305" s="82" t="s">
        <v>218</v>
      </c>
      <c r="R5305" t="s">
        <v>72</v>
      </c>
      <c r="S5305" s="83">
        <v>575</v>
      </c>
      <c r="T5305" s="83">
        <v>0</v>
      </c>
      <c r="U5305" s="83">
        <v>575</v>
      </c>
      <c r="V5305" s="83">
        <v>0</v>
      </c>
      <c r="W5305" s="83">
        <v>0</v>
      </c>
      <c r="X5305" s="83">
        <v>0</v>
      </c>
      <c r="Y5305">
        <v>0</v>
      </c>
      <c r="Z5305" s="83">
        <v>57.5</v>
      </c>
      <c r="AA5305" s="83">
        <v>57.5</v>
      </c>
    </row>
    <row r="5306" spans="1:27" x14ac:dyDescent="0.25">
      <c r="A5306" s="82" t="s">
        <v>1529</v>
      </c>
      <c r="B5306" s="82" t="s">
        <v>1529</v>
      </c>
      <c r="C5306" t="s">
        <v>3598</v>
      </c>
      <c r="D5306" s="82" t="s">
        <v>2723</v>
      </c>
      <c r="E5306" t="s">
        <v>3341</v>
      </c>
      <c r="F5306" s="82" t="s">
        <v>2745</v>
      </c>
      <c r="G5306" t="s">
        <v>2310</v>
      </c>
      <c r="H5306" s="82" t="s">
        <v>3065</v>
      </c>
      <c r="I5306" t="s">
        <v>68</v>
      </c>
      <c r="J5306" s="82" t="s">
        <v>80</v>
      </c>
      <c r="K5306" t="s">
        <v>83</v>
      </c>
      <c r="L5306" t="s">
        <v>82</v>
      </c>
      <c r="M5306" s="82" t="s">
        <v>214</v>
      </c>
      <c r="N5306" t="s">
        <v>216</v>
      </c>
      <c r="O5306" s="82" t="s">
        <v>216</v>
      </c>
      <c r="P5306" s="82" t="s">
        <v>2130</v>
      </c>
      <c r="Q5306" s="82" t="s">
        <v>218</v>
      </c>
      <c r="R5306" t="s">
        <v>72</v>
      </c>
      <c r="S5306" s="83">
        <v>18200</v>
      </c>
      <c r="T5306" s="83">
        <v>2577.2399999999998</v>
      </c>
      <c r="U5306" s="83">
        <v>15622.76</v>
      </c>
      <c r="V5306" s="83">
        <v>0</v>
      </c>
      <c r="W5306" s="83">
        <v>0</v>
      </c>
      <c r="X5306" s="83">
        <v>19.851935844472042</v>
      </c>
      <c r="Y5306">
        <v>0</v>
      </c>
      <c r="Z5306" s="83">
        <v>1562.2760000000001</v>
      </c>
      <c r="AA5306" s="83">
        <v>1582.1279358444722</v>
      </c>
    </row>
    <row r="5307" spans="1:27" x14ac:dyDescent="0.25">
      <c r="A5307" s="82" t="s">
        <v>1529</v>
      </c>
      <c r="B5307" s="82" t="s">
        <v>1529</v>
      </c>
      <c r="C5307" t="s">
        <v>3598</v>
      </c>
      <c r="D5307" s="82" t="s">
        <v>2723</v>
      </c>
      <c r="E5307" t="s">
        <v>3341</v>
      </c>
      <c r="F5307" s="82" t="s">
        <v>2745</v>
      </c>
      <c r="G5307" t="s">
        <v>2310</v>
      </c>
      <c r="H5307" s="82" t="s">
        <v>3065</v>
      </c>
      <c r="I5307" t="s">
        <v>68</v>
      </c>
      <c r="J5307" s="82" t="s">
        <v>80</v>
      </c>
      <c r="K5307" t="s">
        <v>83</v>
      </c>
      <c r="L5307" t="s">
        <v>82</v>
      </c>
      <c r="M5307" s="82" t="s">
        <v>214</v>
      </c>
      <c r="N5307" t="s">
        <v>216</v>
      </c>
      <c r="O5307" s="82" t="s">
        <v>216</v>
      </c>
      <c r="P5307" s="82" t="s">
        <v>3187</v>
      </c>
      <c r="Q5307" s="82" t="s">
        <v>218</v>
      </c>
      <c r="R5307" t="s">
        <v>72</v>
      </c>
      <c r="S5307" s="83">
        <v>575</v>
      </c>
      <c r="T5307" s="83">
        <v>0</v>
      </c>
      <c r="U5307" s="83">
        <v>575</v>
      </c>
      <c r="V5307" s="83">
        <v>0</v>
      </c>
      <c r="W5307" s="83">
        <v>0</v>
      </c>
      <c r="X5307" s="83">
        <v>0</v>
      </c>
      <c r="Y5307">
        <v>0</v>
      </c>
      <c r="Z5307" s="83">
        <v>57.5</v>
      </c>
      <c r="AA5307" s="83">
        <v>57.5</v>
      </c>
    </row>
    <row r="5308" spans="1:27" x14ac:dyDescent="0.25">
      <c r="A5308" s="82" t="s">
        <v>1529</v>
      </c>
      <c r="B5308" s="82" t="s">
        <v>1529</v>
      </c>
      <c r="C5308" t="s">
        <v>3598</v>
      </c>
      <c r="D5308" s="82" t="s">
        <v>2723</v>
      </c>
      <c r="E5308" t="s">
        <v>3341</v>
      </c>
      <c r="F5308" s="82" t="s">
        <v>2745</v>
      </c>
      <c r="G5308" t="s">
        <v>2310</v>
      </c>
      <c r="H5308" s="82" t="s">
        <v>3065</v>
      </c>
      <c r="I5308" t="s">
        <v>68</v>
      </c>
      <c r="J5308" s="82" t="s">
        <v>80</v>
      </c>
      <c r="K5308" t="s">
        <v>83</v>
      </c>
      <c r="L5308" t="s">
        <v>82</v>
      </c>
      <c r="M5308" s="82" t="s">
        <v>910</v>
      </c>
      <c r="N5308" t="s">
        <v>1982</v>
      </c>
      <c r="O5308" s="82" t="s">
        <v>1437</v>
      </c>
      <c r="P5308" s="82" t="s">
        <v>2435</v>
      </c>
      <c r="Q5308" s="82" t="s">
        <v>2436</v>
      </c>
      <c r="R5308" t="s">
        <v>72</v>
      </c>
      <c r="S5308" s="83">
        <v>2875</v>
      </c>
      <c r="T5308" s="83">
        <v>0</v>
      </c>
      <c r="U5308" s="83">
        <v>2875</v>
      </c>
      <c r="V5308" s="83">
        <v>0</v>
      </c>
      <c r="W5308" s="83">
        <v>0</v>
      </c>
      <c r="X5308" s="83">
        <v>0</v>
      </c>
      <c r="Y5308">
        <v>0</v>
      </c>
      <c r="Z5308" s="83">
        <v>287.5</v>
      </c>
      <c r="AA5308" s="83">
        <v>287.5</v>
      </c>
    </row>
    <row r="5309" spans="1:27" x14ac:dyDescent="0.25">
      <c r="A5309" s="82" t="s">
        <v>1529</v>
      </c>
      <c r="B5309" s="82" t="s">
        <v>1529</v>
      </c>
      <c r="C5309" t="s">
        <v>3598</v>
      </c>
      <c r="D5309" s="82" t="s">
        <v>2723</v>
      </c>
      <c r="E5309" t="s">
        <v>3341</v>
      </c>
      <c r="F5309" s="82" t="s">
        <v>2745</v>
      </c>
      <c r="G5309" t="s">
        <v>2310</v>
      </c>
      <c r="H5309" s="82" t="s">
        <v>3065</v>
      </c>
      <c r="I5309" t="s">
        <v>68</v>
      </c>
      <c r="J5309" s="82" t="s">
        <v>80</v>
      </c>
      <c r="K5309" t="s">
        <v>83</v>
      </c>
      <c r="L5309" t="s">
        <v>82</v>
      </c>
      <c r="M5309" s="82" t="s">
        <v>910</v>
      </c>
      <c r="N5309" t="s">
        <v>1982</v>
      </c>
      <c r="O5309" s="82" t="s">
        <v>1437</v>
      </c>
      <c r="P5309" s="82" t="s">
        <v>1985</v>
      </c>
      <c r="Q5309" s="82" t="s">
        <v>1986</v>
      </c>
      <c r="R5309" t="s">
        <v>72</v>
      </c>
      <c r="S5309" s="83">
        <v>5175</v>
      </c>
      <c r="T5309" s="83">
        <v>0</v>
      </c>
      <c r="U5309" s="83">
        <v>5175</v>
      </c>
      <c r="V5309" s="83">
        <v>0</v>
      </c>
      <c r="W5309" s="83">
        <v>0</v>
      </c>
      <c r="X5309" s="83">
        <v>0</v>
      </c>
      <c r="Y5309">
        <v>0</v>
      </c>
      <c r="Z5309" s="83">
        <v>517.5</v>
      </c>
      <c r="AA5309" s="83">
        <v>517.5</v>
      </c>
    </row>
    <row r="5310" spans="1:27" x14ac:dyDescent="0.25">
      <c r="A5310" s="82" t="s">
        <v>1529</v>
      </c>
      <c r="B5310" s="82" t="s">
        <v>1529</v>
      </c>
      <c r="C5310" t="s">
        <v>3598</v>
      </c>
      <c r="D5310" s="82" t="s">
        <v>2723</v>
      </c>
      <c r="E5310" t="s">
        <v>3341</v>
      </c>
      <c r="F5310" s="82" t="s">
        <v>2745</v>
      </c>
      <c r="G5310" t="s">
        <v>2310</v>
      </c>
      <c r="H5310" s="82" t="s">
        <v>3065</v>
      </c>
      <c r="I5310" t="s">
        <v>68</v>
      </c>
      <c r="J5310" s="82" t="s">
        <v>80</v>
      </c>
      <c r="K5310" t="s">
        <v>83</v>
      </c>
      <c r="L5310" t="s">
        <v>82</v>
      </c>
      <c r="M5310" s="82" t="s">
        <v>910</v>
      </c>
      <c r="N5310" t="s">
        <v>1982</v>
      </c>
      <c r="O5310" s="82" t="s">
        <v>1437</v>
      </c>
      <c r="P5310" s="82" t="s">
        <v>2809</v>
      </c>
      <c r="Q5310" s="82" t="s">
        <v>2810</v>
      </c>
      <c r="R5310" t="s">
        <v>72</v>
      </c>
      <c r="S5310" s="83">
        <v>5175</v>
      </c>
      <c r="T5310" s="83">
        <v>0</v>
      </c>
      <c r="U5310" s="83">
        <v>5175</v>
      </c>
      <c r="V5310" s="83">
        <v>0</v>
      </c>
      <c r="W5310" s="83">
        <v>0</v>
      </c>
      <c r="X5310" s="83">
        <v>0</v>
      </c>
      <c r="Y5310">
        <v>0</v>
      </c>
      <c r="Z5310" s="83">
        <v>517.5</v>
      </c>
      <c r="AA5310" s="83">
        <v>517.5</v>
      </c>
    </row>
    <row r="5311" spans="1:27" x14ac:dyDescent="0.25">
      <c r="A5311" s="82" t="s">
        <v>1529</v>
      </c>
      <c r="B5311" s="82" t="s">
        <v>1529</v>
      </c>
      <c r="C5311" t="s">
        <v>3598</v>
      </c>
      <c r="D5311" s="82" t="s">
        <v>2723</v>
      </c>
      <c r="E5311" t="s">
        <v>3341</v>
      </c>
      <c r="F5311" s="82" t="s">
        <v>2745</v>
      </c>
      <c r="G5311" t="s">
        <v>2310</v>
      </c>
      <c r="H5311" s="82" t="s">
        <v>3065</v>
      </c>
      <c r="I5311" t="s">
        <v>68</v>
      </c>
      <c r="J5311" s="82" t="s">
        <v>80</v>
      </c>
      <c r="K5311" t="s">
        <v>83</v>
      </c>
      <c r="L5311" t="s">
        <v>82</v>
      </c>
      <c r="M5311" s="82" t="s">
        <v>1539</v>
      </c>
      <c r="N5311" t="s">
        <v>206</v>
      </c>
      <c r="O5311" s="82" t="s">
        <v>207</v>
      </c>
      <c r="P5311" s="82" t="s">
        <v>2998</v>
      </c>
      <c r="Q5311" s="82" t="s">
        <v>2999</v>
      </c>
      <c r="R5311" t="s">
        <v>72</v>
      </c>
      <c r="S5311" s="83">
        <v>1276</v>
      </c>
      <c r="T5311" s="83">
        <v>0</v>
      </c>
      <c r="U5311" s="83">
        <v>1276</v>
      </c>
      <c r="V5311" s="83">
        <v>0</v>
      </c>
      <c r="W5311" s="83">
        <v>0</v>
      </c>
      <c r="X5311" s="83">
        <v>0</v>
      </c>
      <c r="Y5311">
        <v>0</v>
      </c>
      <c r="Z5311" s="83">
        <v>127.60000000000001</v>
      </c>
      <c r="AA5311" s="83">
        <v>127.60000000000001</v>
      </c>
    </row>
    <row r="5312" spans="1:27" x14ac:dyDescent="0.25">
      <c r="A5312" s="82" t="s">
        <v>1529</v>
      </c>
      <c r="B5312" s="82" t="s">
        <v>1529</v>
      </c>
      <c r="C5312" t="s">
        <v>3598</v>
      </c>
      <c r="D5312" s="82" t="s">
        <v>2723</v>
      </c>
      <c r="E5312" t="s">
        <v>3341</v>
      </c>
      <c r="F5312" s="82" t="s">
        <v>2745</v>
      </c>
      <c r="G5312" t="s">
        <v>2310</v>
      </c>
      <c r="H5312" s="82" t="s">
        <v>3065</v>
      </c>
      <c r="I5312" t="s">
        <v>68</v>
      </c>
      <c r="J5312" s="82" t="s">
        <v>80</v>
      </c>
      <c r="K5312" t="s">
        <v>83</v>
      </c>
      <c r="L5312" t="s">
        <v>82</v>
      </c>
      <c r="M5312" s="82" t="s">
        <v>1539</v>
      </c>
      <c r="N5312" t="s">
        <v>206</v>
      </c>
      <c r="O5312" s="82" t="s">
        <v>537</v>
      </c>
      <c r="P5312" s="82" t="s">
        <v>3599</v>
      </c>
      <c r="Q5312" s="82" t="s">
        <v>2032</v>
      </c>
      <c r="R5312" t="s">
        <v>72</v>
      </c>
      <c r="S5312" s="83">
        <v>0</v>
      </c>
      <c r="T5312" s="83">
        <v>553.95000000000005</v>
      </c>
      <c r="U5312" s="83">
        <v>-553.95000000000005</v>
      </c>
      <c r="V5312" s="83">
        <v>0</v>
      </c>
      <c r="W5312" s="83">
        <v>0</v>
      </c>
      <c r="X5312" s="83">
        <v>4.2669599498088226</v>
      </c>
      <c r="Y5312">
        <v>0</v>
      </c>
      <c r="Z5312" s="83">
        <v>-55.39500000000001</v>
      </c>
      <c r="AA5312" s="83">
        <v>-51.128040050191188</v>
      </c>
    </row>
    <row r="5313" spans="1:27" x14ac:dyDescent="0.25">
      <c r="A5313" s="82" t="s">
        <v>1529</v>
      </c>
      <c r="B5313" s="82" t="s">
        <v>1529</v>
      </c>
      <c r="C5313" t="s">
        <v>3598</v>
      </c>
      <c r="D5313" s="82" t="s">
        <v>2723</v>
      </c>
      <c r="E5313" t="s">
        <v>3341</v>
      </c>
      <c r="F5313" s="82" t="s">
        <v>2745</v>
      </c>
      <c r="G5313" t="s">
        <v>2310</v>
      </c>
      <c r="H5313" s="82" t="s">
        <v>3065</v>
      </c>
      <c r="I5313" t="s">
        <v>68</v>
      </c>
      <c r="J5313" s="82" t="s">
        <v>80</v>
      </c>
      <c r="K5313" t="s">
        <v>83</v>
      </c>
      <c r="L5313" t="s">
        <v>82</v>
      </c>
      <c r="M5313" s="82" t="s">
        <v>1539</v>
      </c>
      <c r="N5313" t="s">
        <v>206</v>
      </c>
      <c r="O5313" s="82" t="s">
        <v>1434</v>
      </c>
      <c r="P5313" s="82" t="s">
        <v>2075</v>
      </c>
      <c r="Q5313" s="82" t="s">
        <v>2076</v>
      </c>
      <c r="R5313" t="s">
        <v>72</v>
      </c>
      <c r="S5313" s="83">
        <v>580</v>
      </c>
      <c r="T5313" s="83">
        <v>0</v>
      </c>
      <c r="U5313" s="83">
        <v>580</v>
      </c>
      <c r="V5313" s="83">
        <v>0</v>
      </c>
      <c r="W5313" s="83">
        <v>0</v>
      </c>
      <c r="X5313" s="83">
        <v>0</v>
      </c>
      <c r="Y5313">
        <v>0</v>
      </c>
      <c r="Z5313" s="83">
        <v>58</v>
      </c>
      <c r="AA5313" s="83">
        <v>58</v>
      </c>
    </row>
    <row r="5314" spans="1:27" x14ac:dyDescent="0.25">
      <c r="A5314" s="82" t="s">
        <v>1529</v>
      </c>
      <c r="B5314" s="82" t="s">
        <v>1529</v>
      </c>
      <c r="C5314" t="s">
        <v>3598</v>
      </c>
      <c r="D5314" s="82" t="s">
        <v>2723</v>
      </c>
      <c r="E5314" t="s">
        <v>3341</v>
      </c>
      <c r="F5314" s="82" t="s">
        <v>2745</v>
      </c>
      <c r="G5314" t="s">
        <v>2310</v>
      </c>
      <c r="H5314" s="82" t="s">
        <v>3065</v>
      </c>
      <c r="I5314" t="s">
        <v>68</v>
      </c>
      <c r="J5314" s="82" t="s">
        <v>80</v>
      </c>
      <c r="K5314" t="s">
        <v>83</v>
      </c>
      <c r="L5314" t="s">
        <v>82</v>
      </c>
      <c r="M5314" s="82" t="s">
        <v>1539</v>
      </c>
      <c r="N5314" t="s">
        <v>206</v>
      </c>
      <c r="O5314" s="82" t="s">
        <v>538</v>
      </c>
      <c r="P5314" s="82" t="s">
        <v>3600</v>
      </c>
      <c r="Q5314" s="82" t="s">
        <v>3601</v>
      </c>
      <c r="R5314" t="s">
        <v>72</v>
      </c>
      <c r="S5314" s="83">
        <v>2422.86</v>
      </c>
      <c r="T5314" s="83">
        <v>0</v>
      </c>
      <c r="U5314" s="83">
        <v>2422.86</v>
      </c>
      <c r="V5314" s="83">
        <v>0</v>
      </c>
      <c r="W5314" s="83">
        <v>0</v>
      </c>
      <c r="X5314" s="83">
        <v>0</v>
      </c>
      <c r="Y5314">
        <v>0</v>
      </c>
      <c r="Z5314" s="83">
        <v>242.28600000000003</v>
      </c>
      <c r="AA5314" s="83">
        <v>242.28600000000003</v>
      </c>
    </row>
    <row r="5315" spans="1:27" x14ac:dyDescent="0.25">
      <c r="A5315" s="82" t="s">
        <v>1529</v>
      </c>
      <c r="B5315" s="82" t="s">
        <v>1529</v>
      </c>
      <c r="C5315" t="s">
        <v>3598</v>
      </c>
      <c r="D5315" s="82" t="s">
        <v>2723</v>
      </c>
      <c r="E5315" t="s">
        <v>3341</v>
      </c>
      <c r="F5315" s="82" t="s">
        <v>2745</v>
      </c>
      <c r="G5315" t="s">
        <v>2310</v>
      </c>
      <c r="H5315" s="82" t="s">
        <v>3065</v>
      </c>
      <c r="I5315" t="s">
        <v>68</v>
      </c>
      <c r="J5315" s="82" t="s">
        <v>80</v>
      </c>
      <c r="K5315" t="s">
        <v>83</v>
      </c>
      <c r="L5315" t="s">
        <v>82</v>
      </c>
      <c r="M5315" s="82" t="s">
        <v>1539</v>
      </c>
      <c r="N5315" t="s">
        <v>206</v>
      </c>
      <c r="O5315" s="82" t="s">
        <v>538</v>
      </c>
      <c r="P5315" s="82" t="s">
        <v>2544</v>
      </c>
      <c r="Q5315" s="82" t="s">
        <v>2545</v>
      </c>
      <c r="R5315" t="s">
        <v>72</v>
      </c>
      <c r="S5315" s="83">
        <v>3230.48</v>
      </c>
      <c r="T5315" s="83">
        <v>0</v>
      </c>
      <c r="U5315" s="83">
        <v>3230.48</v>
      </c>
      <c r="V5315" s="83">
        <v>0</v>
      </c>
      <c r="W5315" s="83">
        <v>0</v>
      </c>
      <c r="X5315" s="83">
        <v>0</v>
      </c>
      <c r="Y5315">
        <v>0</v>
      </c>
      <c r="Z5315" s="83">
        <v>323.048</v>
      </c>
      <c r="AA5315" s="83">
        <v>323.048</v>
      </c>
    </row>
    <row r="5316" spans="1:27" x14ac:dyDescent="0.25">
      <c r="A5316" s="82" t="s">
        <v>1529</v>
      </c>
      <c r="B5316" s="82" t="s">
        <v>1529</v>
      </c>
      <c r="C5316" t="s">
        <v>3598</v>
      </c>
      <c r="D5316" s="82" t="s">
        <v>2723</v>
      </c>
      <c r="E5316" t="s">
        <v>3341</v>
      </c>
      <c r="F5316" s="82" t="s">
        <v>2745</v>
      </c>
      <c r="G5316" t="s">
        <v>2310</v>
      </c>
      <c r="H5316" s="82" t="s">
        <v>3065</v>
      </c>
      <c r="I5316" t="s">
        <v>68</v>
      </c>
      <c r="J5316" s="82" t="s">
        <v>77</v>
      </c>
      <c r="K5316" t="s">
        <v>88</v>
      </c>
      <c r="L5316" t="s">
        <v>89</v>
      </c>
      <c r="M5316" s="82" t="s">
        <v>3771</v>
      </c>
      <c r="N5316" t="s">
        <v>722</v>
      </c>
      <c r="O5316" s="82" t="s">
        <v>2370</v>
      </c>
      <c r="P5316" s="82" t="s">
        <v>1715</v>
      </c>
      <c r="Q5316" s="82" t="s">
        <v>1716</v>
      </c>
      <c r="R5316" t="s">
        <v>72</v>
      </c>
      <c r="S5316" s="83">
        <v>6225</v>
      </c>
      <c r="T5316" s="83">
        <v>0</v>
      </c>
      <c r="U5316" s="83">
        <v>6225</v>
      </c>
      <c r="V5316" s="83">
        <v>0</v>
      </c>
      <c r="W5316" s="83">
        <v>0</v>
      </c>
      <c r="X5316" s="83">
        <v>0</v>
      </c>
      <c r="Y5316">
        <v>0</v>
      </c>
      <c r="Z5316" s="83">
        <v>622.5</v>
      </c>
      <c r="AA5316" s="83">
        <v>622.5</v>
      </c>
    </row>
    <row r="5317" spans="1:27" x14ac:dyDescent="0.25">
      <c r="A5317" s="82" t="s">
        <v>1529</v>
      </c>
      <c r="B5317" s="82" t="s">
        <v>1529</v>
      </c>
      <c r="C5317" t="s">
        <v>3598</v>
      </c>
      <c r="D5317" s="82" t="s">
        <v>2723</v>
      </c>
      <c r="E5317" t="s">
        <v>3341</v>
      </c>
      <c r="F5317" s="82" t="s">
        <v>2745</v>
      </c>
      <c r="G5317" t="s">
        <v>2310</v>
      </c>
      <c r="H5317" s="82" t="s">
        <v>3065</v>
      </c>
      <c r="I5317" t="s">
        <v>68</v>
      </c>
      <c r="J5317" s="82" t="s">
        <v>77</v>
      </c>
      <c r="K5317" t="s">
        <v>88</v>
      </c>
      <c r="L5317" t="s">
        <v>89</v>
      </c>
      <c r="M5317" s="82" t="s">
        <v>3771</v>
      </c>
      <c r="N5317" t="s">
        <v>722</v>
      </c>
      <c r="O5317" s="82" t="s">
        <v>1444</v>
      </c>
      <c r="P5317" s="82" t="s">
        <v>2452</v>
      </c>
      <c r="Q5317" s="82" t="s">
        <v>2453</v>
      </c>
      <c r="R5317" t="s">
        <v>72</v>
      </c>
      <c r="S5317" s="83">
        <v>5049</v>
      </c>
      <c r="T5317" s="83">
        <v>0</v>
      </c>
      <c r="U5317" s="83">
        <v>5049</v>
      </c>
      <c r="V5317" s="83">
        <v>0</v>
      </c>
      <c r="W5317" s="83">
        <v>0</v>
      </c>
      <c r="X5317" s="83">
        <v>0</v>
      </c>
      <c r="Y5317">
        <v>0</v>
      </c>
      <c r="Z5317" s="83">
        <v>504.90000000000003</v>
      </c>
      <c r="AA5317" s="83">
        <v>504.90000000000003</v>
      </c>
    </row>
    <row r="5318" spans="1:27" x14ac:dyDescent="0.25">
      <c r="A5318" s="82" t="s">
        <v>1529</v>
      </c>
      <c r="B5318" s="82" t="s">
        <v>1529</v>
      </c>
      <c r="C5318" t="s">
        <v>3598</v>
      </c>
      <c r="D5318" s="82" t="s">
        <v>2723</v>
      </c>
      <c r="E5318" t="s">
        <v>3341</v>
      </c>
      <c r="F5318" s="82" t="s">
        <v>2745</v>
      </c>
      <c r="G5318" t="s">
        <v>2310</v>
      </c>
      <c r="H5318" s="82" t="s">
        <v>3065</v>
      </c>
      <c r="I5318" t="s">
        <v>68</v>
      </c>
      <c r="J5318" s="82" t="s">
        <v>77</v>
      </c>
      <c r="K5318" t="s">
        <v>88</v>
      </c>
      <c r="L5318" t="s">
        <v>89</v>
      </c>
      <c r="M5318" s="82" t="s">
        <v>3772</v>
      </c>
      <c r="N5318" t="s">
        <v>364</v>
      </c>
      <c r="O5318" s="82" t="s">
        <v>466</v>
      </c>
      <c r="P5318" s="82" t="s">
        <v>467</v>
      </c>
      <c r="Q5318" s="82" t="s">
        <v>249</v>
      </c>
      <c r="R5318" t="s">
        <v>72</v>
      </c>
      <c r="S5318" s="83">
        <v>1305.3</v>
      </c>
      <c r="T5318" s="83">
        <v>1023.3000000000001</v>
      </c>
      <c r="U5318" s="83">
        <v>281.99999999999994</v>
      </c>
      <c r="V5318" s="83">
        <v>0</v>
      </c>
      <c r="W5318" s="83">
        <v>0</v>
      </c>
      <c r="X5318" s="83">
        <v>7.8822639527743803</v>
      </c>
      <c r="Y5318">
        <v>0</v>
      </c>
      <c r="Z5318" s="83">
        <v>28.199999999999996</v>
      </c>
      <c r="AA5318" s="83">
        <v>36.082263952774376</v>
      </c>
    </row>
    <row r="5319" spans="1:27" x14ac:dyDescent="0.25">
      <c r="A5319" s="82" t="s">
        <v>1529</v>
      </c>
      <c r="B5319" s="82" t="s">
        <v>1529</v>
      </c>
      <c r="C5319" t="s">
        <v>3598</v>
      </c>
      <c r="D5319" s="82" t="s">
        <v>2723</v>
      </c>
      <c r="E5319" t="s">
        <v>3341</v>
      </c>
      <c r="F5319" s="82" t="s">
        <v>2745</v>
      </c>
      <c r="G5319" t="s">
        <v>2310</v>
      </c>
      <c r="H5319" s="82" t="s">
        <v>3065</v>
      </c>
      <c r="I5319" t="s">
        <v>68</v>
      </c>
      <c r="J5319" s="82" t="s">
        <v>77</v>
      </c>
      <c r="K5319" t="s">
        <v>88</v>
      </c>
      <c r="L5319" t="s">
        <v>89</v>
      </c>
      <c r="M5319" s="82" t="s">
        <v>3772</v>
      </c>
      <c r="N5319" t="s">
        <v>364</v>
      </c>
      <c r="O5319" s="82" t="s">
        <v>3773</v>
      </c>
      <c r="P5319" s="82" t="s">
        <v>468</v>
      </c>
      <c r="Q5319" s="82" t="s">
        <v>469</v>
      </c>
      <c r="R5319" t="s">
        <v>72</v>
      </c>
      <c r="S5319" s="83">
        <v>0</v>
      </c>
      <c r="T5319" s="83">
        <v>2940</v>
      </c>
      <c r="U5319" s="83">
        <v>-2940</v>
      </c>
      <c r="V5319" s="83">
        <v>0</v>
      </c>
      <c r="W5319" s="83">
        <v>0</v>
      </c>
      <c r="X5319" s="83">
        <v>22.646199571148909</v>
      </c>
      <c r="Y5319">
        <v>0</v>
      </c>
      <c r="Z5319" s="83">
        <v>-294</v>
      </c>
      <c r="AA5319" s="83">
        <v>-271.35380042885112</v>
      </c>
    </row>
    <row r="5320" spans="1:27" x14ac:dyDescent="0.25">
      <c r="A5320" s="82" t="s">
        <v>1529</v>
      </c>
      <c r="B5320" s="82" t="s">
        <v>1529</v>
      </c>
      <c r="C5320" t="s">
        <v>3598</v>
      </c>
      <c r="D5320" s="82" t="s">
        <v>2723</v>
      </c>
      <c r="E5320" t="s">
        <v>3341</v>
      </c>
      <c r="F5320" s="82" t="s">
        <v>2745</v>
      </c>
      <c r="G5320" t="s">
        <v>2310</v>
      </c>
      <c r="H5320" s="82" t="s">
        <v>3065</v>
      </c>
      <c r="I5320" t="s">
        <v>68</v>
      </c>
      <c r="J5320" s="82" t="s">
        <v>77</v>
      </c>
      <c r="K5320" t="s">
        <v>88</v>
      </c>
      <c r="L5320" t="s">
        <v>89</v>
      </c>
      <c r="M5320" s="82" t="s">
        <v>3772</v>
      </c>
      <c r="N5320" t="s">
        <v>296</v>
      </c>
      <c r="O5320" s="82" t="s">
        <v>3774</v>
      </c>
      <c r="P5320" s="82" t="s">
        <v>300</v>
      </c>
      <c r="Q5320" s="82" t="s">
        <v>301</v>
      </c>
      <c r="R5320" t="s">
        <v>72</v>
      </c>
      <c r="S5320" s="83">
        <v>834.6</v>
      </c>
      <c r="T5320" s="83">
        <v>556.4</v>
      </c>
      <c r="U5320" s="83">
        <v>278.20000000000005</v>
      </c>
      <c r="V5320" s="83">
        <v>0</v>
      </c>
      <c r="W5320" s="83">
        <v>0</v>
      </c>
      <c r="X5320" s="83">
        <v>4.2858317827847801</v>
      </c>
      <c r="Y5320">
        <v>0</v>
      </c>
      <c r="Z5320" s="83">
        <v>27.820000000000007</v>
      </c>
      <c r="AA5320" s="83">
        <v>32.10583178278479</v>
      </c>
    </row>
    <row r="5321" spans="1:27" x14ac:dyDescent="0.25">
      <c r="A5321" s="82" t="s">
        <v>1529</v>
      </c>
      <c r="B5321" s="82" t="s">
        <v>1529</v>
      </c>
      <c r="C5321" t="s">
        <v>3598</v>
      </c>
      <c r="D5321" s="82" t="s">
        <v>2723</v>
      </c>
      <c r="E5321" t="s">
        <v>3341</v>
      </c>
      <c r="F5321" s="82" t="s">
        <v>2745</v>
      </c>
      <c r="G5321" t="s">
        <v>2310</v>
      </c>
      <c r="H5321" s="82" t="s">
        <v>3065</v>
      </c>
      <c r="I5321" t="s">
        <v>68</v>
      </c>
      <c r="J5321" s="82" t="s">
        <v>77</v>
      </c>
      <c r="K5321" t="s">
        <v>88</v>
      </c>
      <c r="L5321" t="s">
        <v>89</v>
      </c>
      <c r="M5321" s="82" t="s">
        <v>3772</v>
      </c>
      <c r="N5321" t="s">
        <v>296</v>
      </c>
      <c r="O5321" s="82" t="s">
        <v>3774</v>
      </c>
      <c r="P5321" s="82" t="s">
        <v>302</v>
      </c>
      <c r="Q5321" s="82" t="s">
        <v>303</v>
      </c>
      <c r="R5321" t="s">
        <v>72</v>
      </c>
      <c r="S5321" s="83">
        <v>2922.6000000000004</v>
      </c>
      <c r="T5321" s="83">
        <v>2268.8000000000002</v>
      </c>
      <c r="U5321" s="83">
        <v>653.79999999999995</v>
      </c>
      <c r="V5321" s="83">
        <v>0</v>
      </c>
      <c r="W5321" s="83">
        <v>0</v>
      </c>
      <c r="X5321" s="83">
        <v>17.476087614633553</v>
      </c>
      <c r="Y5321">
        <v>0</v>
      </c>
      <c r="Z5321" s="83">
        <v>65.380000000000024</v>
      </c>
      <c r="AA5321" s="83">
        <v>82.856087614633552</v>
      </c>
    </row>
    <row r="5322" spans="1:27" x14ac:dyDescent="0.25">
      <c r="A5322" s="82" t="s">
        <v>1529</v>
      </c>
      <c r="B5322" s="82" t="s">
        <v>1529</v>
      </c>
      <c r="C5322" t="s">
        <v>3598</v>
      </c>
      <c r="D5322" s="82" t="s">
        <v>2723</v>
      </c>
      <c r="E5322" t="s">
        <v>3341</v>
      </c>
      <c r="F5322" s="82" t="s">
        <v>2745</v>
      </c>
      <c r="G5322" t="s">
        <v>2310</v>
      </c>
      <c r="H5322" s="82" t="s">
        <v>3065</v>
      </c>
      <c r="I5322" t="s">
        <v>68</v>
      </c>
      <c r="J5322" s="82" t="s">
        <v>77</v>
      </c>
      <c r="K5322" t="s">
        <v>88</v>
      </c>
      <c r="L5322" t="s">
        <v>89</v>
      </c>
      <c r="M5322" s="82" t="s">
        <v>3772</v>
      </c>
      <c r="N5322" t="s">
        <v>296</v>
      </c>
      <c r="O5322" s="82" t="s">
        <v>3774</v>
      </c>
      <c r="P5322" s="82" t="s">
        <v>611</v>
      </c>
      <c r="Q5322" s="82" t="s">
        <v>368</v>
      </c>
      <c r="R5322" t="s">
        <v>72</v>
      </c>
      <c r="S5322" s="83">
        <v>1593.2</v>
      </c>
      <c r="T5322" s="83">
        <v>676.4</v>
      </c>
      <c r="U5322" s="83">
        <v>916.80000000000007</v>
      </c>
      <c r="V5322" s="83">
        <v>0</v>
      </c>
      <c r="W5322" s="83">
        <v>0</v>
      </c>
      <c r="X5322" s="83">
        <v>5.210166459158204</v>
      </c>
      <c r="Y5322">
        <v>0</v>
      </c>
      <c r="Z5322" s="83">
        <v>91.680000000000021</v>
      </c>
      <c r="AA5322" s="83">
        <v>96.890166459158223</v>
      </c>
    </row>
    <row r="5323" spans="1:27" x14ac:dyDescent="0.25">
      <c r="A5323" s="82" t="s">
        <v>1529</v>
      </c>
      <c r="B5323" s="82" t="s">
        <v>1529</v>
      </c>
      <c r="C5323" t="s">
        <v>3598</v>
      </c>
      <c r="D5323" s="82" t="s">
        <v>2723</v>
      </c>
      <c r="E5323" t="s">
        <v>3341</v>
      </c>
      <c r="F5323" s="82" t="s">
        <v>2745</v>
      </c>
      <c r="G5323" t="s">
        <v>2310</v>
      </c>
      <c r="H5323" s="82" t="s">
        <v>3065</v>
      </c>
      <c r="I5323" t="s">
        <v>68</v>
      </c>
      <c r="J5323" s="82" t="s">
        <v>77</v>
      </c>
      <c r="K5323" t="s">
        <v>88</v>
      </c>
      <c r="L5323" t="s">
        <v>89</v>
      </c>
      <c r="M5323" s="82" t="s">
        <v>3772</v>
      </c>
      <c r="N5323" t="s">
        <v>296</v>
      </c>
      <c r="O5323" s="82" t="s">
        <v>3774</v>
      </c>
      <c r="P5323" s="82" t="s">
        <v>298</v>
      </c>
      <c r="Q5323" s="82" t="s">
        <v>299</v>
      </c>
      <c r="R5323" t="s">
        <v>72</v>
      </c>
      <c r="S5323" s="83">
        <v>0</v>
      </c>
      <c r="T5323" s="83">
        <v>1363</v>
      </c>
      <c r="U5323" s="83">
        <v>-1363</v>
      </c>
      <c r="V5323" s="83">
        <v>0</v>
      </c>
      <c r="W5323" s="83">
        <v>0</v>
      </c>
      <c r="X5323" s="83">
        <v>10.49890136580815</v>
      </c>
      <c r="Y5323">
        <v>0</v>
      </c>
      <c r="Z5323" s="83">
        <v>-136.30000000000001</v>
      </c>
      <c r="AA5323" s="83">
        <v>-125.80109863419186</v>
      </c>
    </row>
    <row r="5324" spans="1:27" x14ac:dyDescent="0.25">
      <c r="A5324" s="82" t="s">
        <v>1529</v>
      </c>
      <c r="B5324" s="82" t="s">
        <v>1529</v>
      </c>
      <c r="C5324" t="s">
        <v>3598</v>
      </c>
      <c r="D5324" s="82" t="s">
        <v>2723</v>
      </c>
      <c r="E5324" t="s">
        <v>3341</v>
      </c>
      <c r="F5324" s="82" t="s">
        <v>2745</v>
      </c>
      <c r="G5324" t="s">
        <v>2310</v>
      </c>
      <c r="H5324" s="82" t="s">
        <v>3065</v>
      </c>
      <c r="I5324" t="s">
        <v>68</v>
      </c>
      <c r="J5324" s="82" t="s">
        <v>77</v>
      </c>
      <c r="K5324" t="s">
        <v>88</v>
      </c>
      <c r="L5324" t="s">
        <v>89</v>
      </c>
      <c r="M5324" s="82" t="s">
        <v>3772</v>
      </c>
      <c r="N5324" t="s">
        <v>296</v>
      </c>
      <c r="O5324" s="82" t="s">
        <v>334</v>
      </c>
      <c r="P5324" s="82" t="s">
        <v>2679</v>
      </c>
      <c r="Q5324" s="82" t="s">
        <v>336</v>
      </c>
      <c r="R5324" t="s">
        <v>72</v>
      </c>
      <c r="S5324" s="83">
        <v>2422.8000000000002</v>
      </c>
      <c r="T5324" s="83">
        <v>0</v>
      </c>
      <c r="U5324" s="83">
        <v>2422.8000000000002</v>
      </c>
      <c r="V5324" s="83">
        <v>0</v>
      </c>
      <c r="W5324" s="83">
        <v>0</v>
      </c>
      <c r="X5324" s="83">
        <v>0</v>
      </c>
      <c r="Y5324">
        <v>0</v>
      </c>
      <c r="Z5324" s="83">
        <v>242.28000000000003</v>
      </c>
      <c r="AA5324" s="83">
        <v>242.28000000000003</v>
      </c>
    </row>
    <row r="5325" spans="1:27" x14ac:dyDescent="0.25">
      <c r="A5325" s="82" t="s">
        <v>1529</v>
      </c>
      <c r="B5325" s="82" t="s">
        <v>1529</v>
      </c>
      <c r="C5325" t="s">
        <v>3598</v>
      </c>
      <c r="D5325" s="82" t="s">
        <v>2723</v>
      </c>
      <c r="E5325" t="s">
        <v>3341</v>
      </c>
      <c r="F5325" s="82" t="s">
        <v>2745</v>
      </c>
      <c r="G5325" t="s">
        <v>2310</v>
      </c>
      <c r="H5325" s="82" t="s">
        <v>3065</v>
      </c>
      <c r="I5325" t="s">
        <v>68</v>
      </c>
      <c r="J5325" s="82" t="s">
        <v>77</v>
      </c>
      <c r="K5325" t="s">
        <v>88</v>
      </c>
      <c r="L5325" t="s">
        <v>89</v>
      </c>
      <c r="M5325" s="82" t="s">
        <v>3772</v>
      </c>
      <c r="N5325" t="s">
        <v>296</v>
      </c>
      <c r="O5325" s="82" t="s">
        <v>334</v>
      </c>
      <c r="P5325" s="82" t="s">
        <v>1605</v>
      </c>
      <c r="Q5325" s="82" t="s">
        <v>1606</v>
      </c>
      <c r="R5325" t="s">
        <v>72</v>
      </c>
      <c r="S5325" s="83">
        <v>0</v>
      </c>
      <c r="T5325" s="83">
        <v>526.20000000000005</v>
      </c>
      <c r="U5325" s="83">
        <v>-526.20000000000005</v>
      </c>
      <c r="V5325" s="83">
        <v>0</v>
      </c>
      <c r="W5325" s="83">
        <v>0</v>
      </c>
      <c r="X5325" s="83">
        <v>4.0532075558974681</v>
      </c>
      <c r="Y5325">
        <v>0</v>
      </c>
      <c r="Z5325" s="83">
        <v>-52.620000000000005</v>
      </c>
      <c r="AA5325" s="83">
        <v>-48.566792444102539</v>
      </c>
    </row>
    <row r="5326" spans="1:27" x14ac:dyDescent="0.25">
      <c r="A5326" s="82" t="s">
        <v>1529</v>
      </c>
      <c r="B5326" s="82" t="s">
        <v>1529</v>
      </c>
      <c r="C5326" t="s">
        <v>3598</v>
      </c>
      <c r="D5326" s="82" t="s">
        <v>2723</v>
      </c>
      <c r="E5326" t="s">
        <v>3341</v>
      </c>
      <c r="F5326" s="82" t="s">
        <v>2745</v>
      </c>
      <c r="G5326" t="s">
        <v>2310</v>
      </c>
      <c r="H5326" s="82" t="s">
        <v>3065</v>
      </c>
      <c r="I5326" t="s">
        <v>68</v>
      </c>
      <c r="J5326" s="82" t="s">
        <v>77</v>
      </c>
      <c r="K5326" t="s">
        <v>88</v>
      </c>
      <c r="L5326" t="s">
        <v>89</v>
      </c>
      <c r="M5326" s="82" t="s">
        <v>3772</v>
      </c>
      <c r="N5326" t="s">
        <v>296</v>
      </c>
      <c r="O5326" s="82" t="s">
        <v>334</v>
      </c>
      <c r="P5326" s="82" t="s">
        <v>335</v>
      </c>
      <c r="Q5326" s="82" t="s">
        <v>336</v>
      </c>
      <c r="R5326" t="s">
        <v>72</v>
      </c>
      <c r="S5326" s="83">
        <v>614.4</v>
      </c>
      <c r="T5326" s="83">
        <v>2252.8000000000002</v>
      </c>
      <c r="U5326" s="83">
        <v>-1638.4</v>
      </c>
      <c r="V5326" s="83">
        <v>0</v>
      </c>
      <c r="W5326" s="83">
        <v>0</v>
      </c>
      <c r="X5326" s="83">
        <v>17.352842991117097</v>
      </c>
      <c r="Y5326">
        <v>0</v>
      </c>
      <c r="Z5326" s="83">
        <v>-163.84000000000003</v>
      </c>
      <c r="AA5326" s="83">
        <v>-146.48715700888295</v>
      </c>
    </row>
    <row r="5327" spans="1:27" x14ac:dyDescent="0.25">
      <c r="A5327" s="82" t="s">
        <v>1529</v>
      </c>
      <c r="B5327" s="82" t="s">
        <v>1529</v>
      </c>
      <c r="C5327" t="s">
        <v>3598</v>
      </c>
      <c r="D5327" s="82" t="s">
        <v>2723</v>
      </c>
      <c r="E5327" t="s">
        <v>3341</v>
      </c>
      <c r="F5327" s="82" t="s">
        <v>2745</v>
      </c>
      <c r="G5327" t="s">
        <v>2310</v>
      </c>
      <c r="H5327" s="82" t="s">
        <v>3065</v>
      </c>
      <c r="I5327" t="s">
        <v>68</v>
      </c>
      <c r="J5327" s="82" t="s">
        <v>77</v>
      </c>
      <c r="K5327" t="s">
        <v>88</v>
      </c>
      <c r="L5327" t="s">
        <v>89</v>
      </c>
      <c r="M5327" s="82" t="s">
        <v>3772</v>
      </c>
      <c r="N5327" t="s">
        <v>277</v>
      </c>
      <c r="O5327" s="82" t="s">
        <v>278</v>
      </c>
      <c r="P5327" s="82" t="s">
        <v>279</v>
      </c>
      <c r="Q5327" s="82" t="s">
        <v>280</v>
      </c>
      <c r="R5327" t="s">
        <v>72</v>
      </c>
      <c r="S5327" s="83">
        <v>627.20000000000005</v>
      </c>
      <c r="T5327" s="83">
        <v>313.59999999999997</v>
      </c>
      <c r="U5327" s="83">
        <v>313.60000000000008</v>
      </c>
      <c r="V5327" s="83">
        <v>0</v>
      </c>
      <c r="W5327" s="83">
        <v>0</v>
      </c>
      <c r="X5327" s="83">
        <v>2.4155946209225498</v>
      </c>
      <c r="Y5327">
        <v>0</v>
      </c>
      <c r="Z5327" s="83">
        <v>31.360000000000007</v>
      </c>
      <c r="AA5327" s="83">
        <v>33.775594620922561</v>
      </c>
    </row>
    <row r="5328" spans="1:27" x14ac:dyDescent="0.25">
      <c r="A5328" s="82" t="s">
        <v>1529</v>
      </c>
      <c r="B5328" s="82" t="s">
        <v>1529</v>
      </c>
      <c r="C5328" t="s">
        <v>3598</v>
      </c>
      <c r="D5328" s="82" t="s">
        <v>2723</v>
      </c>
      <c r="E5328" t="s">
        <v>3341</v>
      </c>
      <c r="F5328" s="82" t="s">
        <v>2745</v>
      </c>
      <c r="G5328" t="s">
        <v>2310</v>
      </c>
      <c r="H5328" s="82" t="s">
        <v>3065</v>
      </c>
      <c r="I5328" t="s">
        <v>68</v>
      </c>
      <c r="J5328" s="82" t="s">
        <v>77</v>
      </c>
      <c r="K5328" t="s">
        <v>88</v>
      </c>
      <c r="L5328" t="s">
        <v>89</v>
      </c>
      <c r="M5328" s="82" t="s">
        <v>3772</v>
      </c>
      <c r="N5328" t="s">
        <v>277</v>
      </c>
      <c r="O5328" s="82" t="s">
        <v>278</v>
      </c>
      <c r="P5328" s="82" t="s">
        <v>281</v>
      </c>
      <c r="Q5328" s="82" t="s">
        <v>282</v>
      </c>
      <c r="R5328" t="s">
        <v>72</v>
      </c>
      <c r="S5328" s="83">
        <v>2401</v>
      </c>
      <c r="T5328" s="83">
        <v>3601.5</v>
      </c>
      <c r="U5328" s="83">
        <v>-1200.5</v>
      </c>
      <c r="V5328" s="83">
        <v>0</v>
      </c>
      <c r="W5328" s="83">
        <v>0</v>
      </c>
      <c r="X5328" s="83">
        <v>27.741594474657411</v>
      </c>
      <c r="Y5328">
        <v>0</v>
      </c>
      <c r="Z5328" s="83">
        <v>-120.05000000000001</v>
      </c>
      <c r="AA5328" s="83">
        <v>-92.30840552534255</v>
      </c>
    </row>
    <row r="5329" spans="1:27" x14ac:dyDescent="0.25">
      <c r="A5329" s="82" t="s">
        <v>1529</v>
      </c>
      <c r="B5329" s="82" t="s">
        <v>1529</v>
      </c>
      <c r="C5329" t="s">
        <v>3598</v>
      </c>
      <c r="D5329" s="82" t="s">
        <v>2723</v>
      </c>
      <c r="E5329" t="s">
        <v>3341</v>
      </c>
      <c r="F5329" s="82" t="s">
        <v>2745</v>
      </c>
      <c r="G5329" t="s">
        <v>2310</v>
      </c>
      <c r="H5329" s="82" t="s">
        <v>3065</v>
      </c>
      <c r="I5329" t="s">
        <v>68</v>
      </c>
      <c r="J5329" s="82" t="s">
        <v>77</v>
      </c>
      <c r="K5329" t="s">
        <v>88</v>
      </c>
      <c r="L5329" t="s">
        <v>89</v>
      </c>
      <c r="M5329" s="82" t="s">
        <v>3772</v>
      </c>
      <c r="N5329" t="s">
        <v>277</v>
      </c>
      <c r="O5329" s="82" t="s">
        <v>278</v>
      </c>
      <c r="P5329" s="82" t="s">
        <v>283</v>
      </c>
      <c r="Q5329" s="82" t="s">
        <v>284</v>
      </c>
      <c r="R5329" t="s">
        <v>72</v>
      </c>
      <c r="S5329" s="83">
        <v>627.20000000000005</v>
      </c>
      <c r="T5329" s="83">
        <v>156.80000000000001</v>
      </c>
      <c r="U5329" s="83">
        <v>470.40000000000003</v>
      </c>
      <c r="V5329" s="83">
        <v>0</v>
      </c>
      <c r="W5329" s="83">
        <v>0</v>
      </c>
      <c r="X5329" s="83">
        <v>1.2077973104612749</v>
      </c>
      <c r="Y5329">
        <v>0</v>
      </c>
      <c r="Z5329" s="83">
        <v>47.040000000000006</v>
      </c>
      <c r="AA5329" s="83">
        <v>48.24779731046128</v>
      </c>
    </row>
    <row r="5330" spans="1:27" x14ac:dyDescent="0.25">
      <c r="A5330" s="82" t="s">
        <v>1529</v>
      </c>
      <c r="B5330" s="82" t="s">
        <v>1529</v>
      </c>
      <c r="C5330" t="s">
        <v>3598</v>
      </c>
      <c r="D5330" s="82" t="s">
        <v>2723</v>
      </c>
      <c r="E5330" t="s">
        <v>3341</v>
      </c>
      <c r="F5330" s="82" t="s">
        <v>2745</v>
      </c>
      <c r="G5330" t="s">
        <v>2310</v>
      </c>
      <c r="H5330" s="82" t="s">
        <v>3065</v>
      </c>
      <c r="I5330" t="s">
        <v>68</v>
      </c>
      <c r="J5330" s="82" t="s">
        <v>77</v>
      </c>
      <c r="K5330" t="s">
        <v>88</v>
      </c>
      <c r="L5330" t="s">
        <v>89</v>
      </c>
      <c r="M5330" s="82" t="s">
        <v>3772</v>
      </c>
      <c r="N5330" t="s">
        <v>277</v>
      </c>
      <c r="O5330" s="82" t="s">
        <v>278</v>
      </c>
      <c r="P5330" s="82" t="s">
        <v>285</v>
      </c>
      <c r="Q5330" s="82" t="s">
        <v>286</v>
      </c>
      <c r="R5330" t="s">
        <v>72</v>
      </c>
      <c r="S5330" s="83">
        <v>1715</v>
      </c>
      <c r="T5330" s="83">
        <v>3773</v>
      </c>
      <c r="U5330" s="83">
        <v>-2058</v>
      </c>
      <c r="V5330" s="83">
        <v>0</v>
      </c>
      <c r="W5330" s="83">
        <v>0</v>
      </c>
      <c r="X5330" s="83">
        <v>29.062622782974429</v>
      </c>
      <c r="Y5330">
        <v>0</v>
      </c>
      <c r="Z5330" s="83">
        <v>-205.8</v>
      </c>
      <c r="AA5330" s="83">
        <v>-176.7373772170256</v>
      </c>
    </row>
    <row r="5331" spans="1:27" x14ac:dyDescent="0.25">
      <c r="A5331" s="82" t="s">
        <v>1529</v>
      </c>
      <c r="B5331" s="82" t="s">
        <v>1529</v>
      </c>
      <c r="C5331" t="s">
        <v>3598</v>
      </c>
      <c r="D5331" s="82" t="s">
        <v>2723</v>
      </c>
      <c r="E5331" t="s">
        <v>3341</v>
      </c>
      <c r="F5331" s="82" t="s">
        <v>2745</v>
      </c>
      <c r="G5331" t="s">
        <v>2310</v>
      </c>
      <c r="H5331" s="82" t="s">
        <v>3065</v>
      </c>
      <c r="I5331" t="s">
        <v>68</v>
      </c>
      <c r="J5331" s="82" t="s">
        <v>77</v>
      </c>
      <c r="K5331" t="s">
        <v>88</v>
      </c>
      <c r="L5331" t="s">
        <v>89</v>
      </c>
      <c r="M5331" s="82" t="s">
        <v>3772</v>
      </c>
      <c r="N5331" t="s">
        <v>277</v>
      </c>
      <c r="O5331" s="82" t="s">
        <v>278</v>
      </c>
      <c r="P5331" s="82" t="s">
        <v>1594</v>
      </c>
      <c r="Q5331" s="82" t="s">
        <v>1595</v>
      </c>
      <c r="R5331" t="s">
        <v>72</v>
      </c>
      <c r="S5331" s="83">
        <v>1029</v>
      </c>
      <c r="T5331" s="83">
        <v>617.40000000000009</v>
      </c>
      <c r="U5331" s="83">
        <v>411.59999999999991</v>
      </c>
      <c r="V5331" s="83">
        <v>0</v>
      </c>
      <c r="W5331" s="83">
        <v>0</v>
      </c>
      <c r="X5331" s="83">
        <v>4.755701909941271</v>
      </c>
      <c r="Y5331">
        <v>0</v>
      </c>
      <c r="Z5331" s="83">
        <v>41.16</v>
      </c>
      <c r="AA5331" s="83">
        <v>45.915701909941276</v>
      </c>
    </row>
    <row r="5332" spans="1:27" x14ac:dyDescent="0.25">
      <c r="A5332" s="82" t="s">
        <v>1529</v>
      </c>
      <c r="B5332" s="82" t="s">
        <v>1529</v>
      </c>
      <c r="C5332" t="s">
        <v>3598</v>
      </c>
      <c r="D5332" s="82" t="s">
        <v>2723</v>
      </c>
      <c r="E5332" t="s">
        <v>3341</v>
      </c>
      <c r="F5332" s="82" t="s">
        <v>2745</v>
      </c>
      <c r="G5332" t="s">
        <v>2310</v>
      </c>
      <c r="H5332" s="82" t="s">
        <v>3065</v>
      </c>
      <c r="I5332" t="s">
        <v>68</v>
      </c>
      <c r="J5332" s="82" t="s">
        <v>77</v>
      </c>
      <c r="K5332" t="s">
        <v>88</v>
      </c>
      <c r="L5332" t="s">
        <v>89</v>
      </c>
      <c r="M5332" s="82" t="s">
        <v>3772</v>
      </c>
      <c r="N5332" t="s">
        <v>277</v>
      </c>
      <c r="O5332" s="82" t="s">
        <v>278</v>
      </c>
      <c r="P5332" s="82" t="s">
        <v>1596</v>
      </c>
      <c r="Q5332" s="82" t="s">
        <v>1597</v>
      </c>
      <c r="R5332" t="s">
        <v>72</v>
      </c>
      <c r="S5332" s="83">
        <v>0</v>
      </c>
      <c r="T5332" s="83">
        <v>411.6</v>
      </c>
      <c r="U5332" s="83">
        <v>-411.6</v>
      </c>
      <c r="V5332" s="83">
        <v>0</v>
      </c>
      <c r="W5332" s="83">
        <v>0</v>
      </c>
      <c r="X5332" s="83">
        <v>3.1704679399608473</v>
      </c>
      <c r="Y5332">
        <v>0</v>
      </c>
      <c r="Z5332" s="83">
        <v>-41.160000000000004</v>
      </c>
      <c r="AA5332" s="83">
        <v>-37.989532060039153</v>
      </c>
    </row>
    <row r="5333" spans="1:27" x14ac:dyDescent="0.25">
      <c r="A5333" s="82" t="s">
        <v>1529</v>
      </c>
      <c r="B5333" s="82" t="s">
        <v>1529</v>
      </c>
      <c r="C5333" t="s">
        <v>3598</v>
      </c>
      <c r="D5333" s="82" t="s">
        <v>2723</v>
      </c>
      <c r="E5333" t="s">
        <v>3341</v>
      </c>
      <c r="F5333" s="82" t="s">
        <v>2745</v>
      </c>
      <c r="G5333" t="s">
        <v>2310</v>
      </c>
      <c r="H5333" s="82" t="s">
        <v>3065</v>
      </c>
      <c r="I5333" t="s">
        <v>68</v>
      </c>
      <c r="J5333" s="82" t="s">
        <v>77</v>
      </c>
      <c r="K5333" t="s">
        <v>88</v>
      </c>
      <c r="L5333" t="s">
        <v>89</v>
      </c>
      <c r="M5333" s="82" t="s">
        <v>3772</v>
      </c>
      <c r="N5333" t="s">
        <v>277</v>
      </c>
      <c r="O5333" s="82" t="s">
        <v>287</v>
      </c>
      <c r="P5333" s="82" t="s">
        <v>288</v>
      </c>
      <c r="Q5333" s="82" t="s">
        <v>289</v>
      </c>
      <c r="R5333" t="s">
        <v>72</v>
      </c>
      <c r="S5333" s="83">
        <v>3593</v>
      </c>
      <c r="T5333" s="83">
        <v>1880</v>
      </c>
      <c r="U5333" s="83">
        <v>1713</v>
      </c>
      <c r="V5333" s="83">
        <v>0</v>
      </c>
      <c r="W5333" s="83">
        <v>0</v>
      </c>
      <c r="X5333" s="83">
        <v>14.481243263183655</v>
      </c>
      <c r="Y5333">
        <v>0</v>
      </c>
      <c r="Z5333" s="83">
        <v>171.3</v>
      </c>
      <c r="AA5333" s="83">
        <v>185.78124326318365</v>
      </c>
    </row>
    <row r="5334" spans="1:27" x14ac:dyDescent="0.25">
      <c r="A5334" s="82" t="s">
        <v>1529</v>
      </c>
      <c r="B5334" s="82" t="s">
        <v>1529</v>
      </c>
      <c r="C5334" t="s">
        <v>3598</v>
      </c>
      <c r="D5334" s="82" t="s">
        <v>2723</v>
      </c>
      <c r="E5334" t="s">
        <v>3341</v>
      </c>
      <c r="F5334" s="82" t="s">
        <v>2745</v>
      </c>
      <c r="G5334" t="s">
        <v>2310</v>
      </c>
      <c r="H5334" s="82" t="s">
        <v>3065</v>
      </c>
      <c r="I5334" t="s">
        <v>68</v>
      </c>
      <c r="J5334" s="82" t="s">
        <v>77</v>
      </c>
      <c r="K5334" t="s">
        <v>88</v>
      </c>
      <c r="L5334" t="s">
        <v>89</v>
      </c>
      <c r="M5334" s="82" t="s">
        <v>3772</v>
      </c>
      <c r="N5334" t="s">
        <v>277</v>
      </c>
      <c r="O5334" s="82" t="s">
        <v>287</v>
      </c>
      <c r="P5334" s="82" t="s">
        <v>290</v>
      </c>
      <c r="Q5334" s="82" t="s">
        <v>291</v>
      </c>
      <c r="R5334" t="s">
        <v>72</v>
      </c>
      <c r="S5334" s="83">
        <v>774.3</v>
      </c>
      <c r="T5334" s="83">
        <v>1290.5</v>
      </c>
      <c r="U5334" s="83">
        <v>-516.20000000000005</v>
      </c>
      <c r="V5334" s="83">
        <v>0</v>
      </c>
      <c r="W5334" s="83">
        <v>0</v>
      </c>
      <c r="X5334" s="83">
        <v>9.9404491654992047</v>
      </c>
      <c r="Y5334">
        <v>0</v>
      </c>
      <c r="Z5334" s="83">
        <v>-51.620000000000005</v>
      </c>
      <c r="AA5334" s="83">
        <v>-41.679550834500802</v>
      </c>
    </row>
    <row r="5335" spans="1:27" x14ac:dyDescent="0.25">
      <c r="A5335" s="82" t="s">
        <v>1529</v>
      </c>
      <c r="B5335" s="82" t="s">
        <v>1529</v>
      </c>
      <c r="C5335" t="s">
        <v>3598</v>
      </c>
      <c r="D5335" s="82" t="s">
        <v>2723</v>
      </c>
      <c r="E5335" t="s">
        <v>3341</v>
      </c>
      <c r="F5335" s="82" t="s">
        <v>2745</v>
      </c>
      <c r="G5335" t="s">
        <v>2310</v>
      </c>
      <c r="H5335" s="82" t="s">
        <v>3065</v>
      </c>
      <c r="I5335" t="s">
        <v>68</v>
      </c>
      <c r="J5335" s="82" t="s">
        <v>77</v>
      </c>
      <c r="K5335" t="s">
        <v>88</v>
      </c>
      <c r="L5335" t="s">
        <v>89</v>
      </c>
      <c r="M5335" s="82" t="s">
        <v>3772</v>
      </c>
      <c r="N5335" t="s">
        <v>277</v>
      </c>
      <c r="O5335" s="82" t="s">
        <v>287</v>
      </c>
      <c r="P5335" s="82" t="s">
        <v>292</v>
      </c>
      <c r="Q5335" s="82" t="s">
        <v>293</v>
      </c>
      <c r="R5335" t="s">
        <v>72</v>
      </c>
      <c r="S5335" s="83">
        <v>3828</v>
      </c>
      <c r="T5335" s="83">
        <v>2585</v>
      </c>
      <c r="U5335" s="83">
        <v>1243</v>
      </c>
      <c r="V5335" s="83">
        <v>0</v>
      </c>
      <c r="W5335" s="83">
        <v>0</v>
      </c>
      <c r="X5335" s="83">
        <v>19.911709486877523</v>
      </c>
      <c r="Y5335">
        <v>0</v>
      </c>
      <c r="Z5335" s="83">
        <v>124.30000000000001</v>
      </c>
      <c r="AA5335" s="83">
        <v>144.21170948687754</v>
      </c>
    </row>
    <row r="5336" spans="1:27" x14ac:dyDescent="0.25">
      <c r="A5336" s="82" t="s">
        <v>1529</v>
      </c>
      <c r="B5336" s="82" t="s">
        <v>1529</v>
      </c>
      <c r="C5336" t="s">
        <v>3598</v>
      </c>
      <c r="D5336" s="82" t="s">
        <v>2723</v>
      </c>
      <c r="E5336" t="s">
        <v>3341</v>
      </c>
      <c r="F5336" s="82" t="s">
        <v>2745</v>
      </c>
      <c r="G5336" t="s">
        <v>2310</v>
      </c>
      <c r="H5336" s="82" t="s">
        <v>3065</v>
      </c>
      <c r="I5336" t="s">
        <v>68</v>
      </c>
      <c r="J5336" s="82" t="s">
        <v>77</v>
      </c>
      <c r="K5336" t="s">
        <v>88</v>
      </c>
      <c r="L5336" t="s">
        <v>89</v>
      </c>
      <c r="M5336" s="82" t="s">
        <v>3772</v>
      </c>
      <c r="N5336" t="s">
        <v>277</v>
      </c>
      <c r="O5336" s="82" t="s">
        <v>287</v>
      </c>
      <c r="P5336" s="82" t="s">
        <v>294</v>
      </c>
      <c r="Q5336" s="82" t="s">
        <v>295</v>
      </c>
      <c r="R5336" t="s">
        <v>72</v>
      </c>
      <c r="S5336" s="83">
        <v>1806.7</v>
      </c>
      <c r="T5336" s="83">
        <v>1290.5</v>
      </c>
      <c r="U5336" s="83">
        <v>516.20000000000005</v>
      </c>
      <c r="V5336" s="83">
        <v>0</v>
      </c>
      <c r="W5336" s="83">
        <v>0</v>
      </c>
      <c r="X5336" s="83">
        <v>9.9404491654992047</v>
      </c>
      <c r="Y5336">
        <v>0</v>
      </c>
      <c r="Z5336" s="83">
        <v>51.620000000000005</v>
      </c>
      <c r="AA5336" s="83">
        <v>61.560449165499207</v>
      </c>
    </row>
    <row r="5337" spans="1:27" x14ac:dyDescent="0.25">
      <c r="A5337" s="82" t="s">
        <v>1529</v>
      </c>
      <c r="B5337" s="82" t="s">
        <v>1529</v>
      </c>
      <c r="C5337" t="s">
        <v>3598</v>
      </c>
      <c r="D5337" s="82" t="s">
        <v>2723</v>
      </c>
      <c r="E5337" t="s">
        <v>3341</v>
      </c>
      <c r="F5337" s="82" t="s">
        <v>2745</v>
      </c>
      <c r="G5337" t="s">
        <v>2310</v>
      </c>
      <c r="H5337" s="82" t="s">
        <v>3065</v>
      </c>
      <c r="I5337" t="s">
        <v>68</v>
      </c>
      <c r="J5337" s="82" t="s">
        <v>77</v>
      </c>
      <c r="K5337" t="s">
        <v>88</v>
      </c>
      <c r="L5337" t="s">
        <v>89</v>
      </c>
      <c r="M5337" s="82" t="s">
        <v>3772</v>
      </c>
      <c r="N5337" t="s">
        <v>277</v>
      </c>
      <c r="O5337" s="82" t="s">
        <v>287</v>
      </c>
      <c r="P5337" s="82" t="s">
        <v>1598</v>
      </c>
      <c r="Q5337" s="82" t="s">
        <v>1599</v>
      </c>
      <c r="R5337" t="s">
        <v>72</v>
      </c>
      <c r="S5337" s="83">
        <v>0</v>
      </c>
      <c r="T5337" s="83">
        <v>442.6</v>
      </c>
      <c r="U5337" s="83">
        <v>-442.6</v>
      </c>
      <c r="V5337" s="83">
        <v>0</v>
      </c>
      <c r="W5337" s="83">
        <v>0</v>
      </c>
      <c r="X5337" s="83">
        <v>3.409254398023982</v>
      </c>
      <c r="Y5337">
        <v>0</v>
      </c>
      <c r="Z5337" s="83">
        <v>-44.260000000000005</v>
      </c>
      <c r="AA5337" s="83">
        <v>-40.850745601976023</v>
      </c>
    </row>
    <row r="5338" spans="1:27" x14ac:dyDescent="0.25">
      <c r="A5338" s="82" t="s">
        <v>1529</v>
      </c>
      <c r="B5338" s="82" t="s">
        <v>1529</v>
      </c>
      <c r="C5338" t="s">
        <v>3598</v>
      </c>
      <c r="D5338" s="82" t="s">
        <v>2723</v>
      </c>
      <c r="E5338" t="s">
        <v>3341</v>
      </c>
      <c r="F5338" s="82" t="s">
        <v>2745</v>
      </c>
      <c r="G5338" t="s">
        <v>2310</v>
      </c>
      <c r="H5338" s="82" t="s">
        <v>3065</v>
      </c>
      <c r="I5338" t="s">
        <v>68</v>
      </c>
      <c r="J5338" s="82" t="s">
        <v>77</v>
      </c>
      <c r="K5338" t="s">
        <v>88</v>
      </c>
      <c r="L5338" t="s">
        <v>89</v>
      </c>
      <c r="M5338" s="82" t="s">
        <v>3772</v>
      </c>
      <c r="N5338" t="s">
        <v>277</v>
      </c>
      <c r="O5338" s="82" t="s">
        <v>287</v>
      </c>
      <c r="P5338" s="82" t="s">
        <v>1600</v>
      </c>
      <c r="Q5338" s="82" t="s">
        <v>1601</v>
      </c>
      <c r="R5338" t="s">
        <v>72</v>
      </c>
      <c r="S5338" s="83">
        <v>663.9</v>
      </c>
      <c r="T5338" s="83">
        <v>0</v>
      </c>
      <c r="U5338" s="83">
        <v>663.9</v>
      </c>
      <c r="V5338" s="83">
        <v>0</v>
      </c>
      <c r="W5338" s="83">
        <v>0</v>
      </c>
      <c r="X5338" s="83">
        <v>0</v>
      </c>
      <c r="Y5338">
        <v>0</v>
      </c>
      <c r="Z5338" s="83">
        <v>66.39</v>
      </c>
      <c r="AA5338" s="83">
        <v>66.39</v>
      </c>
    </row>
    <row r="5339" spans="1:27" x14ac:dyDescent="0.25">
      <c r="A5339" s="82" t="s">
        <v>1529</v>
      </c>
      <c r="B5339" s="82" t="s">
        <v>1529</v>
      </c>
      <c r="C5339" t="s">
        <v>3598</v>
      </c>
      <c r="D5339" s="82" t="s">
        <v>2723</v>
      </c>
      <c r="E5339" t="s">
        <v>3341</v>
      </c>
      <c r="F5339" s="82" t="s">
        <v>2745</v>
      </c>
      <c r="G5339" t="s">
        <v>2310</v>
      </c>
      <c r="H5339" s="82" t="s">
        <v>3065</v>
      </c>
      <c r="I5339" t="s">
        <v>68</v>
      </c>
      <c r="J5339" s="82" t="s">
        <v>77</v>
      </c>
      <c r="K5339" t="s">
        <v>88</v>
      </c>
      <c r="L5339" t="s">
        <v>89</v>
      </c>
      <c r="M5339" s="82" t="s">
        <v>3772</v>
      </c>
      <c r="N5339" t="s">
        <v>277</v>
      </c>
      <c r="O5339" s="82" t="s">
        <v>606</v>
      </c>
      <c r="P5339" s="82" t="s">
        <v>607</v>
      </c>
      <c r="Q5339" s="82" t="s">
        <v>608</v>
      </c>
      <c r="R5339" t="s">
        <v>72</v>
      </c>
      <c r="S5339" s="83">
        <v>0</v>
      </c>
      <c r="T5339" s="83">
        <v>1097.5</v>
      </c>
      <c r="U5339" s="83">
        <v>-1097.5</v>
      </c>
      <c r="V5339" s="83">
        <v>0</v>
      </c>
      <c r="W5339" s="83">
        <v>0</v>
      </c>
      <c r="X5339" s="83">
        <v>8.4538108943319479</v>
      </c>
      <c r="Y5339">
        <v>0</v>
      </c>
      <c r="Z5339" s="83">
        <v>-109.75</v>
      </c>
      <c r="AA5339" s="83">
        <v>-101.29618910566805</v>
      </c>
    </row>
    <row r="5340" spans="1:27" x14ac:dyDescent="0.25">
      <c r="A5340" s="82" t="s">
        <v>1529</v>
      </c>
      <c r="B5340" s="82" t="s">
        <v>1529</v>
      </c>
      <c r="C5340" t="s">
        <v>3598</v>
      </c>
      <c r="D5340" s="82" t="s">
        <v>2723</v>
      </c>
      <c r="E5340" t="s">
        <v>3341</v>
      </c>
      <c r="F5340" s="82" t="s">
        <v>2745</v>
      </c>
      <c r="G5340" t="s">
        <v>2310</v>
      </c>
      <c r="H5340" s="82" t="s">
        <v>3065</v>
      </c>
      <c r="I5340" t="s">
        <v>68</v>
      </c>
      <c r="J5340" s="82" t="s">
        <v>77</v>
      </c>
      <c r="K5340" t="s">
        <v>88</v>
      </c>
      <c r="L5340" t="s">
        <v>89</v>
      </c>
      <c r="M5340" s="82" t="s">
        <v>3776</v>
      </c>
      <c r="N5340" t="s">
        <v>238</v>
      </c>
      <c r="O5340" s="82" t="s">
        <v>239</v>
      </c>
      <c r="P5340" s="82" t="s">
        <v>240</v>
      </c>
      <c r="Q5340" s="82" t="s">
        <v>241</v>
      </c>
      <c r="R5340" t="s">
        <v>72</v>
      </c>
      <c r="S5340" s="83">
        <v>8866.9</v>
      </c>
      <c r="T5340" s="83">
        <v>18179.2</v>
      </c>
      <c r="U5340" s="83">
        <v>-9312.2999999999993</v>
      </c>
      <c r="V5340" s="83">
        <v>0</v>
      </c>
      <c r="W5340" s="83">
        <v>0</v>
      </c>
      <c r="X5340" s="83">
        <v>140.03054123939802</v>
      </c>
      <c r="Y5340">
        <v>0</v>
      </c>
      <c r="Z5340" s="83">
        <v>-931.2299999999999</v>
      </c>
      <c r="AA5340" s="83">
        <v>-791.19945876060217</v>
      </c>
    </row>
    <row r="5341" spans="1:27" x14ac:dyDescent="0.25">
      <c r="A5341" s="82" t="s">
        <v>1529</v>
      </c>
      <c r="B5341" s="82" t="s">
        <v>1529</v>
      </c>
      <c r="C5341" t="s">
        <v>3598</v>
      </c>
      <c r="D5341" s="82" t="s">
        <v>2723</v>
      </c>
      <c r="E5341" t="s">
        <v>3341</v>
      </c>
      <c r="F5341" s="82" t="s">
        <v>2745</v>
      </c>
      <c r="G5341" t="s">
        <v>2310</v>
      </c>
      <c r="H5341" s="82" t="s">
        <v>3065</v>
      </c>
      <c r="I5341" t="s">
        <v>68</v>
      </c>
      <c r="J5341" s="82" t="s">
        <v>77</v>
      </c>
      <c r="K5341" t="s">
        <v>88</v>
      </c>
      <c r="L5341" t="s">
        <v>89</v>
      </c>
      <c r="M5341" s="82" t="s">
        <v>3776</v>
      </c>
      <c r="N5341" t="s">
        <v>238</v>
      </c>
      <c r="O5341" s="82" t="s">
        <v>239</v>
      </c>
      <c r="P5341" s="82" t="s">
        <v>242</v>
      </c>
      <c r="Q5341" s="82" t="s">
        <v>243</v>
      </c>
      <c r="R5341" t="s">
        <v>72</v>
      </c>
      <c r="S5341" s="83">
        <v>11246.4</v>
      </c>
      <c r="T5341" s="83">
        <v>13873.6</v>
      </c>
      <c r="U5341" s="83">
        <v>-2627.2000000000003</v>
      </c>
      <c r="V5341" s="83">
        <v>0</v>
      </c>
      <c r="W5341" s="83">
        <v>0</v>
      </c>
      <c r="X5341" s="83">
        <v>106.86541305111955</v>
      </c>
      <c r="Y5341">
        <v>0</v>
      </c>
      <c r="Z5341" s="83">
        <v>-262.72000000000008</v>
      </c>
      <c r="AA5341" s="83">
        <v>-155.85458694888058</v>
      </c>
    </row>
    <row r="5342" spans="1:27" x14ac:dyDescent="0.25">
      <c r="A5342" s="82" t="s">
        <v>1529</v>
      </c>
      <c r="B5342" s="82" t="s">
        <v>1529</v>
      </c>
      <c r="C5342" t="s">
        <v>3598</v>
      </c>
      <c r="D5342" s="82" t="s">
        <v>2723</v>
      </c>
      <c r="E5342" t="s">
        <v>3341</v>
      </c>
      <c r="F5342" s="82" t="s">
        <v>2745</v>
      </c>
      <c r="G5342" t="s">
        <v>2310</v>
      </c>
      <c r="H5342" s="82" t="s">
        <v>3065</v>
      </c>
      <c r="I5342" t="s">
        <v>68</v>
      </c>
      <c r="J5342" s="82" t="s">
        <v>77</v>
      </c>
      <c r="K5342" t="s">
        <v>88</v>
      </c>
      <c r="L5342" t="s">
        <v>89</v>
      </c>
      <c r="M5342" s="82" t="s">
        <v>3776</v>
      </c>
      <c r="N5342" t="s">
        <v>238</v>
      </c>
      <c r="O5342" s="82" t="s">
        <v>239</v>
      </c>
      <c r="P5342" s="82" t="s">
        <v>244</v>
      </c>
      <c r="Q5342" s="82" t="s">
        <v>245</v>
      </c>
      <c r="R5342" t="s">
        <v>72</v>
      </c>
      <c r="S5342" s="83">
        <v>2324.6</v>
      </c>
      <c r="T5342" s="83">
        <v>14232.4</v>
      </c>
      <c r="U5342" s="83">
        <v>-11907.8</v>
      </c>
      <c r="V5342" s="83">
        <v>0</v>
      </c>
      <c r="W5342" s="83">
        <v>0</v>
      </c>
      <c r="X5342" s="83">
        <v>109.62917373347609</v>
      </c>
      <c r="Y5342">
        <v>0</v>
      </c>
      <c r="Z5342" s="83">
        <v>-1190.78</v>
      </c>
      <c r="AA5342" s="83">
        <v>-1081.1508262665238</v>
      </c>
    </row>
    <row r="5343" spans="1:27" x14ac:dyDescent="0.25">
      <c r="A5343" s="82" t="s">
        <v>1529</v>
      </c>
      <c r="B5343" s="82" t="s">
        <v>1529</v>
      </c>
      <c r="C5343" t="s">
        <v>3598</v>
      </c>
      <c r="D5343" s="82" t="s">
        <v>2723</v>
      </c>
      <c r="E5343" t="s">
        <v>3341</v>
      </c>
      <c r="F5343" s="82" t="s">
        <v>2745</v>
      </c>
      <c r="G5343" t="s">
        <v>2310</v>
      </c>
      <c r="H5343" s="82" t="s">
        <v>3065</v>
      </c>
      <c r="I5343" t="s">
        <v>68</v>
      </c>
      <c r="J5343" s="82" t="s">
        <v>77</v>
      </c>
      <c r="K5343" t="s">
        <v>88</v>
      </c>
      <c r="L5343" t="s">
        <v>89</v>
      </c>
      <c r="M5343" s="82" t="s">
        <v>3778</v>
      </c>
      <c r="N5343" t="s">
        <v>246</v>
      </c>
      <c r="O5343" s="82" t="s">
        <v>247</v>
      </c>
      <c r="P5343" s="82" t="s">
        <v>464</v>
      </c>
      <c r="Q5343" s="82" t="s">
        <v>249</v>
      </c>
      <c r="R5343" t="s">
        <v>72</v>
      </c>
      <c r="S5343" s="83">
        <v>0</v>
      </c>
      <c r="T5343" s="83">
        <v>925</v>
      </c>
      <c r="U5343" s="83">
        <v>-925</v>
      </c>
      <c r="V5343" s="83">
        <v>0</v>
      </c>
      <c r="W5343" s="83">
        <v>0</v>
      </c>
      <c r="X5343" s="83">
        <v>7.1250797970451494</v>
      </c>
      <c r="Y5343">
        <v>0</v>
      </c>
      <c r="Z5343" s="83">
        <v>-92.5</v>
      </c>
      <c r="AA5343" s="83">
        <v>-85.374920202954854</v>
      </c>
    </row>
    <row r="5344" spans="1:27" x14ac:dyDescent="0.25">
      <c r="A5344" s="82" t="s">
        <v>1529</v>
      </c>
      <c r="B5344" s="82" t="s">
        <v>1529</v>
      </c>
      <c r="C5344" t="s">
        <v>3598</v>
      </c>
      <c r="D5344" s="82" t="s">
        <v>2723</v>
      </c>
      <c r="E5344" t="s">
        <v>3341</v>
      </c>
      <c r="F5344" s="82" t="s">
        <v>2745</v>
      </c>
      <c r="G5344" t="s">
        <v>2310</v>
      </c>
      <c r="H5344" s="82" t="s">
        <v>3065</v>
      </c>
      <c r="I5344" t="s">
        <v>68</v>
      </c>
      <c r="J5344" s="82" t="s">
        <v>77</v>
      </c>
      <c r="K5344" t="s">
        <v>88</v>
      </c>
      <c r="L5344" t="s">
        <v>89</v>
      </c>
      <c r="M5344" s="82" t="s">
        <v>3778</v>
      </c>
      <c r="N5344" t="s">
        <v>246</v>
      </c>
      <c r="O5344" s="82" t="s">
        <v>595</v>
      </c>
      <c r="P5344" s="82" t="s">
        <v>596</v>
      </c>
      <c r="Q5344" s="82" t="s">
        <v>597</v>
      </c>
      <c r="R5344" t="s">
        <v>72</v>
      </c>
      <c r="S5344" s="83">
        <v>1300</v>
      </c>
      <c r="T5344" s="83">
        <v>650</v>
      </c>
      <c r="U5344" s="83">
        <v>650</v>
      </c>
      <c r="V5344" s="83">
        <v>0</v>
      </c>
      <c r="W5344" s="83">
        <v>0</v>
      </c>
      <c r="X5344" s="83">
        <v>5.0068128303560506</v>
      </c>
      <c r="Y5344">
        <v>0</v>
      </c>
      <c r="Z5344" s="83">
        <v>65</v>
      </c>
      <c r="AA5344" s="83">
        <v>70.006812830356054</v>
      </c>
    </row>
    <row r="5345" spans="1:27" x14ac:dyDescent="0.25">
      <c r="A5345" s="82" t="s">
        <v>1529</v>
      </c>
      <c r="B5345" s="82" t="s">
        <v>1529</v>
      </c>
      <c r="C5345" t="s">
        <v>3598</v>
      </c>
      <c r="D5345" s="82" t="s">
        <v>2723</v>
      </c>
      <c r="E5345" t="s">
        <v>3341</v>
      </c>
      <c r="F5345" s="82" t="s">
        <v>2745</v>
      </c>
      <c r="G5345" t="s">
        <v>2310</v>
      </c>
      <c r="H5345" s="82" t="s">
        <v>3065</v>
      </c>
      <c r="I5345" t="s">
        <v>68</v>
      </c>
      <c r="J5345" s="82" t="s">
        <v>77</v>
      </c>
      <c r="K5345" t="s">
        <v>88</v>
      </c>
      <c r="L5345" t="s">
        <v>89</v>
      </c>
      <c r="M5345" s="82" t="s">
        <v>3778</v>
      </c>
      <c r="N5345" t="s">
        <v>250</v>
      </c>
      <c r="O5345" s="82" t="s">
        <v>251</v>
      </c>
      <c r="P5345" s="82" t="s">
        <v>254</v>
      </c>
      <c r="Q5345" s="82" t="s">
        <v>255</v>
      </c>
      <c r="R5345" t="s">
        <v>72</v>
      </c>
      <c r="S5345" s="83">
        <v>4906.8</v>
      </c>
      <c r="T5345" s="83">
        <v>3559.8</v>
      </c>
      <c r="U5345" s="83">
        <v>1347</v>
      </c>
      <c r="V5345" s="83">
        <v>0</v>
      </c>
      <c r="W5345" s="83">
        <v>0</v>
      </c>
      <c r="X5345" s="83">
        <v>27.420388174617646</v>
      </c>
      <c r="Y5345">
        <v>0</v>
      </c>
      <c r="Z5345" s="83">
        <v>134.70000000000005</v>
      </c>
      <c r="AA5345" s="83">
        <v>162.12038817461769</v>
      </c>
    </row>
    <row r="5346" spans="1:27" x14ac:dyDescent="0.25">
      <c r="A5346" s="82" t="s">
        <v>1529</v>
      </c>
      <c r="B5346" s="82" t="s">
        <v>1529</v>
      </c>
      <c r="C5346" t="s">
        <v>3598</v>
      </c>
      <c r="D5346" s="82" t="s">
        <v>2723</v>
      </c>
      <c r="E5346" t="s">
        <v>3341</v>
      </c>
      <c r="F5346" s="82" t="s">
        <v>2745</v>
      </c>
      <c r="G5346" t="s">
        <v>2310</v>
      </c>
      <c r="H5346" s="82" t="s">
        <v>3065</v>
      </c>
      <c r="I5346" t="s">
        <v>68</v>
      </c>
      <c r="J5346" s="82" t="s">
        <v>77</v>
      </c>
      <c r="K5346" t="s">
        <v>88</v>
      </c>
      <c r="L5346" t="s">
        <v>89</v>
      </c>
      <c r="M5346" s="82" t="s">
        <v>3778</v>
      </c>
      <c r="N5346" t="s">
        <v>250</v>
      </c>
      <c r="O5346" s="82" t="s">
        <v>251</v>
      </c>
      <c r="P5346" s="82" t="s">
        <v>252</v>
      </c>
      <c r="Q5346" s="82" t="s">
        <v>253</v>
      </c>
      <c r="R5346" t="s">
        <v>72</v>
      </c>
      <c r="S5346" s="83">
        <v>1827.6</v>
      </c>
      <c r="T5346" s="83">
        <v>4264.4000000000005</v>
      </c>
      <c r="U5346" s="83">
        <v>-2436.8000000000006</v>
      </c>
      <c r="V5346" s="83">
        <v>0</v>
      </c>
      <c r="W5346" s="83">
        <v>0</v>
      </c>
      <c r="X5346" s="83">
        <v>32.847773282723608</v>
      </c>
      <c r="Y5346">
        <v>0</v>
      </c>
      <c r="Z5346" s="83">
        <v>-243.68000000000006</v>
      </c>
      <c r="AA5346" s="83">
        <v>-210.83222671727646</v>
      </c>
    </row>
    <row r="5347" spans="1:27" x14ac:dyDescent="0.25">
      <c r="A5347" s="82" t="s">
        <v>1529</v>
      </c>
      <c r="B5347" s="82" t="s">
        <v>1529</v>
      </c>
      <c r="C5347" t="s">
        <v>3598</v>
      </c>
      <c r="D5347" s="82" t="s">
        <v>2723</v>
      </c>
      <c r="E5347" t="s">
        <v>3341</v>
      </c>
      <c r="F5347" s="82" t="s">
        <v>2745</v>
      </c>
      <c r="G5347" t="s">
        <v>2310</v>
      </c>
      <c r="H5347" s="82" t="s">
        <v>3065</v>
      </c>
      <c r="I5347" t="s">
        <v>68</v>
      </c>
      <c r="J5347" s="82" t="s">
        <v>77</v>
      </c>
      <c r="K5347" t="s">
        <v>88</v>
      </c>
      <c r="L5347" t="s">
        <v>89</v>
      </c>
      <c r="M5347" s="82" t="s">
        <v>3778</v>
      </c>
      <c r="N5347" t="s">
        <v>250</v>
      </c>
      <c r="O5347" s="82" t="s">
        <v>251</v>
      </c>
      <c r="P5347" s="82" t="s">
        <v>2371</v>
      </c>
      <c r="Q5347" s="82" t="s">
        <v>2372</v>
      </c>
      <c r="R5347" t="s">
        <v>72</v>
      </c>
      <c r="S5347" s="83">
        <v>8782.2000000000007</v>
      </c>
      <c r="T5347" s="83">
        <v>8803.6</v>
      </c>
      <c r="U5347" s="83">
        <v>-21.400000000000091</v>
      </c>
      <c r="V5347" s="83">
        <v>0</v>
      </c>
      <c r="W5347" s="83">
        <v>0</v>
      </c>
      <c r="X5347" s="83">
        <v>67.812272974342349</v>
      </c>
      <c r="Y5347">
        <v>0</v>
      </c>
      <c r="Z5347" s="83">
        <v>-2.1399999999998727</v>
      </c>
      <c r="AA5347" s="83">
        <v>65.672272974342377</v>
      </c>
    </row>
    <row r="5348" spans="1:27" x14ac:dyDescent="0.25">
      <c r="A5348" s="82" t="s">
        <v>1529</v>
      </c>
      <c r="B5348" s="82" t="s">
        <v>1529</v>
      </c>
      <c r="C5348" t="s">
        <v>3598</v>
      </c>
      <c r="D5348" s="82" t="s">
        <v>2723</v>
      </c>
      <c r="E5348" t="s">
        <v>3341</v>
      </c>
      <c r="F5348" s="82" t="s">
        <v>2745</v>
      </c>
      <c r="G5348" t="s">
        <v>2310</v>
      </c>
      <c r="H5348" s="82" t="s">
        <v>3065</v>
      </c>
      <c r="I5348" t="s">
        <v>68</v>
      </c>
      <c r="J5348" s="82" t="s">
        <v>77</v>
      </c>
      <c r="K5348" t="s">
        <v>88</v>
      </c>
      <c r="L5348" t="s">
        <v>89</v>
      </c>
      <c r="M5348" s="82" t="s">
        <v>3778</v>
      </c>
      <c r="N5348" t="s">
        <v>250</v>
      </c>
      <c r="O5348" s="82" t="s">
        <v>251</v>
      </c>
      <c r="P5348" s="82" t="s">
        <v>2373</v>
      </c>
      <c r="Q5348" s="82" t="s">
        <v>2374</v>
      </c>
      <c r="R5348" t="s">
        <v>72</v>
      </c>
      <c r="S5348" s="83">
        <v>13169.800000000001</v>
      </c>
      <c r="T5348" s="83">
        <v>6584.9</v>
      </c>
      <c r="U5348" s="83">
        <v>6584.9000000000015</v>
      </c>
      <c r="V5348" s="83">
        <v>0</v>
      </c>
      <c r="W5348" s="83">
        <v>0</v>
      </c>
      <c r="X5348" s="83">
        <v>50.722095087094701</v>
      </c>
      <c r="Y5348">
        <v>0</v>
      </c>
      <c r="Z5348" s="83">
        <v>658.49000000000024</v>
      </c>
      <c r="AA5348" s="83">
        <v>709.21209508709489</v>
      </c>
    </row>
    <row r="5349" spans="1:27" x14ac:dyDescent="0.25">
      <c r="A5349" s="82" t="s">
        <v>1529</v>
      </c>
      <c r="B5349" s="82" t="s">
        <v>1529</v>
      </c>
      <c r="C5349" t="s">
        <v>3598</v>
      </c>
      <c r="D5349" s="82" t="s">
        <v>2723</v>
      </c>
      <c r="E5349" t="s">
        <v>3341</v>
      </c>
      <c r="F5349" s="82" t="s">
        <v>2745</v>
      </c>
      <c r="G5349" t="s">
        <v>2310</v>
      </c>
      <c r="H5349" s="82" t="s">
        <v>3065</v>
      </c>
      <c r="I5349" t="s">
        <v>68</v>
      </c>
      <c r="J5349" s="82" t="s">
        <v>77</v>
      </c>
      <c r="K5349" t="s">
        <v>88</v>
      </c>
      <c r="L5349" t="s">
        <v>89</v>
      </c>
      <c r="M5349" s="82" t="s">
        <v>3778</v>
      </c>
      <c r="N5349" t="s">
        <v>250</v>
      </c>
      <c r="O5349" s="82" t="s">
        <v>251</v>
      </c>
      <c r="P5349" s="82" t="s">
        <v>2980</v>
      </c>
      <c r="Q5349" s="82" t="s">
        <v>2981</v>
      </c>
      <c r="R5349" t="s">
        <v>72</v>
      </c>
      <c r="S5349" s="83">
        <v>6420.8</v>
      </c>
      <c r="T5349" s="83">
        <v>4508.1000000000004</v>
      </c>
      <c r="U5349" s="83">
        <v>1912.6999999999998</v>
      </c>
      <c r="V5349" s="83">
        <v>0</v>
      </c>
      <c r="W5349" s="83">
        <v>0</v>
      </c>
      <c r="X5349" s="83">
        <v>34.724942954658637</v>
      </c>
      <c r="Y5349">
        <v>0</v>
      </c>
      <c r="Z5349" s="83">
        <v>191.26999999999998</v>
      </c>
      <c r="AA5349" s="83">
        <v>225.9949429546586</v>
      </c>
    </row>
    <row r="5350" spans="1:27" x14ac:dyDescent="0.25">
      <c r="A5350" s="82" t="s">
        <v>1529</v>
      </c>
      <c r="B5350" s="82" t="s">
        <v>1529</v>
      </c>
      <c r="C5350" t="s">
        <v>3598</v>
      </c>
      <c r="D5350" s="82" t="s">
        <v>2723</v>
      </c>
      <c r="E5350" t="s">
        <v>3341</v>
      </c>
      <c r="F5350" s="82" t="s">
        <v>2745</v>
      </c>
      <c r="G5350" t="s">
        <v>2310</v>
      </c>
      <c r="H5350" s="82" t="s">
        <v>3065</v>
      </c>
      <c r="I5350" t="s">
        <v>68</v>
      </c>
      <c r="J5350" s="82" t="s">
        <v>77</v>
      </c>
      <c r="K5350" t="s">
        <v>88</v>
      </c>
      <c r="L5350" t="s">
        <v>89</v>
      </c>
      <c r="M5350" s="82" t="s">
        <v>3778</v>
      </c>
      <c r="N5350" t="s">
        <v>250</v>
      </c>
      <c r="O5350" s="82" t="s">
        <v>251</v>
      </c>
      <c r="P5350" s="82" t="s">
        <v>256</v>
      </c>
      <c r="Q5350" s="82" t="s">
        <v>257</v>
      </c>
      <c r="R5350" t="s">
        <v>72</v>
      </c>
      <c r="S5350" s="83">
        <v>7794.6</v>
      </c>
      <c r="T5350" s="83">
        <v>7352.4</v>
      </c>
      <c r="U5350" s="83">
        <v>442.20000000000073</v>
      </c>
      <c r="V5350" s="83">
        <v>0</v>
      </c>
      <c r="W5350" s="83">
        <v>0</v>
      </c>
      <c r="X5350" s="83">
        <v>56.633985621399731</v>
      </c>
      <c r="Y5350">
        <v>0</v>
      </c>
      <c r="Z5350" s="83">
        <v>44.220000000000027</v>
      </c>
      <c r="AA5350" s="83">
        <v>100.85398562139972</v>
      </c>
    </row>
    <row r="5351" spans="1:27" x14ac:dyDescent="0.25">
      <c r="A5351" s="82" t="s">
        <v>1529</v>
      </c>
      <c r="B5351" s="82" t="s">
        <v>1529</v>
      </c>
      <c r="C5351" t="s">
        <v>3598</v>
      </c>
      <c r="D5351" s="82" t="s">
        <v>2723</v>
      </c>
      <c r="E5351" t="s">
        <v>3341</v>
      </c>
      <c r="F5351" s="82" t="s">
        <v>2745</v>
      </c>
      <c r="G5351" t="s">
        <v>2310</v>
      </c>
      <c r="H5351" s="82" t="s">
        <v>3065</v>
      </c>
      <c r="I5351" t="s">
        <v>68</v>
      </c>
      <c r="J5351" s="82" t="s">
        <v>77</v>
      </c>
      <c r="K5351" t="s">
        <v>88</v>
      </c>
      <c r="L5351" t="s">
        <v>89</v>
      </c>
      <c r="M5351" s="82" t="s">
        <v>3778</v>
      </c>
      <c r="N5351" t="s">
        <v>250</v>
      </c>
      <c r="O5351" s="82" t="s">
        <v>251</v>
      </c>
      <c r="P5351" s="82" t="s">
        <v>3602</v>
      </c>
      <c r="Q5351" s="82" t="s">
        <v>3603</v>
      </c>
      <c r="R5351" t="s">
        <v>72</v>
      </c>
      <c r="S5351" s="83">
        <v>0</v>
      </c>
      <c r="T5351" s="83">
        <v>1531.6</v>
      </c>
      <c r="U5351" s="83">
        <v>-1531.6</v>
      </c>
      <c r="V5351" s="83">
        <v>0</v>
      </c>
      <c r="W5351" s="83">
        <v>0</v>
      </c>
      <c r="X5351" s="83">
        <v>11.79759158611281</v>
      </c>
      <c r="Y5351">
        <v>0</v>
      </c>
      <c r="Z5351" s="83">
        <v>-153.16</v>
      </c>
      <c r="AA5351" s="83">
        <v>-141.36240841388718</v>
      </c>
    </row>
    <row r="5352" spans="1:27" x14ac:dyDescent="0.25">
      <c r="A5352" s="82" t="s">
        <v>1529</v>
      </c>
      <c r="B5352" s="82" t="s">
        <v>1529</v>
      </c>
      <c r="C5352" t="s">
        <v>3598</v>
      </c>
      <c r="D5352" s="82" t="s">
        <v>2723</v>
      </c>
      <c r="E5352" t="s">
        <v>3341</v>
      </c>
      <c r="F5352" s="82" t="s">
        <v>2745</v>
      </c>
      <c r="G5352" t="s">
        <v>2310</v>
      </c>
      <c r="H5352" s="82" t="s">
        <v>3065</v>
      </c>
      <c r="I5352" t="s">
        <v>68</v>
      </c>
      <c r="J5352" s="82" t="s">
        <v>77</v>
      </c>
      <c r="K5352" t="s">
        <v>88</v>
      </c>
      <c r="L5352" t="s">
        <v>89</v>
      </c>
      <c r="M5352" s="82" t="s">
        <v>3778</v>
      </c>
      <c r="N5352" t="s">
        <v>250</v>
      </c>
      <c r="O5352" s="82" t="s">
        <v>2422</v>
      </c>
      <c r="P5352" s="82" t="s">
        <v>598</v>
      </c>
      <c r="Q5352" s="82" t="s">
        <v>599</v>
      </c>
      <c r="R5352" t="s">
        <v>72</v>
      </c>
      <c r="S5352" s="83">
        <v>46373.5</v>
      </c>
      <c r="T5352" s="83">
        <v>8935.7000000000007</v>
      </c>
      <c r="U5352" s="83">
        <v>37437.800000000003</v>
      </c>
      <c r="V5352" s="83">
        <v>0</v>
      </c>
      <c r="W5352" s="83">
        <v>0</v>
      </c>
      <c r="X5352" s="83">
        <v>68.829811397250097</v>
      </c>
      <c r="Y5352">
        <v>0</v>
      </c>
      <c r="Z5352" s="83">
        <v>3743.7799999999997</v>
      </c>
      <c r="AA5352" s="83">
        <v>3812.6098113972503</v>
      </c>
    </row>
    <row r="5353" spans="1:27" x14ac:dyDescent="0.25">
      <c r="A5353" s="82" t="s">
        <v>1529</v>
      </c>
      <c r="B5353" s="82" t="s">
        <v>1529</v>
      </c>
      <c r="C5353" t="s">
        <v>3598</v>
      </c>
      <c r="D5353" s="82" t="s">
        <v>2723</v>
      </c>
      <c r="E5353" t="s">
        <v>3341</v>
      </c>
      <c r="F5353" s="82" t="s">
        <v>2745</v>
      </c>
      <c r="G5353" t="s">
        <v>2310</v>
      </c>
      <c r="H5353" s="82" t="s">
        <v>3065</v>
      </c>
      <c r="I5353" t="s">
        <v>68</v>
      </c>
      <c r="J5353" s="82" t="s">
        <v>77</v>
      </c>
      <c r="K5353" t="s">
        <v>88</v>
      </c>
      <c r="L5353" t="s">
        <v>89</v>
      </c>
      <c r="M5353" s="82" t="s">
        <v>3778</v>
      </c>
      <c r="N5353" t="s">
        <v>250</v>
      </c>
      <c r="O5353" s="82" t="s">
        <v>2422</v>
      </c>
      <c r="P5353" s="82" t="s">
        <v>258</v>
      </c>
      <c r="Q5353" s="82" t="s">
        <v>259</v>
      </c>
      <c r="R5353" t="s">
        <v>72</v>
      </c>
      <c r="S5353" s="83">
        <v>4899.6000000000004</v>
      </c>
      <c r="T5353" s="83">
        <v>2379.6</v>
      </c>
      <c r="U5353" s="83">
        <v>2520</v>
      </c>
      <c r="V5353" s="83">
        <v>0</v>
      </c>
      <c r="W5353" s="83">
        <v>0</v>
      </c>
      <c r="X5353" s="83">
        <v>18.329556632485012</v>
      </c>
      <c r="Y5353">
        <v>0</v>
      </c>
      <c r="Z5353" s="83">
        <v>252.00000000000003</v>
      </c>
      <c r="AA5353" s="83">
        <v>270.32955663248504</v>
      </c>
    </row>
    <row r="5354" spans="1:27" x14ac:dyDescent="0.25">
      <c r="A5354" s="82" t="s">
        <v>1529</v>
      </c>
      <c r="B5354" s="82" t="s">
        <v>1529</v>
      </c>
      <c r="C5354" t="s">
        <v>3598</v>
      </c>
      <c r="D5354" s="82" t="s">
        <v>2723</v>
      </c>
      <c r="E5354" t="s">
        <v>3341</v>
      </c>
      <c r="F5354" s="82" t="s">
        <v>2745</v>
      </c>
      <c r="G5354" t="s">
        <v>2310</v>
      </c>
      <c r="H5354" s="82" t="s">
        <v>3065</v>
      </c>
      <c r="I5354" t="s">
        <v>68</v>
      </c>
      <c r="J5354" s="82" t="s">
        <v>77</v>
      </c>
      <c r="K5354" t="s">
        <v>88</v>
      </c>
      <c r="L5354" t="s">
        <v>89</v>
      </c>
      <c r="M5354" s="82" t="s">
        <v>3778</v>
      </c>
      <c r="N5354" t="s">
        <v>250</v>
      </c>
      <c r="O5354" s="82" t="s">
        <v>2422</v>
      </c>
      <c r="P5354" s="82" t="s">
        <v>260</v>
      </c>
      <c r="Q5354" s="82" t="s">
        <v>261</v>
      </c>
      <c r="R5354" t="s">
        <v>72</v>
      </c>
      <c r="S5354" s="83">
        <v>1683.4</v>
      </c>
      <c r="T5354" s="83">
        <v>5050.2</v>
      </c>
      <c r="U5354" s="83">
        <v>-3366.7999999999997</v>
      </c>
      <c r="V5354" s="83">
        <v>0</v>
      </c>
      <c r="W5354" s="83">
        <v>0</v>
      </c>
      <c r="X5354" s="83">
        <v>38.900624855175586</v>
      </c>
      <c r="Y5354">
        <v>0</v>
      </c>
      <c r="Z5354" s="83">
        <v>-336.67999999999995</v>
      </c>
      <c r="AA5354" s="83">
        <v>-297.77937514482437</v>
      </c>
    </row>
    <row r="5355" spans="1:27" x14ac:dyDescent="0.25">
      <c r="A5355" s="82" t="s">
        <v>1529</v>
      </c>
      <c r="B5355" s="82" t="s">
        <v>1529</v>
      </c>
      <c r="C5355" t="s">
        <v>3598</v>
      </c>
      <c r="D5355" s="82" t="s">
        <v>2723</v>
      </c>
      <c r="E5355" t="s">
        <v>3341</v>
      </c>
      <c r="F5355" s="82" t="s">
        <v>2745</v>
      </c>
      <c r="G5355" t="s">
        <v>2310</v>
      </c>
      <c r="H5355" s="82" t="s">
        <v>3065</v>
      </c>
      <c r="I5355" t="s">
        <v>68</v>
      </c>
      <c r="J5355" s="82" t="s">
        <v>77</v>
      </c>
      <c r="K5355" t="s">
        <v>88</v>
      </c>
      <c r="L5355" t="s">
        <v>89</v>
      </c>
      <c r="M5355" s="82" t="s">
        <v>3778</v>
      </c>
      <c r="N5355" t="s">
        <v>250</v>
      </c>
      <c r="O5355" s="82" t="s">
        <v>2422</v>
      </c>
      <c r="P5355" s="82" t="s">
        <v>1591</v>
      </c>
      <c r="Q5355" s="82" t="s">
        <v>1592</v>
      </c>
      <c r="R5355" t="s">
        <v>72</v>
      </c>
      <c r="S5355" s="83">
        <v>0</v>
      </c>
      <c r="T5355" s="83">
        <v>6604</v>
      </c>
      <c r="U5355" s="83">
        <v>-6604</v>
      </c>
      <c r="V5355" s="83">
        <v>0</v>
      </c>
      <c r="W5355" s="83">
        <v>0</v>
      </c>
      <c r="X5355" s="83">
        <v>50.869218356417477</v>
      </c>
      <c r="Y5355">
        <v>0</v>
      </c>
      <c r="Z5355" s="83">
        <v>-660.40000000000009</v>
      </c>
      <c r="AA5355" s="83">
        <v>-609.53078164358249</v>
      </c>
    </row>
    <row r="5356" spans="1:27" x14ac:dyDescent="0.25">
      <c r="A5356" s="82" t="s">
        <v>1529</v>
      </c>
      <c r="B5356" s="82" t="s">
        <v>1529</v>
      </c>
      <c r="C5356" t="s">
        <v>3598</v>
      </c>
      <c r="D5356" s="82" t="s">
        <v>2723</v>
      </c>
      <c r="E5356" t="s">
        <v>3341</v>
      </c>
      <c r="F5356" s="82" t="s">
        <v>2745</v>
      </c>
      <c r="G5356" t="s">
        <v>2310</v>
      </c>
      <c r="H5356" s="82" t="s">
        <v>3065</v>
      </c>
      <c r="I5356" t="s">
        <v>68</v>
      </c>
      <c r="J5356" s="82" t="s">
        <v>77</v>
      </c>
      <c r="K5356" t="s">
        <v>88</v>
      </c>
      <c r="L5356" t="s">
        <v>89</v>
      </c>
      <c r="M5356" s="82" t="s">
        <v>3778</v>
      </c>
      <c r="N5356" t="s">
        <v>250</v>
      </c>
      <c r="O5356" s="82" t="s">
        <v>2422</v>
      </c>
      <c r="P5356" s="82" t="s">
        <v>600</v>
      </c>
      <c r="Q5356" s="82" t="s">
        <v>601</v>
      </c>
      <c r="R5356" t="s">
        <v>72</v>
      </c>
      <c r="S5356" s="83">
        <v>5570.1</v>
      </c>
      <c r="T5356" s="83">
        <v>6189</v>
      </c>
      <c r="U5356" s="83">
        <v>-618.90000000000032</v>
      </c>
      <c r="V5356" s="83">
        <v>0</v>
      </c>
      <c r="W5356" s="83">
        <v>0</v>
      </c>
      <c r="X5356" s="83">
        <v>47.672560933959382</v>
      </c>
      <c r="Y5356">
        <v>0</v>
      </c>
      <c r="Z5356" s="83">
        <v>-61.889999999999986</v>
      </c>
      <c r="AA5356" s="83">
        <v>-14.217439066040612</v>
      </c>
    </row>
    <row r="5357" spans="1:27" x14ac:dyDescent="0.25">
      <c r="A5357" s="82" t="s">
        <v>1529</v>
      </c>
      <c r="B5357" s="82" t="s">
        <v>1529</v>
      </c>
      <c r="C5357" t="s">
        <v>3598</v>
      </c>
      <c r="D5357" s="82" t="s">
        <v>2723</v>
      </c>
      <c r="E5357" t="s">
        <v>3341</v>
      </c>
      <c r="F5357" s="82" t="s">
        <v>2745</v>
      </c>
      <c r="G5357" t="s">
        <v>2310</v>
      </c>
      <c r="H5357" s="82" t="s">
        <v>3065</v>
      </c>
      <c r="I5357" t="s">
        <v>68</v>
      </c>
      <c r="J5357" s="82" t="s">
        <v>77</v>
      </c>
      <c r="K5357" t="s">
        <v>88</v>
      </c>
      <c r="L5357" t="s">
        <v>89</v>
      </c>
      <c r="M5357" s="82" t="s">
        <v>3778</v>
      </c>
      <c r="N5357" t="s">
        <v>250</v>
      </c>
      <c r="O5357" s="82" t="s">
        <v>262</v>
      </c>
      <c r="P5357" s="82" t="s">
        <v>1765</v>
      </c>
      <c r="Q5357" s="82" t="s">
        <v>1766</v>
      </c>
      <c r="R5357" t="s">
        <v>72</v>
      </c>
      <c r="S5357" s="83">
        <v>0</v>
      </c>
      <c r="T5357" s="83">
        <v>1371.8</v>
      </c>
      <c r="U5357" s="83">
        <v>-1371.8</v>
      </c>
      <c r="V5357" s="83">
        <v>0</v>
      </c>
      <c r="W5357" s="83">
        <v>0</v>
      </c>
      <c r="X5357" s="83">
        <v>10.566685908742201</v>
      </c>
      <c r="Y5357">
        <v>0</v>
      </c>
      <c r="Z5357" s="83">
        <v>-137.18</v>
      </c>
      <c r="AA5357" s="83">
        <v>-126.61331409125781</v>
      </c>
    </row>
    <row r="5358" spans="1:27" x14ac:dyDescent="0.25">
      <c r="A5358" s="82" t="s">
        <v>1529</v>
      </c>
      <c r="B5358" s="82" t="s">
        <v>1529</v>
      </c>
      <c r="C5358" t="s">
        <v>3598</v>
      </c>
      <c r="D5358" s="82" t="s">
        <v>2723</v>
      </c>
      <c r="E5358" t="s">
        <v>3341</v>
      </c>
      <c r="F5358" s="82" t="s">
        <v>2745</v>
      </c>
      <c r="G5358" t="s">
        <v>2310</v>
      </c>
      <c r="H5358" s="82" t="s">
        <v>3065</v>
      </c>
      <c r="I5358" t="s">
        <v>68</v>
      </c>
      <c r="J5358" s="82" t="s">
        <v>77</v>
      </c>
      <c r="K5358" t="s">
        <v>88</v>
      </c>
      <c r="L5358" t="s">
        <v>89</v>
      </c>
      <c r="M5358" s="82" t="s">
        <v>3778</v>
      </c>
      <c r="N5358" t="s">
        <v>270</v>
      </c>
      <c r="O5358" s="82" t="s">
        <v>271</v>
      </c>
      <c r="P5358" s="82" t="s">
        <v>272</v>
      </c>
      <c r="Q5358" s="82" t="s">
        <v>273</v>
      </c>
      <c r="R5358" t="s">
        <v>72</v>
      </c>
      <c r="S5358" s="83">
        <v>2709.6</v>
      </c>
      <c r="T5358" s="83">
        <v>2709.6</v>
      </c>
      <c r="U5358" s="83">
        <v>0</v>
      </c>
      <c r="V5358" s="83">
        <v>0</v>
      </c>
      <c r="W5358" s="83">
        <v>0</v>
      </c>
      <c r="X5358" s="83">
        <v>20.87147699251193</v>
      </c>
      <c r="Y5358">
        <v>0</v>
      </c>
      <c r="Z5358" s="83">
        <v>0</v>
      </c>
      <c r="AA5358" s="83">
        <v>20.87147699251193</v>
      </c>
    </row>
    <row r="5359" spans="1:27" x14ac:dyDescent="0.25">
      <c r="A5359" s="82" t="s">
        <v>1529</v>
      </c>
      <c r="B5359" s="82" t="s">
        <v>1529</v>
      </c>
      <c r="C5359" t="s">
        <v>3598</v>
      </c>
      <c r="D5359" s="82" t="s">
        <v>2723</v>
      </c>
      <c r="E5359" t="s">
        <v>3341</v>
      </c>
      <c r="F5359" s="82" t="s">
        <v>2745</v>
      </c>
      <c r="G5359" t="s">
        <v>2310</v>
      </c>
      <c r="H5359" s="82" t="s">
        <v>3065</v>
      </c>
      <c r="I5359" t="s">
        <v>68</v>
      </c>
      <c r="J5359" s="82" t="s">
        <v>77</v>
      </c>
      <c r="K5359" t="s">
        <v>88</v>
      </c>
      <c r="L5359" t="s">
        <v>89</v>
      </c>
      <c r="M5359" s="82" t="s">
        <v>3778</v>
      </c>
      <c r="N5359" t="s">
        <v>270</v>
      </c>
      <c r="O5359" s="82" t="s">
        <v>271</v>
      </c>
      <c r="P5359" s="82" t="s">
        <v>274</v>
      </c>
      <c r="Q5359" s="82" t="s">
        <v>1593</v>
      </c>
      <c r="R5359" t="s">
        <v>72</v>
      </c>
      <c r="S5359" s="83">
        <v>3537.9</v>
      </c>
      <c r="T5359" s="83">
        <v>3537.9</v>
      </c>
      <c r="U5359" s="83">
        <v>0</v>
      </c>
      <c r="V5359" s="83">
        <v>0</v>
      </c>
      <c r="W5359" s="83">
        <v>0</v>
      </c>
      <c r="X5359" s="83">
        <v>27.251697096179498</v>
      </c>
      <c r="Y5359">
        <v>0</v>
      </c>
      <c r="Z5359" s="83">
        <v>0</v>
      </c>
      <c r="AA5359" s="83">
        <v>27.251697096179498</v>
      </c>
    </row>
    <row r="5360" spans="1:27" x14ac:dyDescent="0.25">
      <c r="A5360" s="82" t="s">
        <v>1529</v>
      </c>
      <c r="B5360" s="82" t="s">
        <v>1529</v>
      </c>
      <c r="C5360" t="s">
        <v>3598</v>
      </c>
      <c r="D5360" s="82" t="s">
        <v>2723</v>
      </c>
      <c r="E5360" t="s">
        <v>3341</v>
      </c>
      <c r="F5360" s="82" t="s">
        <v>2745</v>
      </c>
      <c r="G5360" t="s">
        <v>2310</v>
      </c>
      <c r="H5360" s="82" t="s">
        <v>3065</v>
      </c>
      <c r="I5360" t="s">
        <v>68</v>
      </c>
      <c r="J5360" s="82" t="s">
        <v>77</v>
      </c>
      <c r="K5360" t="s">
        <v>88</v>
      </c>
      <c r="L5360" t="s">
        <v>89</v>
      </c>
      <c r="M5360" s="82" t="s">
        <v>3778</v>
      </c>
      <c r="N5360" t="s">
        <v>270</v>
      </c>
      <c r="O5360" s="82" t="s">
        <v>271</v>
      </c>
      <c r="P5360" s="82" t="s">
        <v>275</v>
      </c>
      <c r="Q5360" s="82" t="s">
        <v>276</v>
      </c>
      <c r="R5360" t="s">
        <v>72</v>
      </c>
      <c r="S5360" s="83">
        <v>0</v>
      </c>
      <c r="T5360" s="83">
        <v>6222.4</v>
      </c>
      <c r="U5360" s="83">
        <v>-6222.4</v>
      </c>
      <c r="V5360" s="83">
        <v>0</v>
      </c>
      <c r="W5360" s="83">
        <v>0</v>
      </c>
      <c r="X5360" s="83">
        <v>47.929834085549977</v>
      </c>
      <c r="Y5360">
        <v>0</v>
      </c>
      <c r="Z5360" s="83">
        <v>-622.24</v>
      </c>
      <c r="AA5360" s="83">
        <v>-574.31016591445007</v>
      </c>
    </row>
    <row r="5361" spans="1:27" x14ac:dyDescent="0.25">
      <c r="A5361" s="82" t="s">
        <v>1529</v>
      </c>
      <c r="B5361" s="82" t="s">
        <v>1529</v>
      </c>
      <c r="C5361" t="s">
        <v>3598</v>
      </c>
      <c r="D5361" s="82" t="s">
        <v>2723</v>
      </c>
      <c r="E5361" t="s">
        <v>3341</v>
      </c>
      <c r="F5361" s="82" t="s">
        <v>2745</v>
      </c>
      <c r="G5361" t="s">
        <v>2310</v>
      </c>
      <c r="H5361" s="82" t="s">
        <v>3065</v>
      </c>
      <c r="I5361" t="s">
        <v>68</v>
      </c>
      <c r="J5361" s="82" t="s">
        <v>77</v>
      </c>
      <c r="K5361" t="s">
        <v>88</v>
      </c>
      <c r="L5361" t="s">
        <v>89</v>
      </c>
      <c r="M5361" s="82" t="s">
        <v>3778</v>
      </c>
      <c r="N5361" t="s">
        <v>270</v>
      </c>
      <c r="O5361" s="82" t="s">
        <v>271</v>
      </c>
      <c r="P5361" s="82" t="s">
        <v>2375</v>
      </c>
      <c r="Q5361" s="82" t="s">
        <v>2376</v>
      </c>
      <c r="R5361" t="s">
        <v>72</v>
      </c>
      <c r="S5361" s="83">
        <v>0</v>
      </c>
      <c r="T5361" s="83">
        <v>7727.5</v>
      </c>
      <c r="U5361" s="83">
        <v>-7727.5</v>
      </c>
      <c r="V5361" s="83">
        <v>0</v>
      </c>
      <c r="W5361" s="83">
        <v>0</v>
      </c>
      <c r="X5361" s="83">
        <v>59.523301763963666</v>
      </c>
      <c r="Y5361">
        <v>0</v>
      </c>
      <c r="Z5361" s="83">
        <v>-772.75</v>
      </c>
      <c r="AA5361" s="83">
        <v>-713.22669823603633</v>
      </c>
    </row>
    <row r="5362" spans="1:27" x14ac:dyDescent="0.25">
      <c r="A5362" s="82" t="s">
        <v>1529</v>
      </c>
      <c r="B5362" s="82" t="s">
        <v>1529</v>
      </c>
      <c r="C5362" t="s">
        <v>3598</v>
      </c>
      <c r="D5362" s="82" t="s">
        <v>2723</v>
      </c>
      <c r="E5362" t="s">
        <v>3341</v>
      </c>
      <c r="F5362" s="82" t="s">
        <v>2745</v>
      </c>
      <c r="G5362" t="s">
        <v>2310</v>
      </c>
      <c r="H5362" s="82" t="s">
        <v>3065</v>
      </c>
      <c r="I5362" t="s">
        <v>68</v>
      </c>
      <c r="J5362" s="82" t="s">
        <v>77</v>
      </c>
      <c r="K5362" t="s">
        <v>88</v>
      </c>
      <c r="L5362" t="s">
        <v>89</v>
      </c>
      <c r="M5362" s="82" t="s">
        <v>3778</v>
      </c>
      <c r="N5362" t="s">
        <v>270</v>
      </c>
      <c r="O5362" s="82" t="s">
        <v>271</v>
      </c>
      <c r="P5362" s="82" t="s">
        <v>1636</v>
      </c>
      <c r="Q5362" s="82" t="s">
        <v>2596</v>
      </c>
      <c r="R5362" t="s">
        <v>72</v>
      </c>
      <c r="S5362" s="83">
        <v>0</v>
      </c>
      <c r="T5362" s="83">
        <v>5509.7999999999993</v>
      </c>
      <c r="U5362" s="83">
        <v>-5509.7999999999993</v>
      </c>
      <c r="V5362" s="83">
        <v>0</v>
      </c>
      <c r="W5362" s="83">
        <v>0</v>
      </c>
      <c r="X5362" s="83">
        <v>42.440826665685798</v>
      </c>
      <c r="Y5362">
        <v>0</v>
      </c>
      <c r="Z5362" s="83">
        <v>-550.9799999999999</v>
      </c>
      <c r="AA5362" s="83">
        <v>-508.53917333431411</v>
      </c>
    </row>
    <row r="5363" spans="1:27" x14ac:dyDescent="0.25">
      <c r="A5363" s="82" t="s">
        <v>1529</v>
      </c>
      <c r="B5363" s="82" t="s">
        <v>1529</v>
      </c>
      <c r="C5363" t="s">
        <v>3598</v>
      </c>
      <c r="D5363" s="82" t="s">
        <v>2723</v>
      </c>
      <c r="E5363" t="s">
        <v>3341</v>
      </c>
      <c r="F5363" s="82" t="s">
        <v>2745</v>
      </c>
      <c r="G5363" t="s">
        <v>2310</v>
      </c>
      <c r="H5363" s="82" t="s">
        <v>3065</v>
      </c>
      <c r="I5363" t="s">
        <v>68</v>
      </c>
      <c r="J5363" s="82" t="s">
        <v>77</v>
      </c>
      <c r="K5363" t="s">
        <v>88</v>
      </c>
      <c r="L5363" t="s">
        <v>89</v>
      </c>
      <c r="M5363" s="82" t="s">
        <v>3778</v>
      </c>
      <c r="N5363" t="s">
        <v>270</v>
      </c>
      <c r="O5363" s="82" t="s">
        <v>271</v>
      </c>
      <c r="P5363" s="82" t="s">
        <v>732</v>
      </c>
      <c r="Q5363" s="82" t="s">
        <v>733</v>
      </c>
      <c r="R5363" t="s">
        <v>72</v>
      </c>
      <c r="S5363" s="83">
        <v>0</v>
      </c>
      <c r="T5363" s="83">
        <v>7326</v>
      </c>
      <c r="U5363" s="83">
        <v>-7326</v>
      </c>
      <c r="V5363" s="83">
        <v>0</v>
      </c>
      <c r="W5363" s="83">
        <v>0</v>
      </c>
      <c r="X5363" s="83">
        <v>56.430631992597583</v>
      </c>
      <c r="Y5363">
        <v>0</v>
      </c>
      <c r="Z5363" s="83">
        <v>-732.6</v>
      </c>
      <c r="AA5363" s="83">
        <v>-676.16936800740245</v>
      </c>
    </row>
    <row r="5364" spans="1:27" x14ac:dyDescent="0.25">
      <c r="A5364" s="82" t="s">
        <v>1529</v>
      </c>
      <c r="B5364" s="82" t="s">
        <v>1529</v>
      </c>
      <c r="C5364" t="s">
        <v>3598</v>
      </c>
      <c r="D5364" s="82" t="s">
        <v>2723</v>
      </c>
      <c r="E5364" t="s">
        <v>3341</v>
      </c>
      <c r="F5364" s="82" t="s">
        <v>2745</v>
      </c>
      <c r="G5364" t="s">
        <v>2310</v>
      </c>
      <c r="H5364" s="82" t="s">
        <v>3065</v>
      </c>
      <c r="I5364" t="s">
        <v>68</v>
      </c>
      <c r="J5364" s="82" t="s">
        <v>77</v>
      </c>
      <c r="K5364" t="s">
        <v>90</v>
      </c>
      <c r="L5364" t="s">
        <v>91</v>
      </c>
      <c r="M5364" s="82" t="s">
        <v>470</v>
      </c>
      <c r="N5364" t="s">
        <v>3781</v>
      </c>
      <c r="O5364" s="82" t="s">
        <v>3782</v>
      </c>
      <c r="P5364" s="82" t="s">
        <v>613</v>
      </c>
      <c r="Q5364" s="82" t="s">
        <v>614</v>
      </c>
      <c r="R5364" t="s">
        <v>72</v>
      </c>
      <c r="S5364" s="83">
        <v>53900</v>
      </c>
      <c r="T5364" s="83">
        <v>58300</v>
      </c>
      <c r="U5364" s="83">
        <v>-4400</v>
      </c>
      <c r="V5364" s="83">
        <v>0</v>
      </c>
      <c r="W5364" s="83">
        <v>0</v>
      </c>
      <c r="X5364" s="83">
        <v>449.07259693808885</v>
      </c>
      <c r="Y5364">
        <v>0</v>
      </c>
      <c r="Z5364" s="83">
        <v>-440</v>
      </c>
      <c r="AA5364" s="83">
        <v>9.0725969380887364</v>
      </c>
    </row>
    <row r="5365" spans="1:27" x14ac:dyDescent="0.25">
      <c r="A5365" s="82" t="s">
        <v>1529</v>
      </c>
      <c r="B5365" s="82" t="s">
        <v>1529</v>
      </c>
      <c r="C5365" t="s">
        <v>3598</v>
      </c>
      <c r="D5365" s="82" t="s">
        <v>2723</v>
      </c>
      <c r="E5365" t="s">
        <v>3341</v>
      </c>
      <c r="F5365" s="82" t="s">
        <v>2745</v>
      </c>
      <c r="G5365" t="s">
        <v>2310</v>
      </c>
      <c r="H5365" s="82" t="s">
        <v>3065</v>
      </c>
      <c r="I5365" t="s">
        <v>68</v>
      </c>
      <c r="J5365" s="82" t="s">
        <v>77</v>
      </c>
      <c r="K5365" t="s">
        <v>90</v>
      </c>
      <c r="L5365" t="s">
        <v>91</v>
      </c>
      <c r="M5365" s="82" t="s">
        <v>734</v>
      </c>
      <c r="N5365" t="s">
        <v>3849</v>
      </c>
      <c r="O5365" s="82" t="s">
        <v>3849</v>
      </c>
      <c r="P5365" s="82" t="s">
        <v>735</v>
      </c>
      <c r="Q5365" s="82" t="s">
        <v>736</v>
      </c>
      <c r="R5365" t="s">
        <v>72</v>
      </c>
      <c r="S5365" s="83">
        <v>4320</v>
      </c>
      <c r="T5365" s="83">
        <v>9720</v>
      </c>
      <c r="U5365" s="83">
        <v>-5400</v>
      </c>
      <c r="V5365" s="83">
        <v>0</v>
      </c>
      <c r="W5365" s="83">
        <v>0</v>
      </c>
      <c r="X5365" s="83">
        <v>74.871108786247405</v>
      </c>
      <c r="Y5365">
        <v>0</v>
      </c>
      <c r="Z5365" s="83">
        <v>-540</v>
      </c>
      <c r="AA5365" s="83">
        <v>-465.12889121375258</v>
      </c>
    </row>
    <row r="5366" spans="1:27" x14ac:dyDescent="0.25">
      <c r="A5366" s="82" t="s">
        <v>1529</v>
      </c>
      <c r="B5366" s="82" t="s">
        <v>1529</v>
      </c>
      <c r="C5366" t="s">
        <v>3598</v>
      </c>
      <c r="D5366" s="82" t="s">
        <v>2723</v>
      </c>
      <c r="E5366" t="s">
        <v>3341</v>
      </c>
      <c r="F5366" s="82" t="s">
        <v>2745</v>
      </c>
      <c r="G5366" t="s">
        <v>2310</v>
      </c>
      <c r="H5366" s="82" t="s">
        <v>3065</v>
      </c>
      <c r="I5366" t="s">
        <v>68</v>
      </c>
      <c r="J5366" s="82" t="s">
        <v>69</v>
      </c>
      <c r="K5366" t="s">
        <v>70</v>
      </c>
      <c r="L5366" t="s">
        <v>71</v>
      </c>
      <c r="M5366" s="82" t="s">
        <v>124</v>
      </c>
      <c r="N5366" t="s">
        <v>1714</v>
      </c>
      <c r="O5366" s="82" t="s">
        <v>1448</v>
      </c>
      <c r="P5366" s="82" t="s">
        <v>1297</v>
      </c>
      <c r="Q5366" s="82" t="s">
        <v>1298</v>
      </c>
      <c r="R5366" t="s">
        <v>72</v>
      </c>
      <c r="S5366" s="83">
        <v>358.4</v>
      </c>
      <c r="T5366" s="83">
        <v>-117.47999999999999</v>
      </c>
      <c r="U5366" s="83">
        <v>475.88</v>
      </c>
      <c r="V5366" s="83">
        <v>0</v>
      </c>
      <c r="W5366" s="83">
        <v>0</v>
      </c>
      <c r="X5366" s="83">
        <v>-0.90492364816958282</v>
      </c>
      <c r="Y5366">
        <v>0</v>
      </c>
      <c r="Z5366" s="83">
        <v>47.588000000000008</v>
      </c>
      <c r="AA5366" s="83">
        <v>46.683076351830415</v>
      </c>
    </row>
    <row r="5367" spans="1:27" x14ac:dyDescent="0.25">
      <c r="A5367" s="82" t="s">
        <v>1529</v>
      </c>
      <c r="B5367" s="82" t="s">
        <v>1529</v>
      </c>
      <c r="C5367" t="s">
        <v>3598</v>
      </c>
      <c r="D5367" s="82" t="s">
        <v>2723</v>
      </c>
      <c r="E5367" t="s">
        <v>3341</v>
      </c>
      <c r="F5367" s="82" t="s">
        <v>2745</v>
      </c>
      <c r="G5367" t="s">
        <v>2310</v>
      </c>
      <c r="H5367" s="82" t="s">
        <v>3065</v>
      </c>
      <c r="I5367" t="s">
        <v>68</v>
      </c>
      <c r="J5367" s="82" t="s">
        <v>69</v>
      </c>
      <c r="K5367" t="s">
        <v>70</v>
      </c>
      <c r="L5367" t="s">
        <v>71</v>
      </c>
      <c r="M5367" s="82" t="s">
        <v>124</v>
      </c>
      <c r="N5367" t="s">
        <v>1714</v>
      </c>
      <c r="O5367" s="82" t="s">
        <v>1299</v>
      </c>
      <c r="P5367" s="82" t="s">
        <v>1300</v>
      </c>
      <c r="Q5367" s="82" t="s">
        <v>1301</v>
      </c>
      <c r="R5367" t="s">
        <v>72</v>
      </c>
      <c r="S5367" s="83">
        <v>229</v>
      </c>
      <c r="T5367" s="83">
        <v>468.7999999999999</v>
      </c>
      <c r="U5367" s="83">
        <v>-239.7999999999999</v>
      </c>
      <c r="V5367" s="83">
        <v>0</v>
      </c>
      <c r="W5367" s="83">
        <v>0</v>
      </c>
      <c r="X5367" s="83">
        <v>3.6110674690321796</v>
      </c>
      <c r="Y5367">
        <v>0</v>
      </c>
      <c r="Z5367" s="83">
        <v>-23.980000000000008</v>
      </c>
      <c r="AA5367" s="83">
        <v>-20.368932530967815</v>
      </c>
    </row>
    <row r="5368" spans="1:27" x14ac:dyDescent="0.25">
      <c r="A5368" s="82" t="s">
        <v>1529</v>
      </c>
      <c r="B5368" s="82" t="s">
        <v>1529</v>
      </c>
      <c r="C5368" t="s">
        <v>3598</v>
      </c>
      <c r="D5368" s="82" t="s">
        <v>2723</v>
      </c>
      <c r="E5368" t="s">
        <v>3341</v>
      </c>
      <c r="F5368" s="82" t="s">
        <v>2745</v>
      </c>
      <c r="G5368" t="s">
        <v>2310</v>
      </c>
      <c r="H5368" s="82" t="s">
        <v>3065</v>
      </c>
      <c r="I5368" t="s">
        <v>68</v>
      </c>
      <c r="J5368" s="82" t="s">
        <v>69</v>
      </c>
      <c r="K5368" t="s">
        <v>70</v>
      </c>
      <c r="L5368" t="s">
        <v>71</v>
      </c>
      <c r="M5368" s="82" t="s">
        <v>124</v>
      </c>
      <c r="N5368" t="s">
        <v>3706</v>
      </c>
      <c r="O5368" s="82" t="s">
        <v>3707</v>
      </c>
      <c r="P5368" s="82" t="s">
        <v>1305</v>
      </c>
      <c r="Q5368" s="82" t="s">
        <v>918</v>
      </c>
      <c r="R5368" t="s">
        <v>72</v>
      </c>
      <c r="S5368" s="83">
        <v>7527.96</v>
      </c>
      <c r="T5368" s="83">
        <v>4801.5599999999995</v>
      </c>
      <c r="U5368" s="83">
        <v>2726.400000000001</v>
      </c>
      <c r="V5368" s="83">
        <v>0</v>
      </c>
      <c r="W5368" s="83">
        <v>0</v>
      </c>
      <c r="X5368" s="83">
        <v>36.985403405729841</v>
      </c>
      <c r="Y5368">
        <v>0</v>
      </c>
      <c r="Z5368" s="83">
        <v>272.64</v>
      </c>
      <c r="AA5368" s="83">
        <v>309.62540340572991</v>
      </c>
    </row>
    <row r="5369" spans="1:27" x14ac:dyDescent="0.25">
      <c r="A5369" s="82" t="s">
        <v>1529</v>
      </c>
      <c r="B5369" s="82" t="s">
        <v>1529</v>
      </c>
      <c r="C5369" t="s">
        <v>3598</v>
      </c>
      <c r="D5369" s="82" t="s">
        <v>2723</v>
      </c>
      <c r="E5369" t="s">
        <v>3341</v>
      </c>
      <c r="F5369" s="82" t="s">
        <v>2745</v>
      </c>
      <c r="G5369" t="s">
        <v>2310</v>
      </c>
      <c r="H5369" s="82" t="s">
        <v>3065</v>
      </c>
      <c r="I5369" t="s">
        <v>68</v>
      </c>
      <c r="J5369" s="82" t="s">
        <v>69</v>
      </c>
      <c r="K5369" t="s">
        <v>70</v>
      </c>
      <c r="L5369" t="s">
        <v>71</v>
      </c>
      <c r="M5369" s="82" t="s">
        <v>124</v>
      </c>
      <c r="N5369" t="s">
        <v>3706</v>
      </c>
      <c r="O5369" s="82" t="s">
        <v>3707</v>
      </c>
      <c r="P5369" s="82" t="s">
        <v>1306</v>
      </c>
      <c r="Q5369" s="82" t="s">
        <v>918</v>
      </c>
      <c r="R5369" t="s">
        <v>72</v>
      </c>
      <c r="S5369" s="83">
        <v>10449.119999999999</v>
      </c>
      <c r="T5369" s="83">
        <v>8815.32</v>
      </c>
      <c r="U5369" s="83">
        <v>1633.7999999999977</v>
      </c>
      <c r="V5369" s="83">
        <v>0</v>
      </c>
      <c r="W5369" s="83">
        <v>0</v>
      </c>
      <c r="X5369" s="83">
        <v>67.90254966106815</v>
      </c>
      <c r="Y5369">
        <v>0</v>
      </c>
      <c r="Z5369" s="83">
        <v>163.37999999999974</v>
      </c>
      <c r="AA5369" s="83">
        <v>231.28254966106797</v>
      </c>
    </row>
    <row r="5370" spans="1:27" x14ac:dyDescent="0.25">
      <c r="A5370" s="82" t="s">
        <v>1529</v>
      </c>
      <c r="B5370" s="82" t="s">
        <v>1529</v>
      </c>
      <c r="C5370" t="s">
        <v>3598</v>
      </c>
      <c r="D5370" s="82" t="s">
        <v>2723</v>
      </c>
      <c r="E5370" t="s">
        <v>3341</v>
      </c>
      <c r="F5370" s="82" t="s">
        <v>2745</v>
      </c>
      <c r="G5370" t="s">
        <v>2310</v>
      </c>
      <c r="H5370" s="82" t="s">
        <v>3065</v>
      </c>
      <c r="I5370" t="s">
        <v>68</v>
      </c>
      <c r="J5370" s="82" t="s">
        <v>69</v>
      </c>
      <c r="K5370" t="s">
        <v>70</v>
      </c>
      <c r="L5370" t="s">
        <v>71</v>
      </c>
      <c r="M5370" s="82" t="s">
        <v>124</v>
      </c>
      <c r="N5370" t="s">
        <v>3706</v>
      </c>
      <c r="O5370" s="82" t="s">
        <v>3707</v>
      </c>
      <c r="P5370" s="82" t="s">
        <v>1307</v>
      </c>
      <c r="Q5370" s="82" t="s">
        <v>918</v>
      </c>
      <c r="R5370" t="s">
        <v>72</v>
      </c>
      <c r="S5370" s="83">
        <v>4277.5200000000004</v>
      </c>
      <c r="T5370" s="83">
        <v>3336.1200000000003</v>
      </c>
      <c r="U5370" s="83">
        <v>941.40000000000009</v>
      </c>
      <c r="V5370" s="83">
        <v>0</v>
      </c>
      <c r="W5370" s="83">
        <v>0</v>
      </c>
      <c r="X5370" s="83">
        <v>25.697428337857581</v>
      </c>
      <c r="Y5370">
        <v>0</v>
      </c>
      <c r="Z5370" s="83">
        <v>94.139999999999972</v>
      </c>
      <c r="AA5370" s="83">
        <v>119.83742833785762</v>
      </c>
    </row>
    <row r="5371" spans="1:27" x14ac:dyDescent="0.25">
      <c r="A5371" s="82" t="s">
        <v>1529</v>
      </c>
      <c r="B5371" s="82" t="s">
        <v>1529</v>
      </c>
      <c r="C5371" t="s">
        <v>3598</v>
      </c>
      <c r="D5371" s="82" t="s">
        <v>2723</v>
      </c>
      <c r="E5371" t="s">
        <v>3341</v>
      </c>
      <c r="F5371" s="82" t="s">
        <v>2745</v>
      </c>
      <c r="G5371" t="s">
        <v>2310</v>
      </c>
      <c r="H5371" s="82" t="s">
        <v>3065</v>
      </c>
      <c r="I5371" t="s">
        <v>68</v>
      </c>
      <c r="J5371" s="82" t="s">
        <v>69</v>
      </c>
      <c r="K5371" t="s">
        <v>70</v>
      </c>
      <c r="L5371" t="s">
        <v>71</v>
      </c>
      <c r="M5371" s="82" t="s">
        <v>124</v>
      </c>
      <c r="N5371" t="s">
        <v>3706</v>
      </c>
      <c r="O5371" s="82" t="s">
        <v>3707</v>
      </c>
      <c r="P5371" s="82" t="s">
        <v>1308</v>
      </c>
      <c r="Q5371" s="82" t="s">
        <v>918</v>
      </c>
      <c r="R5371" t="s">
        <v>72</v>
      </c>
      <c r="S5371" s="83">
        <v>1862.04</v>
      </c>
      <c r="T5371" s="83">
        <v>1556.3999999999999</v>
      </c>
      <c r="U5371" s="83">
        <v>305.64000000000016</v>
      </c>
      <c r="V5371" s="83">
        <v>0</v>
      </c>
      <c r="W5371" s="83">
        <v>0</v>
      </c>
      <c r="X5371" s="83">
        <v>11.988620752563319</v>
      </c>
      <c r="Y5371">
        <v>0</v>
      </c>
      <c r="Z5371" s="83">
        <v>30.563999999999993</v>
      </c>
      <c r="AA5371" s="83">
        <v>42.552620752563328</v>
      </c>
    </row>
    <row r="5372" spans="1:27" x14ac:dyDescent="0.25">
      <c r="A5372" s="82" t="s">
        <v>1529</v>
      </c>
      <c r="B5372" s="82" t="s">
        <v>1529</v>
      </c>
      <c r="C5372" t="s">
        <v>3598</v>
      </c>
      <c r="D5372" s="82" t="s">
        <v>2723</v>
      </c>
      <c r="E5372" t="s">
        <v>3341</v>
      </c>
      <c r="F5372" s="82" t="s">
        <v>2745</v>
      </c>
      <c r="G5372" t="s">
        <v>2310</v>
      </c>
      <c r="H5372" s="82" t="s">
        <v>3065</v>
      </c>
      <c r="I5372" t="s">
        <v>68</v>
      </c>
      <c r="J5372" s="82" t="s">
        <v>69</v>
      </c>
      <c r="K5372" t="s">
        <v>70</v>
      </c>
      <c r="L5372" t="s">
        <v>71</v>
      </c>
      <c r="M5372" s="82" t="s">
        <v>124</v>
      </c>
      <c r="N5372" t="s">
        <v>3706</v>
      </c>
      <c r="O5372" s="82" t="s">
        <v>3707</v>
      </c>
      <c r="P5372" s="82" t="s">
        <v>1309</v>
      </c>
      <c r="Q5372" s="82" t="s">
        <v>918</v>
      </c>
      <c r="R5372" t="s">
        <v>72</v>
      </c>
      <c r="S5372" s="83">
        <v>881.40000000000009</v>
      </c>
      <c r="T5372" s="83">
        <v>505.68</v>
      </c>
      <c r="U5372" s="83">
        <v>375.72</v>
      </c>
      <c r="V5372" s="83">
        <v>0</v>
      </c>
      <c r="W5372" s="83">
        <v>0</v>
      </c>
      <c r="X5372" s="83">
        <v>3.8951463262376116</v>
      </c>
      <c r="Y5372">
        <v>0</v>
      </c>
      <c r="Z5372" s="83">
        <v>37.57200000000001</v>
      </c>
      <c r="AA5372" s="83">
        <v>41.467146326237604</v>
      </c>
    </row>
    <row r="5373" spans="1:27" x14ac:dyDescent="0.25">
      <c r="A5373" s="82" t="s">
        <v>1529</v>
      </c>
      <c r="B5373" s="82" t="s">
        <v>1529</v>
      </c>
      <c r="C5373" t="s">
        <v>3598</v>
      </c>
      <c r="D5373" s="82" t="s">
        <v>2723</v>
      </c>
      <c r="E5373" t="s">
        <v>3341</v>
      </c>
      <c r="F5373" s="82" t="s">
        <v>2745</v>
      </c>
      <c r="G5373" t="s">
        <v>2310</v>
      </c>
      <c r="H5373" s="82" t="s">
        <v>3065</v>
      </c>
      <c r="I5373" t="s">
        <v>68</v>
      </c>
      <c r="J5373" s="82" t="s">
        <v>69</v>
      </c>
      <c r="K5373" t="s">
        <v>70</v>
      </c>
      <c r="L5373" t="s">
        <v>71</v>
      </c>
      <c r="M5373" s="82" t="s">
        <v>124</v>
      </c>
      <c r="N5373" t="s">
        <v>3706</v>
      </c>
      <c r="O5373" s="82" t="s">
        <v>3707</v>
      </c>
      <c r="P5373" s="82" t="s">
        <v>1310</v>
      </c>
      <c r="Q5373" s="82" t="s">
        <v>918</v>
      </c>
      <c r="R5373" t="s">
        <v>72</v>
      </c>
      <c r="S5373" s="83">
        <v>554.16000000000008</v>
      </c>
      <c r="T5373" s="83">
        <v>90.84</v>
      </c>
      <c r="U5373" s="83">
        <v>463.32</v>
      </c>
      <c r="V5373" s="83">
        <v>0</v>
      </c>
      <c r="W5373" s="83">
        <v>0</v>
      </c>
      <c r="X5373" s="83">
        <v>0.69972135001468261</v>
      </c>
      <c r="Y5373">
        <v>0</v>
      </c>
      <c r="Z5373" s="83">
        <v>46.332000000000001</v>
      </c>
      <c r="AA5373" s="83">
        <v>47.031721350014678</v>
      </c>
    </row>
    <row r="5374" spans="1:27" x14ac:dyDescent="0.25">
      <c r="A5374" s="82" t="s">
        <v>1529</v>
      </c>
      <c r="B5374" s="82" t="s">
        <v>1529</v>
      </c>
      <c r="C5374" t="s">
        <v>3598</v>
      </c>
      <c r="D5374" s="82" t="s">
        <v>2723</v>
      </c>
      <c r="E5374" t="s">
        <v>3341</v>
      </c>
      <c r="F5374" s="82" t="s">
        <v>2745</v>
      </c>
      <c r="G5374" t="s">
        <v>2310</v>
      </c>
      <c r="H5374" s="82" t="s">
        <v>3065</v>
      </c>
      <c r="I5374" t="s">
        <v>68</v>
      </c>
      <c r="J5374" s="82" t="s">
        <v>69</v>
      </c>
      <c r="K5374" t="s">
        <v>70</v>
      </c>
      <c r="L5374" t="s">
        <v>71</v>
      </c>
      <c r="M5374" s="82" t="s">
        <v>124</v>
      </c>
      <c r="N5374" t="s">
        <v>3706</v>
      </c>
      <c r="O5374" s="82" t="s">
        <v>3707</v>
      </c>
      <c r="P5374" s="82" t="s">
        <v>1832</v>
      </c>
      <c r="Q5374" s="82" t="s">
        <v>918</v>
      </c>
      <c r="R5374" t="s">
        <v>72</v>
      </c>
      <c r="S5374" s="83">
        <v>281.64</v>
      </c>
      <c r="T5374" s="83">
        <v>257.39999999999998</v>
      </c>
      <c r="U5374" s="83">
        <v>24.239999999999977</v>
      </c>
      <c r="V5374" s="83">
        <v>0</v>
      </c>
      <c r="W5374" s="83">
        <v>0</v>
      </c>
      <c r="X5374" s="83">
        <v>1.9826978808209961</v>
      </c>
      <c r="Y5374">
        <v>0</v>
      </c>
      <c r="Z5374" s="83">
        <v>2.4240000000000022</v>
      </c>
      <c r="AA5374" s="83">
        <v>4.4066978808209987</v>
      </c>
    </row>
    <row r="5375" spans="1:27" x14ac:dyDescent="0.25">
      <c r="A5375" s="82" t="s">
        <v>1529</v>
      </c>
      <c r="B5375" s="82" t="s">
        <v>1529</v>
      </c>
      <c r="C5375" t="s">
        <v>3598</v>
      </c>
      <c r="D5375" s="82" t="s">
        <v>2723</v>
      </c>
      <c r="E5375" t="s">
        <v>3341</v>
      </c>
      <c r="F5375" s="82" t="s">
        <v>2745</v>
      </c>
      <c r="G5375" t="s">
        <v>2310</v>
      </c>
      <c r="H5375" s="82" t="s">
        <v>3065</v>
      </c>
      <c r="I5375" t="s">
        <v>68</v>
      </c>
      <c r="J5375" s="82" t="s">
        <v>69</v>
      </c>
      <c r="K5375" t="s">
        <v>70</v>
      </c>
      <c r="L5375" t="s">
        <v>71</v>
      </c>
      <c r="M5375" s="82" t="s">
        <v>124</v>
      </c>
      <c r="N5375" t="s">
        <v>3706</v>
      </c>
      <c r="O5375" s="82" t="s">
        <v>3707</v>
      </c>
      <c r="P5375" s="82" t="s">
        <v>1831</v>
      </c>
      <c r="Q5375" s="82" t="s">
        <v>918</v>
      </c>
      <c r="R5375" t="s">
        <v>72</v>
      </c>
      <c r="S5375" s="83">
        <v>90.84</v>
      </c>
      <c r="T5375" s="83">
        <v>0</v>
      </c>
      <c r="U5375" s="83">
        <v>90.84</v>
      </c>
      <c r="V5375" s="83">
        <v>0</v>
      </c>
      <c r="W5375" s="83">
        <v>0</v>
      </c>
      <c r="X5375" s="83">
        <v>0</v>
      </c>
      <c r="Y5375">
        <v>0</v>
      </c>
      <c r="Z5375" s="83">
        <v>9.0840000000000014</v>
      </c>
      <c r="AA5375" s="83">
        <v>9.0840000000000014</v>
      </c>
    </row>
    <row r="5376" spans="1:27" x14ac:dyDescent="0.25">
      <c r="A5376" s="82" t="s">
        <v>1529</v>
      </c>
      <c r="B5376" s="82" t="s">
        <v>1529</v>
      </c>
      <c r="C5376" t="s">
        <v>3598</v>
      </c>
      <c r="D5376" s="82" t="s">
        <v>2723</v>
      </c>
      <c r="E5376" t="s">
        <v>3341</v>
      </c>
      <c r="F5376" s="82" t="s">
        <v>2745</v>
      </c>
      <c r="G5376" t="s">
        <v>2310</v>
      </c>
      <c r="H5376" s="82" t="s">
        <v>3065</v>
      </c>
      <c r="I5376" t="s">
        <v>68</v>
      </c>
      <c r="J5376" s="82" t="s">
        <v>69</v>
      </c>
      <c r="K5376" t="s">
        <v>70</v>
      </c>
      <c r="L5376" t="s">
        <v>71</v>
      </c>
      <c r="M5376" s="82" t="s">
        <v>124</v>
      </c>
      <c r="N5376" t="s">
        <v>3706</v>
      </c>
      <c r="O5376" s="82" t="s">
        <v>3707</v>
      </c>
      <c r="P5376" s="82" t="s">
        <v>1304</v>
      </c>
      <c r="Q5376" s="82" t="s">
        <v>918</v>
      </c>
      <c r="R5376" t="s">
        <v>72</v>
      </c>
      <c r="S5376" s="83">
        <v>199.92000000000002</v>
      </c>
      <c r="T5376" s="83">
        <v>162</v>
      </c>
      <c r="U5376" s="83">
        <v>37.92</v>
      </c>
      <c r="V5376" s="83">
        <v>0</v>
      </c>
      <c r="W5376" s="83">
        <v>0</v>
      </c>
      <c r="X5376" s="83">
        <v>1.2478518131041234</v>
      </c>
      <c r="Y5376">
        <v>0</v>
      </c>
      <c r="Z5376" s="83">
        <v>3.7920000000000003</v>
      </c>
      <c r="AA5376" s="83">
        <v>5.039851813104125</v>
      </c>
    </row>
    <row r="5377" spans="1:27" x14ac:dyDescent="0.25">
      <c r="A5377" s="82" t="s">
        <v>1529</v>
      </c>
      <c r="B5377" s="82" t="s">
        <v>1529</v>
      </c>
      <c r="C5377" t="s">
        <v>3598</v>
      </c>
      <c r="D5377" s="82" t="s">
        <v>2723</v>
      </c>
      <c r="E5377" t="s">
        <v>3341</v>
      </c>
      <c r="F5377" s="82" t="s">
        <v>2745</v>
      </c>
      <c r="G5377" t="s">
        <v>2310</v>
      </c>
      <c r="H5377" s="82" t="s">
        <v>3065</v>
      </c>
      <c r="I5377" t="s">
        <v>68</v>
      </c>
      <c r="J5377" s="82" t="s">
        <v>69</v>
      </c>
      <c r="K5377" t="s">
        <v>70</v>
      </c>
      <c r="L5377" t="s">
        <v>71</v>
      </c>
      <c r="M5377" s="82" t="s">
        <v>124</v>
      </c>
      <c r="N5377" t="s">
        <v>3706</v>
      </c>
      <c r="O5377" s="82" t="s">
        <v>1834</v>
      </c>
      <c r="P5377" s="82" t="s">
        <v>1836</v>
      </c>
      <c r="Q5377" s="82" t="s">
        <v>918</v>
      </c>
      <c r="R5377" t="s">
        <v>72</v>
      </c>
      <c r="S5377" s="83">
        <v>0</v>
      </c>
      <c r="T5377" s="83">
        <v>-10.32</v>
      </c>
      <c r="U5377" s="83">
        <v>10.32</v>
      </c>
      <c r="V5377" s="83">
        <v>0</v>
      </c>
      <c r="W5377" s="83">
        <v>0</v>
      </c>
      <c r="X5377" s="83">
        <v>-7.9492782168114534E-2</v>
      </c>
      <c r="Y5377">
        <v>0</v>
      </c>
      <c r="Z5377" s="83">
        <v>1.032</v>
      </c>
      <c r="AA5377" s="83">
        <v>0.95250721783188552</v>
      </c>
    </row>
    <row r="5378" spans="1:27" x14ac:dyDescent="0.25">
      <c r="A5378" s="82" t="s">
        <v>1529</v>
      </c>
      <c r="B5378" s="82" t="s">
        <v>1529</v>
      </c>
      <c r="C5378" t="s">
        <v>3598</v>
      </c>
      <c r="D5378" s="82" t="s">
        <v>2723</v>
      </c>
      <c r="E5378" t="s">
        <v>3341</v>
      </c>
      <c r="F5378" s="82" t="s">
        <v>2745</v>
      </c>
      <c r="G5378" t="s">
        <v>2310</v>
      </c>
      <c r="H5378" s="82" t="s">
        <v>3065</v>
      </c>
      <c r="I5378" t="s">
        <v>68</v>
      </c>
      <c r="J5378" s="82" t="s">
        <v>69</v>
      </c>
      <c r="K5378" t="s">
        <v>70</v>
      </c>
      <c r="L5378" t="s">
        <v>71</v>
      </c>
      <c r="M5378" s="82" t="s">
        <v>124</v>
      </c>
      <c r="N5378" t="s">
        <v>3706</v>
      </c>
      <c r="O5378" s="82" t="s">
        <v>1834</v>
      </c>
      <c r="P5378" s="82" t="s">
        <v>1840</v>
      </c>
      <c r="Q5378" s="82" t="s">
        <v>918</v>
      </c>
      <c r="R5378" t="s">
        <v>72</v>
      </c>
      <c r="S5378" s="83">
        <v>0</v>
      </c>
      <c r="T5378" s="83">
        <v>192</v>
      </c>
      <c r="U5378" s="83">
        <v>-192</v>
      </c>
      <c r="V5378" s="83">
        <v>0</v>
      </c>
      <c r="W5378" s="83">
        <v>0</v>
      </c>
      <c r="X5378" s="83">
        <v>1.4789354821974796</v>
      </c>
      <c r="Y5378">
        <v>0</v>
      </c>
      <c r="Z5378" s="83">
        <v>-19.2</v>
      </c>
      <c r="AA5378" s="83">
        <v>-17.721064517802521</v>
      </c>
    </row>
    <row r="5379" spans="1:27" x14ac:dyDescent="0.25">
      <c r="A5379" s="82" t="s">
        <v>1529</v>
      </c>
      <c r="B5379" s="82" t="s">
        <v>1529</v>
      </c>
      <c r="C5379" t="s">
        <v>3598</v>
      </c>
      <c r="D5379" s="82" t="s">
        <v>2723</v>
      </c>
      <c r="E5379" t="s">
        <v>3341</v>
      </c>
      <c r="F5379" s="82" t="s">
        <v>2745</v>
      </c>
      <c r="G5379" t="s">
        <v>2310</v>
      </c>
      <c r="H5379" s="82" t="s">
        <v>3065</v>
      </c>
      <c r="I5379" t="s">
        <v>68</v>
      </c>
      <c r="J5379" s="82" t="s">
        <v>69</v>
      </c>
      <c r="K5379" t="s">
        <v>70</v>
      </c>
      <c r="L5379" t="s">
        <v>71</v>
      </c>
      <c r="M5379" s="82" t="s">
        <v>124</v>
      </c>
      <c r="N5379" t="s">
        <v>723</v>
      </c>
      <c r="O5379" s="82" t="s">
        <v>3710</v>
      </c>
      <c r="P5379" s="82" t="s">
        <v>724</v>
      </c>
      <c r="Q5379" s="82" t="s">
        <v>2000</v>
      </c>
      <c r="R5379" t="s">
        <v>72</v>
      </c>
      <c r="S5379" s="83">
        <v>421.20000000000005</v>
      </c>
      <c r="T5379" s="83">
        <v>827.87999999999988</v>
      </c>
      <c r="U5379" s="83">
        <v>-406.68000000000006</v>
      </c>
      <c r="V5379" s="83">
        <v>0</v>
      </c>
      <c r="W5379" s="83">
        <v>0</v>
      </c>
      <c r="X5379" s="83">
        <v>6.3769849323002594</v>
      </c>
      <c r="Y5379">
        <v>0</v>
      </c>
      <c r="Z5379" s="83">
        <v>-40.667999999999999</v>
      </c>
      <c r="AA5379" s="83">
        <v>-34.291015067699739</v>
      </c>
    </row>
    <row r="5380" spans="1:27" x14ac:dyDescent="0.25">
      <c r="A5380" s="82" t="s">
        <v>1529</v>
      </c>
      <c r="B5380" s="82" t="s">
        <v>1529</v>
      </c>
      <c r="C5380" t="s">
        <v>3598</v>
      </c>
      <c r="D5380" s="82" t="s">
        <v>2723</v>
      </c>
      <c r="E5380" t="s">
        <v>3341</v>
      </c>
      <c r="F5380" s="82" t="s">
        <v>2745</v>
      </c>
      <c r="G5380" t="s">
        <v>2310</v>
      </c>
      <c r="H5380" s="82" t="s">
        <v>3065</v>
      </c>
      <c r="I5380" t="s">
        <v>68</v>
      </c>
      <c r="J5380" s="82" t="s">
        <v>69</v>
      </c>
      <c r="K5380" t="s">
        <v>70</v>
      </c>
      <c r="L5380" t="s">
        <v>71</v>
      </c>
      <c r="M5380" s="82" t="s">
        <v>124</v>
      </c>
      <c r="N5380" t="s">
        <v>723</v>
      </c>
      <c r="O5380" s="82" t="s">
        <v>3710</v>
      </c>
      <c r="P5380" s="82" t="s">
        <v>1738</v>
      </c>
      <c r="Q5380" s="82" t="s">
        <v>2000</v>
      </c>
      <c r="R5380" t="s">
        <v>72</v>
      </c>
      <c r="S5380" s="83">
        <v>107.04000000000002</v>
      </c>
      <c r="T5380" s="83">
        <v>165.84000000000006</v>
      </c>
      <c r="U5380" s="83">
        <v>-58.800000000000011</v>
      </c>
      <c r="V5380" s="83">
        <v>0</v>
      </c>
      <c r="W5380" s="83">
        <v>0</v>
      </c>
      <c r="X5380" s="83">
        <v>1.2774305227480736</v>
      </c>
      <c r="Y5380">
        <v>0</v>
      </c>
      <c r="Z5380" s="83">
        <v>-5.8800000000000017</v>
      </c>
      <c r="AA5380" s="83">
        <v>-4.6025694772519277</v>
      </c>
    </row>
    <row r="5381" spans="1:27" x14ac:dyDescent="0.25">
      <c r="A5381" s="82" t="s">
        <v>1529</v>
      </c>
      <c r="B5381" s="82" t="s">
        <v>1529</v>
      </c>
      <c r="C5381" t="s">
        <v>3598</v>
      </c>
      <c r="D5381" s="82" t="s">
        <v>2723</v>
      </c>
      <c r="E5381" t="s">
        <v>3341</v>
      </c>
      <c r="F5381" s="82" t="s">
        <v>2745</v>
      </c>
      <c r="G5381" t="s">
        <v>2310</v>
      </c>
      <c r="H5381" s="82" t="s">
        <v>3065</v>
      </c>
      <c r="I5381" t="s">
        <v>68</v>
      </c>
      <c r="J5381" s="82" t="s">
        <v>69</v>
      </c>
      <c r="K5381" t="s">
        <v>70</v>
      </c>
      <c r="L5381" t="s">
        <v>71</v>
      </c>
      <c r="M5381" s="82" t="s">
        <v>124</v>
      </c>
      <c r="N5381" t="s">
        <v>723</v>
      </c>
      <c r="O5381" s="82" t="s">
        <v>3710</v>
      </c>
      <c r="P5381" s="82" t="s">
        <v>1851</v>
      </c>
      <c r="Q5381" s="82" t="s">
        <v>2000</v>
      </c>
      <c r="R5381" t="s">
        <v>72</v>
      </c>
      <c r="S5381" s="83">
        <v>1173.7199999999998</v>
      </c>
      <c r="T5381" s="83">
        <v>934.80000000000018</v>
      </c>
      <c r="U5381" s="83">
        <v>238.91999999999996</v>
      </c>
      <c r="V5381" s="83">
        <v>0</v>
      </c>
      <c r="W5381" s="83">
        <v>0</v>
      </c>
      <c r="X5381" s="83">
        <v>7.200567128948979</v>
      </c>
      <c r="Y5381">
        <v>0</v>
      </c>
      <c r="Z5381" s="83">
        <v>23.891999999999982</v>
      </c>
      <c r="AA5381" s="83">
        <v>31.092567128948971</v>
      </c>
    </row>
    <row r="5382" spans="1:27" x14ac:dyDescent="0.25">
      <c r="A5382" s="82" t="s">
        <v>1529</v>
      </c>
      <c r="B5382" s="82" t="s">
        <v>1529</v>
      </c>
      <c r="C5382" t="s">
        <v>3598</v>
      </c>
      <c r="D5382" s="82" t="s">
        <v>2723</v>
      </c>
      <c r="E5382" t="s">
        <v>3341</v>
      </c>
      <c r="F5382" s="82" t="s">
        <v>2745</v>
      </c>
      <c r="G5382" t="s">
        <v>2310</v>
      </c>
      <c r="H5382" s="82" t="s">
        <v>3065</v>
      </c>
      <c r="I5382" t="s">
        <v>68</v>
      </c>
      <c r="J5382" s="82" t="s">
        <v>69</v>
      </c>
      <c r="K5382" t="s">
        <v>70</v>
      </c>
      <c r="L5382" t="s">
        <v>71</v>
      </c>
      <c r="M5382" s="82" t="s">
        <v>124</v>
      </c>
      <c r="N5382" t="s">
        <v>723</v>
      </c>
      <c r="O5382" s="82" t="s">
        <v>3710</v>
      </c>
      <c r="P5382" s="82" t="s">
        <v>1852</v>
      </c>
      <c r="Q5382" s="82" t="s">
        <v>2000</v>
      </c>
      <c r="R5382" t="s">
        <v>72</v>
      </c>
      <c r="S5382" s="83">
        <v>420.00000000000006</v>
      </c>
      <c r="T5382" s="83">
        <v>87.72</v>
      </c>
      <c r="U5382" s="83">
        <v>332.28000000000003</v>
      </c>
      <c r="V5382" s="83">
        <v>0</v>
      </c>
      <c r="W5382" s="83">
        <v>0</v>
      </c>
      <c r="X5382" s="83">
        <v>0.67568864842897358</v>
      </c>
      <c r="Y5382">
        <v>0</v>
      </c>
      <c r="Z5382" s="83">
        <v>33.228000000000009</v>
      </c>
      <c r="AA5382" s="83">
        <v>33.903688648428982</v>
      </c>
    </row>
    <row r="5383" spans="1:27" x14ac:dyDescent="0.25">
      <c r="A5383" s="82" t="s">
        <v>1529</v>
      </c>
      <c r="B5383" s="82" t="s">
        <v>1529</v>
      </c>
      <c r="C5383" t="s">
        <v>3598</v>
      </c>
      <c r="D5383" s="82" t="s">
        <v>2723</v>
      </c>
      <c r="E5383" t="s">
        <v>3341</v>
      </c>
      <c r="F5383" s="82" t="s">
        <v>2745</v>
      </c>
      <c r="G5383" t="s">
        <v>2310</v>
      </c>
      <c r="H5383" s="82" t="s">
        <v>3065</v>
      </c>
      <c r="I5383" t="s">
        <v>68</v>
      </c>
      <c r="J5383" s="82" t="s">
        <v>69</v>
      </c>
      <c r="K5383" t="s">
        <v>70</v>
      </c>
      <c r="L5383" t="s">
        <v>71</v>
      </c>
      <c r="M5383" s="82" t="s">
        <v>124</v>
      </c>
      <c r="N5383" t="s">
        <v>723</v>
      </c>
      <c r="O5383" s="82" t="s">
        <v>3710</v>
      </c>
      <c r="P5383" s="82" t="s">
        <v>873</v>
      </c>
      <c r="Q5383" s="82" t="s">
        <v>2000</v>
      </c>
      <c r="R5383" t="s">
        <v>72</v>
      </c>
      <c r="S5383" s="83">
        <v>0</v>
      </c>
      <c r="T5383" s="83">
        <v>-9.6</v>
      </c>
      <c r="U5383" s="83">
        <v>9.6</v>
      </c>
      <c r="V5383" s="83">
        <v>0</v>
      </c>
      <c r="W5383" s="83">
        <v>0</v>
      </c>
      <c r="X5383" s="83">
        <v>-7.3946774109873978E-2</v>
      </c>
      <c r="Y5383">
        <v>0</v>
      </c>
      <c r="Z5383" s="83">
        <v>0.96</v>
      </c>
      <c r="AA5383" s="83">
        <v>0.88605322589012603</v>
      </c>
    </row>
    <row r="5384" spans="1:27" x14ac:dyDescent="0.25">
      <c r="A5384" s="82" t="s">
        <v>1529</v>
      </c>
      <c r="B5384" s="82" t="s">
        <v>1529</v>
      </c>
      <c r="C5384" t="s">
        <v>3598</v>
      </c>
      <c r="D5384" s="82" t="s">
        <v>2723</v>
      </c>
      <c r="E5384" t="s">
        <v>3341</v>
      </c>
      <c r="F5384" s="82" t="s">
        <v>2745</v>
      </c>
      <c r="G5384" t="s">
        <v>2310</v>
      </c>
      <c r="H5384" s="82" t="s">
        <v>3065</v>
      </c>
      <c r="I5384" t="s">
        <v>68</v>
      </c>
      <c r="J5384" s="82" t="s">
        <v>69</v>
      </c>
      <c r="K5384" t="s">
        <v>70</v>
      </c>
      <c r="L5384" t="s">
        <v>71</v>
      </c>
      <c r="M5384" s="82" t="s">
        <v>124</v>
      </c>
      <c r="N5384" t="s">
        <v>749</v>
      </c>
      <c r="O5384" s="82" t="s">
        <v>3712</v>
      </c>
      <c r="P5384" s="82" t="s">
        <v>1855</v>
      </c>
      <c r="Q5384" s="82" t="s">
        <v>1856</v>
      </c>
      <c r="R5384" t="s">
        <v>72</v>
      </c>
      <c r="S5384" s="83">
        <v>0</v>
      </c>
      <c r="T5384" s="83">
        <v>2307.2399999999998</v>
      </c>
      <c r="U5384" s="83">
        <v>-2307.2399999999998</v>
      </c>
      <c r="V5384" s="83">
        <v>0</v>
      </c>
      <c r="W5384" s="83">
        <v>0</v>
      </c>
      <c r="X5384" s="83">
        <v>17.772182822631841</v>
      </c>
      <c r="Y5384">
        <v>0</v>
      </c>
      <c r="Z5384" s="83">
        <v>-230.72399999999993</v>
      </c>
      <c r="AA5384" s="83">
        <v>-212.95181717736807</v>
      </c>
    </row>
    <row r="5385" spans="1:27" x14ac:dyDescent="0.25">
      <c r="A5385" s="82" t="s">
        <v>1529</v>
      </c>
      <c r="B5385" s="82" t="s">
        <v>1529</v>
      </c>
      <c r="C5385" t="s">
        <v>3598</v>
      </c>
      <c r="D5385" s="82" t="s">
        <v>2723</v>
      </c>
      <c r="E5385" t="s">
        <v>3341</v>
      </c>
      <c r="F5385" s="82" t="s">
        <v>2745</v>
      </c>
      <c r="G5385" t="s">
        <v>2310</v>
      </c>
      <c r="H5385" s="82" t="s">
        <v>3065</v>
      </c>
      <c r="I5385" t="s">
        <v>68</v>
      </c>
      <c r="J5385" s="82" t="s">
        <v>69</v>
      </c>
      <c r="K5385" t="s">
        <v>70</v>
      </c>
      <c r="L5385" t="s">
        <v>71</v>
      </c>
      <c r="M5385" s="82" t="s">
        <v>124</v>
      </c>
      <c r="N5385" t="s">
        <v>749</v>
      </c>
      <c r="O5385" s="82" t="s">
        <v>3712</v>
      </c>
      <c r="P5385" s="82" t="s">
        <v>1857</v>
      </c>
      <c r="Q5385" s="82" t="s">
        <v>1856</v>
      </c>
      <c r="R5385" t="s">
        <v>72</v>
      </c>
      <c r="S5385" s="83">
        <v>584.04</v>
      </c>
      <c r="T5385" s="83">
        <v>664.31999999999994</v>
      </c>
      <c r="U5385" s="83">
        <v>-80.279999999999973</v>
      </c>
      <c r="V5385" s="83">
        <v>0</v>
      </c>
      <c r="W5385" s="83">
        <v>0</v>
      </c>
      <c r="X5385" s="83">
        <v>5.1171167684032781</v>
      </c>
      <c r="Y5385">
        <v>0</v>
      </c>
      <c r="Z5385" s="83">
        <v>-8.0279999999999845</v>
      </c>
      <c r="AA5385" s="83">
        <v>-2.9108832315967064</v>
      </c>
    </row>
    <row r="5386" spans="1:27" x14ac:dyDescent="0.25">
      <c r="A5386" s="82" t="s">
        <v>1529</v>
      </c>
      <c r="B5386" s="82" t="s">
        <v>1529</v>
      </c>
      <c r="C5386" t="s">
        <v>3598</v>
      </c>
      <c r="D5386" s="82" t="s">
        <v>2723</v>
      </c>
      <c r="E5386" t="s">
        <v>3341</v>
      </c>
      <c r="F5386" s="82" t="s">
        <v>2745</v>
      </c>
      <c r="G5386" t="s">
        <v>2310</v>
      </c>
      <c r="H5386" s="82" t="s">
        <v>3065</v>
      </c>
      <c r="I5386" t="s">
        <v>68</v>
      </c>
      <c r="J5386" s="82" t="s">
        <v>69</v>
      </c>
      <c r="K5386" t="s">
        <v>70</v>
      </c>
      <c r="L5386" t="s">
        <v>71</v>
      </c>
      <c r="M5386" s="82" t="s">
        <v>124</v>
      </c>
      <c r="N5386" t="s">
        <v>749</v>
      </c>
      <c r="O5386" s="82" t="s">
        <v>3712</v>
      </c>
      <c r="P5386" s="82" t="s">
        <v>1858</v>
      </c>
      <c r="Q5386" s="82" t="s">
        <v>1856</v>
      </c>
      <c r="R5386" t="s">
        <v>72</v>
      </c>
      <c r="S5386" s="83">
        <v>211.44000000000005</v>
      </c>
      <c r="T5386" s="83">
        <v>1002.7199999999999</v>
      </c>
      <c r="U5386" s="83">
        <v>-791.28</v>
      </c>
      <c r="V5386" s="83">
        <v>0</v>
      </c>
      <c r="W5386" s="83">
        <v>0</v>
      </c>
      <c r="X5386" s="83">
        <v>7.7237405557763372</v>
      </c>
      <c r="Y5386">
        <v>0</v>
      </c>
      <c r="Z5386" s="83">
        <v>-79.127999999999986</v>
      </c>
      <c r="AA5386" s="83">
        <v>-71.404259444223641</v>
      </c>
    </row>
    <row r="5387" spans="1:27" x14ac:dyDescent="0.25">
      <c r="A5387" s="82" t="s">
        <v>1529</v>
      </c>
      <c r="B5387" s="82" t="s">
        <v>1529</v>
      </c>
      <c r="C5387" t="s">
        <v>3598</v>
      </c>
      <c r="D5387" s="82" t="s">
        <v>2723</v>
      </c>
      <c r="E5387" t="s">
        <v>3341</v>
      </c>
      <c r="F5387" s="82" t="s">
        <v>2745</v>
      </c>
      <c r="G5387" t="s">
        <v>2310</v>
      </c>
      <c r="H5387" s="82" t="s">
        <v>3065</v>
      </c>
      <c r="I5387" t="s">
        <v>68</v>
      </c>
      <c r="J5387" s="82" t="s">
        <v>69</v>
      </c>
      <c r="K5387" t="s">
        <v>70</v>
      </c>
      <c r="L5387" t="s">
        <v>71</v>
      </c>
      <c r="M5387" s="82" t="s">
        <v>124</v>
      </c>
      <c r="N5387" t="s">
        <v>749</v>
      </c>
      <c r="O5387" s="82" t="s">
        <v>3712</v>
      </c>
      <c r="P5387" s="82" t="s">
        <v>2561</v>
      </c>
      <c r="Q5387" s="82" t="s">
        <v>1856</v>
      </c>
      <c r="R5387" t="s">
        <v>72</v>
      </c>
      <c r="S5387" s="83">
        <v>401.51999999999987</v>
      </c>
      <c r="T5387" s="83">
        <v>2893.2100000000005</v>
      </c>
      <c r="U5387" s="83">
        <v>-2491.6900000000005</v>
      </c>
      <c r="V5387" s="83">
        <v>0</v>
      </c>
      <c r="W5387" s="83">
        <v>0</v>
      </c>
      <c r="X5387" s="83">
        <v>22.285786075252972</v>
      </c>
      <c r="Y5387">
        <v>0</v>
      </c>
      <c r="Z5387" s="83">
        <v>-249.16900000000001</v>
      </c>
      <c r="AA5387" s="83">
        <v>-226.88321392474705</v>
      </c>
    </row>
    <row r="5388" spans="1:27" x14ac:dyDescent="0.25">
      <c r="A5388" s="82" t="s">
        <v>1529</v>
      </c>
      <c r="B5388" s="82" t="s">
        <v>1529</v>
      </c>
      <c r="C5388" t="s">
        <v>3598</v>
      </c>
      <c r="D5388" s="82" t="s">
        <v>2723</v>
      </c>
      <c r="E5388" t="s">
        <v>3341</v>
      </c>
      <c r="F5388" s="82" t="s">
        <v>2745</v>
      </c>
      <c r="G5388" t="s">
        <v>2310</v>
      </c>
      <c r="H5388" s="82" t="s">
        <v>3065</v>
      </c>
      <c r="I5388" t="s">
        <v>68</v>
      </c>
      <c r="J5388" s="82" t="s">
        <v>69</v>
      </c>
      <c r="K5388" t="s">
        <v>70</v>
      </c>
      <c r="L5388" t="s">
        <v>71</v>
      </c>
      <c r="M5388" s="82" t="s">
        <v>124</v>
      </c>
      <c r="N5388" t="s">
        <v>749</v>
      </c>
      <c r="O5388" s="82" t="s">
        <v>3712</v>
      </c>
      <c r="P5388" s="82" t="s">
        <v>1859</v>
      </c>
      <c r="Q5388" s="82" t="s">
        <v>1856</v>
      </c>
      <c r="R5388" t="s">
        <v>72</v>
      </c>
      <c r="S5388" s="83">
        <v>0</v>
      </c>
      <c r="T5388" s="83">
        <v>862.19999999999982</v>
      </c>
      <c r="U5388" s="83">
        <v>-862.19999999999982</v>
      </c>
      <c r="V5388" s="83">
        <v>0</v>
      </c>
      <c r="W5388" s="83">
        <v>0</v>
      </c>
      <c r="X5388" s="83">
        <v>6.6413446497430577</v>
      </c>
      <c r="Y5388">
        <v>0</v>
      </c>
      <c r="Z5388" s="83">
        <v>-86.219999999999985</v>
      </c>
      <c r="AA5388" s="83">
        <v>-79.578655350256938</v>
      </c>
    </row>
    <row r="5389" spans="1:27" x14ac:dyDescent="0.25">
      <c r="A5389" s="82" t="s">
        <v>1529</v>
      </c>
      <c r="B5389" s="82" t="s">
        <v>1529</v>
      </c>
      <c r="C5389" t="s">
        <v>3598</v>
      </c>
      <c r="D5389" s="82" t="s">
        <v>2723</v>
      </c>
      <c r="E5389" t="s">
        <v>3341</v>
      </c>
      <c r="F5389" s="82" t="s">
        <v>2745</v>
      </c>
      <c r="G5389" t="s">
        <v>2310</v>
      </c>
      <c r="H5389" s="82" t="s">
        <v>3065</v>
      </c>
      <c r="I5389" t="s">
        <v>68</v>
      </c>
      <c r="J5389" s="82" t="s">
        <v>69</v>
      </c>
      <c r="K5389" t="s">
        <v>70</v>
      </c>
      <c r="L5389" t="s">
        <v>71</v>
      </c>
      <c r="M5389" s="82" t="s">
        <v>124</v>
      </c>
      <c r="N5389" t="s">
        <v>749</v>
      </c>
      <c r="O5389" s="82" t="s">
        <v>3712</v>
      </c>
      <c r="P5389" s="82" t="s">
        <v>1860</v>
      </c>
      <c r="Q5389" s="82" t="s">
        <v>1856</v>
      </c>
      <c r="R5389" t="s">
        <v>72</v>
      </c>
      <c r="S5389" s="83">
        <v>0</v>
      </c>
      <c r="T5389" s="83">
        <v>332.15999999999997</v>
      </c>
      <c r="U5389" s="83">
        <v>-332.15999999999997</v>
      </c>
      <c r="V5389" s="83">
        <v>0</v>
      </c>
      <c r="W5389" s="83">
        <v>0</v>
      </c>
      <c r="X5389" s="83">
        <v>2.5585583842016391</v>
      </c>
      <c r="Y5389">
        <v>0</v>
      </c>
      <c r="Z5389" s="83">
        <v>-33.215999999999994</v>
      </c>
      <c r="AA5389" s="83">
        <v>-30.657441615798355</v>
      </c>
    </row>
    <row r="5390" spans="1:27" x14ac:dyDescent="0.25">
      <c r="A5390" s="82" t="s">
        <v>1529</v>
      </c>
      <c r="B5390" s="82" t="s">
        <v>1529</v>
      </c>
      <c r="C5390" t="s">
        <v>3598</v>
      </c>
      <c r="D5390" s="82" t="s">
        <v>2723</v>
      </c>
      <c r="E5390" t="s">
        <v>3341</v>
      </c>
      <c r="F5390" s="82" t="s">
        <v>2745</v>
      </c>
      <c r="G5390" t="s">
        <v>2310</v>
      </c>
      <c r="H5390" s="82" t="s">
        <v>3065</v>
      </c>
      <c r="I5390" t="s">
        <v>68</v>
      </c>
      <c r="J5390" s="82" t="s">
        <v>69</v>
      </c>
      <c r="K5390" t="s">
        <v>70</v>
      </c>
      <c r="L5390" t="s">
        <v>71</v>
      </c>
      <c r="M5390" s="82" t="s">
        <v>124</v>
      </c>
      <c r="N5390" t="s">
        <v>749</v>
      </c>
      <c r="O5390" s="82" t="s">
        <v>3712</v>
      </c>
      <c r="P5390" s="82" t="s">
        <v>2647</v>
      </c>
      <c r="Q5390" s="82" t="s">
        <v>1856</v>
      </c>
      <c r="R5390" t="s">
        <v>72</v>
      </c>
      <c r="S5390" s="83">
        <v>0</v>
      </c>
      <c r="T5390" s="83">
        <v>166.07999999999998</v>
      </c>
      <c r="U5390" s="83">
        <v>-166.07999999999998</v>
      </c>
      <c r="V5390" s="83">
        <v>0</v>
      </c>
      <c r="W5390" s="83">
        <v>0</v>
      </c>
      <c r="X5390" s="83">
        <v>1.2792791921008195</v>
      </c>
      <c r="Y5390">
        <v>0</v>
      </c>
      <c r="Z5390" s="83">
        <v>-16.607999999999997</v>
      </c>
      <c r="AA5390" s="83">
        <v>-15.328720807899177</v>
      </c>
    </row>
    <row r="5391" spans="1:27" x14ac:dyDescent="0.25">
      <c r="A5391" s="82" t="s">
        <v>1529</v>
      </c>
      <c r="B5391" s="82" t="s">
        <v>1529</v>
      </c>
      <c r="C5391" t="s">
        <v>3598</v>
      </c>
      <c r="D5391" s="82" t="s">
        <v>2723</v>
      </c>
      <c r="E5391" t="s">
        <v>3341</v>
      </c>
      <c r="F5391" s="82" t="s">
        <v>2745</v>
      </c>
      <c r="G5391" t="s">
        <v>2310</v>
      </c>
      <c r="H5391" s="82" t="s">
        <v>3065</v>
      </c>
      <c r="I5391" t="s">
        <v>68</v>
      </c>
      <c r="J5391" s="82" t="s">
        <v>69</v>
      </c>
      <c r="K5391" t="s">
        <v>70</v>
      </c>
      <c r="L5391" t="s">
        <v>71</v>
      </c>
      <c r="M5391" s="82" t="s">
        <v>124</v>
      </c>
      <c r="N5391" t="s">
        <v>749</v>
      </c>
      <c r="O5391" s="82" t="s">
        <v>1865</v>
      </c>
      <c r="P5391" s="82" t="s">
        <v>1322</v>
      </c>
      <c r="Q5391" s="82" t="s">
        <v>1321</v>
      </c>
      <c r="R5391" t="s">
        <v>72</v>
      </c>
      <c r="S5391" s="83">
        <v>0</v>
      </c>
      <c r="T5391" s="83">
        <v>299.52</v>
      </c>
      <c r="U5391" s="83">
        <v>-299.52</v>
      </c>
      <c r="V5391" s="83">
        <v>0</v>
      </c>
      <c r="W5391" s="83">
        <v>0</v>
      </c>
      <c r="X5391" s="83">
        <v>2.3071393522280679</v>
      </c>
      <c r="Y5391">
        <v>0</v>
      </c>
      <c r="Z5391" s="83">
        <v>-29.952000000000002</v>
      </c>
      <c r="AA5391" s="83">
        <v>-27.644860647771935</v>
      </c>
    </row>
    <row r="5392" spans="1:27" x14ac:dyDescent="0.25">
      <c r="A5392" s="82" t="s">
        <v>1529</v>
      </c>
      <c r="B5392" s="82" t="s">
        <v>1529</v>
      </c>
      <c r="C5392" t="s">
        <v>3598</v>
      </c>
      <c r="D5392" s="82" t="s">
        <v>2723</v>
      </c>
      <c r="E5392" t="s">
        <v>3341</v>
      </c>
      <c r="F5392" s="82" t="s">
        <v>2745</v>
      </c>
      <c r="G5392" t="s">
        <v>2310</v>
      </c>
      <c r="H5392" s="82" t="s">
        <v>3065</v>
      </c>
      <c r="I5392" t="s">
        <v>68</v>
      </c>
      <c r="J5392" s="82" t="s">
        <v>69</v>
      </c>
      <c r="K5392" t="s">
        <v>70</v>
      </c>
      <c r="L5392" t="s">
        <v>71</v>
      </c>
      <c r="M5392" s="82" t="s">
        <v>124</v>
      </c>
      <c r="N5392" t="s">
        <v>749</v>
      </c>
      <c r="O5392" s="82" t="s">
        <v>1865</v>
      </c>
      <c r="P5392" s="82" t="s">
        <v>1867</v>
      </c>
      <c r="Q5392" s="82" t="s">
        <v>1321</v>
      </c>
      <c r="R5392" t="s">
        <v>72</v>
      </c>
      <c r="S5392" s="83">
        <v>659.04000000000008</v>
      </c>
      <c r="T5392" s="83">
        <v>0</v>
      </c>
      <c r="U5392" s="83">
        <v>659.04000000000008</v>
      </c>
      <c r="V5392" s="83">
        <v>0</v>
      </c>
      <c r="W5392" s="83">
        <v>0</v>
      </c>
      <c r="X5392" s="83">
        <v>0</v>
      </c>
      <c r="Y5392">
        <v>0</v>
      </c>
      <c r="Z5392" s="83">
        <v>65.903999999999996</v>
      </c>
      <c r="AA5392" s="83">
        <v>65.903999999999996</v>
      </c>
    </row>
    <row r="5393" spans="1:27" x14ac:dyDescent="0.25">
      <c r="A5393" s="82" t="s">
        <v>1529</v>
      </c>
      <c r="B5393" s="82" t="s">
        <v>1529</v>
      </c>
      <c r="C5393" t="s">
        <v>3598</v>
      </c>
      <c r="D5393" s="82" t="s">
        <v>2723</v>
      </c>
      <c r="E5393" t="s">
        <v>3341</v>
      </c>
      <c r="F5393" s="82" t="s">
        <v>2745</v>
      </c>
      <c r="G5393" t="s">
        <v>2310</v>
      </c>
      <c r="H5393" s="82" t="s">
        <v>3065</v>
      </c>
      <c r="I5393" t="s">
        <v>68</v>
      </c>
      <c r="J5393" s="82" t="s">
        <v>69</v>
      </c>
      <c r="K5393" t="s">
        <v>70</v>
      </c>
      <c r="L5393" t="s">
        <v>71</v>
      </c>
      <c r="M5393" s="82" t="s">
        <v>124</v>
      </c>
      <c r="N5393" t="s">
        <v>749</v>
      </c>
      <c r="O5393" s="82" t="s">
        <v>1865</v>
      </c>
      <c r="P5393" s="82" t="s">
        <v>1868</v>
      </c>
      <c r="Q5393" s="82" t="s">
        <v>1869</v>
      </c>
      <c r="R5393" t="s">
        <v>72</v>
      </c>
      <c r="S5393" s="83">
        <v>661.44</v>
      </c>
      <c r="T5393" s="83">
        <v>0</v>
      </c>
      <c r="U5393" s="83">
        <v>661.44</v>
      </c>
      <c r="V5393" s="83">
        <v>0</v>
      </c>
      <c r="W5393" s="83">
        <v>0</v>
      </c>
      <c r="X5393" s="83">
        <v>0</v>
      </c>
      <c r="Y5393">
        <v>0</v>
      </c>
      <c r="Z5393" s="83">
        <v>66.144000000000005</v>
      </c>
      <c r="AA5393" s="83">
        <v>66.144000000000005</v>
      </c>
    </row>
    <row r="5394" spans="1:27" x14ac:dyDescent="0.25">
      <c r="A5394" s="82" t="s">
        <v>1529</v>
      </c>
      <c r="B5394" s="82" t="s">
        <v>1529</v>
      </c>
      <c r="C5394" t="s">
        <v>3598</v>
      </c>
      <c r="D5394" s="82" t="s">
        <v>2723</v>
      </c>
      <c r="E5394" t="s">
        <v>3341</v>
      </c>
      <c r="F5394" s="82" t="s">
        <v>2745</v>
      </c>
      <c r="G5394" t="s">
        <v>2310</v>
      </c>
      <c r="H5394" s="82" t="s">
        <v>3065</v>
      </c>
      <c r="I5394" t="s">
        <v>68</v>
      </c>
      <c r="J5394" s="82" t="s">
        <v>69</v>
      </c>
      <c r="K5394" t="s">
        <v>70</v>
      </c>
      <c r="L5394" t="s">
        <v>71</v>
      </c>
      <c r="M5394" s="82" t="s">
        <v>124</v>
      </c>
      <c r="N5394" t="s">
        <v>749</v>
      </c>
      <c r="O5394" s="82" t="s">
        <v>1865</v>
      </c>
      <c r="P5394" s="82" t="s">
        <v>1870</v>
      </c>
      <c r="Q5394" s="82" t="s">
        <v>1321</v>
      </c>
      <c r="R5394" t="s">
        <v>72</v>
      </c>
      <c r="S5394" s="83">
        <v>0</v>
      </c>
      <c r="T5394" s="83">
        <v>299.52</v>
      </c>
      <c r="U5394" s="83">
        <v>-299.52</v>
      </c>
      <c r="V5394" s="83">
        <v>0</v>
      </c>
      <c r="W5394" s="83">
        <v>0</v>
      </c>
      <c r="X5394" s="83">
        <v>2.3071393522280679</v>
      </c>
      <c r="Y5394">
        <v>0</v>
      </c>
      <c r="Z5394" s="83">
        <v>-29.952000000000002</v>
      </c>
      <c r="AA5394" s="83">
        <v>-27.644860647771935</v>
      </c>
    </row>
    <row r="5395" spans="1:27" x14ac:dyDescent="0.25">
      <c r="A5395" s="82" t="s">
        <v>1529</v>
      </c>
      <c r="B5395" s="82" t="s">
        <v>1529</v>
      </c>
      <c r="C5395" t="s">
        <v>3598</v>
      </c>
      <c r="D5395" s="82" t="s">
        <v>2723</v>
      </c>
      <c r="E5395" t="s">
        <v>3341</v>
      </c>
      <c r="F5395" s="82" t="s">
        <v>2745</v>
      </c>
      <c r="G5395" t="s">
        <v>2310</v>
      </c>
      <c r="H5395" s="82" t="s">
        <v>3065</v>
      </c>
      <c r="I5395" t="s">
        <v>68</v>
      </c>
      <c r="J5395" s="82" t="s">
        <v>69</v>
      </c>
      <c r="K5395" t="s">
        <v>70</v>
      </c>
      <c r="L5395" t="s">
        <v>71</v>
      </c>
      <c r="M5395" s="82" t="s">
        <v>124</v>
      </c>
      <c r="N5395" t="s">
        <v>749</v>
      </c>
      <c r="O5395" s="82" t="s">
        <v>1865</v>
      </c>
      <c r="P5395" s="82" t="s">
        <v>1866</v>
      </c>
      <c r="Q5395" s="82" t="s">
        <v>1321</v>
      </c>
      <c r="R5395" t="s">
        <v>72</v>
      </c>
      <c r="S5395" s="83">
        <v>329.5200000000001</v>
      </c>
      <c r="T5395" s="83">
        <v>0</v>
      </c>
      <c r="U5395" s="83">
        <v>329.5200000000001</v>
      </c>
      <c r="V5395" s="83">
        <v>0</v>
      </c>
      <c r="W5395" s="83">
        <v>0</v>
      </c>
      <c r="X5395" s="83">
        <v>0</v>
      </c>
      <c r="Y5395">
        <v>0</v>
      </c>
      <c r="Z5395" s="83">
        <v>32.952000000000005</v>
      </c>
      <c r="AA5395" s="83">
        <v>32.952000000000005</v>
      </c>
    </row>
    <row r="5396" spans="1:27" x14ac:dyDescent="0.25">
      <c r="A5396" s="82" t="s">
        <v>1529</v>
      </c>
      <c r="B5396" s="82" t="s">
        <v>1529</v>
      </c>
      <c r="C5396" t="s">
        <v>3598</v>
      </c>
      <c r="D5396" s="82" t="s">
        <v>2723</v>
      </c>
      <c r="E5396" t="s">
        <v>3341</v>
      </c>
      <c r="F5396" s="82" t="s">
        <v>2745</v>
      </c>
      <c r="G5396" t="s">
        <v>2310</v>
      </c>
      <c r="H5396" s="82" t="s">
        <v>3065</v>
      </c>
      <c r="I5396" t="s">
        <v>68</v>
      </c>
      <c r="J5396" s="82" t="s">
        <v>69</v>
      </c>
      <c r="K5396" t="s">
        <v>70</v>
      </c>
      <c r="L5396" t="s">
        <v>71</v>
      </c>
      <c r="M5396" s="82" t="s">
        <v>124</v>
      </c>
      <c r="N5396" t="s">
        <v>749</v>
      </c>
      <c r="O5396" s="82" t="s">
        <v>2002</v>
      </c>
      <c r="P5396" s="82" t="s">
        <v>1324</v>
      </c>
      <c r="Q5396" s="82" t="s">
        <v>1325</v>
      </c>
      <c r="R5396" t="s">
        <v>72</v>
      </c>
      <c r="S5396" s="83">
        <v>0</v>
      </c>
      <c r="T5396" s="83">
        <v>185.28</v>
      </c>
      <c r="U5396" s="83">
        <v>-185.28</v>
      </c>
      <c r="V5396" s="83">
        <v>0</v>
      </c>
      <c r="W5396" s="83">
        <v>0</v>
      </c>
      <c r="X5396" s="83">
        <v>1.4271727403205676</v>
      </c>
      <c r="Y5396">
        <v>0</v>
      </c>
      <c r="Z5396" s="83">
        <v>-18.527999999999992</v>
      </c>
      <c r="AA5396" s="83">
        <v>-17.100827259679427</v>
      </c>
    </row>
    <row r="5397" spans="1:27" x14ac:dyDescent="0.25">
      <c r="A5397" s="82" t="s">
        <v>1529</v>
      </c>
      <c r="B5397" s="82" t="s">
        <v>1529</v>
      </c>
      <c r="C5397" t="s">
        <v>3598</v>
      </c>
      <c r="D5397" s="82" t="s">
        <v>2723</v>
      </c>
      <c r="E5397" t="s">
        <v>3341</v>
      </c>
      <c r="F5397" s="82" t="s">
        <v>2745</v>
      </c>
      <c r="G5397" t="s">
        <v>2310</v>
      </c>
      <c r="H5397" s="82" t="s">
        <v>3065</v>
      </c>
      <c r="I5397" t="s">
        <v>68</v>
      </c>
      <c r="J5397" s="82" t="s">
        <v>69</v>
      </c>
      <c r="K5397" t="s">
        <v>70</v>
      </c>
      <c r="L5397" t="s">
        <v>71</v>
      </c>
      <c r="M5397" s="82" t="s">
        <v>124</v>
      </c>
      <c r="N5397" t="s">
        <v>749</v>
      </c>
      <c r="O5397" s="82" t="s">
        <v>2002</v>
      </c>
      <c r="P5397" s="82" t="s">
        <v>1875</v>
      </c>
      <c r="Q5397" s="82" t="s">
        <v>1325</v>
      </c>
      <c r="R5397" t="s">
        <v>72</v>
      </c>
      <c r="S5397" s="83">
        <v>231.47999999999996</v>
      </c>
      <c r="T5397" s="83">
        <v>185.28</v>
      </c>
      <c r="U5397" s="83">
        <v>46.199999999999989</v>
      </c>
      <c r="V5397" s="83">
        <v>0</v>
      </c>
      <c r="W5397" s="83">
        <v>0</v>
      </c>
      <c r="X5397" s="83">
        <v>1.4271727403205676</v>
      </c>
      <c r="Y5397">
        <v>0</v>
      </c>
      <c r="Z5397" s="83">
        <v>4.6199999999999974</v>
      </c>
      <c r="AA5397" s="83">
        <v>6.0471727403205691</v>
      </c>
    </row>
    <row r="5398" spans="1:27" x14ac:dyDescent="0.25">
      <c r="A5398" s="82" t="s">
        <v>1529</v>
      </c>
      <c r="B5398" s="82" t="s">
        <v>1529</v>
      </c>
      <c r="C5398" t="s">
        <v>3598</v>
      </c>
      <c r="D5398" s="82" t="s">
        <v>2723</v>
      </c>
      <c r="E5398" t="s">
        <v>3341</v>
      </c>
      <c r="F5398" s="82" t="s">
        <v>2745</v>
      </c>
      <c r="G5398" t="s">
        <v>2310</v>
      </c>
      <c r="H5398" s="82" t="s">
        <v>3065</v>
      </c>
      <c r="I5398" t="s">
        <v>68</v>
      </c>
      <c r="J5398" s="82" t="s">
        <v>69</v>
      </c>
      <c r="K5398" t="s">
        <v>70</v>
      </c>
      <c r="L5398" t="s">
        <v>71</v>
      </c>
      <c r="M5398" s="82" t="s">
        <v>124</v>
      </c>
      <c r="N5398" t="s">
        <v>749</v>
      </c>
      <c r="O5398" s="82" t="s">
        <v>2002</v>
      </c>
      <c r="P5398" s="82" t="s">
        <v>1876</v>
      </c>
      <c r="Q5398" s="82" t="s">
        <v>1325</v>
      </c>
      <c r="R5398" t="s">
        <v>72</v>
      </c>
      <c r="S5398" s="83">
        <v>231.47999999999996</v>
      </c>
      <c r="T5398" s="83">
        <v>210.48</v>
      </c>
      <c r="U5398" s="83">
        <v>20.999999999999943</v>
      </c>
      <c r="V5398" s="83">
        <v>0</v>
      </c>
      <c r="W5398" s="83">
        <v>0</v>
      </c>
      <c r="X5398" s="83">
        <v>1.6212830223589867</v>
      </c>
      <c r="Y5398">
        <v>0</v>
      </c>
      <c r="Z5398" s="83">
        <v>2.1000000000000014</v>
      </c>
      <c r="AA5398" s="83">
        <v>3.721283022358989</v>
      </c>
    </row>
    <row r="5399" spans="1:27" x14ac:dyDescent="0.25">
      <c r="A5399" s="82" t="s">
        <v>1529</v>
      </c>
      <c r="B5399" s="82" t="s">
        <v>1529</v>
      </c>
      <c r="C5399" t="s">
        <v>3598</v>
      </c>
      <c r="D5399" s="82" t="s">
        <v>2723</v>
      </c>
      <c r="E5399" t="s">
        <v>3341</v>
      </c>
      <c r="F5399" s="82" t="s">
        <v>2745</v>
      </c>
      <c r="G5399" t="s">
        <v>2310</v>
      </c>
      <c r="H5399" s="82" t="s">
        <v>3065</v>
      </c>
      <c r="I5399" t="s">
        <v>68</v>
      </c>
      <c r="J5399" s="82" t="s">
        <v>69</v>
      </c>
      <c r="K5399" t="s">
        <v>70</v>
      </c>
      <c r="L5399" t="s">
        <v>71</v>
      </c>
      <c r="M5399" s="82" t="s">
        <v>124</v>
      </c>
      <c r="N5399" t="s">
        <v>749</v>
      </c>
      <c r="O5399" s="82" t="s">
        <v>2002</v>
      </c>
      <c r="P5399" s="82" t="s">
        <v>1877</v>
      </c>
      <c r="Q5399" s="82" t="s">
        <v>1325</v>
      </c>
      <c r="R5399" t="s">
        <v>72</v>
      </c>
      <c r="S5399" s="83">
        <v>0</v>
      </c>
      <c r="T5399" s="83">
        <v>182.52</v>
      </c>
      <c r="U5399" s="83">
        <v>-182.52</v>
      </c>
      <c r="V5399" s="83">
        <v>0</v>
      </c>
      <c r="W5399" s="83">
        <v>0</v>
      </c>
      <c r="X5399" s="83">
        <v>1.4059130427639785</v>
      </c>
      <c r="Y5399">
        <v>0</v>
      </c>
      <c r="Z5399" s="83">
        <v>-18.251999999999995</v>
      </c>
      <c r="AA5399" s="83">
        <v>-16.846086957236015</v>
      </c>
    </row>
    <row r="5400" spans="1:27" x14ac:dyDescent="0.25">
      <c r="A5400" s="82" t="s">
        <v>1529</v>
      </c>
      <c r="B5400" s="82" t="s">
        <v>1529</v>
      </c>
      <c r="C5400" t="s">
        <v>3598</v>
      </c>
      <c r="D5400" s="82" t="s">
        <v>2723</v>
      </c>
      <c r="E5400" t="s">
        <v>3341</v>
      </c>
      <c r="F5400" s="82" t="s">
        <v>2745</v>
      </c>
      <c r="G5400" t="s">
        <v>2310</v>
      </c>
      <c r="H5400" s="82" t="s">
        <v>3065</v>
      </c>
      <c r="I5400" t="s">
        <v>68</v>
      </c>
      <c r="J5400" s="82" t="s">
        <v>69</v>
      </c>
      <c r="K5400" t="s">
        <v>70</v>
      </c>
      <c r="L5400" t="s">
        <v>71</v>
      </c>
      <c r="M5400" s="82" t="s">
        <v>124</v>
      </c>
      <c r="N5400" t="s">
        <v>749</v>
      </c>
      <c r="O5400" s="82" t="s">
        <v>919</v>
      </c>
      <c r="P5400" s="82" t="s">
        <v>1874</v>
      </c>
      <c r="Q5400" s="82" t="s">
        <v>1756</v>
      </c>
      <c r="R5400" t="s">
        <v>72</v>
      </c>
      <c r="S5400" s="83">
        <v>0</v>
      </c>
      <c r="T5400" s="83">
        <v>156.36000000000001</v>
      </c>
      <c r="U5400" s="83">
        <v>-156.36000000000001</v>
      </c>
      <c r="V5400" s="83">
        <v>0</v>
      </c>
      <c r="W5400" s="83">
        <v>0</v>
      </c>
      <c r="X5400" s="83">
        <v>1.2044080833145725</v>
      </c>
      <c r="Y5400">
        <v>0</v>
      </c>
      <c r="Z5400" s="83">
        <v>-15.636000000000003</v>
      </c>
      <c r="AA5400" s="83">
        <v>-14.431591916685429</v>
      </c>
    </row>
    <row r="5401" spans="1:27" x14ac:dyDescent="0.25">
      <c r="A5401" s="82" t="s">
        <v>1529</v>
      </c>
      <c r="B5401" s="82" t="s">
        <v>1529</v>
      </c>
      <c r="C5401" t="s">
        <v>3598</v>
      </c>
      <c r="D5401" s="82" t="s">
        <v>2723</v>
      </c>
      <c r="E5401" t="s">
        <v>3341</v>
      </c>
      <c r="F5401" s="82" t="s">
        <v>2745</v>
      </c>
      <c r="G5401" t="s">
        <v>2310</v>
      </c>
      <c r="H5401" s="82" t="s">
        <v>3065</v>
      </c>
      <c r="I5401" t="s">
        <v>68</v>
      </c>
      <c r="J5401" s="82" t="s">
        <v>69</v>
      </c>
      <c r="K5401" t="s">
        <v>70</v>
      </c>
      <c r="L5401" t="s">
        <v>71</v>
      </c>
      <c r="M5401" s="82" t="s">
        <v>124</v>
      </c>
      <c r="N5401" t="s">
        <v>3785</v>
      </c>
      <c r="O5401" s="82" t="s">
        <v>1526</v>
      </c>
      <c r="P5401" s="82" t="s">
        <v>4161</v>
      </c>
      <c r="Q5401" s="82" t="s">
        <v>619</v>
      </c>
      <c r="R5401" t="s">
        <v>72</v>
      </c>
      <c r="S5401" s="83">
        <v>49.2</v>
      </c>
      <c r="T5401" s="83">
        <v>0</v>
      </c>
      <c r="U5401" s="83">
        <v>49.2</v>
      </c>
      <c r="V5401" s="83">
        <v>0</v>
      </c>
      <c r="W5401" s="83">
        <v>0</v>
      </c>
      <c r="X5401" s="83">
        <v>0</v>
      </c>
      <c r="Y5401">
        <v>0</v>
      </c>
      <c r="Z5401" s="83">
        <v>4.9200000000000008</v>
      </c>
      <c r="AA5401" s="83">
        <v>4.9200000000000008</v>
      </c>
    </row>
    <row r="5402" spans="1:27" x14ac:dyDescent="0.25">
      <c r="A5402" s="82" t="s">
        <v>1529</v>
      </c>
      <c r="B5402" s="82" t="s">
        <v>1529</v>
      </c>
      <c r="C5402" t="s">
        <v>3598</v>
      </c>
      <c r="D5402" s="82" t="s">
        <v>2723</v>
      </c>
      <c r="E5402" t="s">
        <v>3341</v>
      </c>
      <c r="F5402" s="82" t="s">
        <v>2745</v>
      </c>
      <c r="G5402" t="s">
        <v>2310</v>
      </c>
      <c r="H5402" s="82" t="s">
        <v>3065</v>
      </c>
      <c r="I5402" t="s">
        <v>68</v>
      </c>
      <c r="J5402" s="82" t="s">
        <v>69</v>
      </c>
      <c r="K5402" t="s">
        <v>70</v>
      </c>
      <c r="L5402" t="s">
        <v>71</v>
      </c>
      <c r="M5402" s="82" t="s">
        <v>124</v>
      </c>
      <c r="N5402" t="s">
        <v>1336</v>
      </c>
      <c r="O5402" s="82" t="s">
        <v>1452</v>
      </c>
      <c r="P5402" s="82" t="s">
        <v>1338</v>
      </c>
      <c r="Q5402" s="82" t="s">
        <v>1337</v>
      </c>
      <c r="R5402" t="s">
        <v>72</v>
      </c>
      <c r="S5402" s="83">
        <v>0</v>
      </c>
      <c r="T5402" s="83">
        <v>40.079999999999991</v>
      </c>
      <c r="U5402" s="83">
        <v>-40.079999999999991</v>
      </c>
      <c r="V5402" s="83">
        <v>0</v>
      </c>
      <c r="W5402" s="83">
        <v>0</v>
      </c>
      <c r="X5402" s="83">
        <v>0.3087277819087238</v>
      </c>
      <c r="Y5402">
        <v>0</v>
      </c>
      <c r="Z5402" s="83">
        <v>-4.0079999999999991</v>
      </c>
      <c r="AA5402" s="83">
        <v>-3.6992722180912754</v>
      </c>
    </row>
    <row r="5403" spans="1:27" x14ac:dyDescent="0.25">
      <c r="A5403" s="82" t="s">
        <v>1529</v>
      </c>
      <c r="B5403" s="82" t="s">
        <v>1529</v>
      </c>
      <c r="C5403" t="s">
        <v>3598</v>
      </c>
      <c r="D5403" s="82" t="s">
        <v>2723</v>
      </c>
      <c r="E5403" t="s">
        <v>3341</v>
      </c>
      <c r="F5403" s="82" t="s">
        <v>2745</v>
      </c>
      <c r="G5403" t="s">
        <v>2310</v>
      </c>
      <c r="H5403" s="82" t="s">
        <v>3065</v>
      </c>
      <c r="I5403" t="s">
        <v>68</v>
      </c>
      <c r="J5403" s="82" t="s">
        <v>69</v>
      </c>
      <c r="K5403" t="s">
        <v>70</v>
      </c>
      <c r="L5403" t="s">
        <v>71</v>
      </c>
      <c r="M5403" s="82" t="s">
        <v>124</v>
      </c>
      <c r="N5403" t="s">
        <v>1336</v>
      </c>
      <c r="O5403" s="82" t="s">
        <v>1452</v>
      </c>
      <c r="P5403" s="82" t="s">
        <v>2673</v>
      </c>
      <c r="Q5403" s="82" t="s">
        <v>1337</v>
      </c>
      <c r="R5403" t="s">
        <v>72</v>
      </c>
      <c r="S5403" s="83">
        <v>0</v>
      </c>
      <c r="T5403" s="83">
        <v>41.76</v>
      </c>
      <c r="U5403" s="83">
        <v>-41.76</v>
      </c>
      <c r="V5403" s="83">
        <v>0</v>
      </c>
      <c r="W5403" s="83">
        <v>0</v>
      </c>
      <c r="X5403" s="83">
        <v>0.32166846737795179</v>
      </c>
      <c r="Y5403">
        <v>0</v>
      </c>
      <c r="Z5403" s="83">
        <v>-4.1759999999999984</v>
      </c>
      <c r="AA5403" s="83">
        <v>-3.8543315326220471</v>
      </c>
    </row>
    <row r="5404" spans="1:27" x14ac:dyDescent="0.25">
      <c r="A5404" s="82" t="s">
        <v>1529</v>
      </c>
      <c r="B5404" s="82" t="s">
        <v>1529</v>
      </c>
      <c r="C5404" t="s">
        <v>3598</v>
      </c>
      <c r="D5404" s="82" t="s">
        <v>2723</v>
      </c>
      <c r="E5404" t="s">
        <v>3341</v>
      </c>
      <c r="F5404" s="82" t="s">
        <v>2745</v>
      </c>
      <c r="G5404" t="s">
        <v>2310</v>
      </c>
      <c r="H5404" s="82" t="s">
        <v>3065</v>
      </c>
      <c r="I5404" t="s">
        <v>68</v>
      </c>
      <c r="J5404" s="82" t="s">
        <v>69</v>
      </c>
      <c r="K5404" t="s">
        <v>70</v>
      </c>
      <c r="L5404" t="s">
        <v>71</v>
      </c>
      <c r="M5404" s="82" t="s">
        <v>124</v>
      </c>
      <c r="N5404" t="s">
        <v>1336</v>
      </c>
      <c r="O5404" s="82" t="s">
        <v>1452</v>
      </c>
      <c r="P5404" s="82" t="s">
        <v>1884</v>
      </c>
      <c r="Q5404" s="82" t="s">
        <v>1337</v>
      </c>
      <c r="R5404" t="s">
        <v>72</v>
      </c>
      <c r="S5404" s="83">
        <v>0</v>
      </c>
      <c r="T5404" s="83">
        <v>40.079999999999991</v>
      </c>
      <c r="U5404" s="83">
        <v>-40.079999999999991</v>
      </c>
      <c r="V5404" s="83">
        <v>0</v>
      </c>
      <c r="W5404" s="83">
        <v>0</v>
      </c>
      <c r="X5404" s="83">
        <v>0.3087277819087238</v>
      </c>
      <c r="Y5404">
        <v>0</v>
      </c>
      <c r="Z5404" s="83">
        <v>-4.0079999999999991</v>
      </c>
      <c r="AA5404" s="83">
        <v>-3.6992722180912754</v>
      </c>
    </row>
    <row r="5405" spans="1:27" x14ac:dyDescent="0.25">
      <c r="A5405" s="82" t="s">
        <v>1529</v>
      </c>
      <c r="B5405" s="82" t="s">
        <v>1529</v>
      </c>
      <c r="C5405" t="s">
        <v>3598</v>
      </c>
      <c r="D5405" s="82" t="s">
        <v>2723</v>
      </c>
      <c r="E5405" t="s">
        <v>3341</v>
      </c>
      <c r="F5405" s="82" t="s">
        <v>2745</v>
      </c>
      <c r="G5405" t="s">
        <v>2310</v>
      </c>
      <c r="H5405" s="82" t="s">
        <v>3065</v>
      </c>
      <c r="I5405" t="s">
        <v>68</v>
      </c>
      <c r="J5405" s="82" t="s">
        <v>69</v>
      </c>
      <c r="K5405" t="s">
        <v>70</v>
      </c>
      <c r="L5405" t="s">
        <v>71</v>
      </c>
      <c r="M5405" s="82" t="s">
        <v>124</v>
      </c>
      <c r="N5405" t="s">
        <v>1336</v>
      </c>
      <c r="O5405" s="82" t="s">
        <v>1452</v>
      </c>
      <c r="P5405" s="82" t="s">
        <v>2348</v>
      </c>
      <c r="Q5405" s="82" t="s">
        <v>1337</v>
      </c>
      <c r="R5405" t="s">
        <v>72</v>
      </c>
      <c r="S5405" s="83">
        <v>0</v>
      </c>
      <c r="T5405" s="83">
        <v>40.079999999999991</v>
      </c>
      <c r="U5405" s="83">
        <v>-40.079999999999991</v>
      </c>
      <c r="V5405" s="83">
        <v>0</v>
      </c>
      <c r="W5405" s="83">
        <v>0</v>
      </c>
      <c r="X5405" s="83">
        <v>0.3087277819087238</v>
      </c>
      <c r="Y5405">
        <v>0</v>
      </c>
      <c r="Z5405" s="83">
        <v>-4.0079999999999991</v>
      </c>
      <c r="AA5405" s="83">
        <v>-3.6992722180912754</v>
      </c>
    </row>
    <row r="5406" spans="1:27" x14ac:dyDescent="0.25">
      <c r="A5406" s="82" t="s">
        <v>1529</v>
      </c>
      <c r="B5406" s="82" t="s">
        <v>1529</v>
      </c>
      <c r="C5406" t="s">
        <v>3598</v>
      </c>
      <c r="D5406" s="82" t="s">
        <v>2723</v>
      </c>
      <c r="E5406" t="s">
        <v>3341</v>
      </c>
      <c r="F5406" s="82" t="s">
        <v>2745</v>
      </c>
      <c r="G5406" t="s">
        <v>2310</v>
      </c>
      <c r="H5406" s="82" t="s">
        <v>3065</v>
      </c>
      <c r="I5406" t="s">
        <v>68</v>
      </c>
      <c r="J5406" s="82" t="s">
        <v>69</v>
      </c>
      <c r="K5406" t="s">
        <v>70</v>
      </c>
      <c r="L5406" t="s">
        <v>71</v>
      </c>
      <c r="M5406" s="82" t="s">
        <v>124</v>
      </c>
      <c r="N5406" t="s">
        <v>304</v>
      </c>
      <c r="O5406" s="82" t="s">
        <v>3716</v>
      </c>
      <c r="P5406" s="82" t="s">
        <v>2142</v>
      </c>
      <c r="Q5406" s="82" t="s">
        <v>1348</v>
      </c>
      <c r="R5406" t="s">
        <v>72</v>
      </c>
      <c r="S5406" s="83">
        <v>0</v>
      </c>
      <c r="T5406" s="83">
        <v>90.96</v>
      </c>
      <c r="U5406" s="83">
        <v>-90.96</v>
      </c>
      <c r="V5406" s="83">
        <v>0</v>
      </c>
      <c r="W5406" s="83">
        <v>0</v>
      </c>
      <c r="X5406" s="83">
        <v>0.70064568469105593</v>
      </c>
      <c r="Y5406">
        <v>0</v>
      </c>
      <c r="Z5406" s="83">
        <v>-9.0960000000000001</v>
      </c>
      <c r="AA5406" s="83">
        <v>-8.3953543153089427</v>
      </c>
    </row>
    <row r="5407" spans="1:27" x14ac:dyDescent="0.25">
      <c r="A5407" s="82" t="s">
        <v>1529</v>
      </c>
      <c r="B5407" s="82" t="s">
        <v>1529</v>
      </c>
      <c r="C5407" t="s">
        <v>3598</v>
      </c>
      <c r="D5407" s="82" t="s">
        <v>2723</v>
      </c>
      <c r="E5407" t="s">
        <v>3341</v>
      </c>
      <c r="F5407" s="82" t="s">
        <v>2745</v>
      </c>
      <c r="G5407" t="s">
        <v>2310</v>
      </c>
      <c r="H5407" s="82" t="s">
        <v>3065</v>
      </c>
      <c r="I5407" t="s">
        <v>68</v>
      </c>
      <c r="J5407" s="82" t="s">
        <v>69</v>
      </c>
      <c r="K5407" t="s">
        <v>70</v>
      </c>
      <c r="L5407" t="s">
        <v>71</v>
      </c>
      <c r="M5407" s="82" t="s">
        <v>124</v>
      </c>
      <c r="N5407" t="s">
        <v>304</v>
      </c>
      <c r="O5407" s="82" t="s">
        <v>1359</v>
      </c>
      <c r="P5407" s="82" t="s">
        <v>1360</v>
      </c>
      <c r="Q5407" s="82" t="s">
        <v>1361</v>
      </c>
      <c r="R5407" t="s">
        <v>72</v>
      </c>
      <c r="S5407" s="83">
        <v>1019.0400000000002</v>
      </c>
      <c r="T5407" s="83">
        <v>2040.4799999999998</v>
      </c>
      <c r="U5407" s="83">
        <v>-1021.4399999999998</v>
      </c>
      <c r="V5407" s="83">
        <v>0</v>
      </c>
      <c r="W5407" s="83">
        <v>0</v>
      </c>
      <c r="X5407" s="83">
        <v>15.717386837053718</v>
      </c>
      <c r="Y5407">
        <v>0</v>
      </c>
      <c r="Z5407" s="83">
        <v>-102.14399999999999</v>
      </c>
      <c r="AA5407" s="83">
        <v>-86.426613162946282</v>
      </c>
    </row>
    <row r="5408" spans="1:27" x14ac:dyDescent="0.25">
      <c r="A5408" s="82" t="s">
        <v>1529</v>
      </c>
      <c r="B5408" s="82" t="s">
        <v>1529</v>
      </c>
      <c r="C5408" t="s">
        <v>3598</v>
      </c>
      <c r="D5408" s="82" t="s">
        <v>2723</v>
      </c>
      <c r="E5408" t="s">
        <v>3341</v>
      </c>
      <c r="F5408" s="82" t="s">
        <v>2745</v>
      </c>
      <c r="G5408" t="s">
        <v>2310</v>
      </c>
      <c r="H5408" s="82" t="s">
        <v>3065</v>
      </c>
      <c r="I5408" t="s">
        <v>68</v>
      </c>
      <c r="J5408" s="82" t="s">
        <v>69</v>
      </c>
      <c r="K5408" t="s">
        <v>70</v>
      </c>
      <c r="L5408" t="s">
        <v>71</v>
      </c>
      <c r="M5408" s="82" t="s">
        <v>124</v>
      </c>
      <c r="N5408" t="s">
        <v>304</v>
      </c>
      <c r="O5408" s="82" t="s">
        <v>1359</v>
      </c>
      <c r="P5408" s="82" t="s">
        <v>2007</v>
      </c>
      <c r="Q5408" s="82" t="s">
        <v>1361</v>
      </c>
      <c r="R5408" t="s">
        <v>72</v>
      </c>
      <c r="S5408" s="83">
        <v>486.36000000000007</v>
      </c>
      <c r="T5408" s="83">
        <v>1422.42</v>
      </c>
      <c r="U5408" s="83">
        <v>-936.06</v>
      </c>
      <c r="V5408" s="83">
        <v>0</v>
      </c>
      <c r="W5408" s="83">
        <v>0</v>
      </c>
      <c r="X5408" s="83">
        <v>10.956601086392389</v>
      </c>
      <c r="Y5408">
        <v>0</v>
      </c>
      <c r="Z5408" s="83">
        <v>-93.606000000000023</v>
      </c>
      <c r="AA5408" s="83">
        <v>-82.649398913607598</v>
      </c>
    </row>
    <row r="5409" spans="1:27" x14ac:dyDescent="0.25">
      <c r="A5409" s="82" t="s">
        <v>1529</v>
      </c>
      <c r="B5409" s="82" t="s">
        <v>1529</v>
      </c>
      <c r="C5409" t="s">
        <v>3598</v>
      </c>
      <c r="D5409" s="82" t="s">
        <v>2723</v>
      </c>
      <c r="E5409" t="s">
        <v>3341</v>
      </c>
      <c r="F5409" s="82" t="s">
        <v>2745</v>
      </c>
      <c r="G5409" t="s">
        <v>2310</v>
      </c>
      <c r="H5409" s="82" t="s">
        <v>3065</v>
      </c>
      <c r="I5409" t="s">
        <v>68</v>
      </c>
      <c r="J5409" s="82" t="s">
        <v>69</v>
      </c>
      <c r="K5409" t="s">
        <v>70</v>
      </c>
      <c r="L5409" t="s">
        <v>71</v>
      </c>
      <c r="M5409" s="82" t="s">
        <v>124</v>
      </c>
      <c r="N5409" t="s">
        <v>304</v>
      </c>
      <c r="O5409" s="82" t="s">
        <v>1359</v>
      </c>
      <c r="P5409" s="82" t="s">
        <v>3011</v>
      </c>
      <c r="Q5409" s="82" t="s">
        <v>1361</v>
      </c>
      <c r="R5409" t="s">
        <v>72</v>
      </c>
      <c r="S5409" s="83">
        <v>0</v>
      </c>
      <c r="T5409" s="83">
        <v>899.4</v>
      </c>
      <c r="U5409" s="83">
        <v>-899.4</v>
      </c>
      <c r="V5409" s="83">
        <v>0</v>
      </c>
      <c r="W5409" s="83">
        <v>0</v>
      </c>
      <c r="X5409" s="83">
        <v>6.9278883994188174</v>
      </c>
      <c r="Y5409">
        <v>0</v>
      </c>
      <c r="Z5409" s="83">
        <v>-89.940000000000012</v>
      </c>
      <c r="AA5409" s="83">
        <v>-83.012111600581193</v>
      </c>
    </row>
    <row r="5410" spans="1:27" x14ac:dyDescent="0.25">
      <c r="A5410" s="82" t="s">
        <v>1529</v>
      </c>
      <c r="B5410" s="82" t="s">
        <v>1529</v>
      </c>
      <c r="C5410" t="s">
        <v>3598</v>
      </c>
      <c r="D5410" s="82" t="s">
        <v>2723</v>
      </c>
      <c r="E5410" t="s">
        <v>3341</v>
      </c>
      <c r="F5410" s="82" t="s">
        <v>2745</v>
      </c>
      <c r="G5410" t="s">
        <v>2310</v>
      </c>
      <c r="H5410" s="82" t="s">
        <v>3065</v>
      </c>
      <c r="I5410" t="s">
        <v>68</v>
      </c>
      <c r="J5410" s="82" t="s">
        <v>69</v>
      </c>
      <c r="K5410" t="s">
        <v>70</v>
      </c>
      <c r="L5410" t="s">
        <v>71</v>
      </c>
      <c r="M5410" s="82" t="s">
        <v>124</v>
      </c>
      <c r="N5410" t="s">
        <v>304</v>
      </c>
      <c r="O5410" s="82" t="s">
        <v>1359</v>
      </c>
      <c r="P5410" s="82" t="s">
        <v>3056</v>
      </c>
      <c r="Q5410" s="82" t="s">
        <v>1361</v>
      </c>
      <c r="R5410" t="s">
        <v>72</v>
      </c>
      <c r="S5410" s="83">
        <v>764.2800000000002</v>
      </c>
      <c r="T5410" s="83">
        <v>1142.52</v>
      </c>
      <c r="U5410" s="83">
        <v>-378.23999999999967</v>
      </c>
      <c r="V5410" s="83">
        <v>0</v>
      </c>
      <c r="W5410" s="83">
        <v>0</v>
      </c>
      <c r="X5410" s="83">
        <v>8.8005904537513757</v>
      </c>
      <c r="Y5410">
        <v>0</v>
      </c>
      <c r="Z5410" s="83">
        <v>-37.823999999999977</v>
      </c>
      <c r="AA5410" s="83">
        <v>-29.023409546248601</v>
      </c>
    </row>
    <row r="5411" spans="1:27" x14ac:dyDescent="0.25">
      <c r="A5411" s="82" t="s">
        <v>1529</v>
      </c>
      <c r="B5411" s="82" t="s">
        <v>1529</v>
      </c>
      <c r="C5411" t="s">
        <v>3598</v>
      </c>
      <c r="D5411" s="82" t="s">
        <v>2723</v>
      </c>
      <c r="E5411" t="s">
        <v>3341</v>
      </c>
      <c r="F5411" s="82" t="s">
        <v>2745</v>
      </c>
      <c r="G5411" t="s">
        <v>2310</v>
      </c>
      <c r="H5411" s="82" t="s">
        <v>3065</v>
      </c>
      <c r="I5411" t="s">
        <v>68</v>
      </c>
      <c r="J5411" s="82" t="s">
        <v>69</v>
      </c>
      <c r="K5411" t="s">
        <v>70</v>
      </c>
      <c r="L5411" t="s">
        <v>71</v>
      </c>
      <c r="M5411" s="82" t="s">
        <v>124</v>
      </c>
      <c r="N5411" t="s">
        <v>3718</v>
      </c>
      <c r="O5411" s="82" t="s">
        <v>3718</v>
      </c>
      <c r="P5411" s="82" t="s">
        <v>1372</v>
      </c>
      <c r="Q5411" s="82" t="s">
        <v>126</v>
      </c>
      <c r="R5411" t="s">
        <v>72</v>
      </c>
      <c r="S5411" s="83">
        <v>13381.75</v>
      </c>
      <c r="T5411" s="83">
        <v>14080.3</v>
      </c>
      <c r="U5411" s="83">
        <v>-698.54999999999927</v>
      </c>
      <c r="V5411" s="83">
        <v>0</v>
      </c>
      <c r="W5411" s="83">
        <v>0</v>
      </c>
      <c r="X5411" s="83">
        <v>108.45757953117278</v>
      </c>
      <c r="Y5411">
        <v>0</v>
      </c>
      <c r="Z5411" s="83">
        <v>-69.854999999999833</v>
      </c>
      <c r="AA5411" s="83">
        <v>38.602579531173049</v>
      </c>
    </row>
    <row r="5412" spans="1:27" x14ac:dyDescent="0.25">
      <c r="A5412" s="82" t="s">
        <v>1529</v>
      </c>
      <c r="B5412" s="82" t="s">
        <v>1529</v>
      </c>
      <c r="C5412" t="s">
        <v>3598</v>
      </c>
      <c r="D5412" s="82" t="s">
        <v>2723</v>
      </c>
      <c r="E5412" t="s">
        <v>3341</v>
      </c>
      <c r="F5412" s="82" t="s">
        <v>2745</v>
      </c>
      <c r="G5412" t="s">
        <v>2310</v>
      </c>
      <c r="H5412" s="82" t="s">
        <v>3065</v>
      </c>
      <c r="I5412" t="s">
        <v>68</v>
      </c>
      <c r="J5412" s="82" t="s">
        <v>69</v>
      </c>
      <c r="K5412" t="s">
        <v>70</v>
      </c>
      <c r="L5412" t="s">
        <v>71</v>
      </c>
      <c r="M5412" s="82" t="s">
        <v>124</v>
      </c>
      <c r="N5412" t="s">
        <v>3709</v>
      </c>
      <c r="O5412" s="82" t="s">
        <v>1313</v>
      </c>
      <c r="P5412" s="82" t="s">
        <v>1848</v>
      </c>
      <c r="Q5412" s="82" t="s">
        <v>1847</v>
      </c>
      <c r="R5412" t="s">
        <v>72</v>
      </c>
      <c r="S5412" s="83">
        <v>5376.4000000000005</v>
      </c>
      <c r="T5412" s="83">
        <v>2405.6000000000004</v>
      </c>
      <c r="U5412" s="83">
        <v>2970.7999999999993</v>
      </c>
      <c r="V5412" s="83">
        <v>0</v>
      </c>
      <c r="W5412" s="83">
        <v>0</v>
      </c>
      <c r="X5412" s="83">
        <v>18.529829145699249</v>
      </c>
      <c r="Y5412">
        <v>0</v>
      </c>
      <c r="Z5412" s="83">
        <v>297.08</v>
      </c>
      <c r="AA5412" s="83">
        <v>315.60982914569928</v>
      </c>
    </row>
    <row r="5413" spans="1:27" x14ac:dyDescent="0.25">
      <c r="A5413" s="82" t="s">
        <v>1529</v>
      </c>
      <c r="B5413" s="82" t="s">
        <v>1529</v>
      </c>
      <c r="C5413" t="s">
        <v>3598</v>
      </c>
      <c r="D5413" s="82" t="s">
        <v>2723</v>
      </c>
      <c r="E5413" t="s">
        <v>3341</v>
      </c>
      <c r="F5413" s="82" t="s">
        <v>2745</v>
      </c>
      <c r="G5413" t="s">
        <v>2310</v>
      </c>
      <c r="H5413" s="82" t="s">
        <v>3065</v>
      </c>
      <c r="I5413" t="s">
        <v>68</v>
      </c>
      <c r="J5413" s="82" t="s">
        <v>69</v>
      </c>
      <c r="K5413" t="s">
        <v>94</v>
      </c>
      <c r="L5413" t="s">
        <v>95</v>
      </c>
      <c r="M5413" s="82" t="s">
        <v>1385</v>
      </c>
      <c r="N5413" t="s">
        <v>1895</v>
      </c>
      <c r="O5413" s="82" t="s">
        <v>1541</v>
      </c>
      <c r="P5413" s="82" t="s">
        <v>1390</v>
      </c>
      <c r="Q5413" s="82" t="s">
        <v>1391</v>
      </c>
      <c r="R5413" t="s">
        <v>72</v>
      </c>
      <c r="S5413" s="83">
        <v>5747.3899999999994</v>
      </c>
      <c r="T5413" s="83">
        <v>6835.1799999999994</v>
      </c>
      <c r="U5413" s="83">
        <v>-1087.7900000000002</v>
      </c>
      <c r="V5413" s="83">
        <v>0</v>
      </c>
      <c r="W5413" s="83">
        <v>0</v>
      </c>
      <c r="X5413" s="83">
        <v>52.649949110450883</v>
      </c>
      <c r="Y5413">
        <v>0</v>
      </c>
      <c r="Z5413" s="83">
        <v>-108.77899999999994</v>
      </c>
      <c r="AA5413" s="83">
        <v>-56.129050889549092</v>
      </c>
    </row>
    <row r="5414" spans="1:27" x14ac:dyDescent="0.25">
      <c r="A5414" s="82" t="s">
        <v>1529</v>
      </c>
      <c r="B5414" s="82" t="s">
        <v>1529</v>
      </c>
      <c r="C5414" t="s">
        <v>3598</v>
      </c>
      <c r="D5414" s="82" t="s">
        <v>2723</v>
      </c>
      <c r="E5414" t="s">
        <v>3341</v>
      </c>
      <c r="F5414" s="82" t="s">
        <v>2745</v>
      </c>
      <c r="G5414" t="s">
        <v>2310</v>
      </c>
      <c r="H5414" s="82" t="s">
        <v>3065</v>
      </c>
      <c r="I5414" t="s">
        <v>68</v>
      </c>
      <c r="J5414" s="82" t="s">
        <v>69</v>
      </c>
      <c r="K5414" t="s">
        <v>94</v>
      </c>
      <c r="L5414" t="s">
        <v>95</v>
      </c>
      <c r="M5414" s="82" t="s">
        <v>628</v>
      </c>
      <c r="N5414" t="s">
        <v>993</v>
      </c>
      <c r="O5414" s="82" t="s">
        <v>994</v>
      </c>
      <c r="P5414" s="82" t="s">
        <v>1398</v>
      </c>
      <c r="Q5414" s="82" t="s">
        <v>996</v>
      </c>
      <c r="R5414" t="s">
        <v>72</v>
      </c>
      <c r="S5414" s="83">
        <v>0</v>
      </c>
      <c r="T5414" s="83">
        <v>64.459999999999994</v>
      </c>
      <c r="U5414" s="83">
        <v>-64.459999999999994</v>
      </c>
      <c r="V5414" s="83">
        <v>0</v>
      </c>
      <c r="W5414" s="83">
        <v>0</v>
      </c>
      <c r="X5414" s="83">
        <v>0.49652177699192462</v>
      </c>
      <c r="Y5414">
        <v>0</v>
      </c>
      <c r="Z5414" s="83">
        <v>-6.4459999999999997</v>
      </c>
      <c r="AA5414" s="83">
        <v>-5.9494782230080752</v>
      </c>
    </row>
    <row r="5415" spans="1:27" x14ac:dyDescent="0.25">
      <c r="A5415" s="82" t="s">
        <v>1529</v>
      </c>
      <c r="B5415" s="82" t="s">
        <v>1529</v>
      </c>
      <c r="C5415" t="s">
        <v>3598</v>
      </c>
      <c r="D5415" s="82" t="s">
        <v>2723</v>
      </c>
      <c r="E5415" t="s">
        <v>3341</v>
      </c>
      <c r="F5415" s="82" t="s">
        <v>2745</v>
      </c>
      <c r="G5415" t="s">
        <v>2310</v>
      </c>
      <c r="H5415" s="82" t="s">
        <v>3065</v>
      </c>
      <c r="I5415" t="s">
        <v>68</v>
      </c>
      <c r="J5415" s="82" t="s">
        <v>69</v>
      </c>
      <c r="K5415" t="s">
        <v>94</v>
      </c>
      <c r="L5415" t="s">
        <v>95</v>
      </c>
      <c r="M5415" s="82" t="s">
        <v>628</v>
      </c>
      <c r="N5415" t="s">
        <v>993</v>
      </c>
      <c r="O5415" s="82" t="s">
        <v>994</v>
      </c>
      <c r="P5415" s="82" t="s">
        <v>1396</v>
      </c>
      <c r="Q5415" s="82" t="s">
        <v>996</v>
      </c>
      <c r="R5415" t="s">
        <v>72</v>
      </c>
      <c r="S5415" s="83">
        <v>0</v>
      </c>
      <c r="T5415" s="83">
        <v>64.459999999999994</v>
      </c>
      <c r="U5415" s="83">
        <v>-64.459999999999994</v>
      </c>
      <c r="V5415" s="83">
        <v>0</v>
      </c>
      <c r="W5415" s="83">
        <v>0</v>
      </c>
      <c r="X5415" s="83">
        <v>0.49652177699192462</v>
      </c>
      <c r="Y5415">
        <v>0</v>
      </c>
      <c r="Z5415" s="83">
        <v>-6.4459999999999997</v>
      </c>
      <c r="AA5415" s="83">
        <v>-5.9494782230080752</v>
      </c>
    </row>
    <row r="5416" spans="1:27" x14ac:dyDescent="0.25">
      <c r="A5416" s="82" t="s">
        <v>1529</v>
      </c>
      <c r="B5416" s="82" t="s">
        <v>1529</v>
      </c>
      <c r="C5416" t="s">
        <v>3598</v>
      </c>
      <c r="D5416" s="82" t="s">
        <v>2723</v>
      </c>
      <c r="E5416" t="s">
        <v>3341</v>
      </c>
      <c r="F5416" s="82" t="s">
        <v>2745</v>
      </c>
      <c r="G5416" t="s">
        <v>2310</v>
      </c>
      <c r="H5416" s="82" t="s">
        <v>3065</v>
      </c>
      <c r="I5416" t="s">
        <v>68</v>
      </c>
      <c r="J5416" s="82" t="s">
        <v>69</v>
      </c>
      <c r="K5416" t="s">
        <v>94</v>
      </c>
      <c r="L5416" t="s">
        <v>95</v>
      </c>
      <c r="M5416" s="82" t="s">
        <v>628</v>
      </c>
      <c r="N5416" t="s">
        <v>993</v>
      </c>
      <c r="O5416" s="82" t="s">
        <v>994</v>
      </c>
      <c r="P5416" s="82" t="s">
        <v>1397</v>
      </c>
      <c r="Q5416" s="82" t="s">
        <v>996</v>
      </c>
      <c r="R5416" t="s">
        <v>72</v>
      </c>
      <c r="S5416" s="83">
        <v>0</v>
      </c>
      <c r="T5416" s="83">
        <v>193.38</v>
      </c>
      <c r="U5416" s="83">
        <v>-193.38</v>
      </c>
      <c r="V5416" s="83">
        <v>0</v>
      </c>
      <c r="W5416" s="83">
        <v>0</v>
      </c>
      <c r="X5416" s="83">
        <v>1.4895653309757739</v>
      </c>
      <c r="Y5416">
        <v>0</v>
      </c>
      <c r="Z5416" s="83">
        <v>-19.338000000000001</v>
      </c>
      <c r="AA5416" s="83">
        <v>-17.848434669024225</v>
      </c>
    </row>
    <row r="5417" spans="1:27" x14ac:dyDescent="0.25">
      <c r="A5417" s="82" t="s">
        <v>1529</v>
      </c>
      <c r="B5417" s="82" t="s">
        <v>1529</v>
      </c>
      <c r="C5417" t="s">
        <v>3598</v>
      </c>
      <c r="D5417" s="82" t="s">
        <v>2723</v>
      </c>
      <c r="E5417" t="s">
        <v>3341</v>
      </c>
      <c r="F5417" s="82" t="s">
        <v>2745</v>
      </c>
      <c r="G5417" t="s">
        <v>2310</v>
      </c>
      <c r="H5417" s="82" t="s">
        <v>3065</v>
      </c>
      <c r="I5417" t="s">
        <v>68</v>
      </c>
      <c r="J5417" s="82" t="s">
        <v>69</v>
      </c>
      <c r="K5417" t="s">
        <v>94</v>
      </c>
      <c r="L5417" t="s">
        <v>95</v>
      </c>
      <c r="M5417" s="82" t="s">
        <v>628</v>
      </c>
      <c r="N5417" t="s">
        <v>993</v>
      </c>
      <c r="O5417" s="82" t="s">
        <v>994</v>
      </c>
      <c r="P5417" s="82" t="s">
        <v>1393</v>
      </c>
      <c r="Q5417" s="82" t="s">
        <v>996</v>
      </c>
      <c r="R5417" t="s">
        <v>72</v>
      </c>
      <c r="S5417" s="83">
        <v>128.91999999999999</v>
      </c>
      <c r="T5417" s="83">
        <v>0</v>
      </c>
      <c r="U5417" s="83">
        <v>128.91999999999999</v>
      </c>
      <c r="V5417" s="83">
        <v>0</v>
      </c>
      <c r="W5417" s="83">
        <v>0</v>
      </c>
      <c r="X5417" s="83">
        <v>0</v>
      </c>
      <c r="Y5417">
        <v>0</v>
      </c>
      <c r="Z5417" s="83">
        <v>12.891999999999999</v>
      </c>
      <c r="AA5417" s="83">
        <v>12.891999999999999</v>
      </c>
    </row>
    <row r="5418" spans="1:27" x14ac:dyDescent="0.25">
      <c r="A5418" s="82" t="s">
        <v>1529</v>
      </c>
      <c r="B5418" s="82" t="s">
        <v>1529</v>
      </c>
      <c r="C5418" t="s">
        <v>3598</v>
      </c>
      <c r="D5418" s="82" t="s">
        <v>2723</v>
      </c>
      <c r="E5418" t="s">
        <v>3341</v>
      </c>
      <c r="F5418" s="82" t="s">
        <v>2745</v>
      </c>
      <c r="G5418" t="s">
        <v>2310</v>
      </c>
      <c r="H5418" s="82" t="s">
        <v>3065</v>
      </c>
      <c r="I5418" t="s">
        <v>68</v>
      </c>
      <c r="J5418" s="82" t="s">
        <v>69</v>
      </c>
      <c r="K5418" t="s">
        <v>94</v>
      </c>
      <c r="L5418" t="s">
        <v>95</v>
      </c>
      <c r="M5418" s="82" t="s">
        <v>628</v>
      </c>
      <c r="N5418" t="s">
        <v>993</v>
      </c>
      <c r="O5418" s="82" t="s">
        <v>994</v>
      </c>
      <c r="P5418" s="82" t="s">
        <v>1394</v>
      </c>
      <c r="Q5418" s="82" t="s">
        <v>996</v>
      </c>
      <c r="R5418" t="s">
        <v>72</v>
      </c>
      <c r="S5418" s="83">
        <v>128.91999999999999</v>
      </c>
      <c r="T5418" s="83">
        <v>0</v>
      </c>
      <c r="U5418" s="83">
        <v>128.91999999999999</v>
      </c>
      <c r="V5418" s="83">
        <v>0</v>
      </c>
      <c r="W5418" s="83">
        <v>0</v>
      </c>
      <c r="X5418" s="83">
        <v>0</v>
      </c>
      <c r="Y5418">
        <v>0</v>
      </c>
      <c r="Z5418" s="83">
        <v>12.891999999999999</v>
      </c>
      <c r="AA5418" s="83">
        <v>12.891999999999999</v>
      </c>
    </row>
    <row r="5419" spans="1:27" x14ac:dyDescent="0.25">
      <c r="A5419" s="82" t="s">
        <v>1529</v>
      </c>
      <c r="B5419" s="82" t="s">
        <v>1529</v>
      </c>
      <c r="C5419" t="s">
        <v>3598</v>
      </c>
      <c r="D5419" s="82" t="s">
        <v>2723</v>
      </c>
      <c r="E5419" t="s">
        <v>3341</v>
      </c>
      <c r="F5419" s="82" t="s">
        <v>2745</v>
      </c>
      <c r="G5419" t="s">
        <v>2310</v>
      </c>
      <c r="H5419" s="82" t="s">
        <v>3065</v>
      </c>
      <c r="I5419" t="s">
        <v>68</v>
      </c>
      <c r="J5419" s="82" t="s">
        <v>69</v>
      </c>
      <c r="K5419" t="s">
        <v>94</v>
      </c>
      <c r="L5419" t="s">
        <v>95</v>
      </c>
      <c r="M5419" s="82" t="s">
        <v>628</v>
      </c>
      <c r="N5419" t="s">
        <v>993</v>
      </c>
      <c r="O5419" s="82" t="s">
        <v>994</v>
      </c>
      <c r="P5419" s="82" t="s">
        <v>1395</v>
      </c>
      <c r="Q5419" s="82" t="s">
        <v>996</v>
      </c>
      <c r="R5419" t="s">
        <v>72</v>
      </c>
      <c r="S5419" s="83">
        <v>193.38</v>
      </c>
      <c r="T5419" s="83">
        <v>0</v>
      </c>
      <c r="U5419" s="83">
        <v>193.38</v>
      </c>
      <c r="V5419" s="83">
        <v>0</v>
      </c>
      <c r="W5419" s="83">
        <v>0</v>
      </c>
      <c r="X5419" s="83">
        <v>0</v>
      </c>
      <c r="Y5419">
        <v>0</v>
      </c>
      <c r="Z5419" s="83">
        <v>19.338000000000001</v>
      </c>
      <c r="AA5419" s="83">
        <v>19.338000000000001</v>
      </c>
    </row>
    <row r="5420" spans="1:27" x14ac:dyDescent="0.25">
      <c r="A5420" s="82" t="s">
        <v>1529</v>
      </c>
      <c r="B5420" s="82" t="s">
        <v>1529</v>
      </c>
      <c r="C5420" t="s">
        <v>3598</v>
      </c>
      <c r="D5420" s="82" t="s">
        <v>2723</v>
      </c>
      <c r="E5420" t="s">
        <v>3341</v>
      </c>
      <c r="F5420" s="82" t="s">
        <v>2745</v>
      </c>
      <c r="G5420" t="s">
        <v>2310</v>
      </c>
      <c r="H5420" s="82" t="s">
        <v>3065</v>
      </c>
      <c r="I5420" t="s">
        <v>68</v>
      </c>
      <c r="J5420" s="82" t="s">
        <v>69</v>
      </c>
      <c r="K5420" t="s">
        <v>94</v>
      </c>
      <c r="L5420" t="s">
        <v>95</v>
      </c>
      <c r="M5420" s="82" t="s">
        <v>628</v>
      </c>
      <c r="N5420" t="s">
        <v>993</v>
      </c>
      <c r="O5420" s="82" t="s">
        <v>994</v>
      </c>
      <c r="P5420" s="82" t="s">
        <v>995</v>
      </c>
      <c r="Q5420" s="82" t="s">
        <v>996</v>
      </c>
      <c r="R5420" t="s">
        <v>72</v>
      </c>
      <c r="S5420" s="83">
        <v>0</v>
      </c>
      <c r="T5420" s="83">
        <v>64.459999999999994</v>
      </c>
      <c r="U5420" s="83">
        <v>-64.459999999999994</v>
      </c>
      <c r="V5420" s="83">
        <v>0</v>
      </c>
      <c r="W5420" s="83">
        <v>0</v>
      </c>
      <c r="X5420" s="83">
        <v>0.49652177699192462</v>
      </c>
      <c r="Y5420">
        <v>0</v>
      </c>
      <c r="Z5420" s="83">
        <v>-6.4459999999999997</v>
      </c>
      <c r="AA5420" s="83">
        <v>-5.9494782230080752</v>
      </c>
    </row>
    <row r="5421" spans="1:27" x14ac:dyDescent="0.25">
      <c r="A5421" s="82" t="s">
        <v>1529</v>
      </c>
      <c r="B5421" s="82" t="s">
        <v>1529</v>
      </c>
      <c r="C5421" t="s">
        <v>3598</v>
      </c>
      <c r="D5421" s="82" t="s">
        <v>2723</v>
      </c>
      <c r="E5421" t="s">
        <v>3341</v>
      </c>
      <c r="F5421" s="82" t="s">
        <v>2745</v>
      </c>
      <c r="G5421" t="s">
        <v>2310</v>
      </c>
      <c r="H5421" s="82" t="s">
        <v>3065</v>
      </c>
      <c r="I5421" t="s">
        <v>68</v>
      </c>
      <c r="J5421" s="82" t="s">
        <v>69</v>
      </c>
      <c r="K5421" t="s">
        <v>94</v>
      </c>
      <c r="L5421" t="s">
        <v>95</v>
      </c>
      <c r="M5421" s="82" t="s">
        <v>628</v>
      </c>
      <c r="N5421" t="s">
        <v>2050</v>
      </c>
      <c r="O5421" s="82" t="s">
        <v>3722</v>
      </c>
      <c r="P5421" s="82" t="s">
        <v>2629</v>
      </c>
      <c r="Q5421" s="82" t="s">
        <v>2051</v>
      </c>
      <c r="R5421" t="s">
        <v>72</v>
      </c>
      <c r="S5421" s="83">
        <v>3450</v>
      </c>
      <c r="T5421" s="83">
        <v>1980</v>
      </c>
      <c r="U5421" s="83">
        <v>1470</v>
      </c>
      <c r="V5421" s="83">
        <v>0</v>
      </c>
      <c r="W5421" s="83">
        <v>0</v>
      </c>
      <c r="X5421" s="83">
        <v>15.251522160161509</v>
      </c>
      <c r="Y5421">
        <v>0</v>
      </c>
      <c r="Z5421" s="83">
        <v>147</v>
      </c>
      <c r="AA5421" s="83">
        <v>162.2515221601615</v>
      </c>
    </row>
    <row r="5422" spans="1:27" x14ac:dyDescent="0.25">
      <c r="A5422" s="82" t="s">
        <v>1529</v>
      </c>
      <c r="B5422" s="82" t="s">
        <v>1529</v>
      </c>
      <c r="C5422" t="s">
        <v>3598</v>
      </c>
      <c r="D5422" s="82" t="s">
        <v>2723</v>
      </c>
      <c r="E5422" t="s">
        <v>3341</v>
      </c>
      <c r="F5422" s="82" t="s">
        <v>2745</v>
      </c>
      <c r="G5422" t="s">
        <v>2310</v>
      </c>
      <c r="H5422" s="82" t="s">
        <v>3065</v>
      </c>
      <c r="I5422" t="s">
        <v>68</v>
      </c>
      <c r="J5422" s="82" t="s">
        <v>69</v>
      </c>
      <c r="K5422" t="s">
        <v>94</v>
      </c>
      <c r="L5422" t="s">
        <v>95</v>
      </c>
      <c r="M5422" s="82" t="s">
        <v>628</v>
      </c>
      <c r="N5422" t="s">
        <v>2050</v>
      </c>
      <c r="O5422" s="82" t="s">
        <v>3722</v>
      </c>
      <c r="P5422" s="82" t="s">
        <v>2630</v>
      </c>
      <c r="Q5422" s="82" t="s">
        <v>2051</v>
      </c>
      <c r="R5422" t="s">
        <v>72</v>
      </c>
      <c r="S5422" s="83">
        <v>2430</v>
      </c>
      <c r="T5422" s="83">
        <v>1320</v>
      </c>
      <c r="U5422" s="83">
        <v>1110</v>
      </c>
      <c r="V5422" s="83">
        <v>0</v>
      </c>
      <c r="W5422" s="83">
        <v>0</v>
      </c>
      <c r="X5422" s="83">
        <v>10.167681440107673</v>
      </c>
      <c r="Y5422">
        <v>0</v>
      </c>
      <c r="Z5422" s="83">
        <v>111</v>
      </c>
      <c r="AA5422" s="83">
        <v>121.16768144010769</v>
      </c>
    </row>
    <row r="5423" spans="1:27" x14ac:dyDescent="0.25">
      <c r="A5423" s="82" t="s">
        <v>1529</v>
      </c>
      <c r="B5423" s="82" t="s">
        <v>1529</v>
      </c>
      <c r="C5423" t="s">
        <v>3598</v>
      </c>
      <c r="D5423" s="82" t="s">
        <v>2723</v>
      </c>
      <c r="E5423" t="s">
        <v>3341</v>
      </c>
      <c r="F5423" s="82" t="s">
        <v>2745</v>
      </c>
      <c r="G5423" t="s">
        <v>2310</v>
      </c>
      <c r="H5423" s="82" t="s">
        <v>3065</v>
      </c>
      <c r="I5423" t="s">
        <v>68</v>
      </c>
      <c r="J5423" s="82" t="s">
        <v>69</v>
      </c>
      <c r="K5423" t="s">
        <v>94</v>
      </c>
      <c r="L5423" t="s">
        <v>95</v>
      </c>
      <c r="M5423" s="82" t="s">
        <v>628</v>
      </c>
      <c r="N5423" t="s">
        <v>2050</v>
      </c>
      <c r="O5423" s="82" t="s">
        <v>3722</v>
      </c>
      <c r="P5423" s="82" t="s">
        <v>2703</v>
      </c>
      <c r="Q5423" s="82" t="s">
        <v>2051</v>
      </c>
      <c r="R5423" t="s">
        <v>72</v>
      </c>
      <c r="S5423" s="83">
        <v>330</v>
      </c>
      <c r="T5423" s="83">
        <v>1210</v>
      </c>
      <c r="U5423" s="83">
        <v>-880</v>
      </c>
      <c r="V5423" s="83">
        <v>0</v>
      </c>
      <c r="W5423" s="83">
        <v>0</v>
      </c>
      <c r="X5423" s="83">
        <v>9.3203746534320331</v>
      </c>
      <c r="Y5423">
        <v>0</v>
      </c>
      <c r="Z5423" s="83">
        <v>-88</v>
      </c>
      <c r="AA5423" s="83">
        <v>-78.679625346567974</v>
      </c>
    </row>
    <row r="5424" spans="1:27" x14ac:dyDescent="0.25">
      <c r="A5424" s="82" t="s">
        <v>1529</v>
      </c>
      <c r="B5424" s="82" t="s">
        <v>1529</v>
      </c>
      <c r="C5424" t="s">
        <v>3598</v>
      </c>
      <c r="D5424" s="82" t="s">
        <v>2723</v>
      </c>
      <c r="E5424" t="s">
        <v>3341</v>
      </c>
      <c r="F5424" s="82" t="s">
        <v>2745</v>
      </c>
      <c r="G5424" t="s">
        <v>2310</v>
      </c>
      <c r="H5424" s="82" t="s">
        <v>3065</v>
      </c>
      <c r="I5424" t="s">
        <v>68</v>
      </c>
      <c r="J5424" s="82" t="s">
        <v>69</v>
      </c>
      <c r="K5424" t="s">
        <v>94</v>
      </c>
      <c r="L5424" t="s">
        <v>95</v>
      </c>
      <c r="M5424" s="82" t="s">
        <v>628</v>
      </c>
      <c r="N5424" t="s">
        <v>2050</v>
      </c>
      <c r="O5424" s="82" t="s">
        <v>3722</v>
      </c>
      <c r="P5424" s="82" t="s">
        <v>2704</v>
      </c>
      <c r="Q5424" s="82" t="s">
        <v>2051</v>
      </c>
      <c r="R5424" t="s">
        <v>72</v>
      </c>
      <c r="S5424" s="83">
        <v>660</v>
      </c>
      <c r="T5424" s="83">
        <v>1320</v>
      </c>
      <c r="U5424" s="83">
        <v>-660</v>
      </c>
      <c r="V5424" s="83">
        <v>0</v>
      </c>
      <c r="W5424" s="83">
        <v>0</v>
      </c>
      <c r="X5424" s="83">
        <v>10.167681440107673</v>
      </c>
      <c r="Y5424">
        <v>0</v>
      </c>
      <c r="Z5424" s="83">
        <v>-66</v>
      </c>
      <c r="AA5424" s="83">
        <v>-55.832318559892329</v>
      </c>
    </row>
    <row r="5425" spans="1:27" x14ac:dyDescent="0.25">
      <c r="A5425" s="82" t="s">
        <v>1529</v>
      </c>
      <c r="B5425" s="82" t="s">
        <v>1529</v>
      </c>
      <c r="C5425" t="s">
        <v>3598</v>
      </c>
      <c r="D5425" s="82" t="s">
        <v>2723</v>
      </c>
      <c r="E5425" t="s">
        <v>3341</v>
      </c>
      <c r="F5425" s="82" t="s">
        <v>2745</v>
      </c>
      <c r="G5425" t="s">
        <v>2310</v>
      </c>
      <c r="H5425" s="82" t="s">
        <v>3065</v>
      </c>
      <c r="I5425" t="s">
        <v>68</v>
      </c>
      <c r="J5425" s="82" t="s">
        <v>69</v>
      </c>
      <c r="K5425" t="s">
        <v>94</v>
      </c>
      <c r="L5425" t="s">
        <v>95</v>
      </c>
      <c r="M5425" s="82" t="s">
        <v>628</v>
      </c>
      <c r="N5425" t="s">
        <v>2050</v>
      </c>
      <c r="O5425" s="82" t="s">
        <v>3722</v>
      </c>
      <c r="P5425" s="82" t="s">
        <v>3604</v>
      </c>
      <c r="Q5425" s="82" t="s">
        <v>2051</v>
      </c>
      <c r="R5425" t="s">
        <v>72</v>
      </c>
      <c r="S5425" s="83">
        <v>0</v>
      </c>
      <c r="T5425" s="83">
        <v>660</v>
      </c>
      <c r="U5425" s="83">
        <v>-660</v>
      </c>
      <c r="V5425" s="83">
        <v>0</v>
      </c>
      <c r="W5425" s="83">
        <v>0</v>
      </c>
      <c r="X5425" s="83">
        <v>5.0838407200538365</v>
      </c>
      <c r="Y5425">
        <v>0</v>
      </c>
      <c r="Z5425" s="83">
        <v>-66</v>
      </c>
      <c r="AA5425" s="83">
        <v>-60.916159279946164</v>
      </c>
    </row>
    <row r="5426" spans="1:27" x14ac:dyDescent="0.25">
      <c r="A5426" s="82" t="s">
        <v>1529</v>
      </c>
      <c r="B5426" s="82" t="s">
        <v>1529</v>
      </c>
      <c r="C5426" t="s">
        <v>3598</v>
      </c>
      <c r="D5426" s="82" t="s">
        <v>2723</v>
      </c>
      <c r="E5426" t="s">
        <v>3341</v>
      </c>
      <c r="F5426" s="82" t="s">
        <v>2745</v>
      </c>
      <c r="G5426" t="s">
        <v>2310</v>
      </c>
      <c r="H5426" s="82" t="s">
        <v>3065</v>
      </c>
      <c r="I5426" t="s">
        <v>68</v>
      </c>
      <c r="J5426" s="82" t="s">
        <v>69</v>
      </c>
      <c r="K5426" t="s">
        <v>94</v>
      </c>
      <c r="L5426" t="s">
        <v>95</v>
      </c>
      <c r="M5426" s="82" t="s">
        <v>628</v>
      </c>
      <c r="N5426" t="s">
        <v>2050</v>
      </c>
      <c r="O5426" s="82" t="s">
        <v>3722</v>
      </c>
      <c r="P5426" s="82" t="s">
        <v>3723</v>
      </c>
      <c r="Q5426" s="82" t="s">
        <v>2051</v>
      </c>
      <c r="R5426" t="s">
        <v>72</v>
      </c>
      <c r="S5426" s="83">
        <v>300</v>
      </c>
      <c r="T5426" s="83">
        <v>0</v>
      </c>
      <c r="U5426" s="83">
        <v>300</v>
      </c>
      <c r="V5426" s="83">
        <v>0</v>
      </c>
      <c r="W5426" s="83">
        <v>0</v>
      </c>
      <c r="X5426" s="83">
        <v>0</v>
      </c>
      <c r="Y5426">
        <v>0</v>
      </c>
      <c r="Z5426" s="83">
        <v>30.000000000000007</v>
      </c>
      <c r="AA5426" s="83">
        <v>30.000000000000007</v>
      </c>
    </row>
    <row r="5427" spans="1:27" x14ac:dyDescent="0.25">
      <c r="A5427" s="82" t="s">
        <v>1529</v>
      </c>
      <c r="B5427" s="82" t="s">
        <v>1529</v>
      </c>
      <c r="C5427" t="s">
        <v>3598</v>
      </c>
      <c r="D5427" s="82" t="s">
        <v>2723</v>
      </c>
      <c r="E5427" t="s">
        <v>3341</v>
      </c>
      <c r="F5427" s="82" t="s">
        <v>2745</v>
      </c>
      <c r="G5427" t="s">
        <v>2310</v>
      </c>
      <c r="H5427" s="82" t="s">
        <v>3065</v>
      </c>
      <c r="I5427" t="s">
        <v>68</v>
      </c>
      <c r="J5427" s="82" t="s">
        <v>69</v>
      </c>
      <c r="K5427" t="s">
        <v>94</v>
      </c>
      <c r="L5427" t="s">
        <v>95</v>
      </c>
      <c r="M5427" s="82" t="s">
        <v>628</v>
      </c>
      <c r="N5427" t="s">
        <v>2050</v>
      </c>
      <c r="O5427" s="82" t="s">
        <v>3722</v>
      </c>
      <c r="P5427" s="82" t="s">
        <v>4162</v>
      </c>
      <c r="Q5427" s="82" t="s">
        <v>2051</v>
      </c>
      <c r="R5427" t="s">
        <v>72</v>
      </c>
      <c r="S5427" s="83">
        <v>0</v>
      </c>
      <c r="T5427" s="83">
        <v>880</v>
      </c>
      <c r="U5427" s="83">
        <v>-880</v>
      </c>
      <c r="V5427" s="83">
        <v>0</v>
      </c>
      <c r="W5427" s="83">
        <v>0</v>
      </c>
      <c r="X5427" s="83">
        <v>6.7784542934051153</v>
      </c>
      <c r="Y5427">
        <v>0</v>
      </c>
      <c r="Z5427" s="83">
        <v>-88</v>
      </c>
      <c r="AA5427" s="83">
        <v>-81.221545706594881</v>
      </c>
    </row>
    <row r="5428" spans="1:27" x14ac:dyDescent="0.25">
      <c r="A5428" s="82" t="s">
        <v>1529</v>
      </c>
      <c r="B5428" s="82" t="s">
        <v>1529</v>
      </c>
      <c r="C5428" t="s">
        <v>3598</v>
      </c>
      <c r="D5428" s="82" t="s">
        <v>2723</v>
      </c>
      <c r="E5428" t="s">
        <v>3341</v>
      </c>
      <c r="F5428" s="82" t="s">
        <v>2745</v>
      </c>
      <c r="G5428" t="s">
        <v>2310</v>
      </c>
      <c r="H5428" s="82" t="s">
        <v>3065</v>
      </c>
      <c r="I5428" t="s">
        <v>68</v>
      </c>
      <c r="J5428" s="82" t="s">
        <v>69</v>
      </c>
      <c r="K5428" t="s">
        <v>94</v>
      </c>
      <c r="L5428" t="s">
        <v>95</v>
      </c>
      <c r="M5428" s="82" t="s">
        <v>628</v>
      </c>
      <c r="N5428" t="s">
        <v>2050</v>
      </c>
      <c r="O5428" s="82" t="s">
        <v>3722</v>
      </c>
      <c r="P5428" s="82" t="s">
        <v>4163</v>
      </c>
      <c r="Q5428" s="82" t="s">
        <v>2051</v>
      </c>
      <c r="R5428" t="s">
        <v>72</v>
      </c>
      <c r="S5428" s="83">
        <v>0</v>
      </c>
      <c r="T5428" s="83">
        <v>660</v>
      </c>
      <c r="U5428" s="83">
        <v>-660</v>
      </c>
      <c r="V5428" s="83">
        <v>0</v>
      </c>
      <c r="W5428" s="83">
        <v>0</v>
      </c>
      <c r="X5428" s="83">
        <v>5.0838407200538365</v>
      </c>
      <c r="Y5428">
        <v>0</v>
      </c>
      <c r="Z5428" s="83">
        <v>-66</v>
      </c>
      <c r="AA5428" s="83">
        <v>-60.916159279946164</v>
      </c>
    </row>
    <row r="5429" spans="1:27" x14ac:dyDescent="0.25">
      <c r="A5429" s="82" t="s">
        <v>1529</v>
      </c>
      <c r="B5429" s="82" t="s">
        <v>1529</v>
      </c>
      <c r="C5429" t="s">
        <v>3598</v>
      </c>
      <c r="D5429" s="82" t="s">
        <v>2723</v>
      </c>
      <c r="E5429" t="s">
        <v>3341</v>
      </c>
      <c r="F5429" s="82" t="s">
        <v>2745</v>
      </c>
      <c r="G5429" t="s">
        <v>2310</v>
      </c>
      <c r="H5429" s="82" t="s">
        <v>3065</v>
      </c>
      <c r="I5429" t="s">
        <v>68</v>
      </c>
      <c r="J5429" s="82" t="s">
        <v>69</v>
      </c>
      <c r="K5429" t="s">
        <v>94</v>
      </c>
      <c r="L5429" t="s">
        <v>95</v>
      </c>
      <c r="M5429" s="82" t="s">
        <v>628</v>
      </c>
      <c r="N5429" t="s">
        <v>2050</v>
      </c>
      <c r="O5429" s="82" t="s">
        <v>3722</v>
      </c>
      <c r="P5429" s="82" t="s">
        <v>4164</v>
      </c>
      <c r="Q5429" s="82" t="s">
        <v>2051</v>
      </c>
      <c r="R5429" t="s">
        <v>72</v>
      </c>
      <c r="S5429" s="83">
        <v>0</v>
      </c>
      <c r="T5429" s="83">
        <v>880</v>
      </c>
      <c r="U5429" s="83">
        <v>-880</v>
      </c>
      <c r="V5429" s="83">
        <v>0</v>
      </c>
      <c r="W5429" s="83">
        <v>0</v>
      </c>
      <c r="X5429" s="83">
        <v>6.7784542934051153</v>
      </c>
      <c r="Y5429">
        <v>0</v>
      </c>
      <c r="Z5429" s="83">
        <v>-88</v>
      </c>
      <c r="AA5429" s="83">
        <v>-81.221545706594881</v>
      </c>
    </row>
    <row r="5430" spans="1:27" x14ac:dyDescent="0.25">
      <c r="A5430" s="82" t="s">
        <v>1529</v>
      </c>
      <c r="B5430" s="82" t="s">
        <v>1529</v>
      </c>
      <c r="C5430" t="s">
        <v>3598</v>
      </c>
      <c r="D5430" s="82" t="s">
        <v>2723</v>
      </c>
      <c r="E5430" t="s">
        <v>3341</v>
      </c>
      <c r="F5430" s="82" t="s">
        <v>2745</v>
      </c>
      <c r="G5430" t="s">
        <v>2310</v>
      </c>
      <c r="H5430" s="82" t="s">
        <v>3065</v>
      </c>
      <c r="I5430" t="s">
        <v>68</v>
      </c>
      <c r="J5430" s="82" t="s">
        <v>69</v>
      </c>
      <c r="K5430" t="s">
        <v>94</v>
      </c>
      <c r="L5430" t="s">
        <v>95</v>
      </c>
      <c r="M5430" s="82" t="s">
        <v>628</v>
      </c>
      <c r="N5430" t="s">
        <v>2050</v>
      </c>
      <c r="O5430" s="82" t="s">
        <v>3722</v>
      </c>
      <c r="P5430" s="82" t="s">
        <v>4165</v>
      </c>
      <c r="Q5430" s="82" t="s">
        <v>2051</v>
      </c>
      <c r="R5430" t="s">
        <v>72</v>
      </c>
      <c r="S5430" s="83">
        <v>0</v>
      </c>
      <c r="T5430" s="83">
        <v>1320</v>
      </c>
      <c r="U5430" s="83">
        <v>-1320</v>
      </c>
      <c r="V5430" s="83">
        <v>0</v>
      </c>
      <c r="W5430" s="83">
        <v>0</v>
      </c>
      <c r="X5430" s="83">
        <v>10.167681440107673</v>
      </c>
      <c r="Y5430">
        <v>0</v>
      </c>
      <c r="Z5430" s="83">
        <v>-132</v>
      </c>
      <c r="AA5430" s="83">
        <v>-121.83231855989233</v>
      </c>
    </row>
    <row r="5431" spans="1:27" x14ac:dyDescent="0.25">
      <c r="A5431" s="82" t="s">
        <v>1529</v>
      </c>
      <c r="B5431" s="82" t="s">
        <v>1529</v>
      </c>
      <c r="C5431" t="s">
        <v>3598</v>
      </c>
      <c r="D5431" s="82" t="s">
        <v>2723</v>
      </c>
      <c r="E5431" t="s">
        <v>3341</v>
      </c>
      <c r="F5431" s="82" t="s">
        <v>2745</v>
      </c>
      <c r="G5431" t="s">
        <v>2310</v>
      </c>
      <c r="H5431" s="82" t="s">
        <v>3065</v>
      </c>
      <c r="I5431" t="s">
        <v>68</v>
      </c>
      <c r="J5431" s="82" t="s">
        <v>69</v>
      </c>
      <c r="K5431" t="s">
        <v>94</v>
      </c>
      <c r="L5431" t="s">
        <v>95</v>
      </c>
      <c r="M5431" s="82" t="s">
        <v>628</v>
      </c>
      <c r="N5431" t="s">
        <v>2050</v>
      </c>
      <c r="O5431" s="82" t="s">
        <v>3722</v>
      </c>
      <c r="P5431" s="82" t="s">
        <v>4166</v>
      </c>
      <c r="Q5431" s="82" t="s">
        <v>2051</v>
      </c>
      <c r="R5431" t="s">
        <v>72</v>
      </c>
      <c r="S5431" s="83">
        <v>0</v>
      </c>
      <c r="T5431" s="83">
        <v>880</v>
      </c>
      <c r="U5431" s="83">
        <v>-880</v>
      </c>
      <c r="V5431" s="83">
        <v>0</v>
      </c>
      <c r="W5431" s="83">
        <v>0</v>
      </c>
      <c r="X5431" s="83">
        <v>6.7784542934051153</v>
      </c>
      <c r="Y5431">
        <v>0</v>
      </c>
      <c r="Z5431" s="83">
        <v>-88</v>
      </c>
      <c r="AA5431" s="83">
        <v>-81.221545706594881</v>
      </c>
    </row>
    <row r="5432" spans="1:27" x14ac:dyDescent="0.25">
      <c r="A5432" s="82" t="s">
        <v>1529</v>
      </c>
      <c r="B5432" s="82" t="s">
        <v>1529</v>
      </c>
      <c r="C5432" t="s">
        <v>3598</v>
      </c>
      <c r="D5432" s="82" t="s">
        <v>2723</v>
      </c>
      <c r="E5432" t="s">
        <v>3341</v>
      </c>
      <c r="F5432" s="82" t="s">
        <v>2745</v>
      </c>
      <c r="G5432" t="s">
        <v>2310</v>
      </c>
      <c r="H5432" s="82" t="s">
        <v>3065</v>
      </c>
      <c r="I5432" t="s">
        <v>68</v>
      </c>
      <c r="J5432" s="82" t="s">
        <v>69</v>
      </c>
      <c r="K5432" t="s">
        <v>73</v>
      </c>
      <c r="L5432" t="s">
        <v>74</v>
      </c>
      <c r="M5432" s="82" t="s">
        <v>629</v>
      </c>
      <c r="N5432" t="s">
        <v>2183</v>
      </c>
      <c r="O5432" s="82" t="s">
        <v>1467</v>
      </c>
      <c r="P5432" s="82" t="s">
        <v>2184</v>
      </c>
      <c r="Q5432" s="82" t="s">
        <v>2185</v>
      </c>
      <c r="R5432" t="s">
        <v>72</v>
      </c>
      <c r="S5432" s="83">
        <v>4510.6000000000004</v>
      </c>
      <c r="T5432" s="83">
        <v>3409.6000000000013</v>
      </c>
      <c r="U5432" s="83">
        <v>1100.9999999999977</v>
      </c>
      <c r="V5432" s="83">
        <v>0</v>
      </c>
      <c r="W5432" s="83">
        <v>0</v>
      </c>
      <c r="X5432" s="83">
        <v>26.263429271356898</v>
      </c>
      <c r="Y5432">
        <v>0</v>
      </c>
      <c r="Z5432" s="83">
        <v>110.09999999999974</v>
      </c>
      <c r="AA5432" s="83">
        <v>136.36342927135667</v>
      </c>
    </row>
    <row r="5433" spans="1:27" x14ac:dyDescent="0.25">
      <c r="A5433" s="82" t="s">
        <v>1529</v>
      </c>
      <c r="B5433" s="82" t="s">
        <v>1529</v>
      </c>
      <c r="C5433" t="s">
        <v>3598</v>
      </c>
      <c r="D5433" s="82" t="s">
        <v>2723</v>
      </c>
      <c r="E5433" t="s">
        <v>3341</v>
      </c>
      <c r="F5433" s="82" t="s">
        <v>2745</v>
      </c>
      <c r="G5433" t="s">
        <v>2310</v>
      </c>
      <c r="H5433" s="82" t="s">
        <v>3065</v>
      </c>
      <c r="I5433" t="s">
        <v>68</v>
      </c>
      <c r="J5433" s="82" t="s">
        <v>69</v>
      </c>
      <c r="K5433" t="s">
        <v>73</v>
      </c>
      <c r="L5433" t="s">
        <v>74</v>
      </c>
      <c r="M5433" s="82" t="s">
        <v>629</v>
      </c>
      <c r="N5433" t="s">
        <v>2183</v>
      </c>
      <c r="O5433" s="82" t="s">
        <v>1467</v>
      </c>
      <c r="P5433" s="82" t="s">
        <v>3605</v>
      </c>
      <c r="Q5433" s="82" t="s">
        <v>3606</v>
      </c>
      <c r="R5433" t="s">
        <v>72</v>
      </c>
      <c r="S5433" s="83">
        <v>0</v>
      </c>
      <c r="T5433" s="83">
        <v>216</v>
      </c>
      <c r="U5433" s="83">
        <v>-216</v>
      </c>
      <c r="V5433" s="83">
        <v>0</v>
      </c>
      <c r="W5433" s="83">
        <v>0</v>
      </c>
      <c r="X5433" s="83">
        <v>1.6638024174721646</v>
      </c>
      <c r="Y5433">
        <v>0</v>
      </c>
      <c r="Z5433" s="83">
        <v>-21.600000000000005</v>
      </c>
      <c r="AA5433" s="83">
        <v>-19.936197582527836</v>
      </c>
    </row>
    <row r="5434" spans="1:27" x14ac:dyDescent="0.25">
      <c r="A5434" s="82" t="s">
        <v>1529</v>
      </c>
      <c r="B5434" s="82" t="s">
        <v>1529</v>
      </c>
      <c r="C5434" t="s">
        <v>3598</v>
      </c>
      <c r="D5434" s="82" t="s">
        <v>2723</v>
      </c>
      <c r="E5434" t="s">
        <v>3341</v>
      </c>
      <c r="F5434" s="82" t="s">
        <v>2745</v>
      </c>
      <c r="G5434" t="s">
        <v>2310</v>
      </c>
      <c r="H5434" s="82" t="s">
        <v>3065</v>
      </c>
      <c r="I5434" t="s">
        <v>68</v>
      </c>
      <c r="J5434" s="82" t="s">
        <v>69</v>
      </c>
      <c r="K5434" t="s">
        <v>73</v>
      </c>
      <c r="L5434" t="s">
        <v>74</v>
      </c>
      <c r="M5434" s="82" t="s">
        <v>629</v>
      </c>
      <c r="N5434" t="s">
        <v>4167</v>
      </c>
      <c r="O5434" s="82" t="s">
        <v>1471</v>
      </c>
      <c r="P5434" s="82" t="s">
        <v>3607</v>
      </c>
      <c r="Q5434" s="82" t="s">
        <v>3608</v>
      </c>
      <c r="R5434" t="s">
        <v>72</v>
      </c>
      <c r="S5434" s="83">
        <v>0</v>
      </c>
      <c r="T5434" s="83">
        <v>10.7</v>
      </c>
      <c r="U5434" s="83">
        <v>-10.7</v>
      </c>
      <c r="V5434" s="83">
        <v>0</v>
      </c>
      <c r="W5434" s="83">
        <v>0</v>
      </c>
      <c r="X5434" s="83">
        <v>8.2419841976630381E-2</v>
      </c>
      <c r="Y5434">
        <v>0</v>
      </c>
      <c r="Z5434" s="83">
        <v>-1.07</v>
      </c>
      <c r="AA5434" s="83">
        <v>-0.98758015802336974</v>
      </c>
    </row>
    <row r="5435" spans="1:27" x14ac:dyDescent="0.25">
      <c r="A5435" s="82" t="s">
        <v>1529</v>
      </c>
      <c r="B5435" s="82" t="s">
        <v>1529</v>
      </c>
      <c r="C5435" t="s">
        <v>3598</v>
      </c>
      <c r="D5435" s="82" t="s">
        <v>2723</v>
      </c>
      <c r="E5435" t="s">
        <v>3341</v>
      </c>
      <c r="F5435" s="82" t="s">
        <v>2745</v>
      </c>
      <c r="G5435" t="s">
        <v>2310</v>
      </c>
      <c r="H5435" s="82" t="s">
        <v>3065</v>
      </c>
      <c r="I5435" t="s">
        <v>44</v>
      </c>
      <c r="J5435" s="82" t="s">
        <v>45</v>
      </c>
      <c r="K5435" t="s">
        <v>46</v>
      </c>
      <c r="L5435" t="s">
        <v>47</v>
      </c>
      <c r="M5435" s="82" t="s">
        <v>506</v>
      </c>
      <c r="N5435" t="s">
        <v>507</v>
      </c>
      <c r="O5435" s="82" t="s">
        <v>508</v>
      </c>
      <c r="P5435" s="82" t="s">
        <v>929</v>
      </c>
      <c r="Q5435" s="82" t="s">
        <v>930</v>
      </c>
      <c r="R5435" t="s">
        <v>131</v>
      </c>
      <c r="S5435" s="83">
        <v>0</v>
      </c>
      <c r="T5435" s="83">
        <v>544</v>
      </c>
      <c r="U5435" s="83">
        <v>-544</v>
      </c>
      <c r="V5435" s="83">
        <v>0</v>
      </c>
      <c r="W5435" s="83">
        <v>0</v>
      </c>
      <c r="X5435" s="83">
        <v>4.1903171995595256</v>
      </c>
      <c r="Y5435">
        <v>0</v>
      </c>
      <c r="Z5435" s="83">
        <v>-54.400000000000006</v>
      </c>
      <c r="AA5435" s="83">
        <v>-50.209682800440483</v>
      </c>
    </row>
    <row r="5436" spans="1:27" x14ac:dyDescent="0.25">
      <c r="A5436" s="82" t="s">
        <v>1529</v>
      </c>
      <c r="B5436" s="82" t="s">
        <v>1529</v>
      </c>
      <c r="C5436" t="s">
        <v>3609</v>
      </c>
      <c r="D5436" s="82" t="s">
        <v>3610</v>
      </c>
      <c r="E5436" t="s">
        <v>3321</v>
      </c>
      <c r="F5436" s="82" t="s">
        <v>2745</v>
      </c>
      <c r="G5436" t="s">
        <v>2310</v>
      </c>
      <c r="H5436" s="82" t="s">
        <v>3065</v>
      </c>
      <c r="I5436" t="s">
        <v>68</v>
      </c>
      <c r="J5436" s="82" t="s">
        <v>69</v>
      </c>
      <c r="K5436" t="s">
        <v>70</v>
      </c>
      <c r="L5436" t="s">
        <v>71</v>
      </c>
      <c r="M5436" s="82" t="s">
        <v>124</v>
      </c>
      <c r="N5436" t="s">
        <v>3709</v>
      </c>
      <c r="O5436" s="82" t="s">
        <v>1312</v>
      </c>
      <c r="P5436" s="82" t="s">
        <v>1844</v>
      </c>
      <c r="Q5436" s="82" t="s">
        <v>1845</v>
      </c>
      <c r="R5436" t="s">
        <v>72</v>
      </c>
      <c r="S5436" s="83">
        <v>0</v>
      </c>
      <c r="T5436" s="83">
        <v>284.8</v>
      </c>
      <c r="U5436" s="83">
        <v>-284.8</v>
      </c>
      <c r="V5436" s="83">
        <v>0</v>
      </c>
      <c r="W5436" s="83">
        <v>0</v>
      </c>
      <c r="X5436" s="83">
        <v>2.1937542985929284</v>
      </c>
      <c r="Y5436">
        <v>0</v>
      </c>
      <c r="Z5436" s="83">
        <v>-28.480000000000004</v>
      </c>
      <c r="AA5436" s="83">
        <v>-26.286245701407076</v>
      </c>
    </row>
    <row r="5437" spans="1:27" x14ac:dyDescent="0.25">
      <c r="A5437" s="82" t="s">
        <v>1529</v>
      </c>
      <c r="B5437" s="82" t="s">
        <v>1529</v>
      </c>
      <c r="C5437" t="s">
        <v>3609</v>
      </c>
      <c r="D5437" s="82" t="s">
        <v>3610</v>
      </c>
      <c r="E5437" t="s">
        <v>3321</v>
      </c>
      <c r="F5437" s="82" t="s">
        <v>2745</v>
      </c>
      <c r="G5437" t="s">
        <v>2310</v>
      </c>
      <c r="H5437" s="82" t="s">
        <v>3065</v>
      </c>
      <c r="I5437" t="s">
        <v>68</v>
      </c>
      <c r="J5437" s="82" t="s">
        <v>69</v>
      </c>
      <c r="K5437" t="s">
        <v>70</v>
      </c>
      <c r="L5437" t="s">
        <v>71</v>
      </c>
      <c r="M5437" s="82" t="s">
        <v>124</v>
      </c>
      <c r="N5437" t="s">
        <v>3709</v>
      </c>
      <c r="O5437" s="82" t="s">
        <v>1313</v>
      </c>
      <c r="P5437" s="82" t="s">
        <v>1846</v>
      </c>
      <c r="Q5437" s="82" t="s">
        <v>1847</v>
      </c>
      <c r="R5437" t="s">
        <v>72</v>
      </c>
      <c r="S5437" s="83">
        <v>1477.5499999999997</v>
      </c>
      <c r="T5437" s="83">
        <v>1925.25</v>
      </c>
      <c r="U5437" s="83">
        <v>-447.69999999999993</v>
      </c>
      <c r="V5437" s="83">
        <v>0</v>
      </c>
      <c r="W5437" s="83">
        <v>0</v>
      </c>
      <c r="X5437" s="83">
        <v>14.829794464066133</v>
      </c>
      <c r="Y5437">
        <v>0</v>
      </c>
      <c r="Z5437" s="83">
        <v>-44.77000000000001</v>
      </c>
      <c r="AA5437" s="83">
        <v>-29.940205535933831</v>
      </c>
    </row>
    <row r="5438" spans="1:27" x14ac:dyDescent="0.25">
      <c r="A5438" s="82" t="s">
        <v>1529</v>
      </c>
      <c r="B5438" s="82" t="s">
        <v>1529</v>
      </c>
      <c r="C5438" t="s">
        <v>3609</v>
      </c>
      <c r="D5438" s="82" t="s">
        <v>3610</v>
      </c>
      <c r="E5438" t="s">
        <v>3321</v>
      </c>
      <c r="F5438" s="82" t="s">
        <v>2745</v>
      </c>
      <c r="G5438" t="s">
        <v>2310</v>
      </c>
      <c r="H5438" s="82" t="s">
        <v>3065</v>
      </c>
      <c r="I5438" t="s">
        <v>68</v>
      </c>
      <c r="J5438" s="82" t="s">
        <v>69</v>
      </c>
      <c r="K5438" t="s">
        <v>70</v>
      </c>
      <c r="L5438" t="s">
        <v>71</v>
      </c>
      <c r="M5438" s="82" t="s">
        <v>124</v>
      </c>
      <c r="N5438" t="s">
        <v>3709</v>
      </c>
      <c r="O5438" s="82" t="s">
        <v>4168</v>
      </c>
      <c r="P5438" s="82" t="s">
        <v>1842</v>
      </c>
      <c r="Q5438" s="82" t="s">
        <v>1843</v>
      </c>
      <c r="R5438" t="s">
        <v>72</v>
      </c>
      <c r="S5438" s="83">
        <v>645.41999999999996</v>
      </c>
      <c r="T5438" s="83">
        <v>0</v>
      </c>
      <c r="U5438" s="83">
        <v>645.41999999999996</v>
      </c>
      <c r="V5438" s="83">
        <v>0</v>
      </c>
      <c r="W5438" s="83">
        <v>0</v>
      </c>
      <c r="X5438" s="83">
        <v>0</v>
      </c>
      <c r="Y5438">
        <v>0</v>
      </c>
      <c r="Z5438" s="83">
        <v>64.542000000000016</v>
      </c>
      <c r="AA5438" s="83">
        <v>64.542000000000016</v>
      </c>
    </row>
    <row r="5439" spans="1:27" x14ac:dyDescent="0.25">
      <c r="A5439" s="82" t="s">
        <v>1529</v>
      </c>
      <c r="B5439" s="82" t="s">
        <v>1529</v>
      </c>
      <c r="C5439" t="s">
        <v>3611</v>
      </c>
      <c r="D5439" s="82" t="s">
        <v>3612</v>
      </c>
      <c r="E5439" t="s">
        <v>3613</v>
      </c>
      <c r="F5439" s="82" t="s">
        <v>3614</v>
      </c>
      <c r="G5439" t="s">
        <v>2310</v>
      </c>
      <c r="H5439" s="82" t="s">
        <v>3615</v>
      </c>
      <c r="I5439" t="s">
        <v>68</v>
      </c>
      <c r="J5439" s="82" t="s">
        <v>77</v>
      </c>
      <c r="K5439" t="s">
        <v>78</v>
      </c>
      <c r="L5439" t="s">
        <v>79</v>
      </c>
      <c r="M5439" s="82" t="s">
        <v>790</v>
      </c>
      <c r="N5439" t="s">
        <v>791</v>
      </c>
      <c r="O5439" s="82" t="s">
        <v>821</v>
      </c>
      <c r="P5439" s="82" t="s">
        <v>1002</v>
      </c>
      <c r="Q5439" s="82" t="s">
        <v>1003</v>
      </c>
      <c r="R5439" t="s">
        <v>131</v>
      </c>
      <c r="S5439" s="83">
        <v>1214.5</v>
      </c>
      <c r="T5439" s="83">
        <v>0</v>
      </c>
      <c r="U5439" s="83">
        <v>1214.5</v>
      </c>
      <c r="V5439" s="83">
        <v>0</v>
      </c>
      <c r="W5439" s="83">
        <v>0</v>
      </c>
      <c r="X5439" s="83">
        <v>0</v>
      </c>
      <c r="Y5439">
        <v>0</v>
      </c>
      <c r="Z5439" s="83">
        <v>121.45</v>
      </c>
      <c r="AA5439" s="83">
        <v>121.45</v>
      </c>
    </row>
    <row r="5440" spans="1:27" x14ac:dyDescent="0.25">
      <c r="A5440" s="82" t="s">
        <v>1529</v>
      </c>
      <c r="B5440" s="82" t="s">
        <v>1529</v>
      </c>
      <c r="C5440" t="s">
        <v>3611</v>
      </c>
      <c r="D5440" s="82" t="s">
        <v>3612</v>
      </c>
      <c r="E5440" t="s">
        <v>3613</v>
      </c>
      <c r="F5440" s="82" t="s">
        <v>3614</v>
      </c>
      <c r="G5440" t="s">
        <v>2310</v>
      </c>
      <c r="H5440" s="82" t="s">
        <v>3615</v>
      </c>
      <c r="I5440" t="s">
        <v>68</v>
      </c>
      <c r="J5440" s="82" t="s">
        <v>77</v>
      </c>
      <c r="K5440" t="s">
        <v>78</v>
      </c>
      <c r="L5440" t="s">
        <v>79</v>
      </c>
      <c r="M5440" s="82" t="s">
        <v>790</v>
      </c>
      <c r="N5440" t="s">
        <v>791</v>
      </c>
      <c r="O5440" s="82" t="s">
        <v>821</v>
      </c>
      <c r="P5440" s="82" t="s">
        <v>822</v>
      </c>
      <c r="Q5440" s="82" t="s">
        <v>823</v>
      </c>
      <c r="R5440" t="s">
        <v>131</v>
      </c>
      <c r="S5440" s="83">
        <v>0</v>
      </c>
      <c r="T5440" s="83">
        <v>283.5</v>
      </c>
      <c r="U5440" s="83">
        <v>-283.5</v>
      </c>
      <c r="V5440" s="83">
        <v>0</v>
      </c>
      <c r="W5440" s="83">
        <v>0</v>
      </c>
      <c r="X5440" s="83">
        <v>2.183740672932216</v>
      </c>
      <c r="Y5440">
        <v>0</v>
      </c>
      <c r="Z5440" s="83">
        <v>-28.35</v>
      </c>
      <c r="AA5440" s="83">
        <v>-26.166259327067785</v>
      </c>
    </row>
    <row r="5441" spans="1:27" x14ac:dyDescent="0.25">
      <c r="A5441" s="82" t="s">
        <v>1529</v>
      </c>
      <c r="B5441" s="82" t="s">
        <v>1529</v>
      </c>
      <c r="C5441" t="s">
        <v>3611</v>
      </c>
      <c r="D5441" s="82" t="s">
        <v>3612</v>
      </c>
      <c r="E5441" t="s">
        <v>3613</v>
      </c>
      <c r="F5441" s="82" t="s">
        <v>3614</v>
      </c>
      <c r="G5441" t="s">
        <v>2310</v>
      </c>
      <c r="H5441" s="82" t="s">
        <v>3615</v>
      </c>
      <c r="I5441" t="s">
        <v>68</v>
      </c>
      <c r="J5441" s="82" t="s">
        <v>69</v>
      </c>
      <c r="K5441" t="s">
        <v>70</v>
      </c>
      <c r="L5441" t="s">
        <v>71</v>
      </c>
      <c r="M5441" s="82" t="s">
        <v>124</v>
      </c>
      <c r="N5441" t="s">
        <v>3785</v>
      </c>
      <c r="O5441" s="82" t="s">
        <v>2003</v>
      </c>
      <c r="P5441" s="82" t="s">
        <v>4169</v>
      </c>
      <c r="Q5441" s="82" t="s">
        <v>619</v>
      </c>
      <c r="R5441" t="s">
        <v>72</v>
      </c>
      <c r="S5441" s="83">
        <v>60.12</v>
      </c>
      <c r="T5441" s="83">
        <v>0</v>
      </c>
      <c r="U5441" s="83">
        <v>60.12</v>
      </c>
      <c r="V5441" s="83">
        <v>0</v>
      </c>
      <c r="W5441" s="83">
        <v>0</v>
      </c>
      <c r="X5441" s="83">
        <v>0</v>
      </c>
      <c r="Y5441">
        <v>0</v>
      </c>
      <c r="Z5441" s="83">
        <v>6.0120000000000005</v>
      </c>
      <c r="AA5441" s="83">
        <v>6.0120000000000005</v>
      </c>
    </row>
    <row r="5442" spans="1:27" x14ac:dyDescent="0.25">
      <c r="A5442" s="82" t="s">
        <v>1529</v>
      </c>
      <c r="B5442" s="82" t="s">
        <v>1529</v>
      </c>
      <c r="C5442" t="s">
        <v>3611</v>
      </c>
      <c r="D5442" s="82" t="s">
        <v>3612</v>
      </c>
      <c r="E5442" t="s">
        <v>3613</v>
      </c>
      <c r="F5442" s="82" t="s">
        <v>3614</v>
      </c>
      <c r="G5442" t="s">
        <v>2310</v>
      </c>
      <c r="H5442" s="82" t="s">
        <v>3615</v>
      </c>
      <c r="I5442" t="s">
        <v>68</v>
      </c>
      <c r="J5442" s="82" t="s">
        <v>69</v>
      </c>
      <c r="K5442" t="s">
        <v>70</v>
      </c>
      <c r="L5442" t="s">
        <v>71</v>
      </c>
      <c r="M5442" s="82" t="s">
        <v>124</v>
      </c>
      <c r="N5442" t="s">
        <v>304</v>
      </c>
      <c r="O5442" s="82" t="s">
        <v>1342</v>
      </c>
      <c r="P5442" s="82" t="s">
        <v>1347</v>
      </c>
      <c r="Q5442" s="82" t="s">
        <v>1344</v>
      </c>
      <c r="R5442" t="s">
        <v>72</v>
      </c>
      <c r="S5442" s="83">
        <v>100.56000000000003</v>
      </c>
      <c r="T5442" s="83">
        <v>0</v>
      </c>
      <c r="U5442" s="83">
        <v>100.56000000000003</v>
      </c>
      <c r="V5442" s="83">
        <v>0</v>
      </c>
      <c r="W5442" s="83">
        <v>0</v>
      </c>
      <c r="X5442" s="83">
        <v>0</v>
      </c>
      <c r="Y5442">
        <v>0</v>
      </c>
      <c r="Z5442" s="83">
        <v>10.056000000000004</v>
      </c>
      <c r="AA5442" s="83">
        <v>10.056000000000004</v>
      </c>
    </row>
    <row r="5443" spans="1:27" x14ac:dyDescent="0.25">
      <c r="A5443" s="82" t="s">
        <v>1529</v>
      </c>
      <c r="B5443" s="82" t="s">
        <v>1529</v>
      </c>
      <c r="C5443" t="s">
        <v>3611</v>
      </c>
      <c r="D5443" s="82" t="s">
        <v>3612</v>
      </c>
      <c r="E5443" t="s">
        <v>3613</v>
      </c>
      <c r="F5443" s="82" t="s">
        <v>3614</v>
      </c>
      <c r="G5443" t="s">
        <v>2310</v>
      </c>
      <c r="H5443" s="82" t="s">
        <v>3615</v>
      </c>
      <c r="I5443" t="s">
        <v>68</v>
      </c>
      <c r="J5443" s="82" t="s">
        <v>69</v>
      </c>
      <c r="K5443" t="s">
        <v>70</v>
      </c>
      <c r="L5443" t="s">
        <v>71</v>
      </c>
      <c r="M5443" s="82" t="s">
        <v>124</v>
      </c>
      <c r="N5443" t="s">
        <v>304</v>
      </c>
      <c r="O5443" s="82" t="s">
        <v>1342</v>
      </c>
      <c r="P5443" s="82" t="s">
        <v>2267</v>
      </c>
      <c r="Q5443" s="82" t="s">
        <v>1344</v>
      </c>
      <c r="R5443" t="s">
        <v>72</v>
      </c>
      <c r="S5443" s="83">
        <v>0</v>
      </c>
      <c r="T5443" s="83">
        <v>409.68</v>
      </c>
      <c r="U5443" s="83">
        <v>-409.68</v>
      </c>
      <c r="V5443" s="83">
        <v>0</v>
      </c>
      <c r="W5443" s="83">
        <v>0</v>
      </c>
      <c r="X5443" s="83">
        <v>3.1556785851388724</v>
      </c>
      <c r="Y5443">
        <v>0</v>
      </c>
      <c r="Z5443" s="83">
        <v>-40.968000000000004</v>
      </c>
      <c r="AA5443" s="83">
        <v>-37.812321414861131</v>
      </c>
    </row>
    <row r="5444" spans="1:27" x14ac:dyDescent="0.25">
      <c r="A5444" s="82" t="s">
        <v>1529</v>
      </c>
      <c r="B5444" s="82" t="s">
        <v>1529</v>
      </c>
      <c r="C5444" t="s">
        <v>3611</v>
      </c>
      <c r="D5444" s="82" t="s">
        <v>3612</v>
      </c>
      <c r="E5444" t="s">
        <v>3613</v>
      </c>
      <c r="F5444" s="82" t="s">
        <v>3614</v>
      </c>
      <c r="G5444" t="s">
        <v>2310</v>
      </c>
      <c r="H5444" s="82" t="s">
        <v>3615</v>
      </c>
      <c r="I5444" t="s">
        <v>59</v>
      </c>
      <c r="J5444" s="82" t="s">
        <v>127</v>
      </c>
      <c r="K5444" t="s">
        <v>75</v>
      </c>
      <c r="L5444" t="s">
        <v>76</v>
      </c>
      <c r="M5444" s="82" t="s">
        <v>133</v>
      </c>
      <c r="N5444" t="s">
        <v>149</v>
      </c>
      <c r="O5444" s="82" t="s">
        <v>150</v>
      </c>
      <c r="P5444" s="82" t="s">
        <v>151</v>
      </c>
      <c r="Q5444" s="82" t="s">
        <v>152</v>
      </c>
      <c r="R5444" t="s">
        <v>131</v>
      </c>
      <c r="S5444" s="83">
        <v>120.5</v>
      </c>
      <c r="T5444" s="83">
        <v>0</v>
      </c>
      <c r="U5444" s="83">
        <v>120.5</v>
      </c>
      <c r="V5444" s="83">
        <v>0</v>
      </c>
      <c r="W5444" s="83">
        <v>0</v>
      </c>
      <c r="X5444" s="83">
        <v>0</v>
      </c>
      <c r="Y5444">
        <v>0</v>
      </c>
      <c r="Z5444" s="83">
        <v>12.05</v>
      </c>
      <c r="AA5444" s="83">
        <v>12.05</v>
      </c>
    </row>
    <row r="5445" spans="1:27" x14ac:dyDescent="0.25">
      <c r="A5445" s="82" t="s">
        <v>1529</v>
      </c>
      <c r="B5445" s="82" t="s">
        <v>1529</v>
      </c>
      <c r="C5445" t="s">
        <v>3611</v>
      </c>
      <c r="D5445" s="82" t="s">
        <v>3612</v>
      </c>
      <c r="E5445" t="s">
        <v>3613</v>
      </c>
      <c r="F5445" s="82" t="s">
        <v>3614</v>
      </c>
      <c r="G5445" t="s">
        <v>2310</v>
      </c>
      <c r="H5445" s="82" t="s">
        <v>3615</v>
      </c>
      <c r="I5445" t="s">
        <v>59</v>
      </c>
      <c r="J5445" s="82" t="s">
        <v>127</v>
      </c>
      <c r="K5445" t="s">
        <v>75</v>
      </c>
      <c r="L5445" t="s">
        <v>76</v>
      </c>
      <c r="M5445" s="82" t="s">
        <v>133</v>
      </c>
      <c r="N5445" t="s">
        <v>149</v>
      </c>
      <c r="O5445" s="82" t="s">
        <v>150</v>
      </c>
      <c r="P5445" s="82" t="s">
        <v>376</v>
      </c>
      <c r="Q5445" s="82" t="s">
        <v>377</v>
      </c>
      <c r="R5445" t="s">
        <v>131</v>
      </c>
      <c r="S5445" s="83">
        <v>1755.6</v>
      </c>
      <c r="T5445" s="83">
        <v>1033.8</v>
      </c>
      <c r="U5445" s="83">
        <v>721.80000000000007</v>
      </c>
      <c r="V5445" s="83">
        <v>0</v>
      </c>
      <c r="W5445" s="83">
        <v>0</v>
      </c>
      <c r="X5445" s="83">
        <v>7.9631432369570536</v>
      </c>
      <c r="Y5445">
        <v>0</v>
      </c>
      <c r="Z5445" s="83">
        <v>72.180000000000021</v>
      </c>
      <c r="AA5445" s="83">
        <v>80.143143236957073</v>
      </c>
    </row>
    <row r="5446" spans="1:27" x14ac:dyDescent="0.25">
      <c r="A5446" s="82" t="s">
        <v>1529</v>
      </c>
      <c r="B5446" s="82" t="s">
        <v>1529</v>
      </c>
      <c r="C5446" t="s">
        <v>3611</v>
      </c>
      <c r="D5446" s="82" t="s">
        <v>3612</v>
      </c>
      <c r="E5446" t="s">
        <v>3613</v>
      </c>
      <c r="F5446" s="82" t="s">
        <v>3614</v>
      </c>
      <c r="G5446" t="s">
        <v>2310</v>
      </c>
      <c r="H5446" s="82" t="s">
        <v>3615</v>
      </c>
      <c r="I5446" t="s">
        <v>59</v>
      </c>
      <c r="J5446" s="82" t="s">
        <v>127</v>
      </c>
      <c r="K5446" t="s">
        <v>75</v>
      </c>
      <c r="L5446" t="s">
        <v>76</v>
      </c>
      <c r="M5446" s="82" t="s">
        <v>133</v>
      </c>
      <c r="N5446" t="s">
        <v>149</v>
      </c>
      <c r="O5446" s="82" t="s">
        <v>150</v>
      </c>
      <c r="P5446" s="82" t="s">
        <v>1004</v>
      </c>
      <c r="Q5446" s="82" t="s">
        <v>1005</v>
      </c>
      <c r="R5446" t="s">
        <v>131</v>
      </c>
      <c r="S5446" s="83">
        <v>197.76</v>
      </c>
      <c r="T5446" s="83">
        <v>392.4</v>
      </c>
      <c r="U5446" s="83">
        <v>-194.64</v>
      </c>
      <c r="V5446" s="83">
        <v>0</v>
      </c>
      <c r="W5446" s="83">
        <v>0</v>
      </c>
      <c r="X5446" s="83">
        <v>3.0225743917410988</v>
      </c>
      <c r="Y5446">
        <v>0</v>
      </c>
      <c r="Z5446" s="83">
        <v>-19.464000000000002</v>
      </c>
      <c r="AA5446" s="83">
        <v>-16.441425608258907</v>
      </c>
    </row>
    <row r="5447" spans="1:27" x14ac:dyDescent="0.25">
      <c r="A5447" s="82" t="s">
        <v>1529</v>
      </c>
      <c r="B5447" s="82" t="s">
        <v>1529</v>
      </c>
      <c r="C5447" t="s">
        <v>3611</v>
      </c>
      <c r="D5447" s="82" t="s">
        <v>3612</v>
      </c>
      <c r="E5447" t="s">
        <v>3613</v>
      </c>
      <c r="F5447" s="82" t="s">
        <v>3614</v>
      </c>
      <c r="G5447" t="s">
        <v>2310</v>
      </c>
      <c r="H5447" s="82" t="s">
        <v>3615</v>
      </c>
      <c r="I5447" t="s">
        <v>59</v>
      </c>
      <c r="J5447" s="82" t="s">
        <v>127</v>
      </c>
      <c r="K5447" t="s">
        <v>75</v>
      </c>
      <c r="L5447" t="s">
        <v>76</v>
      </c>
      <c r="M5447" s="82" t="s">
        <v>133</v>
      </c>
      <c r="N5447" t="s">
        <v>149</v>
      </c>
      <c r="O5447" s="82" t="s">
        <v>150</v>
      </c>
      <c r="P5447" s="82" t="s">
        <v>2610</v>
      </c>
      <c r="Q5447" s="82" t="s">
        <v>2611</v>
      </c>
      <c r="R5447" t="s">
        <v>131</v>
      </c>
      <c r="S5447" s="83">
        <v>215.5</v>
      </c>
      <c r="T5447" s="83">
        <v>0</v>
      </c>
      <c r="U5447" s="83">
        <v>215.5</v>
      </c>
      <c r="V5447" s="83">
        <v>0</v>
      </c>
      <c r="W5447" s="83">
        <v>0</v>
      </c>
      <c r="X5447" s="83">
        <v>0</v>
      </c>
      <c r="Y5447">
        <v>0</v>
      </c>
      <c r="Z5447" s="83">
        <v>21.55</v>
      </c>
      <c r="AA5447" s="83">
        <v>21.55</v>
      </c>
    </row>
    <row r="5448" spans="1:27" x14ac:dyDescent="0.25">
      <c r="A5448" s="82" t="s">
        <v>1529</v>
      </c>
      <c r="B5448" s="82" t="s">
        <v>1529</v>
      </c>
      <c r="C5448" t="s">
        <v>3611</v>
      </c>
      <c r="D5448" s="82" t="s">
        <v>3612</v>
      </c>
      <c r="E5448" t="s">
        <v>3613</v>
      </c>
      <c r="F5448" s="82" t="s">
        <v>3614</v>
      </c>
      <c r="G5448" t="s">
        <v>2310</v>
      </c>
      <c r="H5448" s="82" t="s">
        <v>3615</v>
      </c>
      <c r="I5448" t="s">
        <v>59</v>
      </c>
      <c r="J5448" s="82" t="s">
        <v>127</v>
      </c>
      <c r="K5448" t="s">
        <v>75</v>
      </c>
      <c r="L5448" t="s">
        <v>76</v>
      </c>
      <c r="M5448" s="82" t="s">
        <v>133</v>
      </c>
      <c r="N5448" t="s">
        <v>149</v>
      </c>
      <c r="O5448" s="82" t="s">
        <v>150</v>
      </c>
      <c r="P5448" s="82" t="s">
        <v>307</v>
      </c>
      <c r="Q5448" s="82" t="s">
        <v>308</v>
      </c>
      <c r="R5448" t="s">
        <v>131</v>
      </c>
      <c r="S5448" s="83">
        <v>386.29999999999995</v>
      </c>
      <c r="T5448" s="83">
        <v>436.8</v>
      </c>
      <c r="U5448" s="83">
        <v>-50.500000000000028</v>
      </c>
      <c r="V5448" s="83">
        <v>0</v>
      </c>
      <c r="W5448" s="83">
        <v>0</v>
      </c>
      <c r="X5448" s="83">
        <v>3.3645782219992659</v>
      </c>
      <c r="Y5448">
        <v>0</v>
      </c>
      <c r="Z5448" s="83">
        <v>-5.050000000000006</v>
      </c>
      <c r="AA5448" s="83">
        <v>-1.6854217780007392</v>
      </c>
    </row>
    <row r="5449" spans="1:27" x14ac:dyDescent="0.25">
      <c r="A5449" s="82" t="s">
        <v>1529</v>
      </c>
      <c r="B5449" s="82" t="s">
        <v>1529</v>
      </c>
      <c r="C5449" t="s">
        <v>3611</v>
      </c>
      <c r="D5449" s="82" t="s">
        <v>3612</v>
      </c>
      <c r="E5449" t="s">
        <v>3613</v>
      </c>
      <c r="F5449" s="82" t="s">
        <v>3614</v>
      </c>
      <c r="G5449" t="s">
        <v>2310</v>
      </c>
      <c r="H5449" s="82" t="s">
        <v>3615</v>
      </c>
      <c r="I5449" t="s">
        <v>59</v>
      </c>
      <c r="J5449" s="82" t="s">
        <v>127</v>
      </c>
      <c r="K5449" t="s">
        <v>75</v>
      </c>
      <c r="L5449" t="s">
        <v>76</v>
      </c>
      <c r="M5449" s="82" t="s">
        <v>648</v>
      </c>
      <c r="N5449" t="s">
        <v>649</v>
      </c>
      <c r="O5449" s="82" t="s">
        <v>1144</v>
      </c>
      <c r="P5449" s="82" t="s">
        <v>1145</v>
      </c>
      <c r="Q5449" s="82" t="s">
        <v>1146</v>
      </c>
      <c r="R5449" t="s">
        <v>131</v>
      </c>
      <c r="S5449" s="83">
        <v>152.16999999999999</v>
      </c>
      <c r="T5449" s="83">
        <v>0</v>
      </c>
      <c r="U5449" s="83">
        <v>152.16999999999999</v>
      </c>
      <c r="V5449" s="83">
        <v>0</v>
      </c>
      <c r="W5449" s="83">
        <v>0</v>
      </c>
      <c r="X5449" s="83">
        <v>0</v>
      </c>
      <c r="Y5449">
        <v>0</v>
      </c>
      <c r="Z5449" s="83">
        <v>15.216999999999999</v>
      </c>
      <c r="AA5449" s="83">
        <v>15.216999999999999</v>
      </c>
    </row>
    <row r="5450" spans="1:27" x14ac:dyDescent="0.25">
      <c r="A5450" s="82" t="s">
        <v>1529</v>
      </c>
      <c r="B5450" s="82" t="s">
        <v>1529</v>
      </c>
      <c r="C5450" t="s">
        <v>3611</v>
      </c>
      <c r="D5450" s="82" t="s">
        <v>3612</v>
      </c>
      <c r="E5450" t="s">
        <v>3613</v>
      </c>
      <c r="F5450" s="82" t="s">
        <v>3614</v>
      </c>
      <c r="G5450" t="s">
        <v>2310</v>
      </c>
      <c r="H5450" s="82" t="s">
        <v>3615</v>
      </c>
      <c r="I5450" t="s">
        <v>59</v>
      </c>
      <c r="J5450" s="82" t="s">
        <v>127</v>
      </c>
      <c r="K5450" t="s">
        <v>75</v>
      </c>
      <c r="L5450" t="s">
        <v>76</v>
      </c>
      <c r="M5450" s="82" t="s">
        <v>648</v>
      </c>
      <c r="N5450" t="s">
        <v>649</v>
      </c>
      <c r="O5450" s="82" t="s">
        <v>1485</v>
      </c>
      <c r="P5450" s="82" t="s">
        <v>3616</v>
      </c>
      <c r="Q5450" s="82" t="s">
        <v>3617</v>
      </c>
      <c r="R5450" t="s">
        <v>131</v>
      </c>
      <c r="S5450" s="83">
        <v>670.95</v>
      </c>
      <c r="T5450" s="83">
        <v>0</v>
      </c>
      <c r="U5450" s="83">
        <v>670.95</v>
      </c>
      <c r="V5450" s="83">
        <v>0</v>
      </c>
      <c r="W5450" s="83">
        <v>0</v>
      </c>
      <c r="X5450" s="83">
        <v>0</v>
      </c>
      <c r="Y5450">
        <v>0</v>
      </c>
      <c r="Z5450" s="83">
        <v>67.094999999999999</v>
      </c>
      <c r="AA5450" s="83">
        <v>67.094999999999999</v>
      </c>
    </row>
    <row r="5451" spans="1:27" x14ac:dyDescent="0.25">
      <c r="A5451" s="82" t="s">
        <v>1529</v>
      </c>
      <c r="B5451" s="82" t="s">
        <v>1529</v>
      </c>
      <c r="C5451" t="s">
        <v>3611</v>
      </c>
      <c r="D5451" s="82" t="s">
        <v>3612</v>
      </c>
      <c r="E5451" t="s">
        <v>3613</v>
      </c>
      <c r="F5451" s="82" t="s">
        <v>3614</v>
      </c>
      <c r="G5451" t="s">
        <v>2310</v>
      </c>
      <c r="H5451" s="82" t="s">
        <v>3615</v>
      </c>
      <c r="I5451" t="s">
        <v>59</v>
      </c>
      <c r="J5451" s="82" t="s">
        <v>127</v>
      </c>
      <c r="K5451" t="s">
        <v>75</v>
      </c>
      <c r="L5451" t="s">
        <v>76</v>
      </c>
      <c r="M5451" s="82" t="s">
        <v>648</v>
      </c>
      <c r="N5451" t="s">
        <v>649</v>
      </c>
      <c r="O5451" s="82" t="s">
        <v>1485</v>
      </c>
      <c r="P5451" s="82" t="s">
        <v>3618</v>
      </c>
      <c r="Q5451" s="82" t="s">
        <v>3619</v>
      </c>
      <c r="R5451" t="s">
        <v>131</v>
      </c>
      <c r="S5451" s="83">
        <v>631.59</v>
      </c>
      <c r="T5451" s="83">
        <v>0</v>
      </c>
      <c r="U5451" s="83">
        <v>631.59</v>
      </c>
      <c r="V5451" s="83">
        <v>0</v>
      </c>
      <c r="W5451" s="83">
        <v>0</v>
      </c>
      <c r="X5451" s="83">
        <v>0</v>
      </c>
      <c r="Y5451">
        <v>0</v>
      </c>
      <c r="Z5451" s="83">
        <v>63.159000000000006</v>
      </c>
      <c r="AA5451" s="83">
        <v>63.159000000000006</v>
      </c>
    </row>
    <row r="5452" spans="1:27" x14ac:dyDescent="0.25">
      <c r="A5452" s="82" t="s">
        <v>1529</v>
      </c>
      <c r="B5452" s="82" t="s">
        <v>1529</v>
      </c>
      <c r="C5452" t="s">
        <v>3611</v>
      </c>
      <c r="D5452" s="82" t="s">
        <v>3612</v>
      </c>
      <c r="E5452" t="s">
        <v>3613</v>
      </c>
      <c r="F5452" s="82" t="s">
        <v>3614</v>
      </c>
      <c r="G5452" t="s">
        <v>2310</v>
      </c>
      <c r="H5452" s="82" t="s">
        <v>3615</v>
      </c>
      <c r="I5452" t="s">
        <v>59</v>
      </c>
      <c r="J5452" s="82" t="s">
        <v>193</v>
      </c>
      <c r="K5452" t="s">
        <v>60</v>
      </c>
      <c r="L5452" t="s">
        <v>61</v>
      </c>
      <c r="M5452" s="82" t="s">
        <v>194</v>
      </c>
      <c r="N5452" t="s">
        <v>656</v>
      </c>
      <c r="O5452" s="82" t="s">
        <v>657</v>
      </c>
      <c r="P5452" s="82" t="s">
        <v>1150</v>
      </c>
      <c r="Q5452" s="82" t="s">
        <v>1151</v>
      </c>
      <c r="R5452" t="s">
        <v>131</v>
      </c>
      <c r="S5452" s="83">
        <v>12.39</v>
      </c>
      <c r="T5452" s="83">
        <v>0</v>
      </c>
      <c r="U5452" s="83">
        <v>12.39</v>
      </c>
      <c r="V5452" s="83">
        <v>0</v>
      </c>
      <c r="W5452" s="83">
        <v>0</v>
      </c>
      <c r="X5452" s="83">
        <v>0</v>
      </c>
      <c r="Y5452">
        <v>0</v>
      </c>
      <c r="Z5452" s="83">
        <v>1.2390000000000001</v>
      </c>
      <c r="AA5452" s="83">
        <v>1.2390000000000001</v>
      </c>
    </row>
    <row r="5453" spans="1:27" x14ac:dyDescent="0.25">
      <c r="A5453" s="82" t="s">
        <v>1529</v>
      </c>
      <c r="B5453" s="82" t="s">
        <v>1529</v>
      </c>
      <c r="C5453" t="s">
        <v>3611</v>
      </c>
      <c r="D5453" s="82" t="s">
        <v>3612</v>
      </c>
      <c r="E5453" t="s">
        <v>3613</v>
      </c>
      <c r="F5453" s="82" t="s">
        <v>3614</v>
      </c>
      <c r="G5453" t="s">
        <v>2310</v>
      </c>
      <c r="H5453" s="82" t="s">
        <v>3615</v>
      </c>
      <c r="I5453" t="s">
        <v>59</v>
      </c>
      <c r="J5453" s="82" t="s">
        <v>193</v>
      </c>
      <c r="K5453" t="s">
        <v>60</v>
      </c>
      <c r="L5453" t="s">
        <v>61</v>
      </c>
      <c r="M5453" s="82" t="s">
        <v>194</v>
      </c>
      <c r="N5453" t="s">
        <v>656</v>
      </c>
      <c r="O5453" s="82" t="s">
        <v>657</v>
      </c>
      <c r="P5453" s="82" t="s">
        <v>1019</v>
      </c>
      <c r="Q5453" s="82" t="s">
        <v>1020</v>
      </c>
      <c r="R5453" t="s">
        <v>131</v>
      </c>
      <c r="S5453" s="83">
        <v>480.92999999999995</v>
      </c>
      <c r="T5453" s="83">
        <v>627.18999999999983</v>
      </c>
      <c r="U5453" s="83">
        <v>-146.25999999999988</v>
      </c>
      <c r="V5453" s="83">
        <v>0</v>
      </c>
      <c r="W5453" s="83">
        <v>0</v>
      </c>
      <c r="X5453" s="83">
        <v>4.831112213955401</v>
      </c>
      <c r="Y5453">
        <v>0</v>
      </c>
      <c r="Z5453" s="83">
        <v>-14.625999999999991</v>
      </c>
      <c r="AA5453" s="83">
        <v>-9.7948877860445904</v>
      </c>
    </row>
    <row r="5454" spans="1:27" x14ac:dyDescent="0.25">
      <c r="A5454" s="82" t="s">
        <v>1529</v>
      </c>
      <c r="B5454" s="82" t="s">
        <v>1529</v>
      </c>
      <c r="C5454" t="s">
        <v>3611</v>
      </c>
      <c r="D5454" s="82" t="s">
        <v>3612</v>
      </c>
      <c r="E5454" t="s">
        <v>3613</v>
      </c>
      <c r="F5454" s="82" t="s">
        <v>3614</v>
      </c>
      <c r="G5454" t="s">
        <v>2310</v>
      </c>
      <c r="H5454" s="82" t="s">
        <v>3615</v>
      </c>
      <c r="I5454" t="s">
        <v>59</v>
      </c>
      <c r="J5454" s="82" t="s">
        <v>193</v>
      </c>
      <c r="K5454" t="s">
        <v>60</v>
      </c>
      <c r="L5454" t="s">
        <v>61</v>
      </c>
      <c r="M5454" s="82" t="s">
        <v>194</v>
      </c>
      <c r="N5454" t="s">
        <v>656</v>
      </c>
      <c r="O5454" s="82" t="s">
        <v>657</v>
      </c>
      <c r="P5454" s="82" t="s">
        <v>658</v>
      </c>
      <c r="Q5454" s="82" t="s">
        <v>659</v>
      </c>
      <c r="R5454" t="s">
        <v>131</v>
      </c>
      <c r="S5454" s="83">
        <v>697.06000000000006</v>
      </c>
      <c r="T5454" s="83">
        <v>0</v>
      </c>
      <c r="U5454" s="83">
        <v>697.06000000000006</v>
      </c>
      <c r="V5454" s="83">
        <v>0</v>
      </c>
      <c r="W5454" s="83">
        <v>0</v>
      </c>
      <c r="X5454" s="83">
        <v>0</v>
      </c>
      <c r="Y5454">
        <v>0</v>
      </c>
      <c r="Z5454" s="83">
        <v>69.706000000000003</v>
      </c>
      <c r="AA5454" s="83">
        <v>69.706000000000003</v>
      </c>
    </row>
    <row r="5455" spans="1:27" x14ac:dyDescent="0.25">
      <c r="A5455" s="82" t="s">
        <v>1529</v>
      </c>
      <c r="B5455" s="82" t="s">
        <v>1529</v>
      </c>
      <c r="C5455" t="s">
        <v>3611</v>
      </c>
      <c r="D5455" s="82" t="s">
        <v>3612</v>
      </c>
      <c r="E5455" t="s">
        <v>3613</v>
      </c>
      <c r="F5455" s="82" t="s">
        <v>3614</v>
      </c>
      <c r="G5455" t="s">
        <v>2310</v>
      </c>
      <c r="H5455" s="82" t="s">
        <v>3615</v>
      </c>
      <c r="I5455" t="s">
        <v>59</v>
      </c>
      <c r="J5455" s="82" t="s">
        <v>193</v>
      </c>
      <c r="K5455" t="s">
        <v>60</v>
      </c>
      <c r="L5455" t="s">
        <v>61</v>
      </c>
      <c r="M5455" s="82" t="s">
        <v>194</v>
      </c>
      <c r="N5455" t="s">
        <v>750</v>
      </c>
      <c r="O5455" s="82" t="s">
        <v>751</v>
      </c>
      <c r="P5455" s="82" t="s">
        <v>883</v>
      </c>
      <c r="Q5455" s="82" t="s">
        <v>884</v>
      </c>
      <c r="R5455" t="s">
        <v>131</v>
      </c>
      <c r="S5455" s="83">
        <v>30.82</v>
      </c>
      <c r="T5455" s="83">
        <v>0</v>
      </c>
      <c r="U5455" s="83">
        <v>30.82</v>
      </c>
      <c r="V5455" s="83">
        <v>0</v>
      </c>
      <c r="W5455" s="83">
        <v>0</v>
      </c>
      <c r="X5455" s="83">
        <v>0</v>
      </c>
      <c r="Y5455">
        <v>0</v>
      </c>
      <c r="Z5455" s="83">
        <v>3.0820000000000003</v>
      </c>
      <c r="AA5455" s="83">
        <v>3.0820000000000003</v>
      </c>
    </row>
    <row r="5456" spans="1:27" x14ac:dyDescent="0.25">
      <c r="A5456" s="82" t="s">
        <v>1529</v>
      </c>
      <c r="B5456" s="82" t="s">
        <v>1529</v>
      </c>
      <c r="C5456" t="s">
        <v>3611</v>
      </c>
      <c r="D5456" s="82" t="s">
        <v>3612</v>
      </c>
      <c r="E5456" t="s">
        <v>3613</v>
      </c>
      <c r="F5456" s="82" t="s">
        <v>3614</v>
      </c>
      <c r="G5456" t="s">
        <v>2310</v>
      </c>
      <c r="H5456" s="82" t="s">
        <v>3615</v>
      </c>
      <c r="I5456" t="s">
        <v>59</v>
      </c>
      <c r="J5456" s="82" t="s">
        <v>193</v>
      </c>
      <c r="K5456" t="s">
        <v>60</v>
      </c>
      <c r="L5456" t="s">
        <v>61</v>
      </c>
      <c r="M5456" s="82" t="s">
        <v>194</v>
      </c>
      <c r="N5456" t="s">
        <v>750</v>
      </c>
      <c r="O5456" s="82" t="s">
        <v>751</v>
      </c>
      <c r="P5456" s="82" t="s">
        <v>892</v>
      </c>
      <c r="Q5456" s="82" t="s">
        <v>893</v>
      </c>
      <c r="R5456" t="s">
        <v>131</v>
      </c>
      <c r="S5456" s="83">
        <v>0</v>
      </c>
      <c r="T5456" s="83">
        <v>30.24</v>
      </c>
      <c r="U5456" s="83">
        <v>-30.24</v>
      </c>
      <c r="V5456" s="83">
        <v>0</v>
      </c>
      <c r="W5456" s="83">
        <v>0</v>
      </c>
      <c r="X5456" s="83">
        <v>0.23293233844610303</v>
      </c>
      <c r="Y5456">
        <v>0</v>
      </c>
      <c r="Z5456" s="83">
        <v>-3.024</v>
      </c>
      <c r="AA5456" s="83">
        <v>-2.791067661553897</v>
      </c>
    </row>
    <row r="5457" spans="1:27" x14ac:dyDescent="0.25">
      <c r="A5457" s="82" t="s">
        <v>1529</v>
      </c>
      <c r="B5457" s="82" t="s">
        <v>1529</v>
      </c>
      <c r="C5457" t="s">
        <v>3611</v>
      </c>
      <c r="D5457" s="82" t="s">
        <v>3612</v>
      </c>
      <c r="E5457" t="s">
        <v>3613</v>
      </c>
      <c r="F5457" s="82" t="s">
        <v>3614</v>
      </c>
      <c r="G5457" t="s">
        <v>2310</v>
      </c>
      <c r="H5457" s="82" t="s">
        <v>3615</v>
      </c>
      <c r="I5457" t="s">
        <v>59</v>
      </c>
      <c r="J5457" s="82" t="s">
        <v>193</v>
      </c>
      <c r="K5457" t="s">
        <v>60</v>
      </c>
      <c r="L5457" t="s">
        <v>61</v>
      </c>
      <c r="M5457" s="82" t="s">
        <v>194</v>
      </c>
      <c r="N5457" t="s">
        <v>750</v>
      </c>
      <c r="O5457" s="82" t="s">
        <v>751</v>
      </c>
      <c r="P5457" s="82" t="s">
        <v>752</v>
      </c>
      <c r="Q5457" s="82" t="s">
        <v>753</v>
      </c>
      <c r="R5457" t="s">
        <v>131</v>
      </c>
      <c r="S5457" s="83">
        <v>180.25</v>
      </c>
      <c r="T5457" s="83">
        <v>222.3</v>
      </c>
      <c r="U5457" s="83">
        <v>-42.050000000000011</v>
      </c>
      <c r="V5457" s="83">
        <v>0</v>
      </c>
      <c r="W5457" s="83">
        <v>0</v>
      </c>
      <c r="X5457" s="83">
        <v>1.7123299879817695</v>
      </c>
      <c r="Y5457">
        <v>0</v>
      </c>
      <c r="Z5457" s="83">
        <v>-4.2050000000000018</v>
      </c>
      <c r="AA5457" s="83">
        <v>-2.4926700120182339</v>
      </c>
    </row>
    <row r="5458" spans="1:27" x14ac:dyDescent="0.25">
      <c r="A5458" s="82" t="s">
        <v>1529</v>
      </c>
      <c r="B5458" s="82" t="s">
        <v>1529</v>
      </c>
      <c r="C5458" t="s">
        <v>3611</v>
      </c>
      <c r="D5458" s="82" t="s">
        <v>3612</v>
      </c>
      <c r="E5458" t="s">
        <v>3613</v>
      </c>
      <c r="F5458" s="82" t="s">
        <v>3614</v>
      </c>
      <c r="G5458" t="s">
        <v>2310</v>
      </c>
      <c r="H5458" s="82" t="s">
        <v>3615</v>
      </c>
      <c r="I5458" t="s">
        <v>59</v>
      </c>
      <c r="J5458" s="82" t="s">
        <v>193</v>
      </c>
      <c r="K5458" t="s">
        <v>60</v>
      </c>
      <c r="L5458" t="s">
        <v>61</v>
      </c>
      <c r="M5458" s="82" t="s">
        <v>194</v>
      </c>
      <c r="N5458" t="s">
        <v>750</v>
      </c>
      <c r="O5458" s="82" t="s">
        <v>751</v>
      </c>
      <c r="P5458" s="82" t="s">
        <v>1152</v>
      </c>
      <c r="Q5458" s="82" t="s">
        <v>1153</v>
      </c>
      <c r="R5458" t="s">
        <v>131</v>
      </c>
      <c r="S5458" s="83">
        <v>1210.18</v>
      </c>
      <c r="T5458" s="83">
        <v>619.09</v>
      </c>
      <c r="U5458" s="83">
        <v>591.09</v>
      </c>
      <c r="V5458" s="83">
        <v>0</v>
      </c>
      <c r="W5458" s="83">
        <v>0</v>
      </c>
      <c r="X5458" s="83">
        <v>4.7687196233001972</v>
      </c>
      <c r="Y5458">
        <v>0</v>
      </c>
      <c r="Z5458" s="83">
        <v>59.109000000000016</v>
      </c>
      <c r="AA5458" s="83">
        <v>63.877719623300209</v>
      </c>
    </row>
    <row r="5459" spans="1:27" x14ac:dyDescent="0.25">
      <c r="A5459" s="82" t="s">
        <v>1529</v>
      </c>
      <c r="B5459" s="82" t="s">
        <v>1529</v>
      </c>
      <c r="C5459" t="s">
        <v>3611</v>
      </c>
      <c r="D5459" s="82" t="s">
        <v>3612</v>
      </c>
      <c r="E5459" t="s">
        <v>3613</v>
      </c>
      <c r="F5459" s="82" t="s">
        <v>3614</v>
      </c>
      <c r="G5459" t="s">
        <v>2310</v>
      </c>
      <c r="H5459" s="82" t="s">
        <v>3615</v>
      </c>
      <c r="I5459" t="s">
        <v>59</v>
      </c>
      <c r="J5459" s="82" t="s">
        <v>193</v>
      </c>
      <c r="K5459" t="s">
        <v>60</v>
      </c>
      <c r="L5459" t="s">
        <v>61</v>
      </c>
      <c r="M5459" s="82" t="s">
        <v>194</v>
      </c>
      <c r="N5459" t="s">
        <v>750</v>
      </c>
      <c r="O5459" s="82" t="s">
        <v>751</v>
      </c>
      <c r="P5459" s="82" t="s">
        <v>885</v>
      </c>
      <c r="Q5459" s="82" t="s">
        <v>886</v>
      </c>
      <c r="R5459" t="s">
        <v>131</v>
      </c>
      <c r="S5459" s="83">
        <v>29.16</v>
      </c>
      <c r="T5459" s="83">
        <v>87.149999999999991</v>
      </c>
      <c r="U5459" s="83">
        <v>-57.989999999999995</v>
      </c>
      <c r="V5459" s="83">
        <v>0</v>
      </c>
      <c r="W5459" s="83">
        <v>0</v>
      </c>
      <c r="X5459" s="83">
        <v>0.67129805871619974</v>
      </c>
      <c r="Y5459">
        <v>0</v>
      </c>
      <c r="Z5459" s="83">
        <v>-5.7989999999999995</v>
      </c>
      <c r="AA5459" s="83">
        <v>-5.1277019412837994</v>
      </c>
    </row>
    <row r="5460" spans="1:27" x14ac:dyDescent="0.25">
      <c r="A5460" s="82" t="s">
        <v>1529</v>
      </c>
      <c r="B5460" s="82" t="s">
        <v>1529</v>
      </c>
      <c r="C5460" t="s">
        <v>3611</v>
      </c>
      <c r="D5460" s="82" t="s">
        <v>3612</v>
      </c>
      <c r="E5460" t="s">
        <v>3613</v>
      </c>
      <c r="F5460" s="82" t="s">
        <v>3614</v>
      </c>
      <c r="G5460" t="s">
        <v>2310</v>
      </c>
      <c r="H5460" s="82" t="s">
        <v>3615</v>
      </c>
      <c r="I5460" t="s">
        <v>59</v>
      </c>
      <c r="J5460" s="82" t="s">
        <v>193</v>
      </c>
      <c r="K5460" t="s">
        <v>60</v>
      </c>
      <c r="L5460" t="s">
        <v>61</v>
      </c>
      <c r="M5460" s="82" t="s">
        <v>194</v>
      </c>
      <c r="N5460" t="s">
        <v>750</v>
      </c>
      <c r="O5460" s="82" t="s">
        <v>751</v>
      </c>
      <c r="P5460" s="82" t="s">
        <v>1154</v>
      </c>
      <c r="Q5460" s="82" t="s">
        <v>1155</v>
      </c>
      <c r="R5460" t="s">
        <v>131</v>
      </c>
      <c r="S5460" s="83">
        <v>567.70000000000005</v>
      </c>
      <c r="T5460" s="83">
        <v>131.02000000000001</v>
      </c>
      <c r="U5460" s="83">
        <v>436.68000000000006</v>
      </c>
      <c r="V5460" s="83">
        <v>0</v>
      </c>
      <c r="W5460" s="83">
        <v>0</v>
      </c>
      <c r="X5460" s="83">
        <v>1.0092194108203845</v>
      </c>
      <c r="Y5460">
        <v>0</v>
      </c>
      <c r="Z5460" s="83">
        <v>43.668000000000006</v>
      </c>
      <c r="AA5460" s="83">
        <v>44.677219410820392</v>
      </c>
    </row>
    <row r="5461" spans="1:27" x14ac:dyDescent="0.25">
      <c r="A5461" s="82" t="s">
        <v>1529</v>
      </c>
      <c r="B5461" s="82" t="s">
        <v>1529</v>
      </c>
      <c r="C5461" t="s">
        <v>3611</v>
      </c>
      <c r="D5461" s="82" t="s">
        <v>3612</v>
      </c>
      <c r="E5461" t="s">
        <v>3613</v>
      </c>
      <c r="F5461" s="82" t="s">
        <v>3614</v>
      </c>
      <c r="G5461" t="s">
        <v>2310</v>
      </c>
      <c r="H5461" s="82" t="s">
        <v>3615</v>
      </c>
      <c r="I5461" t="s">
        <v>59</v>
      </c>
      <c r="J5461" s="82" t="s">
        <v>193</v>
      </c>
      <c r="K5461" t="s">
        <v>60</v>
      </c>
      <c r="L5461" t="s">
        <v>61</v>
      </c>
      <c r="M5461" s="82" t="s">
        <v>194</v>
      </c>
      <c r="N5461" t="s">
        <v>195</v>
      </c>
      <c r="O5461" s="82" t="s">
        <v>196</v>
      </c>
      <c r="P5461" s="82" t="s">
        <v>1156</v>
      </c>
      <c r="Q5461" s="82" t="s">
        <v>1157</v>
      </c>
      <c r="R5461" t="s">
        <v>131</v>
      </c>
      <c r="S5461" s="83">
        <v>159.60000000000002</v>
      </c>
      <c r="T5461" s="83">
        <v>0</v>
      </c>
      <c r="U5461" s="83">
        <v>159.60000000000002</v>
      </c>
      <c r="V5461" s="83">
        <v>0</v>
      </c>
      <c r="W5461" s="83">
        <v>0</v>
      </c>
      <c r="X5461" s="83">
        <v>0</v>
      </c>
      <c r="Y5461">
        <v>0</v>
      </c>
      <c r="Z5461" s="83">
        <v>15.960000000000003</v>
      </c>
      <c r="AA5461" s="83">
        <v>15.960000000000003</v>
      </c>
    </row>
    <row r="5462" spans="1:27" x14ac:dyDescent="0.25">
      <c r="A5462" s="82" t="s">
        <v>1529</v>
      </c>
      <c r="B5462" s="82" t="s">
        <v>1529</v>
      </c>
      <c r="C5462" t="s">
        <v>3611</v>
      </c>
      <c r="D5462" s="82" t="s">
        <v>3612</v>
      </c>
      <c r="E5462" t="s">
        <v>3613</v>
      </c>
      <c r="F5462" s="82" t="s">
        <v>3614</v>
      </c>
      <c r="G5462" t="s">
        <v>2310</v>
      </c>
      <c r="H5462" s="82" t="s">
        <v>3615</v>
      </c>
      <c r="I5462" t="s">
        <v>59</v>
      </c>
      <c r="J5462" s="82" t="s">
        <v>193</v>
      </c>
      <c r="K5462" t="s">
        <v>60</v>
      </c>
      <c r="L5462" t="s">
        <v>61</v>
      </c>
      <c r="M5462" s="82" t="s">
        <v>194</v>
      </c>
      <c r="N5462" t="s">
        <v>195</v>
      </c>
      <c r="O5462" s="82" t="s">
        <v>196</v>
      </c>
      <c r="P5462" s="82" t="s">
        <v>2930</v>
      </c>
      <c r="Q5462" s="82" t="s">
        <v>2931</v>
      </c>
      <c r="R5462" t="s">
        <v>131</v>
      </c>
      <c r="S5462" s="83">
        <v>12.04</v>
      </c>
      <c r="T5462" s="83">
        <v>48.4</v>
      </c>
      <c r="U5462" s="83">
        <v>-36.36</v>
      </c>
      <c r="V5462" s="83">
        <v>0</v>
      </c>
      <c r="W5462" s="83">
        <v>0</v>
      </c>
      <c r="X5462" s="83">
        <v>0.37281498613728137</v>
      </c>
      <c r="Y5462">
        <v>0</v>
      </c>
      <c r="Z5462" s="83">
        <v>-3.6360000000000001</v>
      </c>
      <c r="AA5462" s="83">
        <v>-3.263185013862719</v>
      </c>
    </row>
    <row r="5463" spans="1:27" x14ac:dyDescent="0.25">
      <c r="A5463" s="82" t="s">
        <v>1529</v>
      </c>
      <c r="B5463" s="82" t="s">
        <v>1529</v>
      </c>
      <c r="C5463" t="s">
        <v>3611</v>
      </c>
      <c r="D5463" s="82" t="s">
        <v>3612</v>
      </c>
      <c r="E5463" t="s">
        <v>3613</v>
      </c>
      <c r="F5463" s="82" t="s">
        <v>3614</v>
      </c>
      <c r="G5463" t="s">
        <v>2310</v>
      </c>
      <c r="H5463" s="82" t="s">
        <v>3615</v>
      </c>
      <c r="I5463" t="s">
        <v>59</v>
      </c>
      <c r="J5463" s="82" t="s">
        <v>193</v>
      </c>
      <c r="K5463" t="s">
        <v>60</v>
      </c>
      <c r="L5463" t="s">
        <v>61</v>
      </c>
      <c r="M5463" s="82" t="s">
        <v>194</v>
      </c>
      <c r="N5463" t="s">
        <v>199</v>
      </c>
      <c r="O5463" s="82" t="s">
        <v>200</v>
      </c>
      <c r="P5463" s="82" t="s">
        <v>201</v>
      </c>
      <c r="Q5463" s="82" t="s">
        <v>202</v>
      </c>
      <c r="R5463" t="s">
        <v>131</v>
      </c>
      <c r="S5463" s="83">
        <v>171.72</v>
      </c>
      <c r="T5463" s="83">
        <v>111.3</v>
      </c>
      <c r="U5463" s="83">
        <v>60.42</v>
      </c>
      <c r="V5463" s="83">
        <v>0</v>
      </c>
      <c r="W5463" s="83">
        <v>0</v>
      </c>
      <c r="X5463" s="83">
        <v>0.85732041233635148</v>
      </c>
      <c r="Y5463">
        <v>0</v>
      </c>
      <c r="Z5463" s="83">
        <v>6.0419999999999998</v>
      </c>
      <c r="AA5463" s="83">
        <v>6.8993204123363512</v>
      </c>
    </row>
    <row r="5464" spans="1:27" x14ac:dyDescent="0.25">
      <c r="A5464" s="82" t="s">
        <v>1529</v>
      </c>
      <c r="B5464" s="82" t="s">
        <v>1529</v>
      </c>
      <c r="C5464" t="s">
        <v>3611</v>
      </c>
      <c r="D5464" s="82" t="s">
        <v>3612</v>
      </c>
      <c r="E5464" t="s">
        <v>3613</v>
      </c>
      <c r="F5464" s="82" t="s">
        <v>3614</v>
      </c>
      <c r="G5464" t="s">
        <v>2310</v>
      </c>
      <c r="H5464" s="82" t="s">
        <v>3615</v>
      </c>
      <c r="I5464" t="s">
        <v>59</v>
      </c>
      <c r="J5464" s="82" t="s">
        <v>193</v>
      </c>
      <c r="K5464" t="s">
        <v>60</v>
      </c>
      <c r="L5464" t="s">
        <v>61</v>
      </c>
      <c r="M5464" s="82" t="s">
        <v>194</v>
      </c>
      <c r="N5464" t="s">
        <v>199</v>
      </c>
      <c r="O5464" s="82" t="s">
        <v>200</v>
      </c>
      <c r="P5464" s="82" t="s">
        <v>389</v>
      </c>
      <c r="Q5464" s="82" t="s">
        <v>390</v>
      </c>
      <c r="R5464" t="s">
        <v>131</v>
      </c>
      <c r="S5464" s="83">
        <v>129</v>
      </c>
      <c r="T5464" s="83">
        <v>26.06</v>
      </c>
      <c r="U5464" s="83">
        <v>102.94</v>
      </c>
      <c r="V5464" s="83">
        <v>0</v>
      </c>
      <c r="W5464" s="83">
        <v>0</v>
      </c>
      <c r="X5464" s="83">
        <v>0.20073468055242874</v>
      </c>
      <c r="Y5464">
        <v>0</v>
      </c>
      <c r="Z5464" s="83">
        <v>10.294</v>
      </c>
      <c r="AA5464" s="83">
        <v>10.49473468055243</v>
      </c>
    </row>
    <row r="5465" spans="1:27" x14ac:dyDescent="0.25">
      <c r="A5465" s="82" t="s">
        <v>1529</v>
      </c>
      <c r="B5465" s="82" t="s">
        <v>1529</v>
      </c>
      <c r="C5465" t="s">
        <v>3611</v>
      </c>
      <c r="D5465" s="82" t="s">
        <v>3612</v>
      </c>
      <c r="E5465" t="s">
        <v>3613</v>
      </c>
      <c r="F5465" s="82" t="s">
        <v>3614</v>
      </c>
      <c r="G5465" t="s">
        <v>2310</v>
      </c>
      <c r="H5465" s="82" t="s">
        <v>3615</v>
      </c>
      <c r="I5465" t="s">
        <v>59</v>
      </c>
      <c r="J5465" s="82" t="s">
        <v>193</v>
      </c>
      <c r="K5465" t="s">
        <v>60</v>
      </c>
      <c r="L5465" t="s">
        <v>61</v>
      </c>
      <c r="M5465" s="82" t="s">
        <v>194</v>
      </c>
      <c r="N5465" t="s">
        <v>199</v>
      </c>
      <c r="O5465" s="82" t="s">
        <v>200</v>
      </c>
      <c r="P5465" s="82" t="s">
        <v>387</v>
      </c>
      <c r="Q5465" s="82" t="s">
        <v>388</v>
      </c>
      <c r="R5465" t="s">
        <v>131</v>
      </c>
      <c r="S5465" s="83">
        <v>15.96</v>
      </c>
      <c r="T5465" s="83">
        <v>0</v>
      </c>
      <c r="U5465" s="83">
        <v>15.96</v>
      </c>
      <c r="V5465" s="83">
        <v>0</v>
      </c>
      <c r="W5465" s="83">
        <v>0</v>
      </c>
      <c r="X5465" s="83">
        <v>0</v>
      </c>
      <c r="Y5465">
        <v>0</v>
      </c>
      <c r="Z5465" s="83">
        <v>1.5960000000000001</v>
      </c>
      <c r="AA5465" s="83">
        <v>1.5960000000000001</v>
      </c>
    </row>
    <row r="5466" spans="1:27" x14ac:dyDescent="0.25">
      <c r="A5466" s="82" t="s">
        <v>1529</v>
      </c>
      <c r="B5466" s="82" t="s">
        <v>1529</v>
      </c>
      <c r="C5466" t="s">
        <v>3611</v>
      </c>
      <c r="D5466" s="82" t="s">
        <v>3612</v>
      </c>
      <c r="E5466" t="s">
        <v>3613</v>
      </c>
      <c r="F5466" s="82" t="s">
        <v>3614</v>
      </c>
      <c r="G5466" t="s">
        <v>2310</v>
      </c>
      <c r="H5466" s="82" t="s">
        <v>3615</v>
      </c>
      <c r="I5466" t="s">
        <v>59</v>
      </c>
      <c r="J5466" s="82" t="s">
        <v>193</v>
      </c>
      <c r="K5466" t="s">
        <v>60</v>
      </c>
      <c r="L5466" t="s">
        <v>61</v>
      </c>
      <c r="M5466" s="82" t="s">
        <v>194</v>
      </c>
      <c r="N5466" t="s">
        <v>199</v>
      </c>
      <c r="O5466" s="82" t="s">
        <v>496</v>
      </c>
      <c r="P5466" s="82" t="s">
        <v>890</v>
      </c>
      <c r="Q5466" s="82" t="s">
        <v>891</v>
      </c>
      <c r="R5466" t="s">
        <v>131</v>
      </c>
      <c r="S5466" s="83">
        <v>0</v>
      </c>
      <c r="T5466" s="83">
        <v>33.18</v>
      </c>
      <c r="U5466" s="83">
        <v>-33.18</v>
      </c>
      <c r="V5466" s="83">
        <v>0</v>
      </c>
      <c r="W5466" s="83">
        <v>0</v>
      </c>
      <c r="X5466" s="83">
        <v>0.25557853801725194</v>
      </c>
      <c r="Y5466">
        <v>0</v>
      </c>
      <c r="Z5466" s="83">
        <v>-3.3180000000000001</v>
      </c>
      <c r="AA5466" s="83">
        <v>-3.0624214619827481</v>
      </c>
    </row>
    <row r="5467" spans="1:27" x14ac:dyDescent="0.25">
      <c r="A5467" s="82" t="s">
        <v>1529</v>
      </c>
      <c r="B5467" s="82" t="s">
        <v>1529</v>
      </c>
      <c r="C5467" t="s">
        <v>3611</v>
      </c>
      <c r="D5467" s="82" t="s">
        <v>3612</v>
      </c>
      <c r="E5467" t="s">
        <v>3613</v>
      </c>
      <c r="F5467" s="82" t="s">
        <v>3614</v>
      </c>
      <c r="G5467" t="s">
        <v>2310</v>
      </c>
      <c r="H5467" s="82" t="s">
        <v>3615</v>
      </c>
      <c r="I5467" t="s">
        <v>59</v>
      </c>
      <c r="J5467" s="82" t="s">
        <v>193</v>
      </c>
      <c r="K5467" t="s">
        <v>60</v>
      </c>
      <c r="L5467" t="s">
        <v>61</v>
      </c>
      <c r="M5467" s="82" t="s">
        <v>194</v>
      </c>
      <c r="N5467" t="s">
        <v>897</v>
      </c>
      <c r="O5467" s="82" t="s">
        <v>898</v>
      </c>
      <c r="P5467" s="82" t="s">
        <v>1914</v>
      </c>
      <c r="Q5467" s="82" t="s">
        <v>1915</v>
      </c>
      <c r="R5467" t="s">
        <v>131</v>
      </c>
      <c r="S5467" s="83">
        <v>65.37</v>
      </c>
      <c r="T5467" s="83">
        <v>44.02</v>
      </c>
      <c r="U5467" s="83">
        <v>21.35</v>
      </c>
      <c r="V5467" s="83">
        <v>0</v>
      </c>
      <c r="W5467" s="83">
        <v>0</v>
      </c>
      <c r="X5467" s="83">
        <v>0.33907677044965134</v>
      </c>
      <c r="Y5467">
        <v>0</v>
      </c>
      <c r="Z5467" s="83">
        <v>2.1350000000000007</v>
      </c>
      <c r="AA5467" s="83">
        <v>2.4740767704496518</v>
      </c>
    </row>
    <row r="5468" spans="1:27" x14ac:dyDescent="0.25">
      <c r="A5468" s="82" t="s">
        <v>1529</v>
      </c>
      <c r="B5468" s="82" t="s">
        <v>1529</v>
      </c>
      <c r="C5468" t="s">
        <v>3611</v>
      </c>
      <c r="D5468" s="82" t="s">
        <v>3612</v>
      </c>
      <c r="E5468" t="s">
        <v>3613</v>
      </c>
      <c r="F5468" s="82" t="s">
        <v>3614</v>
      </c>
      <c r="G5468" t="s">
        <v>2310</v>
      </c>
      <c r="H5468" s="82" t="s">
        <v>3615</v>
      </c>
      <c r="I5468" t="s">
        <v>59</v>
      </c>
      <c r="J5468" s="82" t="s">
        <v>193</v>
      </c>
      <c r="K5468" t="s">
        <v>60</v>
      </c>
      <c r="L5468" t="s">
        <v>61</v>
      </c>
      <c r="M5468" s="82" t="s">
        <v>194</v>
      </c>
      <c r="N5468" t="s">
        <v>347</v>
      </c>
      <c r="O5468" s="82" t="s">
        <v>887</v>
      </c>
      <c r="P5468" s="82" t="s">
        <v>888</v>
      </c>
      <c r="Q5468" s="82" t="s">
        <v>889</v>
      </c>
      <c r="R5468" t="s">
        <v>131</v>
      </c>
      <c r="S5468" s="83">
        <v>10.41</v>
      </c>
      <c r="T5468" s="83">
        <v>0</v>
      </c>
      <c r="U5468" s="83">
        <v>10.41</v>
      </c>
      <c r="V5468" s="83">
        <v>0</v>
      </c>
      <c r="W5468" s="83">
        <v>0</v>
      </c>
      <c r="X5468" s="83">
        <v>0</v>
      </c>
      <c r="Y5468">
        <v>0</v>
      </c>
      <c r="Z5468" s="83">
        <v>1.0410000000000001</v>
      </c>
      <c r="AA5468" s="83">
        <v>1.0410000000000001</v>
      </c>
    </row>
    <row r="5469" spans="1:27" x14ac:dyDescent="0.25">
      <c r="A5469" s="82" t="s">
        <v>1529</v>
      </c>
      <c r="B5469" s="82" t="s">
        <v>1529</v>
      </c>
      <c r="C5469" t="s">
        <v>3611</v>
      </c>
      <c r="D5469" s="82" t="s">
        <v>3612</v>
      </c>
      <c r="E5469" t="s">
        <v>3613</v>
      </c>
      <c r="F5469" s="82" t="s">
        <v>3614</v>
      </c>
      <c r="G5469" t="s">
        <v>2310</v>
      </c>
      <c r="H5469" s="82" t="s">
        <v>3615</v>
      </c>
      <c r="I5469" t="s">
        <v>59</v>
      </c>
      <c r="J5469" s="82" t="s">
        <v>193</v>
      </c>
      <c r="K5469" t="s">
        <v>60</v>
      </c>
      <c r="L5469" t="s">
        <v>61</v>
      </c>
      <c r="M5469" s="82" t="s">
        <v>194</v>
      </c>
      <c r="N5469" t="s">
        <v>347</v>
      </c>
      <c r="O5469" s="82" t="s">
        <v>348</v>
      </c>
      <c r="P5469" s="82" t="s">
        <v>1158</v>
      </c>
      <c r="Q5469" s="82" t="s">
        <v>1159</v>
      </c>
      <c r="R5469" t="s">
        <v>131</v>
      </c>
      <c r="S5469" s="83">
        <v>203.32</v>
      </c>
      <c r="T5469" s="83">
        <v>210.87999999999997</v>
      </c>
      <c r="U5469" s="83">
        <v>-7.5599999999999739</v>
      </c>
      <c r="V5469" s="83">
        <v>0</v>
      </c>
      <c r="W5469" s="83">
        <v>0</v>
      </c>
      <c r="X5469" s="83">
        <v>1.624364137946898</v>
      </c>
      <c r="Y5469">
        <v>0</v>
      </c>
      <c r="Z5469" s="83">
        <v>-0.75599999999999667</v>
      </c>
      <c r="AA5469" s="83">
        <v>0.86836413794690159</v>
      </c>
    </row>
    <row r="5470" spans="1:27" x14ac:dyDescent="0.25">
      <c r="A5470" s="82" t="s">
        <v>1529</v>
      </c>
      <c r="B5470" s="82" t="s">
        <v>1529</v>
      </c>
      <c r="C5470" t="s">
        <v>3611</v>
      </c>
      <c r="D5470" s="82" t="s">
        <v>3612</v>
      </c>
      <c r="E5470" t="s">
        <v>3613</v>
      </c>
      <c r="F5470" s="82" t="s">
        <v>3614</v>
      </c>
      <c r="G5470" t="s">
        <v>2310</v>
      </c>
      <c r="H5470" s="82" t="s">
        <v>3615</v>
      </c>
      <c r="I5470" t="s">
        <v>59</v>
      </c>
      <c r="J5470" s="82" t="s">
        <v>193</v>
      </c>
      <c r="K5470" t="s">
        <v>60</v>
      </c>
      <c r="L5470" t="s">
        <v>61</v>
      </c>
      <c r="M5470" s="82" t="s">
        <v>194</v>
      </c>
      <c r="N5470" t="s">
        <v>347</v>
      </c>
      <c r="O5470" s="82" t="s">
        <v>348</v>
      </c>
      <c r="P5470" s="82" t="s">
        <v>349</v>
      </c>
      <c r="Q5470" s="82" t="s">
        <v>350</v>
      </c>
      <c r="R5470" t="s">
        <v>131</v>
      </c>
      <c r="S5470" s="83">
        <v>129.28</v>
      </c>
      <c r="T5470" s="83">
        <v>73.44</v>
      </c>
      <c r="U5470" s="83">
        <v>55.84</v>
      </c>
      <c r="V5470" s="83">
        <v>0</v>
      </c>
      <c r="W5470" s="83">
        <v>0</v>
      </c>
      <c r="X5470" s="83">
        <v>0.56569282194053594</v>
      </c>
      <c r="Y5470">
        <v>0</v>
      </c>
      <c r="Z5470" s="83">
        <v>5.5840000000000005</v>
      </c>
      <c r="AA5470" s="83">
        <v>6.1496928219405369</v>
      </c>
    </row>
    <row r="5471" spans="1:27" x14ac:dyDescent="0.25">
      <c r="A5471" s="82" t="s">
        <v>1529</v>
      </c>
      <c r="B5471" s="82" t="s">
        <v>1529</v>
      </c>
      <c r="C5471" t="s">
        <v>3611</v>
      </c>
      <c r="D5471" s="82" t="s">
        <v>3612</v>
      </c>
      <c r="E5471" t="s">
        <v>3613</v>
      </c>
      <c r="F5471" s="82" t="s">
        <v>3614</v>
      </c>
      <c r="G5471" t="s">
        <v>2310</v>
      </c>
      <c r="H5471" s="82" t="s">
        <v>3615</v>
      </c>
      <c r="I5471" t="s">
        <v>59</v>
      </c>
      <c r="J5471" s="82" t="s">
        <v>193</v>
      </c>
      <c r="K5471" t="s">
        <v>60</v>
      </c>
      <c r="L5471" t="s">
        <v>61</v>
      </c>
      <c r="M5471" s="82" t="s">
        <v>194</v>
      </c>
      <c r="N5471" t="s">
        <v>311</v>
      </c>
      <c r="O5471" s="82" t="s">
        <v>894</v>
      </c>
      <c r="P5471" s="82" t="s">
        <v>895</v>
      </c>
      <c r="Q5471" s="82" t="s">
        <v>896</v>
      </c>
      <c r="R5471" t="s">
        <v>131</v>
      </c>
      <c r="S5471" s="83">
        <v>1041.5999999999999</v>
      </c>
      <c r="T5471" s="83">
        <v>1374.2299999999998</v>
      </c>
      <c r="U5471" s="83">
        <v>-332.62999999999988</v>
      </c>
      <c r="V5471" s="83">
        <v>0</v>
      </c>
      <c r="W5471" s="83">
        <v>0</v>
      </c>
      <c r="X5471" s="83">
        <v>10.585403685938761</v>
      </c>
      <c r="Y5471">
        <v>0</v>
      </c>
      <c r="Z5471" s="83">
        <v>-33.263000000000005</v>
      </c>
      <c r="AA5471" s="83">
        <v>-22.677596314061233</v>
      </c>
    </row>
    <row r="5472" spans="1:27" x14ac:dyDescent="0.25">
      <c r="A5472" s="82" t="s">
        <v>1529</v>
      </c>
      <c r="B5472" s="82" t="s">
        <v>1529</v>
      </c>
      <c r="C5472" t="s">
        <v>3611</v>
      </c>
      <c r="D5472" s="82" t="s">
        <v>3612</v>
      </c>
      <c r="E5472" t="s">
        <v>3613</v>
      </c>
      <c r="F5472" s="82" t="s">
        <v>3614</v>
      </c>
      <c r="G5472" t="s">
        <v>2310</v>
      </c>
      <c r="H5472" s="82" t="s">
        <v>3615</v>
      </c>
      <c r="I5472" t="s">
        <v>59</v>
      </c>
      <c r="J5472" s="82" t="s">
        <v>193</v>
      </c>
      <c r="K5472" t="s">
        <v>60</v>
      </c>
      <c r="L5472" t="s">
        <v>61</v>
      </c>
      <c r="M5472" s="82" t="s">
        <v>194</v>
      </c>
      <c r="N5472" t="s">
        <v>311</v>
      </c>
      <c r="O5472" s="82" t="s">
        <v>894</v>
      </c>
      <c r="P5472" s="82" t="s">
        <v>1160</v>
      </c>
      <c r="Q5472" s="82" t="s">
        <v>1161</v>
      </c>
      <c r="R5472" t="s">
        <v>131</v>
      </c>
      <c r="S5472" s="83">
        <v>3280.08</v>
      </c>
      <c r="T5472" s="83">
        <v>1510.12</v>
      </c>
      <c r="U5472" s="83">
        <v>1769.96</v>
      </c>
      <c r="V5472" s="83">
        <v>0</v>
      </c>
      <c r="W5472" s="83">
        <v>0</v>
      </c>
      <c r="X5472" s="83">
        <v>11.632135679041967</v>
      </c>
      <c r="Y5472">
        <v>0</v>
      </c>
      <c r="Z5472" s="83">
        <v>176.99600000000007</v>
      </c>
      <c r="AA5472" s="83">
        <v>188.628135679042</v>
      </c>
    </row>
    <row r="5473" spans="1:27" x14ac:dyDescent="0.25">
      <c r="A5473" s="82" t="s">
        <v>1529</v>
      </c>
      <c r="B5473" s="82" t="s">
        <v>1529</v>
      </c>
      <c r="C5473" t="s">
        <v>3611</v>
      </c>
      <c r="D5473" s="82" t="s">
        <v>3612</v>
      </c>
      <c r="E5473" t="s">
        <v>3613</v>
      </c>
      <c r="F5473" s="82" t="s">
        <v>3614</v>
      </c>
      <c r="G5473" t="s">
        <v>2310</v>
      </c>
      <c r="H5473" s="82" t="s">
        <v>3615</v>
      </c>
      <c r="I5473" t="s">
        <v>59</v>
      </c>
      <c r="J5473" s="82" t="s">
        <v>193</v>
      </c>
      <c r="K5473" t="s">
        <v>60</v>
      </c>
      <c r="L5473" t="s">
        <v>61</v>
      </c>
      <c r="M5473" s="82" t="s">
        <v>194</v>
      </c>
      <c r="N5473" t="s">
        <v>311</v>
      </c>
      <c r="O5473" s="82" t="s">
        <v>312</v>
      </c>
      <c r="P5473" s="82" t="s">
        <v>313</v>
      </c>
      <c r="Q5473" s="82" t="s">
        <v>314</v>
      </c>
      <c r="R5473" t="s">
        <v>131</v>
      </c>
      <c r="S5473" s="83">
        <v>580.48</v>
      </c>
      <c r="T5473" s="83">
        <v>73.28</v>
      </c>
      <c r="U5473" s="83">
        <v>507.20000000000005</v>
      </c>
      <c r="V5473" s="83">
        <v>0</v>
      </c>
      <c r="W5473" s="83">
        <v>0</v>
      </c>
      <c r="X5473" s="83">
        <v>0.56446037570537144</v>
      </c>
      <c r="Y5473">
        <v>0</v>
      </c>
      <c r="Z5473" s="83">
        <v>50.72</v>
      </c>
      <c r="AA5473" s="83">
        <v>51.284460375705372</v>
      </c>
    </row>
    <row r="5474" spans="1:27" x14ac:dyDescent="0.25">
      <c r="A5474" s="82" t="s">
        <v>1529</v>
      </c>
      <c r="B5474" s="82" t="s">
        <v>1529</v>
      </c>
      <c r="C5474" t="s">
        <v>3611</v>
      </c>
      <c r="D5474" s="82" t="s">
        <v>3612</v>
      </c>
      <c r="E5474" t="s">
        <v>3613</v>
      </c>
      <c r="F5474" s="82" t="s">
        <v>3614</v>
      </c>
      <c r="G5474" t="s">
        <v>2310</v>
      </c>
      <c r="H5474" s="82" t="s">
        <v>3615</v>
      </c>
      <c r="I5474" t="s">
        <v>59</v>
      </c>
      <c r="J5474" s="82" t="s">
        <v>193</v>
      </c>
      <c r="K5474" t="s">
        <v>60</v>
      </c>
      <c r="L5474" t="s">
        <v>61</v>
      </c>
      <c r="M5474" s="82" t="s">
        <v>194</v>
      </c>
      <c r="N5474" t="s">
        <v>1916</v>
      </c>
      <c r="O5474" s="82" t="s">
        <v>1495</v>
      </c>
      <c r="P5474" s="82" t="s">
        <v>1923</v>
      </c>
      <c r="Q5474" s="82" t="s">
        <v>1924</v>
      </c>
      <c r="R5474" t="s">
        <v>131</v>
      </c>
      <c r="S5474" s="83">
        <v>873.6</v>
      </c>
      <c r="T5474" s="83">
        <v>197.8</v>
      </c>
      <c r="U5474" s="83">
        <v>675.8</v>
      </c>
      <c r="V5474" s="83">
        <v>0</v>
      </c>
      <c r="W5474" s="83">
        <v>0</v>
      </c>
      <c r="X5474" s="83">
        <v>1.5236116582221952</v>
      </c>
      <c r="Y5474">
        <v>0</v>
      </c>
      <c r="Z5474" s="83">
        <v>67.580000000000013</v>
      </c>
      <c r="AA5474" s="83">
        <v>69.103611658222206</v>
      </c>
    </row>
    <row r="5475" spans="1:27" x14ac:dyDescent="0.25">
      <c r="A5475" s="82" t="s">
        <v>1529</v>
      </c>
      <c r="B5475" s="82" t="s">
        <v>1529</v>
      </c>
      <c r="C5475" t="s">
        <v>3611</v>
      </c>
      <c r="D5475" s="82" t="s">
        <v>3612</v>
      </c>
      <c r="E5475" t="s">
        <v>3613</v>
      </c>
      <c r="F5475" s="82" t="s">
        <v>3614</v>
      </c>
      <c r="G5475" t="s">
        <v>2310</v>
      </c>
      <c r="H5475" s="82" t="s">
        <v>3615</v>
      </c>
      <c r="I5475" t="s">
        <v>59</v>
      </c>
      <c r="J5475" s="82" t="s">
        <v>193</v>
      </c>
      <c r="K5475" t="s">
        <v>60</v>
      </c>
      <c r="L5475" t="s">
        <v>61</v>
      </c>
      <c r="M5475" s="82" t="s">
        <v>194</v>
      </c>
      <c r="N5475" t="s">
        <v>1916</v>
      </c>
      <c r="O5475" s="82" t="s">
        <v>1495</v>
      </c>
      <c r="P5475" s="82" t="s">
        <v>1921</v>
      </c>
      <c r="Q5475" s="82" t="s">
        <v>1922</v>
      </c>
      <c r="R5475" t="s">
        <v>131</v>
      </c>
      <c r="S5475" s="83">
        <v>264.10000000000002</v>
      </c>
      <c r="T5475" s="83">
        <v>171.84</v>
      </c>
      <c r="U5475" s="83">
        <v>92.260000000000019</v>
      </c>
      <c r="V5475" s="83">
        <v>0</v>
      </c>
      <c r="W5475" s="83">
        <v>0</v>
      </c>
      <c r="X5475" s="83">
        <v>1.3236472565667443</v>
      </c>
      <c r="Y5475">
        <v>0</v>
      </c>
      <c r="Z5475" s="83">
        <v>9.2260000000000026</v>
      </c>
      <c r="AA5475" s="83">
        <v>10.549647256566747</v>
      </c>
    </row>
    <row r="5476" spans="1:27" x14ac:dyDescent="0.25">
      <c r="A5476" s="82" t="s">
        <v>1529</v>
      </c>
      <c r="B5476" s="82" t="s">
        <v>1529</v>
      </c>
      <c r="C5476" t="s">
        <v>3611</v>
      </c>
      <c r="D5476" s="82" t="s">
        <v>3612</v>
      </c>
      <c r="E5476" t="s">
        <v>3613</v>
      </c>
      <c r="F5476" s="82" t="s">
        <v>3614</v>
      </c>
      <c r="G5476" t="s">
        <v>2310</v>
      </c>
      <c r="H5476" s="82" t="s">
        <v>3615</v>
      </c>
      <c r="I5476" t="s">
        <v>59</v>
      </c>
      <c r="J5476" s="82" t="s">
        <v>193</v>
      </c>
      <c r="K5476" t="s">
        <v>60</v>
      </c>
      <c r="L5476" t="s">
        <v>61</v>
      </c>
      <c r="M5476" s="82" t="s">
        <v>194</v>
      </c>
      <c r="N5476" t="s">
        <v>1916</v>
      </c>
      <c r="O5476" s="82" t="s">
        <v>1495</v>
      </c>
      <c r="P5476" s="82" t="s">
        <v>1919</v>
      </c>
      <c r="Q5476" s="82" t="s">
        <v>1920</v>
      </c>
      <c r="R5476" t="s">
        <v>131</v>
      </c>
      <c r="S5476" s="83">
        <v>0</v>
      </c>
      <c r="T5476" s="83">
        <v>596.59999999999991</v>
      </c>
      <c r="U5476" s="83">
        <v>-596.59999999999991</v>
      </c>
      <c r="V5476" s="83">
        <v>0</v>
      </c>
      <c r="W5476" s="83">
        <v>0</v>
      </c>
      <c r="X5476" s="83">
        <v>4.595483899369877</v>
      </c>
      <c r="Y5476">
        <v>0</v>
      </c>
      <c r="Z5476" s="83">
        <v>-59.66</v>
      </c>
      <c r="AA5476" s="83">
        <v>-55.064516100630122</v>
      </c>
    </row>
    <row r="5477" spans="1:27" x14ac:dyDescent="0.25">
      <c r="A5477" s="82" t="s">
        <v>1529</v>
      </c>
      <c r="B5477" s="82" t="s">
        <v>1529</v>
      </c>
      <c r="C5477" t="s">
        <v>3611</v>
      </c>
      <c r="D5477" s="82" t="s">
        <v>3612</v>
      </c>
      <c r="E5477" t="s">
        <v>3613</v>
      </c>
      <c r="F5477" s="82" t="s">
        <v>3614</v>
      </c>
      <c r="G5477" t="s">
        <v>2310</v>
      </c>
      <c r="H5477" s="82" t="s">
        <v>3615</v>
      </c>
      <c r="I5477" t="s">
        <v>59</v>
      </c>
      <c r="J5477" s="82" t="s">
        <v>193</v>
      </c>
      <c r="K5477" t="s">
        <v>62</v>
      </c>
      <c r="L5477" t="s">
        <v>63</v>
      </c>
      <c r="M5477" s="82" t="s">
        <v>351</v>
      </c>
      <c r="N5477" t="s">
        <v>352</v>
      </c>
      <c r="O5477" s="82" t="s">
        <v>353</v>
      </c>
      <c r="P5477" s="82" t="s">
        <v>354</v>
      </c>
      <c r="Q5477" s="82" t="s">
        <v>355</v>
      </c>
      <c r="R5477" t="s">
        <v>131</v>
      </c>
      <c r="S5477" s="83">
        <v>91.08</v>
      </c>
      <c r="T5477" s="83">
        <v>0</v>
      </c>
      <c r="U5477" s="83">
        <v>91.08</v>
      </c>
      <c r="V5477" s="83">
        <v>0</v>
      </c>
      <c r="W5477" s="83">
        <v>0</v>
      </c>
      <c r="X5477" s="83">
        <v>0</v>
      </c>
      <c r="Y5477">
        <v>0</v>
      </c>
      <c r="Z5477" s="83">
        <v>9.1080000000000005</v>
      </c>
      <c r="AA5477" s="83">
        <v>9.1080000000000005</v>
      </c>
    </row>
    <row r="5478" spans="1:27" x14ac:dyDescent="0.25">
      <c r="A5478" s="82" t="s">
        <v>1529</v>
      </c>
      <c r="B5478" s="82" t="s">
        <v>1529</v>
      </c>
      <c r="C5478" t="s">
        <v>3611</v>
      </c>
      <c r="D5478" s="82" t="s">
        <v>3612</v>
      </c>
      <c r="E5478" t="s">
        <v>3613</v>
      </c>
      <c r="F5478" s="82" t="s">
        <v>3614</v>
      </c>
      <c r="G5478" t="s">
        <v>2310</v>
      </c>
      <c r="H5478" s="82" t="s">
        <v>3615</v>
      </c>
      <c r="I5478" t="s">
        <v>59</v>
      </c>
      <c r="J5478" s="82" t="s">
        <v>193</v>
      </c>
      <c r="K5478" t="s">
        <v>62</v>
      </c>
      <c r="L5478" t="s">
        <v>63</v>
      </c>
      <c r="M5478" s="82" t="s">
        <v>1168</v>
      </c>
      <c r="N5478" t="s">
        <v>1169</v>
      </c>
      <c r="O5478" s="82" t="s">
        <v>1170</v>
      </c>
      <c r="P5478" s="82" t="s">
        <v>1171</v>
      </c>
      <c r="Q5478" s="82" t="s">
        <v>1172</v>
      </c>
      <c r="R5478" t="s">
        <v>131</v>
      </c>
      <c r="S5478" s="83">
        <v>298.2</v>
      </c>
      <c r="T5478" s="83">
        <v>539.20000000000005</v>
      </c>
      <c r="U5478" s="83">
        <v>-241.00000000000006</v>
      </c>
      <c r="V5478" s="83">
        <v>0</v>
      </c>
      <c r="W5478" s="83">
        <v>0</v>
      </c>
      <c r="X5478" s="83">
        <v>4.1533438125045885</v>
      </c>
      <c r="Y5478">
        <v>0</v>
      </c>
      <c r="Z5478" s="83">
        <v>-24.100000000000009</v>
      </c>
      <c r="AA5478" s="83">
        <v>-19.946656187495421</v>
      </c>
    </row>
    <row r="5479" spans="1:27" x14ac:dyDescent="0.25">
      <c r="A5479" s="82" t="s">
        <v>1529</v>
      </c>
      <c r="B5479" s="82" t="s">
        <v>1529</v>
      </c>
      <c r="C5479" t="s">
        <v>3611</v>
      </c>
      <c r="D5479" s="82" t="s">
        <v>3612</v>
      </c>
      <c r="E5479" t="s">
        <v>3613</v>
      </c>
      <c r="F5479" s="82" t="s">
        <v>3614</v>
      </c>
      <c r="G5479" t="s">
        <v>2310</v>
      </c>
      <c r="H5479" s="82" t="s">
        <v>3615</v>
      </c>
      <c r="I5479" t="s">
        <v>59</v>
      </c>
      <c r="J5479" s="82" t="s">
        <v>193</v>
      </c>
      <c r="K5479" t="s">
        <v>62</v>
      </c>
      <c r="L5479" t="s">
        <v>63</v>
      </c>
      <c r="M5479" s="82" t="s">
        <v>660</v>
      </c>
      <c r="N5479" t="s">
        <v>661</v>
      </c>
      <c r="O5479" s="82" t="s">
        <v>662</v>
      </c>
      <c r="P5479" s="82" t="s">
        <v>1037</v>
      </c>
      <c r="Q5479" s="82" t="s">
        <v>1038</v>
      </c>
      <c r="R5479" t="s">
        <v>131</v>
      </c>
      <c r="S5479" s="83">
        <v>1328.18</v>
      </c>
      <c r="T5479" s="83">
        <v>4458.2400000000007</v>
      </c>
      <c r="U5479" s="83">
        <v>-3130.0600000000004</v>
      </c>
      <c r="V5479" s="83">
        <v>0</v>
      </c>
      <c r="W5479" s="83">
        <v>0</v>
      </c>
      <c r="X5479" s="83">
        <v>34.340881896625483</v>
      </c>
      <c r="Y5479">
        <v>0</v>
      </c>
      <c r="Z5479" s="83">
        <v>-313.00600000000009</v>
      </c>
      <c r="AA5479" s="83">
        <v>-278.66511810337454</v>
      </c>
    </row>
    <row r="5480" spans="1:27" x14ac:dyDescent="0.25">
      <c r="A5480" s="82" t="s">
        <v>1529</v>
      </c>
      <c r="B5480" s="82" t="s">
        <v>1529</v>
      </c>
      <c r="C5480" t="s">
        <v>3611</v>
      </c>
      <c r="D5480" s="82" t="s">
        <v>3612</v>
      </c>
      <c r="E5480" t="s">
        <v>3613</v>
      </c>
      <c r="F5480" s="82" t="s">
        <v>3614</v>
      </c>
      <c r="G5480" t="s">
        <v>2310</v>
      </c>
      <c r="H5480" s="82" t="s">
        <v>3615</v>
      </c>
      <c r="I5480" t="s">
        <v>59</v>
      </c>
      <c r="J5480" s="82" t="s">
        <v>193</v>
      </c>
      <c r="K5480" t="s">
        <v>62</v>
      </c>
      <c r="L5480" t="s">
        <v>63</v>
      </c>
      <c r="M5480" s="82" t="s">
        <v>660</v>
      </c>
      <c r="N5480" t="s">
        <v>661</v>
      </c>
      <c r="O5480" s="82" t="s">
        <v>662</v>
      </c>
      <c r="P5480" s="82" t="s">
        <v>663</v>
      </c>
      <c r="Q5480" s="82" t="s">
        <v>664</v>
      </c>
      <c r="R5480" t="s">
        <v>131</v>
      </c>
      <c r="S5480" s="83">
        <v>8101.9000000000015</v>
      </c>
      <c r="T5480" s="83">
        <v>10535.4</v>
      </c>
      <c r="U5480" s="83">
        <v>-2433.4999999999982</v>
      </c>
      <c r="V5480" s="83">
        <v>0</v>
      </c>
      <c r="W5480" s="83">
        <v>0</v>
      </c>
      <c r="X5480" s="83">
        <v>81.151962912204823</v>
      </c>
      <c r="Y5480">
        <v>0</v>
      </c>
      <c r="Z5480" s="83">
        <v>-243.3499999999998</v>
      </c>
      <c r="AA5480" s="83">
        <v>-162.198037087795</v>
      </c>
    </row>
    <row r="5481" spans="1:27" x14ac:dyDescent="0.25">
      <c r="A5481" s="82" t="s">
        <v>1529</v>
      </c>
      <c r="B5481" s="82" t="s">
        <v>1529</v>
      </c>
      <c r="C5481" t="s">
        <v>3611</v>
      </c>
      <c r="D5481" s="82" t="s">
        <v>3612</v>
      </c>
      <c r="E5481" t="s">
        <v>3613</v>
      </c>
      <c r="F5481" s="82" t="s">
        <v>3614</v>
      </c>
      <c r="G5481" t="s">
        <v>2310</v>
      </c>
      <c r="H5481" s="82" t="s">
        <v>3615</v>
      </c>
      <c r="I5481" t="s">
        <v>59</v>
      </c>
      <c r="J5481" s="82" t="s">
        <v>193</v>
      </c>
      <c r="K5481" t="s">
        <v>62</v>
      </c>
      <c r="L5481" t="s">
        <v>63</v>
      </c>
      <c r="M5481" s="82" t="s">
        <v>660</v>
      </c>
      <c r="N5481" t="s">
        <v>661</v>
      </c>
      <c r="O5481" s="82" t="s">
        <v>662</v>
      </c>
      <c r="P5481" s="82" t="s">
        <v>1166</v>
      </c>
      <c r="Q5481" s="82" t="s">
        <v>1167</v>
      </c>
      <c r="R5481" t="s">
        <v>131</v>
      </c>
      <c r="S5481" s="83">
        <v>6043.2</v>
      </c>
      <c r="T5481" s="83">
        <v>4055.4</v>
      </c>
      <c r="U5481" s="83">
        <v>1987.7999999999997</v>
      </c>
      <c r="V5481" s="83">
        <v>0</v>
      </c>
      <c r="W5481" s="83">
        <v>0</v>
      </c>
      <c r="X5481" s="83">
        <v>31.23789038803989</v>
      </c>
      <c r="Y5481">
        <v>0</v>
      </c>
      <c r="Z5481" s="83">
        <v>198.78000000000003</v>
      </c>
      <c r="AA5481" s="83">
        <v>230.01789038803992</v>
      </c>
    </row>
    <row r="5482" spans="1:27" x14ac:dyDescent="0.25">
      <c r="A5482" s="82" t="s">
        <v>1529</v>
      </c>
      <c r="B5482" s="82" t="s">
        <v>1529</v>
      </c>
      <c r="C5482" t="s">
        <v>3611</v>
      </c>
      <c r="D5482" s="82" t="s">
        <v>3612</v>
      </c>
      <c r="E5482" t="s">
        <v>3613</v>
      </c>
      <c r="F5482" s="82" t="s">
        <v>3614</v>
      </c>
      <c r="G5482" t="s">
        <v>2310</v>
      </c>
      <c r="H5482" s="82" t="s">
        <v>3615</v>
      </c>
      <c r="I5482" t="s">
        <v>59</v>
      </c>
      <c r="J5482" s="82" t="s">
        <v>193</v>
      </c>
      <c r="K5482" t="s">
        <v>62</v>
      </c>
      <c r="L5482" t="s">
        <v>63</v>
      </c>
      <c r="M5482" s="82" t="s">
        <v>660</v>
      </c>
      <c r="N5482" t="s">
        <v>661</v>
      </c>
      <c r="O5482" s="82" t="s">
        <v>662</v>
      </c>
      <c r="P5482" s="82" t="s">
        <v>2174</v>
      </c>
      <c r="Q5482" s="82" t="s">
        <v>2175</v>
      </c>
      <c r="R5482" t="s">
        <v>131</v>
      </c>
      <c r="S5482" s="83">
        <v>4123.6000000000004</v>
      </c>
      <c r="T5482" s="83">
        <v>634.4</v>
      </c>
      <c r="U5482" s="83">
        <v>3489.2000000000003</v>
      </c>
      <c r="V5482" s="83">
        <v>0</v>
      </c>
      <c r="W5482" s="83">
        <v>0</v>
      </c>
      <c r="X5482" s="83">
        <v>4.8866493224275063</v>
      </c>
      <c r="Y5482">
        <v>0</v>
      </c>
      <c r="Z5482" s="83">
        <v>348.92000000000007</v>
      </c>
      <c r="AA5482" s="83">
        <v>353.80664932242757</v>
      </c>
    </row>
    <row r="5483" spans="1:27" x14ac:dyDescent="0.25">
      <c r="A5483" s="82" t="s">
        <v>1529</v>
      </c>
      <c r="B5483" s="82" t="s">
        <v>1529</v>
      </c>
      <c r="C5483" t="s">
        <v>3611</v>
      </c>
      <c r="D5483" s="82" t="s">
        <v>3612</v>
      </c>
      <c r="E5483" t="s">
        <v>3613</v>
      </c>
      <c r="F5483" s="82" t="s">
        <v>3614</v>
      </c>
      <c r="G5483" t="s">
        <v>2310</v>
      </c>
      <c r="H5483" s="82" t="s">
        <v>3615</v>
      </c>
      <c r="I5483" t="s">
        <v>59</v>
      </c>
      <c r="J5483" s="82" t="s">
        <v>193</v>
      </c>
      <c r="K5483" t="s">
        <v>62</v>
      </c>
      <c r="L5483" t="s">
        <v>63</v>
      </c>
      <c r="M5483" s="82" t="s">
        <v>660</v>
      </c>
      <c r="N5483" t="s">
        <v>1927</v>
      </c>
      <c r="O5483" s="82" t="s">
        <v>1497</v>
      </c>
      <c r="P5483" s="82" t="s">
        <v>2342</v>
      </c>
      <c r="Q5483" s="82" t="s">
        <v>2343</v>
      </c>
      <c r="R5483" t="s">
        <v>131</v>
      </c>
      <c r="S5483" s="83">
        <v>563.28</v>
      </c>
      <c r="T5483" s="83">
        <v>0</v>
      </c>
      <c r="U5483" s="83">
        <v>563.28</v>
      </c>
      <c r="V5483" s="83">
        <v>0</v>
      </c>
      <c r="W5483" s="83">
        <v>0</v>
      </c>
      <c r="X5483" s="83">
        <v>0</v>
      </c>
      <c r="Y5483">
        <v>0</v>
      </c>
      <c r="Z5483" s="83">
        <v>56.328000000000003</v>
      </c>
      <c r="AA5483" s="83">
        <v>56.328000000000003</v>
      </c>
    </row>
    <row r="5484" spans="1:27" x14ac:dyDescent="0.25">
      <c r="A5484" s="82" t="s">
        <v>1529</v>
      </c>
      <c r="B5484" s="82" t="s">
        <v>1529</v>
      </c>
      <c r="C5484" t="s">
        <v>3611</v>
      </c>
      <c r="D5484" s="82" t="s">
        <v>3612</v>
      </c>
      <c r="E5484" t="s">
        <v>3613</v>
      </c>
      <c r="F5484" s="82" t="s">
        <v>3614</v>
      </c>
      <c r="G5484" t="s">
        <v>2310</v>
      </c>
      <c r="H5484" s="82" t="s">
        <v>3615</v>
      </c>
      <c r="I5484" t="s">
        <v>59</v>
      </c>
      <c r="J5484" s="82" t="s">
        <v>193</v>
      </c>
      <c r="K5484" t="s">
        <v>62</v>
      </c>
      <c r="L5484" t="s">
        <v>63</v>
      </c>
      <c r="M5484" s="82" t="s">
        <v>660</v>
      </c>
      <c r="N5484" t="s">
        <v>1927</v>
      </c>
      <c r="O5484" s="82" t="s">
        <v>1497</v>
      </c>
      <c r="P5484" s="82" t="s">
        <v>2026</v>
      </c>
      <c r="Q5484" s="82" t="s">
        <v>2027</v>
      </c>
      <c r="R5484" t="s">
        <v>131</v>
      </c>
      <c r="S5484" s="83">
        <v>563.28</v>
      </c>
      <c r="T5484" s="83">
        <v>0</v>
      </c>
      <c r="U5484" s="83">
        <v>563.28</v>
      </c>
      <c r="V5484" s="83">
        <v>0</v>
      </c>
      <c r="W5484" s="83">
        <v>0</v>
      </c>
      <c r="X5484" s="83">
        <v>0</v>
      </c>
      <c r="Y5484">
        <v>0</v>
      </c>
      <c r="Z5484" s="83">
        <v>56.328000000000003</v>
      </c>
      <c r="AA5484" s="83">
        <v>56.328000000000003</v>
      </c>
    </row>
    <row r="5485" spans="1:27" x14ac:dyDescent="0.25">
      <c r="A5485" s="82" t="s">
        <v>1529</v>
      </c>
      <c r="B5485" s="82" t="s">
        <v>1529</v>
      </c>
      <c r="C5485" t="s">
        <v>3611</v>
      </c>
      <c r="D5485" s="82" t="s">
        <v>3612</v>
      </c>
      <c r="E5485" t="s">
        <v>3613</v>
      </c>
      <c r="F5485" s="82" t="s">
        <v>3614</v>
      </c>
      <c r="G5485" t="s">
        <v>2310</v>
      </c>
      <c r="H5485" s="82" t="s">
        <v>3615</v>
      </c>
      <c r="I5485" t="s">
        <v>59</v>
      </c>
      <c r="J5485" s="82" t="s">
        <v>193</v>
      </c>
      <c r="K5485" t="s">
        <v>62</v>
      </c>
      <c r="L5485" t="s">
        <v>63</v>
      </c>
      <c r="M5485" s="82" t="s">
        <v>660</v>
      </c>
      <c r="N5485" t="s">
        <v>2176</v>
      </c>
      <c r="O5485" s="82" t="s">
        <v>1496</v>
      </c>
      <c r="P5485" s="82" t="s">
        <v>2177</v>
      </c>
      <c r="Q5485" s="82" t="s">
        <v>2178</v>
      </c>
      <c r="R5485" t="s">
        <v>131</v>
      </c>
      <c r="S5485" s="83">
        <v>465</v>
      </c>
      <c r="T5485" s="83">
        <v>0</v>
      </c>
      <c r="U5485" s="83">
        <v>465</v>
      </c>
      <c r="V5485" s="83">
        <v>0</v>
      </c>
      <c r="W5485" s="83">
        <v>0</v>
      </c>
      <c r="X5485" s="83">
        <v>0</v>
      </c>
      <c r="Y5485">
        <v>0</v>
      </c>
      <c r="Z5485" s="83">
        <v>46.5</v>
      </c>
      <c r="AA5485" s="83">
        <v>46.5</v>
      </c>
    </row>
    <row r="5486" spans="1:27" x14ac:dyDescent="0.25">
      <c r="A5486" s="82" t="s">
        <v>1529</v>
      </c>
      <c r="B5486" s="82" t="s">
        <v>1529</v>
      </c>
      <c r="C5486" t="s">
        <v>3611</v>
      </c>
      <c r="D5486" s="82" t="s">
        <v>3612</v>
      </c>
      <c r="E5486" t="s">
        <v>3613</v>
      </c>
      <c r="F5486" s="82" t="s">
        <v>3614</v>
      </c>
      <c r="G5486" t="s">
        <v>2310</v>
      </c>
      <c r="H5486" s="82" t="s">
        <v>3615</v>
      </c>
      <c r="I5486" t="s">
        <v>59</v>
      </c>
      <c r="J5486" s="82" t="s">
        <v>193</v>
      </c>
      <c r="K5486" t="s">
        <v>64</v>
      </c>
      <c r="L5486" t="s">
        <v>65</v>
      </c>
      <c r="M5486" s="82" t="s">
        <v>315</v>
      </c>
      <c r="N5486" t="s">
        <v>1194</v>
      </c>
      <c r="O5486" s="82" t="s">
        <v>1195</v>
      </c>
      <c r="P5486" s="82" t="s">
        <v>1196</v>
      </c>
      <c r="Q5486" s="82" t="s">
        <v>1197</v>
      </c>
      <c r="R5486" t="s">
        <v>131</v>
      </c>
      <c r="S5486" s="83">
        <v>0</v>
      </c>
      <c r="T5486" s="83">
        <v>35.25</v>
      </c>
      <c r="U5486" s="83">
        <v>-35.25</v>
      </c>
      <c r="V5486" s="83">
        <v>0</v>
      </c>
      <c r="W5486" s="83">
        <v>0</v>
      </c>
      <c r="X5486" s="83">
        <v>0.27152331118469353</v>
      </c>
      <c r="Y5486">
        <v>0</v>
      </c>
      <c r="Z5486" s="83">
        <v>-3.5250000000000004</v>
      </c>
      <c r="AA5486" s="83">
        <v>-3.253476688815307</v>
      </c>
    </row>
    <row r="5487" spans="1:27" x14ac:dyDescent="0.25">
      <c r="A5487" s="82" t="s">
        <v>1529</v>
      </c>
      <c r="B5487" s="82" t="s">
        <v>1529</v>
      </c>
      <c r="C5487" t="s">
        <v>3611</v>
      </c>
      <c r="D5487" s="82" t="s">
        <v>3612</v>
      </c>
      <c r="E5487" t="s">
        <v>3613</v>
      </c>
      <c r="F5487" s="82" t="s">
        <v>3614</v>
      </c>
      <c r="G5487" t="s">
        <v>2310</v>
      </c>
      <c r="H5487" s="82" t="s">
        <v>3615</v>
      </c>
      <c r="I5487" t="s">
        <v>59</v>
      </c>
      <c r="J5487" s="82" t="s">
        <v>193</v>
      </c>
      <c r="K5487" t="s">
        <v>64</v>
      </c>
      <c r="L5487" t="s">
        <v>65</v>
      </c>
      <c r="M5487" s="82" t="s">
        <v>742</v>
      </c>
      <c r="N5487" t="s">
        <v>743</v>
      </c>
      <c r="O5487" s="82" t="s">
        <v>744</v>
      </c>
      <c r="P5487" s="82" t="s">
        <v>745</v>
      </c>
      <c r="Q5487" s="82" t="s">
        <v>746</v>
      </c>
      <c r="R5487" t="s">
        <v>131</v>
      </c>
      <c r="S5487" s="83">
        <v>0</v>
      </c>
      <c r="T5487" s="83">
        <v>371.92</v>
      </c>
      <c r="U5487" s="83">
        <v>-371.92</v>
      </c>
      <c r="V5487" s="83">
        <v>0</v>
      </c>
      <c r="W5487" s="83">
        <v>0</v>
      </c>
      <c r="X5487" s="83">
        <v>2.8648212736400347</v>
      </c>
      <c r="Y5487">
        <v>0</v>
      </c>
      <c r="Z5487" s="83">
        <v>-37.192</v>
      </c>
      <c r="AA5487" s="83">
        <v>-34.327178726359968</v>
      </c>
    </row>
    <row r="5488" spans="1:27" x14ac:dyDescent="0.25">
      <c r="A5488" s="82" t="s">
        <v>1529</v>
      </c>
      <c r="B5488" s="82" t="s">
        <v>1529</v>
      </c>
      <c r="C5488" t="s">
        <v>3611</v>
      </c>
      <c r="D5488" s="82" t="s">
        <v>3612</v>
      </c>
      <c r="E5488" t="s">
        <v>3613</v>
      </c>
      <c r="F5488" s="82" t="s">
        <v>3614</v>
      </c>
      <c r="G5488" t="s">
        <v>2310</v>
      </c>
      <c r="H5488" s="82" t="s">
        <v>3615</v>
      </c>
      <c r="I5488" t="s">
        <v>59</v>
      </c>
      <c r="J5488" s="82" t="s">
        <v>193</v>
      </c>
      <c r="K5488" t="s">
        <v>64</v>
      </c>
      <c r="L5488" t="s">
        <v>65</v>
      </c>
      <c r="M5488" s="82" t="s">
        <v>499</v>
      </c>
      <c r="N5488" t="s">
        <v>500</v>
      </c>
      <c r="O5488" s="82" t="s">
        <v>501</v>
      </c>
      <c r="P5488" s="82" t="s">
        <v>2650</v>
      </c>
      <c r="Q5488" s="82" t="s">
        <v>2651</v>
      </c>
      <c r="R5488" t="s">
        <v>131</v>
      </c>
      <c r="S5488" s="83">
        <v>1593</v>
      </c>
      <c r="T5488" s="83">
        <v>1192</v>
      </c>
      <c r="U5488" s="83">
        <v>401</v>
      </c>
      <c r="V5488" s="83">
        <v>0</v>
      </c>
      <c r="W5488" s="83">
        <v>0</v>
      </c>
      <c r="X5488" s="83">
        <v>9.1817244519760202</v>
      </c>
      <c r="Y5488">
        <v>0</v>
      </c>
      <c r="Z5488" s="83">
        <v>40.100000000000009</v>
      </c>
      <c r="AA5488" s="83">
        <v>49.281724451976032</v>
      </c>
    </row>
    <row r="5489" spans="1:27" x14ac:dyDescent="0.25">
      <c r="A5489" s="82" t="s">
        <v>1529</v>
      </c>
      <c r="B5489" s="82" t="s">
        <v>1529</v>
      </c>
      <c r="C5489" t="s">
        <v>3611</v>
      </c>
      <c r="D5489" s="82" t="s">
        <v>3612</v>
      </c>
      <c r="E5489" t="s">
        <v>3613</v>
      </c>
      <c r="F5489" s="82" t="s">
        <v>3614</v>
      </c>
      <c r="G5489" t="s">
        <v>2310</v>
      </c>
      <c r="H5489" s="82" t="s">
        <v>3615</v>
      </c>
      <c r="I5489" t="s">
        <v>59</v>
      </c>
      <c r="J5489" s="82" t="s">
        <v>193</v>
      </c>
      <c r="K5489" t="s">
        <v>64</v>
      </c>
      <c r="L5489" t="s">
        <v>65</v>
      </c>
      <c r="M5489" s="82" t="s">
        <v>499</v>
      </c>
      <c r="N5489" t="s">
        <v>500</v>
      </c>
      <c r="O5489" s="82" t="s">
        <v>501</v>
      </c>
      <c r="P5489" s="82" t="s">
        <v>2765</v>
      </c>
      <c r="Q5489" s="82" t="s">
        <v>2766</v>
      </c>
      <c r="R5489" t="s">
        <v>131</v>
      </c>
      <c r="S5489" s="83">
        <v>837.2</v>
      </c>
      <c r="T5489" s="83">
        <v>547.4</v>
      </c>
      <c r="U5489" s="83">
        <v>289.80000000000007</v>
      </c>
      <c r="V5489" s="83">
        <v>0</v>
      </c>
      <c r="W5489" s="83">
        <v>0</v>
      </c>
      <c r="X5489" s="83">
        <v>4.2165066820567727</v>
      </c>
      <c r="Y5489">
        <v>0</v>
      </c>
      <c r="Z5489" s="83">
        <v>28.980000000000004</v>
      </c>
      <c r="AA5489" s="83">
        <v>33.196506682056778</v>
      </c>
    </row>
    <row r="5490" spans="1:27" x14ac:dyDescent="0.25">
      <c r="A5490" s="82" t="s">
        <v>1529</v>
      </c>
      <c r="B5490" s="82" t="s">
        <v>1529</v>
      </c>
      <c r="C5490" t="s">
        <v>3611</v>
      </c>
      <c r="D5490" s="82" t="s">
        <v>3612</v>
      </c>
      <c r="E5490" t="s">
        <v>3613</v>
      </c>
      <c r="F5490" s="82" t="s">
        <v>3614</v>
      </c>
      <c r="G5490" t="s">
        <v>2310</v>
      </c>
      <c r="H5490" s="82" t="s">
        <v>3615</v>
      </c>
      <c r="I5490" t="s">
        <v>59</v>
      </c>
      <c r="J5490" s="82" t="s">
        <v>193</v>
      </c>
      <c r="K5490" t="s">
        <v>64</v>
      </c>
      <c r="L5490" t="s">
        <v>65</v>
      </c>
      <c r="M5490" s="82" t="s">
        <v>499</v>
      </c>
      <c r="N5490" t="s">
        <v>500</v>
      </c>
      <c r="O5490" s="82" t="s">
        <v>501</v>
      </c>
      <c r="P5490" s="82" t="s">
        <v>1524</v>
      </c>
      <c r="Q5490" s="82" t="s">
        <v>3686</v>
      </c>
      <c r="R5490" t="s">
        <v>131</v>
      </c>
      <c r="S5490" s="83">
        <v>351.4</v>
      </c>
      <c r="T5490" s="83">
        <v>273.48</v>
      </c>
      <c r="U5490" s="83">
        <v>77.919999999999959</v>
      </c>
      <c r="V5490" s="83">
        <v>0</v>
      </c>
      <c r="W5490" s="83">
        <v>0</v>
      </c>
      <c r="X5490" s="83">
        <v>2.106558727455035</v>
      </c>
      <c r="Y5490">
        <v>0</v>
      </c>
      <c r="Z5490" s="83">
        <v>7.791999999999998</v>
      </c>
      <c r="AA5490" s="83">
        <v>9.8985587274550326</v>
      </c>
    </row>
    <row r="5491" spans="1:27" x14ac:dyDescent="0.25">
      <c r="A5491" s="82" t="s">
        <v>1529</v>
      </c>
      <c r="B5491" s="82" t="s">
        <v>1529</v>
      </c>
      <c r="C5491" t="s">
        <v>3611</v>
      </c>
      <c r="D5491" s="82" t="s">
        <v>3612</v>
      </c>
      <c r="E5491" t="s">
        <v>3613</v>
      </c>
      <c r="F5491" s="82" t="s">
        <v>3614</v>
      </c>
      <c r="G5491" t="s">
        <v>2310</v>
      </c>
      <c r="H5491" s="82" t="s">
        <v>3615</v>
      </c>
      <c r="I5491" t="s">
        <v>44</v>
      </c>
      <c r="J5491" s="82" t="s">
        <v>45</v>
      </c>
      <c r="K5491" t="s">
        <v>46</v>
      </c>
      <c r="L5491" t="s">
        <v>47</v>
      </c>
      <c r="M5491" s="82" t="s">
        <v>506</v>
      </c>
      <c r="N5491" t="s">
        <v>926</v>
      </c>
      <c r="O5491" s="82" t="s">
        <v>818</v>
      </c>
      <c r="P5491" s="82" t="s">
        <v>927</v>
      </c>
      <c r="Q5491" s="82" t="s">
        <v>928</v>
      </c>
      <c r="R5491" t="s">
        <v>131</v>
      </c>
      <c r="S5491" s="83">
        <v>108.08</v>
      </c>
      <c r="T5491" s="83">
        <v>0</v>
      </c>
      <c r="U5491" s="83">
        <v>108.08</v>
      </c>
      <c r="V5491" s="83">
        <v>0</v>
      </c>
      <c r="W5491" s="83">
        <v>0</v>
      </c>
      <c r="X5491" s="83">
        <v>0</v>
      </c>
      <c r="Y5491">
        <v>0</v>
      </c>
      <c r="Z5491" s="83">
        <v>10.808</v>
      </c>
      <c r="AA5491" s="83">
        <v>10.808</v>
      </c>
    </row>
    <row r="5492" spans="1:27" x14ac:dyDescent="0.25">
      <c r="A5492" s="82" t="s">
        <v>1529</v>
      </c>
      <c r="B5492" s="82" t="s">
        <v>1529</v>
      </c>
      <c r="C5492" t="s">
        <v>3611</v>
      </c>
      <c r="D5492" s="82" t="s">
        <v>3612</v>
      </c>
      <c r="E5492" t="s">
        <v>3613</v>
      </c>
      <c r="F5492" s="82" t="s">
        <v>3614</v>
      </c>
      <c r="G5492" t="s">
        <v>2310</v>
      </c>
      <c r="H5492" s="82" t="s">
        <v>3615</v>
      </c>
      <c r="I5492" t="s">
        <v>44</v>
      </c>
      <c r="J5492" s="82" t="s">
        <v>45</v>
      </c>
      <c r="K5492" t="s">
        <v>46</v>
      </c>
      <c r="L5492" t="s">
        <v>47</v>
      </c>
      <c r="M5492" s="82" t="s">
        <v>506</v>
      </c>
      <c r="N5492" t="s">
        <v>507</v>
      </c>
      <c r="O5492" s="82" t="s">
        <v>508</v>
      </c>
      <c r="P5492" s="82" t="s">
        <v>795</v>
      </c>
      <c r="Q5492" s="82" t="s">
        <v>796</v>
      </c>
      <c r="R5492" t="s">
        <v>131</v>
      </c>
      <c r="S5492" s="83">
        <v>129.60000000000002</v>
      </c>
      <c r="T5492" s="83">
        <v>0</v>
      </c>
      <c r="U5492" s="83">
        <v>129.60000000000002</v>
      </c>
      <c r="V5492" s="83">
        <v>0</v>
      </c>
      <c r="W5492" s="83">
        <v>0</v>
      </c>
      <c r="X5492" s="83">
        <v>0</v>
      </c>
      <c r="Y5492">
        <v>0</v>
      </c>
      <c r="Z5492" s="83">
        <v>12.960000000000003</v>
      </c>
      <c r="AA5492" s="83">
        <v>12.960000000000003</v>
      </c>
    </row>
    <row r="5493" spans="1:27" x14ac:dyDescent="0.25">
      <c r="A5493" s="82" t="s">
        <v>1529</v>
      </c>
      <c r="B5493" s="82" t="s">
        <v>1529</v>
      </c>
      <c r="C5493" t="s">
        <v>3611</v>
      </c>
      <c r="D5493" s="82" t="s">
        <v>3612</v>
      </c>
      <c r="E5493" t="s">
        <v>3613</v>
      </c>
      <c r="F5493" s="82" t="s">
        <v>3614</v>
      </c>
      <c r="G5493" t="s">
        <v>2310</v>
      </c>
      <c r="H5493" s="82" t="s">
        <v>3615</v>
      </c>
      <c r="I5493" t="s">
        <v>44</v>
      </c>
      <c r="J5493" s="82" t="s">
        <v>45</v>
      </c>
      <c r="K5493" t="s">
        <v>46</v>
      </c>
      <c r="L5493" t="s">
        <v>47</v>
      </c>
      <c r="M5493" s="82" t="s">
        <v>506</v>
      </c>
      <c r="N5493" t="s">
        <v>507</v>
      </c>
      <c r="O5493" s="82" t="s">
        <v>508</v>
      </c>
      <c r="P5493" s="82" t="s">
        <v>768</v>
      </c>
      <c r="Q5493" s="82" t="s">
        <v>769</v>
      </c>
      <c r="R5493" t="s">
        <v>131</v>
      </c>
      <c r="S5493" s="83">
        <v>106.47999999999999</v>
      </c>
      <c r="T5493" s="83">
        <v>63</v>
      </c>
      <c r="U5493" s="83">
        <v>43.48</v>
      </c>
      <c r="V5493" s="83">
        <v>0</v>
      </c>
      <c r="W5493" s="83">
        <v>0</v>
      </c>
      <c r="X5493" s="83">
        <v>0.485275705096048</v>
      </c>
      <c r="Y5493">
        <v>0</v>
      </c>
      <c r="Z5493" s="83">
        <v>4.3479999999999999</v>
      </c>
      <c r="AA5493" s="83">
        <v>4.8332757050960478</v>
      </c>
    </row>
    <row r="5494" spans="1:27" x14ac:dyDescent="0.25">
      <c r="A5494" s="82" t="s">
        <v>1529</v>
      </c>
      <c r="B5494" s="82" t="s">
        <v>1529</v>
      </c>
      <c r="C5494" t="s">
        <v>3611</v>
      </c>
      <c r="D5494" s="82" t="s">
        <v>3612</v>
      </c>
      <c r="E5494" t="s">
        <v>3613</v>
      </c>
      <c r="F5494" s="82" t="s">
        <v>3614</v>
      </c>
      <c r="G5494" t="s">
        <v>2310</v>
      </c>
      <c r="H5494" s="82" t="s">
        <v>3615</v>
      </c>
      <c r="I5494" t="s">
        <v>44</v>
      </c>
      <c r="J5494" s="82" t="s">
        <v>45</v>
      </c>
      <c r="K5494" t="s">
        <v>46</v>
      </c>
      <c r="L5494" t="s">
        <v>47</v>
      </c>
      <c r="M5494" s="82" t="s">
        <v>506</v>
      </c>
      <c r="N5494" t="s">
        <v>507</v>
      </c>
      <c r="O5494" s="82" t="s">
        <v>508</v>
      </c>
      <c r="P5494" s="82" t="s">
        <v>974</v>
      </c>
      <c r="Q5494" s="82" t="s">
        <v>975</v>
      </c>
      <c r="R5494" t="s">
        <v>131</v>
      </c>
      <c r="S5494" s="83">
        <v>65.08</v>
      </c>
      <c r="T5494" s="83">
        <v>0</v>
      </c>
      <c r="U5494" s="83">
        <v>65.08</v>
      </c>
      <c r="V5494" s="83">
        <v>0</v>
      </c>
      <c r="W5494" s="83">
        <v>0</v>
      </c>
      <c r="X5494" s="83">
        <v>0</v>
      </c>
      <c r="Y5494">
        <v>0</v>
      </c>
      <c r="Z5494" s="83">
        <v>6.508</v>
      </c>
      <c r="AA5494" s="83">
        <v>6.508</v>
      </c>
    </row>
    <row r="5495" spans="1:27" x14ac:dyDescent="0.25">
      <c r="A5495" s="82" t="s">
        <v>1529</v>
      </c>
      <c r="B5495" s="82" t="s">
        <v>1529</v>
      </c>
      <c r="C5495" t="s">
        <v>3611</v>
      </c>
      <c r="D5495" s="82" t="s">
        <v>3612</v>
      </c>
      <c r="E5495" t="s">
        <v>3613</v>
      </c>
      <c r="F5495" s="82" t="s">
        <v>3614</v>
      </c>
      <c r="G5495" t="s">
        <v>2310</v>
      </c>
      <c r="H5495" s="82" t="s">
        <v>3615</v>
      </c>
      <c r="I5495" t="s">
        <v>44</v>
      </c>
      <c r="J5495" s="82" t="s">
        <v>45</v>
      </c>
      <c r="K5495" t="s">
        <v>46</v>
      </c>
      <c r="L5495" t="s">
        <v>47</v>
      </c>
      <c r="M5495" s="82" t="s">
        <v>506</v>
      </c>
      <c r="N5495" t="s">
        <v>507</v>
      </c>
      <c r="O5495" s="82" t="s">
        <v>508</v>
      </c>
      <c r="P5495" s="82" t="s">
        <v>772</v>
      </c>
      <c r="Q5495" s="82" t="s">
        <v>773</v>
      </c>
      <c r="R5495" t="s">
        <v>131</v>
      </c>
      <c r="S5495" s="83">
        <v>12.1</v>
      </c>
      <c r="T5495" s="83">
        <v>0</v>
      </c>
      <c r="U5495" s="83">
        <v>12.1</v>
      </c>
      <c r="V5495" s="83">
        <v>0</v>
      </c>
      <c r="W5495" s="83">
        <v>0</v>
      </c>
      <c r="X5495" s="83">
        <v>0</v>
      </c>
      <c r="Y5495">
        <v>0</v>
      </c>
      <c r="Z5495" s="83">
        <v>1.21</v>
      </c>
      <c r="AA5495" s="83">
        <v>1.21</v>
      </c>
    </row>
    <row r="5496" spans="1:27" x14ac:dyDescent="0.25">
      <c r="A5496" s="82" t="s">
        <v>1529</v>
      </c>
      <c r="B5496" s="82" t="s">
        <v>1529</v>
      </c>
      <c r="C5496" t="s">
        <v>3611</v>
      </c>
      <c r="D5496" s="82" t="s">
        <v>3612</v>
      </c>
      <c r="E5496" t="s">
        <v>3613</v>
      </c>
      <c r="F5496" s="82" t="s">
        <v>3614</v>
      </c>
      <c r="G5496" t="s">
        <v>2310</v>
      </c>
      <c r="H5496" s="82" t="s">
        <v>3615</v>
      </c>
      <c r="I5496" t="s">
        <v>44</v>
      </c>
      <c r="J5496" s="82" t="s">
        <v>45</v>
      </c>
      <c r="K5496" t="s">
        <v>46</v>
      </c>
      <c r="L5496" t="s">
        <v>47</v>
      </c>
      <c r="M5496" s="82" t="s">
        <v>506</v>
      </c>
      <c r="N5496" t="s">
        <v>507</v>
      </c>
      <c r="O5496" s="82" t="s">
        <v>508</v>
      </c>
      <c r="P5496" s="82" t="s">
        <v>929</v>
      </c>
      <c r="Q5496" s="82" t="s">
        <v>930</v>
      </c>
      <c r="R5496" t="s">
        <v>131</v>
      </c>
      <c r="S5496" s="83">
        <v>137.35999999999999</v>
      </c>
      <c r="T5496" s="83">
        <v>0</v>
      </c>
      <c r="U5496" s="83">
        <v>137.35999999999999</v>
      </c>
      <c r="V5496" s="83">
        <v>0</v>
      </c>
      <c r="W5496" s="83">
        <v>0</v>
      </c>
      <c r="X5496" s="83">
        <v>0</v>
      </c>
      <c r="Y5496">
        <v>0</v>
      </c>
      <c r="Z5496" s="83">
        <v>13.736000000000001</v>
      </c>
      <c r="AA5496" s="83">
        <v>13.736000000000001</v>
      </c>
    </row>
    <row r="5497" spans="1:27" x14ac:dyDescent="0.25">
      <c r="A5497" s="82" t="s">
        <v>1529</v>
      </c>
      <c r="B5497" s="82" t="s">
        <v>1529</v>
      </c>
      <c r="C5497" t="s">
        <v>3611</v>
      </c>
      <c r="D5497" s="82" t="s">
        <v>3612</v>
      </c>
      <c r="E5497" t="s">
        <v>3613</v>
      </c>
      <c r="F5497" s="82" t="s">
        <v>3614</v>
      </c>
      <c r="G5497" t="s">
        <v>2310</v>
      </c>
      <c r="H5497" s="82" t="s">
        <v>3615</v>
      </c>
      <c r="I5497" t="s">
        <v>44</v>
      </c>
      <c r="J5497" s="82" t="s">
        <v>45</v>
      </c>
      <c r="K5497" t="s">
        <v>46</v>
      </c>
      <c r="L5497" t="s">
        <v>47</v>
      </c>
      <c r="M5497" s="82" t="s">
        <v>506</v>
      </c>
      <c r="N5497" t="s">
        <v>507</v>
      </c>
      <c r="O5497" s="82" t="s">
        <v>508</v>
      </c>
      <c r="P5497" s="82" t="s">
        <v>754</v>
      </c>
      <c r="Q5497" s="82" t="s">
        <v>755</v>
      </c>
      <c r="R5497" t="s">
        <v>131</v>
      </c>
      <c r="S5497" s="83">
        <v>352</v>
      </c>
      <c r="T5497" s="83">
        <v>0</v>
      </c>
      <c r="U5497" s="83">
        <v>352</v>
      </c>
      <c r="V5497" s="83">
        <v>0</v>
      </c>
      <c r="W5497" s="83">
        <v>0</v>
      </c>
      <c r="X5497" s="83">
        <v>0</v>
      </c>
      <c r="Y5497">
        <v>0</v>
      </c>
      <c r="Z5497" s="83">
        <v>35.200000000000003</v>
      </c>
      <c r="AA5497" s="83">
        <v>35.200000000000003</v>
      </c>
    </row>
    <row r="5498" spans="1:27" x14ac:dyDescent="0.25">
      <c r="A5498" s="82" t="s">
        <v>1529</v>
      </c>
      <c r="B5498" s="82" t="s">
        <v>1529</v>
      </c>
      <c r="C5498" t="s">
        <v>3611</v>
      </c>
      <c r="D5498" s="82" t="s">
        <v>3612</v>
      </c>
      <c r="E5498" t="s">
        <v>3613</v>
      </c>
      <c r="F5498" s="82" t="s">
        <v>3614</v>
      </c>
      <c r="G5498" t="s">
        <v>2310</v>
      </c>
      <c r="H5498" s="82" t="s">
        <v>3615</v>
      </c>
      <c r="I5498" t="s">
        <v>44</v>
      </c>
      <c r="J5498" s="82" t="s">
        <v>45</v>
      </c>
      <c r="K5498" t="s">
        <v>46</v>
      </c>
      <c r="L5498" t="s">
        <v>47</v>
      </c>
      <c r="M5498" s="82" t="s">
        <v>506</v>
      </c>
      <c r="N5498" t="s">
        <v>507</v>
      </c>
      <c r="O5498" s="82" t="s">
        <v>508</v>
      </c>
      <c r="P5498" s="82" t="s">
        <v>760</v>
      </c>
      <c r="Q5498" s="82" t="s">
        <v>761</v>
      </c>
      <c r="R5498" t="s">
        <v>131</v>
      </c>
      <c r="S5498" s="83">
        <v>308.10000000000002</v>
      </c>
      <c r="T5498" s="83">
        <v>12.75</v>
      </c>
      <c r="U5498" s="83">
        <v>295.35000000000002</v>
      </c>
      <c r="V5498" s="83">
        <v>0</v>
      </c>
      <c r="W5498" s="83">
        <v>0</v>
      </c>
      <c r="X5498" s="83">
        <v>9.8210559364676389E-2</v>
      </c>
      <c r="Y5498">
        <v>0</v>
      </c>
      <c r="Z5498" s="83">
        <v>29.535000000000004</v>
      </c>
      <c r="AA5498" s="83">
        <v>29.633210559364677</v>
      </c>
    </row>
    <row r="5499" spans="1:27" x14ac:dyDescent="0.25">
      <c r="A5499" s="82" t="s">
        <v>1529</v>
      </c>
      <c r="B5499" s="82" t="s">
        <v>1529</v>
      </c>
      <c r="C5499" t="s">
        <v>3611</v>
      </c>
      <c r="D5499" s="82" t="s">
        <v>3612</v>
      </c>
      <c r="E5499" t="s">
        <v>3613</v>
      </c>
      <c r="F5499" s="82" t="s">
        <v>3614</v>
      </c>
      <c r="G5499" t="s">
        <v>2310</v>
      </c>
      <c r="H5499" s="82" t="s">
        <v>3615</v>
      </c>
      <c r="I5499" t="s">
        <v>44</v>
      </c>
      <c r="J5499" s="82" t="s">
        <v>45</v>
      </c>
      <c r="K5499" t="s">
        <v>46</v>
      </c>
      <c r="L5499" t="s">
        <v>47</v>
      </c>
      <c r="M5499" s="82" t="s">
        <v>506</v>
      </c>
      <c r="N5499" t="s">
        <v>507</v>
      </c>
      <c r="O5499" s="82" t="s">
        <v>508</v>
      </c>
      <c r="P5499" s="82" t="s">
        <v>758</v>
      </c>
      <c r="Q5499" s="82" t="s">
        <v>759</v>
      </c>
      <c r="R5499" t="s">
        <v>131</v>
      </c>
      <c r="S5499" s="83">
        <v>200.52</v>
      </c>
      <c r="T5499" s="83">
        <v>39</v>
      </c>
      <c r="U5499" s="83">
        <v>161.52000000000001</v>
      </c>
      <c r="V5499" s="83">
        <v>0</v>
      </c>
      <c r="W5499" s="83">
        <v>0</v>
      </c>
      <c r="X5499" s="83">
        <v>0.30040876982136305</v>
      </c>
      <c r="Y5499">
        <v>0</v>
      </c>
      <c r="Z5499" s="83">
        <v>16.152000000000001</v>
      </c>
      <c r="AA5499" s="83">
        <v>16.452408769821364</v>
      </c>
    </row>
    <row r="5500" spans="1:27" x14ac:dyDescent="0.25">
      <c r="A5500" s="82" t="s">
        <v>1529</v>
      </c>
      <c r="B5500" s="82" t="s">
        <v>1529</v>
      </c>
      <c r="C5500" t="s">
        <v>3611</v>
      </c>
      <c r="D5500" s="82" t="s">
        <v>3612</v>
      </c>
      <c r="E5500" t="s">
        <v>3613</v>
      </c>
      <c r="F5500" s="82" t="s">
        <v>3614</v>
      </c>
      <c r="G5500" t="s">
        <v>2310</v>
      </c>
      <c r="H5500" s="82" t="s">
        <v>3615</v>
      </c>
      <c r="I5500" t="s">
        <v>44</v>
      </c>
      <c r="J5500" s="82" t="s">
        <v>45</v>
      </c>
      <c r="K5500" t="s">
        <v>46</v>
      </c>
      <c r="L5500" t="s">
        <v>47</v>
      </c>
      <c r="M5500" s="82" t="s">
        <v>506</v>
      </c>
      <c r="N5500" t="s">
        <v>762</v>
      </c>
      <c r="O5500" s="82" t="s">
        <v>797</v>
      </c>
      <c r="P5500" s="82" t="s">
        <v>798</v>
      </c>
      <c r="Q5500" s="82" t="s">
        <v>799</v>
      </c>
      <c r="R5500" t="s">
        <v>131</v>
      </c>
      <c r="S5500" s="83">
        <v>0</v>
      </c>
      <c r="T5500" s="83">
        <v>50</v>
      </c>
      <c r="U5500" s="83">
        <v>-50</v>
      </c>
      <c r="V5500" s="83">
        <v>0</v>
      </c>
      <c r="W5500" s="83">
        <v>0</v>
      </c>
      <c r="X5500" s="83">
        <v>0.38513944848892701</v>
      </c>
      <c r="Y5500">
        <v>0</v>
      </c>
      <c r="Z5500" s="83">
        <v>-5</v>
      </c>
      <c r="AA5500" s="83">
        <v>-4.6148605515110734</v>
      </c>
    </row>
    <row r="5501" spans="1:27" x14ac:dyDescent="0.25">
      <c r="A5501" s="82" t="s">
        <v>1529</v>
      </c>
      <c r="B5501" s="82" t="s">
        <v>1529</v>
      </c>
      <c r="C5501" t="s">
        <v>3611</v>
      </c>
      <c r="D5501" s="82" t="s">
        <v>3612</v>
      </c>
      <c r="E5501" t="s">
        <v>3613</v>
      </c>
      <c r="F5501" s="82" t="s">
        <v>3614</v>
      </c>
      <c r="G5501" t="s">
        <v>2310</v>
      </c>
      <c r="H5501" s="82" t="s">
        <v>3615</v>
      </c>
      <c r="I5501" t="s">
        <v>44</v>
      </c>
      <c r="J5501" s="82" t="s">
        <v>45</v>
      </c>
      <c r="K5501" t="s">
        <v>46</v>
      </c>
      <c r="L5501" t="s">
        <v>47</v>
      </c>
      <c r="M5501" s="82" t="s">
        <v>506</v>
      </c>
      <c r="N5501" t="s">
        <v>762</v>
      </c>
      <c r="O5501" s="82" t="s">
        <v>763</v>
      </c>
      <c r="P5501" s="82" t="s">
        <v>778</v>
      </c>
      <c r="Q5501" s="82" t="s">
        <v>779</v>
      </c>
      <c r="R5501" t="s">
        <v>131</v>
      </c>
      <c r="S5501" s="83">
        <v>0</v>
      </c>
      <c r="T5501" s="83">
        <v>1400</v>
      </c>
      <c r="U5501" s="83">
        <v>-1400</v>
      </c>
      <c r="V5501" s="83">
        <v>0</v>
      </c>
      <c r="W5501" s="83">
        <v>0</v>
      </c>
      <c r="X5501" s="83">
        <v>10.783904557689956</v>
      </c>
      <c r="Y5501">
        <v>0</v>
      </c>
      <c r="Z5501" s="83">
        <v>-140</v>
      </c>
      <c r="AA5501" s="83">
        <v>-129.21609544231003</v>
      </c>
    </row>
    <row r="5502" spans="1:27" x14ac:dyDescent="0.25">
      <c r="A5502" s="82" t="s">
        <v>1529</v>
      </c>
      <c r="B5502" s="82" t="s">
        <v>1529</v>
      </c>
      <c r="C5502" t="s">
        <v>3611</v>
      </c>
      <c r="D5502" s="82" t="s">
        <v>3612</v>
      </c>
      <c r="E5502" t="s">
        <v>3613</v>
      </c>
      <c r="F5502" s="82" t="s">
        <v>3614</v>
      </c>
      <c r="G5502" t="s">
        <v>2310</v>
      </c>
      <c r="H5502" s="82" t="s">
        <v>3615</v>
      </c>
      <c r="I5502" t="s">
        <v>44</v>
      </c>
      <c r="J5502" s="82" t="s">
        <v>45</v>
      </c>
      <c r="K5502" t="s">
        <v>46</v>
      </c>
      <c r="L5502" t="s">
        <v>47</v>
      </c>
      <c r="M5502" s="82" t="s">
        <v>506</v>
      </c>
      <c r="N5502" t="s">
        <v>762</v>
      </c>
      <c r="O5502" s="82" t="s">
        <v>763</v>
      </c>
      <c r="P5502" s="82" t="s">
        <v>1061</v>
      </c>
      <c r="Q5502" s="82" t="s">
        <v>1062</v>
      </c>
      <c r="R5502" t="s">
        <v>131</v>
      </c>
      <c r="S5502" s="83">
        <v>0</v>
      </c>
      <c r="T5502" s="83">
        <v>7</v>
      </c>
      <c r="U5502" s="83">
        <v>-7</v>
      </c>
      <c r="V5502" s="83">
        <v>0</v>
      </c>
      <c r="W5502" s="83">
        <v>0</v>
      </c>
      <c r="X5502" s="83">
        <v>5.3919522788449782E-2</v>
      </c>
      <c r="Y5502">
        <v>0</v>
      </c>
      <c r="Z5502" s="83">
        <v>-0.70000000000000007</v>
      </c>
      <c r="AA5502" s="83">
        <v>-0.64608047721155026</v>
      </c>
    </row>
    <row r="5503" spans="1:27" x14ac:dyDescent="0.25">
      <c r="A5503" s="82" t="s">
        <v>1529</v>
      </c>
      <c r="B5503" s="82" t="s">
        <v>1529</v>
      </c>
      <c r="C5503" t="s">
        <v>3611</v>
      </c>
      <c r="D5503" s="82" t="s">
        <v>3612</v>
      </c>
      <c r="E5503" t="s">
        <v>3613</v>
      </c>
      <c r="F5503" s="82" t="s">
        <v>3614</v>
      </c>
      <c r="G5503" t="s">
        <v>2310</v>
      </c>
      <c r="H5503" s="82" t="s">
        <v>3615</v>
      </c>
      <c r="I5503" t="s">
        <v>44</v>
      </c>
      <c r="J5503" s="82" t="s">
        <v>45</v>
      </c>
      <c r="K5503" t="s">
        <v>46</v>
      </c>
      <c r="L5503" t="s">
        <v>47</v>
      </c>
      <c r="M5503" s="82" t="s">
        <v>320</v>
      </c>
      <c r="N5503" t="s">
        <v>1074</v>
      </c>
      <c r="O5503" s="82" t="s">
        <v>1208</v>
      </c>
      <c r="P5503" s="82" t="s">
        <v>2223</v>
      </c>
      <c r="Q5503" s="82" t="s">
        <v>2224</v>
      </c>
      <c r="R5503" t="s">
        <v>131</v>
      </c>
      <c r="S5503" s="83">
        <v>31</v>
      </c>
      <c r="T5503" s="83">
        <v>0</v>
      </c>
      <c r="U5503" s="83">
        <v>31</v>
      </c>
      <c r="V5503" s="83">
        <v>0</v>
      </c>
      <c r="W5503" s="83">
        <v>0</v>
      </c>
      <c r="X5503" s="83">
        <v>0</v>
      </c>
      <c r="Y5503">
        <v>0</v>
      </c>
      <c r="Z5503" s="83">
        <v>3.1</v>
      </c>
      <c r="AA5503" s="83">
        <v>3.1</v>
      </c>
    </row>
    <row r="5504" spans="1:27" x14ac:dyDescent="0.25">
      <c r="A5504" s="82" t="s">
        <v>1529</v>
      </c>
      <c r="B5504" s="82" t="s">
        <v>1529</v>
      </c>
      <c r="C5504" t="s">
        <v>3611</v>
      </c>
      <c r="D5504" s="82" t="s">
        <v>3612</v>
      </c>
      <c r="E5504" t="s">
        <v>3613</v>
      </c>
      <c r="F5504" s="82" t="s">
        <v>3614</v>
      </c>
      <c r="G5504" t="s">
        <v>2310</v>
      </c>
      <c r="H5504" s="82" t="s">
        <v>3615</v>
      </c>
      <c r="I5504" t="s">
        <v>44</v>
      </c>
      <c r="J5504" s="82" t="s">
        <v>45</v>
      </c>
      <c r="K5504" t="s">
        <v>46</v>
      </c>
      <c r="L5504" t="s">
        <v>47</v>
      </c>
      <c r="M5504" s="82" t="s">
        <v>320</v>
      </c>
      <c r="N5504" t="s">
        <v>1074</v>
      </c>
      <c r="O5504" s="82" t="s">
        <v>1208</v>
      </c>
      <c r="P5504" s="82" t="s">
        <v>2572</v>
      </c>
      <c r="Q5504" s="82" t="s">
        <v>2573</v>
      </c>
      <c r="R5504" t="s">
        <v>131</v>
      </c>
      <c r="S5504" s="83">
        <v>378.6</v>
      </c>
      <c r="T5504" s="83">
        <v>93</v>
      </c>
      <c r="U5504" s="83">
        <v>285.60000000000002</v>
      </c>
      <c r="V5504" s="83">
        <v>0</v>
      </c>
      <c r="W5504" s="83">
        <v>0</v>
      </c>
      <c r="X5504" s="83">
        <v>0.71635937418940421</v>
      </c>
      <c r="Y5504">
        <v>0</v>
      </c>
      <c r="Z5504" s="83">
        <v>28.560000000000002</v>
      </c>
      <c r="AA5504" s="83">
        <v>29.276359374189404</v>
      </c>
    </row>
    <row r="5505" spans="1:27" x14ac:dyDescent="0.25">
      <c r="A5505" s="82" t="s">
        <v>1529</v>
      </c>
      <c r="B5505" s="82" t="s">
        <v>1529</v>
      </c>
      <c r="C5505" t="s">
        <v>3611</v>
      </c>
      <c r="D5505" s="82" t="s">
        <v>3612</v>
      </c>
      <c r="E5505" t="s">
        <v>3613</v>
      </c>
      <c r="F5505" s="82" t="s">
        <v>3614</v>
      </c>
      <c r="G5505" t="s">
        <v>2310</v>
      </c>
      <c r="H5505" s="82" t="s">
        <v>3615</v>
      </c>
      <c r="I5505" t="s">
        <v>44</v>
      </c>
      <c r="J5505" s="82" t="s">
        <v>45</v>
      </c>
      <c r="K5505" t="s">
        <v>46</v>
      </c>
      <c r="L5505" t="s">
        <v>47</v>
      </c>
      <c r="M5505" s="82" t="s">
        <v>320</v>
      </c>
      <c r="N5505" t="s">
        <v>1074</v>
      </c>
      <c r="O5505" s="82" t="s">
        <v>1075</v>
      </c>
      <c r="P5505" s="82" t="s">
        <v>1209</v>
      </c>
      <c r="Q5505" s="82" t="s">
        <v>1210</v>
      </c>
      <c r="R5505" t="s">
        <v>131</v>
      </c>
      <c r="S5505" s="83">
        <v>60</v>
      </c>
      <c r="T5505" s="83">
        <v>300</v>
      </c>
      <c r="U5505" s="83">
        <v>-240</v>
      </c>
      <c r="V5505" s="83">
        <v>0</v>
      </c>
      <c r="W5505" s="83">
        <v>0</v>
      </c>
      <c r="X5505" s="83">
        <v>2.310836690933562</v>
      </c>
      <c r="Y5505">
        <v>0</v>
      </c>
      <c r="Z5505" s="83">
        <v>-24</v>
      </c>
      <c r="AA5505" s="83">
        <v>-21.689163309066437</v>
      </c>
    </row>
    <row r="5506" spans="1:27" x14ac:dyDescent="0.25">
      <c r="A5506" s="82" t="s">
        <v>1529</v>
      </c>
      <c r="B5506" s="82" t="s">
        <v>1529</v>
      </c>
      <c r="C5506" t="s">
        <v>3611</v>
      </c>
      <c r="D5506" s="82" t="s">
        <v>3612</v>
      </c>
      <c r="E5506" t="s">
        <v>3613</v>
      </c>
      <c r="F5506" s="82" t="s">
        <v>3614</v>
      </c>
      <c r="G5506" t="s">
        <v>2310</v>
      </c>
      <c r="H5506" s="82" t="s">
        <v>3615</v>
      </c>
      <c r="I5506" t="s">
        <v>44</v>
      </c>
      <c r="J5506" s="82" t="s">
        <v>45</v>
      </c>
      <c r="K5506" t="s">
        <v>46</v>
      </c>
      <c r="L5506" t="s">
        <v>47</v>
      </c>
      <c r="M5506" s="82" t="s">
        <v>320</v>
      </c>
      <c r="N5506" t="s">
        <v>1074</v>
      </c>
      <c r="O5506" s="82" t="s">
        <v>1075</v>
      </c>
      <c r="P5506" s="82" t="s">
        <v>1794</v>
      </c>
      <c r="Q5506" s="82" t="s">
        <v>1795</v>
      </c>
      <c r="R5506" t="s">
        <v>131</v>
      </c>
      <c r="S5506" s="83">
        <v>20</v>
      </c>
      <c r="T5506" s="83">
        <v>0</v>
      </c>
      <c r="U5506" s="83">
        <v>20</v>
      </c>
      <c r="V5506" s="83">
        <v>0</v>
      </c>
      <c r="W5506" s="83">
        <v>0</v>
      </c>
      <c r="X5506" s="83">
        <v>0</v>
      </c>
      <c r="Y5506">
        <v>0</v>
      </c>
      <c r="Z5506" s="83">
        <v>2</v>
      </c>
      <c r="AA5506" s="83">
        <v>2</v>
      </c>
    </row>
    <row r="5507" spans="1:27" x14ac:dyDescent="0.25">
      <c r="A5507" s="82" t="s">
        <v>1529</v>
      </c>
      <c r="B5507" s="82" t="s">
        <v>1529</v>
      </c>
      <c r="C5507" t="s">
        <v>3611</v>
      </c>
      <c r="D5507" s="82" t="s">
        <v>3612</v>
      </c>
      <c r="E5507" t="s">
        <v>3613</v>
      </c>
      <c r="F5507" s="82" t="s">
        <v>3614</v>
      </c>
      <c r="G5507" t="s">
        <v>2310</v>
      </c>
      <c r="H5507" s="82" t="s">
        <v>3615</v>
      </c>
      <c r="I5507" t="s">
        <v>44</v>
      </c>
      <c r="J5507" s="82" t="s">
        <v>45</v>
      </c>
      <c r="K5507" t="s">
        <v>46</v>
      </c>
      <c r="L5507" t="s">
        <v>47</v>
      </c>
      <c r="M5507" s="82" t="s">
        <v>320</v>
      </c>
      <c r="N5507" t="s">
        <v>1074</v>
      </c>
      <c r="O5507" s="82" t="s">
        <v>1075</v>
      </c>
      <c r="P5507" s="82" t="s">
        <v>3693</v>
      </c>
      <c r="Q5507" s="82" t="s">
        <v>3694</v>
      </c>
      <c r="R5507" t="s">
        <v>131</v>
      </c>
      <c r="S5507" s="83">
        <v>62.1</v>
      </c>
      <c r="T5507" s="83">
        <v>0</v>
      </c>
      <c r="U5507" s="83">
        <v>62.1</v>
      </c>
      <c r="V5507" s="83">
        <v>0</v>
      </c>
      <c r="W5507" s="83">
        <v>0</v>
      </c>
      <c r="X5507" s="83">
        <v>0</v>
      </c>
      <c r="Y5507">
        <v>0</v>
      </c>
      <c r="Z5507" s="83">
        <v>6.2100000000000009</v>
      </c>
      <c r="AA5507" s="83">
        <v>6.2100000000000009</v>
      </c>
    </row>
    <row r="5508" spans="1:27" x14ac:dyDescent="0.25">
      <c r="A5508" s="82" t="s">
        <v>1529</v>
      </c>
      <c r="B5508" s="82" t="s">
        <v>1529</v>
      </c>
      <c r="C5508" t="s">
        <v>3611</v>
      </c>
      <c r="D5508" s="82" t="s">
        <v>3612</v>
      </c>
      <c r="E5508" t="s">
        <v>3613</v>
      </c>
      <c r="F5508" s="82" t="s">
        <v>3614</v>
      </c>
      <c r="G5508" t="s">
        <v>2310</v>
      </c>
      <c r="H5508" s="82" t="s">
        <v>3615</v>
      </c>
      <c r="I5508" t="s">
        <v>44</v>
      </c>
      <c r="J5508" s="82" t="s">
        <v>45</v>
      </c>
      <c r="K5508" t="s">
        <v>46</v>
      </c>
      <c r="L5508" t="s">
        <v>47</v>
      </c>
      <c r="M5508" s="82" t="s">
        <v>320</v>
      </c>
      <c r="N5508" t="s">
        <v>800</v>
      </c>
      <c r="O5508" s="82" t="s">
        <v>1538</v>
      </c>
      <c r="P5508" s="82" t="s">
        <v>978</v>
      </c>
      <c r="Q5508" s="82" t="s">
        <v>979</v>
      </c>
      <c r="R5508" t="s">
        <v>131</v>
      </c>
      <c r="S5508" s="83">
        <v>45</v>
      </c>
      <c r="T5508" s="83">
        <v>180</v>
      </c>
      <c r="U5508" s="83">
        <v>-135</v>
      </c>
      <c r="V5508" s="83">
        <v>0</v>
      </c>
      <c r="W5508" s="83">
        <v>0</v>
      </c>
      <c r="X5508" s="83">
        <v>1.386502014560137</v>
      </c>
      <c r="Y5508">
        <v>0</v>
      </c>
      <c r="Z5508" s="83">
        <v>-13.5</v>
      </c>
      <c r="AA5508" s="83">
        <v>-12.113497985439864</v>
      </c>
    </row>
    <row r="5509" spans="1:27" x14ac:dyDescent="0.25">
      <c r="A5509" s="82" t="s">
        <v>1529</v>
      </c>
      <c r="B5509" s="82" t="s">
        <v>1529</v>
      </c>
      <c r="C5509" t="s">
        <v>3611</v>
      </c>
      <c r="D5509" s="82" t="s">
        <v>3612</v>
      </c>
      <c r="E5509" t="s">
        <v>3613</v>
      </c>
      <c r="F5509" s="82" t="s">
        <v>3614</v>
      </c>
      <c r="G5509" t="s">
        <v>2310</v>
      </c>
      <c r="H5509" s="82" t="s">
        <v>3615</v>
      </c>
      <c r="I5509" t="s">
        <v>44</v>
      </c>
      <c r="J5509" s="82" t="s">
        <v>45</v>
      </c>
      <c r="K5509" t="s">
        <v>46</v>
      </c>
      <c r="L5509" t="s">
        <v>47</v>
      </c>
      <c r="M5509" s="82" t="s">
        <v>320</v>
      </c>
      <c r="N5509" t="s">
        <v>800</v>
      </c>
      <c r="O5509" s="82" t="s">
        <v>801</v>
      </c>
      <c r="P5509" s="82" t="s">
        <v>1076</v>
      </c>
      <c r="Q5509" s="82" t="s">
        <v>1077</v>
      </c>
      <c r="R5509" t="s">
        <v>131</v>
      </c>
      <c r="S5509" s="83">
        <v>0</v>
      </c>
      <c r="T5509" s="83">
        <v>30</v>
      </c>
      <c r="U5509" s="83">
        <v>-30</v>
      </c>
      <c r="V5509" s="83">
        <v>0</v>
      </c>
      <c r="W5509" s="83">
        <v>0</v>
      </c>
      <c r="X5509" s="83">
        <v>0.23108366909335618</v>
      </c>
      <c r="Y5509">
        <v>0</v>
      </c>
      <c r="Z5509" s="83">
        <v>-3</v>
      </c>
      <c r="AA5509" s="83">
        <v>-2.7689163309066438</v>
      </c>
    </row>
    <row r="5510" spans="1:27" x14ac:dyDescent="0.25">
      <c r="A5510" s="82" t="s">
        <v>1529</v>
      </c>
      <c r="B5510" s="82" t="s">
        <v>1529</v>
      </c>
      <c r="C5510" t="s">
        <v>3611</v>
      </c>
      <c r="D5510" s="82" t="s">
        <v>3612</v>
      </c>
      <c r="E5510" t="s">
        <v>3613</v>
      </c>
      <c r="F5510" s="82" t="s">
        <v>3614</v>
      </c>
      <c r="G5510" t="s">
        <v>2310</v>
      </c>
      <c r="H5510" s="82" t="s">
        <v>3615</v>
      </c>
      <c r="I5510" t="s">
        <v>44</v>
      </c>
      <c r="J5510" s="82" t="s">
        <v>45</v>
      </c>
      <c r="K5510" t="s">
        <v>46</v>
      </c>
      <c r="L5510" t="s">
        <v>47</v>
      </c>
      <c r="M5510" s="82" t="s">
        <v>320</v>
      </c>
      <c r="N5510" t="s">
        <v>800</v>
      </c>
      <c r="O5510" s="82" t="s">
        <v>801</v>
      </c>
      <c r="P5510" s="82" t="s">
        <v>1078</v>
      </c>
      <c r="Q5510" s="82" t="s">
        <v>1079</v>
      </c>
      <c r="R5510" t="s">
        <v>131</v>
      </c>
      <c r="S5510" s="83">
        <v>0</v>
      </c>
      <c r="T5510" s="83">
        <v>30</v>
      </c>
      <c r="U5510" s="83">
        <v>-30</v>
      </c>
      <c r="V5510" s="83">
        <v>0</v>
      </c>
      <c r="W5510" s="83">
        <v>0</v>
      </c>
      <c r="X5510" s="83">
        <v>0.23108366909335618</v>
      </c>
      <c r="Y5510">
        <v>0</v>
      </c>
      <c r="Z5510" s="83">
        <v>-3</v>
      </c>
      <c r="AA5510" s="83">
        <v>-2.7689163309066438</v>
      </c>
    </row>
    <row r="5511" spans="1:27" x14ac:dyDescent="0.25">
      <c r="A5511" s="82" t="s">
        <v>1529</v>
      </c>
      <c r="B5511" s="82" t="s">
        <v>1529</v>
      </c>
      <c r="C5511" t="s">
        <v>3611</v>
      </c>
      <c r="D5511" s="82" t="s">
        <v>3612</v>
      </c>
      <c r="E5511" t="s">
        <v>3613</v>
      </c>
      <c r="F5511" s="82" t="s">
        <v>3614</v>
      </c>
      <c r="G5511" t="s">
        <v>2310</v>
      </c>
      <c r="H5511" s="82" t="s">
        <v>3615</v>
      </c>
      <c r="I5511" t="s">
        <v>44</v>
      </c>
      <c r="J5511" s="82" t="s">
        <v>45</v>
      </c>
      <c r="K5511" t="s">
        <v>46</v>
      </c>
      <c r="L5511" t="s">
        <v>47</v>
      </c>
      <c r="M5511" s="82" t="s">
        <v>320</v>
      </c>
      <c r="N5511" t="s">
        <v>800</v>
      </c>
      <c r="O5511" s="82" t="s">
        <v>801</v>
      </c>
      <c r="P5511" s="82" t="s">
        <v>1080</v>
      </c>
      <c r="Q5511" s="82" t="s">
        <v>1081</v>
      </c>
      <c r="R5511" t="s">
        <v>131</v>
      </c>
      <c r="S5511" s="83">
        <v>255</v>
      </c>
      <c r="T5511" s="83">
        <v>0</v>
      </c>
      <c r="U5511" s="83">
        <v>255</v>
      </c>
      <c r="V5511" s="83">
        <v>0</v>
      </c>
      <c r="W5511" s="83">
        <v>0</v>
      </c>
      <c r="X5511" s="83">
        <v>0</v>
      </c>
      <c r="Y5511">
        <v>0</v>
      </c>
      <c r="Z5511" s="83">
        <v>25.5</v>
      </c>
      <c r="AA5511" s="83">
        <v>25.5</v>
      </c>
    </row>
    <row r="5512" spans="1:27" x14ac:dyDescent="0.25">
      <c r="A5512" s="82" t="s">
        <v>1529</v>
      </c>
      <c r="B5512" s="82" t="s">
        <v>1529</v>
      </c>
      <c r="C5512" t="s">
        <v>3611</v>
      </c>
      <c r="D5512" s="82" t="s">
        <v>3612</v>
      </c>
      <c r="E5512" t="s">
        <v>3613</v>
      </c>
      <c r="F5512" s="82" t="s">
        <v>3614</v>
      </c>
      <c r="G5512" t="s">
        <v>2310</v>
      </c>
      <c r="H5512" s="82" t="s">
        <v>3615</v>
      </c>
      <c r="I5512" t="s">
        <v>44</v>
      </c>
      <c r="J5512" s="82" t="s">
        <v>45</v>
      </c>
      <c r="K5512" t="s">
        <v>46</v>
      </c>
      <c r="L5512" t="s">
        <v>47</v>
      </c>
      <c r="M5512" s="82" t="s">
        <v>320</v>
      </c>
      <c r="N5512" t="s">
        <v>800</v>
      </c>
      <c r="O5512" s="82" t="s">
        <v>801</v>
      </c>
      <c r="P5512" s="82" t="s">
        <v>1082</v>
      </c>
      <c r="Q5512" s="82" t="s">
        <v>1083</v>
      </c>
      <c r="R5512" t="s">
        <v>131</v>
      </c>
      <c r="S5512" s="83">
        <v>360</v>
      </c>
      <c r="T5512" s="83">
        <v>315</v>
      </c>
      <c r="U5512" s="83">
        <v>45</v>
      </c>
      <c r="V5512" s="83">
        <v>0</v>
      </c>
      <c r="W5512" s="83">
        <v>0</v>
      </c>
      <c r="X5512" s="83">
        <v>2.4263785254802399</v>
      </c>
      <c r="Y5512">
        <v>0</v>
      </c>
      <c r="Z5512" s="83">
        <v>4.5</v>
      </c>
      <c r="AA5512" s="83">
        <v>6.9263785254802386</v>
      </c>
    </row>
    <row r="5513" spans="1:27" x14ac:dyDescent="0.25">
      <c r="A5513" s="82" t="s">
        <v>1529</v>
      </c>
      <c r="B5513" s="82" t="s">
        <v>1529</v>
      </c>
      <c r="C5513" t="s">
        <v>3611</v>
      </c>
      <c r="D5513" s="82" t="s">
        <v>3612</v>
      </c>
      <c r="E5513" t="s">
        <v>3613</v>
      </c>
      <c r="F5513" s="82" t="s">
        <v>3614</v>
      </c>
      <c r="G5513" t="s">
        <v>2310</v>
      </c>
      <c r="H5513" s="82" t="s">
        <v>3615</v>
      </c>
      <c r="I5513" t="s">
        <v>44</v>
      </c>
      <c r="J5513" s="82" t="s">
        <v>45</v>
      </c>
      <c r="K5513" t="s">
        <v>46</v>
      </c>
      <c r="L5513" t="s">
        <v>47</v>
      </c>
      <c r="M5513" s="82" t="s">
        <v>320</v>
      </c>
      <c r="N5513" t="s">
        <v>800</v>
      </c>
      <c r="O5513" s="82" t="s">
        <v>801</v>
      </c>
      <c r="P5513" s="82" t="s">
        <v>1211</v>
      </c>
      <c r="Q5513" s="82" t="s">
        <v>1085</v>
      </c>
      <c r="R5513" t="s">
        <v>131</v>
      </c>
      <c r="S5513" s="83">
        <v>720</v>
      </c>
      <c r="T5513" s="83">
        <v>0</v>
      </c>
      <c r="U5513" s="83">
        <v>720</v>
      </c>
      <c r="V5513" s="83">
        <v>0</v>
      </c>
      <c r="W5513" s="83">
        <v>0</v>
      </c>
      <c r="X5513" s="83">
        <v>0</v>
      </c>
      <c r="Y5513">
        <v>0</v>
      </c>
      <c r="Z5513" s="83">
        <v>72</v>
      </c>
      <c r="AA5513" s="83">
        <v>72</v>
      </c>
    </row>
    <row r="5514" spans="1:27" x14ac:dyDescent="0.25">
      <c r="A5514" s="82" t="s">
        <v>1529</v>
      </c>
      <c r="B5514" s="82" t="s">
        <v>1529</v>
      </c>
      <c r="C5514" t="s">
        <v>3611</v>
      </c>
      <c r="D5514" s="82" t="s">
        <v>3612</v>
      </c>
      <c r="E5514" t="s">
        <v>3613</v>
      </c>
      <c r="F5514" s="82" t="s">
        <v>3614</v>
      </c>
      <c r="G5514" t="s">
        <v>2310</v>
      </c>
      <c r="H5514" s="82" t="s">
        <v>3615</v>
      </c>
      <c r="I5514" t="s">
        <v>44</v>
      </c>
      <c r="J5514" s="82" t="s">
        <v>45</v>
      </c>
      <c r="K5514" t="s">
        <v>46</v>
      </c>
      <c r="L5514" t="s">
        <v>47</v>
      </c>
      <c r="M5514" s="82" t="s">
        <v>320</v>
      </c>
      <c r="N5514" t="s">
        <v>800</v>
      </c>
      <c r="O5514" s="82" t="s">
        <v>801</v>
      </c>
      <c r="P5514" s="82" t="s">
        <v>802</v>
      </c>
      <c r="Q5514" s="82" t="s">
        <v>803</v>
      </c>
      <c r="R5514" t="s">
        <v>131</v>
      </c>
      <c r="S5514" s="83">
        <v>180</v>
      </c>
      <c r="T5514" s="83">
        <v>180</v>
      </c>
      <c r="U5514" s="83">
        <v>0</v>
      </c>
      <c r="V5514" s="83">
        <v>0</v>
      </c>
      <c r="W5514" s="83">
        <v>0</v>
      </c>
      <c r="X5514" s="83">
        <v>1.386502014560137</v>
      </c>
      <c r="Y5514">
        <v>0</v>
      </c>
      <c r="Z5514" s="83">
        <v>0</v>
      </c>
      <c r="AA5514" s="83">
        <v>1.3865020145601363</v>
      </c>
    </row>
    <row r="5515" spans="1:27" x14ac:dyDescent="0.25">
      <c r="A5515" s="82" t="s">
        <v>1529</v>
      </c>
      <c r="B5515" s="82" t="s">
        <v>1529</v>
      </c>
      <c r="C5515" t="s">
        <v>3611</v>
      </c>
      <c r="D5515" s="82" t="s">
        <v>3612</v>
      </c>
      <c r="E5515" t="s">
        <v>3613</v>
      </c>
      <c r="F5515" s="82" t="s">
        <v>3614</v>
      </c>
      <c r="G5515" t="s">
        <v>2310</v>
      </c>
      <c r="H5515" s="82" t="s">
        <v>3615</v>
      </c>
      <c r="I5515" t="s">
        <v>44</v>
      </c>
      <c r="J5515" s="82" t="s">
        <v>45</v>
      </c>
      <c r="K5515" t="s">
        <v>46</v>
      </c>
      <c r="L5515" t="s">
        <v>47</v>
      </c>
      <c r="M5515" s="82" t="s">
        <v>320</v>
      </c>
      <c r="N5515" t="s">
        <v>800</v>
      </c>
      <c r="O5515" s="82" t="s">
        <v>801</v>
      </c>
      <c r="P5515" s="82" t="s">
        <v>1212</v>
      </c>
      <c r="Q5515" s="82" t="s">
        <v>1081</v>
      </c>
      <c r="R5515" t="s">
        <v>131</v>
      </c>
      <c r="S5515" s="83">
        <v>0</v>
      </c>
      <c r="T5515" s="83">
        <v>540</v>
      </c>
      <c r="U5515" s="83">
        <v>-540</v>
      </c>
      <c r="V5515" s="83">
        <v>0</v>
      </c>
      <c r="W5515" s="83">
        <v>0</v>
      </c>
      <c r="X5515" s="83">
        <v>4.1595060436804117</v>
      </c>
      <c r="Y5515">
        <v>0</v>
      </c>
      <c r="Z5515" s="83">
        <v>-54</v>
      </c>
      <c r="AA5515" s="83">
        <v>-49.840493956319591</v>
      </c>
    </row>
    <row r="5516" spans="1:27" x14ac:dyDescent="0.25">
      <c r="A5516" s="82" t="s">
        <v>1529</v>
      </c>
      <c r="B5516" s="82" t="s">
        <v>1529</v>
      </c>
      <c r="C5516" t="s">
        <v>3611</v>
      </c>
      <c r="D5516" s="82" t="s">
        <v>3612</v>
      </c>
      <c r="E5516" t="s">
        <v>3613</v>
      </c>
      <c r="F5516" s="82" t="s">
        <v>3614</v>
      </c>
      <c r="G5516" t="s">
        <v>2310</v>
      </c>
      <c r="H5516" s="82" t="s">
        <v>3615</v>
      </c>
      <c r="I5516" t="s">
        <v>44</v>
      </c>
      <c r="J5516" s="82" t="s">
        <v>45</v>
      </c>
      <c r="K5516" t="s">
        <v>46</v>
      </c>
      <c r="L5516" t="s">
        <v>47</v>
      </c>
      <c r="M5516" s="82" t="s">
        <v>320</v>
      </c>
      <c r="N5516" t="s">
        <v>800</v>
      </c>
      <c r="O5516" s="82" t="s">
        <v>801</v>
      </c>
      <c r="P5516" s="82" t="s">
        <v>2102</v>
      </c>
      <c r="Q5516" s="82" t="s">
        <v>2103</v>
      </c>
      <c r="R5516" t="s">
        <v>131</v>
      </c>
      <c r="S5516" s="83">
        <v>360</v>
      </c>
      <c r="T5516" s="83">
        <v>0</v>
      </c>
      <c r="U5516" s="83">
        <v>360</v>
      </c>
      <c r="V5516" s="83">
        <v>0</v>
      </c>
      <c r="W5516" s="83">
        <v>0</v>
      </c>
      <c r="X5516" s="83">
        <v>0</v>
      </c>
      <c r="Y5516">
        <v>0</v>
      </c>
      <c r="Z5516" s="83">
        <v>36</v>
      </c>
      <c r="AA5516" s="83">
        <v>36</v>
      </c>
    </row>
    <row r="5517" spans="1:27" x14ac:dyDescent="0.25">
      <c r="A5517" s="82" t="s">
        <v>1529</v>
      </c>
      <c r="B5517" s="82" t="s">
        <v>1529</v>
      </c>
      <c r="C5517" t="s">
        <v>3611</v>
      </c>
      <c r="D5517" s="82" t="s">
        <v>3612</v>
      </c>
      <c r="E5517" t="s">
        <v>3613</v>
      </c>
      <c r="F5517" s="82" t="s">
        <v>3614</v>
      </c>
      <c r="G5517" t="s">
        <v>2310</v>
      </c>
      <c r="H5517" s="82" t="s">
        <v>3615</v>
      </c>
      <c r="I5517" t="s">
        <v>44</v>
      </c>
      <c r="J5517" s="82" t="s">
        <v>45</v>
      </c>
      <c r="K5517" t="s">
        <v>46</v>
      </c>
      <c r="L5517" t="s">
        <v>47</v>
      </c>
      <c r="M5517" s="82" t="s">
        <v>320</v>
      </c>
      <c r="N5517" t="s">
        <v>800</v>
      </c>
      <c r="O5517" s="82" t="s">
        <v>801</v>
      </c>
      <c r="P5517" s="82" t="s">
        <v>2106</v>
      </c>
      <c r="Q5517" s="82" t="s">
        <v>2107</v>
      </c>
      <c r="R5517" t="s">
        <v>131</v>
      </c>
      <c r="S5517" s="83">
        <v>0</v>
      </c>
      <c r="T5517" s="83">
        <v>540</v>
      </c>
      <c r="U5517" s="83">
        <v>-540</v>
      </c>
      <c r="V5517" s="83">
        <v>0</v>
      </c>
      <c r="W5517" s="83">
        <v>0</v>
      </c>
      <c r="X5517" s="83">
        <v>4.1595060436804117</v>
      </c>
      <c r="Y5517">
        <v>0</v>
      </c>
      <c r="Z5517" s="83">
        <v>-54</v>
      </c>
      <c r="AA5517" s="83">
        <v>-49.840493956319591</v>
      </c>
    </row>
    <row r="5518" spans="1:27" x14ac:dyDescent="0.25">
      <c r="A5518" s="82" t="s">
        <v>1529</v>
      </c>
      <c r="B5518" s="82" t="s">
        <v>1529</v>
      </c>
      <c r="C5518" t="s">
        <v>3611</v>
      </c>
      <c r="D5518" s="82" t="s">
        <v>3612</v>
      </c>
      <c r="E5518" t="s">
        <v>3613</v>
      </c>
      <c r="F5518" s="82" t="s">
        <v>3614</v>
      </c>
      <c r="G5518" t="s">
        <v>2310</v>
      </c>
      <c r="H5518" s="82" t="s">
        <v>3615</v>
      </c>
      <c r="I5518" t="s">
        <v>44</v>
      </c>
      <c r="J5518" s="82" t="s">
        <v>45</v>
      </c>
      <c r="K5518" t="s">
        <v>46</v>
      </c>
      <c r="L5518" t="s">
        <v>47</v>
      </c>
      <c r="M5518" s="82" t="s">
        <v>320</v>
      </c>
      <c r="N5518" t="s">
        <v>329</v>
      </c>
      <c r="O5518" s="82" t="s">
        <v>330</v>
      </c>
      <c r="P5518" s="82" t="s">
        <v>331</v>
      </c>
      <c r="Q5518" s="82" t="s">
        <v>332</v>
      </c>
      <c r="R5518" t="s">
        <v>131</v>
      </c>
      <c r="S5518" s="83">
        <v>112.5</v>
      </c>
      <c r="T5518" s="83">
        <v>0</v>
      </c>
      <c r="U5518" s="83">
        <v>112.5</v>
      </c>
      <c r="V5518" s="83">
        <v>0</v>
      </c>
      <c r="W5518" s="83">
        <v>0</v>
      </c>
      <c r="X5518" s="83">
        <v>0</v>
      </c>
      <c r="Y5518">
        <v>0</v>
      </c>
      <c r="Z5518" s="83">
        <v>11.25</v>
      </c>
      <c r="AA5518" s="83">
        <v>11.25</v>
      </c>
    </row>
    <row r="5519" spans="1:27" x14ac:dyDescent="0.25">
      <c r="A5519" s="82" t="s">
        <v>1529</v>
      </c>
      <c r="B5519" s="82" t="s">
        <v>1529</v>
      </c>
      <c r="C5519" t="s">
        <v>3611</v>
      </c>
      <c r="D5519" s="82" t="s">
        <v>3612</v>
      </c>
      <c r="E5519" t="s">
        <v>3613</v>
      </c>
      <c r="F5519" s="82" t="s">
        <v>3614</v>
      </c>
      <c r="G5519" t="s">
        <v>2310</v>
      </c>
      <c r="H5519" s="82" t="s">
        <v>3615</v>
      </c>
      <c r="I5519" t="s">
        <v>44</v>
      </c>
      <c r="J5519" s="82" t="s">
        <v>45</v>
      </c>
      <c r="K5519" t="s">
        <v>46</v>
      </c>
      <c r="L5519" t="s">
        <v>47</v>
      </c>
      <c r="M5519" s="82" t="s">
        <v>320</v>
      </c>
      <c r="N5519" t="s">
        <v>941</v>
      </c>
      <c r="O5519" s="82" t="s">
        <v>1071</v>
      </c>
      <c r="P5519" s="82" t="s">
        <v>1072</v>
      </c>
      <c r="Q5519" s="82" t="s">
        <v>1073</v>
      </c>
      <c r="R5519" t="s">
        <v>131</v>
      </c>
      <c r="S5519" s="83">
        <v>130.52000000000001</v>
      </c>
      <c r="T5519" s="83">
        <v>0</v>
      </c>
      <c r="U5519" s="83">
        <v>130.52000000000001</v>
      </c>
      <c r="V5519" s="83">
        <v>0</v>
      </c>
      <c r="W5519" s="83">
        <v>0</v>
      </c>
      <c r="X5519" s="83">
        <v>0</v>
      </c>
      <c r="Y5519">
        <v>0</v>
      </c>
      <c r="Z5519" s="83">
        <v>13.052000000000001</v>
      </c>
      <c r="AA5519" s="83">
        <v>13.052000000000001</v>
      </c>
    </row>
    <row r="5520" spans="1:27" x14ac:dyDescent="0.25">
      <c r="A5520" s="82" t="s">
        <v>1529</v>
      </c>
      <c r="B5520" s="82" t="s">
        <v>1529</v>
      </c>
      <c r="C5520" t="s">
        <v>3611</v>
      </c>
      <c r="D5520" s="82" t="s">
        <v>3612</v>
      </c>
      <c r="E5520" t="s">
        <v>3613</v>
      </c>
      <c r="F5520" s="82" t="s">
        <v>3614</v>
      </c>
      <c r="G5520" t="s">
        <v>2310</v>
      </c>
      <c r="H5520" s="82" t="s">
        <v>3615</v>
      </c>
      <c r="I5520" t="s">
        <v>44</v>
      </c>
      <c r="J5520" s="82" t="s">
        <v>45</v>
      </c>
      <c r="K5520" t="s">
        <v>46</v>
      </c>
      <c r="L5520" t="s">
        <v>47</v>
      </c>
      <c r="M5520" s="82" t="s">
        <v>320</v>
      </c>
      <c r="N5520" t="s">
        <v>941</v>
      </c>
      <c r="O5520" s="82" t="s">
        <v>942</v>
      </c>
      <c r="P5520" s="82" t="s">
        <v>943</v>
      </c>
      <c r="Q5520" s="82" t="s">
        <v>944</v>
      </c>
      <c r="R5520" t="s">
        <v>131</v>
      </c>
      <c r="S5520" s="83">
        <v>8.15</v>
      </c>
      <c r="T5520" s="83">
        <v>3912</v>
      </c>
      <c r="U5520" s="83">
        <v>-3903.85</v>
      </c>
      <c r="V5520" s="83">
        <v>0</v>
      </c>
      <c r="W5520" s="83">
        <v>0</v>
      </c>
      <c r="X5520" s="83">
        <v>30.133310449773649</v>
      </c>
      <c r="Y5520">
        <v>0</v>
      </c>
      <c r="Z5520" s="83">
        <v>-390.38500000000005</v>
      </c>
      <c r="AA5520" s="83">
        <v>-360.25168955022639</v>
      </c>
    </row>
    <row r="5521" spans="1:27" x14ac:dyDescent="0.25">
      <c r="A5521" s="82" t="s">
        <v>1529</v>
      </c>
      <c r="B5521" s="82" t="s">
        <v>1529</v>
      </c>
      <c r="C5521" t="s">
        <v>3611</v>
      </c>
      <c r="D5521" s="82" t="s">
        <v>3612</v>
      </c>
      <c r="E5521" t="s">
        <v>3613</v>
      </c>
      <c r="F5521" s="82" t="s">
        <v>3614</v>
      </c>
      <c r="G5521" t="s">
        <v>2310</v>
      </c>
      <c r="H5521" s="82" t="s">
        <v>3615</v>
      </c>
      <c r="I5521" t="s">
        <v>44</v>
      </c>
      <c r="J5521" s="82" t="s">
        <v>45</v>
      </c>
      <c r="K5521" t="s">
        <v>98</v>
      </c>
      <c r="L5521" t="s">
        <v>99</v>
      </c>
      <c r="M5521" s="82" t="s">
        <v>396</v>
      </c>
      <c r="N5521" t="s">
        <v>804</v>
      </c>
      <c r="O5521" s="82" t="s">
        <v>805</v>
      </c>
      <c r="P5521" s="82" t="s">
        <v>830</v>
      </c>
      <c r="Q5521" s="82" t="s">
        <v>831</v>
      </c>
      <c r="R5521" t="s">
        <v>131</v>
      </c>
      <c r="S5521" s="83">
        <v>668.32</v>
      </c>
      <c r="T5521" s="83">
        <v>0</v>
      </c>
      <c r="U5521" s="83">
        <v>668.32</v>
      </c>
      <c r="V5521" s="83">
        <v>0</v>
      </c>
      <c r="W5521" s="83">
        <v>0</v>
      </c>
      <c r="X5521" s="83">
        <v>0</v>
      </c>
      <c r="Y5521">
        <v>0</v>
      </c>
      <c r="Z5521" s="83">
        <v>66.832000000000008</v>
      </c>
      <c r="AA5521" s="83">
        <v>66.832000000000008</v>
      </c>
    </row>
    <row r="5522" spans="1:27" x14ac:dyDescent="0.25">
      <c r="A5522" s="82" t="s">
        <v>1529</v>
      </c>
      <c r="B5522" s="82" t="s">
        <v>1529</v>
      </c>
      <c r="C5522" t="s">
        <v>3611</v>
      </c>
      <c r="D5522" s="82" t="s">
        <v>3612</v>
      </c>
      <c r="E5522" t="s">
        <v>3613</v>
      </c>
      <c r="F5522" s="82" t="s">
        <v>3614</v>
      </c>
      <c r="G5522" t="s">
        <v>2310</v>
      </c>
      <c r="H5522" s="82" t="s">
        <v>3615</v>
      </c>
      <c r="I5522" t="s">
        <v>44</v>
      </c>
      <c r="J5522" s="82" t="s">
        <v>45</v>
      </c>
      <c r="K5522" t="s">
        <v>98</v>
      </c>
      <c r="L5522" t="s">
        <v>99</v>
      </c>
      <c r="M5522" s="82" t="s">
        <v>396</v>
      </c>
      <c r="N5522" t="s">
        <v>804</v>
      </c>
      <c r="O5522" s="82" t="s">
        <v>805</v>
      </c>
      <c r="P5522" s="82" t="s">
        <v>1757</v>
      </c>
      <c r="Q5522" s="82" t="s">
        <v>1758</v>
      </c>
      <c r="R5522" t="s">
        <v>131</v>
      </c>
      <c r="S5522" s="83">
        <v>2320.6400000000003</v>
      </c>
      <c r="T5522" s="83">
        <v>2004.9600000000003</v>
      </c>
      <c r="U5522" s="83">
        <v>315.67999999999984</v>
      </c>
      <c r="V5522" s="83">
        <v>0</v>
      </c>
      <c r="W5522" s="83">
        <v>0</v>
      </c>
      <c r="X5522" s="83">
        <v>15.443783772847183</v>
      </c>
      <c r="Y5522">
        <v>0</v>
      </c>
      <c r="Z5522" s="83">
        <v>31.567999999999984</v>
      </c>
      <c r="AA5522" s="83">
        <v>47.011783772847167</v>
      </c>
    </row>
    <row r="5523" spans="1:27" x14ac:dyDescent="0.25">
      <c r="A5523" s="82" t="s">
        <v>1529</v>
      </c>
      <c r="B5523" s="82" t="s">
        <v>1529</v>
      </c>
      <c r="C5523" t="s">
        <v>3611</v>
      </c>
      <c r="D5523" s="82" t="s">
        <v>3612</v>
      </c>
      <c r="E5523" t="s">
        <v>3613</v>
      </c>
      <c r="F5523" s="82" t="s">
        <v>3614</v>
      </c>
      <c r="G5523" t="s">
        <v>2310</v>
      </c>
      <c r="H5523" s="82" t="s">
        <v>3615</v>
      </c>
      <c r="I5523" t="s">
        <v>44</v>
      </c>
      <c r="J5523" s="82" t="s">
        <v>45</v>
      </c>
      <c r="K5523" t="s">
        <v>98</v>
      </c>
      <c r="L5523" t="s">
        <v>99</v>
      </c>
      <c r="M5523" s="82" t="s">
        <v>396</v>
      </c>
      <c r="N5523" t="s">
        <v>1222</v>
      </c>
      <c r="O5523" s="82" t="s">
        <v>1222</v>
      </c>
      <c r="P5523" s="82" t="s">
        <v>1225</v>
      </c>
      <c r="Q5523" s="82" t="s">
        <v>1226</v>
      </c>
      <c r="R5523" t="s">
        <v>131</v>
      </c>
      <c r="S5523" s="83">
        <v>0</v>
      </c>
      <c r="T5523" s="83">
        <v>2420</v>
      </c>
      <c r="U5523" s="83">
        <v>-2420</v>
      </c>
      <c r="V5523" s="83">
        <v>0</v>
      </c>
      <c r="W5523" s="83">
        <v>0</v>
      </c>
      <c r="X5523" s="83">
        <v>18.640749306864066</v>
      </c>
      <c r="Y5523">
        <v>0</v>
      </c>
      <c r="Z5523" s="83">
        <v>-242</v>
      </c>
      <c r="AA5523" s="83">
        <v>-223.35925069313595</v>
      </c>
    </row>
    <row r="5524" spans="1:27" x14ac:dyDescent="0.25">
      <c r="A5524" s="82" t="s">
        <v>1529</v>
      </c>
      <c r="B5524" s="82" t="s">
        <v>1529</v>
      </c>
      <c r="C5524" t="s">
        <v>3611</v>
      </c>
      <c r="D5524" s="82" t="s">
        <v>3612</v>
      </c>
      <c r="E5524" t="s">
        <v>3613</v>
      </c>
      <c r="F5524" s="82" t="s">
        <v>3614</v>
      </c>
      <c r="G5524" t="s">
        <v>2310</v>
      </c>
      <c r="H5524" s="82" t="s">
        <v>3615</v>
      </c>
      <c r="I5524" t="s">
        <v>44</v>
      </c>
      <c r="J5524" s="82" t="s">
        <v>45</v>
      </c>
      <c r="K5524" t="s">
        <v>98</v>
      </c>
      <c r="L5524" t="s">
        <v>99</v>
      </c>
      <c r="M5524" s="82" t="s">
        <v>396</v>
      </c>
      <c r="N5524" t="s">
        <v>947</v>
      </c>
      <c r="O5524" s="82" t="s">
        <v>948</v>
      </c>
      <c r="P5524" s="82" t="s">
        <v>949</v>
      </c>
      <c r="Q5524" s="82" t="s">
        <v>950</v>
      </c>
      <c r="R5524" t="s">
        <v>131</v>
      </c>
      <c r="S5524" s="83">
        <v>0</v>
      </c>
      <c r="T5524" s="83">
        <v>808</v>
      </c>
      <c r="U5524" s="83">
        <v>-808</v>
      </c>
      <c r="V5524" s="83">
        <v>0</v>
      </c>
      <c r="W5524" s="83">
        <v>0</v>
      </c>
      <c r="X5524" s="83">
        <v>6.2238534875810601</v>
      </c>
      <c r="Y5524">
        <v>0</v>
      </c>
      <c r="Z5524" s="83">
        <v>-80.800000000000011</v>
      </c>
      <c r="AA5524" s="83">
        <v>-74.576146512418944</v>
      </c>
    </row>
    <row r="5525" spans="1:27" x14ac:dyDescent="0.25">
      <c r="A5525" s="82" t="s">
        <v>1529</v>
      </c>
      <c r="B5525" s="82" t="s">
        <v>1529</v>
      </c>
      <c r="C5525" t="s">
        <v>3611</v>
      </c>
      <c r="D5525" s="82" t="s">
        <v>3612</v>
      </c>
      <c r="E5525" t="s">
        <v>3613</v>
      </c>
      <c r="F5525" s="82" t="s">
        <v>3614</v>
      </c>
      <c r="G5525" t="s">
        <v>2310</v>
      </c>
      <c r="H5525" s="82" t="s">
        <v>3615</v>
      </c>
      <c r="I5525" t="s">
        <v>44</v>
      </c>
      <c r="J5525" s="82" t="s">
        <v>45</v>
      </c>
      <c r="K5525" t="s">
        <v>98</v>
      </c>
      <c r="L5525" t="s">
        <v>99</v>
      </c>
      <c r="M5525" s="82" t="s">
        <v>396</v>
      </c>
      <c r="N5525" t="s">
        <v>947</v>
      </c>
      <c r="O5525" s="82" t="s">
        <v>948</v>
      </c>
      <c r="P5525" s="82" t="s">
        <v>2157</v>
      </c>
      <c r="Q5525" s="82" t="s">
        <v>2158</v>
      </c>
      <c r="R5525" t="s">
        <v>131</v>
      </c>
      <c r="S5525" s="83">
        <v>0</v>
      </c>
      <c r="T5525" s="83">
        <v>404</v>
      </c>
      <c r="U5525" s="83">
        <v>-404</v>
      </c>
      <c r="V5525" s="83">
        <v>0</v>
      </c>
      <c r="W5525" s="83">
        <v>0</v>
      </c>
      <c r="X5525" s="83">
        <v>3.11192674379053</v>
      </c>
      <c r="Y5525">
        <v>0</v>
      </c>
      <c r="Z5525" s="83">
        <v>-40.400000000000006</v>
      </c>
      <c r="AA5525" s="83">
        <v>-37.288073256209472</v>
      </c>
    </row>
    <row r="5526" spans="1:27" x14ac:dyDescent="0.25">
      <c r="A5526" s="82" t="s">
        <v>1529</v>
      </c>
      <c r="B5526" s="82" t="s">
        <v>1529</v>
      </c>
      <c r="C5526" t="s">
        <v>3611</v>
      </c>
      <c r="D5526" s="82" t="s">
        <v>3612</v>
      </c>
      <c r="E5526" t="s">
        <v>3613</v>
      </c>
      <c r="F5526" s="82" t="s">
        <v>3614</v>
      </c>
      <c r="G5526" t="s">
        <v>2310</v>
      </c>
      <c r="H5526" s="82" t="s">
        <v>3615</v>
      </c>
      <c r="I5526" t="s">
        <v>44</v>
      </c>
      <c r="J5526" s="82" t="s">
        <v>45</v>
      </c>
      <c r="K5526" t="s">
        <v>98</v>
      </c>
      <c r="L5526" t="s">
        <v>99</v>
      </c>
      <c r="M5526" s="82" t="s">
        <v>396</v>
      </c>
      <c r="N5526" t="s">
        <v>947</v>
      </c>
      <c r="O5526" s="82" t="s">
        <v>948</v>
      </c>
      <c r="P5526" s="82" t="s">
        <v>2155</v>
      </c>
      <c r="Q5526" s="82" t="s">
        <v>2156</v>
      </c>
      <c r="R5526" t="s">
        <v>131</v>
      </c>
      <c r="S5526" s="83">
        <v>0</v>
      </c>
      <c r="T5526" s="83">
        <v>404</v>
      </c>
      <c r="U5526" s="83">
        <v>-404</v>
      </c>
      <c r="V5526" s="83">
        <v>0</v>
      </c>
      <c r="W5526" s="83">
        <v>0</v>
      </c>
      <c r="X5526" s="83">
        <v>3.11192674379053</v>
      </c>
      <c r="Y5526">
        <v>0</v>
      </c>
      <c r="Z5526" s="83">
        <v>-40.400000000000006</v>
      </c>
      <c r="AA5526" s="83">
        <v>-37.288073256209472</v>
      </c>
    </row>
    <row r="5527" spans="1:27" x14ac:dyDescent="0.25">
      <c r="A5527" s="82" t="s">
        <v>1529</v>
      </c>
      <c r="B5527" s="82" t="s">
        <v>1529</v>
      </c>
      <c r="C5527" t="s">
        <v>3611</v>
      </c>
      <c r="D5527" s="82" t="s">
        <v>3612</v>
      </c>
      <c r="E5527" t="s">
        <v>3613</v>
      </c>
      <c r="F5527" s="82" t="s">
        <v>3614</v>
      </c>
      <c r="G5527" t="s">
        <v>2310</v>
      </c>
      <c r="H5527" s="82" t="s">
        <v>3615</v>
      </c>
      <c r="I5527" t="s">
        <v>44</v>
      </c>
      <c r="J5527" s="82" t="s">
        <v>45</v>
      </c>
      <c r="K5527" t="s">
        <v>98</v>
      </c>
      <c r="L5527" t="s">
        <v>99</v>
      </c>
      <c r="M5527" s="82" t="s">
        <v>396</v>
      </c>
      <c r="N5527" t="s">
        <v>947</v>
      </c>
      <c r="O5527" s="82" t="s">
        <v>1502</v>
      </c>
      <c r="P5527" s="82" t="s">
        <v>2161</v>
      </c>
      <c r="Q5527" s="82" t="s">
        <v>2162</v>
      </c>
      <c r="R5527" t="s">
        <v>131</v>
      </c>
      <c r="S5527" s="83">
        <v>649.6</v>
      </c>
      <c r="T5527" s="83">
        <v>649.6</v>
      </c>
      <c r="U5527" s="83">
        <v>0</v>
      </c>
      <c r="V5527" s="83">
        <v>0</v>
      </c>
      <c r="W5527" s="83">
        <v>0</v>
      </c>
      <c r="X5527" s="83">
        <v>5.0037317147681399</v>
      </c>
      <c r="Y5527">
        <v>0</v>
      </c>
      <c r="Z5527" s="83">
        <v>0</v>
      </c>
      <c r="AA5527" s="83">
        <v>5.0037317147681364</v>
      </c>
    </row>
    <row r="5528" spans="1:27" x14ac:dyDescent="0.25">
      <c r="A5528" s="82" t="s">
        <v>1529</v>
      </c>
      <c r="B5528" s="82" t="s">
        <v>1529</v>
      </c>
      <c r="C5528" t="s">
        <v>3611</v>
      </c>
      <c r="D5528" s="82" t="s">
        <v>3612</v>
      </c>
      <c r="E5528" t="s">
        <v>3613</v>
      </c>
      <c r="F5528" s="82" t="s">
        <v>3614</v>
      </c>
      <c r="G5528" t="s">
        <v>2310</v>
      </c>
      <c r="H5528" s="82" t="s">
        <v>3615</v>
      </c>
      <c r="I5528" t="s">
        <v>44</v>
      </c>
      <c r="J5528" s="82" t="s">
        <v>45</v>
      </c>
      <c r="K5528" t="s">
        <v>98</v>
      </c>
      <c r="L5528" t="s">
        <v>99</v>
      </c>
      <c r="M5528" s="82" t="s">
        <v>396</v>
      </c>
      <c r="N5528" t="s">
        <v>711</v>
      </c>
      <c r="O5528" s="82" t="s">
        <v>711</v>
      </c>
      <c r="P5528" s="82" t="s">
        <v>1950</v>
      </c>
      <c r="Q5528" s="82" t="s">
        <v>1951</v>
      </c>
      <c r="R5528" t="s">
        <v>131</v>
      </c>
      <c r="S5528" s="83">
        <v>0</v>
      </c>
      <c r="T5528" s="83">
        <v>386.4</v>
      </c>
      <c r="U5528" s="83">
        <v>-386.4</v>
      </c>
      <c r="V5528" s="83">
        <v>0</v>
      </c>
      <c r="W5528" s="83">
        <v>0</v>
      </c>
      <c r="X5528" s="83">
        <v>2.9763576579224278</v>
      </c>
      <c r="Y5528">
        <v>0</v>
      </c>
      <c r="Z5528" s="83">
        <v>-38.64</v>
      </c>
      <c r="AA5528" s="83">
        <v>-35.663642342077573</v>
      </c>
    </row>
    <row r="5529" spans="1:27" x14ac:dyDescent="0.25">
      <c r="A5529" s="82" t="s">
        <v>1529</v>
      </c>
      <c r="B5529" s="82" t="s">
        <v>1529</v>
      </c>
      <c r="C5529" t="s">
        <v>3611</v>
      </c>
      <c r="D5529" s="82" t="s">
        <v>3612</v>
      </c>
      <c r="E5529" t="s">
        <v>3613</v>
      </c>
      <c r="F5529" s="82" t="s">
        <v>3614</v>
      </c>
      <c r="G5529" t="s">
        <v>2310</v>
      </c>
      <c r="H5529" s="82" t="s">
        <v>3615</v>
      </c>
      <c r="I5529" t="s">
        <v>44</v>
      </c>
      <c r="J5529" s="82" t="s">
        <v>45</v>
      </c>
      <c r="K5529" t="s">
        <v>57</v>
      </c>
      <c r="L5529" t="s">
        <v>58</v>
      </c>
      <c r="M5529" s="82" t="s">
        <v>712</v>
      </c>
      <c r="N5529" t="s">
        <v>713</v>
      </c>
      <c r="O5529" s="82" t="s">
        <v>714</v>
      </c>
      <c r="P5529" s="82" t="s">
        <v>715</v>
      </c>
      <c r="Q5529" s="82" t="s">
        <v>716</v>
      </c>
      <c r="R5529" t="s">
        <v>131</v>
      </c>
      <c r="S5529" s="83">
        <v>186</v>
      </c>
      <c r="T5529" s="83">
        <v>458</v>
      </c>
      <c r="U5529" s="83">
        <v>-272</v>
      </c>
      <c r="V5529" s="83">
        <v>0</v>
      </c>
      <c r="W5529" s="83">
        <v>0</v>
      </c>
      <c r="X5529" s="83">
        <v>3.5278773481585715</v>
      </c>
      <c r="Y5529">
        <v>0</v>
      </c>
      <c r="Z5529" s="83">
        <v>-27.200000000000003</v>
      </c>
      <c r="AA5529" s="83">
        <v>-23.672122651841434</v>
      </c>
    </row>
    <row r="5530" spans="1:27" x14ac:dyDescent="0.25">
      <c r="A5530" s="82" t="s">
        <v>1529</v>
      </c>
      <c r="B5530" s="82" t="s">
        <v>1529</v>
      </c>
      <c r="C5530" t="s">
        <v>3611</v>
      </c>
      <c r="D5530" s="82" t="s">
        <v>3612</v>
      </c>
      <c r="E5530" t="s">
        <v>3613</v>
      </c>
      <c r="F5530" s="82" t="s">
        <v>3614</v>
      </c>
      <c r="G5530" t="s">
        <v>2310</v>
      </c>
      <c r="H5530" s="82" t="s">
        <v>3615</v>
      </c>
      <c r="I5530" t="s">
        <v>44</v>
      </c>
      <c r="J5530" s="82" t="s">
        <v>45</v>
      </c>
      <c r="K5530" t="s">
        <v>57</v>
      </c>
      <c r="L5530" t="s">
        <v>58</v>
      </c>
      <c r="M5530" s="82" t="s">
        <v>712</v>
      </c>
      <c r="N5530" t="s">
        <v>713</v>
      </c>
      <c r="O5530" s="82" t="s">
        <v>714</v>
      </c>
      <c r="P5530" s="82" t="s">
        <v>3335</v>
      </c>
      <c r="Q5530" s="82" t="s">
        <v>3336</v>
      </c>
      <c r="R5530" t="s">
        <v>131</v>
      </c>
      <c r="S5530" s="83">
        <v>0</v>
      </c>
      <c r="T5530" s="83">
        <v>235</v>
      </c>
      <c r="U5530" s="83">
        <v>-235</v>
      </c>
      <c r="V5530" s="83">
        <v>0</v>
      </c>
      <c r="W5530" s="83">
        <v>0</v>
      </c>
      <c r="X5530" s="83">
        <v>1.8101554078979569</v>
      </c>
      <c r="Y5530">
        <v>0</v>
      </c>
      <c r="Z5530" s="83">
        <v>-23.5</v>
      </c>
      <c r="AA5530" s="83">
        <v>-21.689844592102045</v>
      </c>
    </row>
    <row r="5531" spans="1:27" x14ac:dyDescent="0.25">
      <c r="A5531" s="82" t="s">
        <v>1529</v>
      </c>
      <c r="B5531" s="82" t="s">
        <v>1529</v>
      </c>
      <c r="C5531" t="s">
        <v>3611</v>
      </c>
      <c r="D5531" s="82" t="s">
        <v>3612</v>
      </c>
      <c r="E5531" t="s">
        <v>3613</v>
      </c>
      <c r="F5531" s="82" t="s">
        <v>3614</v>
      </c>
      <c r="G5531" t="s">
        <v>2310</v>
      </c>
      <c r="H5531" s="82" t="s">
        <v>3615</v>
      </c>
      <c r="I5531" t="s">
        <v>44</v>
      </c>
      <c r="J5531" s="82" t="s">
        <v>45</v>
      </c>
      <c r="K5531" t="s">
        <v>100</v>
      </c>
      <c r="L5531" t="s">
        <v>101</v>
      </c>
      <c r="M5531" s="82" t="s">
        <v>401</v>
      </c>
      <c r="N5531" t="s">
        <v>866</v>
      </c>
      <c r="O5531" s="82" t="s">
        <v>403</v>
      </c>
      <c r="P5531" s="82" t="s">
        <v>1736</v>
      </c>
      <c r="Q5531" s="82" t="s">
        <v>1737</v>
      </c>
      <c r="R5531" t="s">
        <v>131</v>
      </c>
      <c r="S5531" s="83">
        <v>127.05</v>
      </c>
      <c r="T5531" s="83">
        <v>183.2</v>
      </c>
      <c r="U5531" s="83">
        <v>-56.149999999999991</v>
      </c>
      <c r="V5531" s="83">
        <v>0</v>
      </c>
      <c r="W5531" s="83">
        <v>0</v>
      </c>
      <c r="X5531" s="83">
        <v>1.4111509392634285</v>
      </c>
      <c r="Y5531">
        <v>0</v>
      </c>
      <c r="Z5531" s="83">
        <v>-5.6150000000000002</v>
      </c>
      <c r="AA5531" s="83">
        <v>-4.2038490607365713</v>
      </c>
    </row>
    <row r="5532" spans="1:27" x14ac:dyDescent="0.25">
      <c r="A5532" s="82" t="s">
        <v>1529</v>
      </c>
      <c r="B5532" s="82" t="s">
        <v>1529</v>
      </c>
      <c r="C5532" t="s">
        <v>3611</v>
      </c>
      <c r="D5532" s="82" t="s">
        <v>3612</v>
      </c>
      <c r="E5532" t="s">
        <v>3613</v>
      </c>
      <c r="F5532" s="82" t="s">
        <v>3614</v>
      </c>
      <c r="G5532" t="s">
        <v>2310</v>
      </c>
      <c r="H5532" s="82" t="s">
        <v>3615</v>
      </c>
      <c r="I5532" t="s">
        <v>44</v>
      </c>
      <c r="J5532" s="82" t="s">
        <v>45</v>
      </c>
      <c r="K5532" t="s">
        <v>100</v>
      </c>
      <c r="L5532" t="s">
        <v>101</v>
      </c>
      <c r="M5532" s="82" t="s">
        <v>401</v>
      </c>
      <c r="N5532" t="s">
        <v>402</v>
      </c>
      <c r="O5532" s="82" t="s">
        <v>403</v>
      </c>
      <c r="P5532" s="82" t="s">
        <v>2352</v>
      </c>
      <c r="Q5532" s="82" t="s">
        <v>2353</v>
      </c>
      <c r="R5532" t="s">
        <v>131</v>
      </c>
      <c r="S5532" s="83">
        <v>131.04</v>
      </c>
      <c r="T5532" s="83">
        <v>0</v>
      </c>
      <c r="U5532" s="83">
        <v>131.04</v>
      </c>
      <c r="V5532" s="83">
        <v>0</v>
      </c>
      <c r="W5532" s="83">
        <v>0</v>
      </c>
      <c r="X5532" s="83">
        <v>0</v>
      </c>
      <c r="Y5532">
        <v>0</v>
      </c>
      <c r="Z5532" s="83">
        <v>13.103999999999999</v>
      </c>
      <c r="AA5532" s="83">
        <v>13.103999999999999</v>
      </c>
    </row>
    <row r="5533" spans="1:27" x14ac:dyDescent="0.25">
      <c r="A5533" s="82" t="s">
        <v>1529</v>
      </c>
      <c r="B5533" s="82" t="s">
        <v>1529</v>
      </c>
      <c r="C5533" t="s">
        <v>3611</v>
      </c>
      <c r="D5533" s="82" t="s">
        <v>3612</v>
      </c>
      <c r="E5533" t="s">
        <v>3613</v>
      </c>
      <c r="F5533" s="82" t="s">
        <v>3614</v>
      </c>
      <c r="G5533" t="s">
        <v>2310</v>
      </c>
      <c r="H5533" s="82" t="s">
        <v>3615</v>
      </c>
      <c r="I5533" t="s">
        <v>44</v>
      </c>
      <c r="J5533" s="82" t="s">
        <v>45</v>
      </c>
      <c r="K5533" t="s">
        <v>100</v>
      </c>
      <c r="L5533" t="s">
        <v>101</v>
      </c>
      <c r="M5533" s="82" t="s">
        <v>401</v>
      </c>
      <c r="N5533" t="s">
        <v>402</v>
      </c>
      <c r="O5533" s="82" t="s">
        <v>403</v>
      </c>
      <c r="P5533" s="82" t="s">
        <v>1418</v>
      </c>
      <c r="Q5533" s="82" t="s">
        <v>1419</v>
      </c>
      <c r="R5533" t="s">
        <v>131</v>
      </c>
      <c r="S5533" s="83">
        <v>1865.7599999999998</v>
      </c>
      <c r="T5533" s="83">
        <v>2001.5999999999997</v>
      </c>
      <c r="U5533" s="83">
        <v>-135.84</v>
      </c>
      <c r="V5533" s="83">
        <v>0</v>
      </c>
      <c r="W5533" s="83">
        <v>0</v>
      </c>
      <c r="X5533" s="83">
        <v>15.417902401908723</v>
      </c>
      <c r="Y5533">
        <v>0</v>
      </c>
      <c r="Z5533" s="83">
        <v>-13.583999999999993</v>
      </c>
      <c r="AA5533" s="83">
        <v>1.8339024019087269</v>
      </c>
    </row>
    <row r="5534" spans="1:27" x14ac:dyDescent="0.25">
      <c r="A5534" s="82" t="s">
        <v>1529</v>
      </c>
      <c r="B5534" s="82" t="s">
        <v>1529</v>
      </c>
      <c r="C5534" t="s">
        <v>3611</v>
      </c>
      <c r="D5534" s="82" t="s">
        <v>3612</v>
      </c>
      <c r="E5534" t="s">
        <v>3613</v>
      </c>
      <c r="F5534" s="82" t="s">
        <v>3614</v>
      </c>
      <c r="G5534" t="s">
        <v>2310</v>
      </c>
      <c r="H5534" s="82" t="s">
        <v>3615</v>
      </c>
      <c r="I5534" t="s">
        <v>44</v>
      </c>
      <c r="J5534" s="82" t="s">
        <v>45</v>
      </c>
      <c r="K5534" t="s">
        <v>100</v>
      </c>
      <c r="L5534" t="s">
        <v>101</v>
      </c>
      <c r="M5534" s="82" t="s">
        <v>401</v>
      </c>
      <c r="N5534" t="s">
        <v>402</v>
      </c>
      <c r="O5534" s="82" t="s">
        <v>836</v>
      </c>
      <c r="P5534" s="82" t="s">
        <v>837</v>
      </c>
      <c r="Q5534" s="82" t="s">
        <v>838</v>
      </c>
      <c r="R5534" t="s">
        <v>131</v>
      </c>
      <c r="S5534" s="83">
        <v>317.12</v>
      </c>
      <c r="T5534" s="83">
        <v>0</v>
      </c>
      <c r="U5534" s="83">
        <v>317.12</v>
      </c>
      <c r="V5534" s="83">
        <v>0</v>
      </c>
      <c r="W5534" s="83">
        <v>0</v>
      </c>
      <c r="X5534" s="83">
        <v>0</v>
      </c>
      <c r="Y5534">
        <v>0</v>
      </c>
      <c r="Z5534" s="83">
        <v>31.712000000000003</v>
      </c>
      <c r="AA5534" s="83">
        <v>31.712000000000003</v>
      </c>
    </row>
    <row r="5535" spans="1:27" x14ac:dyDescent="0.25">
      <c r="A5535" s="82" t="s">
        <v>1529</v>
      </c>
      <c r="B5535" s="82" t="s">
        <v>1529</v>
      </c>
      <c r="C5535" t="s">
        <v>3611</v>
      </c>
      <c r="D5535" s="82" t="s">
        <v>3612</v>
      </c>
      <c r="E5535" t="s">
        <v>3613</v>
      </c>
      <c r="F5535" s="82" t="s">
        <v>3614</v>
      </c>
      <c r="G5535" t="s">
        <v>2310</v>
      </c>
      <c r="H5535" s="82" t="s">
        <v>3615</v>
      </c>
      <c r="I5535" t="s">
        <v>44</v>
      </c>
      <c r="J5535" s="82" t="s">
        <v>45</v>
      </c>
      <c r="K5535" t="s">
        <v>100</v>
      </c>
      <c r="L5535" t="s">
        <v>101</v>
      </c>
      <c r="M5535" s="82" t="s">
        <v>401</v>
      </c>
      <c r="N5535" t="s">
        <v>402</v>
      </c>
      <c r="O5535" s="82" t="s">
        <v>836</v>
      </c>
      <c r="P5535" s="82" t="s">
        <v>2322</v>
      </c>
      <c r="Q5535" s="82" t="s">
        <v>2323</v>
      </c>
      <c r="R5535" t="s">
        <v>131</v>
      </c>
      <c r="S5535" s="83">
        <v>223.36</v>
      </c>
      <c r="T5535" s="83">
        <v>0</v>
      </c>
      <c r="U5535" s="83">
        <v>223.36</v>
      </c>
      <c r="V5535" s="83">
        <v>0</v>
      </c>
      <c r="W5535" s="83">
        <v>0</v>
      </c>
      <c r="X5535" s="83">
        <v>0</v>
      </c>
      <c r="Y5535">
        <v>0</v>
      </c>
      <c r="Z5535" s="83">
        <v>22.336000000000002</v>
      </c>
      <c r="AA5535" s="83">
        <v>22.336000000000002</v>
      </c>
    </row>
    <row r="5536" spans="1:27" x14ac:dyDescent="0.25">
      <c r="A5536" s="82" t="s">
        <v>1529</v>
      </c>
      <c r="B5536" s="82" t="s">
        <v>1529</v>
      </c>
      <c r="C5536" t="s">
        <v>3611</v>
      </c>
      <c r="D5536" s="82" t="s">
        <v>3612</v>
      </c>
      <c r="E5536" t="s">
        <v>3613</v>
      </c>
      <c r="F5536" s="82" t="s">
        <v>3614</v>
      </c>
      <c r="G5536" t="s">
        <v>2310</v>
      </c>
      <c r="H5536" s="82" t="s">
        <v>3615</v>
      </c>
      <c r="I5536" t="s">
        <v>44</v>
      </c>
      <c r="J5536" s="82" t="s">
        <v>45</v>
      </c>
      <c r="K5536" t="s">
        <v>100</v>
      </c>
      <c r="L5536" t="s">
        <v>101</v>
      </c>
      <c r="M5536" s="82" t="s">
        <v>401</v>
      </c>
      <c r="N5536" t="s">
        <v>839</v>
      </c>
      <c r="O5536" s="82" t="s">
        <v>403</v>
      </c>
      <c r="P5536" s="82" t="s">
        <v>936</v>
      </c>
      <c r="Q5536" s="82" t="s">
        <v>937</v>
      </c>
      <c r="R5536" t="s">
        <v>131</v>
      </c>
      <c r="S5536" s="83">
        <v>72.2</v>
      </c>
      <c r="T5536" s="83">
        <v>0</v>
      </c>
      <c r="U5536" s="83">
        <v>72.2</v>
      </c>
      <c r="V5536" s="83">
        <v>0</v>
      </c>
      <c r="W5536" s="83">
        <v>0</v>
      </c>
      <c r="X5536" s="83">
        <v>0</v>
      </c>
      <c r="Y5536">
        <v>0</v>
      </c>
      <c r="Z5536" s="83">
        <v>7.2200000000000006</v>
      </c>
      <c r="AA5536" s="83">
        <v>7.2200000000000006</v>
      </c>
    </row>
    <row r="5537" spans="1:27" x14ac:dyDescent="0.25">
      <c r="A5537" s="82" t="s">
        <v>1529</v>
      </c>
      <c r="B5537" s="82" t="s">
        <v>1529</v>
      </c>
      <c r="C5537" t="s">
        <v>3611</v>
      </c>
      <c r="D5537" s="82" t="s">
        <v>3612</v>
      </c>
      <c r="E5537" t="s">
        <v>3613</v>
      </c>
      <c r="F5537" s="82" t="s">
        <v>3614</v>
      </c>
      <c r="G5537" t="s">
        <v>2310</v>
      </c>
      <c r="H5537" s="82" t="s">
        <v>3615</v>
      </c>
      <c r="I5537" t="s">
        <v>44</v>
      </c>
      <c r="J5537" s="82" t="s">
        <v>45</v>
      </c>
      <c r="K5537" t="s">
        <v>102</v>
      </c>
      <c r="L5537" t="s">
        <v>103</v>
      </c>
      <c r="M5537" s="82" t="s">
        <v>516</v>
      </c>
      <c r="N5537" t="s">
        <v>867</v>
      </c>
      <c r="O5537" s="82" t="s">
        <v>868</v>
      </c>
      <c r="P5537" s="82" t="s">
        <v>869</v>
      </c>
      <c r="Q5537" s="82" t="s">
        <v>870</v>
      </c>
      <c r="R5537" t="s">
        <v>131</v>
      </c>
      <c r="S5537" s="83">
        <v>330.6</v>
      </c>
      <c r="T5537" s="83">
        <v>701.1</v>
      </c>
      <c r="U5537" s="83">
        <v>-370.50000000000011</v>
      </c>
      <c r="V5537" s="83">
        <v>0</v>
      </c>
      <c r="W5537" s="83">
        <v>0</v>
      </c>
      <c r="X5537" s="83">
        <v>5.4004253467117351</v>
      </c>
      <c r="Y5537">
        <v>0</v>
      </c>
      <c r="Z5537" s="83">
        <v>-37.049999999999997</v>
      </c>
      <c r="AA5537" s="83">
        <v>-31.649574653288251</v>
      </c>
    </row>
    <row r="5538" spans="1:27" x14ac:dyDescent="0.25">
      <c r="A5538" s="82" t="s">
        <v>1529</v>
      </c>
      <c r="B5538" s="82" t="s">
        <v>1529</v>
      </c>
      <c r="C5538" t="s">
        <v>3611</v>
      </c>
      <c r="D5538" s="82" t="s">
        <v>3612</v>
      </c>
      <c r="E5538" t="s">
        <v>3613</v>
      </c>
      <c r="F5538" s="82" t="s">
        <v>3614</v>
      </c>
      <c r="G5538" t="s">
        <v>2310</v>
      </c>
      <c r="H5538" s="82" t="s">
        <v>3615</v>
      </c>
      <c r="I5538" t="s">
        <v>44</v>
      </c>
      <c r="J5538" s="82" t="s">
        <v>45</v>
      </c>
      <c r="K5538" t="s">
        <v>102</v>
      </c>
      <c r="L5538" t="s">
        <v>103</v>
      </c>
      <c r="M5538" s="82" t="s">
        <v>516</v>
      </c>
      <c r="N5538" t="s">
        <v>867</v>
      </c>
      <c r="O5538" s="82" t="s">
        <v>868</v>
      </c>
      <c r="P5538" s="82" t="s">
        <v>871</v>
      </c>
      <c r="Q5538" s="82" t="s">
        <v>872</v>
      </c>
      <c r="R5538" t="s">
        <v>131</v>
      </c>
      <c r="S5538" s="83">
        <v>0</v>
      </c>
      <c r="T5538" s="83">
        <v>324.89999999999998</v>
      </c>
      <c r="U5538" s="83">
        <v>-324.89999999999998</v>
      </c>
      <c r="V5538" s="83">
        <v>0</v>
      </c>
      <c r="W5538" s="83">
        <v>0</v>
      </c>
      <c r="X5538" s="83">
        <v>2.5026361362810472</v>
      </c>
      <c r="Y5538">
        <v>0</v>
      </c>
      <c r="Z5538" s="83">
        <v>-32.49</v>
      </c>
      <c r="AA5538" s="83">
        <v>-29.987363863718954</v>
      </c>
    </row>
    <row r="5539" spans="1:27" x14ac:dyDescent="0.25">
      <c r="A5539" s="82" t="s">
        <v>1529</v>
      </c>
      <c r="B5539" s="82" t="s">
        <v>1529</v>
      </c>
      <c r="C5539" t="s">
        <v>3611</v>
      </c>
      <c r="D5539" s="82" t="s">
        <v>3612</v>
      </c>
      <c r="E5539" t="s">
        <v>3613</v>
      </c>
      <c r="F5539" s="82" t="s">
        <v>3614</v>
      </c>
      <c r="G5539" t="s">
        <v>2310</v>
      </c>
      <c r="H5539" s="82" t="s">
        <v>3615</v>
      </c>
      <c r="I5539" t="s">
        <v>44</v>
      </c>
      <c r="J5539" s="82" t="s">
        <v>45</v>
      </c>
      <c r="K5539" t="s">
        <v>104</v>
      </c>
      <c r="L5539" t="s">
        <v>105</v>
      </c>
      <c r="M5539" s="82" t="s">
        <v>1956</v>
      </c>
      <c r="N5539" t="s">
        <v>1957</v>
      </c>
      <c r="O5539" s="82" t="s">
        <v>1508</v>
      </c>
      <c r="P5539" s="82" t="s">
        <v>1958</v>
      </c>
      <c r="Q5539" s="82" t="s">
        <v>1959</v>
      </c>
      <c r="R5539" t="s">
        <v>131</v>
      </c>
      <c r="S5539" s="83">
        <v>2551</v>
      </c>
      <c r="T5539" s="83">
        <v>0</v>
      </c>
      <c r="U5539" s="83">
        <v>2551</v>
      </c>
      <c r="V5539" s="83">
        <v>0</v>
      </c>
      <c r="W5539" s="83">
        <v>0</v>
      </c>
      <c r="X5539" s="83">
        <v>0</v>
      </c>
      <c r="Y5539">
        <v>0</v>
      </c>
      <c r="Z5539" s="83">
        <v>255.10000000000002</v>
      </c>
      <c r="AA5539" s="83">
        <v>255.10000000000002</v>
      </c>
    </row>
    <row r="5540" spans="1:27" x14ac:dyDescent="0.25">
      <c r="A5540" s="82" t="s">
        <v>1529</v>
      </c>
      <c r="B5540" s="82" t="s">
        <v>1529</v>
      </c>
      <c r="C5540" t="s">
        <v>3611</v>
      </c>
      <c r="D5540" s="82" t="s">
        <v>3612</v>
      </c>
      <c r="E5540" t="s">
        <v>3613</v>
      </c>
      <c r="F5540" s="82" t="s">
        <v>3614</v>
      </c>
      <c r="G5540" t="s">
        <v>2310</v>
      </c>
      <c r="H5540" s="82" t="s">
        <v>3615</v>
      </c>
      <c r="I5540" t="s">
        <v>44</v>
      </c>
      <c r="J5540" s="82" t="s">
        <v>45</v>
      </c>
      <c r="K5540" t="s">
        <v>66</v>
      </c>
      <c r="L5540" t="s">
        <v>67</v>
      </c>
      <c r="M5540" s="82" t="s">
        <v>782</v>
      </c>
      <c r="N5540" t="s">
        <v>783</v>
      </c>
      <c r="O5540" s="82" t="s">
        <v>784</v>
      </c>
      <c r="P5540" s="82" t="s">
        <v>785</v>
      </c>
      <c r="Q5540" s="82" t="s">
        <v>786</v>
      </c>
      <c r="R5540" t="s">
        <v>131</v>
      </c>
      <c r="S5540" s="83">
        <v>0</v>
      </c>
      <c r="T5540" s="83">
        <v>25.25</v>
      </c>
      <c r="U5540" s="83">
        <v>-25.25</v>
      </c>
      <c r="V5540" s="83">
        <v>0</v>
      </c>
      <c r="W5540" s="83">
        <v>0</v>
      </c>
      <c r="X5540" s="83">
        <v>0.19449542148690813</v>
      </c>
      <c r="Y5540">
        <v>0</v>
      </c>
      <c r="Z5540" s="83">
        <v>-2.5250000000000004</v>
      </c>
      <c r="AA5540" s="83">
        <v>-2.330504578513092</v>
      </c>
    </row>
    <row r="5541" spans="1:27" x14ac:dyDescent="0.25">
      <c r="A5541" s="82" t="s">
        <v>1529</v>
      </c>
      <c r="B5541" s="82" t="s">
        <v>1529</v>
      </c>
      <c r="C5541" t="s">
        <v>3611</v>
      </c>
      <c r="D5541" s="82" t="s">
        <v>3612</v>
      </c>
      <c r="E5541" t="s">
        <v>3613</v>
      </c>
      <c r="F5541" s="82" t="s">
        <v>3614</v>
      </c>
      <c r="G5541" t="s">
        <v>2310</v>
      </c>
      <c r="H5541" s="82" t="s">
        <v>3615</v>
      </c>
      <c r="I5541" t="s">
        <v>44</v>
      </c>
      <c r="J5541" s="82" t="s">
        <v>45</v>
      </c>
      <c r="K5541" t="s">
        <v>66</v>
      </c>
      <c r="L5541" t="s">
        <v>67</v>
      </c>
      <c r="M5541" s="82" t="s">
        <v>782</v>
      </c>
      <c r="N5541" t="s">
        <v>2290</v>
      </c>
      <c r="O5541" s="82" t="s">
        <v>787</v>
      </c>
      <c r="P5541" s="82" t="s">
        <v>2291</v>
      </c>
      <c r="Q5541" s="82" t="s">
        <v>2292</v>
      </c>
      <c r="R5541" t="s">
        <v>131</v>
      </c>
      <c r="S5541" s="83">
        <v>0</v>
      </c>
      <c r="T5541" s="83">
        <v>109.68</v>
      </c>
      <c r="U5541" s="83">
        <v>-109.68</v>
      </c>
      <c r="V5541" s="83">
        <v>0</v>
      </c>
      <c r="W5541" s="83">
        <v>0</v>
      </c>
      <c r="X5541" s="83">
        <v>0.84484189420531031</v>
      </c>
      <c r="Y5541">
        <v>0</v>
      </c>
      <c r="Z5541" s="83">
        <v>-10.968000000000002</v>
      </c>
      <c r="AA5541" s="83">
        <v>-10.123158105794692</v>
      </c>
    </row>
    <row r="5542" spans="1:27" x14ac:dyDescent="0.25">
      <c r="A5542" s="82" t="s">
        <v>1529</v>
      </c>
      <c r="B5542" s="82" t="s">
        <v>1529</v>
      </c>
      <c r="C5542" t="s">
        <v>3620</v>
      </c>
      <c r="D5542" s="82" t="s">
        <v>3621</v>
      </c>
      <c r="E5542" t="s">
        <v>3622</v>
      </c>
      <c r="F5542" s="82" t="s">
        <v>2745</v>
      </c>
      <c r="G5542" t="s">
        <v>2310</v>
      </c>
      <c r="H5542" s="82" t="s">
        <v>3065</v>
      </c>
      <c r="I5542" t="s">
        <v>59</v>
      </c>
      <c r="J5542" s="82" t="s">
        <v>193</v>
      </c>
      <c r="K5542" t="s">
        <v>64</v>
      </c>
      <c r="L5542" t="s">
        <v>65</v>
      </c>
      <c r="M5542" s="82" t="s">
        <v>499</v>
      </c>
      <c r="N5542" t="s">
        <v>1047</v>
      </c>
      <c r="O5542" s="82" t="s">
        <v>1048</v>
      </c>
      <c r="P5542" s="82" t="s">
        <v>1198</v>
      </c>
      <c r="Q5542" s="82" t="s">
        <v>1199</v>
      </c>
      <c r="R5542" t="s">
        <v>131</v>
      </c>
      <c r="S5542" s="83">
        <v>66.69</v>
      </c>
      <c r="T5542" s="83">
        <v>0</v>
      </c>
      <c r="U5542" s="83">
        <v>66.69</v>
      </c>
      <c r="V5542" s="83">
        <v>0</v>
      </c>
      <c r="W5542" s="83">
        <v>0</v>
      </c>
      <c r="X5542" s="83">
        <v>0</v>
      </c>
      <c r="Y5542">
        <v>0</v>
      </c>
      <c r="Z5542" s="83">
        <v>6.6690000000000005</v>
      </c>
      <c r="AA5542" s="83">
        <v>6.6690000000000005</v>
      </c>
    </row>
    <row r="5543" spans="1:27" x14ac:dyDescent="0.25">
      <c r="A5543" s="82" t="s">
        <v>1529</v>
      </c>
      <c r="B5543" s="82" t="s">
        <v>1529</v>
      </c>
      <c r="C5543" t="s">
        <v>3620</v>
      </c>
      <c r="D5543" s="82" t="s">
        <v>3621</v>
      </c>
      <c r="E5543" t="s">
        <v>3622</v>
      </c>
      <c r="F5543" s="82" t="s">
        <v>2745</v>
      </c>
      <c r="G5543" t="s">
        <v>2310</v>
      </c>
      <c r="H5543" s="82" t="s">
        <v>3065</v>
      </c>
      <c r="I5543" t="s">
        <v>44</v>
      </c>
      <c r="J5543" s="82" t="s">
        <v>45</v>
      </c>
      <c r="K5543" t="s">
        <v>46</v>
      </c>
      <c r="L5543" t="s">
        <v>47</v>
      </c>
      <c r="M5543" s="82" t="s">
        <v>506</v>
      </c>
      <c r="N5543" t="s">
        <v>926</v>
      </c>
      <c r="O5543" s="82" t="s">
        <v>818</v>
      </c>
      <c r="P5543" s="82" t="s">
        <v>970</v>
      </c>
      <c r="Q5543" s="82" t="s">
        <v>971</v>
      </c>
      <c r="R5543" t="s">
        <v>131</v>
      </c>
      <c r="S5543" s="83">
        <v>0</v>
      </c>
      <c r="T5543" s="83">
        <v>23.64</v>
      </c>
      <c r="U5543" s="83">
        <v>-23.64</v>
      </c>
      <c r="V5543" s="83">
        <v>0</v>
      </c>
      <c r="W5543" s="83">
        <v>0</v>
      </c>
      <c r="X5543" s="83">
        <v>0.18209393124556467</v>
      </c>
      <c r="Y5543">
        <v>0</v>
      </c>
      <c r="Z5543" s="83">
        <v>-2.3640000000000003</v>
      </c>
      <c r="AA5543" s="83">
        <v>-2.1819060687544356</v>
      </c>
    </row>
    <row r="5544" spans="1:27" x14ac:dyDescent="0.25">
      <c r="A5544" s="82" t="s">
        <v>1529</v>
      </c>
      <c r="B5544" s="82" t="s">
        <v>1529</v>
      </c>
      <c r="C5544" t="s">
        <v>3620</v>
      </c>
      <c r="D5544" s="82" t="s">
        <v>3621</v>
      </c>
      <c r="E5544" t="s">
        <v>3622</v>
      </c>
      <c r="F5544" s="82" t="s">
        <v>2745</v>
      </c>
      <c r="G5544" t="s">
        <v>2310</v>
      </c>
      <c r="H5544" s="82" t="s">
        <v>3065</v>
      </c>
      <c r="I5544" t="s">
        <v>44</v>
      </c>
      <c r="J5544" s="82" t="s">
        <v>45</v>
      </c>
      <c r="K5544" t="s">
        <v>46</v>
      </c>
      <c r="L5544" t="s">
        <v>47</v>
      </c>
      <c r="M5544" s="82" t="s">
        <v>506</v>
      </c>
      <c r="N5544" t="s">
        <v>926</v>
      </c>
      <c r="O5544" s="82" t="s">
        <v>818</v>
      </c>
      <c r="P5544" s="82" t="s">
        <v>927</v>
      </c>
      <c r="Q5544" s="82" t="s">
        <v>928</v>
      </c>
      <c r="R5544" t="s">
        <v>131</v>
      </c>
      <c r="S5544" s="83">
        <v>13.51</v>
      </c>
      <c r="T5544" s="83">
        <v>0</v>
      </c>
      <c r="U5544" s="83">
        <v>13.51</v>
      </c>
      <c r="V5544" s="83">
        <v>0</v>
      </c>
      <c r="W5544" s="83">
        <v>0</v>
      </c>
      <c r="X5544" s="83">
        <v>0</v>
      </c>
      <c r="Y5544">
        <v>0</v>
      </c>
      <c r="Z5544" s="83">
        <v>1.351</v>
      </c>
      <c r="AA5544" s="83">
        <v>1.351</v>
      </c>
    </row>
    <row r="5545" spans="1:27" x14ac:dyDescent="0.25">
      <c r="A5545" s="82" t="s">
        <v>1529</v>
      </c>
      <c r="B5545" s="82" t="s">
        <v>1529</v>
      </c>
      <c r="C5545" t="s">
        <v>3620</v>
      </c>
      <c r="D5545" s="82" t="s">
        <v>3621</v>
      </c>
      <c r="E5545" t="s">
        <v>3622</v>
      </c>
      <c r="F5545" s="82" t="s">
        <v>2745</v>
      </c>
      <c r="G5545" t="s">
        <v>2310</v>
      </c>
      <c r="H5545" s="82" t="s">
        <v>3065</v>
      </c>
      <c r="I5545" t="s">
        <v>44</v>
      </c>
      <c r="J5545" s="82" t="s">
        <v>45</v>
      </c>
      <c r="K5545" t="s">
        <v>46</v>
      </c>
      <c r="L5545" t="s">
        <v>47</v>
      </c>
      <c r="M5545" s="82" t="s">
        <v>506</v>
      </c>
      <c r="N5545" t="s">
        <v>762</v>
      </c>
      <c r="O5545" s="82" t="s">
        <v>763</v>
      </c>
      <c r="P5545" s="82" t="s">
        <v>1063</v>
      </c>
      <c r="Q5545" s="82" t="s">
        <v>1064</v>
      </c>
      <c r="R5545" t="s">
        <v>131</v>
      </c>
      <c r="S5545" s="83">
        <v>18</v>
      </c>
      <c r="T5545" s="83">
        <v>54</v>
      </c>
      <c r="U5545" s="83">
        <v>-36</v>
      </c>
      <c r="V5545" s="83">
        <v>0</v>
      </c>
      <c r="W5545" s="83">
        <v>0</v>
      </c>
      <c r="X5545" s="83">
        <v>0.41595060436804115</v>
      </c>
      <c r="Y5545">
        <v>0</v>
      </c>
      <c r="Z5545" s="83">
        <v>-3.6000000000000005</v>
      </c>
      <c r="AA5545" s="83">
        <v>-3.1840493956319591</v>
      </c>
    </row>
    <row r="5546" spans="1:27" x14ac:dyDescent="0.25">
      <c r="A5546" s="82" t="s">
        <v>1529</v>
      </c>
      <c r="B5546" s="82" t="s">
        <v>1529</v>
      </c>
      <c r="C5546" t="s">
        <v>3620</v>
      </c>
      <c r="D5546" s="82" t="s">
        <v>3621</v>
      </c>
      <c r="E5546" t="s">
        <v>3622</v>
      </c>
      <c r="F5546" s="82" t="s">
        <v>2745</v>
      </c>
      <c r="G5546" t="s">
        <v>2310</v>
      </c>
      <c r="H5546" s="82" t="s">
        <v>3065</v>
      </c>
      <c r="I5546" t="s">
        <v>44</v>
      </c>
      <c r="J5546" s="82" t="s">
        <v>45</v>
      </c>
      <c r="K5546" t="s">
        <v>100</v>
      </c>
      <c r="L5546" t="s">
        <v>101</v>
      </c>
      <c r="M5546" s="82" t="s">
        <v>401</v>
      </c>
      <c r="N5546" t="s">
        <v>866</v>
      </c>
      <c r="O5546" s="82" t="s">
        <v>1241</v>
      </c>
      <c r="P5546" s="82" t="s">
        <v>1242</v>
      </c>
      <c r="Q5546" s="82" t="s">
        <v>1243</v>
      </c>
      <c r="R5546" t="s">
        <v>131</v>
      </c>
      <c r="S5546" s="83">
        <v>0</v>
      </c>
      <c r="T5546" s="83">
        <v>60.660000000000004</v>
      </c>
      <c r="U5546" s="83">
        <v>-60.660000000000004</v>
      </c>
      <c r="V5546" s="83">
        <v>0</v>
      </c>
      <c r="W5546" s="83">
        <v>0</v>
      </c>
      <c r="X5546" s="83">
        <v>0.46725117890676626</v>
      </c>
      <c r="Y5546">
        <v>0</v>
      </c>
      <c r="Z5546" s="83">
        <v>-6.0660000000000007</v>
      </c>
      <c r="AA5546" s="83">
        <v>-5.5987488210932348</v>
      </c>
    </row>
    <row r="5547" spans="1:27" x14ac:dyDescent="0.25">
      <c r="A5547" s="82" t="s">
        <v>1529</v>
      </c>
      <c r="B5547" s="82" t="s">
        <v>1529</v>
      </c>
      <c r="C5547" t="s">
        <v>3620</v>
      </c>
      <c r="D5547" s="82" t="s">
        <v>3621</v>
      </c>
      <c r="E5547" t="s">
        <v>3622</v>
      </c>
      <c r="F5547" s="82" t="s">
        <v>2745</v>
      </c>
      <c r="G5547" t="s">
        <v>2310</v>
      </c>
      <c r="H5547" s="82" t="s">
        <v>3065</v>
      </c>
      <c r="I5547" t="s">
        <v>44</v>
      </c>
      <c r="J5547" s="82" t="s">
        <v>45</v>
      </c>
      <c r="K5547" t="s">
        <v>100</v>
      </c>
      <c r="L5547" t="s">
        <v>101</v>
      </c>
      <c r="M5547" s="82" t="s">
        <v>401</v>
      </c>
      <c r="N5547" t="s">
        <v>402</v>
      </c>
      <c r="O5547" s="82" t="s">
        <v>1241</v>
      </c>
      <c r="P5547" s="82" t="s">
        <v>2780</v>
      </c>
      <c r="Q5547" s="82" t="s">
        <v>2781</v>
      </c>
      <c r="R5547" t="s">
        <v>131</v>
      </c>
      <c r="S5547" s="83">
        <v>174.36</v>
      </c>
      <c r="T5547" s="83">
        <v>157.67999999999998</v>
      </c>
      <c r="U5547" s="83">
        <v>16.680000000000021</v>
      </c>
      <c r="V5547" s="83">
        <v>0</v>
      </c>
      <c r="W5547" s="83">
        <v>0</v>
      </c>
      <c r="X5547" s="83">
        <v>1.21457576475468</v>
      </c>
      <c r="Y5547">
        <v>0</v>
      </c>
      <c r="Z5547" s="83">
        <v>1.6680000000000019</v>
      </c>
      <c r="AA5547" s="83">
        <v>2.882575764754681</v>
      </c>
    </row>
    <row r="5548" spans="1:27" x14ac:dyDescent="0.25">
      <c r="A5548" s="82" t="s">
        <v>1529</v>
      </c>
      <c r="B5548" s="82" t="s">
        <v>1529</v>
      </c>
      <c r="C5548" t="s">
        <v>3620</v>
      </c>
      <c r="D5548" s="82" t="s">
        <v>3621</v>
      </c>
      <c r="E5548" t="s">
        <v>3622</v>
      </c>
      <c r="F5548" s="82" t="s">
        <v>2745</v>
      </c>
      <c r="G5548" t="s">
        <v>2310</v>
      </c>
      <c r="H5548" s="82" t="s">
        <v>3065</v>
      </c>
      <c r="I5548" t="s">
        <v>44</v>
      </c>
      <c r="J5548" s="82" t="s">
        <v>45</v>
      </c>
      <c r="K5548" t="s">
        <v>100</v>
      </c>
      <c r="L5548" t="s">
        <v>101</v>
      </c>
      <c r="M5548" s="82" t="s">
        <v>401</v>
      </c>
      <c r="N5548" t="s">
        <v>402</v>
      </c>
      <c r="O5548" s="82" t="s">
        <v>1241</v>
      </c>
      <c r="P5548" s="82" t="s">
        <v>4170</v>
      </c>
      <c r="Q5548" s="82" t="s">
        <v>4171</v>
      </c>
      <c r="R5548" t="s">
        <v>131</v>
      </c>
      <c r="S5548" s="83">
        <v>81.300000000000011</v>
      </c>
      <c r="T5548" s="83">
        <v>0</v>
      </c>
      <c r="U5548" s="83">
        <v>81.300000000000011</v>
      </c>
      <c r="V5548" s="83">
        <v>0</v>
      </c>
      <c r="W5548" s="83">
        <v>0</v>
      </c>
      <c r="X5548" s="83">
        <v>0</v>
      </c>
      <c r="Y5548">
        <v>0</v>
      </c>
      <c r="Z5548" s="83">
        <v>8.1300000000000008</v>
      </c>
      <c r="AA5548" s="83">
        <v>8.1300000000000008</v>
      </c>
    </row>
    <row r="5549" spans="1:27" x14ac:dyDescent="0.25">
      <c r="A5549" s="82" t="s">
        <v>1529</v>
      </c>
      <c r="B5549" s="82" t="s">
        <v>1529</v>
      </c>
      <c r="C5549" t="s">
        <v>3623</v>
      </c>
      <c r="D5549" s="82" t="s">
        <v>3624</v>
      </c>
      <c r="E5549" t="s">
        <v>3625</v>
      </c>
      <c r="F5549" s="82" t="s">
        <v>2926</v>
      </c>
      <c r="G5549" t="s">
        <v>2310</v>
      </c>
      <c r="H5549" s="82" t="s">
        <v>2927</v>
      </c>
      <c r="I5549" t="s">
        <v>68</v>
      </c>
      <c r="J5549" s="82" t="s">
        <v>77</v>
      </c>
      <c r="K5549" t="s">
        <v>78</v>
      </c>
      <c r="L5549" t="s">
        <v>79</v>
      </c>
      <c r="M5549" s="82" t="s">
        <v>790</v>
      </c>
      <c r="N5549" t="s">
        <v>791</v>
      </c>
      <c r="O5549" s="82" t="s">
        <v>821</v>
      </c>
      <c r="P5549" s="82" t="s">
        <v>1002</v>
      </c>
      <c r="Q5549" s="82" t="s">
        <v>1003</v>
      </c>
      <c r="R5549" t="s">
        <v>131</v>
      </c>
      <c r="S5549" s="83">
        <v>1735</v>
      </c>
      <c r="T5549" s="83">
        <v>0</v>
      </c>
      <c r="U5549" s="83">
        <v>1735</v>
      </c>
      <c r="V5549" s="83">
        <v>0</v>
      </c>
      <c r="W5549" s="83">
        <v>0</v>
      </c>
      <c r="X5549" s="83">
        <v>0</v>
      </c>
      <c r="Y5549">
        <v>0</v>
      </c>
      <c r="Z5549" s="83">
        <v>173.5</v>
      </c>
      <c r="AA5549" s="83">
        <v>173.5</v>
      </c>
    </row>
    <row r="5550" spans="1:27" x14ac:dyDescent="0.25">
      <c r="A5550" s="82" t="s">
        <v>1529</v>
      </c>
      <c r="B5550" s="82" t="s">
        <v>1529</v>
      </c>
      <c r="C5550" t="s">
        <v>3623</v>
      </c>
      <c r="D5550" s="82" t="s">
        <v>3624</v>
      </c>
      <c r="E5550" t="s">
        <v>3625</v>
      </c>
      <c r="F5550" s="82" t="s">
        <v>2926</v>
      </c>
      <c r="G5550" t="s">
        <v>2310</v>
      </c>
      <c r="H5550" s="82" t="s">
        <v>2927</v>
      </c>
      <c r="I5550" t="s">
        <v>59</v>
      </c>
      <c r="J5550" s="82" t="s">
        <v>127</v>
      </c>
      <c r="K5550" t="s">
        <v>75</v>
      </c>
      <c r="L5550" t="s">
        <v>76</v>
      </c>
      <c r="M5550" s="82" t="s">
        <v>133</v>
      </c>
      <c r="N5550" t="s">
        <v>149</v>
      </c>
      <c r="O5550" s="82" t="s">
        <v>150</v>
      </c>
      <c r="P5550" s="82" t="s">
        <v>1004</v>
      </c>
      <c r="Q5550" s="82" t="s">
        <v>1005</v>
      </c>
      <c r="R5550" t="s">
        <v>131</v>
      </c>
      <c r="S5550" s="83">
        <v>29.65</v>
      </c>
      <c r="T5550" s="83">
        <v>0</v>
      </c>
      <c r="U5550" s="83">
        <v>29.65</v>
      </c>
      <c r="V5550" s="83">
        <v>0</v>
      </c>
      <c r="W5550" s="83">
        <v>0</v>
      </c>
      <c r="X5550" s="83">
        <v>0</v>
      </c>
      <c r="Y5550">
        <v>0</v>
      </c>
      <c r="Z5550" s="83">
        <v>2.9649999999999999</v>
      </c>
      <c r="AA5550" s="83">
        <v>2.9649999999999999</v>
      </c>
    </row>
    <row r="5551" spans="1:27" x14ac:dyDescent="0.25">
      <c r="A5551" s="82" t="s">
        <v>1529</v>
      </c>
      <c r="B5551" s="82" t="s">
        <v>1529</v>
      </c>
      <c r="C5551" t="s">
        <v>3623</v>
      </c>
      <c r="D5551" s="82" t="s">
        <v>3624</v>
      </c>
      <c r="E5551" t="s">
        <v>3625</v>
      </c>
      <c r="F5551" s="82" t="s">
        <v>2926</v>
      </c>
      <c r="G5551" t="s">
        <v>2310</v>
      </c>
      <c r="H5551" s="82" t="s">
        <v>2927</v>
      </c>
      <c r="I5551" t="s">
        <v>59</v>
      </c>
      <c r="J5551" s="82" t="s">
        <v>193</v>
      </c>
      <c r="K5551" t="s">
        <v>62</v>
      </c>
      <c r="L5551" t="s">
        <v>63</v>
      </c>
      <c r="M5551" s="82" t="s">
        <v>660</v>
      </c>
      <c r="N5551" t="s">
        <v>661</v>
      </c>
      <c r="O5551" s="82" t="s">
        <v>662</v>
      </c>
      <c r="P5551" s="82" t="s">
        <v>663</v>
      </c>
      <c r="Q5551" s="82" t="s">
        <v>664</v>
      </c>
      <c r="R5551" t="s">
        <v>131</v>
      </c>
      <c r="S5551" s="83">
        <v>4695.28</v>
      </c>
      <c r="T5551" s="83">
        <v>0</v>
      </c>
      <c r="U5551" s="83">
        <v>4695.28</v>
      </c>
      <c r="V5551" s="83">
        <v>0</v>
      </c>
      <c r="W5551" s="83">
        <v>0</v>
      </c>
      <c r="X5551" s="83">
        <v>0</v>
      </c>
      <c r="Y5551">
        <v>0</v>
      </c>
      <c r="Z5551" s="83">
        <v>469.52799999999996</v>
      </c>
      <c r="AA5551" s="83">
        <v>469.52799999999996</v>
      </c>
    </row>
    <row r="5552" spans="1:27" x14ac:dyDescent="0.25">
      <c r="A5552" s="82" t="s">
        <v>1529</v>
      </c>
      <c r="B5552" s="82" t="s">
        <v>1529</v>
      </c>
      <c r="C5552" t="s">
        <v>3623</v>
      </c>
      <c r="D5552" s="82" t="s">
        <v>3624</v>
      </c>
      <c r="E5552" t="s">
        <v>3625</v>
      </c>
      <c r="F5552" s="82" t="s">
        <v>2926</v>
      </c>
      <c r="G5552" t="s">
        <v>2310</v>
      </c>
      <c r="H5552" s="82" t="s">
        <v>2927</v>
      </c>
      <c r="I5552" t="s">
        <v>59</v>
      </c>
      <c r="J5552" s="82" t="s">
        <v>193</v>
      </c>
      <c r="K5552" t="s">
        <v>62</v>
      </c>
      <c r="L5552" t="s">
        <v>63</v>
      </c>
      <c r="M5552" s="82" t="s">
        <v>660</v>
      </c>
      <c r="N5552" t="s">
        <v>661</v>
      </c>
      <c r="O5552" s="82" t="s">
        <v>662</v>
      </c>
      <c r="P5552" s="82" t="s">
        <v>1166</v>
      </c>
      <c r="Q5552" s="82" t="s">
        <v>1167</v>
      </c>
      <c r="R5552" t="s">
        <v>131</v>
      </c>
      <c r="S5552" s="83">
        <v>2922.01</v>
      </c>
      <c r="T5552" s="83">
        <v>0</v>
      </c>
      <c r="U5552" s="83">
        <v>2922.01</v>
      </c>
      <c r="V5552" s="83">
        <v>0</v>
      </c>
      <c r="W5552" s="83">
        <v>0</v>
      </c>
      <c r="X5552" s="83">
        <v>0</v>
      </c>
      <c r="Y5552">
        <v>0</v>
      </c>
      <c r="Z5552" s="83">
        <v>292.20100000000002</v>
      </c>
      <c r="AA5552" s="83">
        <v>292.20100000000002</v>
      </c>
    </row>
    <row r="5553" spans="1:27" x14ac:dyDescent="0.25">
      <c r="A5553" s="82" t="s">
        <v>1529</v>
      </c>
      <c r="B5553" s="82" t="s">
        <v>1529</v>
      </c>
      <c r="C5553" t="s">
        <v>3623</v>
      </c>
      <c r="D5553" s="82" t="s">
        <v>3624</v>
      </c>
      <c r="E5553" t="s">
        <v>3625</v>
      </c>
      <c r="F5553" s="82" t="s">
        <v>2926</v>
      </c>
      <c r="G5553" t="s">
        <v>2310</v>
      </c>
      <c r="H5553" s="82" t="s">
        <v>2927</v>
      </c>
      <c r="I5553" t="s">
        <v>59</v>
      </c>
      <c r="J5553" s="82" t="s">
        <v>193</v>
      </c>
      <c r="K5553" t="s">
        <v>62</v>
      </c>
      <c r="L5553" t="s">
        <v>63</v>
      </c>
      <c r="M5553" s="82" t="s">
        <v>660</v>
      </c>
      <c r="N5553" t="s">
        <v>1023</v>
      </c>
      <c r="O5553" s="82" t="s">
        <v>1024</v>
      </c>
      <c r="P5553" s="82" t="s">
        <v>1925</v>
      </c>
      <c r="Q5553" s="82" t="s">
        <v>1926</v>
      </c>
      <c r="R5553" t="s">
        <v>131</v>
      </c>
      <c r="S5553" s="83">
        <v>221</v>
      </c>
      <c r="T5553" s="83">
        <v>0</v>
      </c>
      <c r="U5553" s="83">
        <v>221</v>
      </c>
      <c r="V5553" s="83">
        <v>0</v>
      </c>
      <c r="W5553" s="83">
        <v>0</v>
      </c>
      <c r="X5553" s="83">
        <v>0</v>
      </c>
      <c r="Y5553">
        <v>0</v>
      </c>
      <c r="Z5553" s="83">
        <v>22.1</v>
      </c>
      <c r="AA5553" s="83">
        <v>22.1</v>
      </c>
    </row>
    <row r="5554" spans="1:27" x14ac:dyDescent="0.25">
      <c r="A5554" s="82" t="s">
        <v>1529</v>
      </c>
      <c r="B5554" s="82" t="s">
        <v>1529</v>
      </c>
      <c r="C5554" t="s">
        <v>3623</v>
      </c>
      <c r="D5554" s="82" t="s">
        <v>3624</v>
      </c>
      <c r="E5554" t="s">
        <v>3625</v>
      </c>
      <c r="F5554" s="82" t="s">
        <v>2926</v>
      </c>
      <c r="G5554" t="s">
        <v>2310</v>
      </c>
      <c r="H5554" s="82" t="s">
        <v>2927</v>
      </c>
      <c r="I5554" t="s">
        <v>44</v>
      </c>
      <c r="J5554" s="82" t="s">
        <v>45</v>
      </c>
      <c r="K5554" t="s">
        <v>46</v>
      </c>
      <c r="L5554" t="s">
        <v>47</v>
      </c>
      <c r="M5554" s="82" t="s">
        <v>506</v>
      </c>
      <c r="N5554" t="s">
        <v>926</v>
      </c>
      <c r="O5554" s="82" t="s">
        <v>818</v>
      </c>
      <c r="P5554" s="82" t="s">
        <v>2654</v>
      </c>
      <c r="Q5554" s="82" t="s">
        <v>2655</v>
      </c>
      <c r="R5554" t="s">
        <v>131</v>
      </c>
      <c r="S5554" s="83">
        <v>43.12</v>
      </c>
      <c r="T5554" s="83">
        <v>0</v>
      </c>
      <c r="U5554" s="83">
        <v>43.12</v>
      </c>
      <c r="V5554" s="83">
        <v>0</v>
      </c>
      <c r="W5554" s="83">
        <v>0</v>
      </c>
      <c r="X5554" s="83">
        <v>0</v>
      </c>
      <c r="Y5554">
        <v>0</v>
      </c>
      <c r="Z5554" s="83">
        <v>4.3120000000000003</v>
      </c>
      <c r="AA5554" s="83">
        <v>4.3120000000000003</v>
      </c>
    </row>
    <row r="5555" spans="1:27" x14ac:dyDescent="0.25">
      <c r="A5555" s="82" t="s">
        <v>1529</v>
      </c>
      <c r="B5555" s="82" t="s">
        <v>1529</v>
      </c>
      <c r="C5555" t="s">
        <v>3623</v>
      </c>
      <c r="D5555" s="82" t="s">
        <v>3624</v>
      </c>
      <c r="E5555" t="s">
        <v>3625</v>
      </c>
      <c r="F5555" s="82" t="s">
        <v>2926</v>
      </c>
      <c r="G5555" t="s">
        <v>2310</v>
      </c>
      <c r="H5555" s="82" t="s">
        <v>2927</v>
      </c>
      <c r="I5555" t="s">
        <v>44</v>
      </c>
      <c r="J5555" s="82" t="s">
        <v>45</v>
      </c>
      <c r="K5555" t="s">
        <v>46</v>
      </c>
      <c r="L5555" t="s">
        <v>47</v>
      </c>
      <c r="M5555" s="82" t="s">
        <v>506</v>
      </c>
      <c r="N5555" t="s">
        <v>507</v>
      </c>
      <c r="O5555" s="82" t="s">
        <v>508</v>
      </c>
      <c r="P5555" s="82" t="s">
        <v>795</v>
      </c>
      <c r="Q5555" s="82" t="s">
        <v>796</v>
      </c>
      <c r="R5555" t="s">
        <v>131</v>
      </c>
      <c r="S5555" s="83">
        <v>10.8</v>
      </c>
      <c r="T5555" s="83">
        <v>0</v>
      </c>
      <c r="U5555" s="83">
        <v>10.8</v>
      </c>
      <c r="V5555" s="83">
        <v>0</v>
      </c>
      <c r="W5555" s="83">
        <v>0</v>
      </c>
      <c r="X5555" s="83">
        <v>0</v>
      </c>
      <c r="Y5555">
        <v>0</v>
      </c>
      <c r="Z5555" s="83">
        <v>1.08</v>
      </c>
      <c r="AA5555" s="83">
        <v>1.08</v>
      </c>
    </row>
    <row r="5556" spans="1:27" x14ac:dyDescent="0.25">
      <c r="A5556" s="82" t="s">
        <v>1529</v>
      </c>
      <c r="B5556" s="82" t="s">
        <v>1529</v>
      </c>
      <c r="C5556" t="s">
        <v>3623</v>
      </c>
      <c r="D5556" s="82" t="s">
        <v>3624</v>
      </c>
      <c r="E5556" t="s">
        <v>3625</v>
      </c>
      <c r="F5556" s="82" t="s">
        <v>2926</v>
      </c>
      <c r="G5556" t="s">
        <v>2310</v>
      </c>
      <c r="H5556" s="82" t="s">
        <v>2927</v>
      </c>
      <c r="I5556" t="s">
        <v>44</v>
      </c>
      <c r="J5556" s="82" t="s">
        <v>45</v>
      </c>
      <c r="K5556" t="s">
        <v>46</v>
      </c>
      <c r="L5556" t="s">
        <v>47</v>
      </c>
      <c r="M5556" s="82" t="s">
        <v>506</v>
      </c>
      <c r="N5556" t="s">
        <v>507</v>
      </c>
      <c r="O5556" s="82" t="s">
        <v>508</v>
      </c>
      <c r="P5556" s="82" t="s">
        <v>853</v>
      </c>
      <c r="Q5556" s="82" t="s">
        <v>854</v>
      </c>
      <c r="R5556" t="s">
        <v>131</v>
      </c>
      <c r="S5556" s="83">
        <v>240.70000000000002</v>
      </c>
      <c r="T5556" s="83">
        <v>144.1</v>
      </c>
      <c r="U5556" s="83">
        <v>96.600000000000023</v>
      </c>
      <c r="V5556" s="83">
        <v>0</v>
      </c>
      <c r="W5556" s="83">
        <v>0</v>
      </c>
      <c r="X5556" s="83">
        <v>1.1099718905450875</v>
      </c>
      <c r="Y5556">
        <v>0</v>
      </c>
      <c r="Z5556" s="83">
        <v>9.6600000000000019</v>
      </c>
      <c r="AA5556" s="83">
        <v>10.76997189054509</v>
      </c>
    </row>
    <row r="5557" spans="1:27" x14ac:dyDescent="0.25">
      <c r="A5557" s="82" t="s">
        <v>1529</v>
      </c>
      <c r="B5557" s="82" t="s">
        <v>1529</v>
      </c>
      <c r="C5557" t="s">
        <v>3623</v>
      </c>
      <c r="D5557" s="82" t="s">
        <v>3624</v>
      </c>
      <c r="E5557" t="s">
        <v>3625</v>
      </c>
      <c r="F5557" s="82" t="s">
        <v>2926</v>
      </c>
      <c r="G5557" t="s">
        <v>2310</v>
      </c>
      <c r="H5557" s="82" t="s">
        <v>2927</v>
      </c>
      <c r="I5557" t="s">
        <v>44</v>
      </c>
      <c r="J5557" s="82" t="s">
        <v>45</v>
      </c>
      <c r="K5557" t="s">
        <v>46</v>
      </c>
      <c r="L5557" t="s">
        <v>47</v>
      </c>
      <c r="M5557" s="82" t="s">
        <v>506</v>
      </c>
      <c r="N5557" t="s">
        <v>507</v>
      </c>
      <c r="O5557" s="82" t="s">
        <v>508</v>
      </c>
      <c r="P5557" s="82" t="s">
        <v>768</v>
      </c>
      <c r="Q5557" s="82" t="s">
        <v>769</v>
      </c>
      <c r="R5557" t="s">
        <v>131</v>
      </c>
      <c r="S5557" s="83">
        <v>553.47</v>
      </c>
      <c r="T5557" s="83">
        <v>378</v>
      </c>
      <c r="U5557" s="83">
        <v>175.47</v>
      </c>
      <c r="V5557" s="83">
        <v>0</v>
      </c>
      <c r="W5557" s="83">
        <v>0</v>
      </c>
      <c r="X5557" s="83">
        <v>2.9116542305762882</v>
      </c>
      <c r="Y5557">
        <v>0</v>
      </c>
      <c r="Z5557" s="83">
        <v>17.546999999999997</v>
      </c>
      <c r="AA5557" s="83">
        <v>20.458654230576286</v>
      </c>
    </row>
    <row r="5558" spans="1:27" x14ac:dyDescent="0.25">
      <c r="A5558" s="82" t="s">
        <v>1529</v>
      </c>
      <c r="B5558" s="82" t="s">
        <v>1529</v>
      </c>
      <c r="C5558" t="s">
        <v>3623</v>
      </c>
      <c r="D5558" s="82" t="s">
        <v>3624</v>
      </c>
      <c r="E5558" t="s">
        <v>3625</v>
      </c>
      <c r="F5558" s="82" t="s">
        <v>2926</v>
      </c>
      <c r="G5558" t="s">
        <v>2310</v>
      </c>
      <c r="H5558" s="82" t="s">
        <v>2927</v>
      </c>
      <c r="I5558" t="s">
        <v>44</v>
      </c>
      <c r="J5558" s="82" t="s">
        <v>45</v>
      </c>
      <c r="K5558" t="s">
        <v>46</v>
      </c>
      <c r="L5558" t="s">
        <v>47</v>
      </c>
      <c r="M5558" s="82" t="s">
        <v>506</v>
      </c>
      <c r="N5558" t="s">
        <v>507</v>
      </c>
      <c r="O5558" s="82" t="s">
        <v>508</v>
      </c>
      <c r="P5558" s="82" t="s">
        <v>772</v>
      </c>
      <c r="Q5558" s="82" t="s">
        <v>773</v>
      </c>
      <c r="R5558" t="s">
        <v>131</v>
      </c>
      <c r="S5558" s="83">
        <v>22.5</v>
      </c>
      <c r="T5558" s="83">
        <v>0</v>
      </c>
      <c r="U5558" s="83">
        <v>22.5</v>
      </c>
      <c r="V5558" s="83">
        <v>0</v>
      </c>
      <c r="W5558" s="83">
        <v>0</v>
      </c>
      <c r="X5558" s="83">
        <v>0</v>
      </c>
      <c r="Y5558">
        <v>0</v>
      </c>
      <c r="Z5558" s="83">
        <v>2.25</v>
      </c>
      <c r="AA5558" s="83">
        <v>2.25</v>
      </c>
    </row>
    <row r="5559" spans="1:27" x14ac:dyDescent="0.25">
      <c r="A5559" s="82" t="s">
        <v>1529</v>
      </c>
      <c r="B5559" s="82" t="s">
        <v>1529</v>
      </c>
      <c r="C5559" t="s">
        <v>3623</v>
      </c>
      <c r="D5559" s="82" t="s">
        <v>3624</v>
      </c>
      <c r="E5559" t="s">
        <v>3625</v>
      </c>
      <c r="F5559" s="82" t="s">
        <v>2926</v>
      </c>
      <c r="G5559" t="s">
        <v>2310</v>
      </c>
      <c r="H5559" s="82" t="s">
        <v>2927</v>
      </c>
      <c r="I5559" t="s">
        <v>44</v>
      </c>
      <c r="J5559" s="82" t="s">
        <v>45</v>
      </c>
      <c r="K5559" t="s">
        <v>46</v>
      </c>
      <c r="L5559" t="s">
        <v>47</v>
      </c>
      <c r="M5559" s="82" t="s">
        <v>506</v>
      </c>
      <c r="N5559" t="s">
        <v>507</v>
      </c>
      <c r="O5559" s="82" t="s">
        <v>508</v>
      </c>
      <c r="P5559" s="82" t="s">
        <v>760</v>
      </c>
      <c r="Q5559" s="82" t="s">
        <v>761</v>
      </c>
      <c r="R5559" t="s">
        <v>131</v>
      </c>
      <c r="S5559" s="83">
        <v>105.6</v>
      </c>
      <c r="T5559" s="83">
        <v>0</v>
      </c>
      <c r="U5559" s="83">
        <v>105.6</v>
      </c>
      <c r="V5559" s="83">
        <v>0</v>
      </c>
      <c r="W5559" s="83">
        <v>0</v>
      </c>
      <c r="X5559" s="83">
        <v>0</v>
      </c>
      <c r="Y5559">
        <v>0</v>
      </c>
      <c r="Z5559" s="83">
        <v>10.56</v>
      </c>
      <c r="AA5559" s="83">
        <v>10.56</v>
      </c>
    </row>
    <row r="5560" spans="1:27" x14ac:dyDescent="0.25">
      <c r="A5560" s="82" t="s">
        <v>1529</v>
      </c>
      <c r="B5560" s="82" t="s">
        <v>1529</v>
      </c>
      <c r="C5560" t="s">
        <v>3623</v>
      </c>
      <c r="D5560" s="82" t="s">
        <v>3624</v>
      </c>
      <c r="E5560" t="s">
        <v>3625</v>
      </c>
      <c r="F5560" s="82" t="s">
        <v>2926</v>
      </c>
      <c r="G5560" t="s">
        <v>2310</v>
      </c>
      <c r="H5560" s="82" t="s">
        <v>2927</v>
      </c>
      <c r="I5560" t="s">
        <v>44</v>
      </c>
      <c r="J5560" s="82" t="s">
        <v>45</v>
      </c>
      <c r="K5560" t="s">
        <v>46</v>
      </c>
      <c r="L5560" t="s">
        <v>47</v>
      </c>
      <c r="M5560" s="82" t="s">
        <v>506</v>
      </c>
      <c r="N5560" t="s">
        <v>507</v>
      </c>
      <c r="O5560" s="82" t="s">
        <v>508</v>
      </c>
      <c r="P5560" s="82" t="s">
        <v>774</v>
      </c>
      <c r="Q5560" s="82" t="s">
        <v>775</v>
      </c>
      <c r="R5560" t="s">
        <v>131</v>
      </c>
      <c r="S5560" s="83">
        <v>302</v>
      </c>
      <c r="T5560" s="83">
        <v>448</v>
      </c>
      <c r="U5560" s="83">
        <v>-146</v>
      </c>
      <c r="V5560" s="83">
        <v>0</v>
      </c>
      <c r="W5560" s="83">
        <v>0</v>
      </c>
      <c r="X5560" s="83">
        <v>3.4508494584607861</v>
      </c>
      <c r="Y5560">
        <v>0</v>
      </c>
      <c r="Z5560" s="83">
        <v>-14.600000000000003</v>
      </c>
      <c r="AA5560" s="83">
        <v>-11.149150541539216</v>
      </c>
    </row>
    <row r="5561" spans="1:27" x14ac:dyDescent="0.25">
      <c r="A5561" s="82" t="s">
        <v>1529</v>
      </c>
      <c r="B5561" s="82" t="s">
        <v>1529</v>
      </c>
      <c r="C5561" t="s">
        <v>3623</v>
      </c>
      <c r="D5561" s="82" t="s">
        <v>3624</v>
      </c>
      <c r="E5561" t="s">
        <v>3625</v>
      </c>
      <c r="F5561" s="82" t="s">
        <v>2926</v>
      </c>
      <c r="G5561" t="s">
        <v>2310</v>
      </c>
      <c r="H5561" s="82" t="s">
        <v>2927</v>
      </c>
      <c r="I5561" t="s">
        <v>44</v>
      </c>
      <c r="J5561" s="82" t="s">
        <v>45</v>
      </c>
      <c r="K5561" t="s">
        <v>46</v>
      </c>
      <c r="L5561" t="s">
        <v>47</v>
      </c>
      <c r="M5561" s="82" t="s">
        <v>506</v>
      </c>
      <c r="N5561" t="s">
        <v>507</v>
      </c>
      <c r="O5561" s="82" t="s">
        <v>508</v>
      </c>
      <c r="P5561" s="82" t="s">
        <v>758</v>
      </c>
      <c r="Q5561" s="82" t="s">
        <v>759</v>
      </c>
      <c r="R5561" t="s">
        <v>131</v>
      </c>
      <c r="S5561" s="83">
        <v>0</v>
      </c>
      <c r="T5561" s="83">
        <v>26</v>
      </c>
      <c r="U5561" s="83">
        <v>-26</v>
      </c>
      <c r="V5561" s="83">
        <v>0</v>
      </c>
      <c r="W5561" s="83">
        <v>0</v>
      </c>
      <c r="X5561" s="83">
        <v>0.20027251321424205</v>
      </c>
      <c r="Y5561">
        <v>0</v>
      </c>
      <c r="Z5561" s="83">
        <v>-2.6</v>
      </c>
      <c r="AA5561" s="83">
        <v>-2.3997274867857579</v>
      </c>
    </row>
    <row r="5562" spans="1:27" x14ac:dyDescent="0.25">
      <c r="A5562" s="82" t="s">
        <v>1529</v>
      </c>
      <c r="B5562" s="82" t="s">
        <v>1529</v>
      </c>
      <c r="C5562" t="s">
        <v>3623</v>
      </c>
      <c r="D5562" s="82" t="s">
        <v>3624</v>
      </c>
      <c r="E5562" t="s">
        <v>3625</v>
      </c>
      <c r="F5562" s="82" t="s">
        <v>2926</v>
      </c>
      <c r="G5562" t="s">
        <v>2310</v>
      </c>
      <c r="H5562" s="82" t="s">
        <v>2927</v>
      </c>
      <c r="I5562" t="s">
        <v>44</v>
      </c>
      <c r="J5562" s="82" t="s">
        <v>45</v>
      </c>
      <c r="K5562" t="s">
        <v>46</v>
      </c>
      <c r="L5562" t="s">
        <v>47</v>
      </c>
      <c r="M5562" s="82" t="s">
        <v>506</v>
      </c>
      <c r="N5562" t="s">
        <v>762</v>
      </c>
      <c r="O5562" s="82" t="s">
        <v>797</v>
      </c>
      <c r="P5562" s="82" t="s">
        <v>874</v>
      </c>
      <c r="Q5562" s="82" t="s">
        <v>875</v>
      </c>
      <c r="R5562" t="s">
        <v>131</v>
      </c>
      <c r="S5562" s="83">
        <v>0</v>
      </c>
      <c r="T5562" s="83">
        <v>5</v>
      </c>
      <c r="U5562" s="83">
        <v>-5</v>
      </c>
      <c r="V5562" s="83">
        <v>0</v>
      </c>
      <c r="W5562" s="83">
        <v>0</v>
      </c>
      <c r="X5562" s="83">
        <v>3.8513944848892701E-2</v>
      </c>
      <c r="Y5562">
        <v>0</v>
      </c>
      <c r="Z5562" s="83">
        <v>-0.5</v>
      </c>
      <c r="AA5562" s="83">
        <v>-0.4614860551511073</v>
      </c>
    </row>
    <row r="5563" spans="1:27" x14ac:dyDescent="0.25">
      <c r="A5563" s="82" t="s">
        <v>1529</v>
      </c>
      <c r="B5563" s="82" t="s">
        <v>1529</v>
      </c>
      <c r="C5563" t="s">
        <v>3623</v>
      </c>
      <c r="D5563" s="82" t="s">
        <v>3624</v>
      </c>
      <c r="E5563" t="s">
        <v>3625</v>
      </c>
      <c r="F5563" s="82" t="s">
        <v>2926</v>
      </c>
      <c r="G5563" t="s">
        <v>2310</v>
      </c>
      <c r="H5563" s="82" t="s">
        <v>2927</v>
      </c>
      <c r="I5563" t="s">
        <v>44</v>
      </c>
      <c r="J5563" s="82" t="s">
        <v>45</v>
      </c>
      <c r="K5563" t="s">
        <v>46</v>
      </c>
      <c r="L5563" t="s">
        <v>47</v>
      </c>
      <c r="M5563" s="82" t="s">
        <v>506</v>
      </c>
      <c r="N5563" t="s">
        <v>762</v>
      </c>
      <c r="O5563" s="82" t="s">
        <v>797</v>
      </c>
      <c r="P5563" s="82" t="s">
        <v>798</v>
      </c>
      <c r="Q5563" s="82" t="s">
        <v>799</v>
      </c>
      <c r="R5563" t="s">
        <v>131</v>
      </c>
      <c r="S5563" s="83">
        <v>10</v>
      </c>
      <c r="T5563" s="83">
        <v>5</v>
      </c>
      <c r="U5563" s="83">
        <v>5</v>
      </c>
      <c r="V5563" s="83">
        <v>0</v>
      </c>
      <c r="W5563" s="83">
        <v>0</v>
      </c>
      <c r="X5563" s="83">
        <v>3.8513944848892701E-2</v>
      </c>
      <c r="Y5563">
        <v>0</v>
      </c>
      <c r="Z5563" s="83">
        <v>0.5</v>
      </c>
      <c r="AA5563" s="83">
        <v>0.5385139448488927</v>
      </c>
    </row>
    <row r="5564" spans="1:27" x14ac:dyDescent="0.25">
      <c r="A5564" s="82" t="s">
        <v>1529</v>
      </c>
      <c r="B5564" s="82" t="s">
        <v>1529</v>
      </c>
      <c r="C5564" t="s">
        <v>3623</v>
      </c>
      <c r="D5564" s="82" t="s">
        <v>3624</v>
      </c>
      <c r="E5564" t="s">
        <v>3625</v>
      </c>
      <c r="F5564" s="82" t="s">
        <v>2926</v>
      </c>
      <c r="G5564" t="s">
        <v>2310</v>
      </c>
      <c r="H5564" s="82" t="s">
        <v>2927</v>
      </c>
      <c r="I5564" t="s">
        <v>44</v>
      </c>
      <c r="J5564" s="82" t="s">
        <v>45</v>
      </c>
      <c r="K5564" t="s">
        <v>46</v>
      </c>
      <c r="L5564" t="s">
        <v>47</v>
      </c>
      <c r="M5564" s="82" t="s">
        <v>506</v>
      </c>
      <c r="N5564" t="s">
        <v>762</v>
      </c>
      <c r="O5564" s="82" t="s">
        <v>797</v>
      </c>
      <c r="P5564" s="82" t="s">
        <v>1059</v>
      </c>
      <c r="Q5564" s="82" t="s">
        <v>1060</v>
      </c>
      <c r="R5564" t="s">
        <v>131</v>
      </c>
      <c r="S5564" s="83">
        <v>0</v>
      </c>
      <c r="T5564" s="83">
        <v>33</v>
      </c>
      <c r="U5564" s="83">
        <v>-33</v>
      </c>
      <c r="V5564" s="83">
        <v>0</v>
      </c>
      <c r="W5564" s="83">
        <v>0</v>
      </c>
      <c r="X5564" s="83">
        <v>0.2541920360026918</v>
      </c>
      <c r="Y5564">
        <v>0</v>
      </c>
      <c r="Z5564" s="83">
        <v>-3.3000000000000003</v>
      </c>
      <c r="AA5564" s="83">
        <v>-3.0458079639973086</v>
      </c>
    </row>
    <row r="5565" spans="1:27" x14ac:dyDescent="0.25">
      <c r="A5565" s="82" t="s">
        <v>1529</v>
      </c>
      <c r="B5565" s="82" t="s">
        <v>1529</v>
      </c>
      <c r="C5565" t="s">
        <v>3623</v>
      </c>
      <c r="D5565" s="82" t="s">
        <v>3624</v>
      </c>
      <c r="E5565" t="s">
        <v>3625</v>
      </c>
      <c r="F5565" s="82" t="s">
        <v>2926</v>
      </c>
      <c r="G5565" t="s">
        <v>2310</v>
      </c>
      <c r="H5565" s="82" t="s">
        <v>2927</v>
      </c>
      <c r="I5565" t="s">
        <v>44</v>
      </c>
      <c r="J5565" s="82" t="s">
        <v>45</v>
      </c>
      <c r="K5565" t="s">
        <v>46</v>
      </c>
      <c r="L5565" t="s">
        <v>47</v>
      </c>
      <c r="M5565" s="82" t="s">
        <v>506</v>
      </c>
      <c r="N5565" t="s">
        <v>762</v>
      </c>
      <c r="O5565" s="82" t="s">
        <v>763</v>
      </c>
      <c r="P5565" s="82" t="s">
        <v>778</v>
      </c>
      <c r="Q5565" s="82" t="s">
        <v>779</v>
      </c>
      <c r="R5565" t="s">
        <v>131</v>
      </c>
      <c r="S5565" s="83">
        <v>240</v>
      </c>
      <c r="T5565" s="83">
        <v>60</v>
      </c>
      <c r="U5565" s="83">
        <v>180</v>
      </c>
      <c r="V5565" s="83">
        <v>0</v>
      </c>
      <c r="W5565" s="83">
        <v>0</v>
      </c>
      <c r="X5565" s="83">
        <v>0.46216733818671235</v>
      </c>
      <c r="Y5565">
        <v>0</v>
      </c>
      <c r="Z5565" s="83">
        <v>18</v>
      </c>
      <c r="AA5565" s="83">
        <v>18.462167338186713</v>
      </c>
    </row>
    <row r="5566" spans="1:27" x14ac:dyDescent="0.25">
      <c r="A5566" s="82" t="s">
        <v>1529</v>
      </c>
      <c r="B5566" s="82" t="s">
        <v>1529</v>
      </c>
      <c r="C5566" t="s">
        <v>3623</v>
      </c>
      <c r="D5566" s="82" t="s">
        <v>3624</v>
      </c>
      <c r="E5566" t="s">
        <v>3625</v>
      </c>
      <c r="F5566" s="82" t="s">
        <v>2926</v>
      </c>
      <c r="G5566" t="s">
        <v>2310</v>
      </c>
      <c r="H5566" s="82" t="s">
        <v>2927</v>
      </c>
      <c r="I5566" t="s">
        <v>44</v>
      </c>
      <c r="J5566" s="82" t="s">
        <v>45</v>
      </c>
      <c r="K5566" t="s">
        <v>46</v>
      </c>
      <c r="L5566" t="s">
        <v>47</v>
      </c>
      <c r="M5566" s="82" t="s">
        <v>506</v>
      </c>
      <c r="N5566" t="s">
        <v>762</v>
      </c>
      <c r="O5566" s="82" t="s">
        <v>763</v>
      </c>
      <c r="P5566" s="82" t="s">
        <v>1061</v>
      </c>
      <c r="Q5566" s="82" t="s">
        <v>1062</v>
      </c>
      <c r="R5566" t="s">
        <v>131</v>
      </c>
      <c r="S5566" s="83">
        <v>0</v>
      </c>
      <c r="T5566" s="83">
        <v>7</v>
      </c>
      <c r="U5566" s="83">
        <v>-7</v>
      </c>
      <c r="V5566" s="83">
        <v>0</v>
      </c>
      <c r="W5566" s="83">
        <v>0</v>
      </c>
      <c r="X5566" s="83">
        <v>5.3919522788449782E-2</v>
      </c>
      <c r="Y5566">
        <v>0</v>
      </c>
      <c r="Z5566" s="83">
        <v>-0.70000000000000007</v>
      </c>
      <c r="AA5566" s="83">
        <v>-0.64608047721155026</v>
      </c>
    </row>
    <row r="5567" spans="1:27" x14ac:dyDescent="0.25">
      <c r="A5567" s="82" t="s">
        <v>1529</v>
      </c>
      <c r="B5567" s="82" t="s">
        <v>1529</v>
      </c>
      <c r="C5567" t="s">
        <v>3623</v>
      </c>
      <c r="D5567" s="82" t="s">
        <v>3624</v>
      </c>
      <c r="E5567" t="s">
        <v>3625</v>
      </c>
      <c r="F5567" s="82" t="s">
        <v>2926</v>
      </c>
      <c r="G5567" t="s">
        <v>2310</v>
      </c>
      <c r="H5567" s="82" t="s">
        <v>2927</v>
      </c>
      <c r="I5567" t="s">
        <v>44</v>
      </c>
      <c r="J5567" s="82" t="s">
        <v>45</v>
      </c>
      <c r="K5567" t="s">
        <v>46</v>
      </c>
      <c r="L5567" t="s">
        <v>47</v>
      </c>
      <c r="M5567" s="82" t="s">
        <v>506</v>
      </c>
      <c r="N5567" t="s">
        <v>762</v>
      </c>
      <c r="O5567" s="82" t="s">
        <v>763</v>
      </c>
      <c r="P5567" s="82" t="s">
        <v>1063</v>
      </c>
      <c r="Q5567" s="82" t="s">
        <v>1064</v>
      </c>
      <c r="R5567" t="s">
        <v>131</v>
      </c>
      <c r="S5567" s="83">
        <v>28.25</v>
      </c>
      <c r="T5567" s="83">
        <v>7</v>
      </c>
      <c r="U5567" s="83">
        <v>21.25</v>
      </c>
      <c r="V5567" s="83">
        <v>0</v>
      </c>
      <c r="W5567" s="83">
        <v>0</v>
      </c>
      <c r="X5567" s="83">
        <v>5.3919522788449782E-2</v>
      </c>
      <c r="Y5567">
        <v>0</v>
      </c>
      <c r="Z5567" s="83">
        <v>2.125</v>
      </c>
      <c r="AA5567" s="83">
        <v>2.1789195227884499</v>
      </c>
    </row>
    <row r="5568" spans="1:27" x14ac:dyDescent="0.25">
      <c r="A5568" s="82" t="s">
        <v>1529</v>
      </c>
      <c r="B5568" s="82" t="s">
        <v>1529</v>
      </c>
      <c r="C5568" t="s">
        <v>3623</v>
      </c>
      <c r="D5568" s="82" t="s">
        <v>3624</v>
      </c>
      <c r="E5568" t="s">
        <v>3625</v>
      </c>
      <c r="F5568" s="82" t="s">
        <v>2926</v>
      </c>
      <c r="G5568" t="s">
        <v>2310</v>
      </c>
      <c r="H5568" s="82" t="s">
        <v>2927</v>
      </c>
      <c r="I5568" t="s">
        <v>44</v>
      </c>
      <c r="J5568" s="82" t="s">
        <v>45</v>
      </c>
      <c r="K5568" t="s">
        <v>46</v>
      </c>
      <c r="L5568" t="s">
        <v>47</v>
      </c>
      <c r="M5568" s="82" t="s">
        <v>506</v>
      </c>
      <c r="N5568" t="s">
        <v>762</v>
      </c>
      <c r="O5568" s="82" t="s">
        <v>763</v>
      </c>
      <c r="P5568" s="82" t="s">
        <v>824</v>
      </c>
      <c r="Q5568" s="82" t="s">
        <v>825</v>
      </c>
      <c r="R5568" t="s">
        <v>131</v>
      </c>
      <c r="S5568" s="83">
        <v>0</v>
      </c>
      <c r="T5568" s="83">
        <v>14</v>
      </c>
      <c r="U5568" s="83">
        <v>-14</v>
      </c>
      <c r="V5568" s="83">
        <v>0</v>
      </c>
      <c r="W5568" s="83">
        <v>0</v>
      </c>
      <c r="X5568" s="83">
        <v>0.10783904557689956</v>
      </c>
      <c r="Y5568">
        <v>0</v>
      </c>
      <c r="Z5568" s="83">
        <v>-1.4000000000000001</v>
      </c>
      <c r="AA5568" s="83">
        <v>-1.2921609544231005</v>
      </c>
    </row>
    <row r="5569" spans="1:27" x14ac:dyDescent="0.25">
      <c r="A5569" s="82" t="s">
        <v>1529</v>
      </c>
      <c r="B5569" s="82" t="s">
        <v>1529</v>
      </c>
      <c r="C5569" t="s">
        <v>3623</v>
      </c>
      <c r="D5569" s="82" t="s">
        <v>3624</v>
      </c>
      <c r="E5569" t="s">
        <v>3625</v>
      </c>
      <c r="F5569" s="82" t="s">
        <v>2926</v>
      </c>
      <c r="G5569" t="s">
        <v>2310</v>
      </c>
      <c r="H5569" s="82" t="s">
        <v>2927</v>
      </c>
      <c r="I5569" t="s">
        <v>44</v>
      </c>
      <c r="J5569" s="82" t="s">
        <v>45</v>
      </c>
      <c r="K5569" t="s">
        <v>46</v>
      </c>
      <c r="L5569" t="s">
        <v>47</v>
      </c>
      <c r="M5569" s="82" t="s">
        <v>320</v>
      </c>
      <c r="N5569" t="s">
        <v>321</v>
      </c>
      <c r="O5569" s="82" t="s">
        <v>326</v>
      </c>
      <c r="P5569" s="82" t="s">
        <v>327</v>
      </c>
      <c r="Q5569" s="82" t="s">
        <v>328</v>
      </c>
      <c r="R5569" t="s">
        <v>131</v>
      </c>
      <c r="S5569" s="83">
        <v>265</v>
      </c>
      <c r="T5569" s="83">
        <v>0</v>
      </c>
      <c r="U5569" s="83">
        <v>265</v>
      </c>
      <c r="V5569" s="83">
        <v>0</v>
      </c>
      <c r="W5569" s="83">
        <v>0</v>
      </c>
      <c r="X5569" s="83">
        <v>0</v>
      </c>
      <c r="Y5569">
        <v>0</v>
      </c>
      <c r="Z5569" s="83">
        <v>26.5</v>
      </c>
      <c r="AA5569" s="83">
        <v>26.5</v>
      </c>
    </row>
    <row r="5570" spans="1:27" x14ac:dyDescent="0.25">
      <c r="A5570" s="82" t="s">
        <v>1529</v>
      </c>
      <c r="B5570" s="82" t="s">
        <v>1529</v>
      </c>
      <c r="C5570" t="s">
        <v>3623</v>
      </c>
      <c r="D5570" s="82" t="s">
        <v>3624</v>
      </c>
      <c r="E5570" t="s">
        <v>3625</v>
      </c>
      <c r="F5570" s="82" t="s">
        <v>2926</v>
      </c>
      <c r="G5570" t="s">
        <v>2310</v>
      </c>
      <c r="H5570" s="82" t="s">
        <v>2927</v>
      </c>
      <c r="I5570" t="s">
        <v>44</v>
      </c>
      <c r="J5570" s="82" t="s">
        <v>45</v>
      </c>
      <c r="K5570" t="s">
        <v>46</v>
      </c>
      <c r="L5570" t="s">
        <v>47</v>
      </c>
      <c r="M5570" s="82" t="s">
        <v>320</v>
      </c>
      <c r="N5570" t="s">
        <v>321</v>
      </c>
      <c r="O5570" s="82" t="s">
        <v>322</v>
      </c>
      <c r="P5570" s="82" t="s">
        <v>323</v>
      </c>
      <c r="Q5570" s="82" t="s">
        <v>324</v>
      </c>
      <c r="R5570" t="s">
        <v>131</v>
      </c>
      <c r="S5570" s="83">
        <v>56</v>
      </c>
      <c r="T5570" s="83">
        <v>0</v>
      </c>
      <c r="U5570" s="83">
        <v>56</v>
      </c>
      <c r="V5570" s="83">
        <v>0</v>
      </c>
      <c r="W5570" s="83">
        <v>0</v>
      </c>
      <c r="X5570" s="83">
        <v>0</v>
      </c>
      <c r="Y5570">
        <v>0</v>
      </c>
      <c r="Z5570" s="83">
        <v>5.6000000000000005</v>
      </c>
      <c r="AA5570" s="83">
        <v>5.6000000000000005</v>
      </c>
    </row>
    <row r="5571" spans="1:27" x14ac:dyDescent="0.25">
      <c r="A5571" s="82" t="s">
        <v>1529</v>
      </c>
      <c r="B5571" s="82" t="s">
        <v>1529</v>
      </c>
      <c r="C5571" t="s">
        <v>3623</v>
      </c>
      <c r="D5571" s="82" t="s">
        <v>3624</v>
      </c>
      <c r="E5571" t="s">
        <v>3625</v>
      </c>
      <c r="F5571" s="82" t="s">
        <v>2926</v>
      </c>
      <c r="G5571" t="s">
        <v>2310</v>
      </c>
      <c r="H5571" s="82" t="s">
        <v>2927</v>
      </c>
      <c r="I5571" t="s">
        <v>44</v>
      </c>
      <c r="J5571" s="82" t="s">
        <v>45</v>
      </c>
      <c r="K5571" t="s">
        <v>46</v>
      </c>
      <c r="L5571" t="s">
        <v>47</v>
      </c>
      <c r="M5571" s="82" t="s">
        <v>320</v>
      </c>
      <c r="N5571" t="s">
        <v>1074</v>
      </c>
      <c r="O5571" s="82" t="s">
        <v>1208</v>
      </c>
      <c r="P5571" s="82" t="s">
        <v>2223</v>
      </c>
      <c r="Q5571" s="82" t="s">
        <v>2224</v>
      </c>
      <c r="R5571" t="s">
        <v>131</v>
      </c>
      <c r="S5571" s="83">
        <v>558</v>
      </c>
      <c r="T5571" s="83">
        <v>0</v>
      </c>
      <c r="U5571" s="83">
        <v>558</v>
      </c>
      <c r="V5571" s="83">
        <v>0</v>
      </c>
      <c r="W5571" s="83">
        <v>0</v>
      </c>
      <c r="X5571" s="83">
        <v>0</v>
      </c>
      <c r="Y5571">
        <v>0</v>
      </c>
      <c r="Z5571" s="83">
        <v>55.800000000000004</v>
      </c>
      <c r="AA5571" s="83">
        <v>55.800000000000004</v>
      </c>
    </row>
    <row r="5572" spans="1:27" x14ac:dyDescent="0.25">
      <c r="A5572" s="82" t="s">
        <v>1529</v>
      </c>
      <c r="B5572" s="82" t="s">
        <v>1529</v>
      </c>
      <c r="C5572" t="s">
        <v>3623</v>
      </c>
      <c r="D5572" s="82" t="s">
        <v>3624</v>
      </c>
      <c r="E5572" t="s">
        <v>3625</v>
      </c>
      <c r="F5572" s="82" t="s">
        <v>2926</v>
      </c>
      <c r="G5572" t="s">
        <v>2310</v>
      </c>
      <c r="H5572" s="82" t="s">
        <v>2927</v>
      </c>
      <c r="I5572" t="s">
        <v>44</v>
      </c>
      <c r="J5572" s="82" t="s">
        <v>45</v>
      </c>
      <c r="K5572" t="s">
        <v>46</v>
      </c>
      <c r="L5572" t="s">
        <v>47</v>
      </c>
      <c r="M5572" s="82" t="s">
        <v>320</v>
      </c>
      <c r="N5572" t="s">
        <v>800</v>
      </c>
      <c r="O5572" s="82" t="s">
        <v>801</v>
      </c>
      <c r="P5572" s="82" t="s">
        <v>1078</v>
      </c>
      <c r="Q5572" s="82" t="s">
        <v>1079</v>
      </c>
      <c r="R5572" t="s">
        <v>131</v>
      </c>
      <c r="S5572" s="83">
        <v>15</v>
      </c>
      <c r="T5572" s="83">
        <v>0</v>
      </c>
      <c r="U5572" s="83">
        <v>15</v>
      </c>
      <c r="V5572" s="83">
        <v>0</v>
      </c>
      <c r="W5572" s="83">
        <v>0</v>
      </c>
      <c r="X5572" s="83">
        <v>0</v>
      </c>
      <c r="Y5572">
        <v>0</v>
      </c>
      <c r="Z5572" s="83">
        <v>1.5</v>
      </c>
      <c r="AA5572" s="83">
        <v>1.5</v>
      </c>
    </row>
    <row r="5573" spans="1:27" x14ac:dyDescent="0.25">
      <c r="A5573" s="82" t="s">
        <v>1529</v>
      </c>
      <c r="B5573" s="82" t="s">
        <v>1529</v>
      </c>
      <c r="C5573" t="s">
        <v>3623</v>
      </c>
      <c r="D5573" s="82" t="s">
        <v>3624</v>
      </c>
      <c r="E5573" t="s">
        <v>3625</v>
      </c>
      <c r="F5573" s="82" t="s">
        <v>2926</v>
      </c>
      <c r="G5573" t="s">
        <v>2310</v>
      </c>
      <c r="H5573" s="82" t="s">
        <v>2927</v>
      </c>
      <c r="I5573" t="s">
        <v>44</v>
      </c>
      <c r="J5573" s="82" t="s">
        <v>45</v>
      </c>
      <c r="K5573" t="s">
        <v>46</v>
      </c>
      <c r="L5573" t="s">
        <v>47</v>
      </c>
      <c r="M5573" s="82" t="s">
        <v>320</v>
      </c>
      <c r="N5573" t="s">
        <v>800</v>
      </c>
      <c r="O5573" s="82" t="s">
        <v>801</v>
      </c>
      <c r="P5573" s="82" t="s">
        <v>1080</v>
      </c>
      <c r="Q5573" s="82" t="s">
        <v>1081</v>
      </c>
      <c r="R5573" t="s">
        <v>131</v>
      </c>
      <c r="S5573" s="83">
        <v>0</v>
      </c>
      <c r="T5573" s="83">
        <v>180</v>
      </c>
      <c r="U5573" s="83">
        <v>-180</v>
      </c>
      <c r="V5573" s="83">
        <v>0</v>
      </c>
      <c r="W5573" s="83">
        <v>0</v>
      </c>
      <c r="X5573" s="83">
        <v>1.386502014560137</v>
      </c>
      <c r="Y5573">
        <v>0</v>
      </c>
      <c r="Z5573" s="83">
        <v>-18</v>
      </c>
      <c r="AA5573" s="83">
        <v>-16.613497985439864</v>
      </c>
    </row>
    <row r="5574" spans="1:27" x14ac:dyDescent="0.25">
      <c r="A5574" s="82" t="s">
        <v>1529</v>
      </c>
      <c r="B5574" s="82" t="s">
        <v>1529</v>
      </c>
      <c r="C5574" t="s">
        <v>3623</v>
      </c>
      <c r="D5574" s="82" t="s">
        <v>3624</v>
      </c>
      <c r="E5574" t="s">
        <v>3625</v>
      </c>
      <c r="F5574" s="82" t="s">
        <v>2926</v>
      </c>
      <c r="G5574" t="s">
        <v>2310</v>
      </c>
      <c r="H5574" s="82" t="s">
        <v>2927</v>
      </c>
      <c r="I5574" t="s">
        <v>44</v>
      </c>
      <c r="J5574" s="82" t="s">
        <v>45</v>
      </c>
      <c r="K5574" t="s">
        <v>46</v>
      </c>
      <c r="L5574" t="s">
        <v>47</v>
      </c>
      <c r="M5574" s="82" t="s">
        <v>320</v>
      </c>
      <c r="N5574" t="s">
        <v>800</v>
      </c>
      <c r="O5574" s="82" t="s">
        <v>801</v>
      </c>
      <c r="P5574" s="82" t="s">
        <v>1082</v>
      </c>
      <c r="Q5574" s="82" t="s">
        <v>1083</v>
      </c>
      <c r="R5574" t="s">
        <v>131</v>
      </c>
      <c r="S5574" s="83">
        <v>30</v>
      </c>
      <c r="T5574" s="83">
        <v>0</v>
      </c>
      <c r="U5574" s="83">
        <v>30</v>
      </c>
      <c r="V5574" s="83">
        <v>0</v>
      </c>
      <c r="W5574" s="83">
        <v>0</v>
      </c>
      <c r="X5574" s="83">
        <v>0</v>
      </c>
      <c r="Y5574">
        <v>0</v>
      </c>
      <c r="Z5574" s="83">
        <v>3</v>
      </c>
      <c r="AA5574" s="83">
        <v>3</v>
      </c>
    </row>
    <row r="5575" spans="1:27" x14ac:dyDescent="0.25">
      <c r="A5575" s="82" t="s">
        <v>1529</v>
      </c>
      <c r="B5575" s="82" t="s">
        <v>1529</v>
      </c>
      <c r="C5575" t="s">
        <v>3623</v>
      </c>
      <c r="D5575" s="82" t="s">
        <v>3624</v>
      </c>
      <c r="E5575" t="s">
        <v>3625</v>
      </c>
      <c r="F5575" s="82" t="s">
        <v>2926</v>
      </c>
      <c r="G5575" t="s">
        <v>2310</v>
      </c>
      <c r="H5575" s="82" t="s">
        <v>2927</v>
      </c>
      <c r="I5575" t="s">
        <v>44</v>
      </c>
      <c r="J5575" s="82" t="s">
        <v>45</v>
      </c>
      <c r="K5575" t="s">
        <v>46</v>
      </c>
      <c r="L5575" t="s">
        <v>47</v>
      </c>
      <c r="M5575" s="82" t="s">
        <v>320</v>
      </c>
      <c r="N5575" t="s">
        <v>800</v>
      </c>
      <c r="O5575" s="82" t="s">
        <v>801</v>
      </c>
      <c r="P5575" s="82" t="s">
        <v>2106</v>
      </c>
      <c r="Q5575" s="82" t="s">
        <v>2107</v>
      </c>
      <c r="R5575" t="s">
        <v>131</v>
      </c>
      <c r="S5575" s="83">
        <v>180</v>
      </c>
      <c r="T5575" s="83">
        <v>0</v>
      </c>
      <c r="U5575" s="83">
        <v>180</v>
      </c>
      <c r="V5575" s="83">
        <v>0</v>
      </c>
      <c r="W5575" s="83">
        <v>0</v>
      </c>
      <c r="X5575" s="83">
        <v>0</v>
      </c>
      <c r="Y5575">
        <v>0</v>
      </c>
      <c r="Z5575" s="83">
        <v>18</v>
      </c>
      <c r="AA5575" s="83">
        <v>18</v>
      </c>
    </row>
    <row r="5576" spans="1:27" x14ac:dyDescent="0.25">
      <c r="A5576" s="82" t="s">
        <v>1529</v>
      </c>
      <c r="B5576" s="82" t="s">
        <v>1529</v>
      </c>
      <c r="C5576" t="s">
        <v>3623</v>
      </c>
      <c r="D5576" s="82" t="s">
        <v>3624</v>
      </c>
      <c r="E5576" t="s">
        <v>3625</v>
      </c>
      <c r="F5576" s="82" t="s">
        <v>2926</v>
      </c>
      <c r="G5576" t="s">
        <v>2310</v>
      </c>
      <c r="H5576" s="82" t="s">
        <v>2927</v>
      </c>
      <c r="I5576" t="s">
        <v>44</v>
      </c>
      <c r="J5576" s="82" t="s">
        <v>45</v>
      </c>
      <c r="K5576" t="s">
        <v>46</v>
      </c>
      <c r="L5576" t="s">
        <v>47</v>
      </c>
      <c r="M5576" s="82" t="s">
        <v>320</v>
      </c>
      <c r="N5576" t="s">
        <v>329</v>
      </c>
      <c r="O5576" s="82" t="s">
        <v>1538</v>
      </c>
      <c r="P5576" s="82" t="s">
        <v>1944</v>
      </c>
      <c r="Q5576" s="82" t="s">
        <v>1945</v>
      </c>
      <c r="R5576" t="s">
        <v>131</v>
      </c>
      <c r="S5576" s="83">
        <v>151.88</v>
      </c>
      <c r="T5576" s="83">
        <v>1372.5</v>
      </c>
      <c r="U5576" s="83">
        <v>-1220.6199999999999</v>
      </c>
      <c r="V5576" s="83">
        <v>0</v>
      </c>
      <c r="W5576" s="83">
        <v>0</v>
      </c>
      <c r="X5576" s="83">
        <v>10.572077861021045</v>
      </c>
      <c r="Y5576">
        <v>0</v>
      </c>
      <c r="Z5576" s="83">
        <v>-122.062</v>
      </c>
      <c r="AA5576" s="83">
        <v>-111.48992213897895</v>
      </c>
    </row>
    <row r="5577" spans="1:27" x14ac:dyDescent="0.25">
      <c r="A5577" s="82" t="s">
        <v>1529</v>
      </c>
      <c r="B5577" s="82" t="s">
        <v>1529</v>
      </c>
      <c r="C5577" t="s">
        <v>3623</v>
      </c>
      <c r="D5577" s="82" t="s">
        <v>3624</v>
      </c>
      <c r="E5577" t="s">
        <v>3625</v>
      </c>
      <c r="F5577" s="82" t="s">
        <v>2926</v>
      </c>
      <c r="G5577" t="s">
        <v>2310</v>
      </c>
      <c r="H5577" s="82" t="s">
        <v>2927</v>
      </c>
      <c r="I5577" t="s">
        <v>44</v>
      </c>
      <c r="J5577" s="82" t="s">
        <v>45</v>
      </c>
      <c r="K5577" t="s">
        <v>46</v>
      </c>
      <c r="L5577" t="s">
        <v>47</v>
      </c>
      <c r="M5577" s="82" t="s">
        <v>320</v>
      </c>
      <c r="N5577" t="s">
        <v>329</v>
      </c>
      <c r="O5577" s="82" t="s">
        <v>330</v>
      </c>
      <c r="P5577" s="82" t="s">
        <v>331</v>
      </c>
      <c r="Q5577" s="82" t="s">
        <v>332</v>
      </c>
      <c r="R5577" t="s">
        <v>131</v>
      </c>
      <c r="S5577" s="83">
        <v>157.5</v>
      </c>
      <c r="T5577" s="83">
        <v>45</v>
      </c>
      <c r="U5577" s="83">
        <v>112.5</v>
      </c>
      <c r="V5577" s="83">
        <v>0</v>
      </c>
      <c r="W5577" s="83">
        <v>0</v>
      </c>
      <c r="X5577" s="83">
        <v>0.34662550364003425</v>
      </c>
      <c r="Y5577">
        <v>0</v>
      </c>
      <c r="Z5577" s="83">
        <v>11.25</v>
      </c>
      <c r="AA5577" s="83">
        <v>11.596625503640034</v>
      </c>
    </row>
    <row r="5578" spans="1:27" x14ac:dyDescent="0.25">
      <c r="A5578" s="82" t="s">
        <v>1529</v>
      </c>
      <c r="B5578" s="82" t="s">
        <v>1529</v>
      </c>
      <c r="C5578" t="s">
        <v>3623</v>
      </c>
      <c r="D5578" s="82" t="s">
        <v>3624</v>
      </c>
      <c r="E5578" t="s">
        <v>3625</v>
      </c>
      <c r="F5578" s="82" t="s">
        <v>2926</v>
      </c>
      <c r="G5578" t="s">
        <v>2310</v>
      </c>
      <c r="H5578" s="82" t="s">
        <v>2927</v>
      </c>
      <c r="I5578" t="s">
        <v>44</v>
      </c>
      <c r="J5578" s="82" t="s">
        <v>45</v>
      </c>
      <c r="K5578" t="s">
        <v>46</v>
      </c>
      <c r="L5578" t="s">
        <v>47</v>
      </c>
      <c r="M5578" s="82" t="s">
        <v>320</v>
      </c>
      <c r="N5578" t="s">
        <v>329</v>
      </c>
      <c r="O5578" s="82" t="s">
        <v>330</v>
      </c>
      <c r="P5578" s="82" t="s">
        <v>1942</v>
      </c>
      <c r="Q5578" s="82" t="s">
        <v>1943</v>
      </c>
      <c r="R5578" t="s">
        <v>131</v>
      </c>
      <c r="S5578" s="83">
        <v>0</v>
      </c>
      <c r="T5578" s="83">
        <v>11.25</v>
      </c>
      <c r="U5578" s="83">
        <v>-11.25</v>
      </c>
      <c r="V5578" s="83">
        <v>0</v>
      </c>
      <c r="W5578" s="83">
        <v>0</v>
      </c>
      <c r="X5578" s="83">
        <v>8.6656375910008562E-2</v>
      </c>
      <c r="Y5578">
        <v>0</v>
      </c>
      <c r="Z5578" s="83">
        <v>-1.125</v>
      </c>
      <c r="AA5578" s="83">
        <v>-1.0383436240899915</v>
      </c>
    </row>
    <row r="5579" spans="1:27" x14ac:dyDescent="0.25">
      <c r="A5579" s="82" t="s">
        <v>1529</v>
      </c>
      <c r="B5579" s="82" t="s">
        <v>1529</v>
      </c>
      <c r="C5579" t="s">
        <v>3623</v>
      </c>
      <c r="D5579" s="82" t="s">
        <v>3624</v>
      </c>
      <c r="E5579" t="s">
        <v>3625</v>
      </c>
      <c r="F5579" s="82" t="s">
        <v>2926</v>
      </c>
      <c r="G5579" t="s">
        <v>2310</v>
      </c>
      <c r="H5579" s="82" t="s">
        <v>2927</v>
      </c>
      <c r="I5579" t="s">
        <v>44</v>
      </c>
      <c r="J5579" s="82" t="s">
        <v>45</v>
      </c>
      <c r="K5579" t="s">
        <v>46</v>
      </c>
      <c r="L5579" t="s">
        <v>47</v>
      </c>
      <c r="M5579" s="82" t="s">
        <v>320</v>
      </c>
      <c r="N5579" t="s">
        <v>941</v>
      </c>
      <c r="O5579" s="82" t="s">
        <v>1071</v>
      </c>
      <c r="P5579" s="82" t="s">
        <v>1072</v>
      </c>
      <c r="Q5579" s="82" t="s">
        <v>1073</v>
      </c>
      <c r="R5579" t="s">
        <v>131</v>
      </c>
      <c r="S5579" s="83">
        <v>130.52000000000001</v>
      </c>
      <c r="T5579" s="83">
        <v>0</v>
      </c>
      <c r="U5579" s="83">
        <v>130.52000000000001</v>
      </c>
      <c r="V5579" s="83">
        <v>0</v>
      </c>
      <c r="W5579" s="83">
        <v>0</v>
      </c>
      <c r="X5579" s="83">
        <v>0</v>
      </c>
      <c r="Y5579">
        <v>0</v>
      </c>
      <c r="Z5579" s="83">
        <v>13.052000000000001</v>
      </c>
      <c r="AA5579" s="83">
        <v>13.052000000000001</v>
      </c>
    </row>
    <row r="5580" spans="1:27" x14ac:dyDescent="0.25">
      <c r="A5580" s="82" t="s">
        <v>1529</v>
      </c>
      <c r="B5580" s="82" t="s">
        <v>1529</v>
      </c>
      <c r="C5580" t="s">
        <v>3623</v>
      </c>
      <c r="D5580" s="82" t="s">
        <v>3624</v>
      </c>
      <c r="E5580" t="s">
        <v>3625</v>
      </c>
      <c r="F5580" s="82" t="s">
        <v>2926</v>
      </c>
      <c r="G5580" t="s">
        <v>2310</v>
      </c>
      <c r="H5580" s="82" t="s">
        <v>2927</v>
      </c>
      <c r="I5580" t="s">
        <v>44</v>
      </c>
      <c r="J5580" s="82" t="s">
        <v>45</v>
      </c>
      <c r="K5580" t="s">
        <v>98</v>
      </c>
      <c r="L5580" t="s">
        <v>99</v>
      </c>
      <c r="M5580" s="82" t="s">
        <v>396</v>
      </c>
      <c r="N5580" t="s">
        <v>947</v>
      </c>
      <c r="O5580" s="82" t="s">
        <v>948</v>
      </c>
      <c r="P5580" s="82" t="s">
        <v>2155</v>
      </c>
      <c r="Q5580" s="82" t="s">
        <v>2156</v>
      </c>
      <c r="R5580" t="s">
        <v>131</v>
      </c>
      <c r="S5580" s="83">
        <v>793.6</v>
      </c>
      <c r="T5580" s="83">
        <v>0</v>
      </c>
      <c r="U5580" s="83">
        <v>793.6</v>
      </c>
      <c r="V5580" s="83">
        <v>0</v>
      </c>
      <c r="W5580" s="83">
        <v>0</v>
      </c>
      <c r="X5580" s="83">
        <v>0</v>
      </c>
      <c r="Y5580">
        <v>0</v>
      </c>
      <c r="Z5580" s="83">
        <v>79.360000000000014</v>
      </c>
      <c r="AA5580" s="83">
        <v>79.360000000000014</v>
      </c>
    </row>
    <row r="5581" spans="1:27" x14ac:dyDescent="0.25">
      <c r="A5581" s="82" t="s">
        <v>1529</v>
      </c>
      <c r="B5581" s="82" t="s">
        <v>1529</v>
      </c>
      <c r="C5581" t="s">
        <v>3623</v>
      </c>
      <c r="D5581" s="82" t="s">
        <v>3624</v>
      </c>
      <c r="E5581" t="s">
        <v>3625</v>
      </c>
      <c r="F5581" s="82" t="s">
        <v>2926</v>
      </c>
      <c r="G5581" t="s">
        <v>2310</v>
      </c>
      <c r="H5581" s="82" t="s">
        <v>2927</v>
      </c>
      <c r="I5581" t="s">
        <v>44</v>
      </c>
      <c r="J5581" s="82" t="s">
        <v>45</v>
      </c>
      <c r="K5581" t="s">
        <v>57</v>
      </c>
      <c r="L5581" t="s">
        <v>58</v>
      </c>
      <c r="M5581" s="82" t="s">
        <v>712</v>
      </c>
      <c r="N5581" t="s">
        <v>713</v>
      </c>
      <c r="O5581" s="82" t="s">
        <v>714</v>
      </c>
      <c r="P5581" s="82" t="s">
        <v>1094</v>
      </c>
      <c r="Q5581" s="82" t="s">
        <v>1095</v>
      </c>
      <c r="R5581" t="s">
        <v>131</v>
      </c>
      <c r="S5581" s="83">
        <v>150</v>
      </c>
      <c r="T5581" s="83">
        <v>0</v>
      </c>
      <c r="U5581" s="83">
        <v>150</v>
      </c>
      <c r="V5581" s="83">
        <v>0</v>
      </c>
      <c r="W5581" s="83">
        <v>0</v>
      </c>
      <c r="X5581" s="83">
        <v>0</v>
      </c>
      <c r="Y5581">
        <v>0</v>
      </c>
      <c r="Z5581" s="83">
        <v>15</v>
      </c>
      <c r="AA5581" s="83">
        <v>15</v>
      </c>
    </row>
    <row r="5582" spans="1:27" x14ac:dyDescent="0.25">
      <c r="A5582" s="82" t="s">
        <v>1529</v>
      </c>
      <c r="B5582" s="82" t="s">
        <v>1529</v>
      </c>
      <c r="C5582" t="s">
        <v>3623</v>
      </c>
      <c r="D5582" s="82" t="s">
        <v>3624</v>
      </c>
      <c r="E5582" t="s">
        <v>3625</v>
      </c>
      <c r="F5582" s="82" t="s">
        <v>2926</v>
      </c>
      <c r="G5582" t="s">
        <v>2310</v>
      </c>
      <c r="H5582" s="82" t="s">
        <v>2927</v>
      </c>
      <c r="I5582" t="s">
        <v>44</v>
      </c>
      <c r="J5582" s="82" t="s">
        <v>45</v>
      </c>
      <c r="K5582" t="s">
        <v>57</v>
      </c>
      <c r="L5582" t="s">
        <v>58</v>
      </c>
      <c r="M5582" s="82" t="s">
        <v>712</v>
      </c>
      <c r="N5582" t="s">
        <v>713</v>
      </c>
      <c r="O5582" s="82" t="s">
        <v>714</v>
      </c>
      <c r="P5582" s="82" t="s">
        <v>810</v>
      </c>
      <c r="Q5582" s="82" t="s">
        <v>811</v>
      </c>
      <c r="R5582" t="s">
        <v>131</v>
      </c>
      <c r="S5582" s="83">
        <v>1030</v>
      </c>
      <c r="T5582" s="83">
        <v>49</v>
      </c>
      <c r="U5582" s="83">
        <v>981</v>
      </c>
      <c r="V5582" s="83">
        <v>0</v>
      </c>
      <c r="W5582" s="83">
        <v>0</v>
      </c>
      <c r="X5582" s="83">
        <v>0.37743665951914845</v>
      </c>
      <c r="Y5582">
        <v>0</v>
      </c>
      <c r="Z5582" s="83">
        <v>98.1</v>
      </c>
      <c r="AA5582" s="83">
        <v>98.477436659519142</v>
      </c>
    </row>
    <row r="5583" spans="1:27" x14ac:dyDescent="0.25">
      <c r="A5583" s="82" t="s">
        <v>1529</v>
      </c>
      <c r="B5583" s="82" t="s">
        <v>1529</v>
      </c>
      <c r="C5583" t="s">
        <v>3623</v>
      </c>
      <c r="D5583" s="82" t="s">
        <v>3624</v>
      </c>
      <c r="E5583" t="s">
        <v>3625</v>
      </c>
      <c r="F5583" s="82" t="s">
        <v>2926</v>
      </c>
      <c r="G5583" t="s">
        <v>2310</v>
      </c>
      <c r="H5583" s="82" t="s">
        <v>2927</v>
      </c>
      <c r="I5583" t="s">
        <v>44</v>
      </c>
      <c r="J5583" s="82" t="s">
        <v>45</v>
      </c>
      <c r="K5583" t="s">
        <v>57</v>
      </c>
      <c r="L5583" t="s">
        <v>58</v>
      </c>
      <c r="M5583" s="82" t="s">
        <v>712</v>
      </c>
      <c r="N5583" t="s">
        <v>713</v>
      </c>
      <c r="O5583" s="82" t="s">
        <v>714</v>
      </c>
      <c r="P5583" s="82" t="s">
        <v>2711</v>
      </c>
      <c r="Q5583" s="82" t="s">
        <v>2712</v>
      </c>
      <c r="R5583" t="s">
        <v>131</v>
      </c>
      <c r="S5583" s="83">
        <v>0</v>
      </c>
      <c r="T5583" s="83">
        <v>1344</v>
      </c>
      <c r="U5583" s="83">
        <v>-1344</v>
      </c>
      <c r="V5583" s="83">
        <v>0</v>
      </c>
      <c r="W5583" s="83">
        <v>0</v>
      </c>
      <c r="X5583" s="83">
        <v>10.352548375382359</v>
      </c>
      <c r="Y5583">
        <v>0</v>
      </c>
      <c r="Z5583" s="83">
        <v>-134.4</v>
      </c>
      <c r="AA5583" s="83">
        <v>-124.04745162461765</v>
      </c>
    </row>
    <row r="5584" spans="1:27" x14ac:dyDescent="0.25">
      <c r="A5584" s="82" t="s">
        <v>1529</v>
      </c>
      <c r="B5584" s="82" t="s">
        <v>1529</v>
      </c>
      <c r="C5584" t="s">
        <v>3623</v>
      </c>
      <c r="D5584" s="82" t="s">
        <v>3624</v>
      </c>
      <c r="E5584" t="s">
        <v>3625</v>
      </c>
      <c r="F5584" s="82" t="s">
        <v>2926</v>
      </c>
      <c r="G5584" t="s">
        <v>2310</v>
      </c>
      <c r="H5584" s="82" t="s">
        <v>2927</v>
      </c>
      <c r="I5584" t="s">
        <v>44</v>
      </c>
      <c r="J5584" s="82" t="s">
        <v>45</v>
      </c>
      <c r="K5584" t="s">
        <v>102</v>
      </c>
      <c r="L5584" t="s">
        <v>103</v>
      </c>
      <c r="M5584" s="82" t="s">
        <v>516</v>
      </c>
      <c r="N5584" t="s">
        <v>517</v>
      </c>
      <c r="O5584" s="82" t="s">
        <v>518</v>
      </c>
      <c r="P5584" s="82" t="s">
        <v>519</v>
      </c>
      <c r="Q5584" s="82" t="s">
        <v>520</v>
      </c>
      <c r="R5584" t="s">
        <v>131</v>
      </c>
      <c r="S5584" s="83">
        <v>49.68</v>
      </c>
      <c r="T5584" s="83">
        <v>0</v>
      </c>
      <c r="U5584" s="83">
        <v>49.68</v>
      </c>
      <c r="V5584" s="83">
        <v>0</v>
      </c>
      <c r="W5584" s="83">
        <v>0</v>
      </c>
      <c r="X5584" s="83">
        <v>0</v>
      </c>
      <c r="Y5584">
        <v>0</v>
      </c>
      <c r="Z5584" s="83">
        <v>4.968</v>
      </c>
      <c r="AA5584" s="83">
        <v>4.968</v>
      </c>
    </row>
    <row r="5585" spans="1:27" x14ac:dyDescent="0.25">
      <c r="A5585" s="82" t="s">
        <v>1529</v>
      </c>
      <c r="B5585" s="82" t="s">
        <v>1529</v>
      </c>
      <c r="C5585" t="s">
        <v>3623</v>
      </c>
      <c r="D5585" s="82" t="s">
        <v>3624</v>
      </c>
      <c r="E5585" t="s">
        <v>3625</v>
      </c>
      <c r="F5585" s="82" t="s">
        <v>2926</v>
      </c>
      <c r="G5585" t="s">
        <v>2310</v>
      </c>
      <c r="H5585" s="82" t="s">
        <v>2927</v>
      </c>
      <c r="I5585" t="s">
        <v>44</v>
      </c>
      <c r="J5585" s="82" t="s">
        <v>45</v>
      </c>
      <c r="K5585" t="s">
        <v>109</v>
      </c>
      <c r="L5585" t="s">
        <v>110</v>
      </c>
      <c r="M5585" s="82" t="s">
        <v>404</v>
      </c>
      <c r="N5585" t="s">
        <v>405</v>
      </c>
      <c r="O5585" s="82" t="s">
        <v>406</v>
      </c>
      <c r="P5585" s="82" t="s">
        <v>1814</v>
      </c>
      <c r="Q5585" s="82" t="s">
        <v>1815</v>
      </c>
      <c r="R5585" t="s">
        <v>131</v>
      </c>
      <c r="S5585" s="83">
        <v>959.5</v>
      </c>
      <c r="T5585" s="83">
        <v>0</v>
      </c>
      <c r="U5585" s="83">
        <v>959.5</v>
      </c>
      <c r="V5585" s="83">
        <v>0</v>
      </c>
      <c r="W5585" s="83">
        <v>0</v>
      </c>
      <c r="X5585" s="83">
        <v>0</v>
      </c>
      <c r="Y5585">
        <v>0</v>
      </c>
      <c r="Z5585" s="83">
        <v>95.95</v>
      </c>
      <c r="AA5585" s="83">
        <v>95.95</v>
      </c>
    </row>
    <row r="5586" spans="1:27" x14ac:dyDescent="0.25">
      <c r="A5586" s="82" t="s">
        <v>1529</v>
      </c>
      <c r="B5586" s="82" t="s">
        <v>1529</v>
      </c>
      <c r="C5586" t="s">
        <v>3623</v>
      </c>
      <c r="D5586" s="82" t="s">
        <v>3624</v>
      </c>
      <c r="E5586" t="s">
        <v>3625</v>
      </c>
      <c r="F5586" s="82" t="s">
        <v>2926</v>
      </c>
      <c r="G5586" t="s">
        <v>2310</v>
      </c>
      <c r="H5586" s="82" t="s">
        <v>2927</v>
      </c>
      <c r="I5586" t="s">
        <v>44</v>
      </c>
      <c r="J5586" s="82" t="s">
        <v>45</v>
      </c>
      <c r="K5586" t="s">
        <v>66</v>
      </c>
      <c r="L5586" t="s">
        <v>67</v>
      </c>
      <c r="M5586" s="82" t="s">
        <v>782</v>
      </c>
      <c r="N5586" t="s">
        <v>783</v>
      </c>
      <c r="O5586" s="82" t="s">
        <v>787</v>
      </c>
      <c r="P5586" s="82" t="s">
        <v>788</v>
      </c>
      <c r="Q5586" s="82" t="s">
        <v>789</v>
      </c>
      <c r="R5586" t="s">
        <v>131</v>
      </c>
      <c r="S5586" s="83">
        <v>23.15</v>
      </c>
      <c r="T5586" s="83">
        <v>0</v>
      </c>
      <c r="U5586" s="83">
        <v>23.15</v>
      </c>
      <c r="V5586" s="83">
        <v>0</v>
      </c>
      <c r="W5586" s="83">
        <v>0</v>
      </c>
      <c r="X5586" s="83">
        <v>0</v>
      </c>
      <c r="Y5586">
        <v>0</v>
      </c>
      <c r="Z5586" s="83">
        <v>2.3149999999999999</v>
      </c>
      <c r="AA5586" s="83">
        <v>2.3149999999999999</v>
      </c>
    </row>
    <row r="5587" spans="1:27" x14ac:dyDescent="0.25">
      <c r="A5587" s="82" t="s">
        <v>1529</v>
      </c>
      <c r="B5587" s="82" t="s">
        <v>1529</v>
      </c>
      <c r="C5587" t="s">
        <v>3623</v>
      </c>
      <c r="D5587" s="82" t="s">
        <v>3624</v>
      </c>
      <c r="E5587" t="s">
        <v>3625</v>
      </c>
      <c r="F5587" s="82" t="s">
        <v>2926</v>
      </c>
      <c r="G5587" t="s">
        <v>2310</v>
      </c>
      <c r="H5587" s="82" t="s">
        <v>2927</v>
      </c>
      <c r="I5587" t="s">
        <v>44</v>
      </c>
      <c r="J5587" s="82" t="s">
        <v>45</v>
      </c>
      <c r="K5587" t="s">
        <v>66</v>
      </c>
      <c r="L5587" t="s">
        <v>67</v>
      </c>
      <c r="M5587" s="82" t="s">
        <v>782</v>
      </c>
      <c r="N5587" t="s">
        <v>783</v>
      </c>
      <c r="O5587" s="82" t="s">
        <v>784</v>
      </c>
      <c r="P5587" s="82" t="s">
        <v>785</v>
      </c>
      <c r="Q5587" s="82" t="s">
        <v>786</v>
      </c>
      <c r="R5587" t="s">
        <v>131</v>
      </c>
      <c r="S5587" s="83">
        <v>303</v>
      </c>
      <c r="T5587" s="83">
        <v>353.5</v>
      </c>
      <c r="U5587" s="83">
        <v>-50.5</v>
      </c>
      <c r="V5587" s="83">
        <v>0</v>
      </c>
      <c r="W5587" s="83">
        <v>0</v>
      </c>
      <c r="X5587" s="83">
        <v>2.7229359008167142</v>
      </c>
      <c r="Y5587">
        <v>0</v>
      </c>
      <c r="Z5587" s="83">
        <v>-5.0500000000000007</v>
      </c>
      <c r="AA5587" s="83">
        <v>-2.3270640991832856</v>
      </c>
    </row>
    <row r="5588" spans="1:27" x14ac:dyDescent="0.25">
      <c r="A5588" s="82" t="s">
        <v>1529</v>
      </c>
      <c r="B5588" s="82" t="s">
        <v>1529</v>
      </c>
      <c r="C5588" t="s">
        <v>3626</v>
      </c>
      <c r="D5588" s="82" t="s">
        <v>3627</v>
      </c>
      <c r="E5588" t="s">
        <v>3553</v>
      </c>
      <c r="F5588" s="82" t="s">
        <v>2745</v>
      </c>
      <c r="G5588" t="s">
        <v>2310</v>
      </c>
      <c r="H5588" s="82" t="s">
        <v>2746</v>
      </c>
      <c r="I5588" t="s">
        <v>44</v>
      </c>
      <c r="J5588" s="82" t="s">
        <v>45</v>
      </c>
      <c r="K5588" t="s">
        <v>46</v>
      </c>
      <c r="L5588" t="s">
        <v>47</v>
      </c>
      <c r="M5588" s="82" t="s">
        <v>320</v>
      </c>
      <c r="N5588" t="s">
        <v>800</v>
      </c>
      <c r="O5588" s="82" t="s">
        <v>1538</v>
      </c>
      <c r="P5588" s="82" t="s">
        <v>978</v>
      </c>
      <c r="Q5588" s="82" t="s">
        <v>979</v>
      </c>
      <c r="R5588" t="s">
        <v>131</v>
      </c>
      <c r="S5588" s="83">
        <v>0</v>
      </c>
      <c r="T5588" s="83">
        <v>180</v>
      </c>
      <c r="U5588" s="83">
        <v>-180</v>
      </c>
      <c r="V5588" s="83">
        <v>0</v>
      </c>
      <c r="W5588" s="83">
        <v>0</v>
      </c>
      <c r="X5588" s="83">
        <v>1.386502014560137</v>
      </c>
      <c r="Y5588">
        <v>0</v>
      </c>
      <c r="Z5588" s="83">
        <v>-18</v>
      </c>
      <c r="AA5588" s="83">
        <v>-16.613497985439864</v>
      </c>
    </row>
    <row r="5589" spans="1:27" x14ac:dyDescent="0.25">
      <c r="A5589" s="82" t="s">
        <v>1529</v>
      </c>
      <c r="B5589" s="82" t="s">
        <v>1529</v>
      </c>
      <c r="C5589" t="s">
        <v>3628</v>
      </c>
      <c r="D5589" s="82" t="s">
        <v>3629</v>
      </c>
      <c r="E5589" t="s">
        <v>3630</v>
      </c>
      <c r="F5589" s="82" t="s">
        <v>2926</v>
      </c>
      <c r="G5589" t="s">
        <v>2310</v>
      </c>
      <c r="H5589" s="82" t="s">
        <v>2927</v>
      </c>
      <c r="I5589" t="s">
        <v>59</v>
      </c>
      <c r="J5589" s="82" t="s">
        <v>193</v>
      </c>
      <c r="K5589" t="s">
        <v>60</v>
      </c>
      <c r="L5589" t="s">
        <v>61</v>
      </c>
      <c r="M5589" s="82" t="s">
        <v>194</v>
      </c>
      <c r="N5589" t="s">
        <v>656</v>
      </c>
      <c r="O5589" s="82" t="s">
        <v>657</v>
      </c>
      <c r="P5589" s="82" t="s">
        <v>1019</v>
      </c>
      <c r="Q5589" s="82" t="s">
        <v>1020</v>
      </c>
      <c r="R5589" t="s">
        <v>131</v>
      </c>
      <c r="S5589" s="83">
        <v>46.92</v>
      </c>
      <c r="T5589" s="83">
        <v>35.520000000000003</v>
      </c>
      <c r="U5589" s="83">
        <v>11.399999999999999</v>
      </c>
      <c r="V5589" s="83">
        <v>0</v>
      </c>
      <c r="W5589" s="83">
        <v>0</v>
      </c>
      <c r="X5589" s="83">
        <v>0.2736030642065338</v>
      </c>
      <c r="Y5589">
        <v>0</v>
      </c>
      <c r="Z5589" s="83">
        <v>1.1399999999999997</v>
      </c>
      <c r="AA5589" s="83">
        <v>1.4136030642065336</v>
      </c>
    </row>
    <row r="5590" spans="1:27" x14ac:dyDescent="0.25">
      <c r="A5590" s="82" t="s">
        <v>1529</v>
      </c>
      <c r="B5590" s="82" t="s">
        <v>1529</v>
      </c>
      <c r="C5590" t="s">
        <v>3628</v>
      </c>
      <c r="D5590" s="82" t="s">
        <v>3629</v>
      </c>
      <c r="E5590" t="s">
        <v>3630</v>
      </c>
      <c r="F5590" s="82" t="s">
        <v>2926</v>
      </c>
      <c r="G5590" t="s">
        <v>2310</v>
      </c>
      <c r="H5590" s="82" t="s">
        <v>2927</v>
      </c>
      <c r="I5590" t="s">
        <v>59</v>
      </c>
      <c r="J5590" s="82" t="s">
        <v>193</v>
      </c>
      <c r="K5590" t="s">
        <v>60</v>
      </c>
      <c r="L5590" t="s">
        <v>61</v>
      </c>
      <c r="M5590" s="82" t="s">
        <v>194</v>
      </c>
      <c r="N5590" t="s">
        <v>656</v>
      </c>
      <c r="O5590" s="82" t="s">
        <v>657</v>
      </c>
      <c r="P5590" s="82" t="s">
        <v>658</v>
      </c>
      <c r="Q5590" s="82" t="s">
        <v>659</v>
      </c>
      <c r="R5590" t="s">
        <v>131</v>
      </c>
      <c r="S5590" s="83">
        <v>26.81</v>
      </c>
      <c r="T5590" s="83">
        <v>0</v>
      </c>
      <c r="U5590" s="83">
        <v>26.81</v>
      </c>
      <c r="V5590" s="83">
        <v>0</v>
      </c>
      <c r="W5590" s="83">
        <v>0</v>
      </c>
      <c r="X5590" s="83">
        <v>0</v>
      </c>
      <c r="Y5590">
        <v>0</v>
      </c>
      <c r="Z5590" s="83">
        <v>2.681</v>
      </c>
      <c r="AA5590" s="83">
        <v>2.681</v>
      </c>
    </row>
    <row r="5591" spans="1:27" x14ac:dyDescent="0.25">
      <c r="A5591" s="82" t="s">
        <v>1529</v>
      </c>
      <c r="B5591" s="82" t="s">
        <v>1529</v>
      </c>
      <c r="C5591" t="s">
        <v>3628</v>
      </c>
      <c r="D5591" s="82" t="s">
        <v>3629</v>
      </c>
      <c r="E5591" t="s">
        <v>3630</v>
      </c>
      <c r="F5591" s="82" t="s">
        <v>2926</v>
      </c>
      <c r="G5591" t="s">
        <v>2310</v>
      </c>
      <c r="H5591" s="82" t="s">
        <v>2927</v>
      </c>
      <c r="I5591" t="s">
        <v>59</v>
      </c>
      <c r="J5591" s="82" t="s">
        <v>193</v>
      </c>
      <c r="K5591" t="s">
        <v>60</v>
      </c>
      <c r="L5591" t="s">
        <v>61</v>
      </c>
      <c r="M5591" s="82" t="s">
        <v>194</v>
      </c>
      <c r="N5591" t="s">
        <v>750</v>
      </c>
      <c r="O5591" s="82" t="s">
        <v>751</v>
      </c>
      <c r="P5591" s="82" t="s">
        <v>1152</v>
      </c>
      <c r="Q5591" s="82" t="s">
        <v>1153</v>
      </c>
      <c r="R5591" t="s">
        <v>131</v>
      </c>
      <c r="S5591" s="83">
        <v>128.88</v>
      </c>
      <c r="T5591" s="83">
        <v>86.76</v>
      </c>
      <c r="U5591" s="83">
        <v>42.11999999999999</v>
      </c>
      <c r="V5591" s="83">
        <v>0</v>
      </c>
      <c r="W5591" s="83">
        <v>0</v>
      </c>
      <c r="X5591" s="83">
        <v>0.66829397101798615</v>
      </c>
      <c r="Y5591">
        <v>0</v>
      </c>
      <c r="Z5591" s="83">
        <v>4.2119999999999997</v>
      </c>
      <c r="AA5591" s="83">
        <v>4.880293971017986</v>
      </c>
    </row>
    <row r="5592" spans="1:27" x14ac:dyDescent="0.25">
      <c r="A5592" s="82" t="s">
        <v>1529</v>
      </c>
      <c r="B5592" s="82" t="s">
        <v>1529</v>
      </c>
      <c r="C5592" t="s">
        <v>3628</v>
      </c>
      <c r="D5592" s="82" t="s">
        <v>3629</v>
      </c>
      <c r="E5592" t="s">
        <v>3630</v>
      </c>
      <c r="F5592" s="82" t="s">
        <v>2926</v>
      </c>
      <c r="G5592" t="s">
        <v>2310</v>
      </c>
      <c r="H5592" s="82" t="s">
        <v>2927</v>
      </c>
      <c r="I5592" t="s">
        <v>59</v>
      </c>
      <c r="J5592" s="82" t="s">
        <v>193</v>
      </c>
      <c r="K5592" t="s">
        <v>60</v>
      </c>
      <c r="L5592" t="s">
        <v>61</v>
      </c>
      <c r="M5592" s="82" t="s">
        <v>194</v>
      </c>
      <c r="N5592" t="s">
        <v>195</v>
      </c>
      <c r="O5592" s="82" t="s">
        <v>196</v>
      </c>
      <c r="P5592" s="82" t="s">
        <v>2930</v>
      </c>
      <c r="Q5592" s="82" t="s">
        <v>2931</v>
      </c>
      <c r="R5592" t="s">
        <v>131</v>
      </c>
      <c r="S5592" s="83">
        <v>0</v>
      </c>
      <c r="T5592" s="83">
        <v>12.16</v>
      </c>
      <c r="U5592" s="83">
        <v>-12.16</v>
      </c>
      <c r="V5592" s="83">
        <v>0</v>
      </c>
      <c r="W5592" s="83">
        <v>0</v>
      </c>
      <c r="X5592" s="83">
        <v>9.3665913872507056E-2</v>
      </c>
      <c r="Y5592">
        <v>0</v>
      </c>
      <c r="Z5592" s="83">
        <v>-1.2160000000000002</v>
      </c>
      <c r="AA5592" s="83">
        <v>-1.1223340861274931</v>
      </c>
    </row>
    <row r="5593" spans="1:27" x14ac:dyDescent="0.25">
      <c r="A5593" s="82" t="s">
        <v>1529</v>
      </c>
      <c r="B5593" s="82" t="s">
        <v>1529</v>
      </c>
      <c r="C5593" t="s">
        <v>3628</v>
      </c>
      <c r="D5593" s="82" t="s">
        <v>3629</v>
      </c>
      <c r="E5593" t="s">
        <v>3630</v>
      </c>
      <c r="F5593" s="82" t="s">
        <v>2926</v>
      </c>
      <c r="G5593" t="s">
        <v>2310</v>
      </c>
      <c r="H5593" s="82" t="s">
        <v>2927</v>
      </c>
      <c r="I5593" t="s">
        <v>59</v>
      </c>
      <c r="J5593" s="82" t="s">
        <v>193</v>
      </c>
      <c r="K5593" t="s">
        <v>60</v>
      </c>
      <c r="L5593" t="s">
        <v>61</v>
      </c>
      <c r="M5593" s="82" t="s">
        <v>194</v>
      </c>
      <c r="N5593" t="s">
        <v>199</v>
      </c>
      <c r="O5593" s="82" t="s">
        <v>200</v>
      </c>
      <c r="P5593" s="82" t="s">
        <v>201</v>
      </c>
      <c r="Q5593" s="82" t="s">
        <v>202</v>
      </c>
      <c r="R5593" t="s">
        <v>131</v>
      </c>
      <c r="S5593" s="83">
        <v>57.24</v>
      </c>
      <c r="T5593" s="83">
        <v>15.9</v>
      </c>
      <c r="U5593" s="83">
        <v>41.34</v>
      </c>
      <c r="V5593" s="83">
        <v>0</v>
      </c>
      <c r="W5593" s="83">
        <v>0</v>
      </c>
      <c r="X5593" s="83">
        <v>0.12247434461947879</v>
      </c>
      <c r="Y5593">
        <v>0</v>
      </c>
      <c r="Z5593" s="83">
        <v>4.1340000000000003</v>
      </c>
      <c r="AA5593" s="83">
        <v>4.2564743446194786</v>
      </c>
    </row>
    <row r="5594" spans="1:27" x14ac:dyDescent="0.25">
      <c r="A5594" s="82" t="s">
        <v>1529</v>
      </c>
      <c r="B5594" s="82" t="s">
        <v>1529</v>
      </c>
      <c r="C5594" t="s">
        <v>3628</v>
      </c>
      <c r="D5594" s="82" t="s">
        <v>3629</v>
      </c>
      <c r="E5594" t="s">
        <v>3630</v>
      </c>
      <c r="F5594" s="82" t="s">
        <v>2926</v>
      </c>
      <c r="G5594" t="s">
        <v>2310</v>
      </c>
      <c r="H5594" s="82" t="s">
        <v>2927</v>
      </c>
      <c r="I5594" t="s">
        <v>59</v>
      </c>
      <c r="J5594" s="82" t="s">
        <v>193</v>
      </c>
      <c r="K5594" t="s">
        <v>60</v>
      </c>
      <c r="L5594" t="s">
        <v>61</v>
      </c>
      <c r="M5594" s="82" t="s">
        <v>194</v>
      </c>
      <c r="N5594" t="s">
        <v>347</v>
      </c>
      <c r="O5594" s="82" t="s">
        <v>348</v>
      </c>
      <c r="P5594" s="82" t="s">
        <v>349</v>
      </c>
      <c r="Q5594" s="82" t="s">
        <v>350</v>
      </c>
      <c r="R5594" t="s">
        <v>131</v>
      </c>
      <c r="S5594" s="83">
        <v>0</v>
      </c>
      <c r="T5594" s="83">
        <v>48.96</v>
      </c>
      <c r="U5594" s="83">
        <v>-48.96</v>
      </c>
      <c r="V5594" s="83">
        <v>0</v>
      </c>
      <c r="W5594" s="83">
        <v>0</v>
      </c>
      <c r="X5594" s="83">
        <v>0.37712854796035727</v>
      </c>
      <c r="Y5594">
        <v>0</v>
      </c>
      <c r="Z5594" s="83">
        <v>-4.8960000000000008</v>
      </c>
      <c r="AA5594" s="83">
        <v>-4.5188714520396438</v>
      </c>
    </row>
    <row r="5595" spans="1:27" x14ac:dyDescent="0.25">
      <c r="A5595" s="82" t="s">
        <v>1529</v>
      </c>
      <c r="B5595" s="82" t="s">
        <v>1529</v>
      </c>
      <c r="C5595" t="s">
        <v>3628</v>
      </c>
      <c r="D5595" s="82" t="s">
        <v>3629</v>
      </c>
      <c r="E5595" t="s">
        <v>3630</v>
      </c>
      <c r="F5595" s="82" t="s">
        <v>2926</v>
      </c>
      <c r="G5595" t="s">
        <v>2310</v>
      </c>
      <c r="H5595" s="82" t="s">
        <v>2927</v>
      </c>
      <c r="I5595" t="s">
        <v>59</v>
      </c>
      <c r="J5595" s="82" t="s">
        <v>193</v>
      </c>
      <c r="K5595" t="s">
        <v>60</v>
      </c>
      <c r="L5595" t="s">
        <v>61</v>
      </c>
      <c r="M5595" s="82" t="s">
        <v>194</v>
      </c>
      <c r="N5595" t="s">
        <v>311</v>
      </c>
      <c r="O5595" s="82" t="s">
        <v>894</v>
      </c>
      <c r="P5595" s="82" t="s">
        <v>1021</v>
      </c>
      <c r="Q5595" s="82" t="s">
        <v>1022</v>
      </c>
      <c r="R5595" t="s">
        <v>131</v>
      </c>
      <c r="S5595" s="83">
        <v>0</v>
      </c>
      <c r="T5595" s="83">
        <v>52.11</v>
      </c>
      <c r="U5595" s="83">
        <v>-52.11</v>
      </c>
      <c r="V5595" s="83">
        <v>0</v>
      </c>
      <c r="W5595" s="83">
        <v>0</v>
      </c>
      <c r="X5595" s="83">
        <v>0.40139233321515971</v>
      </c>
      <c r="Y5595">
        <v>0</v>
      </c>
      <c r="Z5595" s="83">
        <v>-5.2110000000000003</v>
      </c>
      <c r="AA5595" s="83">
        <v>-4.8096076667848404</v>
      </c>
    </row>
    <row r="5596" spans="1:27" x14ac:dyDescent="0.25">
      <c r="A5596" s="82" t="s">
        <v>1529</v>
      </c>
      <c r="B5596" s="82" t="s">
        <v>1529</v>
      </c>
      <c r="C5596" t="s">
        <v>3628</v>
      </c>
      <c r="D5596" s="82" t="s">
        <v>3629</v>
      </c>
      <c r="E5596" t="s">
        <v>3630</v>
      </c>
      <c r="F5596" s="82" t="s">
        <v>2926</v>
      </c>
      <c r="G5596" t="s">
        <v>2310</v>
      </c>
      <c r="H5596" s="82" t="s">
        <v>2927</v>
      </c>
      <c r="I5596" t="s">
        <v>59</v>
      </c>
      <c r="J5596" s="82" t="s">
        <v>193</v>
      </c>
      <c r="K5596" t="s">
        <v>60</v>
      </c>
      <c r="L5596" t="s">
        <v>61</v>
      </c>
      <c r="M5596" s="82" t="s">
        <v>194</v>
      </c>
      <c r="N5596" t="s">
        <v>311</v>
      </c>
      <c r="O5596" s="82" t="s">
        <v>894</v>
      </c>
      <c r="P5596" s="82" t="s">
        <v>895</v>
      </c>
      <c r="Q5596" s="82" t="s">
        <v>896</v>
      </c>
      <c r="R5596" t="s">
        <v>131</v>
      </c>
      <c r="S5596" s="83">
        <v>504</v>
      </c>
      <c r="T5596" s="83">
        <v>152.72999999999999</v>
      </c>
      <c r="U5596" s="83">
        <v>351.27</v>
      </c>
      <c r="V5596" s="83">
        <v>0</v>
      </c>
      <c r="W5596" s="83">
        <v>0</v>
      </c>
      <c r="X5596" s="83">
        <v>1.1764469593542761</v>
      </c>
      <c r="Y5596">
        <v>0</v>
      </c>
      <c r="Z5596" s="83">
        <v>35.12700000000001</v>
      </c>
      <c r="AA5596" s="83">
        <v>36.303446959354282</v>
      </c>
    </row>
    <row r="5597" spans="1:27" x14ac:dyDescent="0.25">
      <c r="A5597" s="82" t="s">
        <v>1529</v>
      </c>
      <c r="B5597" s="82" t="s">
        <v>1529</v>
      </c>
      <c r="C5597" t="s">
        <v>3628</v>
      </c>
      <c r="D5597" s="82" t="s">
        <v>3629</v>
      </c>
      <c r="E5597" t="s">
        <v>3630</v>
      </c>
      <c r="F5597" s="82" t="s">
        <v>2926</v>
      </c>
      <c r="G5597" t="s">
        <v>2310</v>
      </c>
      <c r="H5597" s="82" t="s">
        <v>2927</v>
      </c>
      <c r="I5597" t="s">
        <v>59</v>
      </c>
      <c r="J5597" s="82" t="s">
        <v>193</v>
      </c>
      <c r="K5597" t="s">
        <v>60</v>
      </c>
      <c r="L5597" t="s">
        <v>61</v>
      </c>
      <c r="M5597" s="82" t="s">
        <v>194</v>
      </c>
      <c r="N5597" t="s">
        <v>1916</v>
      </c>
      <c r="O5597" s="82" t="s">
        <v>1495</v>
      </c>
      <c r="P5597" s="82" t="s">
        <v>1923</v>
      </c>
      <c r="Q5597" s="82" t="s">
        <v>1924</v>
      </c>
      <c r="R5597" t="s">
        <v>131</v>
      </c>
      <c r="S5597" s="83">
        <v>39</v>
      </c>
      <c r="T5597" s="83">
        <v>33.85</v>
      </c>
      <c r="U5597" s="83">
        <v>5.1499999999999986</v>
      </c>
      <c r="V5597" s="83">
        <v>0</v>
      </c>
      <c r="W5597" s="83">
        <v>0</v>
      </c>
      <c r="X5597" s="83">
        <v>0.26073940662700362</v>
      </c>
      <c r="Y5597">
        <v>0</v>
      </c>
      <c r="Z5597" s="83">
        <v>0.51500000000000012</v>
      </c>
      <c r="AA5597" s="83">
        <v>0.7757394066270038</v>
      </c>
    </row>
    <row r="5598" spans="1:27" x14ac:dyDescent="0.25">
      <c r="A5598" s="82" t="s">
        <v>1529</v>
      </c>
      <c r="B5598" s="82" t="s">
        <v>1529</v>
      </c>
      <c r="C5598" t="s">
        <v>3628</v>
      </c>
      <c r="D5598" s="82" t="s">
        <v>3629</v>
      </c>
      <c r="E5598" t="s">
        <v>3630</v>
      </c>
      <c r="F5598" s="82" t="s">
        <v>2926</v>
      </c>
      <c r="G5598" t="s">
        <v>2310</v>
      </c>
      <c r="H5598" s="82" t="s">
        <v>2927</v>
      </c>
      <c r="I5598" t="s">
        <v>59</v>
      </c>
      <c r="J5598" s="82" t="s">
        <v>193</v>
      </c>
      <c r="K5598" t="s">
        <v>60</v>
      </c>
      <c r="L5598" t="s">
        <v>61</v>
      </c>
      <c r="M5598" s="82" t="s">
        <v>194</v>
      </c>
      <c r="N5598" t="s">
        <v>1916</v>
      </c>
      <c r="O5598" s="82" t="s">
        <v>1495</v>
      </c>
      <c r="P5598" s="82" t="s">
        <v>1921</v>
      </c>
      <c r="Q5598" s="82" t="s">
        <v>1922</v>
      </c>
      <c r="R5598" t="s">
        <v>131</v>
      </c>
      <c r="S5598" s="83">
        <v>33.01</v>
      </c>
      <c r="T5598" s="83">
        <v>28.64</v>
      </c>
      <c r="U5598" s="83">
        <v>4.370000000000001</v>
      </c>
      <c r="V5598" s="83">
        <v>0</v>
      </c>
      <c r="W5598" s="83">
        <v>0</v>
      </c>
      <c r="X5598" s="83">
        <v>0.22060787609445737</v>
      </c>
      <c r="Y5598">
        <v>0</v>
      </c>
      <c r="Z5598" s="83">
        <v>0.43699999999999983</v>
      </c>
      <c r="AA5598" s="83">
        <v>0.65760787609445703</v>
      </c>
    </row>
    <row r="5599" spans="1:27" x14ac:dyDescent="0.25">
      <c r="A5599" s="82" t="s">
        <v>1529</v>
      </c>
      <c r="B5599" s="82" t="s">
        <v>1529</v>
      </c>
      <c r="C5599" t="s">
        <v>3628</v>
      </c>
      <c r="D5599" s="82" t="s">
        <v>3629</v>
      </c>
      <c r="E5599" t="s">
        <v>3630</v>
      </c>
      <c r="F5599" s="82" t="s">
        <v>2926</v>
      </c>
      <c r="G5599" t="s">
        <v>2310</v>
      </c>
      <c r="H5599" s="82" t="s">
        <v>2927</v>
      </c>
      <c r="I5599" t="s">
        <v>59</v>
      </c>
      <c r="J5599" s="82" t="s">
        <v>193</v>
      </c>
      <c r="K5599" t="s">
        <v>60</v>
      </c>
      <c r="L5599" t="s">
        <v>61</v>
      </c>
      <c r="M5599" s="82" t="s">
        <v>194</v>
      </c>
      <c r="N5599" t="s">
        <v>1916</v>
      </c>
      <c r="O5599" s="82" t="s">
        <v>1495</v>
      </c>
      <c r="P5599" s="82" t="s">
        <v>1919</v>
      </c>
      <c r="Q5599" s="82" t="s">
        <v>1920</v>
      </c>
      <c r="R5599" t="s">
        <v>131</v>
      </c>
      <c r="S5599" s="83">
        <v>0</v>
      </c>
      <c r="T5599" s="83">
        <v>32.549999999999997</v>
      </c>
      <c r="U5599" s="83">
        <v>-32.549999999999997</v>
      </c>
      <c r="V5599" s="83">
        <v>0</v>
      </c>
      <c r="W5599" s="83">
        <v>0</v>
      </c>
      <c r="X5599" s="83">
        <v>0.25072578096629144</v>
      </c>
      <c r="Y5599">
        <v>0</v>
      </c>
      <c r="Z5599" s="83">
        <v>-3.2549999999999999</v>
      </c>
      <c r="AA5599" s="83">
        <v>-3.0042742190337086</v>
      </c>
    </row>
    <row r="5600" spans="1:27" x14ac:dyDescent="0.25">
      <c r="A5600" s="82" t="s">
        <v>1529</v>
      </c>
      <c r="B5600" s="82" t="s">
        <v>1529</v>
      </c>
      <c r="C5600" t="s">
        <v>3628</v>
      </c>
      <c r="D5600" s="82" t="s">
        <v>3629</v>
      </c>
      <c r="E5600" t="s">
        <v>3630</v>
      </c>
      <c r="F5600" s="82" t="s">
        <v>2926</v>
      </c>
      <c r="G5600" t="s">
        <v>2310</v>
      </c>
      <c r="H5600" s="82" t="s">
        <v>2927</v>
      </c>
      <c r="I5600" t="s">
        <v>59</v>
      </c>
      <c r="J5600" s="82" t="s">
        <v>193</v>
      </c>
      <c r="K5600" t="s">
        <v>62</v>
      </c>
      <c r="L5600" t="s">
        <v>63</v>
      </c>
      <c r="M5600" s="82" t="s">
        <v>1168</v>
      </c>
      <c r="N5600" t="s">
        <v>1169</v>
      </c>
      <c r="O5600" s="82" t="s">
        <v>1170</v>
      </c>
      <c r="P5600" s="82" t="s">
        <v>1171</v>
      </c>
      <c r="Q5600" s="82" t="s">
        <v>1172</v>
      </c>
      <c r="R5600" t="s">
        <v>131</v>
      </c>
      <c r="S5600" s="83">
        <v>95.85</v>
      </c>
      <c r="T5600" s="83">
        <v>79.45</v>
      </c>
      <c r="U5600" s="83">
        <v>16.399999999999991</v>
      </c>
      <c r="V5600" s="83">
        <v>0</v>
      </c>
      <c r="W5600" s="83">
        <v>0</v>
      </c>
      <c r="X5600" s="83">
        <v>0.61198658364890501</v>
      </c>
      <c r="Y5600">
        <v>0</v>
      </c>
      <c r="Z5600" s="83">
        <v>1.6399999999999988</v>
      </c>
      <c r="AA5600" s="83">
        <v>2.2519865836489039</v>
      </c>
    </row>
    <row r="5601" spans="1:27" x14ac:dyDescent="0.25">
      <c r="A5601" s="82" t="s">
        <v>1529</v>
      </c>
      <c r="B5601" s="82" t="s">
        <v>1529</v>
      </c>
      <c r="C5601" t="s">
        <v>3628</v>
      </c>
      <c r="D5601" s="82" t="s">
        <v>3629</v>
      </c>
      <c r="E5601" t="s">
        <v>3630</v>
      </c>
      <c r="F5601" s="82" t="s">
        <v>2926</v>
      </c>
      <c r="G5601" t="s">
        <v>2310</v>
      </c>
      <c r="H5601" s="82" t="s">
        <v>2927</v>
      </c>
      <c r="I5601" t="s">
        <v>59</v>
      </c>
      <c r="J5601" s="82" t="s">
        <v>193</v>
      </c>
      <c r="K5601" t="s">
        <v>62</v>
      </c>
      <c r="L5601" t="s">
        <v>63</v>
      </c>
      <c r="M5601" s="82" t="s">
        <v>660</v>
      </c>
      <c r="N5601" t="s">
        <v>661</v>
      </c>
      <c r="O5601" s="82" t="s">
        <v>662</v>
      </c>
      <c r="P5601" s="82" t="s">
        <v>663</v>
      </c>
      <c r="Q5601" s="82" t="s">
        <v>664</v>
      </c>
      <c r="R5601" t="s">
        <v>131</v>
      </c>
      <c r="S5601" s="83">
        <v>1062.54</v>
      </c>
      <c r="T5601" s="83">
        <v>750.6</v>
      </c>
      <c r="U5601" s="83">
        <v>311.93999999999994</v>
      </c>
      <c r="V5601" s="83">
        <v>0</v>
      </c>
      <c r="W5601" s="83">
        <v>0</v>
      </c>
      <c r="X5601" s="83">
        <v>5.7817134007157724</v>
      </c>
      <c r="Y5601">
        <v>0</v>
      </c>
      <c r="Z5601" s="83">
        <v>31.194000000000003</v>
      </c>
      <c r="AA5601" s="83">
        <v>36.975713400715776</v>
      </c>
    </row>
    <row r="5602" spans="1:27" x14ac:dyDescent="0.25">
      <c r="A5602" s="82" t="s">
        <v>1529</v>
      </c>
      <c r="B5602" s="82" t="s">
        <v>1529</v>
      </c>
      <c r="C5602" t="s">
        <v>3628</v>
      </c>
      <c r="D5602" s="82" t="s">
        <v>3629</v>
      </c>
      <c r="E5602" t="s">
        <v>3630</v>
      </c>
      <c r="F5602" s="82" t="s">
        <v>2926</v>
      </c>
      <c r="G5602" t="s">
        <v>2310</v>
      </c>
      <c r="H5602" s="82" t="s">
        <v>2927</v>
      </c>
      <c r="I5602" t="s">
        <v>59</v>
      </c>
      <c r="J5602" s="82" t="s">
        <v>193</v>
      </c>
      <c r="K5602" t="s">
        <v>62</v>
      </c>
      <c r="L5602" t="s">
        <v>63</v>
      </c>
      <c r="M5602" s="82" t="s">
        <v>660</v>
      </c>
      <c r="N5602" t="s">
        <v>661</v>
      </c>
      <c r="O5602" s="82" t="s">
        <v>662</v>
      </c>
      <c r="P5602" s="82" t="s">
        <v>1166</v>
      </c>
      <c r="Q5602" s="82" t="s">
        <v>1167</v>
      </c>
      <c r="R5602" t="s">
        <v>131</v>
      </c>
      <c r="S5602" s="83">
        <v>1726.6399999999999</v>
      </c>
      <c r="T5602" s="83">
        <v>607.5</v>
      </c>
      <c r="U5602" s="83">
        <v>1119.1399999999999</v>
      </c>
      <c r="V5602" s="83">
        <v>0</v>
      </c>
      <c r="W5602" s="83">
        <v>0</v>
      </c>
      <c r="X5602" s="83">
        <v>4.6794442991404628</v>
      </c>
      <c r="Y5602">
        <v>0</v>
      </c>
      <c r="Z5602" s="83">
        <v>111.91399999999999</v>
      </c>
      <c r="AA5602" s="83">
        <v>116.59344429914046</v>
      </c>
    </row>
    <row r="5603" spans="1:27" x14ac:dyDescent="0.25">
      <c r="A5603" s="82" t="s">
        <v>1529</v>
      </c>
      <c r="B5603" s="82" t="s">
        <v>1529</v>
      </c>
      <c r="C5603" t="s">
        <v>3628</v>
      </c>
      <c r="D5603" s="82" t="s">
        <v>3629</v>
      </c>
      <c r="E5603" t="s">
        <v>3630</v>
      </c>
      <c r="F5603" s="82" t="s">
        <v>2926</v>
      </c>
      <c r="G5603" t="s">
        <v>2310</v>
      </c>
      <c r="H5603" s="82" t="s">
        <v>2927</v>
      </c>
      <c r="I5603" t="s">
        <v>59</v>
      </c>
      <c r="J5603" s="82" t="s">
        <v>193</v>
      </c>
      <c r="K5603" t="s">
        <v>64</v>
      </c>
      <c r="L5603" t="s">
        <v>65</v>
      </c>
      <c r="M5603" s="82" t="s">
        <v>499</v>
      </c>
      <c r="N5603" t="s">
        <v>1200</v>
      </c>
      <c r="O5603" s="82" t="s">
        <v>1201</v>
      </c>
      <c r="P5603" s="82" t="s">
        <v>1204</v>
      </c>
      <c r="Q5603" s="82" t="s">
        <v>1205</v>
      </c>
      <c r="R5603" t="s">
        <v>131</v>
      </c>
      <c r="S5603" s="83">
        <v>106.8</v>
      </c>
      <c r="T5603" s="83">
        <v>0</v>
      </c>
      <c r="U5603" s="83">
        <v>106.8</v>
      </c>
      <c r="V5603" s="83">
        <v>0</v>
      </c>
      <c r="W5603" s="83">
        <v>0</v>
      </c>
      <c r="X5603" s="83">
        <v>0</v>
      </c>
      <c r="Y5603">
        <v>0</v>
      </c>
      <c r="Z5603" s="83">
        <v>10.68</v>
      </c>
      <c r="AA5603" s="83">
        <v>10.68</v>
      </c>
    </row>
    <row r="5604" spans="1:27" x14ac:dyDescent="0.25">
      <c r="A5604" s="82" t="s">
        <v>1529</v>
      </c>
      <c r="B5604" s="82" t="s">
        <v>1529</v>
      </c>
      <c r="C5604" t="s">
        <v>3628</v>
      </c>
      <c r="D5604" s="82" t="s">
        <v>3629</v>
      </c>
      <c r="E5604" t="s">
        <v>3630</v>
      </c>
      <c r="F5604" s="82" t="s">
        <v>2926</v>
      </c>
      <c r="G5604" t="s">
        <v>2310</v>
      </c>
      <c r="H5604" s="82" t="s">
        <v>2927</v>
      </c>
      <c r="I5604" t="s">
        <v>59</v>
      </c>
      <c r="J5604" s="82" t="s">
        <v>193</v>
      </c>
      <c r="K5604" t="s">
        <v>64</v>
      </c>
      <c r="L5604" t="s">
        <v>65</v>
      </c>
      <c r="M5604" s="82" t="s">
        <v>499</v>
      </c>
      <c r="N5604" t="s">
        <v>1420</v>
      </c>
      <c r="O5604" s="82" t="s">
        <v>1421</v>
      </c>
      <c r="P5604" s="82" t="s">
        <v>1422</v>
      </c>
      <c r="Q5604" s="82" t="s">
        <v>1423</v>
      </c>
      <c r="R5604" t="s">
        <v>131</v>
      </c>
      <c r="S5604" s="83">
        <v>181.5</v>
      </c>
      <c r="T5604" s="83">
        <v>0</v>
      </c>
      <c r="U5604" s="83">
        <v>181.5</v>
      </c>
      <c r="V5604" s="83">
        <v>0</v>
      </c>
      <c r="W5604" s="83">
        <v>0</v>
      </c>
      <c r="X5604" s="83">
        <v>0</v>
      </c>
      <c r="Y5604">
        <v>0</v>
      </c>
      <c r="Z5604" s="83">
        <v>18.150000000000002</v>
      </c>
      <c r="AA5604" s="83">
        <v>18.150000000000002</v>
      </c>
    </row>
    <row r="5605" spans="1:27" x14ac:dyDescent="0.25">
      <c r="A5605" s="82" t="s">
        <v>1529</v>
      </c>
      <c r="B5605" s="82" t="s">
        <v>1529</v>
      </c>
      <c r="C5605" t="s">
        <v>3628</v>
      </c>
      <c r="D5605" s="82" t="s">
        <v>3629</v>
      </c>
      <c r="E5605" t="s">
        <v>3630</v>
      </c>
      <c r="F5605" s="82" t="s">
        <v>2926</v>
      </c>
      <c r="G5605" t="s">
        <v>2310</v>
      </c>
      <c r="H5605" s="82" t="s">
        <v>2927</v>
      </c>
      <c r="I5605" t="s">
        <v>44</v>
      </c>
      <c r="J5605" s="82" t="s">
        <v>45</v>
      </c>
      <c r="K5605" t="s">
        <v>46</v>
      </c>
      <c r="L5605" t="s">
        <v>47</v>
      </c>
      <c r="M5605" s="82" t="s">
        <v>506</v>
      </c>
      <c r="N5605" t="s">
        <v>507</v>
      </c>
      <c r="O5605" s="82" t="s">
        <v>508</v>
      </c>
      <c r="P5605" s="82" t="s">
        <v>760</v>
      </c>
      <c r="Q5605" s="82" t="s">
        <v>761</v>
      </c>
      <c r="R5605" t="s">
        <v>131</v>
      </c>
      <c r="S5605" s="83">
        <v>0</v>
      </c>
      <c r="T5605" s="83">
        <v>408</v>
      </c>
      <c r="U5605" s="83">
        <v>-408</v>
      </c>
      <c r="V5605" s="83">
        <v>0</v>
      </c>
      <c r="W5605" s="83">
        <v>0</v>
      </c>
      <c r="X5605" s="83">
        <v>3.1427378996696445</v>
      </c>
      <c r="Y5605">
        <v>0</v>
      </c>
      <c r="Z5605" s="83">
        <v>-40.800000000000004</v>
      </c>
      <c r="AA5605" s="83">
        <v>-37.657262100330357</v>
      </c>
    </row>
    <row r="5606" spans="1:27" x14ac:dyDescent="0.25">
      <c r="A5606" s="82" t="s">
        <v>1529</v>
      </c>
      <c r="B5606" s="82" t="s">
        <v>1529</v>
      </c>
      <c r="C5606" t="s">
        <v>3628</v>
      </c>
      <c r="D5606" s="82" t="s">
        <v>3629</v>
      </c>
      <c r="E5606" t="s">
        <v>3630</v>
      </c>
      <c r="F5606" s="82" t="s">
        <v>2926</v>
      </c>
      <c r="G5606" t="s">
        <v>2310</v>
      </c>
      <c r="H5606" s="82" t="s">
        <v>2927</v>
      </c>
      <c r="I5606" t="s">
        <v>44</v>
      </c>
      <c r="J5606" s="82" t="s">
        <v>45</v>
      </c>
      <c r="K5606" t="s">
        <v>46</v>
      </c>
      <c r="L5606" t="s">
        <v>47</v>
      </c>
      <c r="M5606" s="82" t="s">
        <v>320</v>
      </c>
      <c r="N5606" t="s">
        <v>800</v>
      </c>
      <c r="O5606" s="82" t="s">
        <v>801</v>
      </c>
      <c r="P5606" s="82" t="s">
        <v>1080</v>
      </c>
      <c r="Q5606" s="82" t="s">
        <v>1081</v>
      </c>
      <c r="R5606" t="s">
        <v>131</v>
      </c>
      <c r="S5606" s="83">
        <v>180</v>
      </c>
      <c r="T5606" s="83">
        <v>360</v>
      </c>
      <c r="U5606" s="83">
        <v>-180</v>
      </c>
      <c r="V5606" s="83">
        <v>0</v>
      </c>
      <c r="W5606" s="83">
        <v>0</v>
      </c>
      <c r="X5606" s="83">
        <v>2.773004029120274</v>
      </c>
      <c r="Y5606">
        <v>0</v>
      </c>
      <c r="Z5606" s="83">
        <v>-18</v>
      </c>
      <c r="AA5606" s="83">
        <v>-15.226995970879727</v>
      </c>
    </row>
    <row r="5607" spans="1:27" x14ac:dyDescent="0.25">
      <c r="A5607" s="82" t="s">
        <v>1529</v>
      </c>
      <c r="B5607" s="82" t="s">
        <v>1529</v>
      </c>
      <c r="C5607" t="s">
        <v>3628</v>
      </c>
      <c r="D5607" s="82" t="s">
        <v>3629</v>
      </c>
      <c r="E5607" t="s">
        <v>3630</v>
      </c>
      <c r="F5607" s="82" t="s">
        <v>2926</v>
      </c>
      <c r="G5607" t="s">
        <v>2310</v>
      </c>
      <c r="H5607" s="82" t="s">
        <v>2927</v>
      </c>
      <c r="I5607" t="s">
        <v>44</v>
      </c>
      <c r="J5607" s="82" t="s">
        <v>45</v>
      </c>
      <c r="K5607" t="s">
        <v>46</v>
      </c>
      <c r="L5607" t="s">
        <v>47</v>
      </c>
      <c r="M5607" s="82" t="s">
        <v>320</v>
      </c>
      <c r="N5607" t="s">
        <v>800</v>
      </c>
      <c r="O5607" s="82" t="s">
        <v>801</v>
      </c>
      <c r="P5607" s="82" t="s">
        <v>1082</v>
      </c>
      <c r="Q5607" s="82" t="s">
        <v>1083</v>
      </c>
      <c r="R5607" t="s">
        <v>131</v>
      </c>
      <c r="S5607" s="83">
        <v>0</v>
      </c>
      <c r="T5607" s="83">
        <v>60</v>
      </c>
      <c r="U5607" s="83">
        <v>-60</v>
      </c>
      <c r="V5607" s="83">
        <v>0</v>
      </c>
      <c r="W5607" s="83">
        <v>0</v>
      </c>
      <c r="X5607" s="83">
        <v>0.46216733818671235</v>
      </c>
      <c r="Y5607">
        <v>0</v>
      </c>
      <c r="Z5607" s="83">
        <v>-6</v>
      </c>
      <c r="AA5607" s="83">
        <v>-5.5378326618132876</v>
      </c>
    </row>
    <row r="5608" spans="1:27" x14ac:dyDescent="0.25">
      <c r="A5608" s="82" t="s">
        <v>1529</v>
      </c>
      <c r="B5608" s="82" t="s">
        <v>1529</v>
      </c>
      <c r="C5608" t="s">
        <v>3628</v>
      </c>
      <c r="D5608" s="82" t="s">
        <v>3629</v>
      </c>
      <c r="E5608" t="s">
        <v>3630</v>
      </c>
      <c r="F5608" s="82" t="s">
        <v>2926</v>
      </c>
      <c r="G5608" t="s">
        <v>2310</v>
      </c>
      <c r="H5608" s="82" t="s">
        <v>2927</v>
      </c>
      <c r="I5608" t="s">
        <v>44</v>
      </c>
      <c r="J5608" s="82" t="s">
        <v>45</v>
      </c>
      <c r="K5608" t="s">
        <v>46</v>
      </c>
      <c r="L5608" t="s">
        <v>47</v>
      </c>
      <c r="M5608" s="82" t="s">
        <v>320</v>
      </c>
      <c r="N5608" t="s">
        <v>329</v>
      </c>
      <c r="O5608" s="82" t="s">
        <v>1538</v>
      </c>
      <c r="P5608" s="82" t="s">
        <v>1944</v>
      </c>
      <c r="Q5608" s="82" t="s">
        <v>1945</v>
      </c>
      <c r="R5608" t="s">
        <v>131</v>
      </c>
      <c r="S5608" s="83">
        <v>0</v>
      </c>
      <c r="T5608" s="83">
        <v>22.5</v>
      </c>
      <c r="U5608" s="83">
        <v>-22.5</v>
      </c>
      <c r="V5608" s="83">
        <v>0</v>
      </c>
      <c r="W5608" s="83">
        <v>0</v>
      </c>
      <c r="X5608" s="83">
        <v>0.17331275182001712</v>
      </c>
      <c r="Y5608">
        <v>0</v>
      </c>
      <c r="Z5608" s="83">
        <v>-2.25</v>
      </c>
      <c r="AA5608" s="83">
        <v>-2.076687248179983</v>
      </c>
    </row>
    <row r="5609" spans="1:27" x14ac:dyDescent="0.25">
      <c r="A5609" s="82" t="s">
        <v>1529</v>
      </c>
      <c r="B5609" s="82" t="s">
        <v>1529</v>
      </c>
      <c r="C5609" t="s">
        <v>3628</v>
      </c>
      <c r="D5609" s="82" t="s">
        <v>3629</v>
      </c>
      <c r="E5609" t="s">
        <v>3630</v>
      </c>
      <c r="F5609" s="82" t="s">
        <v>2926</v>
      </c>
      <c r="G5609" t="s">
        <v>2310</v>
      </c>
      <c r="H5609" s="82" t="s">
        <v>2927</v>
      </c>
      <c r="I5609" t="s">
        <v>44</v>
      </c>
      <c r="J5609" s="82" t="s">
        <v>45</v>
      </c>
      <c r="K5609" t="s">
        <v>46</v>
      </c>
      <c r="L5609" t="s">
        <v>47</v>
      </c>
      <c r="M5609" s="82" t="s">
        <v>320</v>
      </c>
      <c r="N5609" t="s">
        <v>329</v>
      </c>
      <c r="O5609" s="82" t="s">
        <v>330</v>
      </c>
      <c r="P5609" s="82" t="s">
        <v>331</v>
      </c>
      <c r="Q5609" s="82" t="s">
        <v>332</v>
      </c>
      <c r="R5609" t="s">
        <v>131</v>
      </c>
      <c r="S5609" s="83">
        <v>45</v>
      </c>
      <c r="T5609" s="83">
        <v>225</v>
      </c>
      <c r="U5609" s="83">
        <v>-180</v>
      </c>
      <c r="V5609" s="83">
        <v>0</v>
      </c>
      <c r="W5609" s="83">
        <v>0</v>
      </c>
      <c r="X5609" s="83">
        <v>1.7331275182001715</v>
      </c>
      <c r="Y5609">
        <v>0</v>
      </c>
      <c r="Z5609" s="83">
        <v>-18</v>
      </c>
      <c r="AA5609" s="83">
        <v>-16.26687248179983</v>
      </c>
    </row>
    <row r="5610" spans="1:27" x14ac:dyDescent="0.25">
      <c r="A5610" s="82" t="s">
        <v>1529</v>
      </c>
      <c r="B5610" s="82" t="s">
        <v>1529</v>
      </c>
      <c r="C5610" t="s">
        <v>3628</v>
      </c>
      <c r="D5610" s="82" t="s">
        <v>3629</v>
      </c>
      <c r="E5610" t="s">
        <v>3630</v>
      </c>
      <c r="F5610" s="82" t="s">
        <v>2926</v>
      </c>
      <c r="G5610" t="s">
        <v>2310</v>
      </c>
      <c r="H5610" s="82" t="s">
        <v>2927</v>
      </c>
      <c r="I5610" t="s">
        <v>44</v>
      </c>
      <c r="J5610" s="82" t="s">
        <v>45</v>
      </c>
      <c r="K5610" t="s">
        <v>46</v>
      </c>
      <c r="L5610" t="s">
        <v>47</v>
      </c>
      <c r="M5610" s="82" t="s">
        <v>320</v>
      </c>
      <c r="N5610" t="s">
        <v>329</v>
      </c>
      <c r="O5610" s="82" t="s">
        <v>330</v>
      </c>
      <c r="P5610" s="82" t="s">
        <v>1942</v>
      </c>
      <c r="Q5610" s="82" t="s">
        <v>1943</v>
      </c>
      <c r="R5610" t="s">
        <v>131</v>
      </c>
      <c r="S5610" s="83">
        <v>405</v>
      </c>
      <c r="T5610" s="83">
        <v>112.5</v>
      </c>
      <c r="U5610" s="83">
        <v>292.5</v>
      </c>
      <c r="V5610" s="83">
        <v>0</v>
      </c>
      <c r="W5610" s="83">
        <v>0</v>
      </c>
      <c r="X5610" s="83">
        <v>0.86656375910008576</v>
      </c>
      <c r="Y5610">
        <v>0</v>
      </c>
      <c r="Z5610" s="83">
        <v>29.25</v>
      </c>
      <c r="AA5610" s="83">
        <v>30.116563759100085</v>
      </c>
    </row>
    <row r="5611" spans="1:27" x14ac:dyDescent="0.25">
      <c r="A5611" s="82" t="s">
        <v>1529</v>
      </c>
      <c r="B5611" s="82" t="s">
        <v>1529</v>
      </c>
      <c r="C5611" t="s">
        <v>3628</v>
      </c>
      <c r="D5611" s="82" t="s">
        <v>3629</v>
      </c>
      <c r="E5611" t="s">
        <v>3630</v>
      </c>
      <c r="F5611" s="82" t="s">
        <v>2926</v>
      </c>
      <c r="G5611" t="s">
        <v>2310</v>
      </c>
      <c r="H5611" s="82" t="s">
        <v>2927</v>
      </c>
      <c r="I5611" t="s">
        <v>44</v>
      </c>
      <c r="J5611" s="82" t="s">
        <v>45</v>
      </c>
      <c r="K5611" t="s">
        <v>46</v>
      </c>
      <c r="L5611" t="s">
        <v>47</v>
      </c>
      <c r="M5611" s="82" t="s">
        <v>320</v>
      </c>
      <c r="N5611" t="s">
        <v>329</v>
      </c>
      <c r="O5611" s="82" t="s">
        <v>330</v>
      </c>
      <c r="P5611" s="82" t="s">
        <v>2221</v>
      </c>
      <c r="Q5611" s="82" t="s">
        <v>2222</v>
      </c>
      <c r="R5611" t="s">
        <v>131</v>
      </c>
      <c r="S5611" s="83">
        <v>11.25</v>
      </c>
      <c r="T5611" s="83">
        <v>0</v>
      </c>
      <c r="U5611" s="83">
        <v>11.25</v>
      </c>
      <c r="V5611" s="83">
        <v>0</v>
      </c>
      <c r="W5611" s="83">
        <v>0</v>
      </c>
      <c r="X5611" s="83">
        <v>0</v>
      </c>
      <c r="Y5611">
        <v>0</v>
      </c>
      <c r="Z5611" s="83">
        <v>1.125</v>
      </c>
      <c r="AA5611" s="83">
        <v>1.125</v>
      </c>
    </row>
    <row r="5612" spans="1:27" x14ac:dyDescent="0.25">
      <c r="A5612" s="82" t="s">
        <v>1529</v>
      </c>
      <c r="B5612" s="82" t="s">
        <v>1529</v>
      </c>
      <c r="C5612" t="s">
        <v>3628</v>
      </c>
      <c r="D5612" s="82" t="s">
        <v>3629</v>
      </c>
      <c r="E5612" t="s">
        <v>3630</v>
      </c>
      <c r="F5612" s="82" t="s">
        <v>2926</v>
      </c>
      <c r="G5612" t="s">
        <v>2310</v>
      </c>
      <c r="H5612" s="82" t="s">
        <v>2927</v>
      </c>
      <c r="I5612" t="s">
        <v>44</v>
      </c>
      <c r="J5612" s="82" t="s">
        <v>45</v>
      </c>
      <c r="K5612" t="s">
        <v>102</v>
      </c>
      <c r="L5612" t="s">
        <v>103</v>
      </c>
      <c r="M5612" s="82" t="s">
        <v>516</v>
      </c>
      <c r="N5612" t="s">
        <v>517</v>
      </c>
      <c r="O5612" s="82" t="s">
        <v>518</v>
      </c>
      <c r="P5612" s="82" t="s">
        <v>519</v>
      </c>
      <c r="Q5612" s="82" t="s">
        <v>520</v>
      </c>
      <c r="R5612" t="s">
        <v>131</v>
      </c>
      <c r="S5612" s="83">
        <v>0</v>
      </c>
      <c r="T5612" s="83">
        <v>24</v>
      </c>
      <c r="U5612" s="83">
        <v>-24</v>
      </c>
      <c r="V5612" s="83">
        <v>0</v>
      </c>
      <c r="W5612" s="83">
        <v>0</v>
      </c>
      <c r="X5612" s="83">
        <v>0.18486693527468495</v>
      </c>
      <c r="Y5612">
        <v>0</v>
      </c>
      <c r="Z5612" s="83">
        <v>-2.4000000000000004</v>
      </c>
      <c r="AA5612" s="83">
        <v>-2.2151330647253156</v>
      </c>
    </row>
    <row r="5613" spans="1:27" x14ac:dyDescent="0.25">
      <c r="A5613" s="82" t="s">
        <v>1529</v>
      </c>
      <c r="B5613" s="82" t="s">
        <v>1529</v>
      </c>
      <c r="C5613" t="s">
        <v>3628</v>
      </c>
      <c r="D5613" s="82" t="s">
        <v>3629</v>
      </c>
      <c r="E5613" t="s">
        <v>3630</v>
      </c>
      <c r="F5613" s="82" t="s">
        <v>2926</v>
      </c>
      <c r="G5613" t="s">
        <v>2310</v>
      </c>
      <c r="H5613" s="82" t="s">
        <v>2927</v>
      </c>
      <c r="I5613" t="s">
        <v>44</v>
      </c>
      <c r="J5613" s="82" t="s">
        <v>45</v>
      </c>
      <c r="K5613" t="s">
        <v>102</v>
      </c>
      <c r="L5613" t="s">
        <v>103</v>
      </c>
      <c r="M5613" s="82" t="s">
        <v>516</v>
      </c>
      <c r="N5613" t="s">
        <v>951</v>
      </c>
      <c r="O5613" s="82" t="s">
        <v>952</v>
      </c>
      <c r="P5613" s="82" t="s">
        <v>953</v>
      </c>
      <c r="Q5613" s="82" t="s">
        <v>954</v>
      </c>
      <c r="R5613" t="s">
        <v>131</v>
      </c>
      <c r="S5613" s="83">
        <v>11.79</v>
      </c>
      <c r="T5613" s="83">
        <v>0</v>
      </c>
      <c r="U5613" s="83">
        <v>11.79</v>
      </c>
      <c r="V5613" s="83">
        <v>0</v>
      </c>
      <c r="W5613" s="83">
        <v>0</v>
      </c>
      <c r="X5613" s="83">
        <v>0</v>
      </c>
      <c r="Y5613">
        <v>0</v>
      </c>
      <c r="Z5613" s="83">
        <v>1.179</v>
      </c>
      <c r="AA5613" s="83">
        <v>1.179</v>
      </c>
    </row>
    <row r="5614" spans="1:27" x14ac:dyDescent="0.25">
      <c r="A5614" s="82" t="s">
        <v>1529</v>
      </c>
      <c r="B5614" s="82" t="s">
        <v>1529</v>
      </c>
      <c r="C5614" t="s">
        <v>3631</v>
      </c>
      <c r="D5614" s="82" t="s">
        <v>3632</v>
      </c>
      <c r="E5614" t="s">
        <v>3633</v>
      </c>
      <c r="F5614" s="82" t="s">
        <v>3634</v>
      </c>
      <c r="G5614" t="s">
        <v>2310</v>
      </c>
      <c r="H5614" s="82" t="s">
        <v>3635</v>
      </c>
      <c r="I5614" t="s">
        <v>59</v>
      </c>
      <c r="J5614" s="82" t="s">
        <v>127</v>
      </c>
      <c r="K5614" t="s">
        <v>75</v>
      </c>
      <c r="L5614" t="s">
        <v>76</v>
      </c>
      <c r="M5614" s="82" t="s">
        <v>133</v>
      </c>
      <c r="N5614" t="s">
        <v>149</v>
      </c>
      <c r="O5614" s="82" t="s">
        <v>150</v>
      </c>
      <c r="P5614" s="82" t="s">
        <v>1004</v>
      </c>
      <c r="Q5614" s="82" t="s">
        <v>1005</v>
      </c>
      <c r="R5614" t="s">
        <v>131</v>
      </c>
      <c r="S5614" s="83">
        <v>0</v>
      </c>
      <c r="T5614" s="83">
        <v>23.9</v>
      </c>
      <c r="U5614" s="83">
        <v>-23.9</v>
      </c>
      <c r="V5614" s="83">
        <v>0</v>
      </c>
      <c r="W5614" s="83">
        <v>0</v>
      </c>
      <c r="X5614" s="83">
        <v>0.18409665637770711</v>
      </c>
      <c r="Y5614">
        <v>0</v>
      </c>
      <c r="Z5614" s="83">
        <v>-2.39</v>
      </c>
      <c r="AA5614" s="83">
        <v>-2.205903343622293</v>
      </c>
    </row>
    <row r="5615" spans="1:27" x14ac:dyDescent="0.25">
      <c r="A5615" s="82" t="s">
        <v>1529</v>
      </c>
      <c r="B5615" s="82" t="s">
        <v>1529</v>
      </c>
      <c r="C5615" t="s">
        <v>3631</v>
      </c>
      <c r="D5615" s="82" t="s">
        <v>3632</v>
      </c>
      <c r="E5615" t="s">
        <v>3633</v>
      </c>
      <c r="F5615" s="82" t="s">
        <v>3634</v>
      </c>
      <c r="G5615" t="s">
        <v>2310</v>
      </c>
      <c r="H5615" s="82" t="s">
        <v>3635</v>
      </c>
      <c r="I5615" t="s">
        <v>59</v>
      </c>
      <c r="J5615" s="82" t="s">
        <v>127</v>
      </c>
      <c r="K5615" t="s">
        <v>75</v>
      </c>
      <c r="L5615" t="s">
        <v>76</v>
      </c>
      <c r="M5615" s="82" t="s">
        <v>133</v>
      </c>
      <c r="N5615" t="s">
        <v>149</v>
      </c>
      <c r="O5615" s="82" t="s">
        <v>150</v>
      </c>
      <c r="P5615" s="82" t="s">
        <v>1006</v>
      </c>
      <c r="Q5615" s="82" t="s">
        <v>1007</v>
      </c>
      <c r="R5615" t="s">
        <v>131</v>
      </c>
      <c r="S5615" s="83">
        <v>22.25</v>
      </c>
      <c r="T5615" s="83">
        <v>0</v>
      </c>
      <c r="U5615" s="83">
        <v>22.25</v>
      </c>
      <c r="V5615" s="83">
        <v>0</v>
      </c>
      <c r="W5615" s="83">
        <v>0</v>
      </c>
      <c r="X5615" s="83">
        <v>0</v>
      </c>
      <c r="Y5615">
        <v>0</v>
      </c>
      <c r="Z5615" s="83">
        <v>2.2250000000000001</v>
      </c>
      <c r="AA5615" s="83">
        <v>2.2250000000000001</v>
      </c>
    </row>
    <row r="5616" spans="1:27" x14ac:dyDescent="0.25">
      <c r="A5616" s="82" t="s">
        <v>1529</v>
      </c>
      <c r="B5616" s="82" t="s">
        <v>1529</v>
      </c>
      <c r="C5616" t="s">
        <v>3631</v>
      </c>
      <c r="D5616" s="82" t="s">
        <v>3632</v>
      </c>
      <c r="E5616" t="s">
        <v>3633</v>
      </c>
      <c r="F5616" s="82" t="s">
        <v>3634</v>
      </c>
      <c r="G5616" t="s">
        <v>2310</v>
      </c>
      <c r="H5616" s="82" t="s">
        <v>3635</v>
      </c>
      <c r="I5616" t="s">
        <v>59</v>
      </c>
      <c r="J5616" s="82" t="s">
        <v>193</v>
      </c>
      <c r="K5616" t="s">
        <v>60</v>
      </c>
      <c r="L5616" t="s">
        <v>61</v>
      </c>
      <c r="M5616" s="82" t="s">
        <v>194</v>
      </c>
      <c r="N5616" t="s">
        <v>656</v>
      </c>
      <c r="O5616" s="82" t="s">
        <v>657</v>
      </c>
      <c r="P5616" s="82" t="s">
        <v>1019</v>
      </c>
      <c r="Q5616" s="82" t="s">
        <v>1020</v>
      </c>
      <c r="R5616" t="s">
        <v>131</v>
      </c>
      <c r="S5616" s="83">
        <v>0</v>
      </c>
      <c r="T5616" s="83">
        <v>11.84</v>
      </c>
      <c r="U5616" s="83">
        <v>-11.84</v>
      </c>
      <c r="V5616" s="83">
        <v>0</v>
      </c>
      <c r="W5616" s="83">
        <v>0</v>
      </c>
      <c r="X5616" s="83">
        <v>9.1201021402177909E-2</v>
      </c>
      <c r="Y5616">
        <v>0</v>
      </c>
      <c r="Z5616" s="83">
        <v>-1.1839999999999999</v>
      </c>
      <c r="AA5616" s="83">
        <v>-1.092798978597822</v>
      </c>
    </row>
    <row r="5617" spans="1:27" x14ac:dyDescent="0.25">
      <c r="A5617" s="82" t="s">
        <v>1529</v>
      </c>
      <c r="B5617" s="82" t="s">
        <v>1529</v>
      </c>
      <c r="C5617" t="s">
        <v>3631</v>
      </c>
      <c r="D5617" s="82" t="s">
        <v>3632</v>
      </c>
      <c r="E5617" t="s">
        <v>3633</v>
      </c>
      <c r="F5617" s="82" t="s">
        <v>3634</v>
      </c>
      <c r="G5617" t="s">
        <v>2310</v>
      </c>
      <c r="H5617" s="82" t="s">
        <v>3635</v>
      </c>
      <c r="I5617" t="s">
        <v>59</v>
      </c>
      <c r="J5617" s="82" t="s">
        <v>193</v>
      </c>
      <c r="K5617" t="s">
        <v>60</v>
      </c>
      <c r="L5617" t="s">
        <v>61</v>
      </c>
      <c r="M5617" s="82" t="s">
        <v>194</v>
      </c>
      <c r="N5617" t="s">
        <v>750</v>
      </c>
      <c r="O5617" s="82" t="s">
        <v>751</v>
      </c>
      <c r="P5617" s="82" t="s">
        <v>1152</v>
      </c>
      <c r="Q5617" s="82" t="s">
        <v>1153</v>
      </c>
      <c r="R5617" t="s">
        <v>131</v>
      </c>
      <c r="S5617" s="83">
        <v>114.56</v>
      </c>
      <c r="T5617" s="83">
        <v>50.61</v>
      </c>
      <c r="U5617" s="83">
        <v>63.95</v>
      </c>
      <c r="V5617" s="83">
        <v>0</v>
      </c>
      <c r="W5617" s="83">
        <v>0</v>
      </c>
      <c r="X5617" s="83">
        <v>0.38983814976049191</v>
      </c>
      <c r="Y5617">
        <v>0</v>
      </c>
      <c r="Z5617" s="83">
        <v>6.3950000000000014</v>
      </c>
      <c r="AA5617" s="83">
        <v>6.7848381497604935</v>
      </c>
    </row>
    <row r="5618" spans="1:27" x14ac:dyDescent="0.25">
      <c r="A5618" s="82" t="s">
        <v>1529</v>
      </c>
      <c r="B5618" s="82" t="s">
        <v>1529</v>
      </c>
      <c r="C5618" t="s">
        <v>3631</v>
      </c>
      <c r="D5618" s="82" t="s">
        <v>3632</v>
      </c>
      <c r="E5618" t="s">
        <v>3633</v>
      </c>
      <c r="F5618" s="82" t="s">
        <v>3634</v>
      </c>
      <c r="G5618" t="s">
        <v>2310</v>
      </c>
      <c r="H5618" s="82" t="s">
        <v>3635</v>
      </c>
      <c r="I5618" t="s">
        <v>59</v>
      </c>
      <c r="J5618" s="82" t="s">
        <v>193</v>
      </c>
      <c r="K5618" t="s">
        <v>60</v>
      </c>
      <c r="L5618" t="s">
        <v>61</v>
      </c>
      <c r="M5618" s="82" t="s">
        <v>194</v>
      </c>
      <c r="N5618" t="s">
        <v>750</v>
      </c>
      <c r="O5618" s="82" t="s">
        <v>751</v>
      </c>
      <c r="P5618" s="82" t="s">
        <v>1154</v>
      </c>
      <c r="Q5618" s="82" t="s">
        <v>1155</v>
      </c>
      <c r="R5618" t="s">
        <v>131</v>
      </c>
      <c r="S5618" s="83">
        <v>8.11</v>
      </c>
      <c r="T5618" s="83">
        <v>0</v>
      </c>
      <c r="U5618" s="83">
        <v>8.11</v>
      </c>
      <c r="V5618" s="83">
        <v>0</v>
      </c>
      <c r="W5618" s="83">
        <v>0</v>
      </c>
      <c r="X5618" s="83">
        <v>0</v>
      </c>
      <c r="Y5618">
        <v>0</v>
      </c>
      <c r="Z5618" s="83">
        <v>0.81099999999999994</v>
      </c>
      <c r="AA5618" s="83">
        <v>0.81099999999999994</v>
      </c>
    </row>
    <row r="5619" spans="1:27" x14ac:dyDescent="0.25">
      <c r="A5619" s="82" t="s">
        <v>1529</v>
      </c>
      <c r="B5619" s="82" t="s">
        <v>1529</v>
      </c>
      <c r="C5619" t="s">
        <v>3631</v>
      </c>
      <c r="D5619" s="82" t="s">
        <v>3632</v>
      </c>
      <c r="E5619" t="s">
        <v>3633</v>
      </c>
      <c r="F5619" s="82" t="s">
        <v>3634</v>
      </c>
      <c r="G5619" t="s">
        <v>2310</v>
      </c>
      <c r="H5619" s="82" t="s">
        <v>3635</v>
      </c>
      <c r="I5619" t="s">
        <v>59</v>
      </c>
      <c r="J5619" s="82" t="s">
        <v>193</v>
      </c>
      <c r="K5619" t="s">
        <v>60</v>
      </c>
      <c r="L5619" t="s">
        <v>61</v>
      </c>
      <c r="M5619" s="82" t="s">
        <v>194</v>
      </c>
      <c r="N5619" t="s">
        <v>347</v>
      </c>
      <c r="O5619" s="82" t="s">
        <v>348</v>
      </c>
      <c r="P5619" s="82" t="s">
        <v>349</v>
      </c>
      <c r="Q5619" s="82" t="s">
        <v>350</v>
      </c>
      <c r="R5619" t="s">
        <v>131</v>
      </c>
      <c r="S5619" s="83">
        <v>8.08</v>
      </c>
      <c r="T5619" s="83">
        <v>0</v>
      </c>
      <c r="U5619" s="83">
        <v>8.08</v>
      </c>
      <c r="V5619" s="83">
        <v>0</v>
      </c>
      <c r="W5619" s="83">
        <v>0</v>
      </c>
      <c r="X5619" s="83">
        <v>0</v>
      </c>
      <c r="Y5619">
        <v>0</v>
      </c>
      <c r="Z5619" s="83">
        <v>0.80800000000000005</v>
      </c>
      <c r="AA5619" s="83">
        <v>0.80800000000000005</v>
      </c>
    </row>
    <row r="5620" spans="1:27" x14ac:dyDescent="0.25">
      <c r="A5620" s="82" t="s">
        <v>1529</v>
      </c>
      <c r="B5620" s="82" t="s">
        <v>1529</v>
      </c>
      <c r="C5620" t="s">
        <v>3631</v>
      </c>
      <c r="D5620" s="82" t="s">
        <v>3632</v>
      </c>
      <c r="E5620" t="s">
        <v>3633</v>
      </c>
      <c r="F5620" s="82" t="s">
        <v>3634</v>
      </c>
      <c r="G5620" t="s">
        <v>2310</v>
      </c>
      <c r="H5620" s="82" t="s">
        <v>3635</v>
      </c>
      <c r="I5620" t="s">
        <v>59</v>
      </c>
      <c r="J5620" s="82" t="s">
        <v>193</v>
      </c>
      <c r="K5620" t="s">
        <v>60</v>
      </c>
      <c r="L5620" t="s">
        <v>61</v>
      </c>
      <c r="M5620" s="82" t="s">
        <v>194</v>
      </c>
      <c r="N5620" t="s">
        <v>311</v>
      </c>
      <c r="O5620" s="82" t="s">
        <v>894</v>
      </c>
      <c r="P5620" s="82" t="s">
        <v>895</v>
      </c>
      <c r="Q5620" s="82" t="s">
        <v>896</v>
      </c>
      <c r="R5620" t="s">
        <v>131</v>
      </c>
      <c r="S5620" s="83">
        <v>336</v>
      </c>
      <c r="T5620" s="83">
        <v>67.88</v>
      </c>
      <c r="U5620" s="83">
        <v>268.12</v>
      </c>
      <c r="V5620" s="83">
        <v>0</v>
      </c>
      <c r="W5620" s="83">
        <v>0</v>
      </c>
      <c r="X5620" s="83">
        <v>0.52286531526856728</v>
      </c>
      <c r="Y5620">
        <v>0</v>
      </c>
      <c r="Z5620" s="83">
        <v>26.812000000000001</v>
      </c>
      <c r="AA5620" s="83">
        <v>27.334865315268569</v>
      </c>
    </row>
    <row r="5621" spans="1:27" x14ac:dyDescent="0.25">
      <c r="A5621" s="82" t="s">
        <v>1529</v>
      </c>
      <c r="B5621" s="82" t="s">
        <v>1529</v>
      </c>
      <c r="C5621" t="s">
        <v>3631</v>
      </c>
      <c r="D5621" s="82" t="s">
        <v>3632</v>
      </c>
      <c r="E5621" t="s">
        <v>3633</v>
      </c>
      <c r="F5621" s="82" t="s">
        <v>3634</v>
      </c>
      <c r="G5621" t="s">
        <v>2310</v>
      </c>
      <c r="H5621" s="82" t="s">
        <v>3635</v>
      </c>
      <c r="I5621" t="s">
        <v>59</v>
      </c>
      <c r="J5621" s="82" t="s">
        <v>193</v>
      </c>
      <c r="K5621" t="s">
        <v>60</v>
      </c>
      <c r="L5621" t="s">
        <v>61</v>
      </c>
      <c r="M5621" s="82" t="s">
        <v>194</v>
      </c>
      <c r="N5621" t="s">
        <v>311</v>
      </c>
      <c r="O5621" s="82" t="s">
        <v>894</v>
      </c>
      <c r="P5621" s="82" t="s">
        <v>1160</v>
      </c>
      <c r="Q5621" s="82" t="s">
        <v>1161</v>
      </c>
      <c r="R5621" t="s">
        <v>131</v>
      </c>
      <c r="S5621" s="83">
        <v>0</v>
      </c>
      <c r="T5621" s="83">
        <v>83.92</v>
      </c>
      <c r="U5621" s="83">
        <v>-83.92</v>
      </c>
      <c r="V5621" s="83">
        <v>0</v>
      </c>
      <c r="W5621" s="83">
        <v>0</v>
      </c>
      <c r="X5621" s="83">
        <v>0.64641805034381505</v>
      </c>
      <c r="Y5621">
        <v>0</v>
      </c>
      <c r="Z5621" s="83">
        <v>-8.3920000000000012</v>
      </c>
      <c r="AA5621" s="83">
        <v>-7.7455819496561862</v>
      </c>
    </row>
    <row r="5622" spans="1:27" x14ac:dyDescent="0.25">
      <c r="A5622" s="82" t="s">
        <v>1529</v>
      </c>
      <c r="B5622" s="82" t="s">
        <v>1529</v>
      </c>
      <c r="C5622" t="s">
        <v>3631</v>
      </c>
      <c r="D5622" s="82" t="s">
        <v>3632</v>
      </c>
      <c r="E5622" t="s">
        <v>3633</v>
      </c>
      <c r="F5622" s="82" t="s">
        <v>3634</v>
      </c>
      <c r="G5622" t="s">
        <v>2310</v>
      </c>
      <c r="H5622" s="82" t="s">
        <v>3635</v>
      </c>
      <c r="I5622" t="s">
        <v>59</v>
      </c>
      <c r="J5622" s="82" t="s">
        <v>193</v>
      </c>
      <c r="K5622" t="s">
        <v>60</v>
      </c>
      <c r="L5622" t="s">
        <v>61</v>
      </c>
      <c r="M5622" s="82" t="s">
        <v>194</v>
      </c>
      <c r="N5622" t="s">
        <v>1916</v>
      </c>
      <c r="O5622" s="82" t="s">
        <v>1495</v>
      </c>
      <c r="P5622" s="82" t="s">
        <v>1921</v>
      </c>
      <c r="Q5622" s="82" t="s">
        <v>1922</v>
      </c>
      <c r="R5622" t="s">
        <v>131</v>
      </c>
      <c r="S5622" s="83">
        <v>0</v>
      </c>
      <c r="T5622" s="83">
        <v>28.64</v>
      </c>
      <c r="U5622" s="83">
        <v>-28.64</v>
      </c>
      <c r="V5622" s="83">
        <v>0</v>
      </c>
      <c r="W5622" s="83">
        <v>0</v>
      </c>
      <c r="X5622" s="83">
        <v>0.22060787609445737</v>
      </c>
      <c r="Y5622">
        <v>0</v>
      </c>
      <c r="Z5622" s="83">
        <v>-2.8640000000000003</v>
      </c>
      <c r="AA5622" s="83">
        <v>-2.6433921239055431</v>
      </c>
    </row>
    <row r="5623" spans="1:27" x14ac:dyDescent="0.25">
      <c r="A5623" s="82" t="s">
        <v>1529</v>
      </c>
      <c r="B5623" s="82" t="s">
        <v>1529</v>
      </c>
      <c r="C5623" t="s">
        <v>3631</v>
      </c>
      <c r="D5623" s="82" t="s">
        <v>3632</v>
      </c>
      <c r="E5623" t="s">
        <v>3633</v>
      </c>
      <c r="F5623" s="82" t="s">
        <v>3634</v>
      </c>
      <c r="G5623" t="s">
        <v>2310</v>
      </c>
      <c r="H5623" s="82" t="s">
        <v>3635</v>
      </c>
      <c r="I5623" t="s">
        <v>59</v>
      </c>
      <c r="J5623" s="82" t="s">
        <v>193</v>
      </c>
      <c r="K5623" t="s">
        <v>60</v>
      </c>
      <c r="L5623" t="s">
        <v>61</v>
      </c>
      <c r="M5623" s="82" t="s">
        <v>194</v>
      </c>
      <c r="N5623" t="s">
        <v>1916</v>
      </c>
      <c r="O5623" s="82" t="s">
        <v>1495</v>
      </c>
      <c r="P5623" s="82" t="s">
        <v>1917</v>
      </c>
      <c r="Q5623" s="82" t="s">
        <v>1918</v>
      </c>
      <c r="R5623" t="s">
        <v>131</v>
      </c>
      <c r="S5623" s="83">
        <v>61.04</v>
      </c>
      <c r="T5623" s="83">
        <v>0</v>
      </c>
      <c r="U5623" s="83">
        <v>61.04</v>
      </c>
      <c r="V5623" s="83">
        <v>0</v>
      </c>
      <c r="W5623" s="83">
        <v>0</v>
      </c>
      <c r="X5623" s="83">
        <v>0</v>
      </c>
      <c r="Y5623">
        <v>0</v>
      </c>
      <c r="Z5623" s="83">
        <v>6.1040000000000001</v>
      </c>
      <c r="AA5623" s="83">
        <v>6.1040000000000001</v>
      </c>
    </row>
    <row r="5624" spans="1:27" x14ac:dyDescent="0.25">
      <c r="A5624" s="82" t="s">
        <v>1529</v>
      </c>
      <c r="B5624" s="82" t="s">
        <v>1529</v>
      </c>
      <c r="C5624" t="s">
        <v>3631</v>
      </c>
      <c r="D5624" s="82" t="s">
        <v>3632</v>
      </c>
      <c r="E5624" t="s">
        <v>3633</v>
      </c>
      <c r="F5624" s="82" t="s">
        <v>3634</v>
      </c>
      <c r="G5624" t="s">
        <v>2310</v>
      </c>
      <c r="H5624" s="82" t="s">
        <v>3635</v>
      </c>
      <c r="I5624" t="s">
        <v>59</v>
      </c>
      <c r="J5624" s="82" t="s">
        <v>193</v>
      </c>
      <c r="K5624" t="s">
        <v>62</v>
      </c>
      <c r="L5624" t="s">
        <v>63</v>
      </c>
      <c r="M5624" s="82" t="s">
        <v>1168</v>
      </c>
      <c r="N5624" t="s">
        <v>1169</v>
      </c>
      <c r="O5624" s="82" t="s">
        <v>1170</v>
      </c>
      <c r="P5624" s="82" t="s">
        <v>1171</v>
      </c>
      <c r="Q5624" s="82" t="s">
        <v>1172</v>
      </c>
      <c r="R5624" t="s">
        <v>131</v>
      </c>
      <c r="S5624" s="83">
        <v>63.9</v>
      </c>
      <c r="T5624" s="83">
        <v>45.4</v>
      </c>
      <c r="U5624" s="83">
        <v>18.5</v>
      </c>
      <c r="V5624" s="83">
        <v>0</v>
      </c>
      <c r="W5624" s="83">
        <v>0</v>
      </c>
      <c r="X5624" s="83">
        <v>0.34970661922794571</v>
      </c>
      <c r="Y5624">
        <v>0</v>
      </c>
      <c r="Z5624" s="83">
        <v>1.8500000000000005</v>
      </c>
      <c r="AA5624" s="83">
        <v>2.1997066192279462</v>
      </c>
    </row>
    <row r="5625" spans="1:27" x14ac:dyDescent="0.25">
      <c r="A5625" s="82" t="s">
        <v>1529</v>
      </c>
      <c r="B5625" s="82" t="s">
        <v>1529</v>
      </c>
      <c r="C5625" t="s">
        <v>3631</v>
      </c>
      <c r="D5625" s="82" t="s">
        <v>3632</v>
      </c>
      <c r="E5625" t="s">
        <v>3633</v>
      </c>
      <c r="F5625" s="82" t="s">
        <v>3634</v>
      </c>
      <c r="G5625" t="s">
        <v>2310</v>
      </c>
      <c r="H5625" s="82" t="s">
        <v>3635</v>
      </c>
      <c r="I5625" t="s">
        <v>59</v>
      </c>
      <c r="J5625" s="82" t="s">
        <v>193</v>
      </c>
      <c r="K5625" t="s">
        <v>62</v>
      </c>
      <c r="L5625" t="s">
        <v>63</v>
      </c>
      <c r="M5625" s="82" t="s">
        <v>660</v>
      </c>
      <c r="N5625" t="s">
        <v>661</v>
      </c>
      <c r="O5625" s="82" t="s">
        <v>662</v>
      </c>
      <c r="P5625" s="82" t="s">
        <v>663</v>
      </c>
      <c r="Q5625" s="82" t="s">
        <v>664</v>
      </c>
      <c r="R5625" t="s">
        <v>131</v>
      </c>
      <c r="S5625" s="83">
        <v>878.87</v>
      </c>
      <c r="T5625" s="83">
        <v>607.5</v>
      </c>
      <c r="U5625" s="83">
        <v>271.37</v>
      </c>
      <c r="V5625" s="83">
        <v>0</v>
      </c>
      <c r="W5625" s="83">
        <v>0</v>
      </c>
      <c r="X5625" s="83">
        <v>4.6794442991404628</v>
      </c>
      <c r="Y5625">
        <v>0</v>
      </c>
      <c r="Z5625" s="83">
        <v>27.137000000000008</v>
      </c>
      <c r="AA5625" s="83">
        <v>31.816444299140471</v>
      </c>
    </row>
    <row r="5626" spans="1:27" x14ac:dyDescent="0.25">
      <c r="A5626" s="82" t="s">
        <v>1529</v>
      </c>
      <c r="B5626" s="82" t="s">
        <v>1529</v>
      </c>
      <c r="C5626" t="s">
        <v>3631</v>
      </c>
      <c r="D5626" s="82" t="s">
        <v>3632</v>
      </c>
      <c r="E5626" t="s">
        <v>3633</v>
      </c>
      <c r="F5626" s="82" t="s">
        <v>3634</v>
      </c>
      <c r="G5626" t="s">
        <v>2310</v>
      </c>
      <c r="H5626" s="82" t="s">
        <v>3635</v>
      </c>
      <c r="I5626" t="s">
        <v>59</v>
      </c>
      <c r="J5626" s="82" t="s">
        <v>193</v>
      </c>
      <c r="K5626" t="s">
        <v>62</v>
      </c>
      <c r="L5626" t="s">
        <v>63</v>
      </c>
      <c r="M5626" s="82" t="s">
        <v>660</v>
      </c>
      <c r="N5626" t="s">
        <v>661</v>
      </c>
      <c r="O5626" s="82" t="s">
        <v>662</v>
      </c>
      <c r="P5626" s="82" t="s">
        <v>1166</v>
      </c>
      <c r="Q5626" s="82" t="s">
        <v>1167</v>
      </c>
      <c r="R5626" t="s">
        <v>131</v>
      </c>
      <c r="S5626" s="83">
        <v>945.28</v>
      </c>
      <c r="T5626" s="83">
        <v>607.5</v>
      </c>
      <c r="U5626" s="83">
        <v>337.78</v>
      </c>
      <c r="V5626" s="83">
        <v>0</v>
      </c>
      <c r="W5626" s="83">
        <v>0</v>
      </c>
      <c r="X5626" s="83">
        <v>4.6794442991404628</v>
      </c>
      <c r="Y5626">
        <v>0</v>
      </c>
      <c r="Z5626" s="83">
        <v>33.778000000000006</v>
      </c>
      <c r="AA5626" s="83">
        <v>38.457444299140469</v>
      </c>
    </row>
    <row r="5627" spans="1:27" x14ac:dyDescent="0.25">
      <c r="A5627" s="82" t="s">
        <v>1529</v>
      </c>
      <c r="B5627" s="82" t="s">
        <v>1529</v>
      </c>
      <c r="C5627" t="s">
        <v>3631</v>
      </c>
      <c r="D5627" s="82" t="s">
        <v>3632</v>
      </c>
      <c r="E5627" t="s">
        <v>3633</v>
      </c>
      <c r="F5627" s="82" t="s">
        <v>3634</v>
      </c>
      <c r="G5627" t="s">
        <v>2310</v>
      </c>
      <c r="H5627" s="82" t="s">
        <v>3635</v>
      </c>
      <c r="I5627" t="s">
        <v>59</v>
      </c>
      <c r="J5627" s="82" t="s">
        <v>193</v>
      </c>
      <c r="K5627" t="s">
        <v>62</v>
      </c>
      <c r="L5627" t="s">
        <v>63</v>
      </c>
      <c r="M5627" s="82" t="s">
        <v>660</v>
      </c>
      <c r="N5627" t="s">
        <v>1023</v>
      </c>
      <c r="O5627" s="82" t="s">
        <v>1024</v>
      </c>
      <c r="P5627" s="82" t="s">
        <v>1164</v>
      </c>
      <c r="Q5627" s="82" t="s">
        <v>1165</v>
      </c>
      <c r="R5627" t="s">
        <v>131</v>
      </c>
      <c r="S5627" s="83">
        <v>328.32</v>
      </c>
      <c r="T5627" s="83">
        <v>0</v>
      </c>
      <c r="U5627" s="83">
        <v>328.32</v>
      </c>
      <c r="V5627" s="83">
        <v>0</v>
      </c>
      <c r="W5627" s="83">
        <v>0</v>
      </c>
      <c r="X5627" s="83">
        <v>0</v>
      </c>
      <c r="Y5627">
        <v>0</v>
      </c>
      <c r="Z5627" s="83">
        <v>32.832000000000001</v>
      </c>
      <c r="AA5627" s="83">
        <v>32.832000000000001</v>
      </c>
    </row>
    <row r="5628" spans="1:27" x14ac:dyDescent="0.25">
      <c r="A5628" s="82" t="s">
        <v>1529</v>
      </c>
      <c r="B5628" s="82" t="s">
        <v>1529</v>
      </c>
      <c r="C5628" t="s">
        <v>3631</v>
      </c>
      <c r="D5628" s="82" t="s">
        <v>3632</v>
      </c>
      <c r="E5628" t="s">
        <v>3633</v>
      </c>
      <c r="F5628" s="82" t="s">
        <v>3634</v>
      </c>
      <c r="G5628" t="s">
        <v>2310</v>
      </c>
      <c r="H5628" s="82" t="s">
        <v>3635</v>
      </c>
      <c r="I5628" t="s">
        <v>59</v>
      </c>
      <c r="J5628" s="82" t="s">
        <v>193</v>
      </c>
      <c r="K5628" t="s">
        <v>62</v>
      </c>
      <c r="L5628" t="s">
        <v>63</v>
      </c>
      <c r="M5628" s="82" t="s">
        <v>660</v>
      </c>
      <c r="N5628" t="s">
        <v>966</v>
      </c>
      <c r="O5628" s="82" t="s">
        <v>967</v>
      </c>
      <c r="P5628" s="82" t="s">
        <v>1035</v>
      </c>
      <c r="Q5628" s="82" t="s">
        <v>1036</v>
      </c>
      <c r="R5628" t="s">
        <v>131</v>
      </c>
      <c r="S5628" s="83">
        <v>194.4</v>
      </c>
      <c r="T5628" s="83">
        <v>0</v>
      </c>
      <c r="U5628" s="83">
        <v>194.4</v>
      </c>
      <c r="V5628" s="83">
        <v>0</v>
      </c>
      <c r="W5628" s="83">
        <v>0</v>
      </c>
      <c r="X5628" s="83">
        <v>0</v>
      </c>
      <c r="Y5628">
        <v>0</v>
      </c>
      <c r="Z5628" s="83">
        <v>19.440000000000001</v>
      </c>
      <c r="AA5628" s="83">
        <v>19.440000000000001</v>
      </c>
    </row>
    <row r="5629" spans="1:27" x14ac:dyDescent="0.25">
      <c r="A5629" s="82" t="s">
        <v>1529</v>
      </c>
      <c r="B5629" s="82" t="s">
        <v>1529</v>
      </c>
      <c r="C5629" t="s">
        <v>3631</v>
      </c>
      <c r="D5629" s="82" t="s">
        <v>3632</v>
      </c>
      <c r="E5629" t="s">
        <v>3633</v>
      </c>
      <c r="F5629" s="82" t="s">
        <v>3634</v>
      </c>
      <c r="G5629" t="s">
        <v>2310</v>
      </c>
      <c r="H5629" s="82" t="s">
        <v>3635</v>
      </c>
      <c r="I5629" t="s">
        <v>59</v>
      </c>
      <c r="J5629" s="82" t="s">
        <v>193</v>
      </c>
      <c r="K5629" t="s">
        <v>64</v>
      </c>
      <c r="L5629" t="s">
        <v>65</v>
      </c>
      <c r="M5629" s="82" t="s">
        <v>499</v>
      </c>
      <c r="N5629" t="s">
        <v>1200</v>
      </c>
      <c r="O5629" s="82" t="s">
        <v>1201</v>
      </c>
      <c r="P5629" s="82" t="s">
        <v>1204</v>
      </c>
      <c r="Q5629" s="82" t="s">
        <v>1205</v>
      </c>
      <c r="R5629" t="s">
        <v>131</v>
      </c>
      <c r="S5629" s="83">
        <v>53.4</v>
      </c>
      <c r="T5629" s="83">
        <v>0</v>
      </c>
      <c r="U5629" s="83">
        <v>53.4</v>
      </c>
      <c r="V5629" s="83">
        <v>0</v>
      </c>
      <c r="W5629" s="83">
        <v>0</v>
      </c>
      <c r="X5629" s="83">
        <v>0</v>
      </c>
      <c r="Y5629">
        <v>0</v>
      </c>
      <c r="Z5629" s="83">
        <v>5.34</v>
      </c>
      <c r="AA5629" s="83">
        <v>5.34</v>
      </c>
    </row>
    <row r="5630" spans="1:27" x14ac:dyDescent="0.25">
      <c r="A5630" s="82" t="s">
        <v>1529</v>
      </c>
      <c r="B5630" s="82" t="s">
        <v>1529</v>
      </c>
      <c r="C5630" t="s">
        <v>3631</v>
      </c>
      <c r="D5630" s="82" t="s">
        <v>3632</v>
      </c>
      <c r="E5630" t="s">
        <v>3633</v>
      </c>
      <c r="F5630" s="82" t="s">
        <v>3634</v>
      </c>
      <c r="G5630" t="s">
        <v>2310</v>
      </c>
      <c r="H5630" s="82" t="s">
        <v>3635</v>
      </c>
      <c r="I5630" t="s">
        <v>59</v>
      </c>
      <c r="J5630" s="82" t="s">
        <v>193</v>
      </c>
      <c r="K5630" t="s">
        <v>64</v>
      </c>
      <c r="L5630" t="s">
        <v>65</v>
      </c>
      <c r="M5630" s="82" t="s">
        <v>499</v>
      </c>
      <c r="N5630" t="s">
        <v>1420</v>
      </c>
      <c r="O5630" s="82" t="s">
        <v>1421</v>
      </c>
      <c r="P5630" s="82" t="s">
        <v>1422</v>
      </c>
      <c r="Q5630" s="82" t="s">
        <v>1423</v>
      </c>
      <c r="R5630" t="s">
        <v>131</v>
      </c>
      <c r="S5630" s="83">
        <v>30.25</v>
      </c>
      <c r="T5630" s="83">
        <v>0</v>
      </c>
      <c r="U5630" s="83">
        <v>30.25</v>
      </c>
      <c r="V5630" s="83">
        <v>0</v>
      </c>
      <c r="W5630" s="83">
        <v>0</v>
      </c>
      <c r="X5630" s="83">
        <v>0</v>
      </c>
      <c r="Y5630">
        <v>0</v>
      </c>
      <c r="Z5630" s="83">
        <v>3.0250000000000004</v>
      </c>
      <c r="AA5630" s="83">
        <v>3.0250000000000004</v>
      </c>
    </row>
    <row r="5631" spans="1:27" x14ac:dyDescent="0.25">
      <c r="A5631" s="82" t="s">
        <v>1529</v>
      </c>
      <c r="B5631" s="82" t="s">
        <v>1529</v>
      </c>
      <c r="C5631" t="s">
        <v>3631</v>
      </c>
      <c r="D5631" s="82" t="s">
        <v>3632</v>
      </c>
      <c r="E5631" t="s">
        <v>3633</v>
      </c>
      <c r="F5631" s="82" t="s">
        <v>3634</v>
      </c>
      <c r="G5631" t="s">
        <v>2310</v>
      </c>
      <c r="H5631" s="82" t="s">
        <v>3635</v>
      </c>
      <c r="I5631" t="s">
        <v>44</v>
      </c>
      <c r="J5631" s="82" t="s">
        <v>45</v>
      </c>
      <c r="K5631" t="s">
        <v>46</v>
      </c>
      <c r="L5631" t="s">
        <v>47</v>
      </c>
      <c r="M5631" s="82" t="s">
        <v>506</v>
      </c>
      <c r="N5631" t="s">
        <v>507</v>
      </c>
      <c r="O5631" s="82" t="s">
        <v>508</v>
      </c>
      <c r="P5631" s="82" t="s">
        <v>853</v>
      </c>
      <c r="Q5631" s="82" t="s">
        <v>854</v>
      </c>
      <c r="R5631" t="s">
        <v>131</v>
      </c>
      <c r="S5631" s="83">
        <v>30.8</v>
      </c>
      <c r="T5631" s="83">
        <v>0</v>
      </c>
      <c r="U5631" s="83">
        <v>30.8</v>
      </c>
      <c r="V5631" s="83">
        <v>0</v>
      </c>
      <c r="W5631" s="83">
        <v>0</v>
      </c>
      <c r="X5631" s="83">
        <v>0</v>
      </c>
      <c r="Y5631">
        <v>0</v>
      </c>
      <c r="Z5631" s="83">
        <v>3.08</v>
      </c>
      <c r="AA5631" s="83">
        <v>3.08</v>
      </c>
    </row>
    <row r="5632" spans="1:27" x14ac:dyDescent="0.25">
      <c r="A5632" s="82" t="s">
        <v>1529</v>
      </c>
      <c r="B5632" s="82" t="s">
        <v>1529</v>
      </c>
      <c r="C5632" t="s">
        <v>3631</v>
      </c>
      <c r="D5632" s="82" t="s">
        <v>3632</v>
      </c>
      <c r="E5632" t="s">
        <v>3633</v>
      </c>
      <c r="F5632" s="82" t="s">
        <v>3634</v>
      </c>
      <c r="G5632" t="s">
        <v>2310</v>
      </c>
      <c r="H5632" s="82" t="s">
        <v>3635</v>
      </c>
      <c r="I5632" t="s">
        <v>44</v>
      </c>
      <c r="J5632" s="82" t="s">
        <v>45</v>
      </c>
      <c r="K5632" t="s">
        <v>46</v>
      </c>
      <c r="L5632" t="s">
        <v>47</v>
      </c>
      <c r="M5632" s="82" t="s">
        <v>506</v>
      </c>
      <c r="N5632" t="s">
        <v>507</v>
      </c>
      <c r="O5632" s="82" t="s">
        <v>508</v>
      </c>
      <c r="P5632" s="82" t="s">
        <v>768</v>
      </c>
      <c r="Q5632" s="82" t="s">
        <v>769</v>
      </c>
      <c r="R5632" t="s">
        <v>131</v>
      </c>
      <c r="S5632" s="83">
        <v>42</v>
      </c>
      <c r="T5632" s="83">
        <v>0</v>
      </c>
      <c r="U5632" s="83">
        <v>42</v>
      </c>
      <c r="V5632" s="83">
        <v>0</v>
      </c>
      <c r="W5632" s="83">
        <v>0</v>
      </c>
      <c r="X5632" s="83">
        <v>0</v>
      </c>
      <c r="Y5632">
        <v>0</v>
      </c>
      <c r="Z5632" s="83">
        <v>4.2</v>
      </c>
      <c r="AA5632" s="83">
        <v>4.2</v>
      </c>
    </row>
    <row r="5633" spans="1:27" x14ac:dyDescent="0.25">
      <c r="A5633" s="82" t="s">
        <v>1529</v>
      </c>
      <c r="B5633" s="82" t="s">
        <v>1529</v>
      </c>
      <c r="C5633" t="s">
        <v>3631</v>
      </c>
      <c r="D5633" s="82" t="s">
        <v>3632</v>
      </c>
      <c r="E5633" t="s">
        <v>3633</v>
      </c>
      <c r="F5633" s="82" t="s">
        <v>3634</v>
      </c>
      <c r="G5633" t="s">
        <v>2310</v>
      </c>
      <c r="H5633" s="82" t="s">
        <v>3635</v>
      </c>
      <c r="I5633" t="s">
        <v>44</v>
      </c>
      <c r="J5633" s="82" t="s">
        <v>45</v>
      </c>
      <c r="K5633" t="s">
        <v>46</v>
      </c>
      <c r="L5633" t="s">
        <v>47</v>
      </c>
      <c r="M5633" s="82" t="s">
        <v>506</v>
      </c>
      <c r="N5633" t="s">
        <v>507</v>
      </c>
      <c r="O5633" s="82" t="s">
        <v>508</v>
      </c>
      <c r="P5633" s="82" t="s">
        <v>772</v>
      </c>
      <c r="Q5633" s="82" t="s">
        <v>773</v>
      </c>
      <c r="R5633" t="s">
        <v>131</v>
      </c>
      <c r="S5633" s="83">
        <v>0</v>
      </c>
      <c r="T5633" s="83">
        <v>11.25</v>
      </c>
      <c r="U5633" s="83">
        <v>-11.25</v>
      </c>
      <c r="V5633" s="83">
        <v>0</v>
      </c>
      <c r="W5633" s="83">
        <v>0</v>
      </c>
      <c r="X5633" s="83">
        <v>8.6656375910008562E-2</v>
      </c>
      <c r="Y5633">
        <v>0</v>
      </c>
      <c r="Z5633" s="83">
        <v>-1.125</v>
      </c>
      <c r="AA5633" s="83">
        <v>-1.0383436240899915</v>
      </c>
    </row>
    <row r="5634" spans="1:27" x14ac:dyDescent="0.25">
      <c r="A5634" s="82" t="s">
        <v>1529</v>
      </c>
      <c r="B5634" s="82" t="s">
        <v>1529</v>
      </c>
      <c r="C5634" t="s">
        <v>3631</v>
      </c>
      <c r="D5634" s="82" t="s">
        <v>3632</v>
      </c>
      <c r="E5634" t="s">
        <v>3633</v>
      </c>
      <c r="F5634" s="82" t="s">
        <v>3634</v>
      </c>
      <c r="G5634" t="s">
        <v>2310</v>
      </c>
      <c r="H5634" s="82" t="s">
        <v>3635</v>
      </c>
      <c r="I5634" t="s">
        <v>44</v>
      </c>
      <c r="J5634" s="82" t="s">
        <v>45</v>
      </c>
      <c r="K5634" t="s">
        <v>46</v>
      </c>
      <c r="L5634" t="s">
        <v>47</v>
      </c>
      <c r="M5634" s="82" t="s">
        <v>506</v>
      </c>
      <c r="N5634" t="s">
        <v>507</v>
      </c>
      <c r="O5634" s="82" t="s">
        <v>508</v>
      </c>
      <c r="P5634" s="82" t="s">
        <v>754</v>
      </c>
      <c r="Q5634" s="82" t="s">
        <v>755</v>
      </c>
      <c r="R5634" t="s">
        <v>131</v>
      </c>
      <c r="S5634" s="83">
        <v>0</v>
      </c>
      <c r="T5634" s="83">
        <v>128</v>
      </c>
      <c r="U5634" s="83">
        <v>-128</v>
      </c>
      <c r="V5634" s="83">
        <v>0</v>
      </c>
      <c r="W5634" s="83">
        <v>0</v>
      </c>
      <c r="X5634" s="83">
        <v>0.98595698813165311</v>
      </c>
      <c r="Y5634">
        <v>0</v>
      </c>
      <c r="Z5634" s="83">
        <v>-12.8</v>
      </c>
      <c r="AA5634" s="83">
        <v>-11.814043011868348</v>
      </c>
    </row>
    <row r="5635" spans="1:27" x14ac:dyDescent="0.25">
      <c r="A5635" s="82" t="s">
        <v>1529</v>
      </c>
      <c r="B5635" s="82" t="s">
        <v>1529</v>
      </c>
      <c r="C5635" t="s">
        <v>3631</v>
      </c>
      <c r="D5635" s="82" t="s">
        <v>3632</v>
      </c>
      <c r="E5635" t="s">
        <v>3633</v>
      </c>
      <c r="F5635" s="82" t="s">
        <v>3634</v>
      </c>
      <c r="G5635" t="s">
        <v>2310</v>
      </c>
      <c r="H5635" s="82" t="s">
        <v>3635</v>
      </c>
      <c r="I5635" t="s">
        <v>44</v>
      </c>
      <c r="J5635" s="82" t="s">
        <v>45</v>
      </c>
      <c r="K5635" t="s">
        <v>46</v>
      </c>
      <c r="L5635" t="s">
        <v>47</v>
      </c>
      <c r="M5635" s="82" t="s">
        <v>506</v>
      </c>
      <c r="N5635" t="s">
        <v>507</v>
      </c>
      <c r="O5635" s="82" t="s">
        <v>508</v>
      </c>
      <c r="P5635" s="82" t="s">
        <v>760</v>
      </c>
      <c r="Q5635" s="82" t="s">
        <v>761</v>
      </c>
      <c r="R5635" t="s">
        <v>131</v>
      </c>
      <c r="S5635" s="83">
        <v>12.75</v>
      </c>
      <c r="T5635" s="83">
        <v>0</v>
      </c>
      <c r="U5635" s="83">
        <v>12.75</v>
      </c>
      <c r="V5635" s="83">
        <v>0</v>
      </c>
      <c r="W5635" s="83">
        <v>0</v>
      </c>
      <c r="X5635" s="83">
        <v>0</v>
      </c>
      <c r="Y5635">
        <v>0</v>
      </c>
      <c r="Z5635" s="83">
        <v>1.2750000000000001</v>
      </c>
      <c r="AA5635" s="83">
        <v>1.2750000000000001</v>
      </c>
    </row>
    <row r="5636" spans="1:27" x14ac:dyDescent="0.25">
      <c r="A5636" s="82" t="s">
        <v>1529</v>
      </c>
      <c r="B5636" s="82" t="s">
        <v>1529</v>
      </c>
      <c r="C5636" t="s">
        <v>3631</v>
      </c>
      <c r="D5636" s="82" t="s">
        <v>3632</v>
      </c>
      <c r="E5636" t="s">
        <v>3633</v>
      </c>
      <c r="F5636" s="82" t="s">
        <v>3634</v>
      </c>
      <c r="G5636" t="s">
        <v>2310</v>
      </c>
      <c r="H5636" s="82" t="s">
        <v>3635</v>
      </c>
      <c r="I5636" t="s">
        <v>44</v>
      </c>
      <c r="J5636" s="82" t="s">
        <v>45</v>
      </c>
      <c r="K5636" t="s">
        <v>46</v>
      </c>
      <c r="L5636" t="s">
        <v>47</v>
      </c>
      <c r="M5636" s="82" t="s">
        <v>506</v>
      </c>
      <c r="N5636" t="s">
        <v>762</v>
      </c>
      <c r="O5636" s="82" t="s">
        <v>763</v>
      </c>
      <c r="P5636" s="82" t="s">
        <v>778</v>
      </c>
      <c r="Q5636" s="82" t="s">
        <v>779</v>
      </c>
      <c r="R5636" t="s">
        <v>131</v>
      </c>
      <c r="S5636" s="83">
        <v>0</v>
      </c>
      <c r="T5636" s="83">
        <v>60</v>
      </c>
      <c r="U5636" s="83">
        <v>-60</v>
      </c>
      <c r="V5636" s="83">
        <v>0</v>
      </c>
      <c r="W5636" s="83">
        <v>0</v>
      </c>
      <c r="X5636" s="83">
        <v>0.46216733818671235</v>
      </c>
      <c r="Y5636">
        <v>0</v>
      </c>
      <c r="Z5636" s="83">
        <v>-6</v>
      </c>
      <c r="AA5636" s="83">
        <v>-5.5378326618132876</v>
      </c>
    </row>
    <row r="5637" spans="1:27" x14ac:dyDescent="0.25">
      <c r="A5637" s="82" t="s">
        <v>1529</v>
      </c>
      <c r="B5637" s="82" t="s">
        <v>1529</v>
      </c>
      <c r="C5637" t="s">
        <v>3631</v>
      </c>
      <c r="D5637" s="82" t="s">
        <v>3632</v>
      </c>
      <c r="E5637" t="s">
        <v>3633</v>
      </c>
      <c r="F5637" s="82" t="s">
        <v>3634</v>
      </c>
      <c r="G5637" t="s">
        <v>2310</v>
      </c>
      <c r="H5637" s="82" t="s">
        <v>3635</v>
      </c>
      <c r="I5637" t="s">
        <v>44</v>
      </c>
      <c r="J5637" s="82" t="s">
        <v>45</v>
      </c>
      <c r="K5637" t="s">
        <v>46</v>
      </c>
      <c r="L5637" t="s">
        <v>47</v>
      </c>
      <c r="M5637" s="82" t="s">
        <v>506</v>
      </c>
      <c r="N5637" t="s">
        <v>762</v>
      </c>
      <c r="O5637" s="82" t="s">
        <v>763</v>
      </c>
      <c r="P5637" s="82" t="s">
        <v>780</v>
      </c>
      <c r="Q5637" s="82" t="s">
        <v>781</v>
      </c>
      <c r="R5637" t="s">
        <v>131</v>
      </c>
      <c r="S5637" s="83">
        <v>0</v>
      </c>
      <c r="T5637" s="83">
        <v>7</v>
      </c>
      <c r="U5637" s="83">
        <v>-7</v>
      </c>
      <c r="V5637" s="83">
        <v>0</v>
      </c>
      <c r="W5637" s="83">
        <v>0</v>
      </c>
      <c r="X5637" s="83">
        <v>5.3919522788449782E-2</v>
      </c>
      <c r="Y5637">
        <v>0</v>
      </c>
      <c r="Z5637" s="83">
        <v>-0.70000000000000007</v>
      </c>
      <c r="AA5637" s="83">
        <v>-0.64608047721155026</v>
      </c>
    </row>
    <row r="5638" spans="1:27" x14ac:dyDescent="0.25">
      <c r="A5638" s="82" t="s">
        <v>1529</v>
      </c>
      <c r="B5638" s="82" t="s">
        <v>1529</v>
      </c>
      <c r="C5638" t="s">
        <v>3631</v>
      </c>
      <c r="D5638" s="82" t="s">
        <v>3632</v>
      </c>
      <c r="E5638" t="s">
        <v>3633</v>
      </c>
      <c r="F5638" s="82" t="s">
        <v>3634</v>
      </c>
      <c r="G5638" t="s">
        <v>2310</v>
      </c>
      <c r="H5638" s="82" t="s">
        <v>3635</v>
      </c>
      <c r="I5638" t="s">
        <v>44</v>
      </c>
      <c r="J5638" s="82" t="s">
        <v>45</v>
      </c>
      <c r="K5638" t="s">
        <v>46</v>
      </c>
      <c r="L5638" t="s">
        <v>47</v>
      </c>
      <c r="M5638" s="82" t="s">
        <v>320</v>
      </c>
      <c r="N5638" t="s">
        <v>800</v>
      </c>
      <c r="O5638" s="82" t="s">
        <v>801</v>
      </c>
      <c r="P5638" s="82" t="s">
        <v>1080</v>
      </c>
      <c r="Q5638" s="82" t="s">
        <v>1081</v>
      </c>
      <c r="R5638" t="s">
        <v>131</v>
      </c>
      <c r="S5638" s="83">
        <v>225</v>
      </c>
      <c r="T5638" s="83">
        <v>30</v>
      </c>
      <c r="U5638" s="83">
        <v>195</v>
      </c>
      <c r="V5638" s="83">
        <v>0</v>
      </c>
      <c r="W5638" s="83">
        <v>0</v>
      </c>
      <c r="X5638" s="83">
        <v>0.23108366909335618</v>
      </c>
      <c r="Y5638">
        <v>0</v>
      </c>
      <c r="Z5638" s="83">
        <v>19.5</v>
      </c>
      <c r="AA5638" s="83">
        <v>19.731083669093358</v>
      </c>
    </row>
    <row r="5639" spans="1:27" x14ac:dyDescent="0.25">
      <c r="A5639" s="82" t="s">
        <v>1529</v>
      </c>
      <c r="B5639" s="82" t="s">
        <v>1529</v>
      </c>
      <c r="C5639" t="s">
        <v>3631</v>
      </c>
      <c r="D5639" s="82" t="s">
        <v>3632</v>
      </c>
      <c r="E5639" t="s">
        <v>3633</v>
      </c>
      <c r="F5639" s="82" t="s">
        <v>3634</v>
      </c>
      <c r="G5639" t="s">
        <v>2310</v>
      </c>
      <c r="H5639" s="82" t="s">
        <v>3635</v>
      </c>
      <c r="I5639" t="s">
        <v>44</v>
      </c>
      <c r="J5639" s="82" t="s">
        <v>45</v>
      </c>
      <c r="K5639" t="s">
        <v>46</v>
      </c>
      <c r="L5639" t="s">
        <v>47</v>
      </c>
      <c r="M5639" s="82" t="s">
        <v>320</v>
      </c>
      <c r="N5639" t="s">
        <v>800</v>
      </c>
      <c r="O5639" s="82" t="s">
        <v>801</v>
      </c>
      <c r="P5639" s="82" t="s">
        <v>1082</v>
      </c>
      <c r="Q5639" s="82" t="s">
        <v>1083</v>
      </c>
      <c r="R5639" t="s">
        <v>131</v>
      </c>
      <c r="S5639" s="83">
        <v>15</v>
      </c>
      <c r="T5639" s="83">
        <v>0</v>
      </c>
      <c r="U5639" s="83">
        <v>15</v>
      </c>
      <c r="V5639" s="83">
        <v>0</v>
      </c>
      <c r="W5639" s="83">
        <v>0</v>
      </c>
      <c r="X5639" s="83">
        <v>0</v>
      </c>
      <c r="Y5639">
        <v>0</v>
      </c>
      <c r="Z5639" s="83">
        <v>1.5</v>
      </c>
      <c r="AA5639" s="83">
        <v>1.5</v>
      </c>
    </row>
    <row r="5640" spans="1:27" x14ac:dyDescent="0.25">
      <c r="A5640" s="82" t="s">
        <v>1529</v>
      </c>
      <c r="B5640" s="82" t="s">
        <v>1529</v>
      </c>
      <c r="C5640" t="s">
        <v>3631</v>
      </c>
      <c r="D5640" s="82" t="s">
        <v>3632</v>
      </c>
      <c r="E5640" t="s">
        <v>3633</v>
      </c>
      <c r="F5640" s="82" t="s">
        <v>3634</v>
      </c>
      <c r="G5640" t="s">
        <v>2310</v>
      </c>
      <c r="H5640" s="82" t="s">
        <v>3635</v>
      </c>
      <c r="I5640" t="s">
        <v>44</v>
      </c>
      <c r="J5640" s="82" t="s">
        <v>45</v>
      </c>
      <c r="K5640" t="s">
        <v>46</v>
      </c>
      <c r="L5640" t="s">
        <v>47</v>
      </c>
      <c r="M5640" s="82" t="s">
        <v>320</v>
      </c>
      <c r="N5640" t="s">
        <v>329</v>
      </c>
      <c r="O5640" s="82" t="s">
        <v>1538</v>
      </c>
      <c r="P5640" s="82" t="s">
        <v>1944</v>
      </c>
      <c r="Q5640" s="82" t="s">
        <v>1945</v>
      </c>
      <c r="R5640" t="s">
        <v>131</v>
      </c>
      <c r="S5640" s="83">
        <v>213.75</v>
      </c>
      <c r="T5640" s="83">
        <v>213.75</v>
      </c>
      <c r="U5640" s="83">
        <v>0</v>
      </c>
      <c r="V5640" s="83">
        <v>0</v>
      </c>
      <c r="W5640" s="83">
        <v>0</v>
      </c>
      <c r="X5640" s="83">
        <v>1.6464711422901628</v>
      </c>
      <c r="Y5640">
        <v>0</v>
      </c>
      <c r="Z5640" s="83">
        <v>0</v>
      </c>
      <c r="AA5640" s="83">
        <v>1.6464711422901637</v>
      </c>
    </row>
    <row r="5641" spans="1:27" x14ac:dyDescent="0.25">
      <c r="A5641" s="82" t="s">
        <v>1529</v>
      </c>
      <c r="B5641" s="82" t="s">
        <v>1529</v>
      </c>
      <c r="C5641" t="s">
        <v>3631</v>
      </c>
      <c r="D5641" s="82" t="s">
        <v>3632</v>
      </c>
      <c r="E5641" t="s">
        <v>3633</v>
      </c>
      <c r="F5641" s="82" t="s">
        <v>3634</v>
      </c>
      <c r="G5641" t="s">
        <v>2310</v>
      </c>
      <c r="H5641" s="82" t="s">
        <v>3635</v>
      </c>
      <c r="I5641" t="s">
        <v>44</v>
      </c>
      <c r="J5641" s="82" t="s">
        <v>45</v>
      </c>
      <c r="K5641" t="s">
        <v>46</v>
      </c>
      <c r="L5641" t="s">
        <v>47</v>
      </c>
      <c r="M5641" s="82" t="s">
        <v>320</v>
      </c>
      <c r="N5641" t="s">
        <v>329</v>
      </c>
      <c r="O5641" s="82" t="s">
        <v>330</v>
      </c>
      <c r="P5641" s="82" t="s">
        <v>1942</v>
      </c>
      <c r="Q5641" s="82" t="s">
        <v>1943</v>
      </c>
      <c r="R5641" t="s">
        <v>131</v>
      </c>
      <c r="S5641" s="83">
        <v>0</v>
      </c>
      <c r="T5641" s="83">
        <v>11.25</v>
      </c>
      <c r="U5641" s="83">
        <v>-11.25</v>
      </c>
      <c r="V5641" s="83">
        <v>0</v>
      </c>
      <c r="W5641" s="83">
        <v>0</v>
      </c>
      <c r="X5641" s="83">
        <v>8.6656375910008562E-2</v>
      </c>
      <c r="Y5641">
        <v>0</v>
      </c>
      <c r="Z5641" s="83">
        <v>-1.125</v>
      </c>
      <c r="AA5641" s="83">
        <v>-1.0383436240899915</v>
      </c>
    </row>
    <row r="5642" spans="1:27" x14ac:dyDescent="0.25">
      <c r="A5642" s="82" t="s">
        <v>1529</v>
      </c>
      <c r="B5642" s="82" t="s">
        <v>1529</v>
      </c>
      <c r="C5642" t="s">
        <v>3631</v>
      </c>
      <c r="D5642" s="82" t="s">
        <v>3632</v>
      </c>
      <c r="E5642" t="s">
        <v>3633</v>
      </c>
      <c r="F5642" s="82" t="s">
        <v>3634</v>
      </c>
      <c r="G5642" t="s">
        <v>2310</v>
      </c>
      <c r="H5642" s="82" t="s">
        <v>3635</v>
      </c>
      <c r="I5642" t="s">
        <v>44</v>
      </c>
      <c r="J5642" s="82" t="s">
        <v>45</v>
      </c>
      <c r="K5642" t="s">
        <v>46</v>
      </c>
      <c r="L5642" t="s">
        <v>47</v>
      </c>
      <c r="M5642" s="82" t="s">
        <v>320</v>
      </c>
      <c r="N5642" t="s">
        <v>941</v>
      </c>
      <c r="O5642" s="82" t="s">
        <v>1071</v>
      </c>
      <c r="P5642" s="82" t="s">
        <v>1072</v>
      </c>
      <c r="Q5642" s="82" t="s">
        <v>1073</v>
      </c>
      <c r="R5642" t="s">
        <v>131</v>
      </c>
      <c r="S5642" s="83">
        <v>0</v>
      </c>
      <c r="T5642" s="83">
        <v>65.260000000000005</v>
      </c>
      <c r="U5642" s="83">
        <v>-65.260000000000005</v>
      </c>
      <c r="V5642" s="83">
        <v>0</v>
      </c>
      <c r="W5642" s="83">
        <v>0</v>
      </c>
      <c r="X5642" s="83">
        <v>0.5026840081677475</v>
      </c>
      <c r="Y5642">
        <v>0</v>
      </c>
      <c r="Z5642" s="83">
        <v>-6.5260000000000007</v>
      </c>
      <c r="AA5642" s="83">
        <v>-6.023315991832253</v>
      </c>
    </row>
    <row r="5643" spans="1:27" x14ac:dyDescent="0.25">
      <c r="A5643" s="82" t="s">
        <v>1529</v>
      </c>
      <c r="B5643" s="82" t="s">
        <v>1529</v>
      </c>
      <c r="C5643" t="s">
        <v>3636</v>
      </c>
      <c r="D5643" s="82" t="s">
        <v>2723</v>
      </c>
      <c r="E5643" t="s">
        <v>3637</v>
      </c>
      <c r="F5643" s="82" t="s">
        <v>3638</v>
      </c>
      <c r="G5643" t="s">
        <v>2310</v>
      </c>
      <c r="H5643" s="82" t="s">
        <v>3639</v>
      </c>
      <c r="I5643" t="s">
        <v>59</v>
      </c>
      <c r="J5643" s="82" t="s">
        <v>127</v>
      </c>
      <c r="K5643" t="s">
        <v>75</v>
      </c>
      <c r="L5643" t="s">
        <v>76</v>
      </c>
      <c r="M5643" s="82" t="s">
        <v>133</v>
      </c>
      <c r="N5643" t="s">
        <v>149</v>
      </c>
      <c r="O5643" s="82" t="s">
        <v>150</v>
      </c>
      <c r="P5643" s="82" t="s">
        <v>151</v>
      </c>
      <c r="Q5643" s="82" t="s">
        <v>152</v>
      </c>
      <c r="R5643" t="s">
        <v>131</v>
      </c>
      <c r="S5643" s="83">
        <v>180.75</v>
      </c>
      <c r="T5643" s="83">
        <v>0</v>
      </c>
      <c r="U5643" s="83">
        <v>180.75</v>
      </c>
      <c r="V5643" s="83">
        <v>0</v>
      </c>
      <c r="W5643" s="83">
        <v>0</v>
      </c>
      <c r="X5643" s="83">
        <v>0</v>
      </c>
      <c r="Y5643">
        <v>0</v>
      </c>
      <c r="Z5643" s="83">
        <v>18.074999999999999</v>
      </c>
      <c r="AA5643" s="83">
        <v>18.074999999999999</v>
      </c>
    </row>
    <row r="5644" spans="1:27" x14ac:dyDescent="0.25">
      <c r="A5644" s="82" t="s">
        <v>1529</v>
      </c>
      <c r="B5644" s="82" t="s">
        <v>1529</v>
      </c>
      <c r="C5644" t="s">
        <v>3636</v>
      </c>
      <c r="D5644" s="82" t="s">
        <v>2723</v>
      </c>
      <c r="E5644" t="s">
        <v>3637</v>
      </c>
      <c r="F5644" s="82" t="s">
        <v>3638</v>
      </c>
      <c r="G5644" t="s">
        <v>2310</v>
      </c>
      <c r="H5644" s="82" t="s">
        <v>3639</v>
      </c>
      <c r="I5644" t="s">
        <v>59</v>
      </c>
      <c r="J5644" s="82" t="s">
        <v>127</v>
      </c>
      <c r="K5644" t="s">
        <v>75</v>
      </c>
      <c r="L5644" t="s">
        <v>76</v>
      </c>
      <c r="M5644" s="82" t="s">
        <v>133</v>
      </c>
      <c r="N5644" t="s">
        <v>149</v>
      </c>
      <c r="O5644" s="82" t="s">
        <v>150</v>
      </c>
      <c r="P5644" s="82" t="s">
        <v>376</v>
      </c>
      <c r="Q5644" s="82" t="s">
        <v>377</v>
      </c>
      <c r="R5644" t="s">
        <v>131</v>
      </c>
      <c r="S5644" s="83">
        <v>0</v>
      </c>
      <c r="T5644" s="83">
        <v>149.4</v>
      </c>
      <c r="U5644" s="83">
        <v>-149.4</v>
      </c>
      <c r="V5644" s="83">
        <v>0</v>
      </c>
      <c r="W5644" s="83">
        <v>0</v>
      </c>
      <c r="X5644" s="83">
        <v>1.1507966720849139</v>
      </c>
      <c r="Y5644">
        <v>0</v>
      </c>
      <c r="Z5644" s="83">
        <v>-14.940000000000001</v>
      </c>
      <c r="AA5644" s="83">
        <v>-13.789203327915088</v>
      </c>
    </row>
    <row r="5645" spans="1:27" x14ac:dyDescent="0.25">
      <c r="A5645" s="82" t="s">
        <v>1529</v>
      </c>
      <c r="B5645" s="82" t="s">
        <v>1529</v>
      </c>
      <c r="C5645" t="s">
        <v>3636</v>
      </c>
      <c r="D5645" s="82" t="s">
        <v>2723</v>
      </c>
      <c r="E5645" t="s">
        <v>3637</v>
      </c>
      <c r="F5645" s="82" t="s">
        <v>3638</v>
      </c>
      <c r="G5645" t="s">
        <v>2310</v>
      </c>
      <c r="H5645" s="82" t="s">
        <v>3639</v>
      </c>
      <c r="I5645" t="s">
        <v>59</v>
      </c>
      <c r="J5645" s="82" t="s">
        <v>127</v>
      </c>
      <c r="K5645" t="s">
        <v>75</v>
      </c>
      <c r="L5645" t="s">
        <v>76</v>
      </c>
      <c r="M5645" s="82" t="s">
        <v>133</v>
      </c>
      <c r="N5645" t="s">
        <v>149</v>
      </c>
      <c r="O5645" s="82" t="s">
        <v>150</v>
      </c>
      <c r="P5645" s="82" t="s">
        <v>1004</v>
      </c>
      <c r="Q5645" s="82" t="s">
        <v>1005</v>
      </c>
      <c r="R5645" t="s">
        <v>131</v>
      </c>
      <c r="S5645" s="83">
        <v>173.04</v>
      </c>
      <c r="T5645" s="83">
        <v>167.3</v>
      </c>
      <c r="U5645" s="83">
        <v>5.7399999999999807</v>
      </c>
      <c r="V5645" s="83">
        <v>0</v>
      </c>
      <c r="W5645" s="83">
        <v>0</v>
      </c>
      <c r="X5645" s="83">
        <v>1.2886765946439498</v>
      </c>
      <c r="Y5645">
        <v>0</v>
      </c>
      <c r="Z5645" s="83">
        <v>0.57399999999999807</v>
      </c>
      <c r="AA5645" s="83">
        <v>1.862676594643947</v>
      </c>
    </row>
    <row r="5646" spans="1:27" x14ac:dyDescent="0.25">
      <c r="A5646" s="82" t="s">
        <v>1529</v>
      </c>
      <c r="B5646" s="82" t="s">
        <v>1529</v>
      </c>
      <c r="C5646" t="s">
        <v>3636</v>
      </c>
      <c r="D5646" s="82" t="s">
        <v>2723</v>
      </c>
      <c r="E5646" t="s">
        <v>3637</v>
      </c>
      <c r="F5646" s="82" t="s">
        <v>3638</v>
      </c>
      <c r="G5646" t="s">
        <v>2310</v>
      </c>
      <c r="H5646" s="82" t="s">
        <v>3639</v>
      </c>
      <c r="I5646" t="s">
        <v>59</v>
      </c>
      <c r="J5646" s="82" t="s">
        <v>127</v>
      </c>
      <c r="K5646" t="s">
        <v>75</v>
      </c>
      <c r="L5646" t="s">
        <v>76</v>
      </c>
      <c r="M5646" s="82" t="s">
        <v>133</v>
      </c>
      <c r="N5646" t="s">
        <v>149</v>
      </c>
      <c r="O5646" s="82" t="s">
        <v>150</v>
      </c>
      <c r="P5646" s="82" t="s">
        <v>1767</v>
      </c>
      <c r="Q5646" s="82" t="s">
        <v>1768</v>
      </c>
      <c r="R5646" t="s">
        <v>131</v>
      </c>
      <c r="S5646" s="83">
        <v>144.19999999999999</v>
      </c>
      <c r="T5646" s="83">
        <v>0</v>
      </c>
      <c r="U5646" s="83">
        <v>144.19999999999999</v>
      </c>
      <c r="V5646" s="83">
        <v>0</v>
      </c>
      <c r="W5646" s="83">
        <v>0</v>
      </c>
      <c r="X5646" s="83">
        <v>0</v>
      </c>
      <c r="Y5646">
        <v>0</v>
      </c>
      <c r="Z5646" s="83">
        <v>14.42</v>
      </c>
      <c r="AA5646" s="83">
        <v>14.42</v>
      </c>
    </row>
    <row r="5647" spans="1:27" x14ac:dyDescent="0.25">
      <c r="A5647" s="82" t="s">
        <v>1529</v>
      </c>
      <c r="B5647" s="82" t="s">
        <v>1529</v>
      </c>
      <c r="C5647" t="s">
        <v>3636</v>
      </c>
      <c r="D5647" s="82" t="s">
        <v>2723</v>
      </c>
      <c r="E5647" t="s">
        <v>3637</v>
      </c>
      <c r="F5647" s="82" t="s">
        <v>3638</v>
      </c>
      <c r="G5647" t="s">
        <v>2310</v>
      </c>
      <c r="H5647" s="82" t="s">
        <v>3639</v>
      </c>
      <c r="I5647" t="s">
        <v>59</v>
      </c>
      <c r="J5647" s="82" t="s">
        <v>127</v>
      </c>
      <c r="K5647" t="s">
        <v>75</v>
      </c>
      <c r="L5647" t="s">
        <v>76</v>
      </c>
      <c r="M5647" s="82" t="s">
        <v>133</v>
      </c>
      <c r="N5647" t="s">
        <v>149</v>
      </c>
      <c r="O5647" s="82" t="s">
        <v>150</v>
      </c>
      <c r="P5647" s="82" t="s">
        <v>2497</v>
      </c>
      <c r="Q5647" s="82" t="s">
        <v>2498</v>
      </c>
      <c r="R5647" t="s">
        <v>131</v>
      </c>
      <c r="S5647" s="83">
        <v>87.55</v>
      </c>
      <c r="T5647" s="83">
        <v>0</v>
      </c>
      <c r="U5647" s="83">
        <v>87.55</v>
      </c>
      <c r="V5647" s="83">
        <v>0</v>
      </c>
      <c r="W5647" s="83">
        <v>0</v>
      </c>
      <c r="X5647" s="83">
        <v>0</v>
      </c>
      <c r="Y5647">
        <v>0</v>
      </c>
      <c r="Z5647" s="83">
        <v>8.7550000000000008</v>
      </c>
      <c r="AA5647" s="83">
        <v>8.7550000000000008</v>
      </c>
    </row>
    <row r="5648" spans="1:27" x14ac:dyDescent="0.25">
      <c r="A5648" s="82" t="s">
        <v>1529</v>
      </c>
      <c r="B5648" s="82" t="s">
        <v>1529</v>
      </c>
      <c r="C5648" t="s">
        <v>3636</v>
      </c>
      <c r="D5648" s="82" t="s">
        <v>2723</v>
      </c>
      <c r="E5648" t="s">
        <v>3637</v>
      </c>
      <c r="F5648" s="82" t="s">
        <v>3638</v>
      </c>
      <c r="G5648" t="s">
        <v>2310</v>
      </c>
      <c r="H5648" s="82" t="s">
        <v>3639</v>
      </c>
      <c r="I5648" t="s">
        <v>59</v>
      </c>
      <c r="J5648" s="82" t="s">
        <v>127</v>
      </c>
      <c r="K5648" t="s">
        <v>75</v>
      </c>
      <c r="L5648" t="s">
        <v>76</v>
      </c>
      <c r="M5648" s="82" t="s">
        <v>133</v>
      </c>
      <c r="N5648" t="s">
        <v>149</v>
      </c>
      <c r="O5648" s="82" t="s">
        <v>150</v>
      </c>
      <c r="P5648" s="82" t="s">
        <v>307</v>
      </c>
      <c r="Q5648" s="82" t="s">
        <v>308</v>
      </c>
      <c r="R5648" t="s">
        <v>131</v>
      </c>
      <c r="S5648" s="83">
        <v>247.34</v>
      </c>
      <c r="T5648" s="83">
        <v>0</v>
      </c>
      <c r="U5648" s="83">
        <v>247.34</v>
      </c>
      <c r="V5648" s="83">
        <v>0</v>
      </c>
      <c r="W5648" s="83">
        <v>0</v>
      </c>
      <c r="X5648" s="83">
        <v>0</v>
      </c>
      <c r="Y5648">
        <v>0</v>
      </c>
      <c r="Z5648" s="83">
        <v>24.734000000000002</v>
      </c>
      <c r="AA5648" s="83">
        <v>24.734000000000002</v>
      </c>
    </row>
    <row r="5649" spans="1:27" x14ac:dyDescent="0.25">
      <c r="A5649" s="82" t="s">
        <v>1529</v>
      </c>
      <c r="B5649" s="82" t="s">
        <v>1529</v>
      </c>
      <c r="C5649" t="s">
        <v>3636</v>
      </c>
      <c r="D5649" s="82" t="s">
        <v>2723</v>
      </c>
      <c r="E5649" t="s">
        <v>3637</v>
      </c>
      <c r="F5649" s="82" t="s">
        <v>3638</v>
      </c>
      <c r="G5649" t="s">
        <v>2310</v>
      </c>
      <c r="H5649" s="82" t="s">
        <v>3639</v>
      </c>
      <c r="I5649" t="s">
        <v>59</v>
      </c>
      <c r="J5649" s="82" t="s">
        <v>127</v>
      </c>
      <c r="K5649" t="s">
        <v>75</v>
      </c>
      <c r="L5649" t="s">
        <v>76</v>
      </c>
      <c r="M5649" s="82" t="s">
        <v>133</v>
      </c>
      <c r="N5649" t="s">
        <v>149</v>
      </c>
      <c r="O5649" s="82" t="s">
        <v>150</v>
      </c>
      <c r="P5649" s="82" t="s">
        <v>1008</v>
      </c>
      <c r="Q5649" s="82" t="s">
        <v>1009</v>
      </c>
      <c r="R5649" t="s">
        <v>131</v>
      </c>
      <c r="S5649" s="83">
        <v>214</v>
      </c>
      <c r="T5649" s="83">
        <v>306</v>
      </c>
      <c r="U5649" s="83">
        <v>-92</v>
      </c>
      <c r="V5649" s="83">
        <v>0</v>
      </c>
      <c r="W5649" s="83">
        <v>0</v>
      </c>
      <c r="X5649" s="83">
        <v>2.357053424752233</v>
      </c>
      <c r="Y5649">
        <v>0</v>
      </c>
      <c r="Z5649" s="83">
        <v>-9.1999999999999993</v>
      </c>
      <c r="AA5649" s="83">
        <v>-6.8429465752477654</v>
      </c>
    </row>
    <row r="5650" spans="1:27" x14ac:dyDescent="0.25">
      <c r="A5650" s="82" t="s">
        <v>1529</v>
      </c>
      <c r="B5650" s="82" t="s">
        <v>1529</v>
      </c>
      <c r="C5650" t="s">
        <v>3636</v>
      </c>
      <c r="D5650" s="82" t="s">
        <v>2723</v>
      </c>
      <c r="E5650" t="s">
        <v>3637</v>
      </c>
      <c r="F5650" s="82" t="s">
        <v>3638</v>
      </c>
      <c r="G5650" t="s">
        <v>2310</v>
      </c>
      <c r="H5650" s="82" t="s">
        <v>3639</v>
      </c>
      <c r="I5650" t="s">
        <v>59</v>
      </c>
      <c r="J5650" s="82" t="s">
        <v>127</v>
      </c>
      <c r="K5650" t="s">
        <v>75</v>
      </c>
      <c r="L5650" t="s">
        <v>76</v>
      </c>
      <c r="M5650" s="82" t="s">
        <v>133</v>
      </c>
      <c r="N5650" t="s">
        <v>149</v>
      </c>
      <c r="O5650" s="82" t="s">
        <v>150</v>
      </c>
      <c r="P5650" s="82" t="s">
        <v>2334</v>
      </c>
      <c r="Q5650" s="82" t="s">
        <v>2335</v>
      </c>
      <c r="R5650" t="s">
        <v>131</v>
      </c>
      <c r="S5650" s="83">
        <v>0</v>
      </c>
      <c r="T5650" s="83">
        <v>371.35</v>
      </c>
      <c r="U5650" s="83">
        <v>-371.35</v>
      </c>
      <c r="V5650" s="83">
        <v>0</v>
      </c>
      <c r="W5650" s="83">
        <v>0</v>
      </c>
      <c r="X5650" s="83">
        <v>2.8604306839272606</v>
      </c>
      <c r="Y5650">
        <v>0</v>
      </c>
      <c r="Z5650" s="83">
        <v>-37.135000000000005</v>
      </c>
      <c r="AA5650" s="83">
        <v>-34.274569316072743</v>
      </c>
    </row>
    <row r="5651" spans="1:27" x14ac:dyDescent="0.25">
      <c r="A5651" s="82" t="s">
        <v>1529</v>
      </c>
      <c r="B5651" s="82" t="s">
        <v>1529</v>
      </c>
      <c r="C5651" t="s">
        <v>3636</v>
      </c>
      <c r="D5651" s="82" t="s">
        <v>2723</v>
      </c>
      <c r="E5651" t="s">
        <v>3637</v>
      </c>
      <c r="F5651" s="82" t="s">
        <v>3638</v>
      </c>
      <c r="G5651" t="s">
        <v>2310</v>
      </c>
      <c r="H5651" s="82" t="s">
        <v>3639</v>
      </c>
      <c r="I5651" t="s">
        <v>59</v>
      </c>
      <c r="J5651" s="82" t="s">
        <v>127</v>
      </c>
      <c r="K5651" t="s">
        <v>75</v>
      </c>
      <c r="L5651" t="s">
        <v>76</v>
      </c>
      <c r="M5651" s="82" t="s">
        <v>133</v>
      </c>
      <c r="N5651" t="s">
        <v>149</v>
      </c>
      <c r="O5651" s="82" t="s">
        <v>150</v>
      </c>
      <c r="P5651" s="82" t="s">
        <v>3640</v>
      </c>
      <c r="Q5651" s="82" t="s">
        <v>3641</v>
      </c>
      <c r="R5651" t="s">
        <v>131</v>
      </c>
      <c r="S5651" s="83">
        <v>241.02</v>
      </c>
      <c r="T5651" s="83">
        <v>0</v>
      </c>
      <c r="U5651" s="83">
        <v>241.02</v>
      </c>
      <c r="V5651" s="83">
        <v>0</v>
      </c>
      <c r="W5651" s="83">
        <v>0</v>
      </c>
      <c r="X5651" s="83">
        <v>0</v>
      </c>
      <c r="Y5651">
        <v>0</v>
      </c>
      <c r="Z5651" s="83">
        <v>24.102000000000004</v>
      </c>
      <c r="AA5651" s="83">
        <v>24.102000000000004</v>
      </c>
    </row>
    <row r="5652" spans="1:27" x14ac:dyDescent="0.25">
      <c r="A5652" s="82" t="s">
        <v>1529</v>
      </c>
      <c r="B5652" s="82" t="s">
        <v>1529</v>
      </c>
      <c r="C5652" t="s">
        <v>3636</v>
      </c>
      <c r="D5652" s="82" t="s">
        <v>2723</v>
      </c>
      <c r="E5652" t="s">
        <v>3637</v>
      </c>
      <c r="F5652" s="82" t="s">
        <v>3638</v>
      </c>
      <c r="G5652" t="s">
        <v>2310</v>
      </c>
      <c r="H5652" s="82" t="s">
        <v>3639</v>
      </c>
      <c r="I5652" t="s">
        <v>59</v>
      </c>
      <c r="J5652" s="82" t="s">
        <v>193</v>
      </c>
      <c r="K5652" t="s">
        <v>60</v>
      </c>
      <c r="L5652" t="s">
        <v>61</v>
      </c>
      <c r="M5652" s="82" t="s">
        <v>194</v>
      </c>
      <c r="N5652" t="s">
        <v>656</v>
      </c>
      <c r="O5652" s="82" t="s">
        <v>657</v>
      </c>
      <c r="P5652" s="82" t="s">
        <v>1150</v>
      </c>
      <c r="Q5652" s="82" t="s">
        <v>1151</v>
      </c>
      <c r="R5652" t="s">
        <v>131</v>
      </c>
      <c r="S5652" s="83">
        <v>12.39</v>
      </c>
      <c r="T5652" s="83">
        <v>0</v>
      </c>
      <c r="U5652" s="83">
        <v>12.39</v>
      </c>
      <c r="V5652" s="83">
        <v>0</v>
      </c>
      <c r="W5652" s="83">
        <v>0</v>
      </c>
      <c r="X5652" s="83">
        <v>0</v>
      </c>
      <c r="Y5652">
        <v>0</v>
      </c>
      <c r="Z5652" s="83">
        <v>1.2390000000000001</v>
      </c>
      <c r="AA5652" s="83">
        <v>1.2390000000000001</v>
      </c>
    </row>
    <row r="5653" spans="1:27" x14ac:dyDescent="0.25">
      <c r="A5653" s="82" t="s">
        <v>1529</v>
      </c>
      <c r="B5653" s="82" t="s">
        <v>1529</v>
      </c>
      <c r="C5653" t="s">
        <v>3636</v>
      </c>
      <c r="D5653" s="82" t="s">
        <v>2723</v>
      </c>
      <c r="E5653" t="s">
        <v>3637</v>
      </c>
      <c r="F5653" s="82" t="s">
        <v>3638</v>
      </c>
      <c r="G5653" t="s">
        <v>2310</v>
      </c>
      <c r="H5653" s="82" t="s">
        <v>3639</v>
      </c>
      <c r="I5653" t="s">
        <v>59</v>
      </c>
      <c r="J5653" s="82" t="s">
        <v>193</v>
      </c>
      <c r="K5653" t="s">
        <v>60</v>
      </c>
      <c r="L5653" t="s">
        <v>61</v>
      </c>
      <c r="M5653" s="82" t="s">
        <v>194</v>
      </c>
      <c r="N5653" t="s">
        <v>656</v>
      </c>
      <c r="O5653" s="82" t="s">
        <v>657</v>
      </c>
      <c r="P5653" s="82" t="s">
        <v>1019</v>
      </c>
      <c r="Q5653" s="82" t="s">
        <v>1020</v>
      </c>
      <c r="R5653" t="s">
        <v>131</v>
      </c>
      <c r="S5653" s="83">
        <v>35.19</v>
      </c>
      <c r="T5653" s="83">
        <v>47.36</v>
      </c>
      <c r="U5653" s="83">
        <v>-12.170000000000002</v>
      </c>
      <c r="V5653" s="83">
        <v>0</v>
      </c>
      <c r="W5653" s="83">
        <v>0</v>
      </c>
      <c r="X5653" s="83">
        <v>0.36480408560871164</v>
      </c>
      <c r="Y5653">
        <v>0</v>
      </c>
      <c r="Z5653" s="83">
        <v>-1.2169999999999996</v>
      </c>
      <c r="AA5653" s="83">
        <v>-0.85219591439128806</v>
      </c>
    </row>
    <row r="5654" spans="1:27" x14ac:dyDescent="0.25">
      <c r="A5654" s="82" t="s">
        <v>1529</v>
      </c>
      <c r="B5654" s="82" t="s">
        <v>1529</v>
      </c>
      <c r="C5654" t="s">
        <v>3636</v>
      </c>
      <c r="D5654" s="82" t="s">
        <v>2723</v>
      </c>
      <c r="E5654" t="s">
        <v>3637</v>
      </c>
      <c r="F5654" s="82" t="s">
        <v>3638</v>
      </c>
      <c r="G5654" t="s">
        <v>2310</v>
      </c>
      <c r="H5654" s="82" t="s">
        <v>3639</v>
      </c>
      <c r="I5654" t="s">
        <v>59</v>
      </c>
      <c r="J5654" s="82" t="s">
        <v>193</v>
      </c>
      <c r="K5654" t="s">
        <v>60</v>
      </c>
      <c r="L5654" t="s">
        <v>61</v>
      </c>
      <c r="M5654" s="82" t="s">
        <v>194</v>
      </c>
      <c r="N5654" t="s">
        <v>656</v>
      </c>
      <c r="O5654" s="82" t="s">
        <v>657</v>
      </c>
      <c r="P5654" s="82" t="s">
        <v>658</v>
      </c>
      <c r="Q5654" s="82" t="s">
        <v>659</v>
      </c>
      <c r="R5654" t="s">
        <v>131</v>
      </c>
      <c r="S5654" s="83">
        <v>53.62</v>
      </c>
      <c r="T5654" s="83">
        <v>0</v>
      </c>
      <c r="U5654" s="83">
        <v>53.62</v>
      </c>
      <c r="V5654" s="83">
        <v>0</v>
      </c>
      <c r="W5654" s="83">
        <v>0</v>
      </c>
      <c r="X5654" s="83">
        <v>0</v>
      </c>
      <c r="Y5654">
        <v>0</v>
      </c>
      <c r="Z5654" s="83">
        <v>5.3620000000000001</v>
      </c>
      <c r="AA5654" s="83">
        <v>5.3620000000000001</v>
      </c>
    </row>
    <row r="5655" spans="1:27" x14ac:dyDescent="0.25">
      <c r="A5655" s="82" t="s">
        <v>1529</v>
      </c>
      <c r="B5655" s="82" t="s">
        <v>1529</v>
      </c>
      <c r="C5655" t="s">
        <v>3636</v>
      </c>
      <c r="D5655" s="82" t="s">
        <v>2723</v>
      </c>
      <c r="E5655" t="s">
        <v>3637</v>
      </c>
      <c r="F5655" s="82" t="s">
        <v>3638</v>
      </c>
      <c r="G5655" t="s">
        <v>2310</v>
      </c>
      <c r="H5655" s="82" t="s">
        <v>3639</v>
      </c>
      <c r="I5655" t="s">
        <v>59</v>
      </c>
      <c r="J5655" s="82" t="s">
        <v>193</v>
      </c>
      <c r="K5655" t="s">
        <v>60</v>
      </c>
      <c r="L5655" t="s">
        <v>61</v>
      </c>
      <c r="M5655" s="82" t="s">
        <v>194</v>
      </c>
      <c r="N5655" t="s">
        <v>750</v>
      </c>
      <c r="O5655" s="82" t="s">
        <v>751</v>
      </c>
      <c r="P5655" s="82" t="s">
        <v>1152</v>
      </c>
      <c r="Q5655" s="82" t="s">
        <v>1153</v>
      </c>
      <c r="R5655" t="s">
        <v>131</v>
      </c>
      <c r="S5655" s="83">
        <v>28.64</v>
      </c>
      <c r="T5655" s="83">
        <v>96.4</v>
      </c>
      <c r="U5655" s="83">
        <v>-67.760000000000005</v>
      </c>
      <c r="V5655" s="83">
        <v>0</v>
      </c>
      <c r="W5655" s="83">
        <v>0</v>
      </c>
      <c r="X5655" s="83">
        <v>0.74254885668665127</v>
      </c>
      <c r="Y5655">
        <v>0</v>
      </c>
      <c r="Z5655" s="83">
        <v>-6.7759999999999998</v>
      </c>
      <c r="AA5655" s="83">
        <v>-6.0334511433133482</v>
      </c>
    </row>
    <row r="5656" spans="1:27" x14ac:dyDescent="0.25">
      <c r="A5656" s="82" t="s">
        <v>1529</v>
      </c>
      <c r="B5656" s="82" t="s">
        <v>1529</v>
      </c>
      <c r="C5656" t="s">
        <v>3636</v>
      </c>
      <c r="D5656" s="82" t="s">
        <v>2723</v>
      </c>
      <c r="E5656" t="s">
        <v>3637</v>
      </c>
      <c r="F5656" s="82" t="s">
        <v>3638</v>
      </c>
      <c r="G5656" t="s">
        <v>2310</v>
      </c>
      <c r="H5656" s="82" t="s">
        <v>3639</v>
      </c>
      <c r="I5656" t="s">
        <v>59</v>
      </c>
      <c r="J5656" s="82" t="s">
        <v>193</v>
      </c>
      <c r="K5656" t="s">
        <v>60</v>
      </c>
      <c r="L5656" t="s">
        <v>61</v>
      </c>
      <c r="M5656" s="82" t="s">
        <v>194</v>
      </c>
      <c r="N5656" t="s">
        <v>750</v>
      </c>
      <c r="O5656" s="82" t="s">
        <v>751</v>
      </c>
      <c r="P5656" s="82" t="s">
        <v>1154</v>
      </c>
      <c r="Q5656" s="82" t="s">
        <v>1155</v>
      </c>
      <c r="R5656" t="s">
        <v>131</v>
      </c>
      <c r="S5656" s="83">
        <v>16.22</v>
      </c>
      <c r="T5656" s="83">
        <v>16.399999999999999</v>
      </c>
      <c r="U5656" s="83">
        <v>-0.17999999999999972</v>
      </c>
      <c r="V5656" s="83">
        <v>0</v>
      </c>
      <c r="W5656" s="83">
        <v>0</v>
      </c>
      <c r="X5656" s="83">
        <v>0.12632573910436803</v>
      </c>
      <c r="Y5656">
        <v>0</v>
      </c>
      <c r="Z5656" s="83">
        <v>-1.8000000000000016E-2</v>
      </c>
      <c r="AA5656" s="83">
        <v>0.10832573910436794</v>
      </c>
    </row>
    <row r="5657" spans="1:27" x14ac:dyDescent="0.25">
      <c r="A5657" s="82" t="s">
        <v>1529</v>
      </c>
      <c r="B5657" s="82" t="s">
        <v>1529</v>
      </c>
      <c r="C5657" t="s">
        <v>3636</v>
      </c>
      <c r="D5657" s="82" t="s">
        <v>2723</v>
      </c>
      <c r="E5657" t="s">
        <v>3637</v>
      </c>
      <c r="F5657" s="82" t="s">
        <v>3638</v>
      </c>
      <c r="G5657" t="s">
        <v>2310</v>
      </c>
      <c r="H5657" s="82" t="s">
        <v>3639</v>
      </c>
      <c r="I5657" t="s">
        <v>59</v>
      </c>
      <c r="J5657" s="82" t="s">
        <v>193</v>
      </c>
      <c r="K5657" t="s">
        <v>60</v>
      </c>
      <c r="L5657" t="s">
        <v>61</v>
      </c>
      <c r="M5657" s="82" t="s">
        <v>194</v>
      </c>
      <c r="N5657" t="s">
        <v>195</v>
      </c>
      <c r="O5657" s="82" t="s">
        <v>196</v>
      </c>
      <c r="P5657" s="82" t="s">
        <v>1156</v>
      </c>
      <c r="Q5657" s="82" t="s">
        <v>1157</v>
      </c>
      <c r="R5657" t="s">
        <v>131</v>
      </c>
      <c r="S5657" s="83">
        <v>34.200000000000003</v>
      </c>
      <c r="T5657" s="83">
        <v>53.55</v>
      </c>
      <c r="U5657" s="83">
        <v>-19.349999999999994</v>
      </c>
      <c r="V5657" s="83">
        <v>0</v>
      </c>
      <c r="W5657" s="83">
        <v>0</v>
      </c>
      <c r="X5657" s="83">
        <v>0.4124843493316408</v>
      </c>
      <c r="Y5657">
        <v>0</v>
      </c>
      <c r="Z5657" s="83">
        <v>-1.9350000000000001</v>
      </c>
      <c r="AA5657" s="83">
        <v>-1.5225156506683599</v>
      </c>
    </row>
    <row r="5658" spans="1:27" x14ac:dyDescent="0.25">
      <c r="A5658" s="82" t="s">
        <v>1529</v>
      </c>
      <c r="B5658" s="82" t="s">
        <v>1529</v>
      </c>
      <c r="C5658" t="s">
        <v>3636</v>
      </c>
      <c r="D5658" s="82" t="s">
        <v>2723</v>
      </c>
      <c r="E5658" t="s">
        <v>3637</v>
      </c>
      <c r="F5658" s="82" t="s">
        <v>3638</v>
      </c>
      <c r="G5658" t="s">
        <v>2310</v>
      </c>
      <c r="H5658" s="82" t="s">
        <v>3639</v>
      </c>
      <c r="I5658" t="s">
        <v>59</v>
      </c>
      <c r="J5658" s="82" t="s">
        <v>193</v>
      </c>
      <c r="K5658" t="s">
        <v>60</v>
      </c>
      <c r="L5658" t="s">
        <v>61</v>
      </c>
      <c r="M5658" s="82" t="s">
        <v>194</v>
      </c>
      <c r="N5658" t="s">
        <v>199</v>
      </c>
      <c r="O5658" s="82" t="s">
        <v>200</v>
      </c>
      <c r="P5658" s="82" t="s">
        <v>201</v>
      </c>
      <c r="Q5658" s="82" t="s">
        <v>202</v>
      </c>
      <c r="R5658" t="s">
        <v>131</v>
      </c>
      <c r="S5658" s="83">
        <v>0</v>
      </c>
      <c r="T5658" s="83">
        <v>31.8</v>
      </c>
      <c r="U5658" s="83">
        <v>-31.8</v>
      </c>
      <c r="V5658" s="83">
        <v>0</v>
      </c>
      <c r="W5658" s="83">
        <v>0</v>
      </c>
      <c r="X5658" s="83">
        <v>0.24494868923895757</v>
      </c>
      <c r="Y5658">
        <v>0</v>
      </c>
      <c r="Z5658" s="83">
        <v>-3.18</v>
      </c>
      <c r="AA5658" s="83">
        <v>-2.9350513107610428</v>
      </c>
    </row>
    <row r="5659" spans="1:27" x14ac:dyDescent="0.25">
      <c r="A5659" s="82" t="s">
        <v>1529</v>
      </c>
      <c r="B5659" s="82" t="s">
        <v>1529</v>
      </c>
      <c r="C5659" t="s">
        <v>3636</v>
      </c>
      <c r="D5659" s="82" t="s">
        <v>2723</v>
      </c>
      <c r="E5659" t="s">
        <v>3637</v>
      </c>
      <c r="F5659" s="82" t="s">
        <v>3638</v>
      </c>
      <c r="G5659" t="s">
        <v>2310</v>
      </c>
      <c r="H5659" s="82" t="s">
        <v>3639</v>
      </c>
      <c r="I5659" t="s">
        <v>59</v>
      </c>
      <c r="J5659" s="82" t="s">
        <v>193</v>
      </c>
      <c r="K5659" t="s">
        <v>60</v>
      </c>
      <c r="L5659" t="s">
        <v>61</v>
      </c>
      <c r="M5659" s="82" t="s">
        <v>194</v>
      </c>
      <c r="N5659" t="s">
        <v>347</v>
      </c>
      <c r="O5659" s="82" t="s">
        <v>348</v>
      </c>
      <c r="P5659" s="82" t="s">
        <v>1158</v>
      </c>
      <c r="Q5659" s="82" t="s">
        <v>1159</v>
      </c>
      <c r="R5659" t="s">
        <v>131</v>
      </c>
      <c r="S5659" s="83">
        <v>17.68</v>
      </c>
      <c r="T5659" s="83">
        <v>98.56</v>
      </c>
      <c r="U5659" s="83">
        <v>-80.88</v>
      </c>
      <c r="V5659" s="83">
        <v>0</v>
      </c>
      <c r="W5659" s="83">
        <v>0</v>
      </c>
      <c r="X5659" s="83">
        <v>0.75918688086137287</v>
      </c>
      <c r="Y5659">
        <v>0</v>
      </c>
      <c r="Z5659" s="83">
        <v>-8.0879999999999992</v>
      </c>
      <c r="AA5659" s="83">
        <v>-7.3288131191386272</v>
      </c>
    </row>
    <row r="5660" spans="1:27" x14ac:dyDescent="0.25">
      <c r="A5660" s="82" t="s">
        <v>1529</v>
      </c>
      <c r="B5660" s="82" t="s">
        <v>1529</v>
      </c>
      <c r="C5660" t="s">
        <v>3636</v>
      </c>
      <c r="D5660" s="82" t="s">
        <v>2723</v>
      </c>
      <c r="E5660" t="s">
        <v>3637</v>
      </c>
      <c r="F5660" s="82" t="s">
        <v>3638</v>
      </c>
      <c r="G5660" t="s">
        <v>2310</v>
      </c>
      <c r="H5660" s="82" t="s">
        <v>3639</v>
      </c>
      <c r="I5660" t="s">
        <v>59</v>
      </c>
      <c r="J5660" s="82" t="s">
        <v>193</v>
      </c>
      <c r="K5660" t="s">
        <v>60</v>
      </c>
      <c r="L5660" t="s">
        <v>61</v>
      </c>
      <c r="M5660" s="82" t="s">
        <v>194</v>
      </c>
      <c r="N5660" t="s">
        <v>311</v>
      </c>
      <c r="O5660" s="82" t="s">
        <v>894</v>
      </c>
      <c r="P5660" s="82" t="s">
        <v>895</v>
      </c>
      <c r="Q5660" s="82" t="s">
        <v>896</v>
      </c>
      <c r="R5660" t="s">
        <v>131</v>
      </c>
      <c r="S5660" s="83">
        <v>168</v>
      </c>
      <c r="T5660" s="83">
        <v>441.71000000000004</v>
      </c>
      <c r="U5660" s="83">
        <v>-273.71000000000004</v>
      </c>
      <c r="V5660" s="83">
        <v>0</v>
      </c>
      <c r="W5660" s="83">
        <v>0</v>
      </c>
      <c r="X5660" s="83">
        <v>3.4023989158408789</v>
      </c>
      <c r="Y5660">
        <v>0</v>
      </c>
      <c r="Z5660" s="83">
        <v>-27.371000000000006</v>
      </c>
      <c r="AA5660" s="83">
        <v>-23.968601084159129</v>
      </c>
    </row>
    <row r="5661" spans="1:27" x14ac:dyDescent="0.25">
      <c r="A5661" s="82" t="s">
        <v>1529</v>
      </c>
      <c r="B5661" s="82" t="s">
        <v>1529</v>
      </c>
      <c r="C5661" t="s">
        <v>3636</v>
      </c>
      <c r="D5661" s="82" t="s">
        <v>2723</v>
      </c>
      <c r="E5661" t="s">
        <v>3637</v>
      </c>
      <c r="F5661" s="82" t="s">
        <v>3638</v>
      </c>
      <c r="G5661" t="s">
        <v>2310</v>
      </c>
      <c r="H5661" s="82" t="s">
        <v>3639</v>
      </c>
      <c r="I5661" t="s">
        <v>59</v>
      </c>
      <c r="J5661" s="82" t="s">
        <v>193</v>
      </c>
      <c r="K5661" t="s">
        <v>60</v>
      </c>
      <c r="L5661" t="s">
        <v>61</v>
      </c>
      <c r="M5661" s="82" t="s">
        <v>194</v>
      </c>
      <c r="N5661" t="s">
        <v>311</v>
      </c>
      <c r="O5661" s="82" t="s">
        <v>894</v>
      </c>
      <c r="P5661" s="82" t="s">
        <v>1160</v>
      </c>
      <c r="Q5661" s="82" t="s">
        <v>1161</v>
      </c>
      <c r="R5661" t="s">
        <v>131</v>
      </c>
      <c r="S5661" s="83">
        <v>415.2</v>
      </c>
      <c r="T5661" s="83">
        <v>0</v>
      </c>
      <c r="U5661" s="83">
        <v>415.2</v>
      </c>
      <c r="V5661" s="83">
        <v>0</v>
      </c>
      <c r="W5661" s="83">
        <v>0</v>
      </c>
      <c r="X5661" s="83">
        <v>0</v>
      </c>
      <c r="Y5661">
        <v>0</v>
      </c>
      <c r="Z5661" s="83">
        <v>41.52</v>
      </c>
      <c r="AA5661" s="83">
        <v>41.52</v>
      </c>
    </row>
    <row r="5662" spans="1:27" x14ac:dyDescent="0.25">
      <c r="A5662" s="82" t="s">
        <v>1529</v>
      </c>
      <c r="B5662" s="82" t="s">
        <v>1529</v>
      </c>
      <c r="C5662" t="s">
        <v>3636</v>
      </c>
      <c r="D5662" s="82" t="s">
        <v>2723</v>
      </c>
      <c r="E5662" t="s">
        <v>3637</v>
      </c>
      <c r="F5662" s="82" t="s">
        <v>3638</v>
      </c>
      <c r="G5662" t="s">
        <v>2310</v>
      </c>
      <c r="H5662" s="82" t="s">
        <v>3639</v>
      </c>
      <c r="I5662" t="s">
        <v>59</v>
      </c>
      <c r="J5662" s="82" t="s">
        <v>193</v>
      </c>
      <c r="K5662" t="s">
        <v>60</v>
      </c>
      <c r="L5662" t="s">
        <v>61</v>
      </c>
      <c r="M5662" s="82" t="s">
        <v>194</v>
      </c>
      <c r="N5662" t="s">
        <v>311</v>
      </c>
      <c r="O5662" s="82" t="s">
        <v>312</v>
      </c>
      <c r="P5662" s="82" t="s">
        <v>313</v>
      </c>
      <c r="Q5662" s="82" t="s">
        <v>314</v>
      </c>
      <c r="R5662" t="s">
        <v>131</v>
      </c>
      <c r="S5662" s="83">
        <v>36.28</v>
      </c>
      <c r="T5662" s="83">
        <v>0</v>
      </c>
      <c r="U5662" s="83">
        <v>36.28</v>
      </c>
      <c r="V5662" s="83">
        <v>0</v>
      </c>
      <c r="W5662" s="83">
        <v>0</v>
      </c>
      <c r="X5662" s="83">
        <v>0</v>
      </c>
      <c r="Y5662">
        <v>0</v>
      </c>
      <c r="Z5662" s="83">
        <v>3.6280000000000001</v>
      </c>
      <c r="AA5662" s="83">
        <v>3.6280000000000001</v>
      </c>
    </row>
    <row r="5663" spans="1:27" x14ac:dyDescent="0.25">
      <c r="A5663" s="82" t="s">
        <v>1529</v>
      </c>
      <c r="B5663" s="82" t="s">
        <v>1529</v>
      </c>
      <c r="C5663" t="s">
        <v>3636</v>
      </c>
      <c r="D5663" s="82" t="s">
        <v>2723</v>
      </c>
      <c r="E5663" t="s">
        <v>3637</v>
      </c>
      <c r="F5663" s="82" t="s">
        <v>3638</v>
      </c>
      <c r="G5663" t="s">
        <v>2310</v>
      </c>
      <c r="H5663" s="82" t="s">
        <v>3639</v>
      </c>
      <c r="I5663" t="s">
        <v>59</v>
      </c>
      <c r="J5663" s="82" t="s">
        <v>193</v>
      </c>
      <c r="K5663" t="s">
        <v>60</v>
      </c>
      <c r="L5663" t="s">
        <v>61</v>
      </c>
      <c r="M5663" s="82" t="s">
        <v>194</v>
      </c>
      <c r="N5663" t="s">
        <v>1916</v>
      </c>
      <c r="O5663" s="82" t="s">
        <v>1495</v>
      </c>
      <c r="P5663" s="82" t="s">
        <v>1923</v>
      </c>
      <c r="Q5663" s="82" t="s">
        <v>1924</v>
      </c>
      <c r="R5663" t="s">
        <v>131</v>
      </c>
      <c r="S5663" s="83">
        <v>62.4</v>
      </c>
      <c r="T5663" s="83">
        <v>0</v>
      </c>
      <c r="U5663" s="83">
        <v>62.4</v>
      </c>
      <c r="V5663" s="83">
        <v>0</v>
      </c>
      <c r="W5663" s="83">
        <v>0</v>
      </c>
      <c r="X5663" s="83">
        <v>0</v>
      </c>
      <c r="Y5663">
        <v>0</v>
      </c>
      <c r="Z5663" s="83">
        <v>6.24</v>
      </c>
      <c r="AA5663" s="83">
        <v>6.24</v>
      </c>
    </row>
    <row r="5664" spans="1:27" x14ac:dyDescent="0.25">
      <c r="A5664" s="82" t="s">
        <v>1529</v>
      </c>
      <c r="B5664" s="82" t="s">
        <v>1529</v>
      </c>
      <c r="C5664" t="s">
        <v>3636</v>
      </c>
      <c r="D5664" s="82" t="s">
        <v>2723</v>
      </c>
      <c r="E5664" t="s">
        <v>3637</v>
      </c>
      <c r="F5664" s="82" t="s">
        <v>3638</v>
      </c>
      <c r="G5664" t="s">
        <v>2310</v>
      </c>
      <c r="H5664" s="82" t="s">
        <v>3639</v>
      </c>
      <c r="I5664" t="s">
        <v>59</v>
      </c>
      <c r="J5664" s="82" t="s">
        <v>193</v>
      </c>
      <c r="K5664" t="s">
        <v>60</v>
      </c>
      <c r="L5664" t="s">
        <v>61</v>
      </c>
      <c r="M5664" s="82" t="s">
        <v>194</v>
      </c>
      <c r="N5664" t="s">
        <v>1916</v>
      </c>
      <c r="O5664" s="82" t="s">
        <v>1495</v>
      </c>
      <c r="P5664" s="82" t="s">
        <v>1921</v>
      </c>
      <c r="Q5664" s="82" t="s">
        <v>1922</v>
      </c>
      <c r="R5664" t="s">
        <v>131</v>
      </c>
      <c r="S5664" s="83">
        <v>105.64</v>
      </c>
      <c r="T5664" s="83">
        <v>0</v>
      </c>
      <c r="U5664" s="83">
        <v>105.64</v>
      </c>
      <c r="V5664" s="83">
        <v>0</v>
      </c>
      <c r="W5664" s="83">
        <v>0</v>
      </c>
      <c r="X5664" s="83">
        <v>0</v>
      </c>
      <c r="Y5664">
        <v>0</v>
      </c>
      <c r="Z5664" s="83">
        <v>10.564</v>
      </c>
      <c r="AA5664" s="83">
        <v>10.564</v>
      </c>
    </row>
    <row r="5665" spans="1:27" x14ac:dyDescent="0.25">
      <c r="A5665" s="82" t="s">
        <v>1529</v>
      </c>
      <c r="B5665" s="82" t="s">
        <v>1529</v>
      </c>
      <c r="C5665" t="s">
        <v>3636</v>
      </c>
      <c r="D5665" s="82" t="s">
        <v>2723</v>
      </c>
      <c r="E5665" t="s">
        <v>3637</v>
      </c>
      <c r="F5665" s="82" t="s">
        <v>3638</v>
      </c>
      <c r="G5665" t="s">
        <v>2310</v>
      </c>
      <c r="H5665" s="82" t="s">
        <v>3639</v>
      </c>
      <c r="I5665" t="s">
        <v>59</v>
      </c>
      <c r="J5665" s="82" t="s">
        <v>193</v>
      </c>
      <c r="K5665" t="s">
        <v>60</v>
      </c>
      <c r="L5665" t="s">
        <v>61</v>
      </c>
      <c r="M5665" s="82" t="s">
        <v>194</v>
      </c>
      <c r="N5665" t="s">
        <v>1916</v>
      </c>
      <c r="O5665" s="82" t="s">
        <v>1495</v>
      </c>
      <c r="P5665" s="82" t="s">
        <v>1919</v>
      </c>
      <c r="Q5665" s="82" t="s">
        <v>1920</v>
      </c>
      <c r="R5665" t="s">
        <v>131</v>
      </c>
      <c r="S5665" s="83">
        <v>0</v>
      </c>
      <c r="T5665" s="83">
        <v>37.729999999999997</v>
      </c>
      <c r="U5665" s="83">
        <v>-37.729999999999997</v>
      </c>
      <c r="V5665" s="83">
        <v>0</v>
      </c>
      <c r="W5665" s="83">
        <v>0</v>
      </c>
      <c r="X5665" s="83">
        <v>0.29062622782974429</v>
      </c>
      <c r="Y5665">
        <v>0</v>
      </c>
      <c r="Z5665" s="83">
        <v>-3.7729999999999997</v>
      </c>
      <c r="AA5665" s="83">
        <v>-3.4823737721702552</v>
      </c>
    </row>
    <row r="5666" spans="1:27" x14ac:dyDescent="0.25">
      <c r="A5666" s="82" t="s">
        <v>1529</v>
      </c>
      <c r="B5666" s="82" t="s">
        <v>1529</v>
      </c>
      <c r="C5666" t="s">
        <v>3636</v>
      </c>
      <c r="D5666" s="82" t="s">
        <v>2723</v>
      </c>
      <c r="E5666" t="s">
        <v>3637</v>
      </c>
      <c r="F5666" s="82" t="s">
        <v>3638</v>
      </c>
      <c r="G5666" t="s">
        <v>2310</v>
      </c>
      <c r="H5666" s="82" t="s">
        <v>3639</v>
      </c>
      <c r="I5666" t="s">
        <v>59</v>
      </c>
      <c r="J5666" s="82" t="s">
        <v>193</v>
      </c>
      <c r="K5666" t="s">
        <v>62</v>
      </c>
      <c r="L5666" t="s">
        <v>63</v>
      </c>
      <c r="M5666" s="82" t="s">
        <v>1168</v>
      </c>
      <c r="N5666" t="s">
        <v>1169</v>
      </c>
      <c r="O5666" s="82" t="s">
        <v>1170</v>
      </c>
      <c r="P5666" s="82" t="s">
        <v>1171</v>
      </c>
      <c r="Q5666" s="82" t="s">
        <v>1172</v>
      </c>
      <c r="R5666" t="s">
        <v>131</v>
      </c>
      <c r="S5666" s="83">
        <v>42.6</v>
      </c>
      <c r="T5666" s="83">
        <v>0</v>
      </c>
      <c r="U5666" s="83">
        <v>42.6</v>
      </c>
      <c r="V5666" s="83">
        <v>0</v>
      </c>
      <c r="W5666" s="83">
        <v>0</v>
      </c>
      <c r="X5666" s="83">
        <v>0</v>
      </c>
      <c r="Y5666">
        <v>0</v>
      </c>
      <c r="Z5666" s="83">
        <v>4.2600000000000007</v>
      </c>
      <c r="AA5666" s="83">
        <v>4.2600000000000007</v>
      </c>
    </row>
    <row r="5667" spans="1:27" x14ac:dyDescent="0.25">
      <c r="A5667" s="82" t="s">
        <v>1529</v>
      </c>
      <c r="B5667" s="82" t="s">
        <v>1529</v>
      </c>
      <c r="C5667" t="s">
        <v>3636</v>
      </c>
      <c r="D5667" s="82" t="s">
        <v>2723</v>
      </c>
      <c r="E5667" t="s">
        <v>3637</v>
      </c>
      <c r="F5667" s="82" t="s">
        <v>3638</v>
      </c>
      <c r="G5667" t="s">
        <v>2310</v>
      </c>
      <c r="H5667" s="82" t="s">
        <v>3639</v>
      </c>
      <c r="I5667" t="s">
        <v>59</v>
      </c>
      <c r="J5667" s="82" t="s">
        <v>193</v>
      </c>
      <c r="K5667" t="s">
        <v>62</v>
      </c>
      <c r="L5667" t="s">
        <v>63</v>
      </c>
      <c r="M5667" s="82" t="s">
        <v>660</v>
      </c>
      <c r="N5667" t="s">
        <v>661</v>
      </c>
      <c r="O5667" s="82" t="s">
        <v>662</v>
      </c>
      <c r="P5667" s="82" t="s">
        <v>663</v>
      </c>
      <c r="Q5667" s="82" t="s">
        <v>664</v>
      </c>
      <c r="R5667" t="s">
        <v>131</v>
      </c>
      <c r="S5667" s="83">
        <v>0</v>
      </c>
      <c r="T5667" s="83">
        <v>1080</v>
      </c>
      <c r="U5667" s="83">
        <v>-1080</v>
      </c>
      <c r="V5667" s="83">
        <v>0</v>
      </c>
      <c r="W5667" s="83">
        <v>0</v>
      </c>
      <c r="X5667" s="83">
        <v>8.3190120873608233</v>
      </c>
      <c r="Y5667">
        <v>0</v>
      </c>
      <c r="Z5667" s="83">
        <v>-108</v>
      </c>
      <c r="AA5667" s="83">
        <v>-99.680987912639182</v>
      </c>
    </row>
    <row r="5668" spans="1:27" x14ac:dyDescent="0.25">
      <c r="A5668" s="82" t="s">
        <v>1529</v>
      </c>
      <c r="B5668" s="82" t="s">
        <v>1529</v>
      </c>
      <c r="C5668" t="s">
        <v>3636</v>
      </c>
      <c r="D5668" s="82" t="s">
        <v>2723</v>
      </c>
      <c r="E5668" t="s">
        <v>3637</v>
      </c>
      <c r="F5668" s="82" t="s">
        <v>3638</v>
      </c>
      <c r="G5668" t="s">
        <v>2310</v>
      </c>
      <c r="H5668" s="82" t="s">
        <v>3639</v>
      </c>
      <c r="I5668" t="s">
        <v>59</v>
      </c>
      <c r="J5668" s="82" t="s">
        <v>193</v>
      </c>
      <c r="K5668" t="s">
        <v>62</v>
      </c>
      <c r="L5668" t="s">
        <v>63</v>
      </c>
      <c r="M5668" s="82" t="s">
        <v>660</v>
      </c>
      <c r="N5668" t="s">
        <v>661</v>
      </c>
      <c r="O5668" s="82" t="s">
        <v>662</v>
      </c>
      <c r="P5668" s="82" t="s">
        <v>4057</v>
      </c>
      <c r="Q5668" s="82" t="s">
        <v>4058</v>
      </c>
      <c r="R5668" t="s">
        <v>131</v>
      </c>
      <c r="S5668" s="83">
        <v>0</v>
      </c>
      <c r="T5668" s="83">
        <v>317.2</v>
      </c>
      <c r="U5668" s="83">
        <v>-317.2</v>
      </c>
      <c r="V5668" s="83">
        <v>0</v>
      </c>
      <c r="W5668" s="83">
        <v>0</v>
      </c>
      <c r="X5668" s="83">
        <v>2.4433246612137531</v>
      </c>
      <c r="Y5668">
        <v>0</v>
      </c>
      <c r="Z5668" s="83">
        <v>-31.72</v>
      </c>
      <c r="AA5668" s="83">
        <v>-29.276675338786244</v>
      </c>
    </row>
    <row r="5669" spans="1:27" x14ac:dyDescent="0.25">
      <c r="A5669" s="82" t="s">
        <v>1529</v>
      </c>
      <c r="B5669" s="82" t="s">
        <v>1529</v>
      </c>
      <c r="C5669" t="s">
        <v>3636</v>
      </c>
      <c r="D5669" s="82" t="s">
        <v>2723</v>
      </c>
      <c r="E5669" t="s">
        <v>3637</v>
      </c>
      <c r="F5669" s="82" t="s">
        <v>3638</v>
      </c>
      <c r="G5669" t="s">
        <v>2310</v>
      </c>
      <c r="H5669" s="82" t="s">
        <v>3639</v>
      </c>
      <c r="I5669" t="s">
        <v>59</v>
      </c>
      <c r="J5669" s="82" t="s">
        <v>193</v>
      </c>
      <c r="K5669" t="s">
        <v>62</v>
      </c>
      <c r="L5669" t="s">
        <v>63</v>
      </c>
      <c r="M5669" s="82" t="s">
        <v>660</v>
      </c>
      <c r="N5669" t="s">
        <v>661</v>
      </c>
      <c r="O5669" s="82" t="s">
        <v>662</v>
      </c>
      <c r="P5669" s="82" t="s">
        <v>4172</v>
      </c>
      <c r="Q5669" s="82" t="s">
        <v>4173</v>
      </c>
      <c r="R5669" t="s">
        <v>131</v>
      </c>
      <c r="S5669" s="83">
        <v>0</v>
      </c>
      <c r="T5669" s="83">
        <v>326.95999999999998</v>
      </c>
      <c r="U5669" s="83">
        <v>-326.95999999999998</v>
      </c>
      <c r="V5669" s="83">
        <v>0</v>
      </c>
      <c r="W5669" s="83">
        <v>0</v>
      </c>
      <c r="X5669" s="83">
        <v>2.5185038815587912</v>
      </c>
      <c r="Y5669">
        <v>0</v>
      </c>
      <c r="Z5669" s="83">
        <v>-32.695999999999998</v>
      </c>
      <c r="AA5669" s="83">
        <v>-30.177496118441205</v>
      </c>
    </row>
    <row r="5670" spans="1:27" x14ac:dyDescent="0.25">
      <c r="A5670" s="82" t="s">
        <v>1529</v>
      </c>
      <c r="B5670" s="82" t="s">
        <v>1529</v>
      </c>
      <c r="C5670" t="s">
        <v>3636</v>
      </c>
      <c r="D5670" s="82" t="s">
        <v>2723</v>
      </c>
      <c r="E5670" t="s">
        <v>3637</v>
      </c>
      <c r="F5670" s="82" t="s">
        <v>3638</v>
      </c>
      <c r="G5670" t="s">
        <v>2310</v>
      </c>
      <c r="H5670" s="82" t="s">
        <v>3639</v>
      </c>
      <c r="I5670" t="s">
        <v>59</v>
      </c>
      <c r="J5670" s="82" t="s">
        <v>193</v>
      </c>
      <c r="K5670" t="s">
        <v>62</v>
      </c>
      <c r="L5670" t="s">
        <v>63</v>
      </c>
      <c r="M5670" s="82" t="s">
        <v>660</v>
      </c>
      <c r="N5670" t="s">
        <v>1023</v>
      </c>
      <c r="O5670" s="82" t="s">
        <v>1024</v>
      </c>
      <c r="P5670" s="82" t="s">
        <v>1027</v>
      </c>
      <c r="Q5670" s="82" t="s">
        <v>1028</v>
      </c>
      <c r="R5670" t="s">
        <v>131</v>
      </c>
      <c r="S5670" s="83">
        <v>0</v>
      </c>
      <c r="T5670" s="83">
        <v>168.48</v>
      </c>
      <c r="U5670" s="83">
        <v>-168.48</v>
      </c>
      <c r="V5670" s="83">
        <v>0</v>
      </c>
      <c r="W5670" s="83">
        <v>0</v>
      </c>
      <c r="X5670" s="83">
        <v>1.2977658856282883</v>
      </c>
      <c r="Y5670">
        <v>0</v>
      </c>
      <c r="Z5670" s="83">
        <v>-16.847999999999999</v>
      </c>
      <c r="AA5670" s="83">
        <v>-15.55023411437171</v>
      </c>
    </row>
    <row r="5671" spans="1:27" x14ac:dyDescent="0.25">
      <c r="A5671" s="82" t="s">
        <v>1529</v>
      </c>
      <c r="B5671" s="82" t="s">
        <v>1529</v>
      </c>
      <c r="C5671" t="s">
        <v>3636</v>
      </c>
      <c r="D5671" s="82" t="s">
        <v>2723</v>
      </c>
      <c r="E5671" t="s">
        <v>3637</v>
      </c>
      <c r="F5671" s="82" t="s">
        <v>3638</v>
      </c>
      <c r="G5671" t="s">
        <v>2310</v>
      </c>
      <c r="H5671" s="82" t="s">
        <v>3639</v>
      </c>
      <c r="I5671" t="s">
        <v>59</v>
      </c>
      <c r="J5671" s="82" t="s">
        <v>193</v>
      </c>
      <c r="K5671" t="s">
        <v>62</v>
      </c>
      <c r="L5671" t="s">
        <v>63</v>
      </c>
      <c r="M5671" s="82" t="s">
        <v>660</v>
      </c>
      <c r="N5671" t="s">
        <v>1927</v>
      </c>
      <c r="O5671" s="82" t="s">
        <v>1497</v>
      </c>
      <c r="P5671" s="82" t="s">
        <v>2342</v>
      </c>
      <c r="Q5671" s="82" t="s">
        <v>2343</v>
      </c>
      <c r="R5671" t="s">
        <v>131</v>
      </c>
      <c r="S5671" s="83">
        <v>2265.4799999999996</v>
      </c>
      <c r="T5671" s="83">
        <v>0</v>
      </c>
      <c r="U5671" s="83">
        <v>2265.4799999999996</v>
      </c>
      <c r="V5671" s="83">
        <v>0</v>
      </c>
      <c r="W5671" s="83">
        <v>0</v>
      </c>
      <c r="X5671" s="83">
        <v>0</v>
      </c>
      <c r="Y5671">
        <v>0</v>
      </c>
      <c r="Z5671" s="83">
        <v>226.54799999999997</v>
      </c>
      <c r="AA5671" s="83">
        <v>226.54799999999997</v>
      </c>
    </row>
    <row r="5672" spans="1:27" x14ac:dyDescent="0.25">
      <c r="A5672" s="82" t="s">
        <v>1529</v>
      </c>
      <c r="B5672" s="82" t="s">
        <v>1529</v>
      </c>
      <c r="C5672" t="s">
        <v>3636</v>
      </c>
      <c r="D5672" s="82" t="s">
        <v>2723</v>
      </c>
      <c r="E5672" t="s">
        <v>3637</v>
      </c>
      <c r="F5672" s="82" t="s">
        <v>3638</v>
      </c>
      <c r="G5672" t="s">
        <v>2310</v>
      </c>
      <c r="H5672" s="82" t="s">
        <v>3639</v>
      </c>
      <c r="I5672" t="s">
        <v>59</v>
      </c>
      <c r="J5672" s="82" t="s">
        <v>193</v>
      </c>
      <c r="K5672" t="s">
        <v>64</v>
      </c>
      <c r="L5672" t="s">
        <v>65</v>
      </c>
      <c r="M5672" s="82" t="s">
        <v>499</v>
      </c>
      <c r="N5672" t="s">
        <v>500</v>
      </c>
      <c r="O5672" s="82" t="s">
        <v>501</v>
      </c>
      <c r="P5672" s="82" t="s">
        <v>2650</v>
      </c>
      <c r="Q5672" s="82" t="s">
        <v>2651</v>
      </c>
      <c r="R5672" t="s">
        <v>131</v>
      </c>
      <c r="S5672" s="83">
        <v>147.5</v>
      </c>
      <c r="T5672" s="83">
        <v>149.28</v>
      </c>
      <c r="U5672" s="83">
        <v>-1.7800000000000011</v>
      </c>
      <c r="V5672" s="83">
        <v>0</v>
      </c>
      <c r="W5672" s="83">
        <v>0</v>
      </c>
      <c r="X5672" s="83">
        <v>1.1498723374085404</v>
      </c>
      <c r="Y5672">
        <v>0</v>
      </c>
      <c r="Z5672" s="83">
        <v>-0.1780000000000026</v>
      </c>
      <c r="AA5672" s="83">
        <v>0.97187233740853785</v>
      </c>
    </row>
    <row r="5673" spans="1:27" x14ac:dyDescent="0.25">
      <c r="A5673" s="82" t="s">
        <v>1529</v>
      </c>
      <c r="B5673" s="82" t="s">
        <v>1529</v>
      </c>
      <c r="C5673" t="s">
        <v>3636</v>
      </c>
      <c r="D5673" s="82" t="s">
        <v>2723</v>
      </c>
      <c r="E5673" t="s">
        <v>3637</v>
      </c>
      <c r="F5673" s="82" t="s">
        <v>3638</v>
      </c>
      <c r="G5673" t="s">
        <v>2310</v>
      </c>
      <c r="H5673" s="82" t="s">
        <v>3639</v>
      </c>
      <c r="I5673" t="s">
        <v>59</v>
      </c>
      <c r="J5673" s="82" t="s">
        <v>193</v>
      </c>
      <c r="K5673" t="s">
        <v>64</v>
      </c>
      <c r="L5673" t="s">
        <v>65</v>
      </c>
      <c r="M5673" s="82" t="s">
        <v>499</v>
      </c>
      <c r="N5673" t="s">
        <v>500</v>
      </c>
      <c r="O5673" s="82" t="s">
        <v>501</v>
      </c>
      <c r="P5673" s="82" t="s">
        <v>2765</v>
      </c>
      <c r="Q5673" s="82" t="s">
        <v>2766</v>
      </c>
      <c r="R5673" t="s">
        <v>131</v>
      </c>
      <c r="S5673" s="83">
        <v>0</v>
      </c>
      <c r="T5673" s="83">
        <v>426.02</v>
      </c>
      <c r="U5673" s="83">
        <v>-426.02</v>
      </c>
      <c r="V5673" s="83">
        <v>0</v>
      </c>
      <c r="W5673" s="83">
        <v>0</v>
      </c>
      <c r="X5673" s="83">
        <v>3.2815421569050534</v>
      </c>
      <c r="Y5673">
        <v>0</v>
      </c>
      <c r="Z5673" s="83">
        <v>-42.601999999999997</v>
      </c>
      <c r="AA5673" s="83">
        <v>-39.320457843094943</v>
      </c>
    </row>
    <row r="5674" spans="1:27" x14ac:dyDescent="0.25">
      <c r="A5674" s="82" t="s">
        <v>1529</v>
      </c>
      <c r="B5674" s="82" t="s">
        <v>1529</v>
      </c>
      <c r="C5674" t="s">
        <v>3636</v>
      </c>
      <c r="D5674" s="82" t="s">
        <v>2723</v>
      </c>
      <c r="E5674" t="s">
        <v>3637</v>
      </c>
      <c r="F5674" s="82" t="s">
        <v>3638</v>
      </c>
      <c r="G5674" t="s">
        <v>2310</v>
      </c>
      <c r="H5674" s="82" t="s">
        <v>3639</v>
      </c>
      <c r="I5674" t="s">
        <v>59</v>
      </c>
      <c r="J5674" s="82" t="s">
        <v>193</v>
      </c>
      <c r="K5674" t="s">
        <v>64</v>
      </c>
      <c r="L5674" t="s">
        <v>65</v>
      </c>
      <c r="M5674" s="82" t="s">
        <v>499</v>
      </c>
      <c r="N5674" t="s">
        <v>500</v>
      </c>
      <c r="O5674" s="82" t="s">
        <v>501</v>
      </c>
      <c r="P5674" s="82" t="s">
        <v>1524</v>
      </c>
      <c r="Q5674" s="82" t="s">
        <v>3686</v>
      </c>
      <c r="R5674" t="s">
        <v>131</v>
      </c>
      <c r="S5674" s="83">
        <v>20.079999999999998</v>
      </c>
      <c r="T5674" s="83">
        <v>40.56</v>
      </c>
      <c r="U5674" s="83">
        <v>-20.480000000000004</v>
      </c>
      <c r="V5674" s="83">
        <v>0</v>
      </c>
      <c r="W5674" s="83">
        <v>0</v>
      </c>
      <c r="X5674" s="83">
        <v>0.31242512061421762</v>
      </c>
      <c r="Y5674">
        <v>0</v>
      </c>
      <c r="Z5674" s="83">
        <v>-2.048</v>
      </c>
      <c r="AA5674" s="83">
        <v>-1.7355748793857826</v>
      </c>
    </row>
    <row r="5675" spans="1:27" x14ac:dyDescent="0.25">
      <c r="A5675" s="82" t="s">
        <v>1529</v>
      </c>
      <c r="B5675" s="82" t="s">
        <v>1529</v>
      </c>
      <c r="C5675" t="s">
        <v>3636</v>
      </c>
      <c r="D5675" s="82" t="s">
        <v>2723</v>
      </c>
      <c r="E5675" t="s">
        <v>3637</v>
      </c>
      <c r="F5675" s="82" t="s">
        <v>3638</v>
      </c>
      <c r="G5675" t="s">
        <v>2310</v>
      </c>
      <c r="H5675" s="82" t="s">
        <v>3639</v>
      </c>
      <c r="I5675" t="s">
        <v>44</v>
      </c>
      <c r="J5675" s="82" t="s">
        <v>45</v>
      </c>
      <c r="K5675" t="s">
        <v>46</v>
      </c>
      <c r="L5675" t="s">
        <v>47</v>
      </c>
      <c r="M5675" s="82" t="s">
        <v>506</v>
      </c>
      <c r="N5675" t="s">
        <v>507</v>
      </c>
      <c r="O5675" s="82" t="s">
        <v>508</v>
      </c>
      <c r="P5675" s="82" t="s">
        <v>768</v>
      </c>
      <c r="Q5675" s="82" t="s">
        <v>769</v>
      </c>
      <c r="R5675" t="s">
        <v>131</v>
      </c>
      <c r="S5675" s="83">
        <v>21</v>
      </c>
      <c r="T5675" s="83">
        <v>0</v>
      </c>
      <c r="U5675" s="83">
        <v>21</v>
      </c>
      <c r="V5675" s="83">
        <v>0</v>
      </c>
      <c r="W5675" s="83">
        <v>0</v>
      </c>
      <c r="X5675" s="83">
        <v>0</v>
      </c>
      <c r="Y5675">
        <v>0</v>
      </c>
      <c r="Z5675" s="83">
        <v>2.1</v>
      </c>
      <c r="AA5675" s="83">
        <v>2.1</v>
      </c>
    </row>
    <row r="5676" spans="1:27" x14ac:dyDescent="0.25">
      <c r="A5676" s="82" t="s">
        <v>1529</v>
      </c>
      <c r="B5676" s="82" t="s">
        <v>1529</v>
      </c>
      <c r="C5676" t="s">
        <v>3636</v>
      </c>
      <c r="D5676" s="82" t="s">
        <v>2723</v>
      </c>
      <c r="E5676" t="s">
        <v>3637</v>
      </c>
      <c r="F5676" s="82" t="s">
        <v>3638</v>
      </c>
      <c r="G5676" t="s">
        <v>2310</v>
      </c>
      <c r="H5676" s="82" t="s">
        <v>3639</v>
      </c>
      <c r="I5676" t="s">
        <v>44</v>
      </c>
      <c r="J5676" s="82" t="s">
        <v>45</v>
      </c>
      <c r="K5676" t="s">
        <v>46</v>
      </c>
      <c r="L5676" t="s">
        <v>47</v>
      </c>
      <c r="M5676" s="82" t="s">
        <v>506</v>
      </c>
      <c r="N5676" t="s">
        <v>507</v>
      </c>
      <c r="O5676" s="82" t="s">
        <v>508</v>
      </c>
      <c r="P5676" s="82" t="s">
        <v>760</v>
      </c>
      <c r="Q5676" s="82" t="s">
        <v>761</v>
      </c>
      <c r="R5676" t="s">
        <v>131</v>
      </c>
      <c r="S5676" s="83">
        <v>0</v>
      </c>
      <c r="T5676" s="83">
        <v>102</v>
      </c>
      <c r="U5676" s="83">
        <v>-102</v>
      </c>
      <c r="V5676" s="83">
        <v>0</v>
      </c>
      <c r="W5676" s="83">
        <v>0</v>
      </c>
      <c r="X5676" s="83">
        <v>0.78568447491741111</v>
      </c>
      <c r="Y5676">
        <v>0</v>
      </c>
      <c r="Z5676" s="83">
        <v>-10.200000000000001</v>
      </c>
      <c r="AA5676" s="83">
        <v>-9.4143155250825892</v>
      </c>
    </row>
    <row r="5677" spans="1:27" x14ac:dyDescent="0.25">
      <c r="A5677" s="82" t="s">
        <v>1529</v>
      </c>
      <c r="B5677" s="82" t="s">
        <v>1529</v>
      </c>
      <c r="C5677" t="s">
        <v>3636</v>
      </c>
      <c r="D5677" s="82" t="s">
        <v>2723</v>
      </c>
      <c r="E5677" t="s">
        <v>3637</v>
      </c>
      <c r="F5677" s="82" t="s">
        <v>3638</v>
      </c>
      <c r="G5677" t="s">
        <v>2310</v>
      </c>
      <c r="H5677" s="82" t="s">
        <v>3639</v>
      </c>
      <c r="I5677" t="s">
        <v>44</v>
      </c>
      <c r="J5677" s="82" t="s">
        <v>45</v>
      </c>
      <c r="K5677" t="s">
        <v>46</v>
      </c>
      <c r="L5677" t="s">
        <v>47</v>
      </c>
      <c r="M5677" s="82" t="s">
        <v>506</v>
      </c>
      <c r="N5677" t="s">
        <v>507</v>
      </c>
      <c r="O5677" s="82" t="s">
        <v>508</v>
      </c>
      <c r="P5677" s="82" t="s">
        <v>774</v>
      </c>
      <c r="Q5677" s="82" t="s">
        <v>775</v>
      </c>
      <c r="R5677" t="s">
        <v>131</v>
      </c>
      <c r="S5677" s="83">
        <v>48</v>
      </c>
      <c r="T5677" s="83">
        <v>32</v>
      </c>
      <c r="U5677" s="83">
        <v>16</v>
      </c>
      <c r="V5677" s="83">
        <v>0</v>
      </c>
      <c r="W5677" s="83">
        <v>0</v>
      </c>
      <c r="X5677" s="83">
        <v>0.24648924703291328</v>
      </c>
      <c r="Y5677">
        <v>0</v>
      </c>
      <c r="Z5677" s="83">
        <v>1.6000000000000005</v>
      </c>
      <c r="AA5677" s="83">
        <v>1.8464892470329137</v>
      </c>
    </row>
    <row r="5678" spans="1:27" x14ac:dyDescent="0.25">
      <c r="A5678" s="82" t="s">
        <v>1529</v>
      </c>
      <c r="B5678" s="82" t="s">
        <v>1529</v>
      </c>
      <c r="C5678" t="s">
        <v>3636</v>
      </c>
      <c r="D5678" s="82" t="s">
        <v>2723</v>
      </c>
      <c r="E5678" t="s">
        <v>3637</v>
      </c>
      <c r="F5678" s="82" t="s">
        <v>3638</v>
      </c>
      <c r="G5678" t="s">
        <v>2310</v>
      </c>
      <c r="H5678" s="82" t="s">
        <v>3639</v>
      </c>
      <c r="I5678" t="s">
        <v>44</v>
      </c>
      <c r="J5678" s="82" t="s">
        <v>45</v>
      </c>
      <c r="K5678" t="s">
        <v>46</v>
      </c>
      <c r="L5678" t="s">
        <v>47</v>
      </c>
      <c r="M5678" s="82" t="s">
        <v>506</v>
      </c>
      <c r="N5678" t="s">
        <v>762</v>
      </c>
      <c r="O5678" s="82" t="s">
        <v>763</v>
      </c>
      <c r="P5678" s="82" t="s">
        <v>778</v>
      </c>
      <c r="Q5678" s="82" t="s">
        <v>779</v>
      </c>
      <c r="R5678" t="s">
        <v>131</v>
      </c>
      <c r="S5678" s="83">
        <v>200</v>
      </c>
      <c r="T5678" s="83">
        <v>0</v>
      </c>
      <c r="U5678" s="83">
        <v>200</v>
      </c>
      <c r="V5678" s="83">
        <v>0</v>
      </c>
      <c r="W5678" s="83">
        <v>0</v>
      </c>
      <c r="X5678" s="83">
        <v>0</v>
      </c>
      <c r="Y5678">
        <v>0</v>
      </c>
      <c r="Z5678" s="83">
        <v>20</v>
      </c>
      <c r="AA5678" s="83">
        <v>20</v>
      </c>
    </row>
    <row r="5679" spans="1:27" x14ac:dyDescent="0.25">
      <c r="A5679" s="82" t="s">
        <v>1529</v>
      </c>
      <c r="B5679" s="82" t="s">
        <v>1529</v>
      </c>
      <c r="C5679" t="s">
        <v>3636</v>
      </c>
      <c r="D5679" s="82" t="s">
        <v>2723</v>
      </c>
      <c r="E5679" t="s">
        <v>3637</v>
      </c>
      <c r="F5679" s="82" t="s">
        <v>3638</v>
      </c>
      <c r="G5679" t="s">
        <v>2310</v>
      </c>
      <c r="H5679" s="82" t="s">
        <v>3639</v>
      </c>
      <c r="I5679" t="s">
        <v>44</v>
      </c>
      <c r="J5679" s="82" t="s">
        <v>45</v>
      </c>
      <c r="K5679" t="s">
        <v>46</v>
      </c>
      <c r="L5679" t="s">
        <v>47</v>
      </c>
      <c r="M5679" s="82" t="s">
        <v>320</v>
      </c>
      <c r="N5679" t="s">
        <v>1074</v>
      </c>
      <c r="O5679" s="82" t="s">
        <v>1208</v>
      </c>
      <c r="P5679" s="82" t="s">
        <v>2572</v>
      </c>
      <c r="Q5679" s="82" t="s">
        <v>2573</v>
      </c>
      <c r="R5679" t="s">
        <v>131</v>
      </c>
      <c r="S5679" s="83">
        <v>31</v>
      </c>
      <c r="T5679" s="83">
        <v>0</v>
      </c>
      <c r="U5679" s="83">
        <v>31</v>
      </c>
      <c r="V5679" s="83">
        <v>0</v>
      </c>
      <c r="W5679" s="83">
        <v>0</v>
      </c>
      <c r="X5679" s="83">
        <v>0</v>
      </c>
      <c r="Y5679">
        <v>0</v>
      </c>
      <c r="Z5679" s="83">
        <v>3.1</v>
      </c>
      <c r="AA5679" s="83">
        <v>3.1</v>
      </c>
    </row>
    <row r="5680" spans="1:27" x14ac:dyDescent="0.25">
      <c r="A5680" s="82" t="s">
        <v>1529</v>
      </c>
      <c r="B5680" s="82" t="s">
        <v>1529</v>
      </c>
      <c r="C5680" t="s">
        <v>3636</v>
      </c>
      <c r="D5680" s="82" t="s">
        <v>2723</v>
      </c>
      <c r="E5680" t="s">
        <v>3637</v>
      </c>
      <c r="F5680" s="82" t="s">
        <v>3638</v>
      </c>
      <c r="G5680" t="s">
        <v>2310</v>
      </c>
      <c r="H5680" s="82" t="s">
        <v>3639</v>
      </c>
      <c r="I5680" t="s">
        <v>44</v>
      </c>
      <c r="J5680" s="82" t="s">
        <v>45</v>
      </c>
      <c r="K5680" t="s">
        <v>46</v>
      </c>
      <c r="L5680" t="s">
        <v>47</v>
      </c>
      <c r="M5680" s="82" t="s">
        <v>320</v>
      </c>
      <c r="N5680" t="s">
        <v>1074</v>
      </c>
      <c r="O5680" s="82" t="s">
        <v>1075</v>
      </c>
      <c r="P5680" s="82" t="s">
        <v>1209</v>
      </c>
      <c r="Q5680" s="82" t="s">
        <v>1210</v>
      </c>
      <c r="R5680" t="s">
        <v>131</v>
      </c>
      <c r="S5680" s="83">
        <v>30</v>
      </c>
      <c r="T5680" s="83">
        <v>0</v>
      </c>
      <c r="U5680" s="83">
        <v>30</v>
      </c>
      <c r="V5680" s="83">
        <v>0</v>
      </c>
      <c r="W5680" s="83">
        <v>0</v>
      </c>
      <c r="X5680" s="83">
        <v>0</v>
      </c>
      <c r="Y5680">
        <v>0</v>
      </c>
      <c r="Z5680" s="83">
        <v>3</v>
      </c>
      <c r="AA5680" s="83">
        <v>3</v>
      </c>
    </row>
    <row r="5681" spans="1:27" x14ac:dyDescent="0.25">
      <c r="A5681" s="82" t="s">
        <v>1529</v>
      </c>
      <c r="B5681" s="82" t="s">
        <v>1529</v>
      </c>
      <c r="C5681" t="s">
        <v>3636</v>
      </c>
      <c r="D5681" s="82" t="s">
        <v>2723</v>
      </c>
      <c r="E5681" t="s">
        <v>3637</v>
      </c>
      <c r="F5681" s="82" t="s">
        <v>3638</v>
      </c>
      <c r="G5681" t="s">
        <v>2310</v>
      </c>
      <c r="H5681" s="82" t="s">
        <v>3639</v>
      </c>
      <c r="I5681" t="s">
        <v>44</v>
      </c>
      <c r="J5681" s="82" t="s">
        <v>45</v>
      </c>
      <c r="K5681" t="s">
        <v>46</v>
      </c>
      <c r="L5681" t="s">
        <v>47</v>
      </c>
      <c r="M5681" s="82" t="s">
        <v>320</v>
      </c>
      <c r="N5681" t="s">
        <v>800</v>
      </c>
      <c r="O5681" s="82" t="s">
        <v>1538</v>
      </c>
      <c r="P5681" s="82" t="s">
        <v>978</v>
      </c>
      <c r="Q5681" s="82" t="s">
        <v>979</v>
      </c>
      <c r="R5681" t="s">
        <v>131</v>
      </c>
      <c r="S5681" s="83">
        <v>45</v>
      </c>
      <c r="T5681" s="83">
        <v>105</v>
      </c>
      <c r="U5681" s="83">
        <v>-60</v>
      </c>
      <c r="V5681" s="83">
        <v>0</v>
      </c>
      <c r="W5681" s="83">
        <v>0</v>
      </c>
      <c r="X5681" s="83">
        <v>0.80879284182674671</v>
      </c>
      <c r="Y5681">
        <v>0</v>
      </c>
      <c r="Z5681" s="83">
        <v>-6</v>
      </c>
      <c r="AA5681" s="83">
        <v>-5.1912071581732526</v>
      </c>
    </row>
    <row r="5682" spans="1:27" x14ac:dyDescent="0.25">
      <c r="A5682" s="82" t="s">
        <v>1529</v>
      </c>
      <c r="B5682" s="82" t="s">
        <v>1529</v>
      </c>
      <c r="C5682" t="s">
        <v>3636</v>
      </c>
      <c r="D5682" s="82" t="s">
        <v>2723</v>
      </c>
      <c r="E5682" t="s">
        <v>3637</v>
      </c>
      <c r="F5682" s="82" t="s">
        <v>3638</v>
      </c>
      <c r="G5682" t="s">
        <v>2310</v>
      </c>
      <c r="H5682" s="82" t="s">
        <v>3639</v>
      </c>
      <c r="I5682" t="s">
        <v>44</v>
      </c>
      <c r="J5682" s="82" t="s">
        <v>45</v>
      </c>
      <c r="K5682" t="s">
        <v>46</v>
      </c>
      <c r="L5682" t="s">
        <v>47</v>
      </c>
      <c r="M5682" s="82" t="s">
        <v>320</v>
      </c>
      <c r="N5682" t="s">
        <v>800</v>
      </c>
      <c r="O5682" s="82" t="s">
        <v>801</v>
      </c>
      <c r="P5682" s="82" t="s">
        <v>1076</v>
      </c>
      <c r="Q5682" s="82" t="s">
        <v>1077</v>
      </c>
      <c r="R5682" t="s">
        <v>131</v>
      </c>
      <c r="S5682" s="83">
        <v>30</v>
      </c>
      <c r="T5682" s="83">
        <v>0</v>
      </c>
      <c r="U5682" s="83">
        <v>30</v>
      </c>
      <c r="V5682" s="83">
        <v>0</v>
      </c>
      <c r="W5682" s="83">
        <v>0</v>
      </c>
      <c r="X5682" s="83">
        <v>0</v>
      </c>
      <c r="Y5682">
        <v>0</v>
      </c>
      <c r="Z5682" s="83">
        <v>3</v>
      </c>
      <c r="AA5682" s="83">
        <v>3</v>
      </c>
    </row>
    <row r="5683" spans="1:27" x14ac:dyDescent="0.25">
      <c r="A5683" s="82" t="s">
        <v>1529</v>
      </c>
      <c r="B5683" s="82" t="s">
        <v>1529</v>
      </c>
      <c r="C5683" t="s">
        <v>3636</v>
      </c>
      <c r="D5683" s="82" t="s">
        <v>2723</v>
      </c>
      <c r="E5683" t="s">
        <v>3637</v>
      </c>
      <c r="F5683" s="82" t="s">
        <v>3638</v>
      </c>
      <c r="G5683" t="s">
        <v>2310</v>
      </c>
      <c r="H5683" s="82" t="s">
        <v>3639</v>
      </c>
      <c r="I5683" t="s">
        <v>44</v>
      </c>
      <c r="J5683" s="82" t="s">
        <v>45</v>
      </c>
      <c r="K5683" t="s">
        <v>46</v>
      </c>
      <c r="L5683" t="s">
        <v>47</v>
      </c>
      <c r="M5683" s="82" t="s">
        <v>320</v>
      </c>
      <c r="N5683" t="s">
        <v>800</v>
      </c>
      <c r="O5683" s="82" t="s">
        <v>801</v>
      </c>
      <c r="P5683" s="82" t="s">
        <v>1080</v>
      </c>
      <c r="Q5683" s="82" t="s">
        <v>1081</v>
      </c>
      <c r="R5683" t="s">
        <v>131</v>
      </c>
      <c r="S5683" s="83">
        <v>45</v>
      </c>
      <c r="T5683" s="83">
        <v>0</v>
      </c>
      <c r="U5683" s="83">
        <v>45</v>
      </c>
      <c r="V5683" s="83">
        <v>0</v>
      </c>
      <c r="W5683" s="83">
        <v>0</v>
      </c>
      <c r="X5683" s="83">
        <v>0</v>
      </c>
      <c r="Y5683">
        <v>0</v>
      </c>
      <c r="Z5683" s="83">
        <v>4.5</v>
      </c>
      <c r="AA5683" s="83">
        <v>4.5</v>
      </c>
    </row>
    <row r="5684" spans="1:27" x14ac:dyDescent="0.25">
      <c r="A5684" s="82" t="s">
        <v>1529</v>
      </c>
      <c r="B5684" s="82" t="s">
        <v>1529</v>
      </c>
      <c r="C5684" t="s">
        <v>3636</v>
      </c>
      <c r="D5684" s="82" t="s">
        <v>2723</v>
      </c>
      <c r="E5684" t="s">
        <v>3637</v>
      </c>
      <c r="F5684" s="82" t="s">
        <v>3638</v>
      </c>
      <c r="G5684" t="s">
        <v>2310</v>
      </c>
      <c r="H5684" s="82" t="s">
        <v>3639</v>
      </c>
      <c r="I5684" t="s">
        <v>44</v>
      </c>
      <c r="J5684" s="82" t="s">
        <v>45</v>
      </c>
      <c r="K5684" t="s">
        <v>46</v>
      </c>
      <c r="L5684" t="s">
        <v>47</v>
      </c>
      <c r="M5684" s="82" t="s">
        <v>320</v>
      </c>
      <c r="N5684" t="s">
        <v>800</v>
      </c>
      <c r="O5684" s="82" t="s">
        <v>801</v>
      </c>
      <c r="P5684" s="82" t="s">
        <v>1082</v>
      </c>
      <c r="Q5684" s="82" t="s">
        <v>1083</v>
      </c>
      <c r="R5684" t="s">
        <v>131</v>
      </c>
      <c r="S5684" s="83">
        <v>45</v>
      </c>
      <c r="T5684" s="83">
        <v>30</v>
      </c>
      <c r="U5684" s="83">
        <v>15</v>
      </c>
      <c r="V5684" s="83">
        <v>0</v>
      </c>
      <c r="W5684" s="83">
        <v>0</v>
      </c>
      <c r="X5684" s="83">
        <v>0.23108366909335618</v>
      </c>
      <c r="Y5684">
        <v>0</v>
      </c>
      <c r="Z5684" s="83">
        <v>1.5</v>
      </c>
      <c r="AA5684" s="83">
        <v>1.7310836690933562</v>
      </c>
    </row>
    <row r="5685" spans="1:27" x14ac:dyDescent="0.25">
      <c r="A5685" s="82" t="s">
        <v>1529</v>
      </c>
      <c r="B5685" s="82" t="s">
        <v>1529</v>
      </c>
      <c r="C5685" t="s">
        <v>3636</v>
      </c>
      <c r="D5685" s="82" t="s">
        <v>2723</v>
      </c>
      <c r="E5685" t="s">
        <v>3637</v>
      </c>
      <c r="F5685" s="82" t="s">
        <v>3638</v>
      </c>
      <c r="G5685" t="s">
        <v>2310</v>
      </c>
      <c r="H5685" s="82" t="s">
        <v>3639</v>
      </c>
      <c r="I5685" t="s">
        <v>44</v>
      </c>
      <c r="J5685" s="82" t="s">
        <v>45</v>
      </c>
      <c r="K5685" t="s">
        <v>46</v>
      </c>
      <c r="L5685" t="s">
        <v>47</v>
      </c>
      <c r="M5685" s="82" t="s">
        <v>320</v>
      </c>
      <c r="N5685" t="s">
        <v>800</v>
      </c>
      <c r="O5685" s="82" t="s">
        <v>801</v>
      </c>
      <c r="P5685" s="82" t="s">
        <v>1211</v>
      </c>
      <c r="Q5685" s="82" t="s">
        <v>1085</v>
      </c>
      <c r="R5685" t="s">
        <v>131</v>
      </c>
      <c r="S5685" s="83">
        <v>60</v>
      </c>
      <c r="T5685" s="83">
        <v>0</v>
      </c>
      <c r="U5685" s="83">
        <v>60</v>
      </c>
      <c r="V5685" s="83">
        <v>0</v>
      </c>
      <c r="W5685" s="83">
        <v>0</v>
      </c>
      <c r="X5685" s="83">
        <v>0</v>
      </c>
      <c r="Y5685">
        <v>0</v>
      </c>
      <c r="Z5685" s="83">
        <v>6</v>
      </c>
      <c r="AA5685" s="83">
        <v>6</v>
      </c>
    </row>
    <row r="5686" spans="1:27" x14ac:dyDescent="0.25">
      <c r="A5686" s="82" t="s">
        <v>1529</v>
      </c>
      <c r="B5686" s="82" t="s">
        <v>1529</v>
      </c>
      <c r="C5686" t="s">
        <v>3636</v>
      </c>
      <c r="D5686" s="82" t="s">
        <v>2723</v>
      </c>
      <c r="E5686" t="s">
        <v>3637</v>
      </c>
      <c r="F5686" s="82" t="s">
        <v>3638</v>
      </c>
      <c r="G5686" t="s">
        <v>2310</v>
      </c>
      <c r="H5686" s="82" t="s">
        <v>3639</v>
      </c>
      <c r="I5686" t="s">
        <v>44</v>
      </c>
      <c r="J5686" s="82" t="s">
        <v>45</v>
      </c>
      <c r="K5686" t="s">
        <v>46</v>
      </c>
      <c r="L5686" t="s">
        <v>47</v>
      </c>
      <c r="M5686" s="82" t="s">
        <v>320</v>
      </c>
      <c r="N5686" t="s">
        <v>800</v>
      </c>
      <c r="O5686" s="82" t="s">
        <v>801</v>
      </c>
      <c r="P5686" s="82" t="s">
        <v>802</v>
      </c>
      <c r="Q5686" s="82" t="s">
        <v>803</v>
      </c>
      <c r="R5686" t="s">
        <v>131</v>
      </c>
      <c r="S5686" s="83">
        <v>0</v>
      </c>
      <c r="T5686" s="83">
        <v>360</v>
      </c>
      <c r="U5686" s="83">
        <v>-360</v>
      </c>
      <c r="V5686" s="83">
        <v>0</v>
      </c>
      <c r="W5686" s="83">
        <v>0</v>
      </c>
      <c r="X5686" s="83">
        <v>2.773004029120274</v>
      </c>
      <c r="Y5686">
        <v>0</v>
      </c>
      <c r="Z5686" s="83">
        <v>-36</v>
      </c>
      <c r="AA5686" s="83">
        <v>-33.226995970879727</v>
      </c>
    </row>
    <row r="5687" spans="1:27" x14ac:dyDescent="0.25">
      <c r="A5687" s="82" t="s">
        <v>1529</v>
      </c>
      <c r="B5687" s="82" t="s">
        <v>1529</v>
      </c>
      <c r="C5687" t="s">
        <v>3636</v>
      </c>
      <c r="D5687" s="82" t="s">
        <v>2723</v>
      </c>
      <c r="E5687" t="s">
        <v>3637</v>
      </c>
      <c r="F5687" s="82" t="s">
        <v>3638</v>
      </c>
      <c r="G5687" t="s">
        <v>2310</v>
      </c>
      <c r="H5687" s="82" t="s">
        <v>3639</v>
      </c>
      <c r="I5687" t="s">
        <v>44</v>
      </c>
      <c r="J5687" s="82" t="s">
        <v>45</v>
      </c>
      <c r="K5687" t="s">
        <v>46</v>
      </c>
      <c r="L5687" t="s">
        <v>47</v>
      </c>
      <c r="M5687" s="82" t="s">
        <v>320</v>
      </c>
      <c r="N5687" t="s">
        <v>800</v>
      </c>
      <c r="O5687" s="82" t="s">
        <v>801</v>
      </c>
      <c r="P5687" s="82" t="s">
        <v>2106</v>
      </c>
      <c r="Q5687" s="82" t="s">
        <v>2107</v>
      </c>
      <c r="R5687" t="s">
        <v>131</v>
      </c>
      <c r="S5687" s="83">
        <v>60</v>
      </c>
      <c r="T5687" s="83">
        <v>0</v>
      </c>
      <c r="U5687" s="83">
        <v>60</v>
      </c>
      <c r="V5687" s="83">
        <v>0</v>
      </c>
      <c r="W5687" s="83">
        <v>0</v>
      </c>
      <c r="X5687" s="83">
        <v>0</v>
      </c>
      <c r="Y5687">
        <v>0</v>
      </c>
      <c r="Z5687" s="83">
        <v>6</v>
      </c>
      <c r="AA5687" s="83">
        <v>6</v>
      </c>
    </row>
    <row r="5688" spans="1:27" x14ac:dyDescent="0.25">
      <c r="A5688" s="82" t="s">
        <v>1529</v>
      </c>
      <c r="B5688" s="82" t="s">
        <v>1529</v>
      </c>
      <c r="C5688" t="s">
        <v>3636</v>
      </c>
      <c r="D5688" s="82" t="s">
        <v>2723</v>
      </c>
      <c r="E5688" t="s">
        <v>3637</v>
      </c>
      <c r="F5688" s="82" t="s">
        <v>3638</v>
      </c>
      <c r="G5688" t="s">
        <v>2310</v>
      </c>
      <c r="H5688" s="82" t="s">
        <v>3639</v>
      </c>
      <c r="I5688" t="s">
        <v>44</v>
      </c>
      <c r="J5688" s="82" t="s">
        <v>45</v>
      </c>
      <c r="K5688" t="s">
        <v>46</v>
      </c>
      <c r="L5688" t="s">
        <v>47</v>
      </c>
      <c r="M5688" s="82" t="s">
        <v>320</v>
      </c>
      <c r="N5688" t="s">
        <v>800</v>
      </c>
      <c r="O5688" s="82" t="s">
        <v>801</v>
      </c>
      <c r="P5688" s="82" t="s">
        <v>1084</v>
      </c>
      <c r="Q5688" s="82" t="s">
        <v>1085</v>
      </c>
      <c r="R5688" t="s">
        <v>131</v>
      </c>
      <c r="S5688" s="83">
        <v>18.219999999999995</v>
      </c>
      <c r="T5688" s="83">
        <v>0</v>
      </c>
      <c r="U5688" s="83">
        <v>18.219999999999995</v>
      </c>
      <c r="V5688" s="83">
        <v>0</v>
      </c>
      <c r="W5688" s="83">
        <v>0</v>
      </c>
      <c r="X5688" s="83">
        <v>0</v>
      </c>
      <c r="Y5688">
        <v>0</v>
      </c>
      <c r="Z5688" s="83">
        <v>1.8219999999999996</v>
      </c>
      <c r="AA5688" s="83">
        <v>1.8219999999999996</v>
      </c>
    </row>
    <row r="5689" spans="1:27" x14ac:dyDescent="0.25">
      <c r="A5689" s="82" t="s">
        <v>1529</v>
      </c>
      <c r="B5689" s="82" t="s">
        <v>1529</v>
      </c>
      <c r="C5689" t="s">
        <v>3636</v>
      </c>
      <c r="D5689" s="82" t="s">
        <v>2723</v>
      </c>
      <c r="E5689" t="s">
        <v>3637</v>
      </c>
      <c r="F5689" s="82" t="s">
        <v>3638</v>
      </c>
      <c r="G5689" t="s">
        <v>2310</v>
      </c>
      <c r="H5689" s="82" t="s">
        <v>3639</v>
      </c>
      <c r="I5689" t="s">
        <v>44</v>
      </c>
      <c r="J5689" s="82" t="s">
        <v>45</v>
      </c>
      <c r="K5689" t="s">
        <v>100</v>
      </c>
      <c r="L5689" t="s">
        <v>101</v>
      </c>
      <c r="M5689" s="82" t="s">
        <v>401</v>
      </c>
      <c r="N5689" t="s">
        <v>866</v>
      </c>
      <c r="O5689" s="82" t="s">
        <v>403</v>
      </c>
      <c r="P5689" s="82" t="s">
        <v>1736</v>
      </c>
      <c r="Q5689" s="82" t="s">
        <v>1737</v>
      </c>
      <c r="R5689" t="s">
        <v>131</v>
      </c>
      <c r="S5689" s="83">
        <v>22.9</v>
      </c>
      <c r="T5689" s="83">
        <v>0</v>
      </c>
      <c r="U5689" s="83">
        <v>22.9</v>
      </c>
      <c r="V5689" s="83">
        <v>0</v>
      </c>
      <c r="W5689" s="83">
        <v>0</v>
      </c>
      <c r="X5689" s="83">
        <v>0</v>
      </c>
      <c r="Y5689">
        <v>0</v>
      </c>
      <c r="Z5689" s="83">
        <v>2.29</v>
      </c>
      <c r="AA5689" s="83">
        <v>2.29</v>
      </c>
    </row>
    <row r="5690" spans="1:27" x14ac:dyDescent="0.25">
      <c r="A5690" s="82" t="s">
        <v>1529</v>
      </c>
      <c r="B5690" s="82" t="s">
        <v>1529</v>
      </c>
      <c r="C5690" t="s">
        <v>3636</v>
      </c>
      <c r="D5690" s="82" t="s">
        <v>2723</v>
      </c>
      <c r="E5690" t="s">
        <v>3637</v>
      </c>
      <c r="F5690" s="82" t="s">
        <v>3638</v>
      </c>
      <c r="G5690" t="s">
        <v>2310</v>
      </c>
      <c r="H5690" s="82" t="s">
        <v>3639</v>
      </c>
      <c r="I5690" t="s">
        <v>44</v>
      </c>
      <c r="J5690" s="82" t="s">
        <v>45</v>
      </c>
      <c r="K5690" t="s">
        <v>100</v>
      </c>
      <c r="L5690" t="s">
        <v>101</v>
      </c>
      <c r="M5690" s="82" t="s">
        <v>401</v>
      </c>
      <c r="N5690" t="s">
        <v>402</v>
      </c>
      <c r="O5690" s="82" t="s">
        <v>403</v>
      </c>
      <c r="P5690" s="82" t="s">
        <v>1418</v>
      </c>
      <c r="Q5690" s="82" t="s">
        <v>1419</v>
      </c>
      <c r="R5690" t="s">
        <v>131</v>
      </c>
      <c r="S5690" s="83">
        <v>225</v>
      </c>
      <c r="T5690" s="83">
        <v>233.51999999999998</v>
      </c>
      <c r="U5690" s="83">
        <v>-8.5199999999999818</v>
      </c>
      <c r="V5690" s="83">
        <v>0</v>
      </c>
      <c r="W5690" s="83">
        <v>0</v>
      </c>
      <c r="X5690" s="83">
        <v>1.7987552802226845</v>
      </c>
      <c r="Y5690">
        <v>0</v>
      </c>
      <c r="Z5690" s="83">
        <v>-0.85199999999999854</v>
      </c>
      <c r="AA5690" s="83">
        <v>0.94675528022268729</v>
      </c>
    </row>
    <row r="5691" spans="1:27" x14ac:dyDescent="0.25">
      <c r="A5691" s="82" t="s">
        <v>1529</v>
      </c>
      <c r="B5691" s="82" t="s">
        <v>1529</v>
      </c>
      <c r="C5691" t="s">
        <v>3636</v>
      </c>
      <c r="D5691" s="82" t="s">
        <v>2723</v>
      </c>
      <c r="E5691" t="s">
        <v>3637</v>
      </c>
      <c r="F5691" s="82" t="s">
        <v>3638</v>
      </c>
      <c r="G5691" t="s">
        <v>2310</v>
      </c>
      <c r="H5691" s="82" t="s">
        <v>3639</v>
      </c>
      <c r="I5691" t="s">
        <v>44</v>
      </c>
      <c r="J5691" s="82" t="s">
        <v>45</v>
      </c>
      <c r="K5691" t="s">
        <v>100</v>
      </c>
      <c r="L5691" t="s">
        <v>101</v>
      </c>
      <c r="M5691" s="82" t="s">
        <v>401</v>
      </c>
      <c r="N5691" t="s">
        <v>402</v>
      </c>
      <c r="O5691" s="82" t="s">
        <v>403</v>
      </c>
      <c r="P5691" s="82" t="s">
        <v>3267</v>
      </c>
      <c r="Q5691" s="82" t="s">
        <v>3268</v>
      </c>
      <c r="R5691" t="s">
        <v>131</v>
      </c>
      <c r="S5691" s="83">
        <v>163.16</v>
      </c>
      <c r="T5691" s="83">
        <v>0</v>
      </c>
      <c r="U5691" s="83">
        <v>163.16</v>
      </c>
      <c r="V5691" s="83">
        <v>0</v>
      </c>
      <c r="W5691" s="83">
        <v>0</v>
      </c>
      <c r="X5691" s="83">
        <v>0</v>
      </c>
      <c r="Y5691">
        <v>0</v>
      </c>
      <c r="Z5691" s="83">
        <v>16.315999999999999</v>
      </c>
      <c r="AA5691" s="83">
        <v>16.315999999999999</v>
      </c>
    </row>
    <row r="5692" spans="1:27" x14ac:dyDescent="0.25">
      <c r="A5692" s="82" t="s">
        <v>1529</v>
      </c>
      <c r="B5692" s="82" t="s">
        <v>1529</v>
      </c>
      <c r="C5692" t="s">
        <v>3636</v>
      </c>
      <c r="D5692" s="82" t="s">
        <v>2723</v>
      </c>
      <c r="E5692" t="s">
        <v>3637</v>
      </c>
      <c r="F5692" s="82" t="s">
        <v>3638</v>
      </c>
      <c r="G5692" t="s">
        <v>2310</v>
      </c>
      <c r="H5692" s="82" t="s">
        <v>3639</v>
      </c>
      <c r="I5692" t="s">
        <v>44</v>
      </c>
      <c r="J5692" s="82" t="s">
        <v>45</v>
      </c>
      <c r="K5692" t="s">
        <v>100</v>
      </c>
      <c r="L5692" t="s">
        <v>101</v>
      </c>
      <c r="M5692" s="82" t="s">
        <v>401</v>
      </c>
      <c r="N5692" t="s">
        <v>402</v>
      </c>
      <c r="O5692" s="82" t="s">
        <v>403</v>
      </c>
      <c r="P5692" s="82" t="s">
        <v>3642</v>
      </c>
      <c r="Q5692" s="82" t="s">
        <v>3643</v>
      </c>
      <c r="R5692" t="s">
        <v>131</v>
      </c>
      <c r="S5692" s="83">
        <v>40.79</v>
      </c>
      <c r="T5692" s="83">
        <v>0</v>
      </c>
      <c r="U5692" s="83">
        <v>40.79</v>
      </c>
      <c r="V5692" s="83">
        <v>0</v>
      </c>
      <c r="W5692" s="83">
        <v>0</v>
      </c>
      <c r="X5692" s="83">
        <v>0</v>
      </c>
      <c r="Y5692">
        <v>0</v>
      </c>
      <c r="Z5692" s="83">
        <v>4.0789999999999997</v>
      </c>
      <c r="AA5692" s="83">
        <v>4.0789999999999997</v>
      </c>
    </row>
    <row r="5693" spans="1:27" x14ac:dyDescent="0.25">
      <c r="A5693" s="82" t="s">
        <v>1529</v>
      </c>
      <c r="B5693" s="82" t="s">
        <v>1529</v>
      </c>
      <c r="C5693" t="s">
        <v>3636</v>
      </c>
      <c r="D5693" s="82" t="s">
        <v>2723</v>
      </c>
      <c r="E5693" t="s">
        <v>3637</v>
      </c>
      <c r="F5693" s="82" t="s">
        <v>3638</v>
      </c>
      <c r="G5693" t="s">
        <v>2310</v>
      </c>
      <c r="H5693" s="82" t="s">
        <v>3639</v>
      </c>
      <c r="I5693" t="s">
        <v>44</v>
      </c>
      <c r="J5693" s="82" t="s">
        <v>45</v>
      </c>
      <c r="K5693" t="s">
        <v>66</v>
      </c>
      <c r="L5693" t="s">
        <v>67</v>
      </c>
      <c r="M5693" s="82" t="s">
        <v>782</v>
      </c>
      <c r="N5693" t="s">
        <v>783</v>
      </c>
      <c r="O5693" s="82" t="s">
        <v>787</v>
      </c>
      <c r="P5693" s="82" t="s">
        <v>788</v>
      </c>
      <c r="Q5693" s="82" t="s">
        <v>789</v>
      </c>
      <c r="R5693" t="s">
        <v>131</v>
      </c>
      <c r="S5693" s="83">
        <v>92.6</v>
      </c>
      <c r="T5693" s="83">
        <v>0</v>
      </c>
      <c r="U5693" s="83">
        <v>92.6</v>
      </c>
      <c r="V5693" s="83">
        <v>0</v>
      </c>
      <c r="W5693" s="83">
        <v>0</v>
      </c>
      <c r="X5693" s="83">
        <v>0</v>
      </c>
      <c r="Y5693">
        <v>0</v>
      </c>
      <c r="Z5693" s="83">
        <v>9.26</v>
      </c>
      <c r="AA5693" s="83">
        <v>9.26</v>
      </c>
    </row>
    <row r="5694" spans="1:27" x14ac:dyDescent="0.25">
      <c r="A5694" s="82" t="s">
        <v>1529</v>
      </c>
      <c r="B5694" s="82" t="s">
        <v>1529</v>
      </c>
      <c r="C5694" t="s">
        <v>3636</v>
      </c>
      <c r="D5694" s="82" t="s">
        <v>2723</v>
      </c>
      <c r="E5694" t="s">
        <v>3637</v>
      </c>
      <c r="F5694" s="82" t="s">
        <v>3638</v>
      </c>
      <c r="G5694" t="s">
        <v>2310</v>
      </c>
      <c r="H5694" s="82" t="s">
        <v>3639</v>
      </c>
      <c r="I5694" t="s">
        <v>44</v>
      </c>
      <c r="J5694" s="82" t="s">
        <v>45</v>
      </c>
      <c r="K5694" t="s">
        <v>66</v>
      </c>
      <c r="L5694" t="s">
        <v>67</v>
      </c>
      <c r="M5694" s="82" t="s">
        <v>782</v>
      </c>
      <c r="N5694" t="s">
        <v>842</v>
      </c>
      <c r="O5694" s="82" t="s">
        <v>843</v>
      </c>
      <c r="P5694" s="82" t="s">
        <v>2332</v>
      </c>
      <c r="Q5694" s="82" t="s">
        <v>2333</v>
      </c>
      <c r="R5694" t="s">
        <v>131</v>
      </c>
      <c r="S5694" s="83">
        <v>334.8</v>
      </c>
      <c r="T5694" s="83">
        <v>0</v>
      </c>
      <c r="U5694" s="83">
        <v>334.8</v>
      </c>
      <c r="V5694" s="83">
        <v>0</v>
      </c>
      <c r="W5694" s="83">
        <v>0</v>
      </c>
      <c r="X5694" s="83">
        <v>0</v>
      </c>
      <c r="Y5694">
        <v>0</v>
      </c>
      <c r="Z5694" s="83">
        <v>33.480000000000004</v>
      </c>
      <c r="AA5694" s="83">
        <v>33.480000000000004</v>
      </c>
    </row>
    <row r="5695" spans="1:27" x14ac:dyDescent="0.25">
      <c r="A5695" s="82" t="s">
        <v>1529</v>
      </c>
      <c r="B5695" s="82" t="s">
        <v>1529</v>
      </c>
      <c r="C5695" t="s">
        <v>3644</v>
      </c>
      <c r="D5695" s="82" t="s">
        <v>3645</v>
      </c>
      <c r="E5695" t="s">
        <v>3271</v>
      </c>
      <c r="F5695" s="82" t="s">
        <v>2745</v>
      </c>
      <c r="G5695" t="s">
        <v>2310</v>
      </c>
      <c r="H5695" s="82" t="s">
        <v>3065</v>
      </c>
      <c r="I5695" t="s">
        <v>68</v>
      </c>
      <c r="J5695" s="82" t="s">
        <v>80</v>
      </c>
      <c r="K5695" t="s">
        <v>81</v>
      </c>
      <c r="L5695" t="s">
        <v>82</v>
      </c>
      <c r="M5695" s="82" t="s">
        <v>848</v>
      </c>
      <c r="N5695" t="s">
        <v>3684</v>
      </c>
      <c r="O5695" s="82" t="s">
        <v>1131</v>
      </c>
      <c r="P5695" s="82" t="s">
        <v>1132</v>
      </c>
      <c r="Q5695" s="82" t="s">
        <v>1133</v>
      </c>
      <c r="R5695" t="s">
        <v>131</v>
      </c>
      <c r="S5695" s="83">
        <v>1076.3800000000001</v>
      </c>
      <c r="T5695" s="83">
        <v>1076.3800000000001</v>
      </c>
      <c r="U5695" s="83">
        <v>0</v>
      </c>
      <c r="V5695" s="83">
        <v>0</v>
      </c>
      <c r="W5695" s="83">
        <v>0</v>
      </c>
      <c r="X5695" s="83">
        <v>8.2911279912902263</v>
      </c>
      <c r="Y5695">
        <v>0</v>
      </c>
      <c r="Z5695" s="83">
        <v>0</v>
      </c>
      <c r="AA5695" s="83">
        <v>8.2911279912902245</v>
      </c>
    </row>
    <row r="5696" spans="1:27" x14ac:dyDescent="0.25">
      <c r="A5696" s="82" t="s">
        <v>1529</v>
      </c>
      <c r="B5696" s="82" t="s">
        <v>1529</v>
      </c>
      <c r="C5696" t="s">
        <v>3644</v>
      </c>
      <c r="D5696" s="82" t="s">
        <v>3645</v>
      </c>
      <c r="E5696" t="s">
        <v>3271</v>
      </c>
      <c r="F5696" s="82" t="s">
        <v>2745</v>
      </c>
      <c r="G5696" t="s">
        <v>2310</v>
      </c>
      <c r="H5696" s="82" t="s">
        <v>3065</v>
      </c>
      <c r="I5696" t="s">
        <v>68</v>
      </c>
      <c r="J5696" s="82" t="s">
        <v>80</v>
      </c>
      <c r="K5696" t="s">
        <v>81</v>
      </c>
      <c r="L5696" t="s">
        <v>82</v>
      </c>
      <c r="M5696" s="82" t="s">
        <v>848</v>
      </c>
      <c r="N5696" t="s">
        <v>3684</v>
      </c>
      <c r="O5696" s="82" t="s">
        <v>1131</v>
      </c>
      <c r="P5696" s="82" t="s">
        <v>2524</v>
      </c>
      <c r="Q5696" s="82" t="s">
        <v>2525</v>
      </c>
      <c r="R5696" t="s">
        <v>131</v>
      </c>
      <c r="S5696" s="83">
        <v>920</v>
      </c>
      <c r="T5696" s="83">
        <v>0</v>
      </c>
      <c r="U5696" s="83">
        <v>920</v>
      </c>
      <c r="V5696" s="83">
        <v>0</v>
      </c>
      <c r="W5696" s="83">
        <v>0</v>
      </c>
      <c r="X5696" s="83">
        <v>0</v>
      </c>
      <c r="Y5696">
        <v>0</v>
      </c>
      <c r="Z5696" s="83">
        <v>92</v>
      </c>
      <c r="AA5696" s="83">
        <v>92</v>
      </c>
    </row>
    <row r="5697" spans="1:27" x14ac:dyDescent="0.25">
      <c r="A5697" s="82" t="s">
        <v>1529</v>
      </c>
      <c r="B5697" s="82" t="s">
        <v>1529</v>
      </c>
      <c r="C5697" t="s">
        <v>3644</v>
      </c>
      <c r="D5697" s="82" t="s">
        <v>3645</v>
      </c>
      <c r="E5697" t="s">
        <v>3271</v>
      </c>
      <c r="F5697" s="82" t="s">
        <v>2745</v>
      </c>
      <c r="G5697" t="s">
        <v>2310</v>
      </c>
      <c r="H5697" s="82" t="s">
        <v>3065</v>
      </c>
      <c r="I5697" t="s">
        <v>59</v>
      </c>
      <c r="J5697" s="82" t="s">
        <v>127</v>
      </c>
      <c r="K5697" t="s">
        <v>75</v>
      </c>
      <c r="L5697" t="s">
        <v>76</v>
      </c>
      <c r="M5697" s="82" t="s">
        <v>133</v>
      </c>
      <c r="N5697" t="s">
        <v>149</v>
      </c>
      <c r="O5697" s="82" t="s">
        <v>150</v>
      </c>
      <c r="P5697" s="82" t="s">
        <v>376</v>
      </c>
      <c r="Q5697" s="82" t="s">
        <v>377</v>
      </c>
      <c r="R5697" t="s">
        <v>131</v>
      </c>
      <c r="S5697" s="83">
        <v>153.15</v>
      </c>
      <c r="T5697" s="83">
        <v>72.3</v>
      </c>
      <c r="U5697" s="83">
        <v>80.850000000000009</v>
      </c>
      <c r="V5697" s="83">
        <v>0</v>
      </c>
      <c r="W5697" s="83">
        <v>0</v>
      </c>
      <c r="X5697" s="83">
        <v>0.55691164251498848</v>
      </c>
      <c r="Y5697">
        <v>0</v>
      </c>
      <c r="Z5697" s="83">
        <v>8.0850000000000009</v>
      </c>
      <c r="AA5697" s="83">
        <v>8.6419116425149891</v>
      </c>
    </row>
    <row r="5698" spans="1:27" x14ac:dyDescent="0.25">
      <c r="A5698" s="82" t="s">
        <v>1529</v>
      </c>
      <c r="B5698" s="82" t="s">
        <v>1529</v>
      </c>
      <c r="C5698" t="s">
        <v>3644</v>
      </c>
      <c r="D5698" s="82" t="s">
        <v>3645</v>
      </c>
      <c r="E5698" t="s">
        <v>3271</v>
      </c>
      <c r="F5698" s="82" t="s">
        <v>2745</v>
      </c>
      <c r="G5698" t="s">
        <v>2310</v>
      </c>
      <c r="H5698" s="82" t="s">
        <v>3065</v>
      </c>
      <c r="I5698" t="s">
        <v>59</v>
      </c>
      <c r="J5698" s="82" t="s">
        <v>127</v>
      </c>
      <c r="K5698" t="s">
        <v>75</v>
      </c>
      <c r="L5698" t="s">
        <v>76</v>
      </c>
      <c r="M5698" s="82" t="s">
        <v>133</v>
      </c>
      <c r="N5698" t="s">
        <v>149</v>
      </c>
      <c r="O5698" s="82" t="s">
        <v>150</v>
      </c>
      <c r="P5698" s="82" t="s">
        <v>1004</v>
      </c>
      <c r="Q5698" s="82" t="s">
        <v>1005</v>
      </c>
      <c r="R5698" t="s">
        <v>131</v>
      </c>
      <c r="S5698" s="83">
        <v>49.44</v>
      </c>
      <c r="T5698" s="83">
        <v>23.9</v>
      </c>
      <c r="U5698" s="83">
        <v>25.54</v>
      </c>
      <c r="V5698" s="83">
        <v>0</v>
      </c>
      <c r="W5698" s="83">
        <v>0</v>
      </c>
      <c r="X5698" s="83">
        <v>0.18409665637770711</v>
      </c>
      <c r="Y5698">
        <v>0</v>
      </c>
      <c r="Z5698" s="83">
        <v>2.5539999999999998</v>
      </c>
      <c r="AA5698" s="83">
        <v>2.7380966563777069</v>
      </c>
    </row>
    <row r="5699" spans="1:27" x14ac:dyDescent="0.25">
      <c r="A5699" s="82" t="s">
        <v>1529</v>
      </c>
      <c r="B5699" s="82" t="s">
        <v>1529</v>
      </c>
      <c r="C5699" t="s">
        <v>3644</v>
      </c>
      <c r="D5699" s="82" t="s">
        <v>3645</v>
      </c>
      <c r="E5699" t="s">
        <v>3271</v>
      </c>
      <c r="F5699" s="82" t="s">
        <v>2745</v>
      </c>
      <c r="G5699" t="s">
        <v>2310</v>
      </c>
      <c r="H5699" s="82" t="s">
        <v>3065</v>
      </c>
      <c r="I5699" t="s">
        <v>59</v>
      </c>
      <c r="J5699" s="82" t="s">
        <v>127</v>
      </c>
      <c r="K5699" t="s">
        <v>75</v>
      </c>
      <c r="L5699" t="s">
        <v>76</v>
      </c>
      <c r="M5699" s="82" t="s">
        <v>133</v>
      </c>
      <c r="N5699" t="s">
        <v>149</v>
      </c>
      <c r="O5699" s="82" t="s">
        <v>150</v>
      </c>
      <c r="P5699" s="82" t="s">
        <v>307</v>
      </c>
      <c r="Q5699" s="82" t="s">
        <v>308</v>
      </c>
      <c r="R5699" t="s">
        <v>131</v>
      </c>
      <c r="S5699" s="83">
        <v>0</v>
      </c>
      <c r="T5699" s="83">
        <v>10.58</v>
      </c>
      <c r="U5699" s="83">
        <v>-10.58</v>
      </c>
      <c r="V5699" s="83">
        <v>0</v>
      </c>
      <c r="W5699" s="83">
        <v>0</v>
      </c>
      <c r="X5699" s="83">
        <v>8.1495507300256953E-2</v>
      </c>
      <c r="Y5699">
        <v>0</v>
      </c>
      <c r="Z5699" s="83">
        <v>-1.0580000000000001</v>
      </c>
      <c r="AA5699" s="83">
        <v>-0.97650449269974304</v>
      </c>
    </row>
    <row r="5700" spans="1:27" x14ac:dyDescent="0.25">
      <c r="A5700" s="82" t="s">
        <v>1529</v>
      </c>
      <c r="B5700" s="82" t="s">
        <v>1529</v>
      </c>
      <c r="C5700" t="s">
        <v>3644</v>
      </c>
      <c r="D5700" s="82" t="s">
        <v>3645</v>
      </c>
      <c r="E5700" t="s">
        <v>3271</v>
      </c>
      <c r="F5700" s="82" t="s">
        <v>2745</v>
      </c>
      <c r="G5700" t="s">
        <v>2310</v>
      </c>
      <c r="H5700" s="82" t="s">
        <v>3065</v>
      </c>
      <c r="I5700" t="s">
        <v>59</v>
      </c>
      <c r="J5700" s="82" t="s">
        <v>127</v>
      </c>
      <c r="K5700" t="s">
        <v>75</v>
      </c>
      <c r="L5700" t="s">
        <v>76</v>
      </c>
      <c r="M5700" s="82" t="s">
        <v>133</v>
      </c>
      <c r="N5700" t="s">
        <v>149</v>
      </c>
      <c r="O5700" s="82" t="s">
        <v>150</v>
      </c>
      <c r="P5700" s="82" t="s">
        <v>2334</v>
      </c>
      <c r="Q5700" s="82" t="s">
        <v>2335</v>
      </c>
      <c r="R5700" t="s">
        <v>131</v>
      </c>
      <c r="S5700" s="83">
        <v>0</v>
      </c>
      <c r="T5700" s="83">
        <v>51.4</v>
      </c>
      <c r="U5700" s="83">
        <v>-51.4</v>
      </c>
      <c r="V5700" s="83">
        <v>0</v>
      </c>
      <c r="W5700" s="83">
        <v>0</v>
      </c>
      <c r="X5700" s="83">
        <v>0.39592335304661691</v>
      </c>
      <c r="Y5700">
        <v>0</v>
      </c>
      <c r="Z5700" s="83">
        <v>-5.1400000000000006</v>
      </c>
      <c r="AA5700" s="83">
        <v>-4.7440766469533839</v>
      </c>
    </row>
    <row r="5701" spans="1:27" x14ac:dyDescent="0.25">
      <c r="A5701" s="82" t="s">
        <v>1529</v>
      </c>
      <c r="B5701" s="82" t="s">
        <v>1529</v>
      </c>
      <c r="C5701" t="s">
        <v>3644</v>
      </c>
      <c r="D5701" s="82" t="s">
        <v>3645</v>
      </c>
      <c r="E5701" t="s">
        <v>3271</v>
      </c>
      <c r="F5701" s="82" t="s">
        <v>2745</v>
      </c>
      <c r="G5701" t="s">
        <v>2310</v>
      </c>
      <c r="H5701" s="82" t="s">
        <v>3065</v>
      </c>
      <c r="I5701" t="s">
        <v>59</v>
      </c>
      <c r="J5701" s="82" t="s">
        <v>193</v>
      </c>
      <c r="K5701" t="s">
        <v>60</v>
      </c>
      <c r="L5701" t="s">
        <v>61</v>
      </c>
      <c r="M5701" s="82" t="s">
        <v>194</v>
      </c>
      <c r="N5701" t="s">
        <v>656</v>
      </c>
      <c r="O5701" s="82" t="s">
        <v>657</v>
      </c>
      <c r="P5701" s="82" t="s">
        <v>1019</v>
      </c>
      <c r="Q5701" s="82" t="s">
        <v>1020</v>
      </c>
      <c r="R5701" t="s">
        <v>131</v>
      </c>
      <c r="S5701" s="83">
        <v>199.41</v>
      </c>
      <c r="T5701" s="83">
        <v>187.7</v>
      </c>
      <c r="U5701" s="83">
        <v>11.710000000000008</v>
      </c>
      <c r="V5701" s="83">
        <v>0</v>
      </c>
      <c r="W5701" s="83">
        <v>0</v>
      </c>
      <c r="X5701" s="83">
        <v>1.4458134896274319</v>
      </c>
      <c r="Y5701">
        <v>0</v>
      </c>
      <c r="Z5701" s="83">
        <v>1.1710000000000029</v>
      </c>
      <c r="AA5701" s="83">
        <v>2.6168134896274324</v>
      </c>
    </row>
    <row r="5702" spans="1:27" x14ac:dyDescent="0.25">
      <c r="A5702" s="82" t="s">
        <v>1529</v>
      </c>
      <c r="B5702" s="82" t="s">
        <v>1529</v>
      </c>
      <c r="C5702" t="s">
        <v>3644</v>
      </c>
      <c r="D5702" s="82" t="s">
        <v>3645</v>
      </c>
      <c r="E5702" t="s">
        <v>3271</v>
      </c>
      <c r="F5702" s="82" t="s">
        <v>2745</v>
      </c>
      <c r="G5702" t="s">
        <v>2310</v>
      </c>
      <c r="H5702" s="82" t="s">
        <v>3065</v>
      </c>
      <c r="I5702" t="s">
        <v>59</v>
      </c>
      <c r="J5702" s="82" t="s">
        <v>193</v>
      </c>
      <c r="K5702" t="s">
        <v>60</v>
      </c>
      <c r="L5702" t="s">
        <v>61</v>
      </c>
      <c r="M5702" s="82" t="s">
        <v>194</v>
      </c>
      <c r="N5702" t="s">
        <v>750</v>
      </c>
      <c r="O5702" s="82" t="s">
        <v>751</v>
      </c>
      <c r="P5702" s="82" t="s">
        <v>1152</v>
      </c>
      <c r="Q5702" s="82" t="s">
        <v>1153</v>
      </c>
      <c r="R5702" t="s">
        <v>131</v>
      </c>
      <c r="S5702" s="83">
        <v>379.48</v>
      </c>
      <c r="T5702" s="83">
        <v>231.36</v>
      </c>
      <c r="U5702" s="83">
        <v>148.12</v>
      </c>
      <c r="V5702" s="83">
        <v>0</v>
      </c>
      <c r="W5702" s="83">
        <v>0</v>
      </c>
      <c r="X5702" s="83">
        <v>1.7821172560479632</v>
      </c>
      <c r="Y5702">
        <v>0</v>
      </c>
      <c r="Z5702" s="83">
        <v>14.811999999999998</v>
      </c>
      <c r="AA5702" s="83">
        <v>16.594117256047962</v>
      </c>
    </row>
    <row r="5703" spans="1:27" x14ac:dyDescent="0.25">
      <c r="A5703" s="82" t="s">
        <v>1529</v>
      </c>
      <c r="B5703" s="82" t="s">
        <v>1529</v>
      </c>
      <c r="C5703" t="s">
        <v>3644</v>
      </c>
      <c r="D5703" s="82" t="s">
        <v>3645</v>
      </c>
      <c r="E5703" t="s">
        <v>3271</v>
      </c>
      <c r="F5703" s="82" t="s">
        <v>2745</v>
      </c>
      <c r="G5703" t="s">
        <v>2310</v>
      </c>
      <c r="H5703" s="82" t="s">
        <v>3065</v>
      </c>
      <c r="I5703" t="s">
        <v>59</v>
      </c>
      <c r="J5703" s="82" t="s">
        <v>193</v>
      </c>
      <c r="K5703" t="s">
        <v>60</v>
      </c>
      <c r="L5703" t="s">
        <v>61</v>
      </c>
      <c r="M5703" s="82" t="s">
        <v>194</v>
      </c>
      <c r="N5703" t="s">
        <v>750</v>
      </c>
      <c r="O5703" s="82" t="s">
        <v>751</v>
      </c>
      <c r="P5703" s="82" t="s">
        <v>1154</v>
      </c>
      <c r="Q5703" s="82" t="s">
        <v>1155</v>
      </c>
      <c r="R5703" t="s">
        <v>131</v>
      </c>
      <c r="S5703" s="83">
        <v>40.549999999999997</v>
      </c>
      <c r="T5703" s="83">
        <v>32.799999999999997</v>
      </c>
      <c r="U5703" s="83">
        <v>7.75</v>
      </c>
      <c r="V5703" s="83">
        <v>0</v>
      </c>
      <c r="W5703" s="83">
        <v>0</v>
      </c>
      <c r="X5703" s="83">
        <v>0.25265147820873607</v>
      </c>
      <c r="Y5703">
        <v>0</v>
      </c>
      <c r="Z5703" s="83">
        <v>0.77499999999999991</v>
      </c>
      <c r="AA5703" s="83">
        <v>1.0276514782087358</v>
      </c>
    </row>
    <row r="5704" spans="1:27" x14ac:dyDescent="0.25">
      <c r="A5704" s="82" t="s">
        <v>1529</v>
      </c>
      <c r="B5704" s="82" t="s">
        <v>1529</v>
      </c>
      <c r="C5704" t="s">
        <v>3644</v>
      </c>
      <c r="D5704" s="82" t="s">
        <v>3645</v>
      </c>
      <c r="E5704" t="s">
        <v>3271</v>
      </c>
      <c r="F5704" s="82" t="s">
        <v>2745</v>
      </c>
      <c r="G5704" t="s">
        <v>2310</v>
      </c>
      <c r="H5704" s="82" t="s">
        <v>3065</v>
      </c>
      <c r="I5704" t="s">
        <v>59</v>
      </c>
      <c r="J5704" s="82" t="s">
        <v>193</v>
      </c>
      <c r="K5704" t="s">
        <v>60</v>
      </c>
      <c r="L5704" t="s">
        <v>61</v>
      </c>
      <c r="M5704" s="82" t="s">
        <v>194</v>
      </c>
      <c r="N5704" t="s">
        <v>199</v>
      </c>
      <c r="O5704" s="82" t="s">
        <v>200</v>
      </c>
      <c r="P5704" s="82" t="s">
        <v>201</v>
      </c>
      <c r="Q5704" s="82" t="s">
        <v>202</v>
      </c>
      <c r="R5704" t="s">
        <v>131</v>
      </c>
      <c r="S5704" s="83">
        <v>28.62</v>
      </c>
      <c r="T5704" s="83">
        <v>0</v>
      </c>
      <c r="U5704" s="83">
        <v>28.62</v>
      </c>
      <c r="V5704" s="83">
        <v>0</v>
      </c>
      <c r="W5704" s="83">
        <v>0</v>
      </c>
      <c r="X5704" s="83">
        <v>0</v>
      </c>
      <c r="Y5704">
        <v>0</v>
      </c>
      <c r="Z5704" s="83">
        <v>2.8620000000000001</v>
      </c>
      <c r="AA5704" s="83">
        <v>2.8620000000000001</v>
      </c>
    </row>
    <row r="5705" spans="1:27" x14ac:dyDescent="0.25">
      <c r="A5705" s="82" t="s">
        <v>1529</v>
      </c>
      <c r="B5705" s="82" t="s">
        <v>1529</v>
      </c>
      <c r="C5705" t="s">
        <v>3644</v>
      </c>
      <c r="D5705" s="82" t="s">
        <v>3645</v>
      </c>
      <c r="E5705" t="s">
        <v>3271</v>
      </c>
      <c r="F5705" s="82" t="s">
        <v>2745</v>
      </c>
      <c r="G5705" t="s">
        <v>2310</v>
      </c>
      <c r="H5705" s="82" t="s">
        <v>3065</v>
      </c>
      <c r="I5705" t="s">
        <v>59</v>
      </c>
      <c r="J5705" s="82" t="s">
        <v>193</v>
      </c>
      <c r="K5705" t="s">
        <v>60</v>
      </c>
      <c r="L5705" t="s">
        <v>61</v>
      </c>
      <c r="M5705" s="82" t="s">
        <v>194</v>
      </c>
      <c r="N5705" t="s">
        <v>347</v>
      </c>
      <c r="O5705" s="82" t="s">
        <v>348</v>
      </c>
      <c r="P5705" s="82" t="s">
        <v>1158</v>
      </c>
      <c r="Q5705" s="82" t="s">
        <v>1159</v>
      </c>
      <c r="R5705" t="s">
        <v>131</v>
      </c>
      <c r="S5705" s="83">
        <v>61.879999999999995</v>
      </c>
      <c r="T5705" s="83">
        <v>8.84</v>
      </c>
      <c r="U5705" s="83">
        <v>53.039999999999992</v>
      </c>
      <c r="V5705" s="83">
        <v>0</v>
      </c>
      <c r="W5705" s="83">
        <v>0</v>
      </c>
      <c r="X5705" s="83">
        <v>6.8092654492842297E-2</v>
      </c>
      <c r="Y5705">
        <v>0</v>
      </c>
      <c r="Z5705" s="83">
        <v>5.3039999999999994</v>
      </c>
      <c r="AA5705" s="83">
        <v>5.3720926544928425</v>
      </c>
    </row>
    <row r="5706" spans="1:27" x14ac:dyDescent="0.25">
      <c r="A5706" s="82" t="s">
        <v>1529</v>
      </c>
      <c r="B5706" s="82" t="s">
        <v>1529</v>
      </c>
      <c r="C5706" t="s">
        <v>3644</v>
      </c>
      <c r="D5706" s="82" t="s">
        <v>3645</v>
      </c>
      <c r="E5706" t="s">
        <v>3271</v>
      </c>
      <c r="F5706" s="82" t="s">
        <v>2745</v>
      </c>
      <c r="G5706" t="s">
        <v>2310</v>
      </c>
      <c r="H5706" s="82" t="s">
        <v>3065</v>
      </c>
      <c r="I5706" t="s">
        <v>59</v>
      </c>
      <c r="J5706" s="82" t="s">
        <v>193</v>
      </c>
      <c r="K5706" t="s">
        <v>60</v>
      </c>
      <c r="L5706" t="s">
        <v>61</v>
      </c>
      <c r="M5706" s="82" t="s">
        <v>194</v>
      </c>
      <c r="N5706" t="s">
        <v>311</v>
      </c>
      <c r="O5706" s="82" t="s">
        <v>894</v>
      </c>
      <c r="P5706" s="82" t="s">
        <v>895</v>
      </c>
      <c r="Q5706" s="82" t="s">
        <v>896</v>
      </c>
      <c r="R5706" t="s">
        <v>131</v>
      </c>
      <c r="S5706" s="83">
        <v>1579.2</v>
      </c>
      <c r="T5706" s="83">
        <v>883.42000000000007</v>
      </c>
      <c r="U5706" s="83">
        <v>695.78</v>
      </c>
      <c r="V5706" s="83">
        <v>0</v>
      </c>
      <c r="W5706" s="83">
        <v>0</v>
      </c>
      <c r="X5706" s="83">
        <v>6.8047978316817579</v>
      </c>
      <c r="Y5706">
        <v>0</v>
      </c>
      <c r="Z5706" s="83">
        <v>69.578000000000003</v>
      </c>
      <c r="AA5706" s="83">
        <v>76.382797831681756</v>
      </c>
    </row>
    <row r="5707" spans="1:27" x14ac:dyDescent="0.25">
      <c r="A5707" s="82" t="s">
        <v>1529</v>
      </c>
      <c r="B5707" s="82" t="s">
        <v>1529</v>
      </c>
      <c r="C5707" t="s">
        <v>3644</v>
      </c>
      <c r="D5707" s="82" t="s">
        <v>3645</v>
      </c>
      <c r="E5707" t="s">
        <v>3271</v>
      </c>
      <c r="F5707" s="82" t="s">
        <v>2745</v>
      </c>
      <c r="G5707" t="s">
        <v>2310</v>
      </c>
      <c r="H5707" s="82" t="s">
        <v>3065</v>
      </c>
      <c r="I5707" t="s">
        <v>59</v>
      </c>
      <c r="J5707" s="82" t="s">
        <v>193</v>
      </c>
      <c r="K5707" t="s">
        <v>60</v>
      </c>
      <c r="L5707" t="s">
        <v>61</v>
      </c>
      <c r="M5707" s="82" t="s">
        <v>194</v>
      </c>
      <c r="N5707" t="s">
        <v>311</v>
      </c>
      <c r="O5707" s="82" t="s">
        <v>894</v>
      </c>
      <c r="P5707" s="82" t="s">
        <v>1160</v>
      </c>
      <c r="Q5707" s="82" t="s">
        <v>1161</v>
      </c>
      <c r="R5707" t="s">
        <v>131</v>
      </c>
      <c r="S5707" s="83">
        <v>0</v>
      </c>
      <c r="T5707" s="83">
        <v>184.24</v>
      </c>
      <c r="U5707" s="83">
        <v>-184.24</v>
      </c>
      <c r="V5707" s="83">
        <v>0</v>
      </c>
      <c r="W5707" s="83">
        <v>0</v>
      </c>
      <c r="X5707" s="83">
        <v>1.4191618397919981</v>
      </c>
      <c r="Y5707">
        <v>0</v>
      </c>
      <c r="Z5707" s="83">
        <v>-18.424000000000003</v>
      </c>
      <c r="AA5707" s="83">
        <v>-17.004838160208006</v>
      </c>
    </row>
    <row r="5708" spans="1:27" x14ac:dyDescent="0.25">
      <c r="A5708" s="82" t="s">
        <v>1529</v>
      </c>
      <c r="B5708" s="82" t="s">
        <v>1529</v>
      </c>
      <c r="C5708" t="s">
        <v>3644</v>
      </c>
      <c r="D5708" s="82" t="s">
        <v>3645</v>
      </c>
      <c r="E5708" t="s">
        <v>3271</v>
      </c>
      <c r="F5708" s="82" t="s">
        <v>2745</v>
      </c>
      <c r="G5708" t="s">
        <v>2310</v>
      </c>
      <c r="H5708" s="82" t="s">
        <v>3065</v>
      </c>
      <c r="I5708" t="s">
        <v>59</v>
      </c>
      <c r="J5708" s="82" t="s">
        <v>193</v>
      </c>
      <c r="K5708" t="s">
        <v>62</v>
      </c>
      <c r="L5708" t="s">
        <v>63</v>
      </c>
      <c r="M5708" s="82" t="s">
        <v>351</v>
      </c>
      <c r="N5708" t="s">
        <v>352</v>
      </c>
      <c r="O5708" s="82" t="s">
        <v>353</v>
      </c>
      <c r="P5708" s="82" t="s">
        <v>354</v>
      </c>
      <c r="Q5708" s="82" t="s">
        <v>355</v>
      </c>
      <c r="R5708" t="s">
        <v>131</v>
      </c>
      <c r="S5708" s="83">
        <v>20.7</v>
      </c>
      <c r="T5708" s="83">
        <v>0</v>
      </c>
      <c r="U5708" s="83">
        <v>20.7</v>
      </c>
      <c r="V5708" s="83">
        <v>0</v>
      </c>
      <c r="W5708" s="83">
        <v>0</v>
      </c>
      <c r="X5708" s="83">
        <v>0</v>
      </c>
      <c r="Y5708">
        <v>0</v>
      </c>
      <c r="Z5708" s="83">
        <v>2.0699999999999998</v>
      </c>
      <c r="AA5708" s="83">
        <v>2.0699999999999998</v>
      </c>
    </row>
    <row r="5709" spans="1:27" x14ac:dyDescent="0.25">
      <c r="A5709" s="82" t="s">
        <v>1529</v>
      </c>
      <c r="B5709" s="82" t="s">
        <v>1529</v>
      </c>
      <c r="C5709" t="s">
        <v>3644</v>
      </c>
      <c r="D5709" s="82" t="s">
        <v>3645</v>
      </c>
      <c r="E5709" t="s">
        <v>3271</v>
      </c>
      <c r="F5709" s="82" t="s">
        <v>2745</v>
      </c>
      <c r="G5709" t="s">
        <v>2310</v>
      </c>
      <c r="H5709" s="82" t="s">
        <v>3065</v>
      </c>
      <c r="I5709" t="s">
        <v>59</v>
      </c>
      <c r="J5709" s="82" t="s">
        <v>193</v>
      </c>
      <c r="K5709" t="s">
        <v>62</v>
      </c>
      <c r="L5709" t="s">
        <v>63</v>
      </c>
      <c r="M5709" s="82" t="s">
        <v>1168</v>
      </c>
      <c r="N5709" t="s">
        <v>1169</v>
      </c>
      <c r="O5709" s="82" t="s">
        <v>1170</v>
      </c>
      <c r="P5709" s="82" t="s">
        <v>1171</v>
      </c>
      <c r="Q5709" s="82" t="s">
        <v>1172</v>
      </c>
      <c r="R5709" t="s">
        <v>131</v>
      </c>
      <c r="S5709" s="83">
        <v>309.02000000000004</v>
      </c>
      <c r="T5709" s="83">
        <v>272.39999999999998</v>
      </c>
      <c r="U5709" s="83">
        <v>36.620000000000061</v>
      </c>
      <c r="V5709" s="83">
        <v>0</v>
      </c>
      <c r="W5709" s="83">
        <v>0</v>
      </c>
      <c r="X5709" s="83">
        <v>2.098239715367674</v>
      </c>
      <c r="Y5709">
        <v>0</v>
      </c>
      <c r="Z5709" s="83">
        <v>3.6620000000000061</v>
      </c>
      <c r="AA5709" s="83">
        <v>5.7602397153676783</v>
      </c>
    </row>
    <row r="5710" spans="1:27" x14ac:dyDescent="0.25">
      <c r="A5710" s="82" t="s">
        <v>1529</v>
      </c>
      <c r="B5710" s="82" t="s">
        <v>1529</v>
      </c>
      <c r="C5710" t="s">
        <v>3644</v>
      </c>
      <c r="D5710" s="82" t="s">
        <v>3645</v>
      </c>
      <c r="E5710" t="s">
        <v>3271</v>
      </c>
      <c r="F5710" s="82" t="s">
        <v>2745</v>
      </c>
      <c r="G5710" t="s">
        <v>2310</v>
      </c>
      <c r="H5710" s="82" t="s">
        <v>3065</v>
      </c>
      <c r="I5710" t="s">
        <v>59</v>
      </c>
      <c r="J5710" s="82" t="s">
        <v>193</v>
      </c>
      <c r="K5710" t="s">
        <v>62</v>
      </c>
      <c r="L5710" t="s">
        <v>63</v>
      </c>
      <c r="M5710" s="82" t="s">
        <v>660</v>
      </c>
      <c r="N5710" t="s">
        <v>661</v>
      </c>
      <c r="O5710" s="82" t="s">
        <v>662</v>
      </c>
      <c r="P5710" s="82" t="s">
        <v>1037</v>
      </c>
      <c r="Q5710" s="82" t="s">
        <v>1038</v>
      </c>
      <c r="R5710" t="s">
        <v>131</v>
      </c>
      <c r="S5710" s="83">
        <v>531.28</v>
      </c>
      <c r="T5710" s="83">
        <v>207</v>
      </c>
      <c r="U5710" s="83">
        <v>324.27999999999997</v>
      </c>
      <c r="V5710" s="83">
        <v>0</v>
      </c>
      <c r="W5710" s="83">
        <v>0</v>
      </c>
      <c r="X5710" s="83">
        <v>1.5944773167441577</v>
      </c>
      <c r="Y5710">
        <v>0</v>
      </c>
      <c r="Z5710" s="83">
        <v>32.427999999999997</v>
      </c>
      <c r="AA5710" s="83">
        <v>34.022477316744158</v>
      </c>
    </row>
    <row r="5711" spans="1:27" x14ac:dyDescent="0.25">
      <c r="A5711" s="82" t="s">
        <v>1529</v>
      </c>
      <c r="B5711" s="82" t="s">
        <v>1529</v>
      </c>
      <c r="C5711" t="s">
        <v>3644</v>
      </c>
      <c r="D5711" s="82" t="s">
        <v>3645</v>
      </c>
      <c r="E5711" t="s">
        <v>3271</v>
      </c>
      <c r="F5711" s="82" t="s">
        <v>2745</v>
      </c>
      <c r="G5711" t="s">
        <v>2310</v>
      </c>
      <c r="H5711" s="82" t="s">
        <v>3065</v>
      </c>
      <c r="I5711" t="s">
        <v>59</v>
      </c>
      <c r="J5711" s="82" t="s">
        <v>193</v>
      </c>
      <c r="K5711" t="s">
        <v>62</v>
      </c>
      <c r="L5711" t="s">
        <v>63</v>
      </c>
      <c r="M5711" s="82" t="s">
        <v>660</v>
      </c>
      <c r="N5711" t="s">
        <v>661</v>
      </c>
      <c r="O5711" s="82" t="s">
        <v>662</v>
      </c>
      <c r="P5711" s="82" t="s">
        <v>663</v>
      </c>
      <c r="Q5711" s="82" t="s">
        <v>664</v>
      </c>
      <c r="R5711" t="s">
        <v>131</v>
      </c>
      <c r="S5711" s="83">
        <v>7073.88</v>
      </c>
      <c r="T5711" s="83">
        <v>3377.7</v>
      </c>
      <c r="U5711" s="83">
        <v>3696.1800000000003</v>
      </c>
      <c r="V5711" s="83">
        <v>0</v>
      </c>
      <c r="W5711" s="83">
        <v>0</v>
      </c>
      <c r="X5711" s="83">
        <v>26.017710303220973</v>
      </c>
      <c r="Y5711">
        <v>0</v>
      </c>
      <c r="Z5711" s="83">
        <v>369.61800000000005</v>
      </c>
      <c r="AA5711" s="83">
        <v>395.635710303221</v>
      </c>
    </row>
    <row r="5712" spans="1:27" x14ac:dyDescent="0.25">
      <c r="A5712" s="82" t="s">
        <v>1529</v>
      </c>
      <c r="B5712" s="82" t="s">
        <v>1529</v>
      </c>
      <c r="C5712" t="s">
        <v>3644</v>
      </c>
      <c r="D5712" s="82" t="s">
        <v>3645</v>
      </c>
      <c r="E5712" t="s">
        <v>3271</v>
      </c>
      <c r="F5712" s="82" t="s">
        <v>2745</v>
      </c>
      <c r="G5712" t="s">
        <v>2310</v>
      </c>
      <c r="H5712" s="82" t="s">
        <v>3065</v>
      </c>
      <c r="I5712" t="s">
        <v>59</v>
      </c>
      <c r="J5712" s="82" t="s">
        <v>193</v>
      </c>
      <c r="K5712" t="s">
        <v>62</v>
      </c>
      <c r="L5712" t="s">
        <v>63</v>
      </c>
      <c r="M5712" s="82" t="s">
        <v>660</v>
      </c>
      <c r="N5712" t="s">
        <v>661</v>
      </c>
      <c r="O5712" s="82" t="s">
        <v>662</v>
      </c>
      <c r="P5712" s="82" t="s">
        <v>1166</v>
      </c>
      <c r="Q5712" s="82" t="s">
        <v>1167</v>
      </c>
      <c r="R5712" t="s">
        <v>131</v>
      </c>
      <c r="S5712" s="83">
        <v>1328.1999999999998</v>
      </c>
      <c r="T5712" s="83">
        <v>2027.7</v>
      </c>
      <c r="U5712" s="83">
        <v>-699.50000000000023</v>
      </c>
      <c r="V5712" s="83">
        <v>0</v>
      </c>
      <c r="W5712" s="83">
        <v>0</v>
      </c>
      <c r="X5712" s="83">
        <v>15.618945194019945</v>
      </c>
      <c r="Y5712">
        <v>0</v>
      </c>
      <c r="Z5712" s="83">
        <v>-69.950000000000017</v>
      </c>
      <c r="AA5712" s="83">
        <v>-54.331054805980074</v>
      </c>
    </row>
    <row r="5713" spans="1:27" x14ac:dyDescent="0.25">
      <c r="A5713" s="82" t="s">
        <v>1529</v>
      </c>
      <c r="B5713" s="82" t="s">
        <v>1529</v>
      </c>
      <c r="C5713" t="s">
        <v>3644</v>
      </c>
      <c r="D5713" s="82" t="s">
        <v>3645</v>
      </c>
      <c r="E5713" t="s">
        <v>3271</v>
      </c>
      <c r="F5713" s="82" t="s">
        <v>2745</v>
      </c>
      <c r="G5713" t="s">
        <v>2310</v>
      </c>
      <c r="H5713" s="82" t="s">
        <v>3065</v>
      </c>
      <c r="I5713" t="s">
        <v>59</v>
      </c>
      <c r="J5713" s="82" t="s">
        <v>193</v>
      </c>
      <c r="K5713" t="s">
        <v>62</v>
      </c>
      <c r="L5713" t="s">
        <v>63</v>
      </c>
      <c r="M5713" s="82" t="s">
        <v>660</v>
      </c>
      <c r="N5713" t="s">
        <v>1927</v>
      </c>
      <c r="O5713" s="82" t="s">
        <v>1497</v>
      </c>
      <c r="P5713" s="82" t="s">
        <v>1928</v>
      </c>
      <c r="Q5713" s="82" t="s">
        <v>1929</v>
      </c>
      <c r="R5713" t="s">
        <v>131</v>
      </c>
      <c r="S5713" s="83">
        <v>563.28</v>
      </c>
      <c r="T5713" s="83">
        <v>0</v>
      </c>
      <c r="U5713" s="83">
        <v>563.28</v>
      </c>
      <c r="V5713" s="83">
        <v>0</v>
      </c>
      <c r="W5713" s="83">
        <v>0</v>
      </c>
      <c r="X5713" s="83">
        <v>0</v>
      </c>
      <c r="Y5713">
        <v>0</v>
      </c>
      <c r="Z5713" s="83">
        <v>56.328000000000003</v>
      </c>
      <c r="AA5713" s="83">
        <v>56.328000000000003</v>
      </c>
    </row>
    <row r="5714" spans="1:27" x14ac:dyDescent="0.25">
      <c r="A5714" s="82" t="s">
        <v>1529</v>
      </c>
      <c r="B5714" s="82" t="s">
        <v>1529</v>
      </c>
      <c r="C5714" t="s">
        <v>3644</v>
      </c>
      <c r="D5714" s="82" t="s">
        <v>3645</v>
      </c>
      <c r="E5714" t="s">
        <v>3271</v>
      </c>
      <c r="F5714" s="82" t="s">
        <v>2745</v>
      </c>
      <c r="G5714" t="s">
        <v>2310</v>
      </c>
      <c r="H5714" s="82" t="s">
        <v>3065</v>
      </c>
      <c r="I5714" t="s">
        <v>59</v>
      </c>
      <c r="J5714" s="82" t="s">
        <v>193</v>
      </c>
      <c r="K5714" t="s">
        <v>64</v>
      </c>
      <c r="L5714" t="s">
        <v>65</v>
      </c>
      <c r="M5714" s="82" t="s">
        <v>499</v>
      </c>
      <c r="N5714" t="s">
        <v>500</v>
      </c>
      <c r="O5714" s="82" t="s">
        <v>501</v>
      </c>
      <c r="P5714" s="82" t="s">
        <v>2650</v>
      </c>
      <c r="Q5714" s="82" t="s">
        <v>2651</v>
      </c>
      <c r="R5714" t="s">
        <v>131</v>
      </c>
      <c r="S5714" s="83">
        <v>0</v>
      </c>
      <c r="T5714" s="83">
        <v>298</v>
      </c>
      <c r="U5714" s="83">
        <v>-298</v>
      </c>
      <c r="V5714" s="83">
        <v>0</v>
      </c>
      <c r="W5714" s="83">
        <v>0</v>
      </c>
      <c r="X5714" s="83">
        <v>2.295431112994005</v>
      </c>
      <c r="Y5714">
        <v>0</v>
      </c>
      <c r="Z5714" s="83">
        <v>-29.8</v>
      </c>
      <c r="AA5714" s="83">
        <v>-27.504568887005995</v>
      </c>
    </row>
    <row r="5715" spans="1:27" x14ac:dyDescent="0.25">
      <c r="A5715" s="82" t="s">
        <v>1529</v>
      </c>
      <c r="B5715" s="82" t="s">
        <v>1529</v>
      </c>
      <c r="C5715" t="s">
        <v>3644</v>
      </c>
      <c r="D5715" s="82" t="s">
        <v>3645</v>
      </c>
      <c r="E5715" t="s">
        <v>3271</v>
      </c>
      <c r="F5715" s="82" t="s">
        <v>2745</v>
      </c>
      <c r="G5715" t="s">
        <v>2310</v>
      </c>
      <c r="H5715" s="82" t="s">
        <v>3065</v>
      </c>
      <c r="I5715" t="s">
        <v>59</v>
      </c>
      <c r="J5715" s="82" t="s">
        <v>193</v>
      </c>
      <c r="K5715" t="s">
        <v>64</v>
      </c>
      <c r="L5715" t="s">
        <v>65</v>
      </c>
      <c r="M5715" s="82" t="s">
        <v>499</v>
      </c>
      <c r="N5715" t="s">
        <v>500</v>
      </c>
      <c r="O5715" s="82" t="s">
        <v>501</v>
      </c>
      <c r="P5715" s="82" t="s">
        <v>2765</v>
      </c>
      <c r="Q5715" s="82" t="s">
        <v>2766</v>
      </c>
      <c r="R5715" t="s">
        <v>131</v>
      </c>
      <c r="S5715" s="83">
        <v>64.400000000000006</v>
      </c>
      <c r="T5715" s="83">
        <v>32.200000000000003</v>
      </c>
      <c r="U5715" s="83">
        <v>32.200000000000003</v>
      </c>
      <c r="V5715" s="83">
        <v>0</v>
      </c>
      <c r="W5715" s="83">
        <v>0</v>
      </c>
      <c r="X5715" s="83">
        <v>0.24802980482686901</v>
      </c>
      <c r="Y5715">
        <v>0</v>
      </c>
      <c r="Z5715" s="83">
        <v>3.2200000000000006</v>
      </c>
      <c r="AA5715" s="83">
        <v>3.4680298048268696</v>
      </c>
    </row>
    <row r="5716" spans="1:27" x14ac:dyDescent="0.25">
      <c r="A5716" s="82" t="s">
        <v>1529</v>
      </c>
      <c r="B5716" s="82" t="s">
        <v>1529</v>
      </c>
      <c r="C5716" t="s">
        <v>3644</v>
      </c>
      <c r="D5716" s="82" t="s">
        <v>3645</v>
      </c>
      <c r="E5716" t="s">
        <v>3271</v>
      </c>
      <c r="F5716" s="82" t="s">
        <v>2745</v>
      </c>
      <c r="G5716" t="s">
        <v>2310</v>
      </c>
      <c r="H5716" s="82" t="s">
        <v>3065</v>
      </c>
      <c r="I5716" t="s">
        <v>59</v>
      </c>
      <c r="J5716" s="82" t="s">
        <v>193</v>
      </c>
      <c r="K5716" t="s">
        <v>64</v>
      </c>
      <c r="L5716" t="s">
        <v>65</v>
      </c>
      <c r="M5716" s="82" t="s">
        <v>499</v>
      </c>
      <c r="N5716" t="s">
        <v>1420</v>
      </c>
      <c r="O5716" s="82" t="s">
        <v>1421</v>
      </c>
      <c r="P5716" s="82" t="s">
        <v>1935</v>
      </c>
      <c r="Q5716" s="82" t="s">
        <v>1936</v>
      </c>
      <c r="R5716" t="s">
        <v>131</v>
      </c>
      <c r="S5716" s="83">
        <v>0</v>
      </c>
      <c r="T5716" s="83">
        <v>109</v>
      </c>
      <c r="U5716" s="83">
        <v>-109</v>
      </c>
      <c r="V5716" s="83">
        <v>0</v>
      </c>
      <c r="W5716" s="83">
        <v>0</v>
      </c>
      <c r="X5716" s="83">
        <v>0.83960399770586092</v>
      </c>
      <c r="Y5716">
        <v>0</v>
      </c>
      <c r="Z5716" s="83">
        <v>-10.9</v>
      </c>
      <c r="AA5716" s="83">
        <v>-10.060396002294139</v>
      </c>
    </row>
    <row r="5717" spans="1:27" x14ac:dyDescent="0.25">
      <c r="A5717" s="82" t="s">
        <v>1529</v>
      </c>
      <c r="B5717" s="82" t="s">
        <v>1529</v>
      </c>
      <c r="C5717" t="s">
        <v>3644</v>
      </c>
      <c r="D5717" s="82" t="s">
        <v>3645</v>
      </c>
      <c r="E5717" t="s">
        <v>3271</v>
      </c>
      <c r="F5717" s="82" t="s">
        <v>2745</v>
      </c>
      <c r="G5717" t="s">
        <v>2310</v>
      </c>
      <c r="H5717" s="82" t="s">
        <v>3065</v>
      </c>
      <c r="I5717" t="s">
        <v>44</v>
      </c>
      <c r="J5717" s="82" t="s">
        <v>45</v>
      </c>
      <c r="K5717" t="s">
        <v>46</v>
      </c>
      <c r="L5717" t="s">
        <v>47</v>
      </c>
      <c r="M5717" s="82" t="s">
        <v>506</v>
      </c>
      <c r="N5717" t="s">
        <v>507</v>
      </c>
      <c r="O5717" s="82" t="s">
        <v>508</v>
      </c>
      <c r="P5717" s="82" t="s">
        <v>768</v>
      </c>
      <c r="Q5717" s="82" t="s">
        <v>769</v>
      </c>
      <c r="R5717" t="s">
        <v>131</v>
      </c>
      <c r="S5717" s="83">
        <v>15.75</v>
      </c>
      <c r="T5717" s="83">
        <v>21</v>
      </c>
      <c r="U5717" s="83">
        <v>-5.25</v>
      </c>
      <c r="V5717" s="83">
        <v>0</v>
      </c>
      <c r="W5717" s="83">
        <v>0</v>
      </c>
      <c r="X5717" s="83">
        <v>0.16175856836534935</v>
      </c>
      <c r="Y5717">
        <v>0</v>
      </c>
      <c r="Z5717" s="83">
        <v>-0.52499999999999991</v>
      </c>
      <c r="AA5717" s="83">
        <v>-0.36324143163465061</v>
      </c>
    </row>
    <row r="5718" spans="1:27" x14ac:dyDescent="0.25">
      <c r="A5718" s="82" t="s">
        <v>1529</v>
      </c>
      <c r="B5718" s="82" t="s">
        <v>1529</v>
      </c>
      <c r="C5718" t="s">
        <v>3644</v>
      </c>
      <c r="D5718" s="82" t="s">
        <v>3645</v>
      </c>
      <c r="E5718" t="s">
        <v>3271</v>
      </c>
      <c r="F5718" s="82" t="s">
        <v>2745</v>
      </c>
      <c r="G5718" t="s">
        <v>2310</v>
      </c>
      <c r="H5718" s="82" t="s">
        <v>3065</v>
      </c>
      <c r="I5718" t="s">
        <v>44</v>
      </c>
      <c r="J5718" s="82" t="s">
        <v>45</v>
      </c>
      <c r="K5718" t="s">
        <v>46</v>
      </c>
      <c r="L5718" t="s">
        <v>47</v>
      </c>
      <c r="M5718" s="82" t="s">
        <v>506</v>
      </c>
      <c r="N5718" t="s">
        <v>507</v>
      </c>
      <c r="O5718" s="82" t="s">
        <v>508</v>
      </c>
      <c r="P5718" s="82" t="s">
        <v>772</v>
      </c>
      <c r="Q5718" s="82" t="s">
        <v>773</v>
      </c>
      <c r="R5718" t="s">
        <v>131</v>
      </c>
      <c r="S5718" s="83">
        <v>45</v>
      </c>
      <c r="T5718" s="83">
        <v>0</v>
      </c>
      <c r="U5718" s="83">
        <v>45</v>
      </c>
      <c r="V5718" s="83">
        <v>0</v>
      </c>
      <c r="W5718" s="83">
        <v>0</v>
      </c>
      <c r="X5718" s="83">
        <v>0</v>
      </c>
      <c r="Y5718">
        <v>0</v>
      </c>
      <c r="Z5718" s="83">
        <v>4.5</v>
      </c>
      <c r="AA5718" s="83">
        <v>4.5</v>
      </c>
    </row>
    <row r="5719" spans="1:27" x14ac:dyDescent="0.25">
      <c r="A5719" s="82" t="s">
        <v>1529</v>
      </c>
      <c r="B5719" s="82" t="s">
        <v>1529</v>
      </c>
      <c r="C5719" t="s">
        <v>3644</v>
      </c>
      <c r="D5719" s="82" t="s">
        <v>3645</v>
      </c>
      <c r="E5719" t="s">
        <v>3271</v>
      </c>
      <c r="F5719" s="82" t="s">
        <v>2745</v>
      </c>
      <c r="G5719" t="s">
        <v>2310</v>
      </c>
      <c r="H5719" s="82" t="s">
        <v>3065</v>
      </c>
      <c r="I5719" t="s">
        <v>44</v>
      </c>
      <c r="J5719" s="82" t="s">
        <v>45</v>
      </c>
      <c r="K5719" t="s">
        <v>46</v>
      </c>
      <c r="L5719" t="s">
        <v>47</v>
      </c>
      <c r="M5719" s="82" t="s">
        <v>506</v>
      </c>
      <c r="N5719" t="s">
        <v>507</v>
      </c>
      <c r="O5719" s="82" t="s">
        <v>508</v>
      </c>
      <c r="P5719" s="82" t="s">
        <v>929</v>
      </c>
      <c r="Q5719" s="82" t="s">
        <v>930</v>
      </c>
      <c r="R5719" t="s">
        <v>131</v>
      </c>
      <c r="S5719" s="83">
        <v>0</v>
      </c>
      <c r="T5719" s="83">
        <v>34</v>
      </c>
      <c r="U5719" s="83">
        <v>-34</v>
      </c>
      <c r="V5719" s="83">
        <v>0</v>
      </c>
      <c r="W5719" s="83">
        <v>0</v>
      </c>
      <c r="X5719" s="83">
        <v>0.26189482497247035</v>
      </c>
      <c r="Y5719">
        <v>0</v>
      </c>
      <c r="Z5719" s="83">
        <v>-3.4000000000000004</v>
      </c>
      <c r="AA5719" s="83">
        <v>-3.1381051750275302</v>
      </c>
    </row>
    <row r="5720" spans="1:27" x14ac:dyDescent="0.25">
      <c r="A5720" s="82" t="s">
        <v>1529</v>
      </c>
      <c r="B5720" s="82" t="s">
        <v>1529</v>
      </c>
      <c r="C5720" t="s">
        <v>3644</v>
      </c>
      <c r="D5720" s="82" t="s">
        <v>3645</v>
      </c>
      <c r="E5720" t="s">
        <v>3271</v>
      </c>
      <c r="F5720" s="82" t="s">
        <v>2745</v>
      </c>
      <c r="G5720" t="s">
        <v>2310</v>
      </c>
      <c r="H5720" s="82" t="s">
        <v>3065</v>
      </c>
      <c r="I5720" t="s">
        <v>44</v>
      </c>
      <c r="J5720" s="82" t="s">
        <v>45</v>
      </c>
      <c r="K5720" t="s">
        <v>46</v>
      </c>
      <c r="L5720" t="s">
        <v>47</v>
      </c>
      <c r="M5720" s="82" t="s">
        <v>506</v>
      </c>
      <c r="N5720" t="s">
        <v>507</v>
      </c>
      <c r="O5720" s="82" t="s">
        <v>508</v>
      </c>
      <c r="P5720" s="82" t="s">
        <v>760</v>
      </c>
      <c r="Q5720" s="82" t="s">
        <v>761</v>
      </c>
      <c r="R5720" t="s">
        <v>131</v>
      </c>
      <c r="S5720" s="83">
        <v>12.75</v>
      </c>
      <c r="T5720" s="83">
        <v>0</v>
      </c>
      <c r="U5720" s="83">
        <v>12.75</v>
      </c>
      <c r="V5720" s="83">
        <v>0</v>
      </c>
      <c r="W5720" s="83">
        <v>0</v>
      </c>
      <c r="X5720" s="83">
        <v>0</v>
      </c>
      <c r="Y5720">
        <v>0</v>
      </c>
      <c r="Z5720" s="83">
        <v>1.2750000000000001</v>
      </c>
      <c r="AA5720" s="83">
        <v>1.2750000000000001</v>
      </c>
    </row>
    <row r="5721" spans="1:27" x14ac:dyDescent="0.25">
      <c r="A5721" s="82" t="s">
        <v>1529</v>
      </c>
      <c r="B5721" s="82" t="s">
        <v>1529</v>
      </c>
      <c r="C5721" t="s">
        <v>3644</v>
      </c>
      <c r="D5721" s="82" t="s">
        <v>3645</v>
      </c>
      <c r="E5721" t="s">
        <v>3271</v>
      </c>
      <c r="F5721" s="82" t="s">
        <v>2745</v>
      </c>
      <c r="G5721" t="s">
        <v>2310</v>
      </c>
      <c r="H5721" s="82" t="s">
        <v>3065</v>
      </c>
      <c r="I5721" t="s">
        <v>44</v>
      </c>
      <c r="J5721" s="82" t="s">
        <v>45</v>
      </c>
      <c r="K5721" t="s">
        <v>46</v>
      </c>
      <c r="L5721" t="s">
        <v>47</v>
      </c>
      <c r="M5721" s="82" t="s">
        <v>506</v>
      </c>
      <c r="N5721" t="s">
        <v>507</v>
      </c>
      <c r="O5721" s="82" t="s">
        <v>508</v>
      </c>
      <c r="P5721" s="82" t="s">
        <v>774</v>
      </c>
      <c r="Q5721" s="82" t="s">
        <v>775</v>
      </c>
      <c r="R5721" t="s">
        <v>131</v>
      </c>
      <c r="S5721" s="83">
        <v>20</v>
      </c>
      <c r="T5721" s="83">
        <v>10</v>
      </c>
      <c r="U5721" s="83">
        <v>10</v>
      </c>
      <c r="V5721" s="83">
        <v>0</v>
      </c>
      <c r="W5721" s="83">
        <v>0</v>
      </c>
      <c r="X5721" s="83">
        <v>7.7027889697785401E-2</v>
      </c>
      <c r="Y5721">
        <v>0</v>
      </c>
      <c r="Z5721" s="83">
        <v>1</v>
      </c>
      <c r="AA5721" s="83">
        <v>1.0770278896977854</v>
      </c>
    </row>
    <row r="5722" spans="1:27" x14ac:dyDescent="0.25">
      <c r="A5722" s="82" t="s">
        <v>1529</v>
      </c>
      <c r="B5722" s="82" t="s">
        <v>1529</v>
      </c>
      <c r="C5722" t="s">
        <v>3644</v>
      </c>
      <c r="D5722" s="82" t="s">
        <v>3645</v>
      </c>
      <c r="E5722" t="s">
        <v>3271</v>
      </c>
      <c r="F5722" s="82" t="s">
        <v>2745</v>
      </c>
      <c r="G5722" t="s">
        <v>2310</v>
      </c>
      <c r="H5722" s="82" t="s">
        <v>3065</v>
      </c>
      <c r="I5722" t="s">
        <v>44</v>
      </c>
      <c r="J5722" s="82" t="s">
        <v>45</v>
      </c>
      <c r="K5722" t="s">
        <v>46</v>
      </c>
      <c r="L5722" t="s">
        <v>47</v>
      </c>
      <c r="M5722" s="82" t="s">
        <v>506</v>
      </c>
      <c r="N5722" t="s">
        <v>762</v>
      </c>
      <c r="O5722" s="82" t="s">
        <v>763</v>
      </c>
      <c r="P5722" s="82" t="s">
        <v>778</v>
      </c>
      <c r="Q5722" s="82" t="s">
        <v>779</v>
      </c>
      <c r="R5722" t="s">
        <v>131</v>
      </c>
      <c r="S5722" s="83">
        <v>0</v>
      </c>
      <c r="T5722" s="83">
        <v>200</v>
      </c>
      <c r="U5722" s="83">
        <v>-200</v>
      </c>
      <c r="V5722" s="83">
        <v>0</v>
      </c>
      <c r="W5722" s="83">
        <v>0</v>
      </c>
      <c r="X5722" s="83">
        <v>1.540557793955708</v>
      </c>
      <c r="Y5722">
        <v>0</v>
      </c>
      <c r="Z5722" s="83">
        <v>-20</v>
      </c>
      <c r="AA5722" s="83">
        <v>-18.459442206044294</v>
      </c>
    </row>
    <row r="5723" spans="1:27" x14ac:dyDescent="0.25">
      <c r="A5723" s="82" t="s">
        <v>1529</v>
      </c>
      <c r="B5723" s="82" t="s">
        <v>1529</v>
      </c>
      <c r="C5723" t="s">
        <v>3644</v>
      </c>
      <c r="D5723" s="82" t="s">
        <v>3645</v>
      </c>
      <c r="E5723" t="s">
        <v>3271</v>
      </c>
      <c r="F5723" s="82" t="s">
        <v>2745</v>
      </c>
      <c r="G5723" t="s">
        <v>2310</v>
      </c>
      <c r="H5723" s="82" t="s">
        <v>3065</v>
      </c>
      <c r="I5723" t="s">
        <v>44</v>
      </c>
      <c r="J5723" s="82" t="s">
        <v>45</v>
      </c>
      <c r="K5723" t="s">
        <v>46</v>
      </c>
      <c r="L5723" t="s">
        <v>47</v>
      </c>
      <c r="M5723" s="82" t="s">
        <v>506</v>
      </c>
      <c r="N5723" t="s">
        <v>762</v>
      </c>
      <c r="O5723" s="82" t="s">
        <v>763</v>
      </c>
      <c r="P5723" s="82" t="s">
        <v>764</v>
      </c>
      <c r="Q5723" s="82" t="s">
        <v>765</v>
      </c>
      <c r="R5723" t="s">
        <v>131</v>
      </c>
      <c r="S5723" s="83">
        <v>20.7</v>
      </c>
      <c r="T5723" s="83">
        <v>0</v>
      </c>
      <c r="U5723" s="83">
        <v>20.7</v>
      </c>
      <c r="V5723" s="83">
        <v>0</v>
      </c>
      <c r="W5723" s="83">
        <v>0</v>
      </c>
      <c r="X5723" s="83">
        <v>0</v>
      </c>
      <c r="Y5723">
        <v>0</v>
      </c>
      <c r="Z5723" s="83">
        <v>2.0699999999999998</v>
      </c>
      <c r="AA5723" s="83">
        <v>2.0699999999999998</v>
      </c>
    </row>
    <row r="5724" spans="1:27" x14ac:dyDescent="0.25">
      <c r="A5724" s="82" t="s">
        <v>1529</v>
      </c>
      <c r="B5724" s="82" t="s">
        <v>1529</v>
      </c>
      <c r="C5724" t="s">
        <v>3644</v>
      </c>
      <c r="D5724" s="82" t="s">
        <v>3645</v>
      </c>
      <c r="E5724" t="s">
        <v>3271</v>
      </c>
      <c r="F5724" s="82" t="s">
        <v>2745</v>
      </c>
      <c r="G5724" t="s">
        <v>2310</v>
      </c>
      <c r="H5724" s="82" t="s">
        <v>3065</v>
      </c>
      <c r="I5724" t="s">
        <v>44</v>
      </c>
      <c r="J5724" s="82" t="s">
        <v>45</v>
      </c>
      <c r="K5724" t="s">
        <v>46</v>
      </c>
      <c r="L5724" t="s">
        <v>47</v>
      </c>
      <c r="M5724" s="82" t="s">
        <v>320</v>
      </c>
      <c r="N5724" t="s">
        <v>1074</v>
      </c>
      <c r="O5724" s="82" t="s">
        <v>1208</v>
      </c>
      <c r="P5724" s="82" t="s">
        <v>2572</v>
      </c>
      <c r="Q5724" s="82" t="s">
        <v>2573</v>
      </c>
      <c r="R5724" t="s">
        <v>131</v>
      </c>
      <c r="S5724" s="83">
        <v>62</v>
      </c>
      <c r="T5724" s="83">
        <v>93</v>
      </c>
      <c r="U5724" s="83">
        <v>-31</v>
      </c>
      <c r="V5724" s="83">
        <v>0</v>
      </c>
      <c r="W5724" s="83">
        <v>0</v>
      </c>
      <c r="X5724" s="83">
        <v>0.7163593741894041</v>
      </c>
      <c r="Y5724">
        <v>0</v>
      </c>
      <c r="Z5724" s="83">
        <v>-3.1000000000000005</v>
      </c>
      <c r="AA5724" s="83">
        <v>-2.3836406258105951</v>
      </c>
    </row>
    <row r="5725" spans="1:27" x14ac:dyDescent="0.25">
      <c r="A5725" s="82" t="s">
        <v>1529</v>
      </c>
      <c r="B5725" s="82" t="s">
        <v>1529</v>
      </c>
      <c r="C5725" t="s">
        <v>3644</v>
      </c>
      <c r="D5725" s="82" t="s">
        <v>3645</v>
      </c>
      <c r="E5725" t="s">
        <v>3271</v>
      </c>
      <c r="F5725" s="82" t="s">
        <v>2745</v>
      </c>
      <c r="G5725" t="s">
        <v>2310</v>
      </c>
      <c r="H5725" s="82" t="s">
        <v>3065</v>
      </c>
      <c r="I5725" t="s">
        <v>44</v>
      </c>
      <c r="J5725" s="82" t="s">
        <v>45</v>
      </c>
      <c r="K5725" t="s">
        <v>46</v>
      </c>
      <c r="L5725" t="s">
        <v>47</v>
      </c>
      <c r="M5725" s="82" t="s">
        <v>320</v>
      </c>
      <c r="N5725" t="s">
        <v>800</v>
      </c>
      <c r="O5725" s="82" t="s">
        <v>1538</v>
      </c>
      <c r="P5725" s="82" t="s">
        <v>978</v>
      </c>
      <c r="Q5725" s="82" t="s">
        <v>979</v>
      </c>
      <c r="R5725" t="s">
        <v>131</v>
      </c>
      <c r="S5725" s="83">
        <v>0</v>
      </c>
      <c r="T5725" s="83">
        <v>60</v>
      </c>
      <c r="U5725" s="83">
        <v>-60</v>
      </c>
      <c r="V5725" s="83">
        <v>0</v>
      </c>
      <c r="W5725" s="83">
        <v>0</v>
      </c>
      <c r="X5725" s="83">
        <v>0.46216733818671235</v>
      </c>
      <c r="Y5725">
        <v>0</v>
      </c>
      <c r="Z5725" s="83">
        <v>-6</v>
      </c>
      <c r="AA5725" s="83">
        <v>-5.5378326618132876</v>
      </c>
    </row>
    <row r="5726" spans="1:27" x14ac:dyDescent="0.25">
      <c r="A5726" s="82" t="s">
        <v>1529</v>
      </c>
      <c r="B5726" s="82" t="s">
        <v>1529</v>
      </c>
      <c r="C5726" t="s">
        <v>3644</v>
      </c>
      <c r="D5726" s="82" t="s">
        <v>3645</v>
      </c>
      <c r="E5726" t="s">
        <v>3271</v>
      </c>
      <c r="F5726" s="82" t="s">
        <v>2745</v>
      </c>
      <c r="G5726" t="s">
        <v>2310</v>
      </c>
      <c r="H5726" s="82" t="s">
        <v>3065</v>
      </c>
      <c r="I5726" t="s">
        <v>44</v>
      </c>
      <c r="J5726" s="82" t="s">
        <v>45</v>
      </c>
      <c r="K5726" t="s">
        <v>46</v>
      </c>
      <c r="L5726" t="s">
        <v>47</v>
      </c>
      <c r="M5726" s="82" t="s">
        <v>320</v>
      </c>
      <c r="N5726" t="s">
        <v>800</v>
      </c>
      <c r="O5726" s="82" t="s">
        <v>801</v>
      </c>
      <c r="P5726" s="82" t="s">
        <v>1211</v>
      </c>
      <c r="Q5726" s="82" t="s">
        <v>1085</v>
      </c>
      <c r="R5726" t="s">
        <v>131</v>
      </c>
      <c r="S5726" s="83">
        <v>180</v>
      </c>
      <c r="T5726" s="83">
        <v>15</v>
      </c>
      <c r="U5726" s="83">
        <v>165</v>
      </c>
      <c r="V5726" s="83">
        <v>0</v>
      </c>
      <c r="W5726" s="83">
        <v>0</v>
      </c>
      <c r="X5726" s="83">
        <v>0.11554183454667809</v>
      </c>
      <c r="Y5726">
        <v>0</v>
      </c>
      <c r="Z5726" s="83">
        <v>16.5</v>
      </c>
      <c r="AA5726" s="83">
        <v>16.615541834546679</v>
      </c>
    </row>
    <row r="5727" spans="1:27" x14ac:dyDescent="0.25">
      <c r="A5727" s="82" t="s">
        <v>1529</v>
      </c>
      <c r="B5727" s="82" t="s">
        <v>1529</v>
      </c>
      <c r="C5727" t="s">
        <v>3644</v>
      </c>
      <c r="D5727" s="82" t="s">
        <v>3645</v>
      </c>
      <c r="E5727" t="s">
        <v>3271</v>
      </c>
      <c r="F5727" s="82" t="s">
        <v>2745</v>
      </c>
      <c r="G5727" t="s">
        <v>2310</v>
      </c>
      <c r="H5727" s="82" t="s">
        <v>3065</v>
      </c>
      <c r="I5727" t="s">
        <v>44</v>
      </c>
      <c r="J5727" s="82" t="s">
        <v>45</v>
      </c>
      <c r="K5727" t="s">
        <v>46</v>
      </c>
      <c r="L5727" t="s">
        <v>47</v>
      </c>
      <c r="M5727" s="82" t="s">
        <v>320</v>
      </c>
      <c r="N5727" t="s">
        <v>800</v>
      </c>
      <c r="O5727" s="82" t="s">
        <v>801</v>
      </c>
      <c r="P5727" s="82" t="s">
        <v>2106</v>
      </c>
      <c r="Q5727" s="82" t="s">
        <v>2107</v>
      </c>
      <c r="R5727" t="s">
        <v>131</v>
      </c>
      <c r="S5727" s="83">
        <v>0</v>
      </c>
      <c r="T5727" s="83">
        <v>15</v>
      </c>
      <c r="U5727" s="83">
        <v>-15</v>
      </c>
      <c r="V5727" s="83">
        <v>0</v>
      </c>
      <c r="W5727" s="83">
        <v>0</v>
      </c>
      <c r="X5727" s="83">
        <v>0.11554183454667809</v>
      </c>
      <c r="Y5727">
        <v>0</v>
      </c>
      <c r="Z5727" s="83">
        <v>-1.5</v>
      </c>
      <c r="AA5727" s="83">
        <v>-1.3844581654533219</v>
      </c>
    </row>
    <row r="5728" spans="1:27" x14ac:dyDescent="0.25">
      <c r="A5728" s="82" t="s">
        <v>1529</v>
      </c>
      <c r="B5728" s="82" t="s">
        <v>1529</v>
      </c>
      <c r="C5728" t="s">
        <v>3644</v>
      </c>
      <c r="D5728" s="82" t="s">
        <v>3645</v>
      </c>
      <c r="E5728" t="s">
        <v>3271</v>
      </c>
      <c r="F5728" s="82" t="s">
        <v>2745</v>
      </c>
      <c r="G5728" t="s">
        <v>2310</v>
      </c>
      <c r="H5728" s="82" t="s">
        <v>3065</v>
      </c>
      <c r="I5728" t="s">
        <v>44</v>
      </c>
      <c r="J5728" s="82" t="s">
        <v>45</v>
      </c>
      <c r="K5728" t="s">
        <v>98</v>
      </c>
      <c r="L5728" t="s">
        <v>99</v>
      </c>
      <c r="M5728" s="82" t="s">
        <v>396</v>
      </c>
      <c r="N5728" t="s">
        <v>947</v>
      </c>
      <c r="O5728" s="82" t="s">
        <v>948</v>
      </c>
      <c r="P5728" s="82" t="s">
        <v>949</v>
      </c>
      <c r="Q5728" s="82" t="s">
        <v>950</v>
      </c>
      <c r="R5728" t="s">
        <v>131</v>
      </c>
      <c r="S5728" s="83">
        <v>1212</v>
      </c>
      <c r="T5728" s="83">
        <v>909</v>
      </c>
      <c r="U5728" s="83">
        <v>303</v>
      </c>
      <c r="V5728" s="83">
        <v>0</v>
      </c>
      <c r="W5728" s="83">
        <v>0</v>
      </c>
      <c r="X5728" s="83">
        <v>7.0018351735286926</v>
      </c>
      <c r="Y5728">
        <v>0</v>
      </c>
      <c r="Z5728" s="83">
        <v>30.299999999999997</v>
      </c>
      <c r="AA5728" s="83">
        <v>37.301835173528687</v>
      </c>
    </row>
    <row r="5729" spans="1:27" x14ac:dyDescent="0.25">
      <c r="A5729" s="82" t="s">
        <v>1529</v>
      </c>
      <c r="B5729" s="82" t="s">
        <v>1529</v>
      </c>
      <c r="C5729" t="s">
        <v>3644</v>
      </c>
      <c r="D5729" s="82" t="s">
        <v>3645</v>
      </c>
      <c r="E5729" t="s">
        <v>3271</v>
      </c>
      <c r="F5729" s="82" t="s">
        <v>2745</v>
      </c>
      <c r="G5729" t="s">
        <v>2310</v>
      </c>
      <c r="H5729" s="82" t="s">
        <v>3065</v>
      </c>
      <c r="I5729" t="s">
        <v>44</v>
      </c>
      <c r="J5729" s="82" t="s">
        <v>45</v>
      </c>
      <c r="K5729" t="s">
        <v>98</v>
      </c>
      <c r="L5729" t="s">
        <v>99</v>
      </c>
      <c r="M5729" s="82" t="s">
        <v>396</v>
      </c>
      <c r="N5729" t="s">
        <v>947</v>
      </c>
      <c r="O5729" s="82" t="s">
        <v>948</v>
      </c>
      <c r="P5729" s="82" t="s">
        <v>2153</v>
      </c>
      <c r="Q5729" s="82" t="s">
        <v>2154</v>
      </c>
      <c r="R5729" t="s">
        <v>131</v>
      </c>
      <c r="S5729" s="83">
        <v>3232</v>
      </c>
      <c r="T5729" s="83">
        <v>0</v>
      </c>
      <c r="U5729" s="83">
        <v>3232</v>
      </c>
      <c r="V5729" s="83">
        <v>0</v>
      </c>
      <c r="W5729" s="83">
        <v>0</v>
      </c>
      <c r="X5729" s="83">
        <v>0</v>
      </c>
      <c r="Y5729">
        <v>0</v>
      </c>
      <c r="Z5729" s="83">
        <v>323.20000000000005</v>
      </c>
      <c r="AA5729" s="83">
        <v>323.20000000000005</v>
      </c>
    </row>
    <row r="5730" spans="1:27" x14ac:dyDescent="0.25">
      <c r="A5730" s="82" t="s">
        <v>1529</v>
      </c>
      <c r="B5730" s="82" t="s">
        <v>1529</v>
      </c>
      <c r="C5730" t="s">
        <v>3644</v>
      </c>
      <c r="D5730" s="82" t="s">
        <v>3645</v>
      </c>
      <c r="E5730" t="s">
        <v>3271</v>
      </c>
      <c r="F5730" s="82" t="s">
        <v>2745</v>
      </c>
      <c r="G5730" t="s">
        <v>2310</v>
      </c>
      <c r="H5730" s="82" t="s">
        <v>3065</v>
      </c>
      <c r="I5730" t="s">
        <v>44</v>
      </c>
      <c r="J5730" s="82" t="s">
        <v>45</v>
      </c>
      <c r="K5730" t="s">
        <v>98</v>
      </c>
      <c r="L5730" t="s">
        <v>99</v>
      </c>
      <c r="M5730" s="82" t="s">
        <v>396</v>
      </c>
      <c r="N5730" t="s">
        <v>947</v>
      </c>
      <c r="O5730" s="82" t="s">
        <v>948</v>
      </c>
      <c r="P5730" s="82" t="s">
        <v>2658</v>
      </c>
      <c r="Q5730" s="82" t="s">
        <v>2659</v>
      </c>
      <c r="R5730" t="s">
        <v>131</v>
      </c>
      <c r="S5730" s="83">
        <v>808</v>
      </c>
      <c r="T5730" s="83">
        <v>0</v>
      </c>
      <c r="U5730" s="83">
        <v>808</v>
      </c>
      <c r="V5730" s="83">
        <v>0</v>
      </c>
      <c r="W5730" s="83">
        <v>0</v>
      </c>
      <c r="X5730" s="83">
        <v>0</v>
      </c>
      <c r="Y5730">
        <v>0</v>
      </c>
      <c r="Z5730" s="83">
        <v>80.800000000000011</v>
      </c>
      <c r="AA5730" s="83">
        <v>80.800000000000011</v>
      </c>
    </row>
    <row r="5731" spans="1:27" x14ac:dyDescent="0.25">
      <c r="A5731" s="82" t="s">
        <v>1529</v>
      </c>
      <c r="B5731" s="82" t="s">
        <v>1529</v>
      </c>
      <c r="C5731" t="s">
        <v>3644</v>
      </c>
      <c r="D5731" s="82" t="s">
        <v>3645</v>
      </c>
      <c r="E5731" t="s">
        <v>3271</v>
      </c>
      <c r="F5731" s="82" t="s">
        <v>2745</v>
      </c>
      <c r="G5731" t="s">
        <v>2310</v>
      </c>
      <c r="H5731" s="82" t="s">
        <v>3065</v>
      </c>
      <c r="I5731" t="s">
        <v>44</v>
      </c>
      <c r="J5731" s="82" t="s">
        <v>45</v>
      </c>
      <c r="K5731" t="s">
        <v>98</v>
      </c>
      <c r="L5731" t="s">
        <v>99</v>
      </c>
      <c r="M5731" s="82" t="s">
        <v>396</v>
      </c>
      <c r="N5731" t="s">
        <v>947</v>
      </c>
      <c r="O5731" s="82" t="s">
        <v>948</v>
      </c>
      <c r="P5731" s="82" t="s">
        <v>2155</v>
      </c>
      <c r="Q5731" s="82" t="s">
        <v>2156</v>
      </c>
      <c r="R5731" t="s">
        <v>131</v>
      </c>
      <c r="S5731" s="83">
        <v>0</v>
      </c>
      <c r="T5731" s="83">
        <v>101</v>
      </c>
      <c r="U5731" s="83">
        <v>-101</v>
      </c>
      <c r="V5731" s="83">
        <v>0</v>
      </c>
      <c r="W5731" s="83">
        <v>0</v>
      </c>
      <c r="X5731" s="83">
        <v>0.77798168594763251</v>
      </c>
      <c r="Y5731">
        <v>0</v>
      </c>
      <c r="Z5731" s="83">
        <v>-10.100000000000001</v>
      </c>
      <c r="AA5731" s="83">
        <v>-9.322018314052368</v>
      </c>
    </row>
    <row r="5732" spans="1:27" x14ac:dyDescent="0.25">
      <c r="A5732" s="82" t="s">
        <v>1529</v>
      </c>
      <c r="B5732" s="82" t="s">
        <v>1529</v>
      </c>
      <c r="C5732" t="s">
        <v>3644</v>
      </c>
      <c r="D5732" s="82" t="s">
        <v>3645</v>
      </c>
      <c r="E5732" t="s">
        <v>3271</v>
      </c>
      <c r="F5732" s="82" t="s">
        <v>2745</v>
      </c>
      <c r="G5732" t="s">
        <v>2310</v>
      </c>
      <c r="H5732" s="82" t="s">
        <v>3065</v>
      </c>
      <c r="I5732" t="s">
        <v>44</v>
      </c>
      <c r="J5732" s="82" t="s">
        <v>45</v>
      </c>
      <c r="K5732" t="s">
        <v>98</v>
      </c>
      <c r="L5732" t="s">
        <v>99</v>
      </c>
      <c r="M5732" s="82" t="s">
        <v>396</v>
      </c>
      <c r="N5732" t="s">
        <v>947</v>
      </c>
      <c r="O5732" s="82" t="s">
        <v>1502</v>
      </c>
      <c r="P5732" s="82" t="s">
        <v>2344</v>
      </c>
      <c r="Q5732" s="82" t="s">
        <v>2345</v>
      </c>
      <c r="R5732" t="s">
        <v>131</v>
      </c>
      <c r="S5732" s="83">
        <v>0</v>
      </c>
      <c r="T5732" s="83">
        <v>76</v>
      </c>
      <c r="U5732" s="83">
        <v>-76</v>
      </c>
      <c r="V5732" s="83">
        <v>0</v>
      </c>
      <c r="W5732" s="83">
        <v>0</v>
      </c>
      <c r="X5732" s="83">
        <v>0.585411961703169</v>
      </c>
      <c r="Y5732">
        <v>0</v>
      </c>
      <c r="Z5732" s="83">
        <v>-7.6000000000000005</v>
      </c>
      <c r="AA5732" s="83">
        <v>-7.0145880382968313</v>
      </c>
    </row>
    <row r="5733" spans="1:27" x14ac:dyDescent="0.25">
      <c r="A5733" s="82" t="s">
        <v>1529</v>
      </c>
      <c r="B5733" s="82" t="s">
        <v>1529</v>
      </c>
      <c r="C5733" t="s">
        <v>3644</v>
      </c>
      <c r="D5733" s="82" t="s">
        <v>3645</v>
      </c>
      <c r="E5733" t="s">
        <v>3271</v>
      </c>
      <c r="F5733" s="82" t="s">
        <v>2745</v>
      </c>
      <c r="G5733" t="s">
        <v>2310</v>
      </c>
      <c r="H5733" s="82" t="s">
        <v>3065</v>
      </c>
      <c r="I5733" t="s">
        <v>44</v>
      </c>
      <c r="J5733" s="82" t="s">
        <v>45</v>
      </c>
      <c r="K5733" t="s">
        <v>100</v>
      </c>
      <c r="L5733" t="s">
        <v>101</v>
      </c>
      <c r="M5733" s="82" t="s">
        <v>401</v>
      </c>
      <c r="N5733" t="s">
        <v>866</v>
      </c>
      <c r="O5733" s="82" t="s">
        <v>403</v>
      </c>
      <c r="P5733" s="82" t="s">
        <v>2296</v>
      </c>
      <c r="Q5733" s="82" t="s">
        <v>2297</v>
      </c>
      <c r="R5733" t="s">
        <v>131</v>
      </c>
      <c r="S5733" s="83">
        <v>395.9</v>
      </c>
      <c r="T5733" s="83">
        <v>560.4</v>
      </c>
      <c r="U5733" s="83">
        <v>-164.50000000000003</v>
      </c>
      <c r="V5733" s="83">
        <v>0</v>
      </c>
      <c r="W5733" s="83">
        <v>0</v>
      </c>
      <c r="X5733" s="83">
        <v>4.316642938663894</v>
      </c>
      <c r="Y5733">
        <v>0</v>
      </c>
      <c r="Z5733" s="83">
        <v>-16.45000000000001</v>
      </c>
      <c r="AA5733" s="83">
        <v>-12.133357061336111</v>
      </c>
    </row>
    <row r="5734" spans="1:27" x14ac:dyDescent="0.25">
      <c r="A5734" s="82" t="s">
        <v>1529</v>
      </c>
      <c r="B5734" s="82" t="s">
        <v>1529</v>
      </c>
      <c r="C5734" t="s">
        <v>3644</v>
      </c>
      <c r="D5734" s="82" t="s">
        <v>3645</v>
      </c>
      <c r="E5734" t="s">
        <v>3271</v>
      </c>
      <c r="F5734" s="82" t="s">
        <v>2745</v>
      </c>
      <c r="G5734" t="s">
        <v>2310</v>
      </c>
      <c r="H5734" s="82" t="s">
        <v>3065</v>
      </c>
      <c r="I5734" t="s">
        <v>44</v>
      </c>
      <c r="J5734" s="82" t="s">
        <v>45</v>
      </c>
      <c r="K5734" t="s">
        <v>100</v>
      </c>
      <c r="L5734" t="s">
        <v>101</v>
      </c>
      <c r="M5734" s="82" t="s">
        <v>401</v>
      </c>
      <c r="N5734" t="s">
        <v>402</v>
      </c>
      <c r="O5734" s="82" t="s">
        <v>836</v>
      </c>
      <c r="P5734" s="82" t="s">
        <v>837</v>
      </c>
      <c r="Q5734" s="82" t="s">
        <v>838</v>
      </c>
      <c r="R5734" t="s">
        <v>131</v>
      </c>
      <c r="S5734" s="83">
        <v>0</v>
      </c>
      <c r="T5734" s="83">
        <v>99.1</v>
      </c>
      <c r="U5734" s="83">
        <v>-99.1</v>
      </c>
      <c r="V5734" s="83">
        <v>0</v>
      </c>
      <c r="W5734" s="83">
        <v>0</v>
      </c>
      <c r="X5734" s="83">
        <v>0.7633463869050533</v>
      </c>
      <c r="Y5734">
        <v>0</v>
      </c>
      <c r="Z5734" s="83">
        <v>-9.91</v>
      </c>
      <c r="AA5734" s="83">
        <v>-9.1466536130949461</v>
      </c>
    </row>
    <row r="5735" spans="1:27" x14ac:dyDescent="0.25">
      <c r="A5735" s="82" t="s">
        <v>1529</v>
      </c>
      <c r="B5735" s="82" t="s">
        <v>1529</v>
      </c>
      <c r="C5735" t="s">
        <v>3644</v>
      </c>
      <c r="D5735" s="82" t="s">
        <v>3645</v>
      </c>
      <c r="E5735" t="s">
        <v>3271</v>
      </c>
      <c r="F5735" s="82" t="s">
        <v>2745</v>
      </c>
      <c r="G5735" t="s">
        <v>2310</v>
      </c>
      <c r="H5735" s="82" t="s">
        <v>3065</v>
      </c>
      <c r="I5735" t="s">
        <v>44</v>
      </c>
      <c r="J5735" s="82" t="s">
        <v>45</v>
      </c>
      <c r="K5735" t="s">
        <v>100</v>
      </c>
      <c r="L5735" t="s">
        <v>101</v>
      </c>
      <c r="M5735" s="82" t="s">
        <v>401</v>
      </c>
      <c r="N5735" t="s">
        <v>402</v>
      </c>
      <c r="O5735" s="82" t="s">
        <v>836</v>
      </c>
      <c r="P5735" s="82" t="s">
        <v>2322</v>
      </c>
      <c r="Q5735" s="82" t="s">
        <v>2323</v>
      </c>
      <c r="R5735" t="s">
        <v>131</v>
      </c>
      <c r="S5735" s="83">
        <v>0</v>
      </c>
      <c r="T5735" s="83">
        <v>89.52</v>
      </c>
      <c r="U5735" s="83">
        <v>-89.52</v>
      </c>
      <c r="V5735" s="83">
        <v>0</v>
      </c>
      <c r="W5735" s="83">
        <v>0</v>
      </c>
      <c r="X5735" s="83">
        <v>0.6895536685745749</v>
      </c>
      <c r="Y5735">
        <v>0</v>
      </c>
      <c r="Z5735" s="83">
        <v>-8.952</v>
      </c>
      <c r="AA5735" s="83">
        <v>-8.2624463314254246</v>
      </c>
    </row>
    <row r="5736" spans="1:27" x14ac:dyDescent="0.25">
      <c r="A5736" s="82" t="s">
        <v>1529</v>
      </c>
      <c r="B5736" s="82" t="s">
        <v>1529</v>
      </c>
      <c r="C5736" t="s">
        <v>3644</v>
      </c>
      <c r="D5736" s="82" t="s">
        <v>3645</v>
      </c>
      <c r="E5736" t="s">
        <v>3271</v>
      </c>
      <c r="F5736" s="82" t="s">
        <v>2745</v>
      </c>
      <c r="G5736" t="s">
        <v>2310</v>
      </c>
      <c r="H5736" s="82" t="s">
        <v>3065</v>
      </c>
      <c r="I5736" t="s">
        <v>44</v>
      </c>
      <c r="J5736" s="82" t="s">
        <v>45</v>
      </c>
      <c r="K5736" t="s">
        <v>100</v>
      </c>
      <c r="L5736" t="s">
        <v>101</v>
      </c>
      <c r="M5736" s="82" t="s">
        <v>401</v>
      </c>
      <c r="N5736" t="s">
        <v>839</v>
      </c>
      <c r="O5736" s="82" t="s">
        <v>836</v>
      </c>
      <c r="P5736" s="82" t="s">
        <v>840</v>
      </c>
      <c r="Q5736" s="82" t="s">
        <v>841</v>
      </c>
      <c r="R5736" t="s">
        <v>131</v>
      </c>
      <c r="S5736" s="83">
        <v>0</v>
      </c>
      <c r="T5736" s="83">
        <v>0</v>
      </c>
      <c r="U5736" s="83">
        <v>0</v>
      </c>
      <c r="V5736" s="83">
        <v>0</v>
      </c>
      <c r="W5736" s="83">
        <v>0</v>
      </c>
      <c r="X5736" s="83">
        <v>0</v>
      </c>
      <c r="Y5736">
        <v>0</v>
      </c>
      <c r="Z5736" s="83">
        <v>0</v>
      </c>
      <c r="AA5736" s="83">
        <v>0</v>
      </c>
    </row>
    <row r="5737" spans="1:27" x14ac:dyDescent="0.25">
      <c r="A5737" s="82" t="s">
        <v>1529</v>
      </c>
      <c r="B5737" s="82" t="s">
        <v>1529</v>
      </c>
      <c r="C5737" t="s">
        <v>3644</v>
      </c>
      <c r="D5737" s="82" t="s">
        <v>3645</v>
      </c>
      <c r="E5737" t="s">
        <v>3271</v>
      </c>
      <c r="F5737" s="82" t="s">
        <v>2745</v>
      </c>
      <c r="G5737" t="s">
        <v>2310</v>
      </c>
      <c r="H5737" s="82" t="s">
        <v>3065</v>
      </c>
      <c r="I5737" t="s">
        <v>44</v>
      </c>
      <c r="J5737" s="82" t="s">
        <v>45</v>
      </c>
      <c r="K5737" t="s">
        <v>100</v>
      </c>
      <c r="L5737" t="s">
        <v>101</v>
      </c>
      <c r="M5737" s="82" t="s">
        <v>401</v>
      </c>
      <c r="N5737" t="s">
        <v>839</v>
      </c>
      <c r="O5737" s="82" t="s">
        <v>836</v>
      </c>
      <c r="P5737" s="82" t="s">
        <v>4174</v>
      </c>
      <c r="Q5737" s="82" t="s">
        <v>4175</v>
      </c>
      <c r="R5737" t="s">
        <v>131</v>
      </c>
      <c r="S5737" s="83">
        <v>0</v>
      </c>
      <c r="T5737" s="83">
        <v>99.36</v>
      </c>
      <c r="U5737" s="83">
        <v>-99.36</v>
      </c>
      <c r="V5737" s="83">
        <v>0</v>
      </c>
      <c r="W5737" s="83">
        <v>0</v>
      </c>
      <c r="X5737" s="83">
        <v>0.76534911203719569</v>
      </c>
      <c r="Y5737">
        <v>0</v>
      </c>
      <c r="Z5737" s="83">
        <v>-9.9359999999999999</v>
      </c>
      <c r="AA5737" s="83">
        <v>-9.1706508879628039</v>
      </c>
    </row>
    <row r="5738" spans="1:27" x14ac:dyDescent="0.25">
      <c r="A5738" s="82" t="s">
        <v>1529</v>
      </c>
      <c r="B5738" s="82" t="s">
        <v>1529</v>
      </c>
      <c r="C5738" t="s">
        <v>3644</v>
      </c>
      <c r="D5738" s="82" t="s">
        <v>3645</v>
      </c>
      <c r="E5738" t="s">
        <v>3271</v>
      </c>
      <c r="F5738" s="82" t="s">
        <v>2745</v>
      </c>
      <c r="G5738" t="s">
        <v>2310</v>
      </c>
      <c r="H5738" s="82" t="s">
        <v>3065</v>
      </c>
      <c r="I5738" t="s">
        <v>44</v>
      </c>
      <c r="J5738" s="82" t="s">
        <v>45</v>
      </c>
      <c r="K5738" t="s">
        <v>100</v>
      </c>
      <c r="L5738" t="s">
        <v>101</v>
      </c>
      <c r="M5738" s="82" t="s">
        <v>401</v>
      </c>
      <c r="N5738" t="s">
        <v>839</v>
      </c>
      <c r="O5738" s="82" t="s">
        <v>836</v>
      </c>
      <c r="P5738" s="82" t="s">
        <v>4176</v>
      </c>
      <c r="Q5738" s="82" t="s">
        <v>4177</v>
      </c>
      <c r="R5738" t="s">
        <v>131</v>
      </c>
      <c r="S5738" s="83">
        <v>0</v>
      </c>
      <c r="T5738" s="83">
        <v>107.04</v>
      </c>
      <c r="U5738" s="83">
        <v>-107.04</v>
      </c>
      <c r="V5738" s="83">
        <v>0</v>
      </c>
      <c r="W5738" s="83">
        <v>0</v>
      </c>
      <c r="X5738" s="83">
        <v>0.82450653132509499</v>
      </c>
      <c r="Y5738">
        <v>0</v>
      </c>
      <c r="Z5738" s="83">
        <v>-10.704000000000001</v>
      </c>
      <c r="AA5738" s="83">
        <v>-9.8794934686749052</v>
      </c>
    </row>
    <row r="5739" spans="1:27" x14ac:dyDescent="0.25">
      <c r="A5739" s="82" t="s">
        <v>1529</v>
      </c>
      <c r="B5739" s="82" t="s">
        <v>1529</v>
      </c>
      <c r="C5739" t="s">
        <v>3644</v>
      </c>
      <c r="D5739" s="82" t="s">
        <v>3645</v>
      </c>
      <c r="E5739" t="s">
        <v>3271</v>
      </c>
      <c r="F5739" s="82" t="s">
        <v>2745</v>
      </c>
      <c r="G5739" t="s">
        <v>2310</v>
      </c>
      <c r="H5739" s="82" t="s">
        <v>3065</v>
      </c>
      <c r="I5739" t="s">
        <v>44</v>
      </c>
      <c r="J5739" s="82" t="s">
        <v>45</v>
      </c>
      <c r="K5739" t="s">
        <v>102</v>
      </c>
      <c r="L5739" t="s">
        <v>103</v>
      </c>
      <c r="M5739" s="82" t="s">
        <v>516</v>
      </c>
      <c r="N5739" t="s">
        <v>517</v>
      </c>
      <c r="O5739" s="82" t="s">
        <v>518</v>
      </c>
      <c r="P5739" s="82" t="s">
        <v>519</v>
      </c>
      <c r="Q5739" s="82" t="s">
        <v>520</v>
      </c>
      <c r="R5739" t="s">
        <v>131</v>
      </c>
      <c r="S5739" s="83">
        <v>384</v>
      </c>
      <c r="T5739" s="83">
        <v>576</v>
      </c>
      <c r="U5739" s="83">
        <v>-192</v>
      </c>
      <c r="V5739" s="83">
        <v>0</v>
      </c>
      <c r="W5739" s="83">
        <v>0</v>
      </c>
      <c r="X5739" s="83">
        <v>4.4368064465924393</v>
      </c>
      <c r="Y5739">
        <v>0</v>
      </c>
      <c r="Z5739" s="83">
        <v>-19.199999999999996</v>
      </c>
      <c r="AA5739" s="83">
        <v>-14.763193553407554</v>
      </c>
    </row>
    <row r="5740" spans="1:27" x14ac:dyDescent="0.25">
      <c r="A5740" s="82" t="s">
        <v>1529</v>
      </c>
      <c r="B5740" s="82" t="s">
        <v>1529</v>
      </c>
      <c r="C5740" t="s">
        <v>3644</v>
      </c>
      <c r="D5740" s="82" t="s">
        <v>3645</v>
      </c>
      <c r="E5740" t="s">
        <v>3271</v>
      </c>
      <c r="F5740" s="82" t="s">
        <v>2745</v>
      </c>
      <c r="G5740" t="s">
        <v>2310</v>
      </c>
      <c r="H5740" s="82" t="s">
        <v>3065</v>
      </c>
      <c r="I5740" t="s">
        <v>44</v>
      </c>
      <c r="J5740" s="82" t="s">
        <v>45</v>
      </c>
      <c r="K5740" t="s">
        <v>104</v>
      </c>
      <c r="L5740" t="s">
        <v>105</v>
      </c>
      <c r="M5740" s="82" t="s">
        <v>2662</v>
      </c>
      <c r="N5740" t="s">
        <v>2663</v>
      </c>
      <c r="O5740" s="82" t="s">
        <v>1504</v>
      </c>
      <c r="P5740" s="82" t="s">
        <v>2796</v>
      </c>
      <c r="Q5740" s="82" t="s">
        <v>2797</v>
      </c>
      <c r="R5740" t="s">
        <v>131</v>
      </c>
      <c r="S5740" s="83">
        <v>94</v>
      </c>
      <c r="T5740" s="83">
        <v>47</v>
      </c>
      <c r="U5740" s="83">
        <v>47</v>
      </c>
      <c r="V5740" s="83">
        <v>0</v>
      </c>
      <c r="W5740" s="83">
        <v>0</v>
      </c>
      <c r="X5740" s="83">
        <v>0.36203108157959135</v>
      </c>
      <c r="Y5740">
        <v>0</v>
      </c>
      <c r="Z5740" s="83">
        <v>4.7</v>
      </c>
      <c r="AA5740" s="83">
        <v>5.0620310815795913</v>
      </c>
    </row>
    <row r="5741" spans="1:27" x14ac:dyDescent="0.25">
      <c r="A5741" s="82" t="s">
        <v>1529</v>
      </c>
      <c r="B5741" s="82" t="s">
        <v>1529</v>
      </c>
      <c r="C5741" t="s">
        <v>3644</v>
      </c>
      <c r="D5741" s="82" t="s">
        <v>3645</v>
      </c>
      <c r="E5741" t="s">
        <v>3271</v>
      </c>
      <c r="F5741" s="82" t="s">
        <v>2745</v>
      </c>
      <c r="G5741" t="s">
        <v>2310</v>
      </c>
      <c r="H5741" s="82" t="s">
        <v>3065</v>
      </c>
      <c r="I5741" t="s">
        <v>44</v>
      </c>
      <c r="J5741" s="82" t="s">
        <v>45</v>
      </c>
      <c r="K5741" t="s">
        <v>109</v>
      </c>
      <c r="L5741" t="s">
        <v>110</v>
      </c>
      <c r="M5741" s="82" t="s">
        <v>901</v>
      </c>
      <c r="N5741" t="s">
        <v>902</v>
      </c>
      <c r="O5741" s="82" t="s">
        <v>903</v>
      </c>
      <c r="P5741" s="82" t="s">
        <v>2503</v>
      </c>
      <c r="Q5741" s="82" t="s">
        <v>2504</v>
      </c>
      <c r="R5741" t="s">
        <v>131</v>
      </c>
      <c r="S5741" s="83">
        <v>569</v>
      </c>
      <c r="T5741" s="83">
        <v>796.59999999999991</v>
      </c>
      <c r="U5741" s="83">
        <v>-227.59999999999991</v>
      </c>
      <c r="V5741" s="83">
        <v>0</v>
      </c>
      <c r="W5741" s="83">
        <v>0</v>
      </c>
      <c r="X5741" s="83">
        <v>6.1360416933255841</v>
      </c>
      <c r="Y5741">
        <v>0</v>
      </c>
      <c r="Z5741" s="83">
        <v>-22.759999999999991</v>
      </c>
      <c r="AA5741" s="83">
        <v>-16.62395830667441</v>
      </c>
    </row>
    <row r="5742" spans="1:27" x14ac:dyDescent="0.25">
      <c r="A5742" s="82" t="s">
        <v>1529</v>
      </c>
      <c r="B5742" s="82" t="s">
        <v>1529</v>
      </c>
      <c r="C5742" t="s">
        <v>3644</v>
      </c>
      <c r="D5742" s="82" t="s">
        <v>3645</v>
      </c>
      <c r="E5742" t="s">
        <v>3271</v>
      </c>
      <c r="F5742" s="82" t="s">
        <v>2745</v>
      </c>
      <c r="G5742" t="s">
        <v>2310</v>
      </c>
      <c r="H5742" s="82" t="s">
        <v>3065</v>
      </c>
      <c r="I5742" t="s">
        <v>44</v>
      </c>
      <c r="J5742" s="82" t="s">
        <v>106</v>
      </c>
      <c r="K5742" t="s">
        <v>107</v>
      </c>
      <c r="L5742" t="s">
        <v>108</v>
      </c>
      <c r="M5742" s="82" t="s">
        <v>1277</v>
      </c>
      <c r="N5742" t="s">
        <v>1278</v>
      </c>
      <c r="O5742" s="82" t="s">
        <v>1282</v>
      </c>
      <c r="P5742" s="82" t="s">
        <v>2489</v>
      </c>
      <c r="Q5742" s="82" t="s">
        <v>2490</v>
      </c>
      <c r="R5742" t="s">
        <v>131</v>
      </c>
      <c r="S5742" s="83">
        <v>367.20000000000005</v>
      </c>
      <c r="T5742" s="83">
        <v>244.8</v>
      </c>
      <c r="U5742" s="83">
        <v>122.40000000000003</v>
      </c>
      <c r="V5742" s="83">
        <v>0</v>
      </c>
      <c r="W5742" s="83">
        <v>0</v>
      </c>
      <c r="X5742" s="83">
        <v>1.8856427398017868</v>
      </c>
      <c r="Y5742">
        <v>0</v>
      </c>
      <c r="Z5742" s="83">
        <v>12.240000000000002</v>
      </c>
      <c r="AA5742" s="83">
        <v>14.125642739801791</v>
      </c>
    </row>
    <row r="5743" spans="1:27" x14ac:dyDescent="0.25">
      <c r="A5743" s="82" t="s">
        <v>1529</v>
      </c>
      <c r="B5743" s="82" t="s">
        <v>1529</v>
      </c>
      <c r="C5743" t="s">
        <v>3644</v>
      </c>
      <c r="D5743" s="82" t="s">
        <v>3645</v>
      </c>
      <c r="E5743" t="s">
        <v>3271</v>
      </c>
      <c r="F5743" s="82" t="s">
        <v>2745</v>
      </c>
      <c r="G5743" t="s">
        <v>2310</v>
      </c>
      <c r="H5743" s="82" t="s">
        <v>3065</v>
      </c>
      <c r="I5743" t="s">
        <v>44</v>
      </c>
      <c r="J5743" s="82" t="s">
        <v>106</v>
      </c>
      <c r="K5743" t="s">
        <v>107</v>
      </c>
      <c r="L5743" t="s">
        <v>108</v>
      </c>
      <c r="M5743" s="82" t="s">
        <v>1277</v>
      </c>
      <c r="N5743" t="s">
        <v>1278</v>
      </c>
      <c r="O5743" s="82" t="s">
        <v>1279</v>
      </c>
      <c r="P5743" s="82" t="s">
        <v>1280</v>
      </c>
      <c r="Q5743" s="82" t="s">
        <v>1281</v>
      </c>
      <c r="R5743" t="s">
        <v>131</v>
      </c>
      <c r="S5743" s="83">
        <v>201.2</v>
      </c>
      <c r="T5743" s="83">
        <v>503</v>
      </c>
      <c r="U5743" s="83">
        <v>-301.8</v>
      </c>
      <c r="V5743" s="83">
        <v>0</v>
      </c>
      <c r="W5743" s="83">
        <v>0</v>
      </c>
      <c r="X5743" s="83">
        <v>3.8745028517986055</v>
      </c>
      <c r="Y5743">
        <v>0</v>
      </c>
      <c r="Z5743" s="83">
        <v>-30.180000000000003</v>
      </c>
      <c r="AA5743" s="83">
        <v>-26.3054971482014</v>
      </c>
    </row>
    <row r="5744" spans="1:27" x14ac:dyDescent="0.25">
      <c r="A5744" s="82" t="s">
        <v>1529</v>
      </c>
      <c r="B5744" s="82" t="s">
        <v>1529</v>
      </c>
      <c r="C5744" t="s">
        <v>3646</v>
      </c>
      <c r="D5744" s="82" t="s">
        <v>3647</v>
      </c>
      <c r="E5744" t="s">
        <v>3648</v>
      </c>
      <c r="F5744" s="82" t="s">
        <v>2745</v>
      </c>
      <c r="G5744" t="s">
        <v>2310</v>
      </c>
      <c r="H5744" s="82" t="s">
        <v>3649</v>
      </c>
      <c r="I5744" t="s">
        <v>59</v>
      </c>
      <c r="J5744" s="82" t="s">
        <v>127</v>
      </c>
      <c r="K5744" t="s">
        <v>75</v>
      </c>
      <c r="L5744" t="s">
        <v>76</v>
      </c>
      <c r="M5744" s="82" t="s">
        <v>133</v>
      </c>
      <c r="N5744" t="s">
        <v>149</v>
      </c>
      <c r="O5744" s="82" t="s">
        <v>150</v>
      </c>
      <c r="P5744" s="82" t="s">
        <v>376</v>
      </c>
      <c r="Q5744" s="82" t="s">
        <v>377</v>
      </c>
      <c r="R5744" t="s">
        <v>131</v>
      </c>
      <c r="S5744" s="83">
        <v>522.90000000000009</v>
      </c>
      <c r="T5744" s="83">
        <v>443.4</v>
      </c>
      <c r="U5744" s="83">
        <v>79.500000000000114</v>
      </c>
      <c r="V5744" s="83">
        <v>0</v>
      </c>
      <c r="W5744" s="83">
        <v>0</v>
      </c>
      <c r="X5744" s="83">
        <v>3.4154166291998047</v>
      </c>
      <c r="Y5744">
        <v>0</v>
      </c>
      <c r="Z5744" s="83">
        <v>7.9500000000000099</v>
      </c>
      <c r="AA5744" s="83">
        <v>11.365416629199814</v>
      </c>
    </row>
    <row r="5745" spans="1:27" x14ac:dyDescent="0.25">
      <c r="A5745" s="82" t="s">
        <v>1529</v>
      </c>
      <c r="B5745" s="82" t="s">
        <v>1529</v>
      </c>
      <c r="C5745" t="s">
        <v>3646</v>
      </c>
      <c r="D5745" s="82" t="s">
        <v>3647</v>
      </c>
      <c r="E5745" t="s">
        <v>3648</v>
      </c>
      <c r="F5745" s="82" t="s">
        <v>2745</v>
      </c>
      <c r="G5745" t="s">
        <v>2310</v>
      </c>
      <c r="H5745" s="82" t="s">
        <v>3649</v>
      </c>
      <c r="I5745" t="s">
        <v>59</v>
      </c>
      <c r="J5745" s="82" t="s">
        <v>127</v>
      </c>
      <c r="K5745" t="s">
        <v>75</v>
      </c>
      <c r="L5745" t="s">
        <v>76</v>
      </c>
      <c r="M5745" s="82" t="s">
        <v>133</v>
      </c>
      <c r="N5745" t="s">
        <v>149</v>
      </c>
      <c r="O5745" s="82" t="s">
        <v>150</v>
      </c>
      <c r="P5745" s="82" t="s">
        <v>1004</v>
      </c>
      <c r="Q5745" s="82" t="s">
        <v>1005</v>
      </c>
      <c r="R5745" t="s">
        <v>131</v>
      </c>
      <c r="S5745" s="83">
        <v>173.04</v>
      </c>
      <c r="T5745" s="83">
        <v>1678.74</v>
      </c>
      <c r="U5745" s="83">
        <v>-1505.7</v>
      </c>
      <c r="V5745" s="83">
        <v>0</v>
      </c>
      <c r="W5745" s="83">
        <v>0</v>
      </c>
      <c r="X5745" s="83">
        <v>12.930979955126027</v>
      </c>
      <c r="Y5745">
        <v>0</v>
      </c>
      <c r="Z5745" s="83">
        <v>-150.57000000000002</v>
      </c>
      <c r="AA5745" s="83">
        <v>-137.639020044874</v>
      </c>
    </row>
    <row r="5746" spans="1:27" x14ac:dyDescent="0.25">
      <c r="A5746" s="82" t="s">
        <v>1529</v>
      </c>
      <c r="B5746" s="82" t="s">
        <v>1529</v>
      </c>
      <c r="C5746" t="s">
        <v>3646</v>
      </c>
      <c r="D5746" s="82" t="s">
        <v>3647</v>
      </c>
      <c r="E5746" t="s">
        <v>3648</v>
      </c>
      <c r="F5746" s="82" t="s">
        <v>2745</v>
      </c>
      <c r="G5746" t="s">
        <v>2310</v>
      </c>
      <c r="H5746" s="82" t="s">
        <v>3649</v>
      </c>
      <c r="I5746" t="s">
        <v>59</v>
      </c>
      <c r="J5746" s="82" t="s">
        <v>127</v>
      </c>
      <c r="K5746" t="s">
        <v>75</v>
      </c>
      <c r="L5746" t="s">
        <v>76</v>
      </c>
      <c r="M5746" s="82" t="s">
        <v>133</v>
      </c>
      <c r="N5746" t="s">
        <v>149</v>
      </c>
      <c r="O5746" s="82" t="s">
        <v>150</v>
      </c>
      <c r="P5746" s="82" t="s">
        <v>2610</v>
      </c>
      <c r="Q5746" s="82" t="s">
        <v>2611</v>
      </c>
      <c r="R5746" t="s">
        <v>131</v>
      </c>
      <c r="S5746" s="83">
        <v>86.2</v>
      </c>
      <c r="T5746" s="83">
        <v>0</v>
      </c>
      <c r="U5746" s="83">
        <v>86.2</v>
      </c>
      <c r="V5746" s="83">
        <v>0</v>
      </c>
      <c r="W5746" s="83">
        <v>0</v>
      </c>
      <c r="X5746" s="83">
        <v>0</v>
      </c>
      <c r="Y5746">
        <v>0</v>
      </c>
      <c r="Z5746" s="83">
        <v>8.620000000000001</v>
      </c>
      <c r="AA5746" s="83">
        <v>8.620000000000001</v>
      </c>
    </row>
    <row r="5747" spans="1:27" x14ac:dyDescent="0.25">
      <c r="A5747" s="82" t="s">
        <v>1529</v>
      </c>
      <c r="B5747" s="82" t="s">
        <v>1529</v>
      </c>
      <c r="C5747" t="s">
        <v>3646</v>
      </c>
      <c r="D5747" s="82" t="s">
        <v>3647</v>
      </c>
      <c r="E5747" t="s">
        <v>3648</v>
      </c>
      <c r="F5747" s="82" t="s">
        <v>2745</v>
      </c>
      <c r="G5747" t="s">
        <v>2310</v>
      </c>
      <c r="H5747" s="82" t="s">
        <v>3649</v>
      </c>
      <c r="I5747" t="s">
        <v>59</v>
      </c>
      <c r="J5747" s="82" t="s">
        <v>127</v>
      </c>
      <c r="K5747" t="s">
        <v>75</v>
      </c>
      <c r="L5747" t="s">
        <v>76</v>
      </c>
      <c r="M5747" s="82" t="s">
        <v>133</v>
      </c>
      <c r="N5747" t="s">
        <v>149</v>
      </c>
      <c r="O5747" s="82" t="s">
        <v>150</v>
      </c>
      <c r="P5747" s="82" t="s">
        <v>307</v>
      </c>
      <c r="Q5747" s="82" t="s">
        <v>308</v>
      </c>
      <c r="R5747" t="s">
        <v>131</v>
      </c>
      <c r="S5747" s="83">
        <v>136.5</v>
      </c>
      <c r="T5747" s="83">
        <v>273</v>
      </c>
      <c r="U5747" s="83">
        <v>-136.5</v>
      </c>
      <c r="V5747" s="83">
        <v>0</v>
      </c>
      <c r="W5747" s="83">
        <v>0</v>
      </c>
      <c r="X5747" s="83">
        <v>2.1028613887495413</v>
      </c>
      <c r="Y5747">
        <v>0</v>
      </c>
      <c r="Z5747" s="83">
        <v>-13.65</v>
      </c>
      <c r="AA5747" s="83">
        <v>-11.547138611250459</v>
      </c>
    </row>
    <row r="5748" spans="1:27" x14ac:dyDescent="0.25">
      <c r="A5748" s="82" t="s">
        <v>1529</v>
      </c>
      <c r="B5748" s="82" t="s">
        <v>1529</v>
      </c>
      <c r="C5748" t="s">
        <v>3646</v>
      </c>
      <c r="D5748" s="82" t="s">
        <v>3647</v>
      </c>
      <c r="E5748" t="s">
        <v>3648</v>
      </c>
      <c r="F5748" s="82" t="s">
        <v>2745</v>
      </c>
      <c r="G5748" t="s">
        <v>2310</v>
      </c>
      <c r="H5748" s="82" t="s">
        <v>3649</v>
      </c>
      <c r="I5748" t="s">
        <v>59</v>
      </c>
      <c r="J5748" s="82" t="s">
        <v>127</v>
      </c>
      <c r="K5748" t="s">
        <v>75</v>
      </c>
      <c r="L5748" t="s">
        <v>76</v>
      </c>
      <c r="M5748" s="82" t="s">
        <v>133</v>
      </c>
      <c r="N5748" t="s">
        <v>149</v>
      </c>
      <c r="O5748" s="82" t="s">
        <v>150</v>
      </c>
      <c r="P5748" s="82" t="s">
        <v>4178</v>
      </c>
      <c r="Q5748" s="82" t="s">
        <v>4179</v>
      </c>
      <c r="R5748" t="s">
        <v>131</v>
      </c>
      <c r="S5748" s="83">
        <v>0</v>
      </c>
      <c r="T5748" s="83">
        <v>26.25</v>
      </c>
      <c r="U5748" s="83">
        <v>-26.25</v>
      </c>
      <c r="V5748" s="83">
        <v>0</v>
      </c>
      <c r="W5748" s="83">
        <v>0</v>
      </c>
      <c r="X5748" s="83">
        <v>0.20219821045668668</v>
      </c>
      <c r="Y5748">
        <v>0</v>
      </c>
      <c r="Z5748" s="83">
        <v>-2.625</v>
      </c>
      <c r="AA5748" s="83">
        <v>-2.4228017895433132</v>
      </c>
    </row>
    <row r="5749" spans="1:27" x14ac:dyDescent="0.25">
      <c r="A5749" s="82" t="s">
        <v>1529</v>
      </c>
      <c r="B5749" s="82" t="s">
        <v>1529</v>
      </c>
      <c r="C5749" t="s">
        <v>3646</v>
      </c>
      <c r="D5749" s="82" t="s">
        <v>3647</v>
      </c>
      <c r="E5749" t="s">
        <v>3648</v>
      </c>
      <c r="F5749" s="82" t="s">
        <v>2745</v>
      </c>
      <c r="G5749" t="s">
        <v>2310</v>
      </c>
      <c r="H5749" s="82" t="s">
        <v>3649</v>
      </c>
      <c r="I5749" t="s">
        <v>59</v>
      </c>
      <c r="J5749" s="82" t="s">
        <v>193</v>
      </c>
      <c r="K5749" t="s">
        <v>60</v>
      </c>
      <c r="L5749" t="s">
        <v>61</v>
      </c>
      <c r="M5749" s="82" t="s">
        <v>194</v>
      </c>
      <c r="N5749" t="s">
        <v>656</v>
      </c>
      <c r="O5749" s="82" t="s">
        <v>657</v>
      </c>
      <c r="P5749" s="82" t="s">
        <v>1019</v>
      </c>
      <c r="Q5749" s="82" t="s">
        <v>1020</v>
      </c>
      <c r="R5749" t="s">
        <v>131</v>
      </c>
      <c r="S5749" s="83">
        <v>164.22</v>
      </c>
      <c r="T5749" s="83">
        <v>352.3</v>
      </c>
      <c r="U5749" s="83">
        <v>-188.08</v>
      </c>
      <c r="V5749" s="83">
        <v>0</v>
      </c>
      <c r="W5749" s="83">
        <v>0</v>
      </c>
      <c r="X5749" s="83">
        <v>2.7136925540529795</v>
      </c>
      <c r="Y5749">
        <v>0</v>
      </c>
      <c r="Z5749" s="83">
        <v>-18.808000000000003</v>
      </c>
      <c r="AA5749" s="83">
        <v>-16.09430744594702</v>
      </c>
    </row>
    <row r="5750" spans="1:27" x14ac:dyDescent="0.25">
      <c r="A5750" s="82" t="s">
        <v>1529</v>
      </c>
      <c r="B5750" s="82" t="s">
        <v>1529</v>
      </c>
      <c r="C5750" t="s">
        <v>3646</v>
      </c>
      <c r="D5750" s="82" t="s">
        <v>3647</v>
      </c>
      <c r="E5750" t="s">
        <v>3648</v>
      </c>
      <c r="F5750" s="82" t="s">
        <v>2745</v>
      </c>
      <c r="G5750" t="s">
        <v>2310</v>
      </c>
      <c r="H5750" s="82" t="s">
        <v>3649</v>
      </c>
      <c r="I5750" t="s">
        <v>59</v>
      </c>
      <c r="J5750" s="82" t="s">
        <v>193</v>
      </c>
      <c r="K5750" t="s">
        <v>60</v>
      </c>
      <c r="L5750" t="s">
        <v>61</v>
      </c>
      <c r="M5750" s="82" t="s">
        <v>194</v>
      </c>
      <c r="N5750" t="s">
        <v>750</v>
      </c>
      <c r="O5750" s="82" t="s">
        <v>751</v>
      </c>
      <c r="P5750" s="82" t="s">
        <v>883</v>
      </c>
      <c r="Q5750" s="82" t="s">
        <v>884</v>
      </c>
      <c r="R5750" t="s">
        <v>131</v>
      </c>
      <c r="S5750" s="83">
        <v>154.1</v>
      </c>
      <c r="T5750" s="83">
        <v>0</v>
      </c>
      <c r="U5750" s="83">
        <v>154.1</v>
      </c>
      <c r="V5750" s="83">
        <v>0</v>
      </c>
      <c r="W5750" s="83">
        <v>0</v>
      </c>
      <c r="X5750" s="83">
        <v>0</v>
      </c>
      <c r="Y5750">
        <v>0</v>
      </c>
      <c r="Z5750" s="83">
        <v>15.41</v>
      </c>
      <c r="AA5750" s="83">
        <v>15.41</v>
      </c>
    </row>
    <row r="5751" spans="1:27" x14ac:dyDescent="0.25">
      <c r="A5751" s="82" t="s">
        <v>1529</v>
      </c>
      <c r="B5751" s="82" t="s">
        <v>1529</v>
      </c>
      <c r="C5751" t="s">
        <v>3646</v>
      </c>
      <c r="D5751" s="82" t="s">
        <v>3647</v>
      </c>
      <c r="E5751" t="s">
        <v>3648</v>
      </c>
      <c r="F5751" s="82" t="s">
        <v>2745</v>
      </c>
      <c r="G5751" t="s">
        <v>2310</v>
      </c>
      <c r="H5751" s="82" t="s">
        <v>3649</v>
      </c>
      <c r="I5751" t="s">
        <v>59</v>
      </c>
      <c r="J5751" s="82" t="s">
        <v>193</v>
      </c>
      <c r="K5751" t="s">
        <v>60</v>
      </c>
      <c r="L5751" t="s">
        <v>61</v>
      </c>
      <c r="M5751" s="82" t="s">
        <v>194</v>
      </c>
      <c r="N5751" t="s">
        <v>750</v>
      </c>
      <c r="O5751" s="82" t="s">
        <v>751</v>
      </c>
      <c r="P5751" s="82" t="s">
        <v>1152</v>
      </c>
      <c r="Q5751" s="82" t="s">
        <v>1153</v>
      </c>
      <c r="R5751" t="s">
        <v>131</v>
      </c>
      <c r="S5751" s="83">
        <v>622.91999999999996</v>
      </c>
      <c r="T5751" s="83">
        <v>554.29999999999995</v>
      </c>
      <c r="U5751" s="83">
        <v>68.62</v>
      </c>
      <c r="V5751" s="83">
        <v>0</v>
      </c>
      <c r="W5751" s="83">
        <v>0</v>
      </c>
      <c r="X5751" s="83">
        <v>4.2696559259482445</v>
      </c>
      <c r="Y5751">
        <v>0</v>
      </c>
      <c r="Z5751" s="83">
        <v>6.8619999999999948</v>
      </c>
      <c r="AA5751" s="83">
        <v>11.131655925948237</v>
      </c>
    </row>
    <row r="5752" spans="1:27" x14ac:dyDescent="0.25">
      <c r="A5752" s="82" t="s">
        <v>1529</v>
      </c>
      <c r="B5752" s="82" t="s">
        <v>1529</v>
      </c>
      <c r="C5752" t="s">
        <v>3646</v>
      </c>
      <c r="D5752" s="82" t="s">
        <v>3647</v>
      </c>
      <c r="E5752" t="s">
        <v>3648</v>
      </c>
      <c r="F5752" s="82" t="s">
        <v>2745</v>
      </c>
      <c r="G5752" t="s">
        <v>2310</v>
      </c>
      <c r="H5752" s="82" t="s">
        <v>3649</v>
      </c>
      <c r="I5752" t="s">
        <v>59</v>
      </c>
      <c r="J5752" s="82" t="s">
        <v>193</v>
      </c>
      <c r="K5752" t="s">
        <v>60</v>
      </c>
      <c r="L5752" t="s">
        <v>61</v>
      </c>
      <c r="M5752" s="82" t="s">
        <v>194</v>
      </c>
      <c r="N5752" t="s">
        <v>750</v>
      </c>
      <c r="O5752" s="82" t="s">
        <v>751</v>
      </c>
      <c r="P5752" s="82" t="s">
        <v>1154</v>
      </c>
      <c r="Q5752" s="82" t="s">
        <v>1155</v>
      </c>
      <c r="R5752" t="s">
        <v>131</v>
      </c>
      <c r="S5752" s="83">
        <v>89.21</v>
      </c>
      <c r="T5752" s="83">
        <v>82</v>
      </c>
      <c r="U5752" s="83">
        <v>7.2099999999999937</v>
      </c>
      <c r="V5752" s="83">
        <v>0</v>
      </c>
      <c r="W5752" s="83">
        <v>0</v>
      </c>
      <c r="X5752" s="83">
        <v>0.63162869552184031</v>
      </c>
      <c r="Y5752">
        <v>0</v>
      </c>
      <c r="Z5752" s="83">
        <v>0.72099999999999831</v>
      </c>
      <c r="AA5752" s="83">
        <v>1.3526286955218385</v>
      </c>
    </row>
    <row r="5753" spans="1:27" x14ac:dyDescent="0.25">
      <c r="A5753" s="82" t="s">
        <v>1529</v>
      </c>
      <c r="B5753" s="82" t="s">
        <v>1529</v>
      </c>
      <c r="C5753" t="s">
        <v>3646</v>
      </c>
      <c r="D5753" s="82" t="s">
        <v>3647</v>
      </c>
      <c r="E5753" t="s">
        <v>3648</v>
      </c>
      <c r="F5753" s="82" t="s">
        <v>2745</v>
      </c>
      <c r="G5753" t="s">
        <v>2310</v>
      </c>
      <c r="H5753" s="82" t="s">
        <v>3649</v>
      </c>
      <c r="I5753" t="s">
        <v>59</v>
      </c>
      <c r="J5753" s="82" t="s">
        <v>193</v>
      </c>
      <c r="K5753" t="s">
        <v>60</v>
      </c>
      <c r="L5753" t="s">
        <v>61</v>
      </c>
      <c r="M5753" s="82" t="s">
        <v>194</v>
      </c>
      <c r="N5753" t="s">
        <v>195</v>
      </c>
      <c r="O5753" s="82" t="s">
        <v>196</v>
      </c>
      <c r="P5753" s="82" t="s">
        <v>1156</v>
      </c>
      <c r="Q5753" s="82" t="s">
        <v>1157</v>
      </c>
      <c r="R5753" t="s">
        <v>131</v>
      </c>
      <c r="S5753" s="83">
        <v>22.8</v>
      </c>
      <c r="T5753" s="83">
        <v>305.3</v>
      </c>
      <c r="U5753" s="83">
        <v>-282.5</v>
      </c>
      <c r="V5753" s="83">
        <v>0</v>
      </c>
      <c r="W5753" s="83">
        <v>0</v>
      </c>
      <c r="X5753" s="83">
        <v>2.3516614724733884</v>
      </c>
      <c r="Y5753">
        <v>0</v>
      </c>
      <c r="Z5753" s="83">
        <v>-28.25</v>
      </c>
      <c r="AA5753" s="83">
        <v>-25.898338527526612</v>
      </c>
    </row>
    <row r="5754" spans="1:27" x14ac:dyDescent="0.25">
      <c r="A5754" s="82" t="s">
        <v>1529</v>
      </c>
      <c r="B5754" s="82" t="s">
        <v>1529</v>
      </c>
      <c r="C5754" t="s">
        <v>3646</v>
      </c>
      <c r="D5754" s="82" t="s">
        <v>3647</v>
      </c>
      <c r="E5754" t="s">
        <v>3648</v>
      </c>
      <c r="F5754" s="82" t="s">
        <v>2745</v>
      </c>
      <c r="G5754" t="s">
        <v>2310</v>
      </c>
      <c r="H5754" s="82" t="s">
        <v>3649</v>
      </c>
      <c r="I5754" t="s">
        <v>59</v>
      </c>
      <c r="J5754" s="82" t="s">
        <v>193</v>
      </c>
      <c r="K5754" t="s">
        <v>60</v>
      </c>
      <c r="L5754" t="s">
        <v>61</v>
      </c>
      <c r="M5754" s="82" t="s">
        <v>194</v>
      </c>
      <c r="N5754" t="s">
        <v>347</v>
      </c>
      <c r="O5754" s="82" t="s">
        <v>348</v>
      </c>
      <c r="P5754" s="82" t="s">
        <v>1158</v>
      </c>
      <c r="Q5754" s="82" t="s">
        <v>1159</v>
      </c>
      <c r="R5754" t="s">
        <v>131</v>
      </c>
      <c r="S5754" s="83">
        <v>44.2</v>
      </c>
      <c r="T5754" s="83">
        <v>57.96</v>
      </c>
      <c r="U5754" s="83">
        <v>-13.759999999999998</v>
      </c>
      <c r="V5754" s="83">
        <v>0</v>
      </c>
      <c r="W5754" s="83">
        <v>0</v>
      </c>
      <c r="X5754" s="83">
        <v>0.44645364868836418</v>
      </c>
      <c r="Y5754">
        <v>0</v>
      </c>
      <c r="Z5754" s="83">
        <v>-1.3759999999999994</v>
      </c>
      <c r="AA5754" s="83">
        <v>-0.9295463513116351</v>
      </c>
    </row>
    <row r="5755" spans="1:27" x14ac:dyDescent="0.25">
      <c r="A5755" s="82" t="s">
        <v>1529</v>
      </c>
      <c r="B5755" s="82" t="s">
        <v>1529</v>
      </c>
      <c r="C5755" t="s">
        <v>3646</v>
      </c>
      <c r="D5755" s="82" t="s">
        <v>3647</v>
      </c>
      <c r="E5755" t="s">
        <v>3648</v>
      </c>
      <c r="F5755" s="82" t="s">
        <v>2745</v>
      </c>
      <c r="G5755" t="s">
        <v>2310</v>
      </c>
      <c r="H5755" s="82" t="s">
        <v>3649</v>
      </c>
      <c r="I5755" t="s">
        <v>59</v>
      </c>
      <c r="J5755" s="82" t="s">
        <v>193</v>
      </c>
      <c r="K5755" t="s">
        <v>60</v>
      </c>
      <c r="L5755" t="s">
        <v>61</v>
      </c>
      <c r="M5755" s="82" t="s">
        <v>194</v>
      </c>
      <c r="N5755" t="s">
        <v>311</v>
      </c>
      <c r="O5755" s="82" t="s">
        <v>894</v>
      </c>
      <c r="P5755" s="82" t="s">
        <v>895</v>
      </c>
      <c r="Q5755" s="82" t="s">
        <v>896</v>
      </c>
      <c r="R5755" t="s">
        <v>131</v>
      </c>
      <c r="S5755" s="83">
        <v>1512</v>
      </c>
      <c r="T5755" s="83">
        <v>2411.6999999999998</v>
      </c>
      <c r="U5755" s="83">
        <v>-899.69999999999982</v>
      </c>
      <c r="V5755" s="83">
        <v>0</v>
      </c>
      <c r="W5755" s="83">
        <v>0</v>
      </c>
      <c r="X5755" s="83">
        <v>18.576816158414903</v>
      </c>
      <c r="Y5755">
        <v>0</v>
      </c>
      <c r="Z5755" s="83">
        <v>-89.97</v>
      </c>
      <c r="AA5755" s="83">
        <v>-71.393183841585113</v>
      </c>
    </row>
    <row r="5756" spans="1:27" x14ac:dyDescent="0.25">
      <c r="A5756" s="82" t="s">
        <v>1529</v>
      </c>
      <c r="B5756" s="82" t="s">
        <v>1529</v>
      </c>
      <c r="C5756" t="s">
        <v>3646</v>
      </c>
      <c r="D5756" s="82" t="s">
        <v>3647</v>
      </c>
      <c r="E5756" t="s">
        <v>3648</v>
      </c>
      <c r="F5756" s="82" t="s">
        <v>2745</v>
      </c>
      <c r="G5756" t="s">
        <v>2310</v>
      </c>
      <c r="H5756" s="82" t="s">
        <v>3649</v>
      </c>
      <c r="I5756" t="s">
        <v>59</v>
      </c>
      <c r="J5756" s="82" t="s">
        <v>193</v>
      </c>
      <c r="K5756" t="s">
        <v>60</v>
      </c>
      <c r="L5756" t="s">
        <v>61</v>
      </c>
      <c r="M5756" s="82" t="s">
        <v>194</v>
      </c>
      <c r="N5756" t="s">
        <v>311</v>
      </c>
      <c r="O5756" s="82" t="s">
        <v>894</v>
      </c>
      <c r="P5756" s="82" t="s">
        <v>1160</v>
      </c>
      <c r="Q5756" s="82" t="s">
        <v>1161</v>
      </c>
      <c r="R5756" t="s">
        <v>131</v>
      </c>
      <c r="S5756" s="83">
        <v>207.6</v>
      </c>
      <c r="T5756" s="83">
        <v>0</v>
      </c>
      <c r="U5756" s="83">
        <v>207.6</v>
      </c>
      <c r="V5756" s="83">
        <v>0</v>
      </c>
      <c r="W5756" s="83">
        <v>0</v>
      </c>
      <c r="X5756" s="83">
        <v>0</v>
      </c>
      <c r="Y5756">
        <v>0</v>
      </c>
      <c r="Z5756" s="83">
        <v>20.76</v>
      </c>
      <c r="AA5756" s="83">
        <v>20.76</v>
      </c>
    </row>
    <row r="5757" spans="1:27" x14ac:dyDescent="0.25">
      <c r="A5757" s="82" t="s">
        <v>1529</v>
      </c>
      <c r="B5757" s="82" t="s">
        <v>1529</v>
      </c>
      <c r="C5757" t="s">
        <v>3646</v>
      </c>
      <c r="D5757" s="82" t="s">
        <v>3647</v>
      </c>
      <c r="E5757" t="s">
        <v>3648</v>
      </c>
      <c r="F5757" s="82" t="s">
        <v>2745</v>
      </c>
      <c r="G5757" t="s">
        <v>2310</v>
      </c>
      <c r="H5757" s="82" t="s">
        <v>3649</v>
      </c>
      <c r="I5757" t="s">
        <v>59</v>
      </c>
      <c r="J5757" s="82" t="s">
        <v>193</v>
      </c>
      <c r="K5757" t="s">
        <v>60</v>
      </c>
      <c r="L5757" t="s">
        <v>61</v>
      </c>
      <c r="M5757" s="82" t="s">
        <v>194</v>
      </c>
      <c r="N5757" t="s">
        <v>1916</v>
      </c>
      <c r="O5757" s="82" t="s">
        <v>1495</v>
      </c>
      <c r="P5757" s="82" t="s">
        <v>1923</v>
      </c>
      <c r="Q5757" s="82" t="s">
        <v>1924</v>
      </c>
      <c r="R5757" t="s">
        <v>131</v>
      </c>
      <c r="S5757" s="83">
        <v>249.6</v>
      </c>
      <c r="T5757" s="83">
        <v>0</v>
      </c>
      <c r="U5757" s="83">
        <v>249.6</v>
      </c>
      <c r="V5757" s="83">
        <v>0</v>
      </c>
      <c r="W5757" s="83">
        <v>0</v>
      </c>
      <c r="X5757" s="83">
        <v>0</v>
      </c>
      <c r="Y5757">
        <v>0</v>
      </c>
      <c r="Z5757" s="83">
        <v>24.96</v>
      </c>
      <c r="AA5757" s="83">
        <v>24.96</v>
      </c>
    </row>
    <row r="5758" spans="1:27" x14ac:dyDescent="0.25">
      <c r="A5758" s="82" t="s">
        <v>1529</v>
      </c>
      <c r="B5758" s="82" t="s">
        <v>1529</v>
      </c>
      <c r="C5758" t="s">
        <v>3646</v>
      </c>
      <c r="D5758" s="82" t="s">
        <v>3647</v>
      </c>
      <c r="E5758" t="s">
        <v>3648</v>
      </c>
      <c r="F5758" s="82" t="s">
        <v>2745</v>
      </c>
      <c r="G5758" t="s">
        <v>2310</v>
      </c>
      <c r="H5758" s="82" t="s">
        <v>3649</v>
      </c>
      <c r="I5758" t="s">
        <v>59</v>
      </c>
      <c r="J5758" s="82" t="s">
        <v>193</v>
      </c>
      <c r="K5758" t="s">
        <v>60</v>
      </c>
      <c r="L5758" t="s">
        <v>61</v>
      </c>
      <c r="M5758" s="82" t="s">
        <v>194</v>
      </c>
      <c r="N5758" t="s">
        <v>1916</v>
      </c>
      <c r="O5758" s="82" t="s">
        <v>1495</v>
      </c>
      <c r="P5758" s="82" t="s">
        <v>1921</v>
      </c>
      <c r="Q5758" s="82" t="s">
        <v>1922</v>
      </c>
      <c r="R5758" t="s">
        <v>131</v>
      </c>
      <c r="S5758" s="83">
        <v>0</v>
      </c>
      <c r="T5758" s="83">
        <v>0</v>
      </c>
      <c r="U5758" s="83">
        <v>0</v>
      </c>
      <c r="V5758" s="83">
        <v>0</v>
      </c>
      <c r="W5758" s="83">
        <v>0</v>
      </c>
      <c r="X5758" s="83">
        <v>0</v>
      </c>
      <c r="Y5758">
        <v>0</v>
      </c>
      <c r="Z5758" s="83">
        <v>0</v>
      </c>
      <c r="AA5758" s="83">
        <v>0</v>
      </c>
    </row>
    <row r="5759" spans="1:27" x14ac:dyDescent="0.25">
      <c r="A5759" s="82" t="s">
        <v>1529</v>
      </c>
      <c r="B5759" s="82" t="s">
        <v>1529</v>
      </c>
      <c r="C5759" t="s">
        <v>3646</v>
      </c>
      <c r="D5759" s="82" t="s">
        <v>3647</v>
      </c>
      <c r="E5759" t="s">
        <v>3648</v>
      </c>
      <c r="F5759" s="82" t="s">
        <v>2745</v>
      </c>
      <c r="G5759" t="s">
        <v>2310</v>
      </c>
      <c r="H5759" s="82" t="s">
        <v>3649</v>
      </c>
      <c r="I5759" t="s">
        <v>59</v>
      </c>
      <c r="J5759" s="82" t="s">
        <v>193</v>
      </c>
      <c r="K5759" t="s">
        <v>60</v>
      </c>
      <c r="L5759" t="s">
        <v>61</v>
      </c>
      <c r="M5759" s="82" t="s">
        <v>194</v>
      </c>
      <c r="N5759" t="s">
        <v>1916</v>
      </c>
      <c r="O5759" s="82" t="s">
        <v>1495</v>
      </c>
      <c r="P5759" s="82" t="s">
        <v>1919</v>
      </c>
      <c r="Q5759" s="82" t="s">
        <v>1920</v>
      </c>
      <c r="R5759" t="s">
        <v>131</v>
      </c>
      <c r="S5759" s="83">
        <v>0</v>
      </c>
      <c r="T5759" s="83">
        <v>162.78</v>
      </c>
      <c r="U5759" s="83">
        <v>-162.78</v>
      </c>
      <c r="V5759" s="83">
        <v>0</v>
      </c>
      <c r="W5759" s="83">
        <v>0</v>
      </c>
      <c r="X5759" s="83">
        <v>1.2538599885005508</v>
      </c>
      <c r="Y5759">
        <v>0</v>
      </c>
      <c r="Z5759" s="83">
        <v>-16.278000000000002</v>
      </c>
      <c r="AA5759" s="83">
        <v>-15.024140011499451</v>
      </c>
    </row>
    <row r="5760" spans="1:27" x14ac:dyDescent="0.25">
      <c r="A5760" s="82" t="s">
        <v>1529</v>
      </c>
      <c r="B5760" s="82" t="s">
        <v>1529</v>
      </c>
      <c r="C5760" t="s">
        <v>3646</v>
      </c>
      <c r="D5760" s="82" t="s">
        <v>3647</v>
      </c>
      <c r="E5760" t="s">
        <v>3648</v>
      </c>
      <c r="F5760" s="82" t="s">
        <v>2745</v>
      </c>
      <c r="G5760" t="s">
        <v>2310</v>
      </c>
      <c r="H5760" s="82" t="s">
        <v>3649</v>
      </c>
      <c r="I5760" t="s">
        <v>59</v>
      </c>
      <c r="J5760" s="82" t="s">
        <v>193</v>
      </c>
      <c r="K5760" t="s">
        <v>62</v>
      </c>
      <c r="L5760" t="s">
        <v>63</v>
      </c>
      <c r="M5760" s="82" t="s">
        <v>1168</v>
      </c>
      <c r="N5760" t="s">
        <v>1169</v>
      </c>
      <c r="O5760" s="82" t="s">
        <v>1170</v>
      </c>
      <c r="P5760" s="82" t="s">
        <v>1171</v>
      </c>
      <c r="Q5760" s="82" t="s">
        <v>1172</v>
      </c>
      <c r="R5760" t="s">
        <v>131</v>
      </c>
      <c r="S5760" s="83">
        <v>383.40000000000003</v>
      </c>
      <c r="T5760" s="83">
        <v>227</v>
      </c>
      <c r="U5760" s="83">
        <v>156.40000000000003</v>
      </c>
      <c r="V5760" s="83">
        <v>0</v>
      </c>
      <c r="W5760" s="83">
        <v>0</v>
      </c>
      <c r="X5760" s="83">
        <v>1.7485330961397285</v>
      </c>
      <c r="Y5760">
        <v>0</v>
      </c>
      <c r="Z5760" s="83">
        <v>15.64</v>
      </c>
      <c r="AA5760" s="83">
        <v>17.388533096139728</v>
      </c>
    </row>
    <row r="5761" spans="1:27" x14ac:dyDescent="0.25">
      <c r="A5761" s="82" t="s">
        <v>1529</v>
      </c>
      <c r="B5761" s="82" t="s">
        <v>1529</v>
      </c>
      <c r="C5761" t="s">
        <v>3646</v>
      </c>
      <c r="D5761" s="82" t="s">
        <v>3647</v>
      </c>
      <c r="E5761" t="s">
        <v>3648</v>
      </c>
      <c r="F5761" s="82" t="s">
        <v>2745</v>
      </c>
      <c r="G5761" t="s">
        <v>2310</v>
      </c>
      <c r="H5761" s="82" t="s">
        <v>3649</v>
      </c>
      <c r="I5761" t="s">
        <v>59</v>
      </c>
      <c r="J5761" s="82" t="s">
        <v>193</v>
      </c>
      <c r="K5761" t="s">
        <v>62</v>
      </c>
      <c r="L5761" t="s">
        <v>63</v>
      </c>
      <c r="M5761" s="82" t="s">
        <v>660</v>
      </c>
      <c r="N5761" t="s">
        <v>661</v>
      </c>
      <c r="O5761" s="82" t="s">
        <v>662</v>
      </c>
      <c r="P5761" s="82" t="s">
        <v>1037</v>
      </c>
      <c r="Q5761" s="82" t="s">
        <v>1038</v>
      </c>
      <c r="R5761" t="s">
        <v>131</v>
      </c>
      <c r="S5761" s="83">
        <v>332.04999999999995</v>
      </c>
      <c r="T5761" s="83">
        <v>0</v>
      </c>
      <c r="U5761" s="83">
        <v>332.04999999999995</v>
      </c>
      <c r="V5761" s="83">
        <v>0</v>
      </c>
      <c r="W5761" s="83">
        <v>0</v>
      </c>
      <c r="X5761" s="83">
        <v>0</v>
      </c>
      <c r="Y5761">
        <v>0</v>
      </c>
      <c r="Z5761" s="83">
        <v>33.204999999999998</v>
      </c>
      <c r="AA5761" s="83">
        <v>33.204999999999998</v>
      </c>
    </row>
    <row r="5762" spans="1:27" x14ac:dyDescent="0.25">
      <c r="A5762" s="82" t="s">
        <v>1529</v>
      </c>
      <c r="B5762" s="82" t="s">
        <v>1529</v>
      </c>
      <c r="C5762" t="s">
        <v>3646</v>
      </c>
      <c r="D5762" s="82" t="s">
        <v>3647</v>
      </c>
      <c r="E5762" t="s">
        <v>3648</v>
      </c>
      <c r="F5762" s="82" t="s">
        <v>2745</v>
      </c>
      <c r="G5762" t="s">
        <v>2310</v>
      </c>
      <c r="H5762" s="82" t="s">
        <v>3649</v>
      </c>
      <c r="I5762" t="s">
        <v>59</v>
      </c>
      <c r="J5762" s="82" t="s">
        <v>193</v>
      </c>
      <c r="K5762" t="s">
        <v>62</v>
      </c>
      <c r="L5762" t="s">
        <v>63</v>
      </c>
      <c r="M5762" s="82" t="s">
        <v>660</v>
      </c>
      <c r="N5762" t="s">
        <v>661</v>
      </c>
      <c r="O5762" s="82" t="s">
        <v>662</v>
      </c>
      <c r="P5762" s="82" t="s">
        <v>663</v>
      </c>
      <c r="Q5762" s="82" t="s">
        <v>664</v>
      </c>
      <c r="R5762" t="s">
        <v>131</v>
      </c>
      <c r="S5762" s="83">
        <v>5752.4299999999994</v>
      </c>
      <c r="T5762" s="83">
        <v>3923.1</v>
      </c>
      <c r="U5762" s="83">
        <v>1829.3299999999995</v>
      </c>
      <c r="V5762" s="83">
        <v>0</v>
      </c>
      <c r="W5762" s="83">
        <v>0</v>
      </c>
      <c r="X5762" s="83">
        <v>30.21881140733819</v>
      </c>
      <c r="Y5762">
        <v>0</v>
      </c>
      <c r="Z5762" s="83">
        <v>182.93299999999994</v>
      </c>
      <c r="AA5762" s="83">
        <v>213.15181140733813</v>
      </c>
    </row>
    <row r="5763" spans="1:27" x14ac:dyDescent="0.25">
      <c r="A5763" s="82" t="s">
        <v>1529</v>
      </c>
      <c r="B5763" s="82" t="s">
        <v>1529</v>
      </c>
      <c r="C5763" t="s">
        <v>3646</v>
      </c>
      <c r="D5763" s="82" t="s">
        <v>3647</v>
      </c>
      <c r="E5763" t="s">
        <v>3648</v>
      </c>
      <c r="F5763" s="82" t="s">
        <v>2745</v>
      </c>
      <c r="G5763" t="s">
        <v>2310</v>
      </c>
      <c r="H5763" s="82" t="s">
        <v>3649</v>
      </c>
      <c r="I5763" t="s">
        <v>59</v>
      </c>
      <c r="J5763" s="82" t="s">
        <v>193</v>
      </c>
      <c r="K5763" t="s">
        <v>62</v>
      </c>
      <c r="L5763" t="s">
        <v>63</v>
      </c>
      <c r="M5763" s="82" t="s">
        <v>660</v>
      </c>
      <c r="N5763" t="s">
        <v>661</v>
      </c>
      <c r="O5763" s="82" t="s">
        <v>662</v>
      </c>
      <c r="P5763" s="82" t="s">
        <v>1166</v>
      </c>
      <c r="Q5763" s="82" t="s">
        <v>1167</v>
      </c>
      <c r="R5763" t="s">
        <v>131</v>
      </c>
      <c r="S5763" s="83">
        <v>2999.06</v>
      </c>
      <c r="T5763" s="83">
        <v>3574.7999999999997</v>
      </c>
      <c r="U5763" s="83">
        <v>-575.73999999999978</v>
      </c>
      <c r="V5763" s="83">
        <v>0</v>
      </c>
      <c r="W5763" s="83">
        <v>0</v>
      </c>
      <c r="X5763" s="83">
        <v>27.535930009164321</v>
      </c>
      <c r="Y5763">
        <v>0</v>
      </c>
      <c r="Z5763" s="83">
        <v>-57.574000000000012</v>
      </c>
      <c r="AA5763" s="83">
        <v>-30.038069990835709</v>
      </c>
    </row>
    <row r="5764" spans="1:27" x14ac:dyDescent="0.25">
      <c r="A5764" s="82" t="s">
        <v>1529</v>
      </c>
      <c r="B5764" s="82" t="s">
        <v>1529</v>
      </c>
      <c r="C5764" t="s">
        <v>3646</v>
      </c>
      <c r="D5764" s="82" t="s">
        <v>3647</v>
      </c>
      <c r="E5764" t="s">
        <v>3648</v>
      </c>
      <c r="F5764" s="82" t="s">
        <v>2745</v>
      </c>
      <c r="G5764" t="s">
        <v>2310</v>
      </c>
      <c r="H5764" s="82" t="s">
        <v>3649</v>
      </c>
      <c r="I5764" t="s">
        <v>59</v>
      </c>
      <c r="J5764" s="82" t="s">
        <v>193</v>
      </c>
      <c r="K5764" t="s">
        <v>62</v>
      </c>
      <c r="L5764" t="s">
        <v>63</v>
      </c>
      <c r="M5764" s="82" t="s">
        <v>660</v>
      </c>
      <c r="N5764" t="s">
        <v>661</v>
      </c>
      <c r="O5764" s="82" t="s">
        <v>662</v>
      </c>
      <c r="P5764" s="82" t="s">
        <v>4057</v>
      </c>
      <c r="Q5764" s="82" t="s">
        <v>4058</v>
      </c>
      <c r="R5764" t="s">
        <v>131</v>
      </c>
      <c r="S5764" s="83">
        <v>0</v>
      </c>
      <c r="T5764" s="83">
        <v>317.2</v>
      </c>
      <c r="U5764" s="83">
        <v>-317.2</v>
      </c>
      <c r="V5764" s="83">
        <v>0</v>
      </c>
      <c r="W5764" s="83">
        <v>0</v>
      </c>
      <c r="X5764" s="83">
        <v>2.4433246612137531</v>
      </c>
      <c r="Y5764">
        <v>0</v>
      </c>
      <c r="Z5764" s="83">
        <v>-31.72</v>
      </c>
      <c r="AA5764" s="83">
        <v>-29.276675338786244</v>
      </c>
    </row>
    <row r="5765" spans="1:27" x14ac:dyDescent="0.25">
      <c r="A5765" s="82" t="s">
        <v>1529</v>
      </c>
      <c r="B5765" s="82" t="s">
        <v>1529</v>
      </c>
      <c r="C5765" t="s">
        <v>3646</v>
      </c>
      <c r="D5765" s="82" t="s">
        <v>3647</v>
      </c>
      <c r="E5765" t="s">
        <v>3648</v>
      </c>
      <c r="F5765" s="82" t="s">
        <v>2745</v>
      </c>
      <c r="G5765" t="s">
        <v>2310</v>
      </c>
      <c r="H5765" s="82" t="s">
        <v>3649</v>
      </c>
      <c r="I5765" t="s">
        <v>59</v>
      </c>
      <c r="J5765" s="82" t="s">
        <v>193</v>
      </c>
      <c r="K5765" t="s">
        <v>64</v>
      </c>
      <c r="L5765" t="s">
        <v>65</v>
      </c>
      <c r="M5765" s="82" t="s">
        <v>315</v>
      </c>
      <c r="N5765" t="s">
        <v>316</v>
      </c>
      <c r="O5765" s="82" t="s">
        <v>317</v>
      </c>
      <c r="P5765" s="82" t="s">
        <v>1184</v>
      </c>
      <c r="Q5765" s="82" t="s">
        <v>1185</v>
      </c>
      <c r="R5765" t="s">
        <v>131</v>
      </c>
      <c r="S5765" s="83">
        <v>0</v>
      </c>
      <c r="T5765" s="83">
        <v>109.8</v>
      </c>
      <c r="U5765" s="83">
        <v>-109.8</v>
      </c>
      <c r="V5765" s="83">
        <v>0</v>
      </c>
      <c r="W5765" s="83">
        <v>0</v>
      </c>
      <c r="X5765" s="83">
        <v>0.84576622888168362</v>
      </c>
      <c r="Y5765">
        <v>0</v>
      </c>
      <c r="Z5765" s="83">
        <v>-10.98</v>
      </c>
      <c r="AA5765" s="83">
        <v>-10.134233771118318</v>
      </c>
    </row>
    <row r="5766" spans="1:27" x14ac:dyDescent="0.25">
      <c r="A5766" s="82" t="s">
        <v>1529</v>
      </c>
      <c r="B5766" s="82" t="s">
        <v>1529</v>
      </c>
      <c r="C5766" t="s">
        <v>3646</v>
      </c>
      <c r="D5766" s="82" t="s">
        <v>3647</v>
      </c>
      <c r="E5766" t="s">
        <v>3648</v>
      </c>
      <c r="F5766" s="82" t="s">
        <v>2745</v>
      </c>
      <c r="G5766" t="s">
        <v>2310</v>
      </c>
      <c r="H5766" s="82" t="s">
        <v>3649</v>
      </c>
      <c r="I5766" t="s">
        <v>59</v>
      </c>
      <c r="J5766" s="82" t="s">
        <v>193</v>
      </c>
      <c r="K5766" t="s">
        <v>64</v>
      </c>
      <c r="L5766" t="s">
        <v>65</v>
      </c>
      <c r="M5766" s="82" t="s">
        <v>499</v>
      </c>
      <c r="N5766" t="s">
        <v>500</v>
      </c>
      <c r="O5766" s="82" t="s">
        <v>501</v>
      </c>
      <c r="P5766" s="82" t="s">
        <v>2765</v>
      </c>
      <c r="Q5766" s="82" t="s">
        <v>2766</v>
      </c>
      <c r="R5766" t="s">
        <v>131</v>
      </c>
      <c r="S5766" s="83">
        <v>289.8</v>
      </c>
      <c r="T5766" s="83">
        <v>800.8</v>
      </c>
      <c r="U5766" s="83">
        <v>-510.99999999999994</v>
      </c>
      <c r="V5766" s="83">
        <v>0</v>
      </c>
      <c r="W5766" s="83">
        <v>0</v>
      </c>
      <c r="X5766" s="83">
        <v>6.1683934069986543</v>
      </c>
      <c r="Y5766">
        <v>0</v>
      </c>
      <c r="Z5766" s="83">
        <v>-51.099999999999994</v>
      </c>
      <c r="AA5766" s="83">
        <v>-44.931606593001334</v>
      </c>
    </row>
    <row r="5767" spans="1:27" x14ac:dyDescent="0.25">
      <c r="A5767" s="82" t="s">
        <v>1529</v>
      </c>
      <c r="B5767" s="82" t="s">
        <v>1529</v>
      </c>
      <c r="C5767" t="s">
        <v>3646</v>
      </c>
      <c r="D5767" s="82" t="s">
        <v>3647</v>
      </c>
      <c r="E5767" t="s">
        <v>3648</v>
      </c>
      <c r="F5767" s="82" t="s">
        <v>2745</v>
      </c>
      <c r="G5767" t="s">
        <v>2310</v>
      </c>
      <c r="H5767" s="82" t="s">
        <v>3649</v>
      </c>
      <c r="I5767" t="s">
        <v>59</v>
      </c>
      <c r="J5767" s="82" t="s">
        <v>193</v>
      </c>
      <c r="K5767" t="s">
        <v>64</v>
      </c>
      <c r="L5767" t="s">
        <v>65</v>
      </c>
      <c r="M5767" s="82" t="s">
        <v>499</v>
      </c>
      <c r="N5767" t="s">
        <v>500</v>
      </c>
      <c r="O5767" s="82" t="s">
        <v>501</v>
      </c>
      <c r="P5767" s="82" t="s">
        <v>1524</v>
      </c>
      <c r="Q5767" s="82" t="s">
        <v>3686</v>
      </c>
      <c r="R5767" t="s">
        <v>131</v>
      </c>
      <c r="S5767" s="83">
        <v>100.4</v>
      </c>
      <c r="T5767" s="83">
        <v>217.2</v>
      </c>
      <c r="U5767" s="83">
        <v>-116.79999999999998</v>
      </c>
      <c r="V5767" s="83">
        <v>0</v>
      </c>
      <c r="W5767" s="83">
        <v>0</v>
      </c>
      <c r="X5767" s="83">
        <v>1.6730457642358987</v>
      </c>
      <c r="Y5767">
        <v>0</v>
      </c>
      <c r="Z5767" s="83">
        <v>-11.679999999999998</v>
      </c>
      <c r="AA5767" s="83">
        <v>-10.0069542357641</v>
      </c>
    </row>
    <row r="5768" spans="1:27" x14ac:dyDescent="0.25">
      <c r="A5768" s="82" t="s">
        <v>1529</v>
      </c>
      <c r="B5768" s="82" t="s">
        <v>1529</v>
      </c>
      <c r="C5768" t="s">
        <v>3646</v>
      </c>
      <c r="D5768" s="82" t="s">
        <v>3647</v>
      </c>
      <c r="E5768" t="s">
        <v>3648</v>
      </c>
      <c r="F5768" s="82" t="s">
        <v>2745</v>
      </c>
      <c r="G5768" t="s">
        <v>2310</v>
      </c>
      <c r="H5768" s="82" t="s">
        <v>3649</v>
      </c>
      <c r="I5768" t="s">
        <v>59</v>
      </c>
      <c r="J5768" s="82" t="s">
        <v>193</v>
      </c>
      <c r="K5768" t="s">
        <v>64</v>
      </c>
      <c r="L5768" t="s">
        <v>65</v>
      </c>
      <c r="M5768" s="82" t="s">
        <v>499</v>
      </c>
      <c r="N5768" t="s">
        <v>1047</v>
      </c>
      <c r="O5768" s="82" t="s">
        <v>1048</v>
      </c>
      <c r="P5768" s="82" t="s">
        <v>1198</v>
      </c>
      <c r="Q5768" s="82" t="s">
        <v>1199</v>
      </c>
      <c r="R5768" t="s">
        <v>131</v>
      </c>
      <c r="S5768" s="83">
        <v>232.3</v>
      </c>
      <c r="T5768" s="83">
        <v>117.3</v>
      </c>
      <c r="U5768" s="83">
        <v>115.00000000000001</v>
      </c>
      <c r="V5768" s="83">
        <v>0</v>
      </c>
      <c r="W5768" s="83">
        <v>0</v>
      </c>
      <c r="X5768" s="83">
        <v>0.90353714615502267</v>
      </c>
      <c r="Y5768">
        <v>0</v>
      </c>
      <c r="Z5768" s="83">
        <v>11.500000000000004</v>
      </c>
      <c r="AA5768" s="83">
        <v>12.403537146155026</v>
      </c>
    </row>
    <row r="5769" spans="1:27" x14ac:dyDescent="0.25">
      <c r="A5769" s="82" t="s">
        <v>1529</v>
      </c>
      <c r="B5769" s="82" t="s">
        <v>1529</v>
      </c>
      <c r="C5769" t="s">
        <v>3646</v>
      </c>
      <c r="D5769" s="82" t="s">
        <v>3647</v>
      </c>
      <c r="E5769" t="s">
        <v>3648</v>
      </c>
      <c r="F5769" s="82" t="s">
        <v>2745</v>
      </c>
      <c r="G5769" t="s">
        <v>2310</v>
      </c>
      <c r="H5769" s="82" t="s">
        <v>3649</v>
      </c>
      <c r="I5769" t="s">
        <v>44</v>
      </c>
      <c r="J5769" s="82" t="s">
        <v>45</v>
      </c>
      <c r="K5769" t="s">
        <v>46</v>
      </c>
      <c r="L5769" t="s">
        <v>47</v>
      </c>
      <c r="M5769" s="82" t="s">
        <v>320</v>
      </c>
      <c r="N5769" t="s">
        <v>1074</v>
      </c>
      <c r="O5769" s="82" t="s">
        <v>1075</v>
      </c>
      <c r="P5769" s="82" t="s">
        <v>1209</v>
      </c>
      <c r="Q5769" s="82" t="s">
        <v>1210</v>
      </c>
      <c r="R5769" t="s">
        <v>131</v>
      </c>
      <c r="S5769" s="83">
        <v>360</v>
      </c>
      <c r="T5769" s="83">
        <v>240</v>
      </c>
      <c r="U5769" s="83">
        <v>120</v>
      </c>
      <c r="V5769" s="83">
        <v>0</v>
      </c>
      <c r="W5769" s="83">
        <v>0</v>
      </c>
      <c r="X5769" s="83">
        <v>1.8486693527468494</v>
      </c>
      <c r="Y5769">
        <v>0</v>
      </c>
      <c r="Z5769" s="83">
        <v>12</v>
      </c>
      <c r="AA5769" s="83">
        <v>13.84866935274685</v>
      </c>
    </row>
    <row r="5770" spans="1:27" x14ac:dyDescent="0.25">
      <c r="A5770" s="82" t="s">
        <v>1529</v>
      </c>
      <c r="B5770" s="82" t="s">
        <v>1529</v>
      </c>
      <c r="C5770" t="s">
        <v>3646</v>
      </c>
      <c r="D5770" s="82" t="s">
        <v>3647</v>
      </c>
      <c r="E5770" t="s">
        <v>3648</v>
      </c>
      <c r="F5770" s="82" t="s">
        <v>2745</v>
      </c>
      <c r="G5770" t="s">
        <v>2310</v>
      </c>
      <c r="H5770" s="82" t="s">
        <v>3649</v>
      </c>
      <c r="I5770" t="s">
        <v>44</v>
      </c>
      <c r="J5770" s="82" t="s">
        <v>45</v>
      </c>
      <c r="K5770" t="s">
        <v>46</v>
      </c>
      <c r="L5770" t="s">
        <v>47</v>
      </c>
      <c r="M5770" s="82" t="s">
        <v>320</v>
      </c>
      <c r="N5770" t="s">
        <v>800</v>
      </c>
      <c r="O5770" s="82" t="s">
        <v>801</v>
      </c>
      <c r="P5770" s="82" t="s">
        <v>1082</v>
      </c>
      <c r="Q5770" s="82" t="s">
        <v>1083</v>
      </c>
      <c r="R5770" t="s">
        <v>131</v>
      </c>
      <c r="S5770" s="83">
        <v>450</v>
      </c>
      <c r="T5770" s="83">
        <v>375</v>
      </c>
      <c r="U5770" s="83">
        <v>75</v>
      </c>
      <c r="V5770" s="83">
        <v>0</v>
      </c>
      <c r="W5770" s="83">
        <v>0</v>
      </c>
      <c r="X5770" s="83">
        <v>2.8885458636669528</v>
      </c>
      <c r="Y5770">
        <v>0</v>
      </c>
      <c r="Z5770" s="83">
        <v>7.5</v>
      </c>
      <c r="AA5770" s="83">
        <v>10.388545863666948</v>
      </c>
    </row>
    <row r="5771" spans="1:27" x14ac:dyDescent="0.25">
      <c r="A5771" s="82" t="s">
        <v>1529</v>
      </c>
      <c r="B5771" s="82" t="s">
        <v>1529</v>
      </c>
      <c r="C5771" t="s">
        <v>3646</v>
      </c>
      <c r="D5771" s="82" t="s">
        <v>3647</v>
      </c>
      <c r="E5771" t="s">
        <v>3648</v>
      </c>
      <c r="F5771" s="82" t="s">
        <v>2745</v>
      </c>
      <c r="G5771" t="s">
        <v>2310</v>
      </c>
      <c r="H5771" s="82" t="s">
        <v>3649</v>
      </c>
      <c r="I5771" t="s">
        <v>44</v>
      </c>
      <c r="J5771" s="82" t="s">
        <v>45</v>
      </c>
      <c r="K5771" t="s">
        <v>46</v>
      </c>
      <c r="L5771" t="s">
        <v>47</v>
      </c>
      <c r="M5771" s="82" t="s">
        <v>320</v>
      </c>
      <c r="N5771" t="s">
        <v>800</v>
      </c>
      <c r="O5771" s="82" t="s">
        <v>801</v>
      </c>
      <c r="P5771" s="82" t="s">
        <v>2106</v>
      </c>
      <c r="Q5771" s="82" t="s">
        <v>2107</v>
      </c>
      <c r="R5771" t="s">
        <v>131</v>
      </c>
      <c r="S5771" s="83">
        <v>0</v>
      </c>
      <c r="T5771" s="83">
        <v>180</v>
      </c>
      <c r="U5771" s="83">
        <v>-180</v>
      </c>
      <c r="V5771" s="83">
        <v>0</v>
      </c>
      <c r="W5771" s="83">
        <v>0</v>
      </c>
      <c r="X5771" s="83">
        <v>1.386502014560137</v>
      </c>
      <c r="Y5771">
        <v>0</v>
      </c>
      <c r="Z5771" s="83">
        <v>-18</v>
      </c>
      <c r="AA5771" s="83">
        <v>-16.613497985439864</v>
      </c>
    </row>
    <row r="5772" spans="1:27" x14ac:dyDescent="0.25">
      <c r="A5772" s="82" t="s">
        <v>1529</v>
      </c>
      <c r="B5772" s="82" t="s">
        <v>1529</v>
      </c>
      <c r="C5772" t="s">
        <v>3646</v>
      </c>
      <c r="D5772" s="82" t="s">
        <v>3647</v>
      </c>
      <c r="E5772" t="s">
        <v>3648</v>
      </c>
      <c r="F5772" s="82" t="s">
        <v>2745</v>
      </c>
      <c r="G5772" t="s">
        <v>2310</v>
      </c>
      <c r="H5772" s="82" t="s">
        <v>3649</v>
      </c>
      <c r="I5772" t="s">
        <v>44</v>
      </c>
      <c r="J5772" s="82" t="s">
        <v>45</v>
      </c>
      <c r="K5772" t="s">
        <v>46</v>
      </c>
      <c r="L5772" t="s">
        <v>47</v>
      </c>
      <c r="M5772" s="82" t="s">
        <v>320</v>
      </c>
      <c r="N5772" t="s">
        <v>800</v>
      </c>
      <c r="O5772" s="82" t="s">
        <v>801</v>
      </c>
      <c r="P5772" s="82" t="s">
        <v>2351</v>
      </c>
      <c r="Q5772" s="82" t="s">
        <v>1083</v>
      </c>
      <c r="R5772" t="s">
        <v>131</v>
      </c>
      <c r="S5772" s="83">
        <v>0</v>
      </c>
      <c r="T5772" s="83">
        <v>180</v>
      </c>
      <c r="U5772" s="83">
        <v>-180</v>
      </c>
      <c r="V5772" s="83">
        <v>0</v>
      </c>
      <c r="W5772" s="83">
        <v>0</v>
      </c>
      <c r="X5772" s="83">
        <v>1.386502014560137</v>
      </c>
      <c r="Y5772">
        <v>0</v>
      </c>
      <c r="Z5772" s="83">
        <v>-18</v>
      </c>
      <c r="AA5772" s="83">
        <v>-16.613497985439864</v>
      </c>
    </row>
    <row r="5773" spans="1:27" x14ac:dyDescent="0.25">
      <c r="A5773" s="82" t="s">
        <v>1529</v>
      </c>
      <c r="B5773" s="82" t="s">
        <v>1529</v>
      </c>
      <c r="C5773" t="s">
        <v>3646</v>
      </c>
      <c r="D5773" s="82" t="s">
        <v>3647</v>
      </c>
      <c r="E5773" t="s">
        <v>3648</v>
      </c>
      <c r="F5773" s="82" t="s">
        <v>2745</v>
      </c>
      <c r="G5773" t="s">
        <v>2310</v>
      </c>
      <c r="H5773" s="82" t="s">
        <v>3649</v>
      </c>
      <c r="I5773" t="s">
        <v>44</v>
      </c>
      <c r="J5773" s="82" t="s">
        <v>45</v>
      </c>
      <c r="K5773" t="s">
        <v>46</v>
      </c>
      <c r="L5773" t="s">
        <v>47</v>
      </c>
      <c r="M5773" s="82" t="s">
        <v>320</v>
      </c>
      <c r="N5773" t="s">
        <v>941</v>
      </c>
      <c r="O5773" s="82" t="s">
        <v>1071</v>
      </c>
      <c r="P5773" s="82" t="s">
        <v>2551</v>
      </c>
      <c r="Q5773" s="82" t="s">
        <v>2552</v>
      </c>
      <c r="R5773" t="s">
        <v>131</v>
      </c>
      <c r="S5773" s="83">
        <v>130.52000000000001</v>
      </c>
      <c r="T5773" s="83">
        <v>130.52000000000001</v>
      </c>
      <c r="U5773" s="83">
        <v>0</v>
      </c>
      <c r="V5773" s="83">
        <v>0</v>
      </c>
      <c r="W5773" s="83">
        <v>0</v>
      </c>
      <c r="X5773" s="83">
        <v>1.005368016335495</v>
      </c>
      <c r="Y5773">
        <v>0</v>
      </c>
      <c r="Z5773" s="83">
        <v>0</v>
      </c>
      <c r="AA5773" s="83">
        <v>1.0053680163354954</v>
      </c>
    </row>
    <row r="5774" spans="1:27" x14ac:dyDescent="0.25">
      <c r="A5774" s="82" t="s">
        <v>1529</v>
      </c>
      <c r="B5774" s="82" t="s">
        <v>1529</v>
      </c>
      <c r="C5774" t="s">
        <v>3646</v>
      </c>
      <c r="D5774" s="82" t="s">
        <v>3647</v>
      </c>
      <c r="E5774" t="s">
        <v>3648</v>
      </c>
      <c r="F5774" s="82" t="s">
        <v>2745</v>
      </c>
      <c r="G5774" t="s">
        <v>2310</v>
      </c>
      <c r="H5774" s="82" t="s">
        <v>3649</v>
      </c>
      <c r="I5774" t="s">
        <v>44</v>
      </c>
      <c r="J5774" s="82" t="s">
        <v>45</v>
      </c>
      <c r="K5774" t="s">
        <v>100</v>
      </c>
      <c r="L5774" t="s">
        <v>101</v>
      </c>
      <c r="M5774" s="82" t="s">
        <v>401</v>
      </c>
      <c r="N5774" t="s">
        <v>866</v>
      </c>
      <c r="O5774" s="82" t="s">
        <v>403</v>
      </c>
      <c r="P5774" s="82" t="s">
        <v>1736</v>
      </c>
      <c r="Q5774" s="82" t="s">
        <v>1737</v>
      </c>
      <c r="R5774" t="s">
        <v>131</v>
      </c>
      <c r="S5774" s="83">
        <v>742.4</v>
      </c>
      <c r="T5774" s="83">
        <v>531.28000000000009</v>
      </c>
      <c r="U5774" s="83">
        <v>211.11999999999995</v>
      </c>
      <c r="V5774" s="83">
        <v>0</v>
      </c>
      <c r="W5774" s="83">
        <v>0</v>
      </c>
      <c r="X5774" s="83">
        <v>4.0923377238639427</v>
      </c>
      <c r="Y5774">
        <v>0</v>
      </c>
      <c r="Z5774" s="83">
        <v>21.111999999999991</v>
      </c>
      <c r="AA5774" s="83">
        <v>25.204337723863933</v>
      </c>
    </row>
    <row r="5775" spans="1:27" x14ac:dyDescent="0.25">
      <c r="A5775" s="82" t="s">
        <v>1529</v>
      </c>
      <c r="B5775" s="82" t="s">
        <v>1529</v>
      </c>
      <c r="C5775" t="s">
        <v>3650</v>
      </c>
      <c r="D5775" s="82" t="s">
        <v>3651</v>
      </c>
      <c r="E5775" t="s">
        <v>3630</v>
      </c>
      <c r="F5775" s="82" t="s">
        <v>2926</v>
      </c>
      <c r="G5775" t="s">
        <v>2310</v>
      </c>
      <c r="H5775" s="82" t="s">
        <v>2927</v>
      </c>
      <c r="I5775" t="s">
        <v>59</v>
      </c>
      <c r="J5775" s="82" t="s">
        <v>193</v>
      </c>
      <c r="K5775" t="s">
        <v>60</v>
      </c>
      <c r="L5775" t="s">
        <v>61</v>
      </c>
      <c r="M5775" s="82" t="s">
        <v>194</v>
      </c>
      <c r="N5775" t="s">
        <v>750</v>
      </c>
      <c r="O5775" s="82" t="s">
        <v>751</v>
      </c>
      <c r="P5775" s="82" t="s">
        <v>1152</v>
      </c>
      <c r="Q5775" s="82" t="s">
        <v>1153</v>
      </c>
      <c r="R5775" t="s">
        <v>131</v>
      </c>
      <c r="S5775" s="83">
        <v>0</v>
      </c>
      <c r="T5775" s="83">
        <v>57.84</v>
      </c>
      <c r="U5775" s="83">
        <v>-57.84</v>
      </c>
      <c r="V5775" s="83">
        <v>0</v>
      </c>
      <c r="W5775" s="83">
        <v>0</v>
      </c>
      <c r="X5775" s="83">
        <v>0.44552931401199081</v>
      </c>
      <c r="Y5775">
        <v>0</v>
      </c>
      <c r="Z5775" s="83">
        <v>-5.7840000000000007</v>
      </c>
      <c r="AA5775" s="83">
        <v>-5.3384706859880096</v>
      </c>
    </row>
    <row r="5776" spans="1:27" x14ac:dyDescent="0.25">
      <c r="A5776" s="82" t="s">
        <v>1529</v>
      </c>
      <c r="B5776" s="82" t="s">
        <v>1529</v>
      </c>
      <c r="C5776" t="s">
        <v>3650</v>
      </c>
      <c r="D5776" s="82" t="s">
        <v>3651</v>
      </c>
      <c r="E5776" t="s">
        <v>3630</v>
      </c>
      <c r="F5776" s="82" t="s">
        <v>2926</v>
      </c>
      <c r="G5776" t="s">
        <v>2310</v>
      </c>
      <c r="H5776" s="82" t="s">
        <v>2927</v>
      </c>
      <c r="I5776" t="s">
        <v>59</v>
      </c>
      <c r="J5776" s="82" t="s">
        <v>193</v>
      </c>
      <c r="K5776" t="s">
        <v>60</v>
      </c>
      <c r="L5776" t="s">
        <v>61</v>
      </c>
      <c r="M5776" s="82" t="s">
        <v>194</v>
      </c>
      <c r="N5776" t="s">
        <v>311</v>
      </c>
      <c r="O5776" s="82" t="s">
        <v>894</v>
      </c>
      <c r="P5776" s="82" t="s">
        <v>895</v>
      </c>
      <c r="Q5776" s="82" t="s">
        <v>896</v>
      </c>
      <c r="R5776" t="s">
        <v>131</v>
      </c>
      <c r="S5776" s="83">
        <v>0</v>
      </c>
      <c r="T5776" s="83">
        <v>203.64</v>
      </c>
      <c r="U5776" s="83">
        <v>-203.64</v>
      </c>
      <c r="V5776" s="83">
        <v>0</v>
      </c>
      <c r="W5776" s="83">
        <v>0</v>
      </c>
      <c r="X5776" s="83">
        <v>1.5685959458057017</v>
      </c>
      <c r="Y5776">
        <v>0</v>
      </c>
      <c r="Z5776" s="83">
        <v>-20.364000000000001</v>
      </c>
      <c r="AA5776" s="83">
        <v>-18.7954040541943</v>
      </c>
    </row>
    <row r="5777" spans="1:27" x14ac:dyDescent="0.25">
      <c r="A5777" s="82" t="s">
        <v>1529</v>
      </c>
      <c r="B5777" s="82" t="s">
        <v>1529</v>
      </c>
      <c r="C5777" t="s">
        <v>3650</v>
      </c>
      <c r="D5777" s="82" t="s">
        <v>3651</v>
      </c>
      <c r="E5777" t="s">
        <v>3630</v>
      </c>
      <c r="F5777" s="82" t="s">
        <v>2926</v>
      </c>
      <c r="G5777" t="s">
        <v>2310</v>
      </c>
      <c r="H5777" s="82" t="s">
        <v>2927</v>
      </c>
      <c r="I5777" t="s">
        <v>59</v>
      </c>
      <c r="J5777" s="82" t="s">
        <v>193</v>
      </c>
      <c r="K5777" t="s">
        <v>62</v>
      </c>
      <c r="L5777" t="s">
        <v>63</v>
      </c>
      <c r="M5777" s="82" t="s">
        <v>1168</v>
      </c>
      <c r="N5777" t="s">
        <v>1169</v>
      </c>
      <c r="O5777" s="82" t="s">
        <v>1170</v>
      </c>
      <c r="P5777" s="82" t="s">
        <v>1171</v>
      </c>
      <c r="Q5777" s="82" t="s">
        <v>1172</v>
      </c>
      <c r="R5777" t="s">
        <v>131</v>
      </c>
      <c r="S5777" s="83">
        <v>0</v>
      </c>
      <c r="T5777" s="83">
        <v>22.7</v>
      </c>
      <c r="U5777" s="83">
        <v>-22.7</v>
      </c>
      <c r="V5777" s="83">
        <v>0</v>
      </c>
      <c r="W5777" s="83">
        <v>0</v>
      </c>
      <c r="X5777" s="83">
        <v>0.17485330961397286</v>
      </c>
      <c r="Y5777">
        <v>0</v>
      </c>
      <c r="Z5777" s="83">
        <v>-2.27</v>
      </c>
      <c r="AA5777" s="83">
        <v>-2.0951466903860272</v>
      </c>
    </row>
    <row r="5778" spans="1:27" x14ac:dyDescent="0.25">
      <c r="A5778" s="82" t="s">
        <v>1529</v>
      </c>
      <c r="B5778" s="82" t="s">
        <v>1529</v>
      </c>
      <c r="C5778" t="s">
        <v>3650</v>
      </c>
      <c r="D5778" s="82" t="s">
        <v>3651</v>
      </c>
      <c r="E5778" t="s">
        <v>3630</v>
      </c>
      <c r="F5778" s="82" t="s">
        <v>2926</v>
      </c>
      <c r="G5778" t="s">
        <v>2310</v>
      </c>
      <c r="H5778" s="82" t="s">
        <v>2927</v>
      </c>
      <c r="I5778" t="s">
        <v>59</v>
      </c>
      <c r="J5778" s="82" t="s">
        <v>193</v>
      </c>
      <c r="K5778" t="s">
        <v>62</v>
      </c>
      <c r="L5778" t="s">
        <v>63</v>
      </c>
      <c r="M5778" s="82" t="s">
        <v>660</v>
      </c>
      <c r="N5778" t="s">
        <v>661</v>
      </c>
      <c r="O5778" s="82" t="s">
        <v>662</v>
      </c>
      <c r="P5778" s="82" t="s">
        <v>663</v>
      </c>
      <c r="Q5778" s="82" t="s">
        <v>664</v>
      </c>
      <c r="R5778" t="s">
        <v>131</v>
      </c>
      <c r="S5778" s="83">
        <v>1093.6399999999999</v>
      </c>
      <c r="T5778" s="83">
        <v>540</v>
      </c>
      <c r="U5778" s="83">
        <v>553.64</v>
      </c>
      <c r="V5778" s="83">
        <v>0</v>
      </c>
      <c r="W5778" s="83">
        <v>0</v>
      </c>
      <c r="X5778" s="83">
        <v>4.1595060436804117</v>
      </c>
      <c r="Y5778">
        <v>0</v>
      </c>
      <c r="Z5778" s="83">
        <v>55.364000000000011</v>
      </c>
      <c r="AA5778" s="83">
        <v>59.52350604368042</v>
      </c>
    </row>
    <row r="5779" spans="1:27" x14ac:dyDescent="0.25">
      <c r="A5779" s="82" t="s">
        <v>1529</v>
      </c>
      <c r="B5779" s="82" t="s">
        <v>1529</v>
      </c>
      <c r="C5779" t="s">
        <v>3650</v>
      </c>
      <c r="D5779" s="82" t="s">
        <v>3651</v>
      </c>
      <c r="E5779" t="s">
        <v>3630</v>
      </c>
      <c r="F5779" s="82" t="s">
        <v>2926</v>
      </c>
      <c r="G5779" t="s">
        <v>2310</v>
      </c>
      <c r="H5779" s="82" t="s">
        <v>2927</v>
      </c>
      <c r="I5779" t="s">
        <v>59</v>
      </c>
      <c r="J5779" s="82" t="s">
        <v>193</v>
      </c>
      <c r="K5779" t="s">
        <v>62</v>
      </c>
      <c r="L5779" t="s">
        <v>63</v>
      </c>
      <c r="M5779" s="82" t="s">
        <v>660</v>
      </c>
      <c r="N5779" t="s">
        <v>661</v>
      </c>
      <c r="O5779" s="82" t="s">
        <v>662</v>
      </c>
      <c r="P5779" s="82" t="s">
        <v>1166</v>
      </c>
      <c r="Q5779" s="82" t="s">
        <v>1167</v>
      </c>
      <c r="R5779" t="s">
        <v>131</v>
      </c>
      <c r="S5779" s="83">
        <v>1093.6399999999999</v>
      </c>
      <c r="T5779" s="83">
        <v>540</v>
      </c>
      <c r="U5779" s="83">
        <v>553.64</v>
      </c>
      <c r="V5779" s="83">
        <v>0</v>
      </c>
      <c r="W5779" s="83">
        <v>0</v>
      </c>
      <c r="X5779" s="83">
        <v>4.1595060436804117</v>
      </c>
      <c r="Y5779">
        <v>0</v>
      </c>
      <c r="Z5779" s="83">
        <v>55.364000000000011</v>
      </c>
      <c r="AA5779" s="83">
        <v>59.52350604368042</v>
      </c>
    </row>
    <row r="5780" spans="1:27" x14ac:dyDescent="0.25">
      <c r="A5780" s="82" t="s">
        <v>1529</v>
      </c>
      <c r="B5780" s="82" t="s">
        <v>1529</v>
      </c>
      <c r="C5780" t="s">
        <v>3650</v>
      </c>
      <c r="D5780" s="82" t="s">
        <v>3651</v>
      </c>
      <c r="E5780" t="s">
        <v>3630</v>
      </c>
      <c r="F5780" s="82" t="s">
        <v>2926</v>
      </c>
      <c r="G5780" t="s">
        <v>2310</v>
      </c>
      <c r="H5780" s="82" t="s">
        <v>2927</v>
      </c>
      <c r="I5780" t="s">
        <v>59</v>
      </c>
      <c r="J5780" s="82" t="s">
        <v>193</v>
      </c>
      <c r="K5780" t="s">
        <v>62</v>
      </c>
      <c r="L5780" t="s">
        <v>63</v>
      </c>
      <c r="M5780" s="82" t="s">
        <v>660</v>
      </c>
      <c r="N5780" t="s">
        <v>1023</v>
      </c>
      <c r="O5780" s="82" t="s">
        <v>1024</v>
      </c>
      <c r="P5780" s="82" t="s">
        <v>1025</v>
      </c>
      <c r="Q5780" s="82" t="s">
        <v>1026</v>
      </c>
      <c r="R5780" t="s">
        <v>131</v>
      </c>
      <c r="S5780" s="83">
        <v>656.64</v>
      </c>
      <c r="T5780" s="83">
        <v>0</v>
      </c>
      <c r="U5780" s="83">
        <v>656.64</v>
      </c>
      <c r="V5780" s="83">
        <v>0</v>
      </c>
      <c r="W5780" s="83">
        <v>0</v>
      </c>
      <c r="X5780" s="83">
        <v>0</v>
      </c>
      <c r="Y5780">
        <v>0</v>
      </c>
      <c r="Z5780" s="83">
        <v>65.664000000000001</v>
      </c>
      <c r="AA5780" s="83">
        <v>65.664000000000001</v>
      </c>
    </row>
    <row r="5781" spans="1:27" x14ac:dyDescent="0.25">
      <c r="A5781" s="82" t="s">
        <v>1529</v>
      </c>
      <c r="B5781" s="82" t="s">
        <v>1529</v>
      </c>
      <c r="C5781" t="s">
        <v>3650</v>
      </c>
      <c r="D5781" s="82" t="s">
        <v>3651</v>
      </c>
      <c r="E5781" t="s">
        <v>3630</v>
      </c>
      <c r="F5781" s="82" t="s">
        <v>2926</v>
      </c>
      <c r="G5781" t="s">
        <v>2310</v>
      </c>
      <c r="H5781" s="82" t="s">
        <v>2927</v>
      </c>
      <c r="I5781" t="s">
        <v>59</v>
      </c>
      <c r="J5781" s="82" t="s">
        <v>193</v>
      </c>
      <c r="K5781" t="s">
        <v>62</v>
      </c>
      <c r="L5781" t="s">
        <v>63</v>
      </c>
      <c r="M5781" s="82" t="s">
        <v>660</v>
      </c>
      <c r="N5781" t="s">
        <v>1023</v>
      </c>
      <c r="O5781" s="82" t="s">
        <v>1024</v>
      </c>
      <c r="P5781" s="82" t="s">
        <v>1164</v>
      </c>
      <c r="Q5781" s="82" t="s">
        <v>1165</v>
      </c>
      <c r="R5781" t="s">
        <v>131</v>
      </c>
      <c r="S5781" s="83">
        <v>656.64</v>
      </c>
      <c r="T5781" s="83">
        <v>0</v>
      </c>
      <c r="U5781" s="83">
        <v>656.64</v>
      </c>
      <c r="V5781" s="83">
        <v>0</v>
      </c>
      <c r="W5781" s="83">
        <v>0</v>
      </c>
      <c r="X5781" s="83">
        <v>0</v>
      </c>
      <c r="Y5781">
        <v>0</v>
      </c>
      <c r="Z5781" s="83">
        <v>65.664000000000001</v>
      </c>
      <c r="AA5781" s="83">
        <v>65.664000000000001</v>
      </c>
    </row>
    <row r="5782" spans="1:27" x14ac:dyDescent="0.25">
      <c r="A5782" s="82" t="s">
        <v>1529</v>
      </c>
      <c r="B5782" s="82" t="s">
        <v>1529</v>
      </c>
      <c r="C5782" t="s">
        <v>3650</v>
      </c>
      <c r="D5782" s="82" t="s">
        <v>3651</v>
      </c>
      <c r="E5782" t="s">
        <v>3630</v>
      </c>
      <c r="F5782" s="82" t="s">
        <v>2926</v>
      </c>
      <c r="G5782" t="s">
        <v>2310</v>
      </c>
      <c r="H5782" s="82" t="s">
        <v>2927</v>
      </c>
      <c r="I5782" t="s">
        <v>59</v>
      </c>
      <c r="J5782" s="82" t="s">
        <v>193</v>
      </c>
      <c r="K5782" t="s">
        <v>64</v>
      </c>
      <c r="L5782" t="s">
        <v>65</v>
      </c>
      <c r="M5782" s="82" t="s">
        <v>742</v>
      </c>
      <c r="N5782" t="s">
        <v>1039</v>
      </c>
      <c r="O5782" s="82" t="s">
        <v>1040</v>
      </c>
      <c r="P5782" s="82" t="s">
        <v>1180</v>
      </c>
      <c r="Q5782" s="82" t="s">
        <v>1181</v>
      </c>
      <c r="R5782" t="s">
        <v>131</v>
      </c>
      <c r="S5782" s="83">
        <v>0</v>
      </c>
      <c r="T5782" s="83">
        <v>33.36</v>
      </c>
      <c r="U5782" s="83">
        <v>-33.36</v>
      </c>
      <c r="V5782" s="83">
        <v>0</v>
      </c>
      <c r="W5782" s="83">
        <v>0</v>
      </c>
      <c r="X5782" s="83">
        <v>0.25696504003181209</v>
      </c>
      <c r="Y5782">
        <v>0</v>
      </c>
      <c r="Z5782" s="83">
        <v>-3.3360000000000003</v>
      </c>
      <c r="AA5782" s="83">
        <v>-3.0790349599681881</v>
      </c>
    </row>
    <row r="5783" spans="1:27" x14ac:dyDescent="0.25">
      <c r="A5783" s="82" t="s">
        <v>1529</v>
      </c>
      <c r="B5783" s="82" t="s">
        <v>1529</v>
      </c>
      <c r="C5783" t="s">
        <v>3650</v>
      </c>
      <c r="D5783" s="82" t="s">
        <v>3651</v>
      </c>
      <c r="E5783" t="s">
        <v>3630</v>
      </c>
      <c r="F5783" s="82" t="s">
        <v>2926</v>
      </c>
      <c r="G5783" t="s">
        <v>2310</v>
      </c>
      <c r="H5783" s="82" t="s">
        <v>2927</v>
      </c>
      <c r="I5783" t="s">
        <v>44</v>
      </c>
      <c r="J5783" s="82" t="s">
        <v>45</v>
      </c>
      <c r="K5783" t="s">
        <v>46</v>
      </c>
      <c r="L5783" t="s">
        <v>47</v>
      </c>
      <c r="M5783" s="82" t="s">
        <v>320</v>
      </c>
      <c r="N5783" t="s">
        <v>321</v>
      </c>
      <c r="O5783" s="82" t="s">
        <v>322</v>
      </c>
      <c r="P5783" s="82" t="s">
        <v>323</v>
      </c>
      <c r="Q5783" s="82" t="s">
        <v>324</v>
      </c>
      <c r="R5783" t="s">
        <v>131</v>
      </c>
      <c r="S5783" s="83">
        <v>0</v>
      </c>
      <c r="T5783" s="83">
        <v>7</v>
      </c>
      <c r="U5783" s="83">
        <v>-7</v>
      </c>
      <c r="V5783" s="83">
        <v>0</v>
      </c>
      <c r="W5783" s="83">
        <v>0</v>
      </c>
      <c r="X5783" s="83">
        <v>5.3919522788449782E-2</v>
      </c>
      <c r="Y5783">
        <v>0</v>
      </c>
      <c r="Z5783" s="83">
        <v>-0.70000000000000007</v>
      </c>
      <c r="AA5783" s="83">
        <v>-0.64608047721155026</v>
      </c>
    </row>
    <row r="5784" spans="1:27" x14ac:dyDescent="0.25">
      <c r="A5784" s="82" t="s">
        <v>1529</v>
      </c>
      <c r="B5784" s="82" t="s">
        <v>1529</v>
      </c>
      <c r="C5784" t="s">
        <v>3650</v>
      </c>
      <c r="D5784" s="82" t="s">
        <v>3651</v>
      </c>
      <c r="E5784" t="s">
        <v>3630</v>
      </c>
      <c r="F5784" s="82" t="s">
        <v>2926</v>
      </c>
      <c r="G5784" t="s">
        <v>2310</v>
      </c>
      <c r="H5784" s="82" t="s">
        <v>2927</v>
      </c>
      <c r="I5784" t="s">
        <v>44</v>
      </c>
      <c r="J5784" s="82" t="s">
        <v>45</v>
      </c>
      <c r="K5784" t="s">
        <v>46</v>
      </c>
      <c r="L5784" t="s">
        <v>47</v>
      </c>
      <c r="M5784" s="82" t="s">
        <v>320</v>
      </c>
      <c r="N5784" t="s">
        <v>800</v>
      </c>
      <c r="O5784" s="82" t="s">
        <v>801</v>
      </c>
      <c r="P5784" s="82" t="s">
        <v>1082</v>
      </c>
      <c r="Q5784" s="82" t="s">
        <v>1083</v>
      </c>
      <c r="R5784" t="s">
        <v>131</v>
      </c>
      <c r="S5784" s="83">
        <v>0</v>
      </c>
      <c r="T5784" s="83">
        <v>390</v>
      </c>
      <c r="U5784" s="83">
        <v>-390</v>
      </c>
      <c r="V5784" s="83">
        <v>0</v>
      </c>
      <c r="W5784" s="83">
        <v>0</v>
      </c>
      <c r="X5784" s="83">
        <v>3.0040876982136306</v>
      </c>
      <c r="Y5784">
        <v>0</v>
      </c>
      <c r="Z5784" s="83">
        <v>-39</v>
      </c>
      <c r="AA5784" s="83">
        <v>-35.995912301786369</v>
      </c>
    </row>
    <row r="5785" spans="1:27" x14ac:dyDescent="0.25">
      <c r="A5785" s="82" t="s">
        <v>1529</v>
      </c>
      <c r="B5785" s="82" t="s">
        <v>1529</v>
      </c>
      <c r="C5785" t="s">
        <v>3650</v>
      </c>
      <c r="D5785" s="82" t="s">
        <v>3651</v>
      </c>
      <c r="E5785" t="s">
        <v>3630</v>
      </c>
      <c r="F5785" s="82" t="s">
        <v>2926</v>
      </c>
      <c r="G5785" t="s">
        <v>2310</v>
      </c>
      <c r="H5785" s="82" t="s">
        <v>2927</v>
      </c>
      <c r="I5785" t="s">
        <v>44</v>
      </c>
      <c r="J5785" s="82" t="s">
        <v>45</v>
      </c>
      <c r="K5785" t="s">
        <v>46</v>
      </c>
      <c r="L5785" t="s">
        <v>47</v>
      </c>
      <c r="M5785" s="82" t="s">
        <v>320</v>
      </c>
      <c r="N5785" t="s">
        <v>329</v>
      </c>
      <c r="O5785" s="82" t="s">
        <v>330</v>
      </c>
      <c r="P5785" s="82" t="s">
        <v>1942</v>
      </c>
      <c r="Q5785" s="82" t="s">
        <v>1943</v>
      </c>
      <c r="R5785" t="s">
        <v>131</v>
      </c>
      <c r="S5785" s="83">
        <v>0</v>
      </c>
      <c r="T5785" s="83">
        <v>225</v>
      </c>
      <c r="U5785" s="83">
        <v>-225</v>
      </c>
      <c r="V5785" s="83">
        <v>0</v>
      </c>
      <c r="W5785" s="83">
        <v>0</v>
      </c>
      <c r="X5785" s="83">
        <v>1.7331275182001715</v>
      </c>
      <c r="Y5785">
        <v>0</v>
      </c>
      <c r="Z5785" s="83">
        <v>-22.5</v>
      </c>
      <c r="AA5785" s="83">
        <v>-20.76687248179983</v>
      </c>
    </row>
    <row r="5786" spans="1:27" x14ac:dyDescent="0.25">
      <c r="A5786" s="82" t="s">
        <v>1529</v>
      </c>
      <c r="B5786" s="82" t="s">
        <v>1529</v>
      </c>
      <c r="C5786" t="s">
        <v>3650</v>
      </c>
      <c r="D5786" s="82" t="s">
        <v>3651</v>
      </c>
      <c r="E5786" t="s">
        <v>3630</v>
      </c>
      <c r="F5786" s="82" t="s">
        <v>2926</v>
      </c>
      <c r="G5786" t="s">
        <v>2310</v>
      </c>
      <c r="H5786" s="82" t="s">
        <v>2927</v>
      </c>
      <c r="I5786" t="s">
        <v>44</v>
      </c>
      <c r="J5786" s="82" t="s">
        <v>45</v>
      </c>
      <c r="K5786" t="s">
        <v>46</v>
      </c>
      <c r="L5786" t="s">
        <v>47</v>
      </c>
      <c r="M5786" s="82" t="s">
        <v>320</v>
      </c>
      <c r="N5786" t="s">
        <v>329</v>
      </c>
      <c r="O5786" s="82" t="s">
        <v>330</v>
      </c>
      <c r="P5786" s="82" t="s">
        <v>858</v>
      </c>
      <c r="Q5786" s="82" t="s">
        <v>859</v>
      </c>
      <c r="R5786" t="s">
        <v>131</v>
      </c>
      <c r="S5786" s="83">
        <v>0</v>
      </c>
      <c r="T5786" s="83">
        <v>225</v>
      </c>
      <c r="U5786" s="83">
        <v>-225</v>
      </c>
      <c r="V5786" s="83">
        <v>0</v>
      </c>
      <c r="W5786" s="83">
        <v>0</v>
      </c>
      <c r="X5786" s="83">
        <v>1.7331275182001715</v>
      </c>
      <c r="Y5786">
        <v>0</v>
      </c>
      <c r="Z5786" s="83">
        <v>-22.5</v>
      </c>
      <c r="AA5786" s="83">
        <v>-20.76687248179983</v>
      </c>
    </row>
    <row r="5787" spans="1:27" x14ac:dyDescent="0.25">
      <c r="A5787" s="82" t="s">
        <v>1529</v>
      </c>
      <c r="B5787" s="82" t="s">
        <v>1529</v>
      </c>
      <c r="C5787" t="s">
        <v>3652</v>
      </c>
      <c r="D5787" s="82" t="s">
        <v>3412</v>
      </c>
      <c r="E5787" t="s">
        <v>2822</v>
      </c>
      <c r="F5787" s="82" t="s">
        <v>2823</v>
      </c>
      <c r="G5787" t="s">
        <v>2310</v>
      </c>
      <c r="H5787" s="82" t="s">
        <v>2824</v>
      </c>
      <c r="I5787" t="s">
        <v>59</v>
      </c>
      <c r="J5787" s="82" t="s">
        <v>127</v>
      </c>
      <c r="K5787" t="s">
        <v>75</v>
      </c>
      <c r="L5787" t="s">
        <v>76</v>
      </c>
      <c r="M5787" s="82" t="s">
        <v>133</v>
      </c>
      <c r="N5787" t="s">
        <v>481</v>
      </c>
      <c r="O5787" s="82" t="s">
        <v>482</v>
      </c>
      <c r="P5787" s="82" t="s">
        <v>483</v>
      </c>
      <c r="Q5787" s="82" t="s">
        <v>484</v>
      </c>
      <c r="R5787" t="s">
        <v>131</v>
      </c>
      <c r="S5787" s="83">
        <v>348.2</v>
      </c>
      <c r="T5787" s="83">
        <v>0</v>
      </c>
      <c r="U5787" s="83">
        <v>348.2</v>
      </c>
      <c r="V5787" s="83">
        <v>0</v>
      </c>
      <c r="W5787" s="83">
        <v>0</v>
      </c>
      <c r="X5787" s="83">
        <v>0</v>
      </c>
      <c r="Y5787">
        <v>0</v>
      </c>
      <c r="Z5787" s="83">
        <v>34.82</v>
      </c>
      <c r="AA5787" s="83">
        <v>34.82</v>
      </c>
    </row>
    <row r="5788" spans="1:27" x14ac:dyDescent="0.25">
      <c r="A5788" s="82" t="s">
        <v>1529</v>
      </c>
      <c r="B5788" s="82" t="s">
        <v>1529</v>
      </c>
      <c r="C5788" t="s">
        <v>3653</v>
      </c>
      <c r="D5788" s="82" t="s">
        <v>3654</v>
      </c>
      <c r="E5788" t="s">
        <v>3625</v>
      </c>
      <c r="F5788" s="82" t="s">
        <v>2926</v>
      </c>
      <c r="G5788" t="s">
        <v>2310</v>
      </c>
      <c r="H5788" s="82" t="s">
        <v>2927</v>
      </c>
      <c r="I5788" t="s">
        <v>68</v>
      </c>
      <c r="J5788" s="82" t="s">
        <v>80</v>
      </c>
      <c r="K5788" t="s">
        <v>83</v>
      </c>
      <c r="L5788" t="s">
        <v>82</v>
      </c>
      <c r="M5788" s="82" t="s">
        <v>214</v>
      </c>
      <c r="N5788" t="s">
        <v>215</v>
      </c>
      <c r="O5788" s="82" t="s">
        <v>414</v>
      </c>
      <c r="P5788" s="82" t="s">
        <v>415</v>
      </c>
      <c r="Q5788" s="82" t="s">
        <v>416</v>
      </c>
      <c r="R5788" t="s">
        <v>72</v>
      </c>
      <c r="S5788" s="83">
        <v>2520</v>
      </c>
      <c r="T5788" s="83">
        <v>715.9</v>
      </c>
      <c r="U5788" s="83">
        <v>1804.1</v>
      </c>
      <c r="V5788" s="83">
        <v>0</v>
      </c>
      <c r="W5788" s="83">
        <v>0</v>
      </c>
      <c r="X5788" s="83">
        <v>5.5144266234644563</v>
      </c>
      <c r="Y5788">
        <v>0</v>
      </c>
      <c r="Z5788" s="83">
        <v>180.41</v>
      </c>
      <c r="AA5788" s="83">
        <v>185.92442662346446</v>
      </c>
    </row>
    <row r="5789" spans="1:27" x14ac:dyDescent="0.25">
      <c r="A5789" s="82" t="s">
        <v>1529</v>
      </c>
      <c r="B5789" s="82" t="s">
        <v>1529</v>
      </c>
      <c r="C5789" t="s">
        <v>3653</v>
      </c>
      <c r="D5789" s="82" t="s">
        <v>3654</v>
      </c>
      <c r="E5789" t="s">
        <v>3625</v>
      </c>
      <c r="F5789" s="82" t="s">
        <v>2926</v>
      </c>
      <c r="G5789" t="s">
        <v>2310</v>
      </c>
      <c r="H5789" s="82" t="s">
        <v>2927</v>
      </c>
      <c r="I5789" t="s">
        <v>68</v>
      </c>
      <c r="J5789" s="82" t="s">
        <v>80</v>
      </c>
      <c r="K5789" t="s">
        <v>83</v>
      </c>
      <c r="L5789" t="s">
        <v>82</v>
      </c>
      <c r="M5789" s="82" t="s">
        <v>214</v>
      </c>
      <c r="N5789" t="s">
        <v>215</v>
      </c>
      <c r="O5789" s="82" t="s">
        <v>414</v>
      </c>
      <c r="P5789" s="82" t="s">
        <v>2129</v>
      </c>
      <c r="Q5789" s="82" t="s">
        <v>416</v>
      </c>
      <c r="R5789" t="s">
        <v>72</v>
      </c>
      <c r="S5789" s="83">
        <v>2430</v>
      </c>
      <c r="T5789" s="83">
        <v>805.4</v>
      </c>
      <c r="U5789" s="83">
        <v>1624.6</v>
      </c>
      <c r="V5789" s="83">
        <v>0</v>
      </c>
      <c r="W5789" s="83">
        <v>0</v>
      </c>
      <c r="X5789" s="83">
        <v>6.2038262362596361</v>
      </c>
      <c r="Y5789">
        <v>0</v>
      </c>
      <c r="Z5789" s="83">
        <v>162.45999999999998</v>
      </c>
      <c r="AA5789" s="83">
        <v>168.66382623625964</v>
      </c>
    </row>
    <row r="5790" spans="1:27" x14ac:dyDescent="0.25">
      <c r="A5790" s="82" t="s">
        <v>1529</v>
      </c>
      <c r="B5790" s="82" t="s">
        <v>1529</v>
      </c>
      <c r="C5790" t="s">
        <v>3653</v>
      </c>
      <c r="D5790" s="82" t="s">
        <v>3654</v>
      </c>
      <c r="E5790" t="s">
        <v>3625</v>
      </c>
      <c r="F5790" s="82" t="s">
        <v>2926</v>
      </c>
      <c r="G5790" t="s">
        <v>2310</v>
      </c>
      <c r="H5790" s="82" t="s">
        <v>2927</v>
      </c>
      <c r="I5790" t="s">
        <v>68</v>
      </c>
      <c r="J5790" s="82" t="s">
        <v>80</v>
      </c>
      <c r="K5790" t="s">
        <v>83</v>
      </c>
      <c r="L5790" t="s">
        <v>82</v>
      </c>
      <c r="M5790" s="82" t="s">
        <v>214</v>
      </c>
      <c r="N5790" t="s">
        <v>215</v>
      </c>
      <c r="O5790" s="82" t="s">
        <v>679</v>
      </c>
      <c r="P5790" s="82" t="s">
        <v>2670</v>
      </c>
      <c r="Q5790" s="82" t="s">
        <v>218</v>
      </c>
      <c r="R5790" t="s">
        <v>72</v>
      </c>
      <c r="S5790" s="83">
        <v>0</v>
      </c>
      <c r="T5790" s="83">
        <v>1047</v>
      </c>
      <c r="U5790" s="83">
        <v>-1047</v>
      </c>
      <c r="V5790" s="83">
        <v>0</v>
      </c>
      <c r="W5790" s="83">
        <v>0</v>
      </c>
      <c r="X5790" s="83">
        <v>8.0648200513581312</v>
      </c>
      <c r="Y5790">
        <v>0</v>
      </c>
      <c r="Z5790" s="83">
        <v>-104.7</v>
      </c>
      <c r="AA5790" s="83">
        <v>-96.635179948641877</v>
      </c>
    </row>
    <row r="5791" spans="1:27" x14ac:dyDescent="0.25">
      <c r="A5791" s="82" t="s">
        <v>1529</v>
      </c>
      <c r="B5791" s="82" t="s">
        <v>1529</v>
      </c>
      <c r="C5791" t="s">
        <v>3653</v>
      </c>
      <c r="D5791" s="82" t="s">
        <v>3654</v>
      </c>
      <c r="E5791" t="s">
        <v>3625</v>
      </c>
      <c r="F5791" s="82" t="s">
        <v>2926</v>
      </c>
      <c r="G5791" t="s">
        <v>2310</v>
      </c>
      <c r="H5791" s="82" t="s">
        <v>2927</v>
      </c>
      <c r="I5791" t="s">
        <v>68</v>
      </c>
      <c r="J5791" s="82" t="s">
        <v>80</v>
      </c>
      <c r="K5791" t="s">
        <v>83</v>
      </c>
      <c r="L5791" t="s">
        <v>82</v>
      </c>
      <c r="M5791" s="82" t="s">
        <v>214</v>
      </c>
      <c r="N5791" t="s">
        <v>215</v>
      </c>
      <c r="O5791" s="82" t="s">
        <v>679</v>
      </c>
      <c r="P5791" s="82" t="s">
        <v>2968</v>
      </c>
      <c r="Q5791" s="82" t="s">
        <v>422</v>
      </c>
      <c r="R5791" t="s">
        <v>72</v>
      </c>
      <c r="S5791" s="83">
        <v>0</v>
      </c>
      <c r="T5791" s="83">
        <v>2460.9</v>
      </c>
      <c r="U5791" s="83">
        <v>-2460.9</v>
      </c>
      <c r="V5791" s="83">
        <v>0</v>
      </c>
      <c r="W5791" s="83">
        <v>0</v>
      </c>
      <c r="X5791" s="83">
        <v>18.95579337572801</v>
      </c>
      <c r="Y5791">
        <v>0</v>
      </c>
      <c r="Z5791" s="83">
        <v>-246.09000000000003</v>
      </c>
      <c r="AA5791" s="83">
        <v>-227.13420662427203</v>
      </c>
    </row>
    <row r="5792" spans="1:27" x14ac:dyDescent="0.25">
      <c r="A5792" s="82" t="s">
        <v>1529</v>
      </c>
      <c r="B5792" s="82" t="s">
        <v>1529</v>
      </c>
      <c r="C5792" t="s">
        <v>3653</v>
      </c>
      <c r="D5792" s="82" t="s">
        <v>3654</v>
      </c>
      <c r="E5792" t="s">
        <v>3625</v>
      </c>
      <c r="F5792" s="82" t="s">
        <v>2926</v>
      </c>
      <c r="G5792" t="s">
        <v>2310</v>
      </c>
      <c r="H5792" s="82" t="s">
        <v>2927</v>
      </c>
      <c r="I5792" t="s">
        <v>68</v>
      </c>
      <c r="J5792" s="82" t="s">
        <v>80</v>
      </c>
      <c r="K5792" t="s">
        <v>83</v>
      </c>
      <c r="L5792" t="s">
        <v>82</v>
      </c>
      <c r="M5792" s="82" t="s">
        <v>214</v>
      </c>
      <c r="N5792" t="s">
        <v>215</v>
      </c>
      <c r="O5792" s="82" t="s">
        <v>679</v>
      </c>
      <c r="P5792" s="82" t="s">
        <v>680</v>
      </c>
      <c r="Q5792" s="82" t="s">
        <v>218</v>
      </c>
      <c r="R5792" t="s">
        <v>72</v>
      </c>
      <c r="S5792" s="83">
        <v>0</v>
      </c>
      <c r="T5792" s="83">
        <v>900</v>
      </c>
      <c r="U5792" s="83">
        <v>-900</v>
      </c>
      <c r="V5792" s="83">
        <v>0</v>
      </c>
      <c r="W5792" s="83">
        <v>0</v>
      </c>
      <c r="X5792" s="83">
        <v>6.9325100728006861</v>
      </c>
      <c r="Y5792">
        <v>0</v>
      </c>
      <c r="Z5792" s="83">
        <v>-90</v>
      </c>
      <c r="AA5792" s="83">
        <v>-83.067489927199318</v>
      </c>
    </row>
    <row r="5793" spans="1:27" x14ac:dyDescent="0.25">
      <c r="A5793" s="82" t="s">
        <v>1529</v>
      </c>
      <c r="B5793" s="82" t="s">
        <v>1529</v>
      </c>
      <c r="C5793" t="s">
        <v>3653</v>
      </c>
      <c r="D5793" s="82" t="s">
        <v>3654</v>
      </c>
      <c r="E5793" t="s">
        <v>3625</v>
      </c>
      <c r="F5793" s="82" t="s">
        <v>2926</v>
      </c>
      <c r="G5793" t="s">
        <v>2310</v>
      </c>
      <c r="H5793" s="82" t="s">
        <v>2927</v>
      </c>
      <c r="I5793" t="s">
        <v>68</v>
      </c>
      <c r="J5793" s="82" t="s">
        <v>80</v>
      </c>
      <c r="K5793" t="s">
        <v>83</v>
      </c>
      <c r="L5793" t="s">
        <v>82</v>
      </c>
      <c r="M5793" s="82" t="s">
        <v>214</v>
      </c>
      <c r="N5793" t="s">
        <v>906</v>
      </c>
      <c r="O5793" s="82" t="s">
        <v>906</v>
      </c>
      <c r="P5793" s="82" t="s">
        <v>1980</v>
      </c>
      <c r="Q5793" s="82" t="s">
        <v>907</v>
      </c>
      <c r="R5793" t="s">
        <v>72</v>
      </c>
      <c r="S5793" s="83">
        <v>10500</v>
      </c>
      <c r="T5793" s="83">
        <v>1566.05</v>
      </c>
      <c r="U5793" s="83">
        <v>8933.9500000000007</v>
      </c>
      <c r="V5793" s="83">
        <v>0</v>
      </c>
      <c r="W5793" s="83">
        <v>0</v>
      </c>
      <c r="X5793" s="83">
        <v>12.062952666121681</v>
      </c>
      <c r="Y5793">
        <v>0</v>
      </c>
      <c r="Z5793" s="83">
        <v>893.39499999999998</v>
      </c>
      <c r="AA5793" s="83">
        <v>905.45795266612163</v>
      </c>
    </row>
    <row r="5794" spans="1:27" x14ac:dyDescent="0.25">
      <c r="A5794" s="82" t="s">
        <v>1529</v>
      </c>
      <c r="B5794" s="82" t="s">
        <v>1529</v>
      </c>
      <c r="C5794" t="s">
        <v>3653</v>
      </c>
      <c r="D5794" s="82" t="s">
        <v>3654</v>
      </c>
      <c r="E5794" t="s">
        <v>3625</v>
      </c>
      <c r="F5794" s="82" t="s">
        <v>2926</v>
      </c>
      <c r="G5794" t="s">
        <v>2310</v>
      </c>
      <c r="H5794" s="82" t="s">
        <v>2927</v>
      </c>
      <c r="I5794" t="s">
        <v>68</v>
      </c>
      <c r="J5794" s="82" t="s">
        <v>80</v>
      </c>
      <c r="K5794" t="s">
        <v>83</v>
      </c>
      <c r="L5794" t="s">
        <v>82</v>
      </c>
      <c r="M5794" s="82" t="s">
        <v>214</v>
      </c>
      <c r="N5794" t="s">
        <v>906</v>
      </c>
      <c r="O5794" s="82" t="s">
        <v>906</v>
      </c>
      <c r="P5794" s="82" t="s">
        <v>2173</v>
      </c>
      <c r="Q5794" s="82" t="s">
        <v>907</v>
      </c>
      <c r="R5794" t="s">
        <v>72</v>
      </c>
      <c r="S5794" s="83">
        <v>11200</v>
      </c>
      <c r="T5794" s="83">
        <v>939.62999999999988</v>
      </c>
      <c r="U5794" s="83">
        <v>10260.370000000001</v>
      </c>
      <c r="V5794" s="83">
        <v>0</v>
      </c>
      <c r="W5794" s="83">
        <v>0</v>
      </c>
      <c r="X5794" s="83">
        <v>7.2377715996730085</v>
      </c>
      <c r="Y5794">
        <v>0</v>
      </c>
      <c r="Z5794" s="83">
        <v>1026.037</v>
      </c>
      <c r="AA5794" s="83">
        <v>1033.2747715996729</v>
      </c>
    </row>
    <row r="5795" spans="1:27" x14ac:dyDescent="0.25">
      <c r="A5795" s="82" t="s">
        <v>1529</v>
      </c>
      <c r="B5795" s="82" t="s">
        <v>1529</v>
      </c>
      <c r="C5795" t="s">
        <v>3653</v>
      </c>
      <c r="D5795" s="82" t="s">
        <v>3654</v>
      </c>
      <c r="E5795" t="s">
        <v>3625</v>
      </c>
      <c r="F5795" s="82" t="s">
        <v>2926</v>
      </c>
      <c r="G5795" t="s">
        <v>2310</v>
      </c>
      <c r="H5795" s="82" t="s">
        <v>2927</v>
      </c>
      <c r="I5795" t="s">
        <v>68</v>
      </c>
      <c r="J5795" s="82" t="s">
        <v>80</v>
      </c>
      <c r="K5795" t="s">
        <v>83</v>
      </c>
      <c r="L5795" t="s">
        <v>82</v>
      </c>
      <c r="M5795" s="82" t="s">
        <v>214</v>
      </c>
      <c r="N5795" t="s">
        <v>906</v>
      </c>
      <c r="O5795" s="82" t="s">
        <v>906</v>
      </c>
      <c r="P5795" s="82" t="s">
        <v>2644</v>
      </c>
      <c r="Q5795" s="82" t="s">
        <v>907</v>
      </c>
      <c r="R5795" t="s">
        <v>72</v>
      </c>
      <c r="S5795" s="83">
        <v>1050</v>
      </c>
      <c r="T5795" s="83">
        <v>1252.8399999999999</v>
      </c>
      <c r="U5795" s="83">
        <v>-202.83999999999992</v>
      </c>
      <c r="V5795" s="83">
        <v>0</v>
      </c>
      <c r="W5795" s="83">
        <v>0</v>
      </c>
      <c r="X5795" s="83">
        <v>9.6503621328973441</v>
      </c>
      <c r="Y5795">
        <v>0</v>
      </c>
      <c r="Z5795" s="83">
        <v>-20.283999999999992</v>
      </c>
      <c r="AA5795" s="83">
        <v>-10.633637867102649</v>
      </c>
    </row>
    <row r="5796" spans="1:27" x14ac:dyDescent="0.25">
      <c r="A5796" s="82" t="s">
        <v>1529</v>
      </c>
      <c r="B5796" s="82" t="s">
        <v>1529</v>
      </c>
      <c r="C5796" t="s">
        <v>3653</v>
      </c>
      <c r="D5796" s="82" t="s">
        <v>3654</v>
      </c>
      <c r="E5796" t="s">
        <v>3625</v>
      </c>
      <c r="F5796" s="82" t="s">
        <v>2926</v>
      </c>
      <c r="G5796" t="s">
        <v>2310</v>
      </c>
      <c r="H5796" s="82" t="s">
        <v>2927</v>
      </c>
      <c r="I5796" t="s">
        <v>68</v>
      </c>
      <c r="J5796" s="82" t="s">
        <v>80</v>
      </c>
      <c r="K5796" t="s">
        <v>83</v>
      </c>
      <c r="L5796" t="s">
        <v>82</v>
      </c>
      <c r="M5796" s="82" t="s">
        <v>214</v>
      </c>
      <c r="N5796" t="s">
        <v>906</v>
      </c>
      <c r="O5796" s="82" t="s">
        <v>906</v>
      </c>
      <c r="P5796" s="82" t="s">
        <v>2077</v>
      </c>
      <c r="Q5796" s="82" t="s">
        <v>909</v>
      </c>
      <c r="R5796" t="s">
        <v>72</v>
      </c>
      <c r="S5796" s="83">
        <v>15190.65</v>
      </c>
      <c r="T5796" s="83">
        <v>22819.54</v>
      </c>
      <c r="U5796" s="83">
        <v>-7628.8900000000012</v>
      </c>
      <c r="V5796" s="83">
        <v>0</v>
      </c>
      <c r="W5796" s="83">
        <v>0</v>
      </c>
      <c r="X5796" s="83">
        <v>175.7741010074202</v>
      </c>
      <c r="Y5796">
        <v>0</v>
      </c>
      <c r="Z5796" s="83">
        <v>-762.88899999999967</v>
      </c>
      <c r="AA5796" s="83">
        <v>-587.11489899257958</v>
      </c>
    </row>
    <row r="5797" spans="1:27" x14ac:dyDescent="0.25">
      <c r="A5797" s="82" t="s">
        <v>1529</v>
      </c>
      <c r="B5797" s="82" t="s">
        <v>1529</v>
      </c>
      <c r="C5797" t="s">
        <v>3653</v>
      </c>
      <c r="D5797" s="82" t="s">
        <v>3654</v>
      </c>
      <c r="E5797" t="s">
        <v>3625</v>
      </c>
      <c r="F5797" s="82" t="s">
        <v>2926</v>
      </c>
      <c r="G5797" t="s">
        <v>2310</v>
      </c>
      <c r="H5797" s="82" t="s">
        <v>2927</v>
      </c>
      <c r="I5797" t="s">
        <v>68</v>
      </c>
      <c r="J5797" s="82" t="s">
        <v>80</v>
      </c>
      <c r="K5797" t="s">
        <v>83</v>
      </c>
      <c r="L5797" t="s">
        <v>82</v>
      </c>
      <c r="M5797" s="82" t="s">
        <v>214</v>
      </c>
      <c r="N5797" t="s">
        <v>906</v>
      </c>
      <c r="O5797" s="82" t="s">
        <v>906</v>
      </c>
      <c r="P5797" s="82" t="s">
        <v>908</v>
      </c>
      <c r="Q5797" s="82" t="s">
        <v>909</v>
      </c>
      <c r="R5797" t="s">
        <v>72</v>
      </c>
      <c r="S5797" s="83">
        <v>21480.65</v>
      </c>
      <c r="T5797" s="83">
        <v>31567.03</v>
      </c>
      <c r="U5797" s="83">
        <v>-10086.379999999999</v>
      </c>
      <c r="V5797" s="83">
        <v>0</v>
      </c>
      <c r="W5797" s="83">
        <v>0</v>
      </c>
      <c r="X5797" s="83">
        <v>243.15417049266824</v>
      </c>
      <c r="Y5797">
        <v>0</v>
      </c>
      <c r="Z5797" s="83">
        <v>-1008.6379999999999</v>
      </c>
      <c r="AA5797" s="83">
        <v>-765.48382950733185</v>
      </c>
    </row>
    <row r="5798" spans="1:27" x14ac:dyDescent="0.25">
      <c r="A5798" s="82" t="s">
        <v>1529</v>
      </c>
      <c r="B5798" s="82" t="s">
        <v>1529</v>
      </c>
      <c r="C5798" t="s">
        <v>3653</v>
      </c>
      <c r="D5798" s="82" t="s">
        <v>3654</v>
      </c>
      <c r="E5798" t="s">
        <v>3625</v>
      </c>
      <c r="F5798" s="82" t="s">
        <v>2926</v>
      </c>
      <c r="G5798" t="s">
        <v>2310</v>
      </c>
      <c r="H5798" s="82" t="s">
        <v>2927</v>
      </c>
      <c r="I5798" t="s">
        <v>68</v>
      </c>
      <c r="J5798" s="82" t="s">
        <v>80</v>
      </c>
      <c r="K5798" t="s">
        <v>83</v>
      </c>
      <c r="L5798" t="s">
        <v>82</v>
      </c>
      <c r="M5798" s="82" t="s">
        <v>214</v>
      </c>
      <c r="N5798" t="s">
        <v>906</v>
      </c>
      <c r="O5798" s="82" t="s">
        <v>906</v>
      </c>
      <c r="P5798" s="82" t="s">
        <v>2546</v>
      </c>
      <c r="Q5798" s="82" t="s">
        <v>909</v>
      </c>
      <c r="R5798" t="s">
        <v>72</v>
      </c>
      <c r="S5798" s="83">
        <v>0</v>
      </c>
      <c r="T5798" s="83">
        <v>0</v>
      </c>
      <c r="U5798" s="83">
        <v>0</v>
      </c>
      <c r="V5798" s="83">
        <v>0</v>
      </c>
      <c r="W5798" s="83">
        <v>0</v>
      </c>
      <c r="X5798" s="83">
        <v>0</v>
      </c>
      <c r="Y5798">
        <v>0</v>
      </c>
      <c r="Z5798" s="83">
        <v>0</v>
      </c>
      <c r="AA5798" s="83">
        <v>0</v>
      </c>
    </row>
    <row r="5799" spans="1:27" x14ac:dyDescent="0.25">
      <c r="A5799" s="82" t="s">
        <v>1529</v>
      </c>
      <c r="B5799" s="82" t="s">
        <v>1529</v>
      </c>
      <c r="C5799" t="s">
        <v>3653</v>
      </c>
      <c r="D5799" s="82" t="s">
        <v>3654</v>
      </c>
      <c r="E5799" t="s">
        <v>3625</v>
      </c>
      <c r="F5799" s="82" t="s">
        <v>2926</v>
      </c>
      <c r="G5799" t="s">
        <v>2310</v>
      </c>
      <c r="H5799" s="82" t="s">
        <v>2927</v>
      </c>
      <c r="I5799" t="s">
        <v>68</v>
      </c>
      <c r="J5799" s="82" t="s">
        <v>80</v>
      </c>
      <c r="K5799" t="s">
        <v>83</v>
      </c>
      <c r="L5799" t="s">
        <v>82</v>
      </c>
      <c r="M5799" s="82" t="s">
        <v>214</v>
      </c>
      <c r="N5799" t="s">
        <v>906</v>
      </c>
      <c r="O5799" s="82" t="s">
        <v>906</v>
      </c>
      <c r="P5799" s="82" t="s">
        <v>1760</v>
      </c>
      <c r="Q5799" s="82" t="s">
        <v>909</v>
      </c>
      <c r="R5799" t="s">
        <v>72</v>
      </c>
      <c r="S5799" s="83">
        <v>0</v>
      </c>
      <c r="T5799" s="83">
        <v>760.65000000000009</v>
      </c>
      <c r="U5799" s="83">
        <v>-760.65000000000009</v>
      </c>
      <c r="V5799" s="83">
        <v>0</v>
      </c>
      <c r="W5799" s="83">
        <v>0</v>
      </c>
      <c r="X5799" s="83">
        <v>5.859126429862048</v>
      </c>
      <c r="Y5799">
        <v>0</v>
      </c>
      <c r="Z5799" s="83">
        <v>-76.065000000000055</v>
      </c>
      <c r="AA5799" s="83">
        <v>-70.20587357013801</v>
      </c>
    </row>
    <row r="5800" spans="1:27" x14ac:dyDescent="0.25">
      <c r="A5800" s="82" t="s">
        <v>1529</v>
      </c>
      <c r="B5800" s="82" t="s">
        <v>1529</v>
      </c>
      <c r="C5800" t="s">
        <v>3653</v>
      </c>
      <c r="D5800" s="82" t="s">
        <v>3654</v>
      </c>
      <c r="E5800" t="s">
        <v>3625</v>
      </c>
      <c r="F5800" s="82" t="s">
        <v>2926</v>
      </c>
      <c r="G5800" t="s">
        <v>2310</v>
      </c>
      <c r="H5800" s="82" t="s">
        <v>2927</v>
      </c>
      <c r="I5800" t="s">
        <v>68</v>
      </c>
      <c r="J5800" s="82" t="s">
        <v>80</v>
      </c>
      <c r="K5800" t="s">
        <v>83</v>
      </c>
      <c r="L5800" t="s">
        <v>82</v>
      </c>
      <c r="M5800" s="82" t="s">
        <v>214</v>
      </c>
      <c r="N5800" t="s">
        <v>906</v>
      </c>
      <c r="O5800" s="82" t="s">
        <v>906</v>
      </c>
      <c r="P5800" s="82" t="s">
        <v>4182</v>
      </c>
      <c r="Q5800" s="82" t="s">
        <v>909</v>
      </c>
      <c r="R5800" t="s">
        <v>72</v>
      </c>
      <c r="S5800" s="83">
        <v>0</v>
      </c>
      <c r="T5800" s="83">
        <v>1901.63</v>
      </c>
      <c r="U5800" s="83">
        <v>-1901.63</v>
      </c>
      <c r="V5800" s="83">
        <v>0</v>
      </c>
      <c r="W5800" s="83">
        <v>0</v>
      </c>
      <c r="X5800" s="83">
        <v>14.647854588599966</v>
      </c>
      <c r="Y5800">
        <v>0</v>
      </c>
      <c r="Z5800" s="83">
        <v>-190.16300000000001</v>
      </c>
      <c r="AA5800" s="83">
        <v>-175.51514541140006</v>
      </c>
    </row>
    <row r="5801" spans="1:27" x14ac:dyDescent="0.25">
      <c r="A5801" s="82" t="s">
        <v>1529</v>
      </c>
      <c r="B5801" s="82" t="s">
        <v>1529</v>
      </c>
      <c r="C5801" t="s">
        <v>3653</v>
      </c>
      <c r="D5801" s="82" t="s">
        <v>3654</v>
      </c>
      <c r="E5801" t="s">
        <v>3625</v>
      </c>
      <c r="F5801" s="82" t="s">
        <v>2926</v>
      </c>
      <c r="G5801" t="s">
        <v>2310</v>
      </c>
      <c r="H5801" s="82" t="s">
        <v>2927</v>
      </c>
      <c r="I5801" t="s">
        <v>68</v>
      </c>
      <c r="J5801" s="82" t="s">
        <v>80</v>
      </c>
      <c r="K5801" t="s">
        <v>83</v>
      </c>
      <c r="L5801" t="s">
        <v>82</v>
      </c>
      <c r="M5801" s="82" t="s">
        <v>214</v>
      </c>
      <c r="N5801" t="s">
        <v>541</v>
      </c>
      <c r="O5801" s="82" t="s">
        <v>541</v>
      </c>
      <c r="P5801" s="82" t="s">
        <v>542</v>
      </c>
      <c r="Q5801" s="82" t="s">
        <v>543</v>
      </c>
      <c r="R5801" t="s">
        <v>72</v>
      </c>
      <c r="S5801" s="83">
        <v>3765.34</v>
      </c>
      <c r="T5801" s="83">
        <v>4886.07</v>
      </c>
      <c r="U5801" s="83">
        <v>-1120.7299999999996</v>
      </c>
      <c r="V5801" s="83">
        <v>0</v>
      </c>
      <c r="W5801" s="83">
        <v>0</v>
      </c>
      <c r="X5801" s="83">
        <v>37.636366101565827</v>
      </c>
      <c r="Y5801">
        <v>0</v>
      </c>
      <c r="Z5801" s="83">
        <v>-112.07299999999998</v>
      </c>
      <c r="AA5801" s="83">
        <v>-74.436633898434195</v>
      </c>
    </row>
    <row r="5802" spans="1:27" x14ac:dyDescent="0.25">
      <c r="A5802" s="82" t="s">
        <v>1529</v>
      </c>
      <c r="B5802" s="82" t="s">
        <v>1529</v>
      </c>
      <c r="C5802" t="s">
        <v>3653</v>
      </c>
      <c r="D5802" s="82" t="s">
        <v>3654</v>
      </c>
      <c r="E5802" t="s">
        <v>3625</v>
      </c>
      <c r="F5802" s="82" t="s">
        <v>2926</v>
      </c>
      <c r="G5802" t="s">
        <v>2310</v>
      </c>
      <c r="H5802" s="82" t="s">
        <v>2927</v>
      </c>
      <c r="I5802" t="s">
        <v>68</v>
      </c>
      <c r="J5802" s="82" t="s">
        <v>80</v>
      </c>
      <c r="K5802" t="s">
        <v>83</v>
      </c>
      <c r="L5802" t="s">
        <v>82</v>
      </c>
      <c r="M5802" s="82" t="s">
        <v>214</v>
      </c>
      <c r="N5802" t="s">
        <v>541</v>
      </c>
      <c r="O5802" s="82" t="s">
        <v>541</v>
      </c>
      <c r="P5802" s="82" t="s">
        <v>544</v>
      </c>
      <c r="Q5802" s="82" t="s">
        <v>545</v>
      </c>
      <c r="R5802" t="s">
        <v>72</v>
      </c>
      <c r="S5802" s="83">
        <v>6578.6900000000005</v>
      </c>
      <c r="T5802" s="83">
        <v>3722.7200000000003</v>
      </c>
      <c r="U5802" s="83">
        <v>2855.9700000000003</v>
      </c>
      <c r="V5802" s="83">
        <v>0</v>
      </c>
      <c r="W5802" s="83">
        <v>0</v>
      </c>
      <c r="X5802" s="83">
        <v>28.675326553573967</v>
      </c>
      <c r="Y5802">
        <v>0</v>
      </c>
      <c r="Z5802" s="83">
        <v>285.59699999999998</v>
      </c>
      <c r="AA5802" s="83">
        <v>314.27232655357398</v>
      </c>
    </row>
    <row r="5803" spans="1:27" x14ac:dyDescent="0.25">
      <c r="A5803" s="82" t="s">
        <v>1529</v>
      </c>
      <c r="B5803" s="82" t="s">
        <v>1529</v>
      </c>
      <c r="C5803" t="s">
        <v>3653</v>
      </c>
      <c r="D5803" s="82" t="s">
        <v>3654</v>
      </c>
      <c r="E5803" t="s">
        <v>3625</v>
      </c>
      <c r="F5803" s="82" t="s">
        <v>2926</v>
      </c>
      <c r="G5803" t="s">
        <v>2310</v>
      </c>
      <c r="H5803" s="82" t="s">
        <v>2927</v>
      </c>
      <c r="I5803" t="s">
        <v>68</v>
      </c>
      <c r="J5803" s="82" t="s">
        <v>80</v>
      </c>
      <c r="K5803" t="s">
        <v>83</v>
      </c>
      <c r="L5803" t="s">
        <v>82</v>
      </c>
      <c r="M5803" s="82" t="s">
        <v>214</v>
      </c>
      <c r="N5803" t="s">
        <v>541</v>
      </c>
      <c r="O5803" s="82" t="s">
        <v>541</v>
      </c>
      <c r="P5803" s="82" t="s">
        <v>548</v>
      </c>
      <c r="Q5803" s="82" t="s">
        <v>549</v>
      </c>
      <c r="R5803" t="s">
        <v>72</v>
      </c>
      <c r="S5803" s="83">
        <v>1925</v>
      </c>
      <c r="T5803" s="83">
        <v>1861.3600000000001</v>
      </c>
      <c r="U5803" s="83">
        <v>63.639999999999873</v>
      </c>
      <c r="V5803" s="83">
        <v>0</v>
      </c>
      <c r="W5803" s="83">
        <v>0</v>
      </c>
      <c r="X5803" s="83">
        <v>14.337663276786984</v>
      </c>
      <c r="Y5803">
        <v>0</v>
      </c>
      <c r="Z5803" s="83">
        <v>6.3639999999999759</v>
      </c>
      <c r="AA5803" s="83">
        <v>20.701663276786974</v>
      </c>
    </row>
    <row r="5804" spans="1:27" x14ac:dyDescent="0.25">
      <c r="A5804" s="82" t="s">
        <v>1529</v>
      </c>
      <c r="B5804" s="82" t="s">
        <v>1529</v>
      </c>
      <c r="C5804" t="s">
        <v>3653</v>
      </c>
      <c r="D5804" s="82" t="s">
        <v>3654</v>
      </c>
      <c r="E5804" t="s">
        <v>3625</v>
      </c>
      <c r="F5804" s="82" t="s">
        <v>2926</v>
      </c>
      <c r="G5804" t="s">
        <v>2310</v>
      </c>
      <c r="H5804" s="82" t="s">
        <v>2927</v>
      </c>
      <c r="I5804" t="s">
        <v>68</v>
      </c>
      <c r="J5804" s="82" t="s">
        <v>80</v>
      </c>
      <c r="K5804" t="s">
        <v>83</v>
      </c>
      <c r="L5804" t="s">
        <v>82</v>
      </c>
      <c r="M5804" s="82" t="s">
        <v>214</v>
      </c>
      <c r="N5804" t="s">
        <v>541</v>
      </c>
      <c r="O5804" s="82" t="s">
        <v>541</v>
      </c>
      <c r="P5804" s="82" t="s">
        <v>550</v>
      </c>
      <c r="Q5804" s="82" t="s">
        <v>551</v>
      </c>
      <c r="R5804" t="s">
        <v>72</v>
      </c>
      <c r="S5804" s="83">
        <v>5838.35</v>
      </c>
      <c r="T5804" s="83">
        <v>4188.0599999999995</v>
      </c>
      <c r="U5804" s="83">
        <v>1650.2900000000004</v>
      </c>
      <c r="V5804" s="83">
        <v>0</v>
      </c>
      <c r="W5804" s="83">
        <v>0</v>
      </c>
      <c r="X5804" s="83">
        <v>32.25974237277071</v>
      </c>
      <c r="Y5804">
        <v>0</v>
      </c>
      <c r="Z5804" s="83">
        <v>165.02899999999994</v>
      </c>
      <c r="AA5804" s="83">
        <v>197.28874237277068</v>
      </c>
    </row>
    <row r="5805" spans="1:27" x14ac:dyDescent="0.25">
      <c r="A5805" s="82" t="s">
        <v>1529</v>
      </c>
      <c r="B5805" s="82" t="s">
        <v>1529</v>
      </c>
      <c r="C5805" t="s">
        <v>3653</v>
      </c>
      <c r="D5805" s="82" t="s">
        <v>3654</v>
      </c>
      <c r="E5805" t="s">
        <v>3625</v>
      </c>
      <c r="F5805" s="82" t="s">
        <v>2926</v>
      </c>
      <c r="G5805" t="s">
        <v>2310</v>
      </c>
      <c r="H5805" s="82" t="s">
        <v>2927</v>
      </c>
      <c r="I5805" t="s">
        <v>68</v>
      </c>
      <c r="J5805" s="82" t="s">
        <v>80</v>
      </c>
      <c r="K5805" t="s">
        <v>83</v>
      </c>
      <c r="L5805" t="s">
        <v>82</v>
      </c>
      <c r="M5805" s="82" t="s">
        <v>214</v>
      </c>
      <c r="N5805" t="s">
        <v>541</v>
      </c>
      <c r="O5805" s="82" t="s">
        <v>541</v>
      </c>
      <c r="P5805" s="82" t="s">
        <v>552</v>
      </c>
      <c r="Q5805" s="82" t="s">
        <v>553</v>
      </c>
      <c r="R5805" t="s">
        <v>72</v>
      </c>
      <c r="S5805" s="83">
        <v>1100</v>
      </c>
      <c r="T5805" s="83">
        <v>930.68</v>
      </c>
      <c r="U5805" s="83">
        <v>169.32000000000005</v>
      </c>
      <c r="V5805" s="83">
        <v>0</v>
      </c>
      <c r="W5805" s="83">
        <v>0</v>
      </c>
      <c r="X5805" s="83">
        <v>7.1688316383934909</v>
      </c>
      <c r="Y5805">
        <v>0</v>
      </c>
      <c r="Z5805" s="83">
        <v>16.932000000000002</v>
      </c>
      <c r="AA5805" s="83">
        <v>24.100831638393487</v>
      </c>
    </row>
    <row r="5806" spans="1:27" x14ac:dyDescent="0.25">
      <c r="A5806" s="82" t="s">
        <v>1529</v>
      </c>
      <c r="B5806" s="82" t="s">
        <v>1529</v>
      </c>
      <c r="C5806" t="s">
        <v>3653</v>
      </c>
      <c r="D5806" s="82" t="s">
        <v>3654</v>
      </c>
      <c r="E5806" t="s">
        <v>3625</v>
      </c>
      <c r="F5806" s="82" t="s">
        <v>2926</v>
      </c>
      <c r="G5806" t="s">
        <v>2310</v>
      </c>
      <c r="H5806" s="82" t="s">
        <v>2927</v>
      </c>
      <c r="I5806" t="s">
        <v>68</v>
      </c>
      <c r="J5806" s="82" t="s">
        <v>80</v>
      </c>
      <c r="K5806" t="s">
        <v>83</v>
      </c>
      <c r="L5806" t="s">
        <v>82</v>
      </c>
      <c r="M5806" s="82" t="s">
        <v>214</v>
      </c>
      <c r="N5806" t="s">
        <v>541</v>
      </c>
      <c r="O5806" s="82" t="s">
        <v>541</v>
      </c>
      <c r="P5806" s="82" t="s">
        <v>546</v>
      </c>
      <c r="Q5806" s="82" t="s">
        <v>547</v>
      </c>
      <c r="R5806" t="s">
        <v>72</v>
      </c>
      <c r="S5806" s="83">
        <v>1100</v>
      </c>
      <c r="T5806" s="83">
        <v>1396.02</v>
      </c>
      <c r="U5806" s="83">
        <v>-296.02</v>
      </c>
      <c r="V5806" s="83">
        <v>0</v>
      </c>
      <c r="W5806" s="83">
        <v>0</v>
      </c>
      <c r="X5806" s="83">
        <v>10.753247457590238</v>
      </c>
      <c r="Y5806">
        <v>0</v>
      </c>
      <c r="Z5806" s="83">
        <v>-29.602000000000004</v>
      </c>
      <c r="AA5806" s="83">
        <v>-18.848752542409756</v>
      </c>
    </row>
    <row r="5807" spans="1:27" x14ac:dyDescent="0.25">
      <c r="A5807" s="82" t="s">
        <v>1529</v>
      </c>
      <c r="B5807" s="82" t="s">
        <v>1529</v>
      </c>
      <c r="C5807" t="s">
        <v>3653</v>
      </c>
      <c r="D5807" s="82" t="s">
        <v>3654</v>
      </c>
      <c r="E5807" t="s">
        <v>3625</v>
      </c>
      <c r="F5807" s="82" t="s">
        <v>2926</v>
      </c>
      <c r="G5807" t="s">
        <v>2310</v>
      </c>
      <c r="H5807" s="82" t="s">
        <v>2927</v>
      </c>
      <c r="I5807" t="s">
        <v>68</v>
      </c>
      <c r="J5807" s="82" t="s">
        <v>80</v>
      </c>
      <c r="K5807" t="s">
        <v>83</v>
      </c>
      <c r="L5807" t="s">
        <v>82</v>
      </c>
      <c r="M5807" s="82" t="s">
        <v>214</v>
      </c>
      <c r="N5807" t="s">
        <v>216</v>
      </c>
      <c r="O5807" s="82" t="s">
        <v>216</v>
      </c>
      <c r="P5807" s="82" t="s">
        <v>421</v>
      </c>
      <c r="Q5807" s="82" t="s">
        <v>218</v>
      </c>
      <c r="R5807" t="s">
        <v>72</v>
      </c>
      <c r="S5807" s="83">
        <v>2300</v>
      </c>
      <c r="T5807" s="83">
        <v>1150</v>
      </c>
      <c r="U5807" s="83">
        <v>1150</v>
      </c>
      <c r="V5807" s="83">
        <v>0</v>
      </c>
      <c r="W5807" s="83">
        <v>0</v>
      </c>
      <c r="X5807" s="83">
        <v>8.8582073152453216</v>
      </c>
      <c r="Y5807">
        <v>0</v>
      </c>
      <c r="Z5807" s="83">
        <v>115</v>
      </c>
      <c r="AA5807" s="83">
        <v>123.85820731524532</v>
      </c>
    </row>
    <row r="5808" spans="1:27" x14ac:dyDescent="0.25">
      <c r="A5808" s="82" t="s">
        <v>1529</v>
      </c>
      <c r="B5808" s="82" t="s">
        <v>1529</v>
      </c>
      <c r="C5808" t="s">
        <v>3653</v>
      </c>
      <c r="D5808" s="82" t="s">
        <v>3654</v>
      </c>
      <c r="E5808" t="s">
        <v>3625</v>
      </c>
      <c r="F5808" s="82" t="s">
        <v>2926</v>
      </c>
      <c r="G5808" t="s">
        <v>2310</v>
      </c>
      <c r="H5808" s="82" t="s">
        <v>2927</v>
      </c>
      <c r="I5808" t="s">
        <v>68</v>
      </c>
      <c r="J5808" s="82" t="s">
        <v>80</v>
      </c>
      <c r="K5808" t="s">
        <v>83</v>
      </c>
      <c r="L5808" t="s">
        <v>82</v>
      </c>
      <c r="M5808" s="82" t="s">
        <v>910</v>
      </c>
      <c r="N5808" t="s">
        <v>911</v>
      </c>
      <c r="O5808" s="82" t="s">
        <v>912</v>
      </c>
      <c r="P5808" s="82" t="s">
        <v>3655</v>
      </c>
      <c r="Q5808" s="82" t="s">
        <v>3656</v>
      </c>
      <c r="R5808" t="s">
        <v>72</v>
      </c>
      <c r="S5808" s="83">
        <v>0</v>
      </c>
      <c r="T5808" s="83">
        <v>4230</v>
      </c>
      <c r="U5808" s="83">
        <v>-4230</v>
      </c>
      <c r="V5808" s="83">
        <v>0</v>
      </c>
      <c r="W5808" s="83">
        <v>0</v>
      </c>
      <c r="X5808" s="83">
        <v>32.582797342163225</v>
      </c>
      <c r="Y5808">
        <v>0</v>
      </c>
      <c r="Z5808" s="83">
        <v>-423</v>
      </c>
      <c r="AA5808" s="83">
        <v>-390.41720265783675</v>
      </c>
    </row>
    <row r="5809" spans="1:27" x14ac:dyDescent="0.25">
      <c r="A5809" s="82" t="s">
        <v>1529</v>
      </c>
      <c r="B5809" s="82" t="s">
        <v>1529</v>
      </c>
      <c r="C5809" t="s">
        <v>3653</v>
      </c>
      <c r="D5809" s="82" t="s">
        <v>3654</v>
      </c>
      <c r="E5809" t="s">
        <v>3625</v>
      </c>
      <c r="F5809" s="82" t="s">
        <v>2926</v>
      </c>
      <c r="G5809" t="s">
        <v>2310</v>
      </c>
      <c r="H5809" s="82" t="s">
        <v>2927</v>
      </c>
      <c r="I5809" t="s">
        <v>68</v>
      </c>
      <c r="J5809" s="82" t="s">
        <v>80</v>
      </c>
      <c r="K5809" t="s">
        <v>83</v>
      </c>
      <c r="L5809" t="s">
        <v>82</v>
      </c>
      <c r="M5809" s="82" t="s">
        <v>910</v>
      </c>
      <c r="N5809" t="s">
        <v>911</v>
      </c>
      <c r="O5809" s="82" t="s">
        <v>912</v>
      </c>
      <c r="P5809" s="82" t="s">
        <v>1747</v>
      </c>
      <c r="Q5809" s="82" t="s">
        <v>1748</v>
      </c>
      <c r="R5809" t="s">
        <v>72</v>
      </c>
      <c r="S5809" s="83">
        <v>0</v>
      </c>
      <c r="T5809" s="83">
        <v>4230</v>
      </c>
      <c r="U5809" s="83">
        <v>-4230</v>
      </c>
      <c r="V5809" s="83">
        <v>0</v>
      </c>
      <c r="W5809" s="83">
        <v>0</v>
      </c>
      <c r="X5809" s="83">
        <v>32.582797342163225</v>
      </c>
      <c r="Y5809">
        <v>0</v>
      </c>
      <c r="Z5809" s="83">
        <v>-423</v>
      </c>
      <c r="AA5809" s="83">
        <v>-390.41720265783675</v>
      </c>
    </row>
    <row r="5810" spans="1:27" x14ac:dyDescent="0.25">
      <c r="A5810" s="82" t="s">
        <v>1529</v>
      </c>
      <c r="B5810" s="82" t="s">
        <v>1529</v>
      </c>
      <c r="C5810" t="s">
        <v>3653</v>
      </c>
      <c r="D5810" s="82" t="s">
        <v>3654</v>
      </c>
      <c r="E5810" t="s">
        <v>3625</v>
      </c>
      <c r="F5810" s="82" t="s">
        <v>2926</v>
      </c>
      <c r="G5810" t="s">
        <v>2310</v>
      </c>
      <c r="H5810" s="82" t="s">
        <v>2927</v>
      </c>
      <c r="I5810" t="s">
        <v>68</v>
      </c>
      <c r="J5810" s="82" t="s">
        <v>80</v>
      </c>
      <c r="K5810" t="s">
        <v>83</v>
      </c>
      <c r="L5810" t="s">
        <v>82</v>
      </c>
      <c r="M5810" s="82" t="s">
        <v>910</v>
      </c>
      <c r="N5810" t="s">
        <v>911</v>
      </c>
      <c r="O5810" s="82" t="s">
        <v>912</v>
      </c>
      <c r="P5810" s="82" t="s">
        <v>1749</v>
      </c>
      <c r="Q5810" s="82" t="s">
        <v>1750</v>
      </c>
      <c r="R5810" t="s">
        <v>72</v>
      </c>
      <c r="S5810" s="83">
        <v>0</v>
      </c>
      <c r="T5810" s="83">
        <v>4230</v>
      </c>
      <c r="U5810" s="83">
        <v>-4230</v>
      </c>
      <c r="V5810" s="83">
        <v>0</v>
      </c>
      <c r="W5810" s="83">
        <v>0</v>
      </c>
      <c r="X5810" s="83">
        <v>32.582797342163225</v>
      </c>
      <c r="Y5810">
        <v>0</v>
      </c>
      <c r="Z5810" s="83">
        <v>-423</v>
      </c>
      <c r="AA5810" s="83">
        <v>-390.41720265783675</v>
      </c>
    </row>
    <row r="5811" spans="1:27" x14ac:dyDescent="0.25">
      <c r="A5811" s="82" t="s">
        <v>1529</v>
      </c>
      <c r="B5811" s="82" t="s">
        <v>1529</v>
      </c>
      <c r="C5811" t="s">
        <v>3653</v>
      </c>
      <c r="D5811" s="82" t="s">
        <v>3654</v>
      </c>
      <c r="E5811" t="s">
        <v>3625</v>
      </c>
      <c r="F5811" s="82" t="s">
        <v>2926</v>
      </c>
      <c r="G5811" t="s">
        <v>2310</v>
      </c>
      <c r="H5811" s="82" t="s">
        <v>2927</v>
      </c>
      <c r="I5811" t="s">
        <v>68</v>
      </c>
      <c r="J5811" s="82" t="s">
        <v>80</v>
      </c>
      <c r="K5811" t="s">
        <v>83</v>
      </c>
      <c r="L5811" t="s">
        <v>82</v>
      </c>
      <c r="M5811" s="82" t="s">
        <v>910</v>
      </c>
      <c r="N5811" t="s">
        <v>1982</v>
      </c>
      <c r="O5811" s="82" t="s">
        <v>1437</v>
      </c>
      <c r="P5811" s="82" t="s">
        <v>2435</v>
      </c>
      <c r="Q5811" s="82" t="s">
        <v>2436</v>
      </c>
      <c r="R5811" t="s">
        <v>72</v>
      </c>
      <c r="S5811" s="83">
        <v>13225</v>
      </c>
      <c r="T5811" s="83">
        <v>12136.01</v>
      </c>
      <c r="U5811" s="83">
        <v>1088.9899999999998</v>
      </c>
      <c r="V5811" s="83">
        <v>0</v>
      </c>
      <c r="W5811" s="83">
        <v>0</v>
      </c>
      <c r="X5811" s="83">
        <v>93.481123965122066</v>
      </c>
      <c r="Y5811">
        <v>0</v>
      </c>
      <c r="Z5811" s="83">
        <v>108.89899999999989</v>
      </c>
      <c r="AA5811" s="83">
        <v>202.38012396512204</v>
      </c>
    </row>
    <row r="5812" spans="1:27" x14ac:dyDescent="0.25">
      <c r="A5812" s="82" t="s">
        <v>1529</v>
      </c>
      <c r="B5812" s="82" t="s">
        <v>1529</v>
      </c>
      <c r="C5812" t="s">
        <v>3653</v>
      </c>
      <c r="D5812" s="82" t="s">
        <v>3654</v>
      </c>
      <c r="E5812" t="s">
        <v>3625</v>
      </c>
      <c r="F5812" s="82" t="s">
        <v>2926</v>
      </c>
      <c r="G5812" t="s">
        <v>2310</v>
      </c>
      <c r="H5812" s="82" t="s">
        <v>2927</v>
      </c>
      <c r="I5812" t="s">
        <v>68</v>
      </c>
      <c r="J5812" s="82" t="s">
        <v>80</v>
      </c>
      <c r="K5812" t="s">
        <v>83</v>
      </c>
      <c r="L5812" t="s">
        <v>82</v>
      </c>
      <c r="M5812" s="82" t="s">
        <v>910</v>
      </c>
      <c r="N5812" t="s">
        <v>1982</v>
      </c>
      <c r="O5812" s="82" t="s">
        <v>1437</v>
      </c>
      <c r="P5812" s="82" t="s">
        <v>1985</v>
      </c>
      <c r="Q5812" s="82" t="s">
        <v>1986</v>
      </c>
      <c r="R5812" t="s">
        <v>72</v>
      </c>
      <c r="S5812" s="83">
        <v>13800</v>
      </c>
      <c r="T5812" s="83">
        <v>15593.630000000001</v>
      </c>
      <c r="U5812" s="83">
        <v>-1793.630000000001</v>
      </c>
      <c r="V5812" s="83">
        <v>0</v>
      </c>
      <c r="W5812" s="83">
        <v>0</v>
      </c>
      <c r="X5812" s="83">
        <v>120.11444116280774</v>
      </c>
      <c r="Y5812">
        <v>0</v>
      </c>
      <c r="Z5812" s="83">
        <v>-179.36300000000006</v>
      </c>
      <c r="AA5812" s="83">
        <v>-59.248558837192377</v>
      </c>
    </row>
    <row r="5813" spans="1:27" x14ac:dyDescent="0.25">
      <c r="A5813" s="82" t="s">
        <v>1529</v>
      </c>
      <c r="B5813" s="82" t="s">
        <v>1529</v>
      </c>
      <c r="C5813" t="s">
        <v>3653</v>
      </c>
      <c r="D5813" s="82" t="s">
        <v>3654</v>
      </c>
      <c r="E5813" t="s">
        <v>3625</v>
      </c>
      <c r="F5813" s="82" t="s">
        <v>2926</v>
      </c>
      <c r="G5813" t="s">
        <v>2310</v>
      </c>
      <c r="H5813" s="82" t="s">
        <v>2927</v>
      </c>
      <c r="I5813" t="s">
        <v>68</v>
      </c>
      <c r="J5813" s="82" t="s">
        <v>80</v>
      </c>
      <c r="K5813" t="s">
        <v>83</v>
      </c>
      <c r="L5813" t="s">
        <v>82</v>
      </c>
      <c r="M5813" s="82" t="s">
        <v>910</v>
      </c>
      <c r="N5813" t="s">
        <v>1982</v>
      </c>
      <c r="O5813" s="82" t="s">
        <v>1437</v>
      </c>
      <c r="P5813" s="82" t="s">
        <v>2809</v>
      </c>
      <c r="Q5813" s="82" t="s">
        <v>2810</v>
      </c>
      <c r="R5813" t="s">
        <v>72</v>
      </c>
      <c r="S5813" s="83">
        <v>0</v>
      </c>
      <c r="T5813" s="83">
        <v>7331.64</v>
      </c>
      <c r="U5813" s="83">
        <v>-7331.64</v>
      </c>
      <c r="V5813" s="83">
        <v>0</v>
      </c>
      <c r="W5813" s="83">
        <v>0</v>
      </c>
      <c r="X5813" s="83">
        <v>56.474075722387134</v>
      </c>
      <c r="Y5813">
        <v>0</v>
      </c>
      <c r="Z5813" s="83">
        <v>-733.1640000000001</v>
      </c>
      <c r="AA5813" s="83">
        <v>-676.68992427761293</v>
      </c>
    </row>
    <row r="5814" spans="1:27" x14ac:dyDescent="0.25">
      <c r="A5814" s="82" t="s">
        <v>1529</v>
      </c>
      <c r="B5814" s="82" t="s">
        <v>1529</v>
      </c>
      <c r="C5814" t="s">
        <v>3653</v>
      </c>
      <c r="D5814" s="82" t="s">
        <v>3654</v>
      </c>
      <c r="E5814" t="s">
        <v>3625</v>
      </c>
      <c r="F5814" s="82" t="s">
        <v>2926</v>
      </c>
      <c r="G5814" t="s">
        <v>2310</v>
      </c>
      <c r="H5814" s="82" t="s">
        <v>2927</v>
      </c>
      <c r="I5814" t="s">
        <v>68</v>
      </c>
      <c r="J5814" s="82" t="s">
        <v>80</v>
      </c>
      <c r="K5814" t="s">
        <v>83</v>
      </c>
      <c r="L5814" t="s">
        <v>82</v>
      </c>
      <c r="M5814" s="82" t="s">
        <v>910</v>
      </c>
      <c r="N5814" t="s">
        <v>1982</v>
      </c>
      <c r="O5814" s="82" t="s">
        <v>1437</v>
      </c>
      <c r="P5814" s="82" t="s">
        <v>2134</v>
      </c>
      <c r="Q5814" s="82" t="s">
        <v>1986</v>
      </c>
      <c r="R5814" t="s">
        <v>72</v>
      </c>
      <c r="S5814" s="83">
        <v>15525</v>
      </c>
      <c r="T5814" s="83">
        <v>1543.5100000000002</v>
      </c>
      <c r="U5814" s="83">
        <v>13981.49</v>
      </c>
      <c r="V5814" s="83">
        <v>0</v>
      </c>
      <c r="W5814" s="83">
        <v>0</v>
      </c>
      <c r="X5814" s="83">
        <v>11.889331802742875</v>
      </c>
      <c r="Y5814">
        <v>0</v>
      </c>
      <c r="Z5814" s="83">
        <v>1398.1489999999999</v>
      </c>
      <c r="AA5814" s="83">
        <v>1410.038331802743</v>
      </c>
    </row>
    <row r="5815" spans="1:27" x14ac:dyDescent="0.25">
      <c r="A5815" s="82" t="s">
        <v>1529</v>
      </c>
      <c r="B5815" s="82" t="s">
        <v>1529</v>
      </c>
      <c r="C5815" t="s">
        <v>3653</v>
      </c>
      <c r="D5815" s="82" t="s">
        <v>3654</v>
      </c>
      <c r="E5815" t="s">
        <v>3625</v>
      </c>
      <c r="F5815" s="82" t="s">
        <v>2926</v>
      </c>
      <c r="G5815" t="s">
        <v>2310</v>
      </c>
      <c r="H5815" s="82" t="s">
        <v>2927</v>
      </c>
      <c r="I5815" t="s">
        <v>68</v>
      </c>
      <c r="J5815" s="82" t="s">
        <v>80</v>
      </c>
      <c r="K5815" t="s">
        <v>83</v>
      </c>
      <c r="L5815" t="s">
        <v>82</v>
      </c>
      <c r="M5815" s="82" t="s">
        <v>910</v>
      </c>
      <c r="N5815" t="s">
        <v>1982</v>
      </c>
      <c r="O5815" s="82" t="s">
        <v>1437</v>
      </c>
      <c r="P5815" s="82" t="s">
        <v>1987</v>
      </c>
      <c r="Q5815" s="82" t="s">
        <v>1986</v>
      </c>
      <c r="R5815" t="s">
        <v>72</v>
      </c>
      <c r="S5815" s="83">
        <v>16100</v>
      </c>
      <c r="T5815" s="83">
        <v>3843.5</v>
      </c>
      <c r="U5815" s="83">
        <v>12256.5</v>
      </c>
      <c r="V5815" s="83">
        <v>0</v>
      </c>
      <c r="W5815" s="83">
        <v>0</v>
      </c>
      <c r="X5815" s="83">
        <v>29.605669405343818</v>
      </c>
      <c r="Y5815">
        <v>0</v>
      </c>
      <c r="Z5815" s="83">
        <v>1225.6500000000001</v>
      </c>
      <c r="AA5815" s="83">
        <v>1255.2556694053437</v>
      </c>
    </row>
    <row r="5816" spans="1:27" x14ac:dyDescent="0.25">
      <c r="A5816" s="82" t="s">
        <v>1529</v>
      </c>
      <c r="B5816" s="82" t="s">
        <v>1529</v>
      </c>
      <c r="C5816" t="s">
        <v>3653</v>
      </c>
      <c r="D5816" s="82" t="s">
        <v>3654</v>
      </c>
      <c r="E5816" t="s">
        <v>3625</v>
      </c>
      <c r="F5816" s="82" t="s">
        <v>2926</v>
      </c>
      <c r="G5816" t="s">
        <v>2310</v>
      </c>
      <c r="H5816" s="82" t="s">
        <v>2927</v>
      </c>
      <c r="I5816" t="s">
        <v>68</v>
      </c>
      <c r="J5816" s="82" t="s">
        <v>80</v>
      </c>
      <c r="K5816" t="s">
        <v>84</v>
      </c>
      <c r="L5816" t="s">
        <v>85</v>
      </c>
      <c r="M5816" s="82" t="s">
        <v>425</v>
      </c>
      <c r="N5816" t="s">
        <v>426</v>
      </c>
      <c r="O5816" s="82" t="s">
        <v>426</v>
      </c>
      <c r="P5816" s="82" t="s">
        <v>915</v>
      </c>
      <c r="Q5816" s="82" t="s">
        <v>3768</v>
      </c>
      <c r="R5816" t="s">
        <v>72</v>
      </c>
      <c r="S5816" s="83">
        <v>700.4</v>
      </c>
      <c r="T5816" s="83">
        <v>1710.2</v>
      </c>
      <c r="U5816" s="83">
        <v>-1009.8000000000001</v>
      </c>
      <c r="V5816" s="83">
        <v>0</v>
      </c>
      <c r="W5816" s="83">
        <v>0</v>
      </c>
      <c r="X5816" s="83">
        <v>13.173309696115259</v>
      </c>
      <c r="Y5816">
        <v>0</v>
      </c>
      <c r="Z5816" s="83">
        <v>-100.98</v>
      </c>
      <c r="AA5816" s="83">
        <v>-87.806690303884736</v>
      </c>
    </row>
    <row r="5817" spans="1:27" x14ac:dyDescent="0.25">
      <c r="A5817" s="82" t="s">
        <v>1529</v>
      </c>
      <c r="B5817" s="82" t="s">
        <v>1529</v>
      </c>
      <c r="C5817" t="s">
        <v>3653</v>
      </c>
      <c r="D5817" s="82" t="s">
        <v>3654</v>
      </c>
      <c r="E5817" t="s">
        <v>3625</v>
      </c>
      <c r="F5817" s="82" t="s">
        <v>2926</v>
      </c>
      <c r="G5817" t="s">
        <v>2310</v>
      </c>
      <c r="H5817" s="82" t="s">
        <v>2927</v>
      </c>
      <c r="I5817" t="s">
        <v>68</v>
      </c>
      <c r="J5817" s="82" t="s">
        <v>80</v>
      </c>
      <c r="K5817" t="s">
        <v>84</v>
      </c>
      <c r="L5817" t="s">
        <v>85</v>
      </c>
      <c r="M5817" s="82" t="s">
        <v>425</v>
      </c>
      <c r="N5817" t="s">
        <v>426</v>
      </c>
      <c r="O5817" s="82" t="s">
        <v>426</v>
      </c>
      <c r="P5817" s="82" t="s">
        <v>1989</v>
      </c>
      <c r="Q5817" s="82" t="s">
        <v>3768</v>
      </c>
      <c r="R5817" t="s">
        <v>72</v>
      </c>
      <c r="S5817" s="83">
        <v>1910.65</v>
      </c>
      <c r="T5817" s="83">
        <v>1484</v>
      </c>
      <c r="U5817" s="83">
        <v>426.65000000000009</v>
      </c>
      <c r="V5817" s="83">
        <v>0</v>
      </c>
      <c r="W5817" s="83">
        <v>0</v>
      </c>
      <c r="X5817" s="83">
        <v>11.430938831151353</v>
      </c>
      <c r="Y5817">
        <v>0</v>
      </c>
      <c r="Z5817" s="83">
        <v>42.66500000000002</v>
      </c>
      <c r="AA5817" s="83">
        <v>54.095938831151386</v>
      </c>
    </row>
    <row r="5818" spans="1:27" x14ac:dyDescent="0.25">
      <c r="A5818" s="82" t="s">
        <v>1529</v>
      </c>
      <c r="B5818" s="82" t="s">
        <v>1529</v>
      </c>
      <c r="C5818" t="s">
        <v>3653</v>
      </c>
      <c r="D5818" s="82" t="s">
        <v>3654</v>
      </c>
      <c r="E5818" t="s">
        <v>3625</v>
      </c>
      <c r="F5818" s="82" t="s">
        <v>2926</v>
      </c>
      <c r="G5818" t="s">
        <v>2310</v>
      </c>
      <c r="H5818" s="82" t="s">
        <v>2927</v>
      </c>
      <c r="I5818" t="s">
        <v>68</v>
      </c>
      <c r="J5818" s="82" t="s">
        <v>80</v>
      </c>
      <c r="K5818" t="s">
        <v>84</v>
      </c>
      <c r="L5818" t="s">
        <v>85</v>
      </c>
      <c r="M5818" s="82" t="s">
        <v>425</v>
      </c>
      <c r="N5818" t="s">
        <v>682</v>
      </c>
      <c r="O5818" s="82" t="s">
        <v>682</v>
      </c>
      <c r="P5818" s="82" t="s">
        <v>683</v>
      </c>
      <c r="Q5818" s="82" t="s">
        <v>3768</v>
      </c>
      <c r="R5818" t="s">
        <v>72</v>
      </c>
      <c r="S5818" s="83">
        <v>0</v>
      </c>
      <c r="T5818" s="83">
        <v>1927.38</v>
      </c>
      <c r="U5818" s="83">
        <v>-1927.38</v>
      </c>
      <c r="V5818" s="83">
        <v>0</v>
      </c>
      <c r="W5818" s="83">
        <v>0</v>
      </c>
      <c r="X5818" s="83">
        <v>14.846201404571762</v>
      </c>
      <c r="Y5818">
        <v>0</v>
      </c>
      <c r="Z5818" s="83">
        <v>-192.738</v>
      </c>
      <c r="AA5818" s="83">
        <v>-177.89179859542824</v>
      </c>
    </row>
    <row r="5819" spans="1:27" x14ac:dyDescent="0.25">
      <c r="A5819" s="82" t="s">
        <v>1529</v>
      </c>
      <c r="B5819" s="82" t="s">
        <v>1529</v>
      </c>
      <c r="C5819" t="s">
        <v>3653</v>
      </c>
      <c r="D5819" s="82" t="s">
        <v>3654</v>
      </c>
      <c r="E5819" t="s">
        <v>3625</v>
      </c>
      <c r="F5819" s="82" t="s">
        <v>2926</v>
      </c>
      <c r="G5819" t="s">
        <v>2310</v>
      </c>
      <c r="H5819" s="82" t="s">
        <v>2927</v>
      </c>
      <c r="I5819" t="s">
        <v>68</v>
      </c>
      <c r="J5819" s="82" t="s">
        <v>80</v>
      </c>
      <c r="K5819" t="s">
        <v>84</v>
      </c>
      <c r="L5819" t="s">
        <v>85</v>
      </c>
      <c r="M5819" s="82" t="s">
        <v>425</v>
      </c>
      <c r="N5819" t="s">
        <v>682</v>
      </c>
      <c r="O5819" s="82" t="s">
        <v>682</v>
      </c>
      <c r="P5819" s="82" t="s">
        <v>986</v>
      </c>
      <c r="Q5819" s="82" t="s">
        <v>3768</v>
      </c>
      <c r="R5819" t="s">
        <v>72</v>
      </c>
      <c r="S5819" s="83">
        <v>1405.95</v>
      </c>
      <c r="T5819" s="83">
        <v>1373.19</v>
      </c>
      <c r="U5819" s="83">
        <v>32.759999999999991</v>
      </c>
      <c r="V5819" s="83">
        <v>0</v>
      </c>
      <c r="W5819" s="83">
        <v>0</v>
      </c>
      <c r="X5819" s="83">
        <v>10.577392785410193</v>
      </c>
      <c r="Y5819">
        <v>0</v>
      </c>
      <c r="Z5819" s="83">
        <v>3.275999999999982</v>
      </c>
      <c r="AA5819" s="83">
        <v>13.853392785410193</v>
      </c>
    </row>
    <row r="5820" spans="1:27" x14ac:dyDescent="0.25">
      <c r="A5820" s="82" t="s">
        <v>1529</v>
      </c>
      <c r="B5820" s="82" t="s">
        <v>1529</v>
      </c>
      <c r="C5820" t="s">
        <v>3653</v>
      </c>
      <c r="D5820" s="82" t="s">
        <v>3654</v>
      </c>
      <c r="E5820" t="s">
        <v>3625</v>
      </c>
      <c r="F5820" s="82" t="s">
        <v>2926</v>
      </c>
      <c r="G5820" t="s">
        <v>2310</v>
      </c>
      <c r="H5820" s="82" t="s">
        <v>2927</v>
      </c>
      <c r="I5820" t="s">
        <v>68</v>
      </c>
      <c r="J5820" s="82" t="s">
        <v>80</v>
      </c>
      <c r="K5820" t="s">
        <v>84</v>
      </c>
      <c r="L5820" t="s">
        <v>85</v>
      </c>
      <c r="M5820" s="82" t="s">
        <v>425</v>
      </c>
      <c r="N5820" t="s">
        <v>682</v>
      </c>
      <c r="O5820" s="82" t="s">
        <v>682</v>
      </c>
      <c r="P5820" s="82" t="s">
        <v>686</v>
      </c>
      <c r="Q5820" s="82" t="s">
        <v>3768</v>
      </c>
      <c r="R5820" t="s">
        <v>72</v>
      </c>
      <c r="S5820" s="83">
        <v>0</v>
      </c>
      <c r="T5820" s="83">
        <v>1092</v>
      </c>
      <c r="U5820" s="83">
        <v>-1092</v>
      </c>
      <c r="V5820" s="83">
        <v>0</v>
      </c>
      <c r="W5820" s="83">
        <v>0</v>
      </c>
      <c r="X5820" s="83">
        <v>8.4114455549981653</v>
      </c>
      <c r="Y5820">
        <v>0</v>
      </c>
      <c r="Z5820" s="83">
        <v>-109.2</v>
      </c>
      <c r="AA5820" s="83">
        <v>-100.78855444500184</v>
      </c>
    </row>
    <row r="5821" spans="1:27" x14ac:dyDescent="0.25">
      <c r="A5821" s="82" t="s">
        <v>1529</v>
      </c>
      <c r="B5821" s="82" t="s">
        <v>1529</v>
      </c>
      <c r="C5821" t="s">
        <v>3653</v>
      </c>
      <c r="D5821" s="82" t="s">
        <v>3654</v>
      </c>
      <c r="E5821" t="s">
        <v>3625</v>
      </c>
      <c r="F5821" s="82" t="s">
        <v>2926</v>
      </c>
      <c r="G5821" t="s">
        <v>2310</v>
      </c>
      <c r="H5821" s="82" t="s">
        <v>2927</v>
      </c>
      <c r="I5821" t="s">
        <v>68</v>
      </c>
      <c r="J5821" s="82" t="s">
        <v>80</v>
      </c>
      <c r="K5821" t="s">
        <v>84</v>
      </c>
      <c r="L5821" t="s">
        <v>85</v>
      </c>
      <c r="M5821" s="82" t="s">
        <v>425</v>
      </c>
      <c r="N5821" t="s">
        <v>682</v>
      </c>
      <c r="O5821" s="82" t="s">
        <v>682</v>
      </c>
      <c r="P5821" s="82" t="s">
        <v>687</v>
      </c>
      <c r="Q5821" s="82" t="s">
        <v>3768</v>
      </c>
      <c r="R5821" t="s">
        <v>72</v>
      </c>
      <c r="S5821" s="83">
        <v>3093.09</v>
      </c>
      <c r="T5821" s="83">
        <v>1365</v>
      </c>
      <c r="U5821" s="83">
        <v>1728.0900000000001</v>
      </c>
      <c r="V5821" s="83">
        <v>0</v>
      </c>
      <c r="W5821" s="83">
        <v>0</v>
      </c>
      <c r="X5821" s="83">
        <v>10.514306943747707</v>
      </c>
      <c r="Y5821">
        <v>0</v>
      </c>
      <c r="Z5821" s="83">
        <v>172.80900000000003</v>
      </c>
      <c r="AA5821" s="83">
        <v>183.32330694374775</v>
      </c>
    </row>
    <row r="5822" spans="1:27" x14ac:dyDescent="0.25">
      <c r="A5822" s="82" t="s">
        <v>1529</v>
      </c>
      <c r="B5822" s="82" t="s">
        <v>1529</v>
      </c>
      <c r="C5822" t="s">
        <v>3653</v>
      </c>
      <c r="D5822" s="82" t="s">
        <v>3654</v>
      </c>
      <c r="E5822" t="s">
        <v>3625</v>
      </c>
      <c r="F5822" s="82" t="s">
        <v>2926</v>
      </c>
      <c r="G5822" t="s">
        <v>2310</v>
      </c>
      <c r="H5822" s="82" t="s">
        <v>2927</v>
      </c>
      <c r="I5822" t="s">
        <v>68</v>
      </c>
      <c r="J5822" s="82" t="s">
        <v>80</v>
      </c>
      <c r="K5822" t="s">
        <v>84</v>
      </c>
      <c r="L5822" t="s">
        <v>85</v>
      </c>
      <c r="M5822" s="82" t="s">
        <v>425</v>
      </c>
      <c r="N5822" t="s">
        <v>682</v>
      </c>
      <c r="O5822" s="82" t="s">
        <v>682</v>
      </c>
      <c r="P5822" s="82" t="s">
        <v>2972</v>
      </c>
      <c r="Q5822" s="82" t="s">
        <v>3768</v>
      </c>
      <c r="R5822" t="s">
        <v>72</v>
      </c>
      <c r="S5822" s="83">
        <v>1124.76</v>
      </c>
      <c r="T5822" s="83">
        <v>1919.19</v>
      </c>
      <c r="U5822" s="83">
        <v>-794.43000000000006</v>
      </c>
      <c r="V5822" s="83">
        <v>0</v>
      </c>
      <c r="W5822" s="83">
        <v>0</v>
      </c>
      <c r="X5822" s="83">
        <v>14.783115562909277</v>
      </c>
      <c r="Y5822">
        <v>0</v>
      </c>
      <c r="Z5822" s="83">
        <v>-79.443000000000012</v>
      </c>
      <c r="AA5822" s="83">
        <v>-64.659884437090739</v>
      </c>
    </row>
    <row r="5823" spans="1:27" x14ac:dyDescent="0.25">
      <c r="A5823" s="82" t="s">
        <v>1529</v>
      </c>
      <c r="B5823" s="82" t="s">
        <v>1529</v>
      </c>
      <c r="C5823" t="s">
        <v>3653</v>
      </c>
      <c r="D5823" s="82" t="s">
        <v>3654</v>
      </c>
      <c r="E5823" t="s">
        <v>3625</v>
      </c>
      <c r="F5823" s="82" t="s">
        <v>2926</v>
      </c>
      <c r="G5823" t="s">
        <v>2310</v>
      </c>
      <c r="H5823" s="82" t="s">
        <v>2927</v>
      </c>
      <c r="I5823" t="s">
        <v>68</v>
      </c>
      <c r="J5823" s="82" t="s">
        <v>77</v>
      </c>
      <c r="K5823" t="s">
        <v>88</v>
      </c>
      <c r="L5823" t="s">
        <v>89</v>
      </c>
      <c r="M5823" s="82" t="s">
        <v>3776</v>
      </c>
      <c r="N5823" t="s">
        <v>238</v>
      </c>
      <c r="O5823" s="82" t="s">
        <v>239</v>
      </c>
      <c r="P5823" s="82" t="s">
        <v>242</v>
      </c>
      <c r="Q5823" s="82" t="s">
        <v>243</v>
      </c>
      <c r="R5823" t="s">
        <v>72</v>
      </c>
      <c r="S5823" s="83">
        <v>0</v>
      </c>
      <c r="T5823" s="83">
        <v>1435.2</v>
      </c>
      <c r="U5823" s="83">
        <v>-1435.2</v>
      </c>
      <c r="V5823" s="83">
        <v>0</v>
      </c>
      <c r="W5823" s="83">
        <v>0</v>
      </c>
      <c r="X5823" s="83">
        <v>11.055042729426161</v>
      </c>
      <c r="Y5823">
        <v>0</v>
      </c>
      <c r="Z5823" s="83">
        <v>-143.52000000000001</v>
      </c>
      <c r="AA5823" s="83">
        <v>-132.46495727057385</v>
      </c>
    </row>
    <row r="5824" spans="1:27" x14ac:dyDescent="0.25">
      <c r="A5824" s="82" t="s">
        <v>1529</v>
      </c>
      <c r="B5824" s="82" t="s">
        <v>1529</v>
      </c>
      <c r="C5824" t="s">
        <v>3653</v>
      </c>
      <c r="D5824" s="82" t="s">
        <v>3654</v>
      </c>
      <c r="E5824" t="s">
        <v>3625</v>
      </c>
      <c r="F5824" s="82" t="s">
        <v>2926</v>
      </c>
      <c r="G5824" t="s">
        <v>2310</v>
      </c>
      <c r="H5824" s="82" t="s">
        <v>2927</v>
      </c>
      <c r="I5824" t="s">
        <v>68</v>
      </c>
      <c r="J5824" s="82" t="s">
        <v>77</v>
      </c>
      <c r="K5824" t="s">
        <v>88</v>
      </c>
      <c r="L5824" t="s">
        <v>89</v>
      </c>
      <c r="M5824" s="82" t="s">
        <v>3776</v>
      </c>
      <c r="N5824" t="s">
        <v>238</v>
      </c>
      <c r="O5824" s="82" t="s">
        <v>239</v>
      </c>
      <c r="P5824" s="82" t="s">
        <v>244</v>
      </c>
      <c r="Q5824" s="82" t="s">
        <v>245</v>
      </c>
      <c r="R5824" t="s">
        <v>72</v>
      </c>
      <c r="S5824" s="83">
        <v>0</v>
      </c>
      <c r="T5824" s="83">
        <v>1856.4</v>
      </c>
      <c r="U5824" s="83">
        <v>-1856.4</v>
      </c>
      <c r="V5824" s="83">
        <v>0</v>
      </c>
      <c r="W5824" s="83">
        <v>0</v>
      </c>
      <c r="X5824" s="83">
        <v>14.299457443496882</v>
      </c>
      <c r="Y5824">
        <v>0</v>
      </c>
      <c r="Z5824" s="83">
        <v>-185.64000000000001</v>
      </c>
      <c r="AA5824" s="83">
        <v>-171.34054255650312</v>
      </c>
    </row>
    <row r="5825" spans="1:27" x14ac:dyDescent="0.25">
      <c r="A5825" s="82" t="s">
        <v>1529</v>
      </c>
      <c r="B5825" s="82" t="s">
        <v>1529</v>
      </c>
      <c r="C5825" t="s">
        <v>3653</v>
      </c>
      <c r="D5825" s="82" t="s">
        <v>3654</v>
      </c>
      <c r="E5825" t="s">
        <v>3625</v>
      </c>
      <c r="F5825" s="82" t="s">
        <v>2926</v>
      </c>
      <c r="G5825" t="s">
        <v>2310</v>
      </c>
      <c r="H5825" s="82" t="s">
        <v>2927</v>
      </c>
      <c r="I5825" t="s">
        <v>68</v>
      </c>
      <c r="J5825" s="82" t="s">
        <v>69</v>
      </c>
      <c r="K5825" t="s">
        <v>70</v>
      </c>
      <c r="L5825" t="s">
        <v>71</v>
      </c>
      <c r="M5825" s="82" t="s">
        <v>124</v>
      </c>
      <c r="N5825" t="s">
        <v>749</v>
      </c>
      <c r="O5825" s="82" t="s">
        <v>3712</v>
      </c>
      <c r="P5825" s="82" t="s">
        <v>1858</v>
      </c>
      <c r="Q5825" s="82" t="s">
        <v>1856</v>
      </c>
      <c r="R5825" t="s">
        <v>72</v>
      </c>
      <c r="S5825" s="83">
        <v>211.44</v>
      </c>
      <c r="T5825" s="83">
        <v>0</v>
      </c>
      <c r="U5825" s="83">
        <v>211.44</v>
      </c>
      <c r="V5825" s="83">
        <v>0</v>
      </c>
      <c r="W5825" s="83">
        <v>0</v>
      </c>
      <c r="X5825" s="83">
        <v>0</v>
      </c>
      <c r="Y5825">
        <v>0</v>
      </c>
      <c r="Z5825" s="83">
        <v>21.143999999999998</v>
      </c>
      <c r="AA5825" s="83">
        <v>21.143999999999998</v>
      </c>
    </row>
    <row r="5826" spans="1:27" x14ac:dyDescent="0.25">
      <c r="A5826" s="82" t="s">
        <v>1529</v>
      </c>
      <c r="B5826" s="82" t="s">
        <v>1529</v>
      </c>
      <c r="C5826" t="s">
        <v>3653</v>
      </c>
      <c r="D5826" s="82" t="s">
        <v>3654</v>
      </c>
      <c r="E5826" t="s">
        <v>3625</v>
      </c>
      <c r="F5826" s="82" t="s">
        <v>2926</v>
      </c>
      <c r="G5826" t="s">
        <v>2310</v>
      </c>
      <c r="H5826" s="82" t="s">
        <v>2927</v>
      </c>
      <c r="I5826" t="s">
        <v>68</v>
      </c>
      <c r="J5826" s="82" t="s">
        <v>69</v>
      </c>
      <c r="K5826" t="s">
        <v>70</v>
      </c>
      <c r="L5826" t="s">
        <v>71</v>
      </c>
      <c r="M5826" s="82" t="s">
        <v>124</v>
      </c>
      <c r="N5826" t="s">
        <v>749</v>
      </c>
      <c r="O5826" s="82" t="s">
        <v>3712</v>
      </c>
      <c r="P5826" s="82" t="s">
        <v>2561</v>
      </c>
      <c r="Q5826" s="82" t="s">
        <v>1856</v>
      </c>
      <c r="R5826" t="s">
        <v>72</v>
      </c>
      <c r="S5826" s="83">
        <v>211.44</v>
      </c>
      <c r="T5826" s="83">
        <v>0</v>
      </c>
      <c r="U5826" s="83">
        <v>211.44</v>
      </c>
      <c r="V5826" s="83">
        <v>0</v>
      </c>
      <c r="W5826" s="83">
        <v>0</v>
      </c>
      <c r="X5826" s="83">
        <v>0</v>
      </c>
      <c r="Y5826">
        <v>0</v>
      </c>
      <c r="Z5826" s="83">
        <v>21.143999999999998</v>
      </c>
      <c r="AA5826" s="83">
        <v>21.143999999999998</v>
      </c>
    </row>
    <row r="5827" spans="1:27" x14ac:dyDescent="0.25">
      <c r="A5827" s="82" t="s">
        <v>1529</v>
      </c>
      <c r="B5827" s="82" t="s">
        <v>1529</v>
      </c>
      <c r="C5827" t="s">
        <v>3653</v>
      </c>
      <c r="D5827" s="82" t="s">
        <v>3654</v>
      </c>
      <c r="E5827" t="s">
        <v>3625</v>
      </c>
      <c r="F5827" s="82" t="s">
        <v>2926</v>
      </c>
      <c r="G5827" t="s">
        <v>2310</v>
      </c>
      <c r="H5827" s="82" t="s">
        <v>2927</v>
      </c>
      <c r="I5827" t="s">
        <v>68</v>
      </c>
      <c r="J5827" s="82" t="s">
        <v>69</v>
      </c>
      <c r="K5827" t="s">
        <v>70</v>
      </c>
      <c r="L5827" t="s">
        <v>71</v>
      </c>
      <c r="M5827" s="82" t="s">
        <v>124</v>
      </c>
      <c r="N5827" t="s">
        <v>749</v>
      </c>
      <c r="O5827" s="82" t="s">
        <v>3712</v>
      </c>
      <c r="P5827" s="82" t="s">
        <v>1859</v>
      </c>
      <c r="Q5827" s="82" t="s">
        <v>1856</v>
      </c>
      <c r="R5827" t="s">
        <v>72</v>
      </c>
      <c r="S5827" s="83">
        <v>210.83999999999997</v>
      </c>
      <c r="T5827" s="83">
        <v>0</v>
      </c>
      <c r="U5827" s="83">
        <v>210.83999999999997</v>
      </c>
      <c r="V5827" s="83">
        <v>0</v>
      </c>
      <c r="W5827" s="83">
        <v>0</v>
      </c>
      <c r="X5827" s="83">
        <v>0</v>
      </c>
      <c r="Y5827">
        <v>0</v>
      </c>
      <c r="Z5827" s="83">
        <v>21.083999999999996</v>
      </c>
      <c r="AA5827" s="83">
        <v>21.083999999999996</v>
      </c>
    </row>
    <row r="5828" spans="1:27" x14ac:dyDescent="0.25">
      <c r="A5828" s="82" t="s">
        <v>1529</v>
      </c>
      <c r="B5828" s="82" t="s">
        <v>1529</v>
      </c>
      <c r="C5828" t="s">
        <v>3653</v>
      </c>
      <c r="D5828" s="82" t="s">
        <v>3654</v>
      </c>
      <c r="E5828" t="s">
        <v>3625</v>
      </c>
      <c r="F5828" s="82" t="s">
        <v>2926</v>
      </c>
      <c r="G5828" t="s">
        <v>2310</v>
      </c>
      <c r="H5828" s="82" t="s">
        <v>2927</v>
      </c>
      <c r="I5828" t="s">
        <v>68</v>
      </c>
      <c r="J5828" s="82" t="s">
        <v>69</v>
      </c>
      <c r="K5828" t="s">
        <v>70</v>
      </c>
      <c r="L5828" t="s">
        <v>71</v>
      </c>
      <c r="M5828" s="82" t="s">
        <v>124</v>
      </c>
      <c r="N5828" t="s">
        <v>749</v>
      </c>
      <c r="O5828" s="82" t="s">
        <v>1865</v>
      </c>
      <c r="P5828" s="82" t="s">
        <v>1322</v>
      </c>
      <c r="Q5828" s="82" t="s">
        <v>1321</v>
      </c>
      <c r="R5828" t="s">
        <v>72</v>
      </c>
      <c r="S5828" s="83">
        <v>0</v>
      </c>
      <c r="T5828" s="83">
        <v>149.76</v>
      </c>
      <c r="U5828" s="83">
        <v>-149.76</v>
      </c>
      <c r="V5828" s="83">
        <v>0</v>
      </c>
      <c r="W5828" s="83">
        <v>0</v>
      </c>
      <c r="X5828" s="83">
        <v>1.1535696761140339</v>
      </c>
      <c r="Y5828">
        <v>0</v>
      </c>
      <c r="Z5828" s="83">
        <v>-14.976000000000001</v>
      </c>
      <c r="AA5828" s="83">
        <v>-13.822430323885968</v>
      </c>
    </row>
    <row r="5829" spans="1:27" x14ac:dyDescent="0.25">
      <c r="A5829" s="82" t="s">
        <v>1529</v>
      </c>
      <c r="B5829" s="82" t="s">
        <v>1529</v>
      </c>
      <c r="C5829" t="s">
        <v>3653</v>
      </c>
      <c r="D5829" s="82" t="s">
        <v>3654</v>
      </c>
      <c r="E5829" t="s">
        <v>3625</v>
      </c>
      <c r="F5829" s="82" t="s">
        <v>2926</v>
      </c>
      <c r="G5829" t="s">
        <v>2310</v>
      </c>
      <c r="H5829" s="82" t="s">
        <v>2927</v>
      </c>
      <c r="I5829" t="s">
        <v>68</v>
      </c>
      <c r="J5829" s="82" t="s">
        <v>69</v>
      </c>
      <c r="K5829" t="s">
        <v>70</v>
      </c>
      <c r="L5829" t="s">
        <v>71</v>
      </c>
      <c r="M5829" s="82" t="s">
        <v>124</v>
      </c>
      <c r="N5829" t="s">
        <v>749</v>
      </c>
      <c r="O5829" s="82" t="s">
        <v>2002</v>
      </c>
      <c r="P5829" s="82" t="s">
        <v>1324</v>
      </c>
      <c r="Q5829" s="82" t="s">
        <v>1325</v>
      </c>
      <c r="R5829" t="s">
        <v>72</v>
      </c>
      <c r="S5829" s="83">
        <v>231.47999999999996</v>
      </c>
      <c r="T5829" s="83">
        <v>0</v>
      </c>
      <c r="U5829" s="83">
        <v>231.47999999999996</v>
      </c>
      <c r="V5829" s="83">
        <v>0</v>
      </c>
      <c r="W5829" s="83">
        <v>0</v>
      </c>
      <c r="X5829" s="83">
        <v>0</v>
      </c>
      <c r="Y5829">
        <v>0</v>
      </c>
      <c r="Z5829" s="83">
        <v>23.147999999999996</v>
      </c>
      <c r="AA5829" s="83">
        <v>23.147999999999996</v>
      </c>
    </row>
    <row r="5830" spans="1:27" x14ac:dyDescent="0.25">
      <c r="A5830" s="82" t="s">
        <v>1529</v>
      </c>
      <c r="B5830" s="82" t="s">
        <v>1529</v>
      </c>
      <c r="C5830" t="s">
        <v>3653</v>
      </c>
      <c r="D5830" s="82" t="s">
        <v>3654</v>
      </c>
      <c r="E5830" t="s">
        <v>3625</v>
      </c>
      <c r="F5830" s="82" t="s">
        <v>2926</v>
      </c>
      <c r="G5830" t="s">
        <v>2310</v>
      </c>
      <c r="H5830" s="82" t="s">
        <v>2927</v>
      </c>
      <c r="I5830" t="s">
        <v>68</v>
      </c>
      <c r="J5830" s="82" t="s">
        <v>69</v>
      </c>
      <c r="K5830" t="s">
        <v>70</v>
      </c>
      <c r="L5830" t="s">
        <v>71</v>
      </c>
      <c r="M5830" s="82" t="s">
        <v>124</v>
      </c>
      <c r="N5830" t="s">
        <v>749</v>
      </c>
      <c r="O5830" s="82" t="s">
        <v>2002</v>
      </c>
      <c r="P5830" s="82" t="s">
        <v>1875</v>
      </c>
      <c r="Q5830" s="82" t="s">
        <v>1325</v>
      </c>
      <c r="R5830" t="s">
        <v>72</v>
      </c>
      <c r="S5830" s="83">
        <v>231.47999999999996</v>
      </c>
      <c r="T5830" s="83">
        <v>0</v>
      </c>
      <c r="U5830" s="83">
        <v>231.47999999999996</v>
      </c>
      <c r="V5830" s="83">
        <v>0</v>
      </c>
      <c r="W5830" s="83">
        <v>0</v>
      </c>
      <c r="X5830" s="83">
        <v>0</v>
      </c>
      <c r="Y5830">
        <v>0</v>
      </c>
      <c r="Z5830" s="83">
        <v>23.147999999999996</v>
      </c>
      <c r="AA5830" s="83">
        <v>23.147999999999996</v>
      </c>
    </row>
    <row r="5831" spans="1:27" x14ac:dyDescent="0.25">
      <c r="A5831" s="82" t="s">
        <v>1529</v>
      </c>
      <c r="B5831" s="82" t="s">
        <v>1529</v>
      </c>
      <c r="C5831" t="s">
        <v>3653</v>
      </c>
      <c r="D5831" s="82" t="s">
        <v>3654</v>
      </c>
      <c r="E5831" t="s">
        <v>3625</v>
      </c>
      <c r="F5831" s="82" t="s">
        <v>2926</v>
      </c>
      <c r="G5831" t="s">
        <v>2310</v>
      </c>
      <c r="H5831" s="82" t="s">
        <v>2927</v>
      </c>
      <c r="I5831" t="s">
        <v>68</v>
      </c>
      <c r="J5831" s="82" t="s">
        <v>69</v>
      </c>
      <c r="K5831" t="s">
        <v>70</v>
      </c>
      <c r="L5831" t="s">
        <v>71</v>
      </c>
      <c r="M5831" s="82" t="s">
        <v>124</v>
      </c>
      <c r="N5831" t="s">
        <v>749</v>
      </c>
      <c r="O5831" s="82" t="s">
        <v>2002</v>
      </c>
      <c r="P5831" s="82" t="s">
        <v>1876</v>
      </c>
      <c r="Q5831" s="82" t="s">
        <v>1325</v>
      </c>
      <c r="R5831" t="s">
        <v>72</v>
      </c>
      <c r="S5831" s="83">
        <v>231.47999999999996</v>
      </c>
      <c r="T5831" s="83">
        <v>0</v>
      </c>
      <c r="U5831" s="83">
        <v>231.47999999999996</v>
      </c>
      <c r="V5831" s="83">
        <v>0</v>
      </c>
      <c r="W5831" s="83">
        <v>0</v>
      </c>
      <c r="X5831" s="83">
        <v>0</v>
      </c>
      <c r="Y5831">
        <v>0</v>
      </c>
      <c r="Z5831" s="83">
        <v>23.147999999999996</v>
      </c>
      <c r="AA5831" s="83">
        <v>23.147999999999996</v>
      </c>
    </row>
    <row r="5832" spans="1:27" x14ac:dyDescent="0.25">
      <c r="A5832" s="82" t="s">
        <v>1529</v>
      </c>
      <c r="B5832" s="82" t="s">
        <v>1529</v>
      </c>
      <c r="C5832" t="s">
        <v>3653</v>
      </c>
      <c r="D5832" s="82" t="s">
        <v>3654</v>
      </c>
      <c r="E5832" t="s">
        <v>3625</v>
      </c>
      <c r="F5832" s="82" t="s">
        <v>2926</v>
      </c>
      <c r="G5832" t="s">
        <v>2310</v>
      </c>
      <c r="H5832" s="82" t="s">
        <v>2927</v>
      </c>
      <c r="I5832" t="s">
        <v>68</v>
      </c>
      <c r="J5832" s="82" t="s">
        <v>69</v>
      </c>
      <c r="K5832" t="s">
        <v>70</v>
      </c>
      <c r="L5832" t="s">
        <v>71</v>
      </c>
      <c r="M5832" s="82" t="s">
        <v>124</v>
      </c>
      <c r="N5832" t="s">
        <v>304</v>
      </c>
      <c r="O5832" s="82" t="s">
        <v>1342</v>
      </c>
      <c r="P5832" s="82" t="s">
        <v>1343</v>
      </c>
      <c r="Q5832" s="82" t="s">
        <v>1344</v>
      </c>
      <c r="R5832" t="s">
        <v>72</v>
      </c>
      <c r="S5832" s="83">
        <v>0</v>
      </c>
      <c r="T5832" s="83">
        <v>100.56</v>
      </c>
      <c r="U5832" s="83">
        <v>-100.56</v>
      </c>
      <c r="V5832" s="83">
        <v>0</v>
      </c>
      <c r="W5832" s="83">
        <v>0</v>
      </c>
      <c r="X5832" s="83">
        <v>0.77459245880093008</v>
      </c>
      <c r="Y5832">
        <v>0</v>
      </c>
      <c r="Z5832" s="83">
        <v>-10.056000000000001</v>
      </c>
      <c r="AA5832" s="83">
        <v>-9.2814075411990711</v>
      </c>
    </row>
    <row r="5833" spans="1:27" x14ac:dyDescent="0.25">
      <c r="A5833" s="82" t="s">
        <v>1529</v>
      </c>
      <c r="B5833" s="82" t="s">
        <v>1529</v>
      </c>
      <c r="C5833" t="s">
        <v>3653</v>
      </c>
      <c r="D5833" s="82" t="s">
        <v>3654</v>
      </c>
      <c r="E5833" t="s">
        <v>3625</v>
      </c>
      <c r="F5833" s="82" t="s">
        <v>2926</v>
      </c>
      <c r="G5833" t="s">
        <v>2310</v>
      </c>
      <c r="H5833" s="82" t="s">
        <v>2927</v>
      </c>
      <c r="I5833" t="s">
        <v>68</v>
      </c>
      <c r="J5833" s="82" t="s">
        <v>69</v>
      </c>
      <c r="K5833" t="s">
        <v>70</v>
      </c>
      <c r="L5833" t="s">
        <v>71</v>
      </c>
      <c r="M5833" s="82" t="s">
        <v>124</v>
      </c>
      <c r="N5833" t="s">
        <v>304</v>
      </c>
      <c r="O5833" s="82" t="s">
        <v>1342</v>
      </c>
      <c r="P5833" s="82" t="s">
        <v>1345</v>
      </c>
      <c r="Q5833" s="82" t="s">
        <v>1344</v>
      </c>
      <c r="R5833" t="s">
        <v>72</v>
      </c>
      <c r="S5833" s="83">
        <v>0</v>
      </c>
      <c r="T5833" s="83">
        <v>100.56</v>
      </c>
      <c r="U5833" s="83">
        <v>-100.56</v>
      </c>
      <c r="V5833" s="83">
        <v>0</v>
      </c>
      <c r="W5833" s="83">
        <v>0</v>
      </c>
      <c r="X5833" s="83">
        <v>0.77459245880093008</v>
      </c>
      <c r="Y5833">
        <v>0</v>
      </c>
      <c r="Z5833" s="83">
        <v>-10.056000000000001</v>
      </c>
      <c r="AA5833" s="83">
        <v>-9.2814075411990711</v>
      </c>
    </row>
    <row r="5834" spans="1:27" x14ac:dyDescent="0.25">
      <c r="A5834" s="82" t="s">
        <v>1529</v>
      </c>
      <c r="B5834" s="82" t="s">
        <v>1529</v>
      </c>
      <c r="C5834" t="s">
        <v>3653</v>
      </c>
      <c r="D5834" s="82" t="s">
        <v>3654</v>
      </c>
      <c r="E5834" t="s">
        <v>3625</v>
      </c>
      <c r="F5834" s="82" t="s">
        <v>2926</v>
      </c>
      <c r="G5834" t="s">
        <v>2310</v>
      </c>
      <c r="H5834" s="82" t="s">
        <v>2927</v>
      </c>
      <c r="I5834" t="s">
        <v>68</v>
      </c>
      <c r="J5834" s="82" t="s">
        <v>69</v>
      </c>
      <c r="K5834" t="s">
        <v>70</v>
      </c>
      <c r="L5834" t="s">
        <v>71</v>
      </c>
      <c r="M5834" s="82" t="s">
        <v>124</v>
      </c>
      <c r="N5834" t="s">
        <v>304</v>
      </c>
      <c r="O5834" s="82" t="s">
        <v>3716</v>
      </c>
      <c r="P5834" s="82" t="s">
        <v>1688</v>
      </c>
      <c r="Q5834" s="82" t="s">
        <v>625</v>
      </c>
      <c r="R5834" t="s">
        <v>72</v>
      </c>
      <c r="S5834" s="83">
        <v>0</v>
      </c>
      <c r="T5834" s="83">
        <v>244.07999999999998</v>
      </c>
      <c r="U5834" s="83">
        <v>-244.07999999999998</v>
      </c>
      <c r="V5834" s="83">
        <v>0</v>
      </c>
      <c r="W5834" s="83">
        <v>0</v>
      </c>
      <c r="X5834" s="83">
        <v>1.8800967317435457</v>
      </c>
      <c r="Y5834">
        <v>0</v>
      </c>
      <c r="Z5834" s="83">
        <v>-24.407999999999998</v>
      </c>
      <c r="AA5834" s="83">
        <v>-22.527903268256456</v>
      </c>
    </row>
    <row r="5835" spans="1:27" x14ac:dyDescent="0.25">
      <c r="A5835" s="82" t="s">
        <v>1529</v>
      </c>
      <c r="B5835" s="82" t="s">
        <v>1529</v>
      </c>
      <c r="C5835" t="s">
        <v>3653</v>
      </c>
      <c r="D5835" s="82" t="s">
        <v>3654</v>
      </c>
      <c r="E5835" t="s">
        <v>3625</v>
      </c>
      <c r="F5835" s="82" t="s">
        <v>2926</v>
      </c>
      <c r="G5835" t="s">
        <v>2310</v>
      </c>
      <c r="H5835" s="82" t="s">
        <v>2927</v>
      </c>
      <c r="I5835" t="s">
        <v>68</v>
      </c>
      <c r="J5835" s="82" t="s">
        <v>69</v>
      </c>
      <c r="K5835" t="s">
        <v>70</v>
      </c>
      <c r="L5835" t="s">
        <v>71</v>
      </c>
      <c r="M5835" s="82" t="s">
        <v>124</v>
      </c>
      <c r="N5835" t="s">
        <v>304</v>
      </c>
      <c r="O5835" s="82" t="s">
        <v>3716</v>
      </c>
      <c r="P5835" s="82" t="s">
        <v>2814</v>
      </c>
      <c r="Q5835" s="82" t="s">
        <v>625</v>
      </c>
      <c r="R5835" t="s">
        <v>72</v>
      </c>
      <c r="S5835" s="83">
        <v>0</v>
      </c>
      <c r="T5835" s="83">
        <v>122.03999999999999</v>
      </c>
      <c r="U5835" s="83">
        <v>-122.03999999999999</v>
      </c>
      <c r="V5835" s="83">
        <v>0</v>
      </c>
      <c r="W5835" s="83">
        <v>0</v>
      </c>
      <c r="X5835" s="83">
        <v>0.94004836587177287</v>
      </c>
      <c r="Y5835">
        <v>0</v>
      </c>
      <c r="Z5835" s="83">
        <v>-12.203999999999999</v>
      </c>
      <c r="AA5835" s="83">
        <v>-11.263951634128228</v>
      </c>
    </row>
    <row r="5836" spans="1:27" x14ac:dyDescent="0.25">
      <c r="A5836" s="82" t="s">
        <v>1529</v>
      </c>
      <c r="B5836" s="82" t="s">
        <v>1529</v>
      </c>
      <c r="C5836" t="s">
        <v>3653</v>
      </c>
      <c r="D5836" s="82" t="s">
        <v>3654</v>
      </c>
      <c r="E5836" t="s">
        <v>3625</v>
      </c>
      <c r="F5836" s="82" t="s">
        <v>2926</v>
      </c>
      <c r="G5836" t="s">
        <v>2310</v>
      </c>
      <c r="H5836" s="82" t="s">
        <v>2927</v>
      </c>
      <c r="I5836" t="s">
        <v>68</v>
      </c>
      <c r="J5836" s="82" t="s">
        <v>69</v>
      </c>
      <c r="K5836" t="s">
        <v>70</v>
      </c>
      <c r="L5836" t="s">
        <v>71</v>
      </c>
      <c r="M5836" s="82" t="s">
        <v>124</v>
      </c>
      <c r="N5836" t="s">
        <v>304</v>
      </c>
      <c r="O5836" s="82" t="s">
        <v>3716</v>
      </c>
      <c r="P5836" s="82" t="s">
        <v>1886</v>
      </c>
      <c r="Q5836" s="82" t="s">
        <v>1348</v>
      </c>
      <c r="R5836" t="s">
        <v>72</v>
      </c>
      <c r="S5836" s="83">
        <v>126.71999999999997</v>
      </c>
      <c r="T5836" s="83">
        <v>0</v>
      </c>
      <c r="U5836" s="83">
        <v>126.71999999999997</v>
      </c>
      <c r="V5836" s="83">
        <v>0</v>
      </c>
      <c r="W5836" s="83">
        <v>0</v>
      </c>
      <c r="X5836" s="83">
        <v>0</v>
      </c>
      <c r="Y5836">
        <v>0</v>
      </c>
      <c r="Z5836" s="83">
        <v>12.672000000000001</v>
      </c>
      <c r="AA5836" s="83">
        <v>12.672000000000001</v>
      </c>
    </row>
    <row r="5837" spans="1:27" x14ac:dyDescent="0.25">
      <c r="A5837" s="82" t="s">
        <v>1529</v>
      </c>
      <c r="B5837" s="82" t="s">
        <v>1529</v>
      </c>
      <c r="C5837" t="s">
        <v>3653</v>
      </c>
      <c r="D5837" s="82" t="s">
        <v>3654</v>
      </c>
      <c r="E5837" t="s">
        <v>3625</v>
      </c>
      <c r="F5837" s="82" t="s">
        <v>2926</v>
      </c>
      <c r="G5837" t="s">
        <v>2310</v>
      </c>
      <c r="H5837" s="82" t="s">
        <v>2927</v>
      </c>
      <c r="I5837" t="s">
        <v>68</v>
      </c>
      <c r="J5837" s="82" t="s">
        <v>69</v>
      </c>
      <c r="K5837" t="s">
        <v>70</v>
      </c>
      <c r="L5837" t="s">
        <v>71</v>
      </c>
      <c r="M5837" s="82" t="s">
        <v>124</v>
      </c>
      <c r="N5837" t="s">
        <v>304</v>
      </c>
      <c r="O5837" s="82" t="s">
        <v>3716</v>
      </c>
      <c r="P5837" s="82" t="s">
        <v>3788</v>
      </c>
      <c r="Q5837" s="82" t="s">
        <v>625</v>
      </c>
      <c r="R5837" t="s">
        <v>72</v>
      </c>
      <c r="S5837" s="83">
        <v>134.28</v>
      </c>
      <c r="T5837" s="83">
        <v>0</v>
      </c>
      <c r="U5837" s="83">
        <v>134.28</v>
      </c>
      <c r="V5837" s="83">
        <v>0</v>
      </c>
      <c r="W5837" s="83">
        <v>0</v>
      </c>
      <c r="X5837" s="83">
        <v>0</v>
      </c>
      <c r="Y5837">
        <v>0</v>
      </c>
      <c r="Z5837" s="83">
        <v>13.427999999999997</v>
      </c>
      <c r="AA5837" s="83">
        <v>13.427999999999997</v>
      </c>
    </row>
    <row r="5838" spans="1:27" x14ac:dyDescent="0.25">
      <c r="A5838" s="82" t="s">
        <v>1529</v>
      </c>
      <c r="B5838" s="82" t="s">
        <v>1529</v>
      </c>
      <c r="C5838" t="s">
        <v>3653</v>
      </c>
      <c r="D5838" s="82" t="s">
        <v>3654</v>
      </c>
      <c r="E5838" t="s">
        <v>3625</v>
      </c>
      <c r="F5838" s="82" t="s">
        <v>2926</v>
      </c>
      <c r="G5838" t="s">
        <v>2310</v>
      </c>
      <c r="H5838" s="82" t="s">
        <v>2927</v>
      </c>
      <c r="I5838" t="s">
        <v>68</v>
      </c>
      <c r="J5838" s="82" t="s">
        <v>69</v>
      </c>
      <c r="K5838" t="s">
        <v>70</v>
      </c>
      <c r="L5838" t="s">
        <v>71</v>
      </c>
      <c r="M5838" s="82" t="s">
        <v>124</v>
      </c>
      <c r="N5838" t="s">
        <v>304</v>
      </c>
      <c r="O5838" s="82" t="s">
        <v>3716</v>
      </c>
      <c r="P5838" s="82" t="s">
        <v>4183</v>
      </c>
      <c r="Q5838" s="82" t="s">
        <v>625</v>
      </c>
      <c r="R5838" t="s">
        <v>72</v>
      </c>
      <c r="S5838" s="83">
        <v>0</v>
      </c>
      <c r="T5838" s="83">
        <v>244.07999999999998</v>
      </c>
      <c r="U5838" s="83">
        <v>-244.07999999999998</v>
      </c>
      <c r="V5838" s="83">
        <v>0</v>
      </c>
      <c r="W5838" s="83">
        <v>0</v>
      </c>
      <c r="X5838" s="83">
        <v>1.8800967317435457</v>
      </c>
      <c r="Y5838">
        <v>0</v>
      </c>
      <c r="Z5838" s="83">
        <v>-24.407999999999998</v>
      </c>
      <c r="AA5838" s="83">
        <v>-22.527903268256456</v>
      </c>
    </row>
    <row r="5839" spans="1:27" x14ac:dyDescent="0.25">
      <c r="A5839" s="82" t="s">
        <v>1529</v>
      </c>
      <c r="B5839" s="82" t="s">
        <v>1529</v>
      </c>
      <c r="C5839" t="s">
        <v>3653</v>
      </c>
      <c r="D5839" s="82" t="s">
        <v>3654</v>
      </c>
      <c r="E5839" t="s">
        <v>3625</v>
      </c>
      <c r="F5839" s="82" t="s">
        <v>2926</v>
      </c>
      <c r="G5839" t="s">
        <v>2310</v>
      </c>
      <c r="H5839" s="82" t="s">
        <v>2927</v>
      </c>
      <c r="I5839" t="s">
        <v>68</v>
      </c>
      <c r="J5839" s="82" t="s">
        <v>69</v>
      </c>
      <c r="K5839" t="s">
        <v>70</v>
      </c>
      <c r="L5839" t="s">
        <v>71</v>
      </c>
      <c r="M5839" s="82" t="s">
        <v>124</v>
      </c>
      <c r="N5839" t="s">
        <v>304</v>
      </c>
      <c r="O5839" s="82" t="s">
        <v>725</v>
      </c>
      <c r="P5839" s="82" t="s">
        <v>1351</v>
      </c>
      <c r="Q5839" s="82" t="s">
        <v>727</v>
      </c>
      <c r="R5839" t="s">
        <v>72</v>
      </c>
      <c r="S5839" s="83">
        <v>228.12</v>
      </c>
      <c r="T5839" s="83">
        <v>0</v>
      </c>
      <c r="U5839" s="83">
        <v>228.12</v>
      </c>
      <c r="V5839" s="83">
        <v>0</v>
      </c>
      <c r="W5839" s="83">
        <v>0</v>
      </c>
      <c r="X5839" s="83">
        <v>0</v>
      </c>
      <c r="Y5839">
        <v>0</v>
      </c>
      <c r="Z5839" s="83">
        <v>22.811999999999998</v>
      </c>
      <c r="AA5839" s="83">
        <v>22.811999999999998</v>
      </c>
    </row>
    <row r="5840" spans="1:27" x14ac:dyDescent="0.25">
      <c r="A5840" s="82" t="s">
        <v>1529</v>
      </c>
      <c r="B5840" s="82" t="s">
        <v>1529</v>
      </c>
      <c r="C5840" t="s">
        <v>3653</v>
      </c>
      <c r="D5840" s="82" t="s">
        <v>3654</v>
      </c>
      <c r="E5840" t="s">
        <v>3625</v>
      </c>
      <c r="F5840" s="82" t="s">
        <v>2926</v>
      </c>
      <c r="G5840" t="s">
        <v>2310</v>
      </c>
      <c r="H5840" s="82" t="s">
        <v>2927</v>
      </c>
      <c r="I5840" t="s">
        <v>68</v>
      </c>
      <c r="J5840" s="82" t="s">
        <v>69</v>
      </c>
      <c r="K5840" t="s">
        <v>70</v>
      </c>
      <c r="L5840" t="s">
        <v>71</v>
      </c>
      <c r="M5840" s="82" t="s">
        <v>124</v>
      </c>
      <c r="N5840" t="s">
        <v>304</v>
      </c>
      <c r="O5840" s="82" t="s">
        <v>3791</v>
      </c>
      <c r="P5840" s="82" t="s">
        <v>627</v>
      </c>
      <c r="Q5840" s="82" t="s">
        <v>626</v>
      </c>
      <c r="R5840" t="s">
        <v>72</v>
      </c>
      <c r="S5840" s="83">
        <v>670.09999999999991</v>
      </c>
      <c r="T5840" s="83">
        <v>0</v>
      </c>
      <c r="U5840" s="83">
        <v>670.09999999999991</v>
      </c>
      <c r="V5840" s="83">
        <v>0</v>
      </c>
      <c r="W5840" s="83">
        <v>0</v>
      </c>
      <c r="X5840" s="83">
        <v>0</v>
      </c>
      <c r="Y5840">
        <v>0</v>
      </c>
      <c r="Z5840" s="83">
        <v>67.009999999999991</v>
      </c>
      <c r="AA5840" s="83">
        <v>67.009999999999991</v>
      </c>
    </row>
    <row r="5841" spans="1:27" x14ac:dyDescent="0.25">
      <c r="A5841" s="82" t="s">
        <v>1529</v>
      </c>
      <c r="B5841" s="82" t="s">
        <v>1529</v>
      </c>
      <c r="C5841" t="s">
        <v>3653</v>
      </c>
      <c r="D5841" s="82" t="s">
        <v>3654</v>
      </c>
      <c r="E5841" t="s">
        <v>3625</v>
      </c>
      <c r="F5841" s="82" t="s">
        <v>2926</v>
      </c>
      <c r="G5841" t="s">
        <v>2310</v>
      </c>
      <c r="H5841" s="82" t="s">
        <v>2927</v>
      </c>
      <c r="I5841" t="s">
        <v>68</v>
      </c>
      <c r="J5841" s="82" t="s">
        <v>69</v>
      </c>
      <c r="K5841" t="s">
        <v>70</v>
      </c>
      <c r="L5841" t="s">
        <v>71</v>
      </c>
      <c r="M5841" s="82" t="s">
        <v>124</v>
      </c>
      <c r="N5841" t="s">
        <v>304</v>
      </c>
      <c r="O5841" s="82" t="s">
        <v>3791</v>
      </c>
      <c r="P5841" s="82" t="s">
        <v>728</v>
      </c>
      <c r="Q5841" s="82" t="s">
        <v>626</v>
      </c>
      <c r="R5841" t="s">
        <v>72</v>
      </c>
      <c r="S5841" s="83">
        <v>432</v>
      </c>
      <c r="T5841" s="83">
        <v>0</v>
      </c>
      <c r="U5841" s="83">
        <v>432</v>
      </c>
      <c r="V5841" s="83">
        <v>0</v>
      </c>
      <c r="W5841" s="83">
        <v>0</v>
      </c>
      <c r="X5841" s="83">
        <v>0</v>
      </c>
      <c r="Y5841">
        <v>0</v>
      </c>
      <c r="Z5841" s="83">
        <v>43.2</v>
      </c>
      <c r="AA5841" s="83">
        <v>43.2</v>
      </c>
    </row>
    <row r="5842" spans="1:27" x14ac:dyDescent="0.25">
      <c r="A5842" s="82" t="s">
        <v>1529</v>
      </c>
      <c r="B5842" s="82" t="s">
        <v>1529</v>
      </c>
      <c r="C5842" t="s">
        <v>3653</v>
      </c>
      <c r="D5842" s="82" t="s">
        <v>3654</v>
      </c>
      <c r="E5842" t="s">
        <v>3625</v>
      </c>
      <c r="F5842" s="82" t="s">
        <v>2926</v>
      </c>
      <c r="G5842" t="s">
        <v>2310</v>
      </c>
      <c r="H5842" s="82" t="s">
        <v>2927</v>
      </c>
      <c r="I5842" t="s">
        <v>68</v>
      </c>
      <c r="J5842" s="82" t="s">
        <v>69</v>
      </c>
      <c r="K5842" t="s">
        <v>70</v>
      </c>
      <c r="L5842" t="s">
        <v>71</v>
      </c>
      <c r="M5842" s="82" t="s">
        <v>124</v>
      </c>
      <c r="N5842" t="s">
        <v>304</v>
      </c>
      <c r="O5842" s="82" t="s">
        <v>3791</v>
      </c>
      <c r="P5842" s="82" t="s">
        <v>1689</v>
      </c>
      <c r="Q5842" s="82" t="s">
        <v>626</v>
      </c>
      <c r="R5842" t="s">
        <v>72</v>
      </c>
      <c r="S5842" s="83">
        <v>669.59999999999991</v>
      </c>
      <c r="T5842" s="83">
        <v>0</v>
      </c>
      <c r="U5842" s="83">
        <v>669.59999999999991</v>
      </c>
      <c r="V5842" s="83">
        <v>0</v>
      </c>
      <c r="W5842" s="83">
        <v>0</v>
      </c>
      <c r="X5842" s="83">
        <v>0</v>
      </c>
      <c r="Y5842">
        <v>0</v>
      </c>
      <c r="Z5842" s="83">
        <v>66.960000000000008</v>
      </c>
      <c r="AA5842" s="83">
        <v>66.960000000000008</v>
      </c>
    </row>
    <row r="5843" spans="1:27" x14ac:dyDescent="0.25">
      <c r="A5843" s="82" t="s">
        <v>1529</v>
      </c>
      <c r="B5843" s="82" t="s">
        <v>1529</v>
      </c>
      <c r="C5843" t="s">
        <v>3653</v>
      </c>
      <c r="D5843" s="82" t="s">
        <v>3654</v>
      </c>
      <c r="E5843" t="s">
        <v>3625</v>
      </c>
      <c r="F5843" s="82" t="s">
        <v>2926</v>
      </c>
      <c r="G5843" t="s">
        <v>2310</v>
      </c>
      <c r="H5843" s="82" t="s">
        <v>2927</v>
      </c>
      <c r="I5843" t="s">
        <v>68</v>
      </c>
      <c r="J5843" s="82" t="s">
        <v>69</v>
      </c>
      <c r="K5843" t="s">
        <v>70</v>
      </c>
      <c r="L5843" t="s">
        <v>71</v>
      </c>
      <c r="M5843" s="82" t="s">
        <v>124</v>
      </c>
      <c r="N5843" t="s">
        <v>304</v>
      </c>
      <c r="O5843" s="82" t="s">
        <v>1359</v>
      </c>
      <c r="P5843" s="82" t="s">
        <v>1360</v>
      </c>
      <c r="Q5843" s="82" t="s">
        <v>1361</v>
      </c>
      <c r="R5843" t="s">
        <v>72</v>
      </c>
      <c r="S5843" s="83">
        <v>0</v>
      </c>
      <c r="T5843" s="83">
        <v>231.6</v>
      </c>
      <c r="U5843" s="83">
        <v>-231.6</v>
      </c>
      <c r="V5843" s="83">
        <v>0</v>
      </c>
      <c r="W5843" s="83">
        <v>0</v>
      </c>
      <c r="X5843" s="83">
        <v>1.7839659254007094</v>
      </c>
      <c r="Y5843">
        <v>0</v>
      </c>
      <c r="Z5843" s="83">
        <v>-23.160000000000004</v>
      </c>
      <c r="AA5843" s="83">
        <v>-21.376034074599289</v>
      </c>
    </row>
    <row r="5844" spans="1:27" x14ac:dyDescent="0.25">
      <c r="A5844" s="82" t="s">
        <v>1529</v>
      </c>
      <c r="B5844" s="82" t="s">
        <v>1529</v>
      </c>
      <c r="C5844" t="s">
        <v>3653</v>
      </c>
      <c r="D5844" s="82" t="s">
        <v>3654</v>
      </c>
      <c r="E5844" t="s">
        <v>3625</v>
      </c>
      <c r="F5844" s="82" t="s">
        <v>2926</v>
      </c>
      <c r="G5844" t="s">
        <v>2310</v>
      </c>
      <c r="H5844" s="82" t="s">
        <v>2927</v>
      </c>
      <c r="I5844" t="s">
        <v>68</v>
      </c>
      <c r="J5844" s="82" t="s">
        <v>69</v>
      </c>
      <c r="K5844" t="s">
        <v>70</v>
      </c>
      <c r="L5844" t="s">
        <v>71</v>
      </c>
      <c r="M5844" s="82" t="s">
        <v>124</v>
      </c>
      <c r="N5844" t="s">
        <v>304</v>
      </c>
      <c r="O5844" s="82" t="s">
        <v>1359</v>
      </c>
      <c r="P5844" s="82" t="s">
        <v>2007</v>
      </c>
      <c r="Q5844" s="82" t="s">
        <v>1361</v>
      </c>
      <c r="R5844" t="s">
        <v>72</v>
      </c>
      <c r="S5844" s="83">
        <v>0</v>
      </c>
      <c r="T5844" s="83">
        <v>231.6</v>
      </c>
      <c r="U5844" s="83">
        <v>-231.6</v>
      </c>
      <c r="V5844" s="83">
        <v>0</v>
      </c>
      <c r="W5844" s="83">
        <v>0</v>
      </c>
      <c r="X5844" s="83">
        <v>1.7839659254007094</v>
      </c>
      <c r="Y5844">
        <v>0</v>
      </c>
      <c r="Z5844" s="83">
        <v>-23.160000000000004</v>
      </c>
      <c r="AA5844" s="83">
        <v>-21.376034074599289</v>
      </c>
    </row>
    <row r="5845" spans="1:27" x14ac:dyDescent="0.25">
      <c r="A5845" s="82" t="s">
        <v>1529</v>
      </c>
      <c r="B5845" s="82" t="s">
        <v>1529</v>
      </c>
      <c r="C5845" t="s">
        <v>3653</v>
      </c>
      <c r="D5845" s="82" t="s">
        <v>3654</v>
      </c>
      <c r="E5845" t="s">
        <v>3625</v>
      </c>
      <c r="F5845" s="82" t="s">
        <v>2926</v>
      </c>
      <c r="G5845" t="s">
        <v>2310</v>
      </c>
      <c r="H5845" s="82" t="s">
        <v>2927</v>
      </c>
      <c r="I5845" t="s">
        <v>68</v>
      </c>
      <c r="J5845" s="82" t="s">
        <v>69</v>
      </c>
      <c r="K5845" t="s">
        <v>70</v>
      </c>
      <c r="L5845" t="s">
        <v>71</v>
      </c>
      <c r="M5845" s="82" t="s">
        <v>124</v>
      </c>
      <c r="N5845" t="s">
        <v>304</v>
      </c>
      <c r="O5845" s="82" t="s">
        <v>1359</v>
      </c>
      <c r="P5845" s="82" t="s">
        <v>3056</v>
      </c>
      <c r="Q5845" s="82" t="s">
        <v>1361</v>
      </c>
      <c r="R5845" t="s">
        <v>72</v>
      </c>
      <c r="S5845" s="83">
        <v>0</v>
      </c>
      <c r="T5845" s="83">
        <v>231.6</v>
      </c>
      <c r="U5845" s="83">
        <v>-231.6</v>
      </c>
      <c r="V5845" s="83">
        <v>0</v>
      </c>
      <c r="W5845" s="83">
        <v>0</v>
      </c>
      <c r="X5845" s="83">
        <v>1.7839659254007094</v>
      </c>
      <c r="Y5845">
        <v>0</v>
      </c>
      <c r="Z5845" s="83">
        <v>-23.160000000000004</v>
      </c>
      <c r="AA5845" s="83">
        <v>-21.376034074599289</v>
      </c>
    </row>
    <row r="5846" spans="1:27" x14ac:dyDescent="0.25">
      <c r="A5846" s="82" t="s">
        <v>1529</v>
      </c>
      <c r="B5846" s="82" t="s">
        <v>1529</v>
      </c>
      <c r="C5846" t="s">
        <v>3653</v>
      </c>
      <c r="D5846" s="82" t="s">
        <v>3654</v>
      </c>
      <c r="E5846" t="s">
        <v>3625</v>
      </c>
      <c r="F5846" s="82" t="s">
        <v>2926</v>
      </c>
      <c r="G5846" t="s">
        <v>2310</v>
      </c>
      <c r="H5846" s="82" t="s">
        <v>2927</v>
      </c>
      <c r="I5846" t="s">
        <v>68</v>
      </c>
      <c r="J5846" s="82" t="s">
        <v>69</v>
      </c>
      <c r="K5846" t="s">
        <v>70</v>
      </c>
      <c r="L5846" t="s">
        <v>71</v>
      </c>
      <c r="M5846" s="82" t="s">
        <v>124</v>
      </c>
      <c r="N5846" t="s">
        <v>304</v>
      </c>
      <c r="O5846" s="82" t="s">
        <v>1456</v>
      </c>
      <c r="P5846" s="82" t="s">
        <v>2684</v>
      </c>
      <c r="Q5846" s="82" t="s">
        <v>1344</v>
      </c>
      <c r="R5846" t="s">
        <v>72</v>
      </c>
      <c r="S5846" s="83">
        <v>0</v>
      </c>
      <c r="T5846" s="83">
        <v>226.92000000000002</v>
      </c>
      <c r="U5846" s="83">
        <v>-226.92000000000002</v>
      </c>
      <c r="V5846" s="83">
        <v>0</v>
      </c>
      <c r="W5846" s="83">
        <v>0</v>
      </c>
      <c r="X5846" s="83">
        <v>1.7479168730221462</v>
      </c>
      <c r="Y5846">
        <v>0</v>
      </c>
      <c r="Z5846" s="83">
        <v>-22.692000000000004</v>
      </c>
      <c r="AA5846" s="83">
        <v>-20.944083126977855</v>
      </c>
    </row>
    <row r="5847" spans="1:27" x14ac:dyDescent="0.25">
      <c r="A5847" s="82" t="s">
        <v>1529</v>
      </c>
      <c r="B5847" s="82" t="s">
        <v>1529</v>
      </c>
      <c r="C5847" t="s">
        <v>3653</v>
      </c>
      <c r="D5847" s="82" t="s">
        <v>3654</v>
      </c>
      <c r="E5847" t="s">
        <v>3625</v>
      </c>
      <c r="F5847" s="82" t="s">
        <v>2926</v>
      </c>
      <c r="G5847" t="s">
        <v>2310</v>
      </c>
      <c r="H5847" s="82" t="s">
        <v>2927</v>
      </c>
      <c r="I5847" t="s">
        <v>68</v>
      </c>
      <c r="J5847" s="82" t="s">
        <v>69</v>
      </c>
      <c r="K5847" t="s">
        <v>70</v>
      </c>
      <c r="L5847" t="s">
        <v>71</v>
      </c>
      <c r="M5847" s="82" t="s">
        <v>124</v>
      </c>
      <c r="N5847" t="s">
        <v>304</v>
      </c>
      <c r="O5847" s="82" t="s">
        <v>1457</v>
      </c>
      <c r="P5847" s="82" t="s">
        <v>3657</v>
      </c>
      <c r="Q5847" s="82" t="s">
        <v>2577</v>
      </c>
      <c r="R5847" t="s">
        <v>72</v>
      </c>
      <c r="S5847" s="83">
        <v>379.08</v>
      </c>
      <c r="T5847" s="83">
        <v>0</v>
      </c>
      <c r="U5847" s="83">
        <v>379.08</v>
      </c>
      <c r="V5847" s="83">
        <v>0</v>
      </c>
      <c r="W5847" s="83">
        <v>0</v>
      </c>
      <c r="X5847" s="83">
        <v>0</v>
      </c>
      <c r="Y5847">
        <v>0</v>
      </c>
      <c r="Z5847" s="83">
        <v>37.908000000000008</v>
      </c>
      <c r="AA5847" s="83">
        <v>37.908000000000008</v>
      </c>
    </row>
    <row r="5848" spans="1:27" x14ac:dyDescent="0.25">
      <c r="A5848" s="82" t="s">
        <v>1529</v>
      </c>
      <c r="B5848" s="82" t="s">
        <v>1529</v>
      </c>
      <c r="C5848" t="s">
        <v>3653</v>
      </c>
      <c r="D5848" s="82" t="s">
        <v>3654</v>
      </c>
      <c r="E5848" t="s">
        <v>3625</v>
      </c>
      <c r="F5848" s="82" t="s">
        <v>2926</v>
      </c>
      <c r="G5848" t="s">
        <v>2310</v>
      </c>
      <c r="H5848" s="82" t="s">
        <v>2927</v>
      </c>
      <c r="I5848" t="s">
        <v>68</v>
      </c>
      <c r="J5848" s="82" t="s">
        <v>69</v>
      </c>
      <c r="K5848" t="s">
        <v>70</v>
      </c>
      <c r="L5848" t="s">
        <v>71</v>
      </c>
      <c r="M5848" s="82" t="s">
        <v>124</v>
      </c>
      <c r="N5848" t="s">
        <v>3718</v>
      </c>
      <c r="O5848" s="82" t="s">
        <v>3718</v>
      </c>
      <c r="P5848" s="82" t="s">
        <v>1372</v>
      </c>
      <c r="Q5848" s="82" t="s">
        <v>126</v>
      </c>
      <c r="R5848" t="s">
        <v>72</v>
      </c>
      <c r="S5848" s="83">
        <v>7103.75</v>
      </c>
      <c r="T5848" s="83">
        <v>4898.25</v>
      </c>
      <c r="U5848" s="83">
        <v>2205.5</v>
      </c>
      <c r="V5848" s="83">
        <v>0</v>
      </c>
      <c r="W5848" s="83">
        <v>0</v>
      </c>
      <c r="X5848" s="83">
        <v>37.73018607121773</v>
      </c>
      <c r="Y5848">
        <v>0</v>
      </c>
      <c r="Z5848" s="83">
        <v>220.54999999999998</v>
      </c>
      <c r="AA5848" s="83">
        <v>258.28018607121771</v>
      </c>
    </row>
    <row r="5849" spans="1:27" x14ac:dyDescent="0.25">
      <c r="A5849" s="82" t="s">
        <v>1529</v>
      </c>
      <c r="B5849" s="82" t="s">
        <v>1529</v>
      </c>
      <c r="C5849" t="s">
        <v>3653</v>
      </c>
      <c r="D5849" s="82" t="s">
        <v>3654</v>
      </c>
      <c r="E5849" t="s">
        <v>3625</v>
      </c>
      <c r="F5849" s="82" t="s">
        <v>2926</v>
      </c>
      <c r="G5849" t="s">
        <v>2310</v>
      </c>
      <c r="H5849" s="82" t="s">
        <v>2927</v>
      </c>
      <c r="I5849" t="s">
        <v>68</v>
      </c>
      <c r="J5849" s="82" t="s">
        <v>69</v>
      </c>
      <c r="K5849" t="s">
        <v>70</v>
      </c>
      <c r="L5849" t="s">
        <v>71</v>
      </c>
      <c r="M5849" s="82" t="s">
        <v>124</v>
      </c>
      <c r="N5849" t="s">
        <v>3718</v>
      </c>
      <c r="O5849" s="82" t="s">
        <v>3718</v>
      </c>
      <c r="P5849" s="82" t="s">
        <v>1370</v>
      </c>
      <c r="Q5849" s="82" t="s">
        <v>1371</v>
      </c>
      <c r="R5849" t="s">
        <v>72</v>
      </c>
      <c r="S5849" s="83">
        <v>155.5</v>
      </c>
      <c r="T5849" s="83">
        <v>0</v>
      </c>
      <c r="U5849" s="83">
        <v>155.5</v>
      </c>
      <c r="V5849" s="83">
        <v>0</v>
      </c>
      <c r="W5849" s="83">
        <v>0</v>
      </c>
      <c r="X5849" s="83">
        <v>0</v>
      </c>
      <c r="Y5849">
        <v>0</v>
      </c>
      <c r="Z5849" s="83">
        <v>15.55</v>
      </c>
      <c r="AA5849" s="83">
        <v>15.55</v>
      </c>
    </row>
    <row r="5850" spans="1:27" x14ac:dyDescent="0.25">
      <c r="A5850" s="82" t="s">
        <v>1529</v>
      </c>
      <c r="B5850" s="82" t="s">
        <v>1529</v>
      </c>
      <c r="C5850" t="s">
        <v>3653</v>
      </c>
      <c r="D5850" s="82" t="s">
        <v>3654</v>
      </c>
      <c r="E5850" t="s">
        <v>3625</v>
      </c>
      <c r="F5850" s="82" t="s">
        <v>2926</v>
      </c>
      <c r="G5850" t="s">
        <v>2310</v>
      </c>
      <c r="H5850" s="82" t="s">
        <v>2927</v>
      </c>
      <c r="I5850" t="s">
        <v>68</v>
      </c>
      <c r="J5850" s="82" t="s">
        <v>69</v>
      </c>
      <c r="K5850" t="s">
        <v>94</v>
      </c>
      <c r="L5850" t="s">
        <v>95</v>
      </c>
      <c r="M5850" s="82" t="s">
        <v>1385</v>
      </c>
      <c r="N5850" t="s">
        <v>1895</v>
      </c>
      <c r="O5850" s="82" t="s">
        <v>1541</v>
      </c>
      <c r="P5850" s="82" t="s">
        <v>1390</v>
      </c>
      <c r="Q5850" s="82" t="s">
        <v>1391</v>
      </c>
      <c r="R5850" t="s">
        <v>72</v>
      </c>
      <c r="S5850" s="83">
        <v>4885.3499999999985</v>
      </c>
      <c r="T5850" s="83">
        <v>2544</v>
      </c>
      <c r="U5850" s="83">
        <v>2341.3499999999995</v>
      </c>
      <c r="V5850" s="83">
        <v>0</v>
      </c>
      <c r="W5850" s="83">
        <v>0</v>
      </c>
      <c r="X5850" s="83">
        <v>19.595895139116603</v>
      </c>
      <c r="Y5850">
        <v>0</v>
      </c>
      <c r="Z5850" s="83">
        <v>234.13499999999999</v>
      </c>
      <c r="AA5850" s="83">
        <v>253.73089513911657</v>
      </c>
    </row>
    <row r="5851" spans="1:27" x14ac:dyDescent="0.25">
      <c r="A5851" s="82" t="s">
        <v>1529</v>
      </c>
      <c r="B5851" s="82" t="s">
        <v>1529</v>
      </c>
      <c r="C5851" t="s">
        <v>3653</v>
      </c>
      <c r="D5851" s="82" t="s">
        <v>3654</v>
      </c>
      <c r="E5851" t="s">
        <v>3625</v>
      </c>
      <c r="F5851" s="82" t="s">
        <v>2926</v>
      </c>
      <c r="G5851" t="s">
        <v>2310</v>
      </c>
      <c r="H5851" s="82" t="s">
        <v>2927</v>
      </c>
      <c r="I5851" t="s">
        <v>68</v>
      </c>
      <c r="J5851" s="82" t="s">
        <v>69</v>
      </c>
      <c r="K5851" t="s">
        <v>94</v>
      </c>
      <c r="L5851" t="s">
        <v>95</v>
      </c>
      <c r="M5851" s="82" t="s">
        <v>628</v>
      </c>
      <c r="N5851" t="s">
        <v>3859</v>
      </c>
      <c r="O5851" s="82" t="s">
        <v>1392</v>
      </c>
      <c r="P5851" s="82" t="s">
        <v>2626</v>
      </c>
      <c r="Q5851" s="82" t="s">
        <v>2627</v>
      </c>
      <c r="R5851" t="s">
        <v>72</v>
      </c>
      <c r="S5851" s="83">
        <v>309.73</v>
      </c>
      <c r="T5851" s="83">
        <v>0</v>
      </c>
      <c r="U5851" s="83">
        <v>309.73</v>
      </c>
      <c r="V5851" s="83">
        <v>0</v>
      </c>
      <c r="W5851" s="83">
        <v>0</v>
      </c>
      <c r="X5851" s="83">
        <v>0</v>
      </c>
      <c r="Y5851">
        <v>0</v>
      </c>
      <c r="Z5851" s="83">
        <v>30.973000000000003</v>
      </c>
      <c r="AA5851" s="83">
        <v>30.973000000000003</v>
      </c>
    </row>
    <row r="5852" spans="1:27" x14ac:dyDescent="0.25">
      <c r="A5852" s="82" t="s">
        <v>1529</v>
      </c>
      <c r="B5852" s="82" t="s">
        <v>1529</v>
      </c>
      <c r="C5852" t="s">
        <v>3653</v>
      </c>
      <c r="D5852" s="82" t="s">
        <v>3654</v>
      </c>
      <c r="E5852" t="s">
        <v>3625</v>
      </c>
      <c r="F5852" s="82" t="s">
        <v>2926</v>
      </c>
      <c r="G5852" t="s">
        <v>2310</v>
      </c>
      <c r="H5852" s="82" t="s">
        <v>2927</v>
      </c>
      <c r="I5852" t="s">
        <v>68</v>
      </c>
      <c r="J5852" s="82" t="s">
        <v>69</v>
      </c>
      <c r="K5852" t="s">
        <v>94</v>
      </c>
      <c r="L5852" t="s">
        <v>95</v>
      </c>
      <c r="M5852" s="82" t="s">
        <v>628</v>
      </c>
      <c r="N5852" t="s">
        <v>2050</v>
      </c>
      <c r="O5852" s="82" t="s">
        <v>3722</v>
      </c>
      <c r="P5852" s="82" t="s">
        <v>2629</v>
      </c>
      <c r="Q5852" s="82" t="s">
        <v>2051</v>
      </c>
      <c r="R5852" t="s">
        <v>72</v>
      </c>
      <c r="S5852" s="83">
        <v>240</v>
      </c>
      <c r="T5852" s="83">
        <v>0</v>
      </c>
      <c r="U5852" s="83">
        <v>240</v>
      </c>
      <c r="V5852" s="83">
        <v>0</v>
      </c>
      <c r="W5852" s="83">
        <v>0</v>
      </c>
      <c r="X5852" s="83">
        <v>0</v>
      </c>
      <c r="Y5852">
        <v>0</v>
      </c>
      <c r="Z5852" s="83">
        <v>24</v>
      </c>
      <c r="AA5852" s="83">
        <v>24</v>
      </c>
    </row>
    <row r="5853" spans="1:27" x14ac:dyDescent="0.25">
      <c r="A5853" s="82" t="s">
        <v>1529</v>
      </c>
      <c r="B5853" s="82" t="s">
        <v>1529</v>
      </c>
      <c r="C5853" t="s">
        <v>3653</v>
      </c>
      <c r="D5853" s="82" t="s">
        <v>3654</v>
      </c>
      <c r="E5853" t="s">
        <v>3625</v>
      </c>
      <c r="F5853" s="82" t="s">
        <v>2926</v>
      </c>
      <c r="G5853" t="s">
        <v>2310</v>
      </c>
      <c r="H5853" s="82" t="s">
        <v>2927</v>
      </c>
      <c r="I5853" t="s">
        <v>68</v>
      </c>
      <c r="J5853" s="82" t="s">
        <v>69</v>
      </c>
      <c r="K5853" t="s">
        <v>73</v>
      </c>
      <c r="L5853" t="s">
        <v>74</v>
      </c>
      <c r="M5853" s="82" t="s">
        <v>629</v>
      </c>
      <c r="N5853" t="s">
        <v>4167</v>
      </c>
      <c r="O5853" s="82" t="s">
        <v>1471</v>
      </c>
      <c r="P5853" s="82" t="s">
        <v>3607</v>
      </c>
      <c r="Q5853" s="82" t="s">
        <v>3608</v>
      </c>
      <c r="R5853" t="s">
        <v>72</v>
      </c>
      <c r="S5853" s="83">
        <v>0</v>
      </c>
      <c r="T5853" s="83">
        <v>46.2</v>
      </c>
      <c r="U5853" s="83">
        <v>-46.2</v>
      </c>
      <c r="V5853" s="83">
        <v>0</v>
      </c>
      <c r="W5853" s="83">
        <v>0</v>
      </c>
      <c r="X5853" s="83">
        <v>0.35586885040376853</v>
      </c>
      <c r="Y5853">
        <v>0</v>
      </c>
      <c r="Z5853" s="83">
        <v>-4.62</v>
      </c>
      <c r="AA5853" s="83">
        <v>-4.2641311495962322</v>
      </c>
    </row>
    <row r="5854" spans="1:27" x14ac:dyDescent="0.25">
      <c r="A5854" s="82" t="s">
        <v>1529</v>
      </c>
      <c r="B5854" s="82" t="s">
        <v>1529</v>
      </c>
      <c r="C5854" t="s">
        <v>3653</v>
      </c>
      <c r="D5854" s="82" t="s">
        <v>3654</v>
      </c>
      <c r="E5854" t="s">
        <v>3625</v>
      </c>
      <c r="F5854" s="82" t="s">
        <v>2926</v>
      </c>
      <c r="G5854" t="s">
        <v>2310</v>
      </c>
      <c r="H5854" s="82" t="s">
        <v>2927</v>
      </c>
      <c r="I5854" t="s">
        <v>68</v>
      </c>
      <c r="J5854" s="82" t="s">
        <v>69</v>
      </c>
      <c r="K5854" t="s">
        <v>96</v>
      </c>
      <c r="L5854" t="s">
        <v>97</v>
      </c>
      <c r="M5854" s="82" t="s">
        <v>3724</v>
      </c>
      <c r="N5854" t="s">
        <v>3726</v>
      </c>
      <c r="O5854" s="82" t="s">
        <v>1476</v>
      </c>
      <c r="P5854" s="82" t="s">
        <v>2293</v>
      </c>
      <c r="Q5854" s="82" t="s">
        <v>2024</v>
      </c>
      <c r="R5854" t="s">
        <v>72</v>
      </c>
      <c r="S5854" s="83">
        <v>265.60000000000002</v>
      </c>
      <c r="T5854" s="83">
        <v>84.420000000000016</v>
      </c>
      <c r="U5854" s="83">
        <v>181.17999999999998</v>
      </c>
      <c r="V5854" s="83">
        <v>0</v>
      </c>
      <c r="W5854" s="83">
        <v>0</v>
      </c>
      <c r="X5854" s="83">
        <v>0.65026944482870441</v>
      </c>
      <c r="Y5854">
        <v>0</v>
      </c>
      <c r="Z5854" s="83">
        <v>18.117999999999999</v>
      </c>
      <c r="AA5854" s="83">
        <v>18.768269444828707</v>
      </c>
    </row>
    <row r="5855" spans="1:27" x14ac:dyDescent="0.25">
      <c r="A5855" s="82" t="s">
        <v>1529</v>
      </c>
      <c r="B5855" s="82" t="s">
        <v>1529</v>
      </c>
      <c r="C5855" t="s">
        <v>3653</v>
      </c>
      <c r="D5855" s="82" t="s">
        <v>3654</v>
      </c>
      <c r="E5855" t="s">
        <v>3625</v>
      </c>
      <c r="F5855" s="82" t="s">
        <v>2926</v>
      </c>
      <c r="G5855" t="s">
        <v>2310</v>
      </c>
      <c r="H5855" s="82" t="s">
        <v>2927</v>
      </c>
      <c r="I5855" t="s">
        <v>68</v>
      </c>
      <c r="J5855" s="82" t="s">
        <v>69</v>
      </c>
      <c r="K5855" t="s">
        <v>96</v>
      </c>
      <c r="L5855" t="s">
        <v>97</v>
      </c>
      <c r="M5855" s="82" t="s">
        <v>3724</v>
      </c>
      <c r="N5855" t="s">
        <v>3726</v>
      </c>
      <c r="O5855" s="82" t="s">
        <v>1476</v>
      </c>
      <c r="P5855" s="82" t="s">
        <v>2281</v>
      </c>
      <c r="Q5855" s="82" t="s">
        <v>2282</v>
      </c>
      <c r="R5855" t="s">
        <v>72</v>
      </c>
      <c r="S5855" s="83">
        <v>0</v>
      </c>
      <c r="T5855" s="83">
        <v>9.6999999999999993</v>
      </c>
      <c r="U5855" s="83">
        <v>-9.6999999999999993</v>
      </c>
      <c r="V5855" s="83">
        <v>0</v>
      </c>
      <c r="W5855" s="83">
        <v>0</v>
      </c>
      <c r="X5855" s="83">
        <v>7.471705300685183E-2</v>
      </c>
      <c r="Y5855">
        <v>0</v>
      </c>
      <c r="Z5855" s="83">
        <v>-0.97</v>
      </c>
      <c r="AA5855" s="83">
        <v>-0.89528294699314814</v>
      </c>
    </row>
    <row r="5856" spans="1:27" x14ac:dyDescent="0.25">
      <c r="A5856" s="82" t="s">
        <v>1529</v>
      </c>
      <c r="B5856" s="82" t="s">
        <v>1529</v>
      </c>
      <c r="C5856" t="s">
        <v>3658</v>
      </c>
      <c r="D5856" s="82" t="s">
        <v>3659</v>
      </c>
      <c r="E5856" t="s">
        <v>3660</v>
      </c>
      <c r="F5856" s="82" t="s">
        <v>2745</v>
      </c>
      <c r="G5856" t="s">
        <v>2310</v>
      </c>
      <c r="H5856" s="82" t="s">
        <v>3065</v>
      </c>
      <c r="I5856" t="s">
        <v>68</v>
      </c>
      <c r="J5856" s="82" t="s">
        <v>80</v>
      </c>
      <c r="K5856" t="s">
        <v>83</v>
      </c>
      <c r="L5856" t="s">
        <v>82</v>
      </c>
      <c r="M5856" s="82" t="s">
        <v>214</v>
      </c>
      <c r="N5856" t="s">
        <v>216</v>
      </c>
      <c r="O5856" s="82" t="s">
        <v>216</v>
      </c>
      <c r="P5856" s="82" t="s">
        <v>421</v>
      </c>
      <c r="Q5856" s="82" t="s">
        <v>218</v>
      </c>
      <c r="R5856" t="s">
        <v>72</v>
      </c>
      <c r="S5856" s="83">
        <v>7914</v>
      </c>
      <c r="T5856" s="83">
        <v>5861.25</v>
      </c>
      <c r="U5856" s="83">
        <v>2052.75</v>
      </c>
      <c r="V5856" s="83">
        <v>0</v>
      </c>
      <c r="W5856" s="83">
        <v>0</v>
      </c>
      <c r="X5856" s="83">
        <v>45.147971849114469</v>
      </c>
      <c r="Y5856">
        <v>0</v>
      </c>
      <c r="Z5856" s="83">
        <v>205.27500000000001</v>
      </c>
      <c r="AA5856" s="83">
        <v>250.42297184911448</v>
      </c>
    </row>
    <row r="5857" spans="1:27" x14ac:dyDescent="0.25">
      <c r="A5857" s="82" t="s">
        <v>1529</v>
      </c>
      <c r="B5857" s="82" t="s">
        <v>1529</v>
      </c>
      <c r="C5857" t="s">
        <v>3658</v>
      </c>
      <c r="D5857" s="82" t="s">
        <v>3659</v>
      </c>
      <c r="E5857" t="s">
        <v>3660</v>
      </c>
      <c r="F5857" s="82" t="s">
        <v>2745</v>
      </c>
      <c r="G5857" t="s">
        <v>2310</v>
      </c>
      <c r="H5857" s="82" t="s">
        <v>3065</v>
      </c>
      <c r="I5857" t="s">
        <v>68</v>
      </c>
      <c r="J5857" s="82" t="s">
        <v>80</v>
      </c>
      <c r="K5857" t="s">
        <v>83</v>
      </c>
      <c r="L5857" t="s">
        <v>82</v>
      </c>
      <c r="M5857" s="82" t="s">
        <v>214</v>
      </c>
      <c r="N5857" t="s">
        <v>216</v>
      </c>
      <c r="O5857" s="82" t="s">
        <v>216</v>
      </c>
      <c r="P5857" s="82" t="s">
        <v>3187</v>
      </c>
      <c r="Q5857" s="82" t="s">
        <v>218</v>
      </c>
      <c r="R5857" t="s">
        <v>72</v>
      </c>
      <c r="S5857" s="83">
        <v>1630</v>
      </c>
      <c r="T5857" s="83">
        <v>575</v>
      </c>
      <c r="U5857" s="83">
        <v>1055</v>
      </c>
      <c r="V5857" s="83">
        <v>0</v>
      </c>
      <c r="W5857" s="83">
        <v>0</v>
      </c>
      <c r="X5857" s="83">
        <v>4.4291036576226608</v>
      </c>
      <c r="Y5857">
        <v>0</v>
      </c>
      <c r="Z5857" s="83">
        <v>105.5</v>
      </c>
      <c r="AA5857" s="83">
        <v>109.92910365762266</v>
      </c>
    </row>
    <row r="5858" spans="1:27" x14ac:dyDescent="0.25">
      <c r="A5858" s="82" t="s">
        <v>1529</v>
      </c>
      <c r="B5858" s="82" t="s">
        <v>1529</v>
      </c>
      <c r="C5858" t="s">
        <v>3658</v>
      </c>
      <c r="D5858" s="82" t="s">
        <v>3659</v>
      </c>
      <c r="E5858" t="s">
        <v>3660</v>
      </c>
      <c r="F5858" s="82" t="s">
        <v>2745</v>
      </c>
      <c r="G5858" t="s">
        <v>2310</v>
      </c>
      <c r="H5858" s="82" t="s">
        <v>3065</v>
      </c>
      <c r="I5858" t="s">
        <v>68</v>
      </c>
      <c r="J5858" s="82" t="s">
        <v>69</v>
      </c>
      <c r="K5858" t="s">
        <v>70</v>
      </c>
      <c r="L5858" t="s">
        <v>71</v>
      </c>
      <c r="M5858" s="82" t="s">
        <v>124</v>
      </c>
      <c r="N5858" t="s">
        <v>3706</v>
      </c>
      <c r="O5858" s="82" t="s">
        <v>3707</v>
      </c>
      <c r="P5858" s="82" t="s">
        <v>1308</v>
      </c>
      <c r="Q5858" s="82" t="s">
        <v>918</v>
      </c>
      <c r="R5858" t="s">
        <v>72</v>
      </c>
      <c r="S5858" s="83">
        <v>100.56</v>
      </c>
      <c r="T5858" s="83">
        <v>0</v>
      </c>
      <c r="U5858" s="83">
        <v>100.56</v>
      </c>
      <c r="V5858" s="83">
        <v>0</v>
      </c>
      <c r="W5858" s="83">
        <v>0</v>
      </c>
      <c r="X5858" s="83">
        <v>0</v>
      </c>
      <c r="Y5858">
        <v>0</v>
      </c>
      <c r="Z5858" s="83">
        <v>10.056000000000001</v>
      </c>
      <c r="AA5858" s="83">
        <v>10.056000000000001</v>
      </c>
    </row>
    <row r="5859" spans="1:27" x14ac:dyDescent="0.25">
      <c r="A5859" s="82" t="s">
        <v>1529</v>
      </c>
      <c r="B5859" s="82" t="s">
        <v>1529</v>
      </c>
      <c r="C5859" t="s">
        <v>3658</v>
      </c>
      <c r="D5859" s="82" t="s">
        <v>3659</v>
      </c>
      <c r="E5859" t="s">
        <v>3660</v>
      </c>
      <c r="F5859" s="82" t="s">
        <v>2745</v>
      </c>
      <c r="G5859" t="s">
        <v>2310</v>
      </c>
      <c r="H5859" s="82" t="s">
        <v>3065</v>
      </c>
      <c r="I5859" t="s">
        <v>68</v>
      </c>
      <c r="J5859" s="82" t="s">
        <v>69</v>
      </c>
      <c r="K5859" t="s">
        <v>70</v>
      </c>
      <c r="L5859" t="s">
        <v>71</v>
      </c>
      <c r="M5859" s="82" t="s">
        <v>124</v>
      </c>
      <c r="N5859" t="s">
        <v>749</v>
      </c>
      <c r="O5859" s="82" t="s">
        <v>3712</v>
      </c>
      <c r="P5859" s="82" t="s">
        <v>1858</v>
      </c>
      <c r="Q5859" s="82" t="s">
        <v>1856</v>
      </c>
      <c r="R5859" t="s">
        <v>72</v>
      </c>
      <c r="S5859" s="83">
        <v>500.27999999999992</v>
      </c>
      <c r="T5859" s="83">
        <v>0</v>
      </c>
      <c r="U5859" s="83">
        <v>500.27999999999992</v>
      </c>
      <c r="V5859" s="83">
        <v>0</v>
      </c>
      <c r="W5859" s="83">
        <v>0</v>
      </c>
      <c r="X5859" s="83">
        <v>0</v>
      </c>
      <c r="Y5859">
        <v>0</v>
      </c>
      <c r="Z5859" s="83">
        <v>50.028000000000006</v>
      </c>
      <c r="AA5859" s="83">
        <v>50.028000000000006</v>
      </c>
    </row>
    <row r="5860" spans="1:27" x14ac:dyDescent="0.25">
      <c r="A5860" s="82" t="s">
        <v>1529</v>
      </c>
      <c r="B5860" s="82" t="s">
        <v>1529</v>
      </c>
      <c r="C5860" t="s">
        <v>3658</v>
      </c>
      <c r="D5860" s="82" t="s">
        <v>3659</v>
      </c>
      <c r="E5860" t="s">
        <v>3660</v>
      </c>
      <c r="F5860" s="82" t="s">
        <v>2745</v>
      </c>
      <c r="G5860" t="s">
        <v>2310</v>
      </c>
      <c r="H5860" s="82" t="s">
        <v>3065</v>
      </c>
      <c r="I5860" t="s">
        <v>68</v>
      </c>
      <c r="J5860" s="82" t="s">
        <v>69</v>
      </c>
      <c r="K5860" t="s">
        <v>70</v>
      </c>
      <c r="L5860" t="s">
        <v>71</v>
      </c>
      <c r="M5860" s="82" t="s">
        <v>124</v>
      </c>
      <c r="N5860" t="s">
        <v>749</v>
      </c>
      <c r="O5860" s="82" t="s">
        <v>3712</v>
      </c>
      <c r="P5860" s="82" t="s">
        <v>2561</v>
      </c>
      <c r="Q5860" s="82" t="s">
        <v>1856</v>
      </c>
      <c r="R5860" t="s">
        <v>72</v>
      </c>
      <c r="S5860" s="83">
        <v>370.2</v>
      </c>
      <c r="T5860" s="83">
        <v>0</v>
      </c>
      <c r="U5860" s="83">
        <v>370.2</v>
      </c>
      <c r="V5860" s="83">
        <v>0</v>
      </c>
      <c r="W5860" s="83">
        <v>0</v>
      </c>
      <c r="X5860" s="83">
        <v>0</v>
      </c>
      <c r="Y5860">
        <v>0</v>
      </c>
      <c r="Z5860" s="83">
        <v>37.019999999999996</v>
      </c>
      <c r="AA5860" s="83">
        <v>37.019999999999996</v>
      </c>
    </row>
    <row r="5861" spans="1:27" x14ac:dyDescent="0.25">
      <c r="A5861" s="82" t="s">
        <v>1529</v>
      </c>
      <c r="B5861" s="82" t="s">
        <v>1529</v>
      </c>
      <c r="C5861" t="s">
        <v>3658</v>
      </c>
      <c r="D5861" s="82" t="s">
        <v>3659</v>
      </c>
      <c r="E5861" t="s">
        <v>3660</v>
      </c>
      <c r="F5861" s="82" t="s">
        <v>2745</v>
      </c>
      <c r="G5861" t="s">
        <v>2310</v>
      </c>
      <c r="H5861" s="82" t="s">
        <v>3065</v>
      </c>
      <c r="I5861" t="s">
        <v>68</v>
      </c>
      <c r="J5861" s="82" t="s">
        <v>69</v>
      </c>
      <c r="K5861" t="s">
        <v>70</v>
      </c>
      <c r="L5861" t="s">
        <v>71</v>
      </c>
      <c r="M5861" s="82" t="s">
        <v>124</v>
      </c>
      <c r="N5861" t="s">
        <v>749</v>
      </c>
      <c r="O5861" s="82" t="s">
        <v>3712</v>
      </c>
      <c r="P5861" s="82" t="s">
        <v>1859</v>
      </c>
      <c r="Q5861" s="82" t="s">
        <v>1856</v>
      </c>
      <c r="R5861" t="s">
        <v>72</v>
      </c>
      <c r="S5861" s="83">
        <v>499.67999999999989</v>
      </c>
      <c r="T5861" s="83">
        <v>0</v>
      </c>
      <c r="U5861" s="83">
        <v>499.67999999999989</v>
      </c>
      <c r="V5861" s="83">
        <v>0</v>
      </c>
      <c r="W5861" s="83">
        <v>0</v>
      </c>
      <c r="X5861" s="83">
        <v>0</v>
      </c>
      <c r="Y5861">
        <v>0</v>
      </c>
      <c r="Z5861" s="83">
        <v>49.968000000000004</v>
      </c>
      <c r="AA5861" s="83">
        <v>49.968000000000004</v>
      </c>
    </row>
    <row r="5862" spans="1:27" x14ac:dyDescent="0.25">
      <c r="A5862" s="82" t="s">
        <v>1529</v>
      </c>
      <c r="B5862" s="82" t="s">
        <v>1529</v>
      </c>
      <c r="C5862" t="s">
        <v>3658</v>
      </c>
      <c r="D5862" s="82" t="s">
        <v>3659</v>
      </c>
      <c r="E5862" t="s">
        <v>3660</v>
      </c>
      <c r="F5862" s="82" t="s">
        <v>2745</v>
      </c>
      <c r="G5862" t="s">
        <v>2310</v>
      </c>
      <c r="H5862" s="82" t="s">
        <v>3065</v>
      </c>
      <c r="I5862" t="s">
        <v>68</v>
      </c>
      <c r="J5862" s="82" t="s">
        <v>69</v>
      </c>
      <c r="K5862" t="s">
        <v>70</v>
      </c>
      <c r="L5862" t="s">
        <v>71</v>
      </c>
      <c r="M5862" s="82" t="s">
        <v>124</v>
      </c>
      <c r="N5862" t="s">
        <v>2012</v>
      </c>
      <c r="O5862" s="82" t="s">
        <v>1382</v>
      </c>
      <c r="P5862" s="82" t="s">
        <v>4189</v>
      </c>
      <c r="Q5862" s="82" t="s">
        <v>1384</v>
      </c>
      <c r="R5862" t="s">
        <v>72</v>
      </c>
      <c r="S5862" s="83">
        <v>7.08</v>
      </c>
      <c r="T5862" s="83">
        <v>0</v>
      </c>
      <c r="U5862" s="83">
        <v>7.08</v>
      </c>
      <c r="V5862" s="83">
        <v>0</v>
      </c>
      <c r="W5862" s="83">
        <v>0</v>
      </c>
      <c r="X5862" s="83">
        <v>0</v>
      </c>
      <c r="Y5862">
        <v>0</v>
      </c>
      <c r="Z5862" s="83">
        <v>0.70800000000000007</v>
      </c>
      <c r="AA5862" s="83">
        <v>0.70800000000000007</v>
      </c>
    </row>
    <row r="5863" spans="1:27" x14ac:dyDescent="0.25">
      <c r="A5863" s="82" t="s">
        <v>1529</v>
      </c>
      <c r="B5863" s="82" t="s">
        <v>1529</v>
      </c>
      <c r="C5863" t="s">
        <v>3658</v>
      </c>
      <c r="D5863" s="82" t="s">
        <v>3659</v>
      </c>
      <c r="E5863" t="s">
        <v>3660</v>
      </c>
      <c r="F5863" s="82" t="s">
        <v>2745</v>
      </c>
      <c r="G5863" t="s">
        <v>2310</v>
      </c>
      <c r="H5863" s="82" t="s">
        <v>3065</v>
      </c>
      <c r="I5863" t="s">
        <v>68</v>
      </c>
      <c r="J5863" s="82" t="s">
        <v>69</v>
      </c>
      <c r="K5863" t="s">
        <v>70</v>
      </c>
      <c r="L5863" t="s">
        <v>71</v>
      </c>
      <c r="M5863" s="82" t="s">
        <v>124</v>
      </c>
      <c r="N5863" t="s">
        <v>2012</v>
      </c>
      <c r="O5863" s="82" t="s">
        <v>1382</v>
      </c>
      <c r="P5863" s="82" t="s">
        <v>4190</v>
      </c>
      <c r="Q5863" s="82" t="s">
        <v>1384</v>
      </c>
      <c r="R5863" t="s">
        <v>72</v>
      </c>
      <c r="S5863" s="83">
        <v>8.56</v>
      </c>
      <c r="T5863" s="83">
        <v>0</v>
      </c>
      <c r="U5863" s="83">
        <v>8.56</v>
      </c>
      <c r="V5863" s="83">
        <v>0</v>
      </c>
      <c r="W5863" s="83">
        <v>0</v>
      </c>
      <c r="X5863" s="83">
        <v>0</v>
      </c>
      <c r="Y5863">
        <v>0</v>
      </c>
      <c r="Z5863" s="83">
        <v>0.85600000000000009</v>
      </c>
      <c r="AA5863" s="83">
        <v>0.85600000000000009</v>
      </c>
    </row>
    <row r="5864" spans="1:27" x14ac:dyDescent="0.25">
      <c r="A5864" s="82" t="s">
        <v>1529</v>
      </c>
      <c r="B5864" s="82" t="s">
        <v>1529</v>
      </c>
      <c r="C5864" t="s">
        <v>3658</v>
      </c>
      <c r="D5864" s="82" t="s">
        <v>3659</v>
      </c>
      <c r="E5864" t="s">
        <v>3660</v>
      </c>
      <c r="F5864" s="82" t="s">
        <v>2745</v>
      </c>
      <c r="G5864" t="s">
        <v>2310</v>
      </c>
      <c r="H5864" s="82" t="s">
        <v>3065</v>
      </c>
      <c r="I5864" t="s">
        <v>68</v>
      </c>
      <c r="J5864" s="82" t="s">
        <v>69</v>
      </c>
      <c r="K5864" t="s">
        <v>70</v>
      </c>
      <c r="L5864" t="s">
        <v>71</v>
      </c>
      <c r="M5864" s="82" t="s">
        <v>124</v>
      </c>
      <c r="N5864" t="s">
        <v>3709</v>
      </c>
      <c r="O5864" s="82" t="s">
        <v>1314</v>
      </c>
      <c r="P5864" s="82" t="s">
        <v>1850</v>
      </c>
      <c r="Q5864" s="82" t="s">
        <v>1315</v>
      </c>
      <c r="R5864" t="s">
        <v>72</v>
      </c>
      <c r="S5864" s="83">
        <v>222.10000000000002</v>
      </c>
      <c r="T5864" s="83">
        <v>0</v>
      </c>
      <c r="U5864" s="83">
        <v>222.10000000000002</v>
      </c>
      <c r="V5864" s="83">
        <v>0</v>
      </c>
      <c r="W5864" s="83">
        <v>0</v>
      </c>
      <c r="X5864" s="83">
        <v>0</v>
      </c>
      <c r="Y5864">
        <v>0</v>
      </c>
      <c r="Z5864" s="83">
        <v>22.21</v>
      </c>
      <c r="AA5864" s="83">
        <v>22.21</v>
      </c>
    </row>
    <row r="5865" spans="1:27" x14ac:dyDescent="0.25">
      <c r="A5865" s="82" t="s">
        <v>1529</v>
      </c>
      <c r="B5865" s="82" t="s">
        <v>1529</v>
      </c>
      <c r="C5865" t="s">
        <v>3658</v>
      </c>
      <c r="D5865" s="82" t="s">
        <v>3659</v>
      </c>
      <c r="E5865" t="s">
        <v>3660</v>
      </c>
      <c r="F5865" s="82" t="s">
        <v>2745</v>
      </c>
      <c r="G5865" t="s">
        <v>2310</v>
      </c>
      <c r="H5865" s="82" t="s">
        <v>3065</v>
      </c>
      <c r="I5865" t="s">
        <v>68</v>
      </c>
      <c r="J5865" s="82" t="s">
        <v>69</v>
      </c>
      <c r="K5865" t="s">
        <v>70</v>
      </c>
      <c r="L5865" t="s">
        <v>71</v>
      </c>
      <c r="M5865" s="82" t="s">
        <v>124</v>
      </c>
      <c r="N5865" t="s">
        <v>3709</v>
      </c>
      <c r="O5865" s="82" t="s">
        <v>1314</v>
      </c>
      <c r="P5865" s="82" t="s">
        <v>2574</v>
      </c>
      <c r="Q5865" s="82" t="s">
        <v>1315</v>
      </c>
      <c r="R5865" t="s">
        <v>72</v>
      </c>
      <c r="S5865" s="83">
        <v>288.8</v>
      </c>
      <c r="T5865" s="83">
        <v>0</v>
      </c>
      <c r="U5865" s="83">
        <v>288.8</v>
      </c>
      <c r="V5865" s="83">
        <v>0</v>
      </c>
      <c r="W5865" s="83">
        <v>0</v>
      </c>
      <c r="X5865" s="83">
        <v>0</v>
      </c>
      <c r="Y5865">
        <v>0</v>
      </c>
      <c r="Z5865" s="83">
        <v>28.880000000000003</v>
      </c>
      <c r="AA5865" s="83">
        <v>28.880000000000003</v>
      </c>
    </row>
    <row r="5866" spans="1:27" x14ac:dyDescent="0.25">
      <c r="A5866" s="82" t="s">
        <v>1529</v>
      </c>
      <c r="B5866" s="82" t="s">
        <v>1529</v>
      </c>
      <c r="C5866" t="s">
        <v>3658</v>
      </c>
      <c r="D5866" s="82" t="s">
        <v>3659</v>
      </c>
      <c r="E5866" t="s">
        <v>3660</v>
      </c>
      <c r="F5866" s="82" t="s">
        <v>2745</v>
      </c>
      <c r="G5866" t="s">
        <v>2310</v>
      </c>
      <c r="H5866" s="82" t="s">
        <v>3065</v>
      </c>
      <c r="I5866" t="s">
        <v>68</v>
      </c>
      <c r="J5866" s="82" t="s">
        <v>69</v>
      </c>
      <c r="K5866" t="s">
        <v>70</v>
      </c>
      <c r="L5866" t="s">
        <v>71</v>
      </c>
      <c r="M5866" s="82" t="s">
        <v>124</v>
      </c>
      <c r="N5866" t="s">
        <v>3709</v>
      </c>
      <c r="O5866" s="82" t="s">
        <v>1313</v>
      </c>
      <c r="P5866" s="82" t="s">
        <v>1848</v>
      </c>
      <c r="Q5866" s="82" t="s">
        <v>1847</v>
      </c>
      <c r="R5866" t="s">
        <v>72</v>
      </c>
      <c r="S5866" s="83">
        <v>0</v>
      </c>
      <c r="T5866" s="83">
        <v>215.5</v>
      </c>
      <c r="U5866" s="83">
        <v>-215.5</v>
      </c>
      <c r="V5866" s="83">
        <v>0</v>
      </c>
      <c r="W5866" s="83">
        <v>0</v>
      </c>
      <c r="X5866" s="83">
        <v>1.6599510229872754</v>
      </c>
      <c r="Y5866">
        <v>0</v>
      </c>
      <c r="Z5866" s="83">
        <v>-21.550000000000004</v>
      </c>
      <c r="AA5866" s="83">
        <v>-19.890048977012729</v>
      </c>
    </row>
    <row r="5867" spans="1:27" x14ac:dyDescent="0.25">
      <c r="A5867" s="82" t="s">
        <v>1529</v>
      </c>
      <c r="B5867" s="82" t="s">
        <v>1529</v>
      </c>
      <c r="C5867" t="s">
        <v>3658</v>
      </c>
      <c r="D5867" s="82" t="s">
        <v>3659</v>
      </c>
      <c r="E5867" t="s">
        <v>3660</v>
      </c>
      <c r="F5867" s="82" t="s">
        <v>2745</v>
      </c>
      <c r="G5867" t="s">
        <v>2310</v>
      </c>
      <c r="H5867" s="82" t="s">
        <v>3065</v>
      </c>
      <c r="I5867" t="s">
        <v>68</v>
      </c>
      <c r="J5867" s="82" t="s">
        <v>69</v>
      </c>
      <c r="K5867" t="s">
        <v>70</v>
      </c>
      <c r="L5867" t="s">
        <v>71</v>
      </c>
      <c r="M5867" s="82" t="s">
        <v>124</v>
      </c>
      <c r="N5867" t="s">
        <v>1540</v>
      </c>
      <c r="O5867" s="82" t="s">
        <v>1458</v>
      </c>
      <c r="P5867" s="82" t="s">
        <v>4188</v>
      </c>
      <c r="Q5867" s="82" t="s">
        <v>2265</v>
      </c>
      <c r="R5867" t="s">
        <v>72</v>
      </c>
      <c r="S5867" s="83">
        <v>238.8</v>
      </c>
      <c r="T5867" s="83">
        <v>0</v>
      </c>
      <c r="U5867" s="83">
        <v>238.8</v>
      </c>
      <c r="V5867" s="83">
        <v>0</v>
      </c>
      <c r="W5867" s="83">
        <v>0</v>
      </c>
      <c r="X5867" s="83">
        <v>0</v>
      </c>
      <c r="Y5867">
        <v>0</v>
      </c>
      <c r="Z5867" s="83">
        <v>23.879999999999995</v>
      </c>
      <c r="AA5867" s="83">
        <v>23.879999999999995</v>
      </c>
    </row>
    <row r="5868" spans="1:27" x14ac:dyDescent="0.25">
      <c r="A5868" s="82" t="s">
        <v>1529</v>
      </c>
      <c r="B5868" s="82" t="s">
        <v>1529</v>
      </c>
      <c r="C5868" t="s">
        <v>3658</v>
      </c>
      <c r="D5868" s="82" t="s">
        <v>3659</v>
      </c>
      <c r="E5868" t="s">
        <v>3660</v>
      </c>
      <c r="F5868" s="82" t="s">
        <v>2745</v>
      </c>
      <c r="G5868" t="s">
        <v>2310</v>
      </c>
      <c r="H5868" s="82" t="s">
        <v>3065</v>
      </c>
      <c r="I5868" t="s">
        <v>68</v>
      </c>
      <c r="J5868" s="82" t="s">
        <v>69</v>
      </c>
      <c r="K5868" t="s">
        <v>96</v>
      </c>
      <c r="L5868" t="s">
        <v>97</v>
      </c>
      <c r="M5868" s="82" t="s">
        <v>3724</v>
      </c>
      <c r="N5868" t="s">
        <v>2021</v>
      </c>
      <c r="O5868" s="82" t="s">
        <v>2022</v>
      </c>
      <c r="P5868" s="82" t="s">
        <v>1412</v>
      </c>
      <c r="Q5868" s="82" t="s">
        <v>1413</v>
      </c>
      <c r="R5868" t="s">
        <v>72</v>
      </c>
      <c r="S5868" s="83">
        <v>165.88</v>
      </c>
      <c r="T5868" s="83">
        <v>96.6</v>
      </c>
      <c r="U5868" s="83">
        <v>69.28</v>
      </c>
      <c r="V5868" s="83">
        <v>0</v>
      </c>
      <c r="W5868" s="83">
        <v>0</v>
      </c>
      <c r="X5868" s="83">
        <v>0.74408941448060695</v>
      </c>
      <c r="Y5868">
        <v>0</v>
      </c>
      <c r="Z5868" s="83">
        <v>6.9280000000000008</v>
      </c>
      <c r="AA5868" s="83">
        <v>7.6720894144806078</v>
      </c>
    </row>
    <row r="5869" spans="1:27" x14ac:dyDescent="0.25">
      <c r="A5869" s="82" t="s">
        <v>1529</v>
      </c>
      <c r="B5869" s="82" t="s">
        <v>1529</v>
      </c>
      <c r="C5869" t="s">
        <v>3661</v>
      </c>
      <c r="D5869" s="82" t="s">
        <v>3662</v>
      </c>
      <c r="E5869" t="s">
        <v>3663</v>
      </c>
      <c r="F5869" s="82" t="s">
        <v>2745</v>
      </c>
      <c r="G5869" t="s">
        <v>2310</v>
      </c>
      <c r="H5869" s="82" t="s">
        <v>3065</v>
      </c>
      <c r="I5869" t="s">
        <v>68</v>
      </c>
      <c r="J5869" s="82" t="s">
        <v>80</v>
      </c>
      <c r="K5869" t="s">
        <v>83</v>
      </c>
      <c r="L5869" t="s">
        <v>82</v>
      </c>
      <c r="M5869" s="82" t="s">
        <v>214</v>
      </c>
      <c r="N5869" t="s">
        <v>215</v>
      </c>
      <c r="O5869" s="82" t="s">
        <v>414</v>
      </c>
      <c r="P5869" s="82" t="s">
        <v>2129</v>
      </c>
      <c r="Q5869" s="82" t="s">
        <v>416</v>
      </c>
      <c r="R5869" t="s">
        <v>72</v>
      </c>
      <c r="S5869" s="83">
        <v>6352.16</v>
      </c>
      <c r="T5869" s="83">
        <v>8537.239999999998</v>
      </c>
      <c r="U5869" s="83">
        <v>-2185.0799999999981</v>
      </c>
      <c r="V5869" s="83">
        <v>0</v>
      </c>
      <c r="W5869" s="83">
        <v>0</v>
      </c>
      <c r="X5869" s="83">
        <v>65.760558104352128</v>
      </c>
      <c r="Y5869">
        <v>0</v>
      </c>
      <c r="Z5869" s="83">
        <v>-218.50799999999992</v>
      </c>
      <c r="AA5869" s="83">
        <v>-152.74744189564774</v>
      </c>
    </row>
    <row r="5870" spans="1:27" x14ac:dyDescent="0.25">
      <c r="A5870" s="82" t="s">
        <v>1529</v>
      </c>
      <c r="B5870" s="82" t="s">
        <v>1529</v>
      </c>
      <c r="C5870" t="s">
        <v>3661</v>
      </c>
      <c r="D5870" s="82" t="s">
        <v>3662</v>
      </c>
      <c r="E5870" t="s">
        <v>3663</v>
      </c>
      <c r="F5870" s="82" t="s">
        <v>2745</v>
      </c>
      <c r="G5870" t="s">
        <v>2310</v>
      </c>
      <c r="H5870" s="82" t="s">
        <v>3065</v>
      </c>
      <c r="I5870" t="s">
        <v>68</v>
      </c>
      <c r="J5870" s="82" t="s">
        <v>80</v>
      </c>
      <c r="K5870" t="s">
        <v>83</v>
      </c>
      <c r="L5870" t="s">
        <v>82</v>
      </c>
      <c r="M5870" s="82" t="s">
        <v>214</v>
      </c>
      <c r="N5870" t="s">
        <v>906</v>
      </c>
      <c r="O5870" s="82" t="s">
        <v>906</v>
      </c>
      <c r="P5870" s="82" t="s">
        <v>908</v>
      </c>
      <c r="Q5870" s="82" t="s">
        <v>909</v>
      </c>
      <c r="R5870" t="s">
        <v>72</v>
      </c>
      <c r="S5870" s="83">
        <v>7030</v>
      </c>
      <c r="T5870" s="83">
        <v>11409.769999999999</v>
      </c>
      <c r="U5870" s="83">
        <v>-4379.7699999999986</v>
      </c>
      <c r="V5870" s="83">
        <v>0</v>
      </c>
      <c r="W5870" s="83">
        <v>0</v>
      </c>
      <c r="X5870" s="83">
        <v>87.887050503710086</v>
      </c>
      <c r="Y5870">
        <v>0</v>
      </c>
      <c r="Z5870" s="83">
        <v>-437.97699999999986</v>
      </c>
      <c r="AA5870" s="83">
        <v>-350.08994949628982</v>
      </c>
    </row>
    <row r="5871" spans="1:27" x14ac:dyDescent="0.25">
      <c r="A5871" s="82" t="s">
        <v>1529</v>
      </c>
      <c r="B5871" s="82" t="s">
        <v>1529</v>
      </c>
      <c r="C5871" t="s">
        <v>3661</v>
      </c>
      <c r="D5871" s="82" t="s">
        <v>3662</v>
      </c>
      <c r="E5871" t="s">
        <v>3663</v>
      </c>
      <c r="F5871" s="82" t="s">
        <v>2745</v>
      </c>
      <c r="G5871" t="s">
        <v>2310</v>
      </c>
      <c r="H5871" s="82" t="s">
        <v>3065</v>
      </c>
      <c r="I5871" t="s">
        <v>68</v>
      </c>
      <c r="J5871" s="82" t="s">
        <v>80</v>
      </c>
      <c r="K5871" t="s">
        <v>83</v>
      </c>
      <c r="L5871" t="s">
        <v>82</v>
      </c>
      <c r="M5871" s="82" t="s">
        <v>214</v>
      </c>
      <c r="N5871" t="s">
        <v>216</v>
      </c>
      <c r="O5871" s="82" t="s">
        <v>216</v>
      </c>
      <c r="P5871" s="82" t="s">
        <v>2130</v>
      </c>
      <c r="Q5871" s="82" t="s">
        <v>218</v>
      </c>
      <c r="R5871" t="s">
        <v>72</v>
      </c>
      <c r="S5871" s="83">
        <v>19187.7</v>
      </c>
      <c r="T5871" s="83">
        <v>16752.059999999998</v>
      </c>
      <c r="U5871" s="83">
        <v>2435.6400000000031</v>
      </c>
      <c r="V5871" s="83">
        <v>0</v>
      </c>
      <c r="W5871" s="83">
        <v>0</v>
      </c>
      <c r="X5871" s="83">
        <v>129.03758298906828</v>
      </c>
      <c r="Y5871">
        <v>0</v>
      </c>
      <c r="Z5871" s="83">
        <v>243.56400000000031</v>
      </c>
      <c r="AA5871" s="83">
        <v>372.60158298906867</v>
      </c>
    </row>
    <row r="5872" spans="1:27" x14ac:dyDescent="0.25">
      <c r="A5872" s="82" t="s">
        <v>1529</v>
      </c>
      <c r="B5872" s="82" t="s">
        <v>1529</v>
      </c>
      <c r="C5872" t="s">
        <v>3661</v>
      </c>
      <c r="D5872" s="82" t="s">
        <v>3662</v>
      </c>
      <c r="E5872" t="s">
        <v>3663</v>
      </c>
      <c r="F5872" s="82" t="s">
        <v>2745</v>
      </c>
      <c r="G5872" t="s">
        <v>2310</v>
      </c>
      <c r="H5872" s="82" t="s">
        <v>3065</v>
      </c>
      <c r="I5872" t="s">
        <v>68</v>
      </c>
      <c r="J5872" s="82" t="s">
        <v>80</v>
      </c>
      <c r="K5872" t="s">
        <v>83</v>
      </c>
      <c r="L5872" t="s">
        <v>82</v>
      </c>
      <c r="M5872" s="82" t="s">
        <v>910</v>
      </c>
      <c r="N5872" t="s">
        <v>1982</v>
      </c>
      <c r="O5872" s="82" t="s">
        <v>1437</v>
      </c>
      <c r="P5872" s="82" t="s">
        <v>2435</v>
      </c>
      <c r="Q5872" s="82" t="s">
        <v>2436</v>
      </c>
      <c r="R5872" t="s">
        <v>72</v>
      </c>
      <c r="S5872" s="83">
        <v>13225</v>
      </c>
      <c r="T5872" s="83">
        <v>9253.4000000000015</v>
      </c>
      <c r="U5872" s="83">
        <v>3971.5999999999985</v>
      </c>
      <c r="V5872" s="83">
        <v>0</v>
      </c>
      <c r="W5872" s="83">
        <v>0</v>
      </c>
      <c r="X5872" s="83">
        <v>71.276987452948745</v>
      </c>
      <c r="Y5872">
        <v>0</v>
      </c>
      <c r="Z5872" s="83">
        <v>397.15999999999985</v>
      </c>
      <c r="AA5872" s="83">
        <v>468.43698745294853</v>
      </c>
    </row>
    <row r="5873" spans="1:27" x14ac:dyDescent="0.25">
      <c r="A5873" s="82" t="s">
        <v>1529</v>
      </c>
      <c r="B5873" s="82" t="s">
        <v>1529</v>
      </c>
      <c r="C5873" t="s">
        <v>3661</v>
      </c>
      <c r="D5873" s="82" t="s">
        <v>3662</v>
      </c>
      <c r="E5873" t="s">
        <v>3663</v>
      </c>
      <c r="F5873" s="82" t="s">
        <v>2745</v>
      </c>
      <c r="G5873" t="s">
        <v>2310</v>
      </c>
      <c r="H5873" s="82" t="s">
        <v>3065</v>
      </c>
      <c r="I5873" t="s">
        <v>68</v>
      </c>
      <c r="J5873" s="82" t="s">
        <v>80</v>
      </c>
      <c r="K5873" t="s">
        <v>83</v>
      </c>
      <c r="L5873" t="s">
        <v>82</v>
      </c>
      <c r="M5873" s="82" t="s">
        <v>910</v>
      </c>
      <c r="N5873" t="s">
        <v>1982</v>
      </c>
      <c r="O5873" s="82" t="s">
        <v>1437</v>
      </c>
      <c r="P5873" s="82" t="s">
        <v>1985</v>
      </c>
      <c r="Q5873" s="82" t="s">
        <v>1986</v>
      </c>
      <c r="R5873" t="s">
        <v>72</v>
      </c>
      <c r="S5873" s="83">
        <v>16100</v>
      </c>
      <c r="T5873" s="83">
        <v>5969.64</v>
      </c>
      <c r="U5873" s="83">
        <v>10130.36</v>
      </c>
      <c r="V5873" s="83">
        <v>0</v>
      </c>
      <c r="W5873" s="83">
        <v>0</v>
      </c>
      <c r="X5873" s="83">
        <v>45.98287714554877</v>
      </c>
      <c r="Y5873">
        <v>0</v>
      </c>
      <c r="Z5873" s="83">
        <v>1013.0359999999999</v>
      </c>
      <c r="AA5873" s="83">
        <v>1059.0188771455487</v>
      </c>
    </row>
    <row r="5874" spans="1:27" x14ac:dyDescent="0.25">
      <c r="A5874" s="82" t="s">
        <v>1529</v>
      </c>
      <c r="B5874" s="82" t="s">
        <v>1529</v>
      </c>
      <c r="C5874" t="s">
        <v>3661</v>
      </c>
      <c r="D5874" s="82" t="s">
        <v>3662</v>
      </c>
      <c r="E5874" t="s">
        <v>3663</v>
      </c>
      <c r="F5874" s="82" t="s">
        <v>2745</v>
      </c>
      <c r="G5874" t="s">
        <v>2310</v>
      </c>
      <c r="H5874" s="82" t="s">
        <v>3065</v>
      </c>
      <c r="I5874" t="s">
        <v>68</v>
      </c>
      <c r="J5874" s="82" t="s">
        <v>80</v>
      </c>
      <c r="K5874" t="s">
        <v>83</v>
      </c>
      <c r="L5874" t="s">
        <v>82</v>
      </c>
      <c r="M5874" s="82" t="s">
        <v>910</v>
      </c>
      <c r="N5874" t="s">
        <v>1982</v>
      </c>
      <c r="O5874" s="82" t="s">
        <v>1437</v>
      </c>
      <c r="P5874" s="82" t="s">
        <v>2809</v>
      </c>
      <c r="Q5874" s="82" t="s">
        <v>2810</v>
      </c>
      <c r="R5874" t="s">
        <v>72</v>
      </c>
      <c r="S5874" s="83">
        <v>16675</v>
      </c>
      <c r="T5874" s="83">
        <v>12136.02</v>
      </c>
      <c r="U5874" s="83">
        <v>4538.9799999999996</v>
      </c>
      <c r="V5874" s="83">
        <v>0</v>
      </c>
      <c r="W5874" s="83">
        <v>0</v>
      </c>
      <c r="X5874" s="83">
        <v>93.481200993011754</v>
      </c>
      <c r="Y5874">
        <v>0</v>
      </c>
      <c r="Z5874" s="83">
        <v>453.89799999999991</v>
      </c>
      <c r="AA5874" s="83">
        <v>547.37920099301164</v>
      </c>
    </row>
    <row r="5875" spans="1:27" x14ac:dyDescent="0.25">
      <c r="A5875" s="82" t="s">
        <v>1529</v>
      </c>
      <c r="B5875" s="82" t="s">
        <v>1529</v>
      </c>
      <c r="C5875" t="s">
        <v>3664</v>
      </c>
      <c r="D5875" s="82" t="s">
        <v>3665</v>
      </c>
      <c r="E5875" t="s">
        <v>3666</v>
      </c>
      <c r="F5875" s="82" t="s">
        <v>2309</v>
      </c>
      <c r="G5875" t="s">
        <v>2310</v>
      </c>
      <c r="H5875" s="82" t="s">
        <v>3667</v>
      </c>
      <c r="I5875" t="s">
        <v>68</v>
      </c>
      <c r="J5875" s="82" t="s">
        <v>80</v>
      </c>
      <c r="K5875" t="s">
        <v>83</v>
      </c>
      <c r="L5875" t="s">
        <v>82</v>
      </c>
      <c r="M5875" s="82" t="s">
        <v>214</v>
      </c>
      <c r="N5875" t="s">
        <v>215</v>
      </c>
      <c r="O5875" s="82" t="s">
        <v>414</v>
      </c>
      <c r="P5875" s="82" t="s">
        <v>2129</v>
      </c>
      <c r="Q5875" s="82" t="s">
        <v>416</v>
      </c>
      <c r="R5875" t="s">
        <v>72</v>
      </c>
      <c r="S5875" s="83">
        <v>0</v>
      </c>
      <c r="T5875" s="83">
        <v>765.54</v>
      </c>
      <c r="U5875" s="83">
        <v>-765.54</v>
      </c>
      <c r="V5875" s="83">
        <v>0</v>
      </c>
      <c r="W5875" s="83">
        <v>0</v>
      </c>
      <c r="X5875" s="83">
        <v>5.8967930679242633</v>
      </c>
      <c r="Y5875">
        <v>0</v>
      </c>
      <c r="Z5875" s="83">
        <v>-76.554000000000002</v>
      </c>
      <c r="AA5875" s="83">
        <v>-70.657206932075738</v>
      </c>
    </row>
    <row r="5876" spans="1:27" x14ac:dyDescent="0.25">
      <c r="A5876" s="82" t="s">
        <v>1529</v>
      </c>
      <c r="B5876" s="82" t="s">
        <v>1529</v>
      </c>
      <c r="C5876" t="s">
        <v>3664</v>
      </c>
      <c r="D5876" s="82" t="s">
        <v>3665</v>
      </c>
      <c r="E5876" t="s">
        <v>3666</v>
      </c>
      <c r="F5876" s="82" t="s">
        <v>2309</v>
      </c>
      <c r="G5876" t="s">
        <v>2310</v>
      </c>
      <c r="H5876" s="82" t="s">
        <v>3667</v>
      </c>
      <c r="I5876" t="s">
        <v>68</v>
      </c>
      <c r="J5876" s="82" t="s">
        <v>80</v>
      </c>
      <c r="K5876" t="s">
        <v>83</v>
      </c>
      <c r="L5876" t="s">
        <v>82</v>
      </c>
      <c r="M5876" s="82" t="s">
        <v>214</v>
      </c>
      <c r="N5876" t="s">
        <v>906</v>
      </c>
      <c r="O5876" s="82" t="s">
        <v>906</v>
      </c>
      <c r="P5876" s="82" t="s">
        <v>1980</v>
      </c>
      <c r="Q5876" s="82" t="s">
        <v>907</v>
      </c>
      <c r="R5876" t="s">
        <v>72</v>
      </c>
      <c r="S5876" s="83">
        <v>2450</v>
      </c>
      <c r="T5876" s="83">
        <v>0</v>
      </c>
      <c r="U5876" s="83">
        <v>2450</v>
      </c>
      <c r="V5876" s="83">
        <v>0</v>
      </c>
      <c r="W5876" s="83">
        <v>0</v>
      </c>
      <c r="X5876" s="83">
        <v>0</v>
      </c>
      <c r="Y5876">
        <v>0</v>
      </c>
      <c r="Z5876" s="83">
        <v>245</v>
      </c>
      <c r="AA5876" s="83">
        <v>245</v>
      </c>
    </row>
    <row r="5877" spans="1:27" x14ac:dyDescent="0.25">
      <c r="A5877" s="82" t="s">
        <v>1529</v>
      </c>
      <c r="B5877" s="82" t="s">
        <v>1529</v>
      </c>
      <c r="C5877" t="s">
        <v>3664</v>
      </c>
      <c r="D5877" s="82" t="s">
        <v>3665</v>
      </c>
      <c r="E5877" t="s">
        <v>3666</v>
      </c>
      <c r="F5877" s="82" t="s">
        <v>2309</v>
      </c>
      <c r="G5877" t="s">
        <v>2310</v>
      </c>
      <c r="H5877" s="82" t="s">
        <v>3667</v>
      </c>
      <c r="I5877" t="s">
        <v>68</v>
      </c>
      <c r="J5877" s="82" t="s">
        <v>80</v>
      </c>
      <c r="K5877" t="s">
        <v>83</v>
      </c>
      <c r="L5877" t="s">
        <v>82</v>
      </c>
      <c r="M5877" s="82" t="s">
        <v>214</v>
      </c>
      <c r="N5877" t="s">
        <v>906</v>
      </c>
      <c r="O5877" s="82" t="s">
        <v>906</v>
      </c>
      <c r="P5877" s="82" t="s">
        <v>2413</v>
      </c>
      <c r="Q5877" s="82" t="s">
        <v>909</v>
      </c>
      <c r="R5877" t="s">
        <v>72</v>
      </c>
      <c r="S5877" s="83">
        <v>830</v>
      </c>
      <c r="T5877" s="83">
        <v>760.65</v>
      </c>
      <c r="U5877" s="83">
        <v>69.350000000000023</v>
      </c>
      <c r="V5877" s="83">
        <v>0</v>
      </c>
      <c r="W5877" s="83">
        <v>0</v>
      </c>
      <c r="X5877" s="83">
        <v>5.8591264298620462</v>
      </c>
      <c r="Y5877">
        <v>0</v>
      </c>
      <c r="Z5877" s="83">
        <v>6.9350000000000023</v>
      </c>
      <c r="AA5877" s="83">
        <v>12.794126429862047</v>
      </c>
    </row>
    <row r="5878" spans="1:27" x14ac:dyDescent="0.25">
      <c r="A5878" s="82" t="s">
        <v>1529</v>
      </c>
      <c r="B5878" s="82" t="s">
        <v>1529</v>
      </c>
      <c r="C5878" t="s">
        <v>3664</v>
      </c>
      <c r="D5878" s="82" t="s">
        <v>3665</v>
      </c>
      <c r="E5878" t="s">
        <v>3666</v>
      </c>
      <c r="F5878" s="82" t="s">
        <v>2309</v>
      </c>
      <c r="G5878" t="s">
        <v>2310</v>
      </c>
      <c r="H5878" s="82" t="s">
        <v>3667</v>
      </c>
      <c r="I5878" t="s">
        <v>68</v>
      </c>
      <c r="J5878" s="82" t="s">
        <v>80</v>
      </c>
      <c r="K5878" t="s">
        <v>83</v>
      </c>
      <c r="L5878" t="s">
        <v>82</v>
      </c>
      <c r="M5878" s="82" t="s">
        <v>214</v>
      </c>
      <c r="N5878" t="s">
        <v>906</v>
      </c>
      <c r="O5878" s="82" t="s">
        <v>906</v>
      </c>
      <c r="P5878" s="82" t="s">
        <v>2077</v>
      </c>
      <c r="Q5878" s="82" t="s">
        <v>909</v>
      </c>
      <c r="R5878" t="s">
        <v>72</v>
      </c>
      <c r="S5878" s="83">
        <v>1110</v>
      </c>
      <c r="T5878" s="83">
        <v>1172.98</v>
      </c>
      <c r="U5878" s="83">
        <v>-62.980000000000018</v>
      </c>
      <c r="V5878" s="83">
        <v>0</v>
      </c>
      <c r="W5878" s="83">
        <v>0</v>
      </c>
      <c r="X5878" s="83">
        <v>9.0352174057708314</v>
      </c>
      <c r="Y5878">
        <v>0</v>
      </c>
      <c r="Z5878" s="83">
        <v>-6.298000000000016</v>
      </c>
      <c r="AA5878" s="83">
        <v>2.7372174057708065</v>
      </c>
    </row>
    <row r="5879" spans="1:27" x14ac:dyDescent="0.25">
      <c r="A5879" s="82" t="s">
        <v>1529</v>
      </c>
      <c r="B5879" s="82" t="s">
        <v>1529</v>
      </c>
      <c r="C5879" t="s">
        <v>3664</v>
      </c>
      <c r="D5879" s="82" t="s">
        <v>3665</v>
      </c>
      <c r="E5879" t="s">
        <v>3666</v>
      </c>
      <c r="F5879" s="82" t="s">
        <v>2309</v>
      </c>
      <c r="G5879" t="s">
        <v>2310</v>
      </c>
      <c r="H5879" s="82" t="s">
        <v>3667</v>
      </c>
      <c r="I5879" t="s">
        <v>68</v>
      </c>
      <c r="J5879" s="82" t="s">
        <v>80</v>
      </c>
      <c r="K5879" t="s">
        <v>83</v>
      </c>
      <c r="L5879" t="s">
        <v>82</v>
      </c>
      <c r="M5879" s="82" t="s">
        <v>214</v>
      </c>
      <c r="N5879" t="s">
        <v>906</v>
      </c>
      <c r="O5879" s="82" t="s">
        <v>906</v>
      </c>
      <c r="P5879" s="82" t="s">
        <v>908</v>
      </c>
      <c r="Q5879" s="82" t="s">
        <v>909</v>
      </c>
      <c r="R5879" t="s">
        <v>72</v>
      </c>
      <c r="S5879" s="83">
        <v>4810</v>
      </c>
      <c r="T5879" s="83">
        <v>4944.22</v>
      </c>
      <c r="U5879" s="83">
        <v>-134.22000000000025</v>
      </c>
      <c r="V5879" s="83">
        <v>0</v>
      </c>
      <c r="W5879" s="83">
        <v>0</v>
      </c>
      <c r="X5879" s="83">
        <v>38.084283280158452</v>
      </c>
      <c r="Y5879">
        <v>0</v>
      </c>
      <c r="Z5879" s="83">
        <v>-13.422000000000025</v>
      </c>
      <c r="AA5879" s="83">
        <v>24.662283280158363</v>
      </c>
    </row>
    <row r="5880" spans="1:27" x14ac:dyDescent="0.25">
      <c r="A5880" s="82" t="s">
        <v>1529</v>
      </c>
      <c r="B5880" s="82" t="s">
        <v>1529</v>
      </c>
      <c r="C5880" t="s">
        <v>3664</v>
      </c>
      <c r="D5880" s="82" t="s">
        <v>3665</v>
      </c>
      <c r="E5880" t="s">
        <v>3666</v>
      </c>
      <c r="F5880" s="82" t="s">
        <v>2309</v>
      </c>
      <c r="G5880" t="s">
        <v>2310</v>
      </c>
      <c r="H5880" s="82" t="s">
        <v>3667</v>
      </c>
      <c r="I5880" t="s">
        <v>68</v>
      </c>
      <c r="J5880" s="82" t="s">
        <v>80</v>
      </c>
      <c r="K5880" t="s">
        <v>83</v>
      </c>
      <c r="L5880" t="s">
        <v>82</v>
      </c>
      <c r="M5880" s="82" t="s">
        <v>910</v>
      </c>
      <c r="N5880" t="s">
        <v>1982</v>
      </c>
      <c r="O5880" s="82" t="s">
        <v>2131</v>
      </c>
      <c r="P5880" s="82" t="s">
        <v>2132</v>
      </c>
      <c r="Q5880" s="82" t="s">
        <v>2133</v>
      </c>
      <c r="R5880" t="s">
        <v>72</v>
      </c>
      <c r="S5880" s="83">
        <v>0</v>
      </c>
      <c r="T5880" s="83">
        <v>1530</v>
      </c>
      <c r="U5880" s="83">
        <v>-1530</v>
      </c>
      <c r="V5880" s="83">
        <v>0</v>
      </c>
      <c r="W5880" s="83">
        <v>0</v>
      </c>
      <c r="X5880" s="83">
        <v>11.785267123761166</v>
      </c>
      <c r="Y5880">
        <v>0</v>
      </c>
      <c r="Z5880" s="83">
        <v>-153</v>
      </c>
      <c r="AA5880" s="83">
        <v>-141.21473287623883</v>
      </c>
    </row>
    <row r="5881" spans="1:27" x14ac:dyDescent="0.25">
      <c r="A5881" s="82" t="s">
        <v>1529</v>
      </c>
      <c r="B5881" s="82" t="s">
        <v>1529</v>
      </c>
      <c r="C5881" t="s">
        <v>3664</v>
      </c>
      <c r="D5881" s="82" t="s">
        <v>3665</v>
      </c>
      <c r="E5881" t="s">
        <v>3666</v>
      </c>
      <c r="F5881" s="82" t="s">
        <v>2309</v>
      </c>
      <c r="G5881" t="s">
        <v>2310</v>
      </c>
      <c r="H5881" s="82" t="s">
        <v>3667</v>
      </c>
      <c r="I5881" t="s">
        <v>68</v>
      </c>
      <c r="J5881" s="82" t="s">
        <v>80</v>
      </c>
      <c r="K5881" t="s">
        <v>83</v>
      </c>
      <c r="L5881" t="s">
        <v>82</v>
      </c>
      <c r="M5881" s="82" t="s">
        <v>910</v>
      </c>
      <c r="N5881" t="s">
        <v>1982</v>
      </c>
      <c r="O5881" s="82" t="s">
        <v>2131</v>
      </c>
      <c r="P5881" s="82" t="s">
        <v>2479</v>
      </c>
      <c r="Q5881" s="82" t="s">
        <v>2480</v>
      </c>
      <c r="R5881" t="s">
        <v>72</v>
      </c>
      <c r="S5881" s="83">
        <v>0</v>
      </c>
      <c r="T5881" s="83">
        <v>1530</v>
      </c>
      <c r="U5881" s="83">
        <v>-1530</v>
      </c>
      <c r="V5881" s="83">
        <v>0</v>
      </c>
      <c r="W5881" s="83">
        <v>0</v>
      </c>
      <c r="X5881" s="83">
        <v>11.785267123761166</v>
      </c>
      <c r="Y5881">
        <v>0</v>
      </c>
      <c r="Z5881" s="83">
        <v>-153</v>
      </c>
      <c r="AA5881" s="83">
        <v>-141.21473287623883</v>
      </c>
    </row>
    <row r="5882" spans="1:27" x14ac:dyDescent="0.25">
      <c r="A5882" s="82" t="s">
        <v>1529</v>
      </c>
      <c r="B5882" s="82" t="s">
        <v>1529</v>
      </c>
      <c r="C5882" t="s">
        <v>3664</v>
      </c>
      <c r="D5882" s="82" t="s">
        <v>3665</v>
      </c>
      <c r="E5882" t="s">
        <v>3666</v>
      </c>
      <c r="F5882" s="82" t="s">
        <v>2309</v>
      </c>
      <c r="G5882" t="s">
        <v>2310</v>
      </c>
      <c r="H5882" s="82" t="s">
        <v>3667</v>
      </c>
      <c r="I5882" t="s">
        <v>68</v>
      </c>
      <c r="J5882" s="82" t="s">
        <v>80</v>
      </c>
      <c r="K5882" t="s">
        <v>83</v>
      </c>
      <c r="L5882" t="s">
        <v>82</v>
      </c>
      <c r="M5882" s="82" t="s">
        <v>910</v>
      </c>
      <c r="N5882" t="s">
        <v>1982</v>
      </c>
      <c r="O5882" s="82" t="s">
        <v>2131</v>
      </c>
      <c r="P5882" s="82" t="s">
        <v>2501</v>
      </c>
      <c r="Q5882" s="82" t="s">
        <v>2502</v>
      </c>
      <c r="R5882" t="s">
        <v>72</v>
      </c>
      <c r="S5882" s="83">
        <v>0</v>
      </c>
      <c r="T5882" s="83">
        <v>1530</v>
      </c>
      <c r="U5882" s="83">
        <v>-1530</v>
      </c>
      <c r="V5882" s="83">
        <v>0</v>
      </c>
      <c r="W5882" s="83">
        <v>0</v>
      </c>
      <c r="X5882" s="83">
        <v>11.785267123761166</v>
      </c>
      <c r="Y5882">
        <v>0</v>
      </c>
      <c r="Z5882" s="83">
        <v>-153</v>
      </c>
      <c r="AA5882" s="83">
        <v>-141.21473287623883</v>
      </c>
    </row>
    <row r="5883" spans="1:27" x14ac:dyDescent="0.25">
      <c r="A5883" s="82" t="s">
        <v>1529</v>
      </c>
      <c r="B5883" s="82" t="s">
        <v>1529</v>
      </c>
      <c r="C5883" t="s">
        <v>3664</v>
      </c>
      <c r="D5883" s="82" t="s">
        <v>3665</v>
      </c>
      <c r="E5883" t="s">
        <v>3666</v>
      </c>
      <c r="F5883" s="82" t="s">
        <v>2309</v>
      </c>
      <c r="G5883" t="s">
        <v>2310</v>
      </c>
      <c r="H5883" s="82" t="s">
        <v>3667</v>
      </c>
      <c r="I5883" t="s">
        <v>68</v>
      </c>
      <c r="J5883" s="82" t="s">
        <v>80</v>
      </c>
      <c r="K5883" t="s">
        <v>83</v>
      </c>
      <c r="L5883" t="s">
        <v>82</v>
      </c>
      <c r="M5883" s="82" t="s">
        <v>910</v>
      </c>
      <c r="N5883" t="s">
        <v>1982</v>
      </c>
      <c r="O5883" s="82" t="s">
        <v>1437</v>
      </c>
      <c r="P5883" s="82" t="s">
        <v>2435</v>
      </c>
      <c r="Q5883" s="82" t="s">
        <v>2436</v>
      </c>
      <c r="R5883" t="s">
        <v>72</v>
      </c>
      <c r="S5883" s="83">
        <v>0</v>
      </c>
      <c r="T5883" s="83">
        <v>1107</v>
      </c>
      <c r="U5883" s="83">
        <v>-1107</v>
      </c>
      <c r="V5883" s="83">
        <v>0</v>
      </c>
      <c r="W5883" s="83">
        <v>0</v>
      </c>
      <c r="X5883" s="83">
        <v>8.5269873895448445</v>
      </c>
      <c r="Y5883">
        <v>0</v>
      </c>
      <c r="Z5883" s="83">
        <v>-110.7</v>
      </c>
      <c r="AA5883" s="83">
        <v>-102.17301261045516</v>
      </c>
    </row>
    <row r="5884" spans="1:27" x14ac:dyDescent="0.25">
      <c r="A5884" s="82" t="s">
        <v>1529</v>
      </c>
      <c r="B5884" s="82" t="s">
        <v>1529</v>
      </c>
      <c r="C5884" t="s">
        <v>3664</v>
      </c>
      <c r="D5884" s="82" t="s">
        <v>3665</v>
      </c>
      <c r="E5884" t="s">
        <v>3666</v>
      </c>
      <c r="F5884" s="82" t="s">
        <v>2309</v>
      </c>
      <c r="G5884" t="s">
        <v>2310</v>
      </c>
      <c r="H5884" s="82" t="s">
        <v>3667</v>
      </c>
      <c r="I5884" t="s">
        <v>68</v>
      </c>
      <c r="J5884" s="82" t="s">
        <v>80</v>
      </c>
      <c r="K5884" t="s">
        <v>83</v>
      </c>
      <c r="L5884" t="s">
        <v>82</v>
      </c>
      <c r="M5884" s="82" t="s">
        <v>910</v>
      </c>
      <c r="N5884" t="s">
        <v>1982</v>
      </c>
      <c r="O5884" s="82" t="s">
        <v>1437</v>
      </c>
      <c r="P5884" s="82" t="s">
        <v>1985</v>
      </c>
      <c r="Q5884" s="82" t="s">
        <v>1986</v>
      </c>
      <c r="R5884" t="s">
        <v>72</v>
      </c>
      <c r="S5884" s="83">
        <v>5750</v>
      </c>
      <c r="T5884" s="83">
        <v>3286</v>
      </c>
      <c r="U5884" s="83">
        <v>2464</v>
      </c>
      <c r="V5884" s="83">
        <v>0</v>
      </c>
      <c r="W5884" s="83">
        <v>0</v>
      </c>
      <c r="X5884" s="83">
        <v>25.311364554692283</v>
      </c>
      <c r="Y5884">
        <v>0</v>
      </c>
      <c r="Z5884" s="83">
        <v>246.4</v>
      </c>
      <c r="AA5884" s="83">
        <v>271.7113645546923</v>
      </c>
    </row>
    <row r="5885" spans="1:27" x14ac:dyDescent="0.25">
      <c r="A5885" s="82" t="s">
        <v>1529</v>
      </c>
      <c r="B5885" s="82" t="s">
        <v>1529</v>
      </c>
      <c r="C5885" t="s">
        <v>3664</v>
      </c>
      <c r="D5885" s="82" t="s">
        <v>3665</v>
      </c>
      <c r="E5885" t="s">
        <v>3666</v>
      </c>
      <c r="F5885" s="82" t="s">
        <v>2309</v>
      </c>
      <c r="G5885" t="s">
        <v>2310</v>
      </c>
      <c r="H5885" s="82" t="s">
        <v>3667</v>
      </c>
      <c r="I5885" t="s">
        <v>68</v>
      </c>
      <c r="J5885" s="82" t="s">
        <v>80</v>
      </c>
      <c r="K5885" t="s">
        <v>83</v>
      </c>
      <c r="L5885" t="s">
        <v>82</v>
      </c>
      <c r="M5885" s="82" t="s">
        <v>910</v>
      </c>
      <c r="N5885" t="s">
        <v>1982</v>
      </c>
      <c r="O5885" s="82" t="s">
        <v>1437</v>
      </c>
      <c r="P5885" s="82" t="s">
        <v>2809</v>
      </c>
      <c r="Q5885" s="82" t="s">
        <v>2810</v>
      </c>
      <c r="R5885" t="s">
        <v>72</v>
      </c>
      <c r="S5885" s="83">
        <v>0</v>
      </c>
      <c r="T5885" s="83">
        <v>369</v>
      </c>
      <c r="U5885" s="83">
        <v>-369</v>
      </c>
      <c r="V5885" s="83">
        <v>0</v>
      </c>
      <c r="W5885" s="83">
        <v>0</v>
      </c>
      <c r="X5885" s="83">
        <v>2.8423291298482813</v>
      </c>
      <c r="Y5885">
        <v>0</v>
      </c>
      <c r="Z5885" s="83">
        <v>-36.9</v>
      </c>
      <c r="AA5885" s="83">
        <v>-34.057670870151718</v>
      </c>
    </row>
    <row r="5886" spans="1:27" x14ac:dyDescent="0.25">
      <c r="A5886" s="82" t="s">
        <v>1529</v>
      </c>
      <c r="B5886" s="82" t="s">
        <v>1529</v>
      </c>
      <c r="C5886" t="s">
        <v>3664</v>
      </c>
      <c r="D5886" s="82" t="s">
        <v>3665</v>
      </c>
      <c r="E5886" t="s">
        <v>3666</v>
      </c>
      <c r="F5886" s="82" t="s">
        <v>2309</v>
      </c>
      <c r="G5886" t="s">
        <v>2310</v>
      </c>
      <c r="H5886" s="82" t="s">
        <v>3667</v>
      </c>
      <c r="I5886" t="s">
        <v>68</v>
      </c>
      <c r="J5886" s="82" t="s">
        <v>80</v>
      </c>
      <c r="K5886" t="s">
        <v>83</v>
      </c>
      <c r="L5886" t="s">
        <v>82</v>
      </c>
      <c r="M5886" s="82" t="s">
        <v>910</v>
      </c>
      <c r="N5886" t="s">
        <v>1982</v>
      </c>
      <c r="O5886" s="82" t="s">
        <v>1437</v>
      </c>
      <c r="P5886" s="82" t="s">
        <v>2134</v>
      </c>
      <c r="Q5886" s="82" t="s">
        <v>1986</v>
      </c>
      <c r="R5886" t="s">
        <v>72</v>
      </c>
      <c r="S5886" s="83">
        <v>4600</v>
      </c>
      <c r="T5886" s="83">
        <v>944</v>
      </c>
      <c r="U5886" s="83">
        <v>3656</v>
      </c>
      <c r="V5886" s="83">
        <v>0</v>
      </c>
      <c r="W5886" s="83">
        <v>0</v>
      </c>
      <c r="X5886" s="83">
        <v>7.2714327874709426</v>
      </c>
      <c r="Y5886">
        <v>0</v>
      </c>
      <c r="Z5886" s="83">
        <v>365.6</v>
      </c>
      <c r="AA5886" s="83">
        <v>372.87143278747095</v>
      </c>
    </row>
    <row r="5887" spans="1:27" x14ac:dyDescent="0.25">
      <c r="A5887" s="82" t="s">
        <v>1529</v>
      </c>
      <c r="B5887" s="82" t="s">
        <v>1529</v>
      </c>
      <c r="C5887" t="s">
        <v>3664</v>
      </c>
      <c r="D5887" s="82" t="s">
        <v>3665</v>
      </c>
      <c r="E5887" t="s">
        <v>3666</v>
      </c>
      <c r="F5887" s="82" t="s">
        <v>2309</v>
      </c>
      <c r="G5887" t="s">
        <v>2310</v>
      </c>
      <c r="H5887" s="82" t="s">
        <v>3667</v>
      </c>
      <c r="I5887" t="s">
        <v>68</v>
      </c>
      <c r="J5887" s="82" t="s">
        <v>80</v>
      </c>
      <c r="K5887" t="s">
        <v>83</v>
      </c>
      <c r="L5887" t="s">
        <v>82</v>
      </c>
      <c r="M5887" s="82" t="s">
        <v>910</v>
      </c>
      <c r="N5887" t="s">
        <v>1982</v>
      </c>
      <c r="O5887" s="82" t="s">
        <v>1437</v>
      </c>
      <c r="P5887" s="82" t="s">
        <v>1987</v>
      </c>
      <c r="Q5887" s="82" t="s">
        <v>1986</v>
      </c>
      <c r="R5887" t="s">
        <v>72</v>
      </c>
      <c r="S5887" s="83">
        <v>4025</v>
      </c>
      <c r="T5887" s="83">
        <v>944</v>
      </c>
      <c r="U5887" s="83">
        <v>3081</v>
      </c>
      <c r="V5887" s="83">
        <v>0</v>
      </c>
      <c r="W5887" s="83">
        <v>0</v>
      </c>
      <c r="X5887" s="83">
        <v>7.2714327874709426</v>
      </c>
      <c r="Y5887">
        <v>0</v>
      </c>
      <c r="Z5887" s="83">
        <v>308.10000000000002</v>
      </c>
      <c r="AA5887" s="83">
        <v>315.37143278747095</v>
      </c>
    </row>
    <row r="5888" spans="1:27" x14ac:dyDescent="0.25">
      <c r="A5888" s="82" t="s">
        <v>1529</v>
      </c>
      <c r="B5888" s="82" t="s">
        <v>1529</v>
      </c>
      <c r="C5888" t="s">
        <v>3664</v>
      </c>
      <c r="D5888" s="82" t="s">
        <v>3665</v>
      </c>
      <c r="E5888" t="s">
        <v>3666</v>
      </c>
      <c r="F5888" s="82" t="s">
        <v>2309</v>
      </c>
      <c r="G5888" t="s">
        <v>2310</v>
      </c>
      <c r="H5888" s="82" t="s">
        <v>3667</v>
      </c>
      <c r="I5888" t="s">
        <v>68</v>
      </c>
      <c r="J5888" s="82" t="s">
        <v>69</v>
      </c>
      <c r="K5888" t="s">
        <v>96</v>
      </c>
      <c r="L5888" t="s">
        <v>97</v>
      </c>
      <c r="M5888" s="82" t="s">
        <v>3724</v>
      </c>
      <c r="N5888" t="s">
        <v>3726</v>
      </c>
      <c r="O5888" s="82" t="s">
        <v>1476</v>
      </c>
      <c r="P5888" s="82" t="s">
        <v>2023</v>
      </c>
      <c r="Q5888" s="82" t="s">
        <v>2024</v>
      </c>
      <c r="R5888" t="s">
        <v>72</v>
      </c>
      <c r="S5888" s="83">
        <v>48.5</v>
      </c>
      <c r="T5888" s="83">
        <v>0</v>
      </c>
      <c r="U5888" s="83">
        <v>48.5</v>
      </c>
      <c r="V5888" s="83">
        <v>0</v>
      </c>
      <c r="W5888" s="83">
        <v>0</v>
      </c>
      <c r="X5888" s="83">
        <v>0</v>
      </c>
      <c r="Y5888">
        <v>0</v>
      </c>
      <c r="Z5888" s="83">
        <v>4.8500000000000005</v>
      </c>
      <c r="AA5888" s="83">
        <v>4.8500000000000005</v>
      </c>
    </row>
    <row r="5889" spans="1:27" x14ac:dyDescent="0.25">
      <c r="A5889" s="82" t="s">
        <v>1529</v>
      </c>
      <c r="B5889" s="82" t="s">
        <v>1529</v>
      </c>
      <c r="C5889" t="s">
        <v>3668</v>
      </c>
      <c r="D5889" s="82" t="s">
        <v>3669</v>
      </c>
      <c r="E5889" t="s">
        <v>3670</v>
      </c>
      <c r="F5889" s="82" t="s">
        <v>2745</v>
      </c>
      <c r="G5889" t="s">
        <v>2310</v>
      </c>
      <c r="H5889" s="82" t="s">
        <v>3490</v>
      </c>
      <c r="I5889" t="s">
        <v>68</v>
      </c>
      <c r="J5889" s="82" t="s">
        <v>69</v>
      </c>
      <c r="K5889" t="s">
        <v>70</v>
      </c>
      <c r="L5889" t="s">
        <v>71</v>
      </c>
      <c r="M5889" s="82" t="s">
        <v>124</v>
      </c>
      <c r="N5889" t="s">
        <v>3671</v>
      </c>
      <c r="O5889" s="82" t="s">
        <v>1454</v>
      </c>
      <c r="P5889" s="82" t="s">
        <v>3672</v>
      </c>
      <c r="Q5889" s="82" t="s">
        <v>3673</v>
      </c>
      <c r="R5889" t="s">
        <v>72</v>
      </c>
      <c r="S5889" s="83">
        <v>477.59999999999997</v>
      </c>
      <c r="T5889" s="83">
        <v>515</v>
      </c>
      <c r="U5889" s="83">
        <v>-37.4</v>
      </c>
      <c r="V5889" s="83">
        <v>0</v>
      </c>
      <c r="W5889" s="83">
        <v>0</v>
      </c>
      <c r="X5889" s="83">
        <v>3.9669363194359479</v>
      </c>
      <c r="Y5889">
        <v>0</v>
      </c>
      <c r="Z5889" s="83">
        <v>-3.74</v>
      </c>
      <c r="AA5889" s="83">
        <v>0.22693631943594461</v>
      </c>
    </row>
    <row r="5890" spans="1:27" x14ac:dyDescent="0.25">
      <c r="A5890" s="82" t="s">
        <v>1529</v>
      </c>
      <c r="B5890" s="82" t="s">
        <v>1529</v>
      </c>
      <c r="C5890" t="s">
        <v>3948</v>
      </c>
      <c r="D5890" s="82" t="s">
        <v>3949</v>
      </c>
      <c r="E5890" t="s">
        <v>3229</v>
      </c>
      <c r="F5890" s="82" t="s">
        <v>2745</v>
      </c>
      <c r="G5890" t="s">
        <v>2310</v>
      </c>
      <c r="H5890" s="82" t="s">
        <v>3065</v>
      </c>
      <c r="I5890" t="s">
        <v>44</v>
      </c>
      <c r="J5890" s="82" t="s">
        <v>45</v>
      </c>
      <c r="K5890" t="s">
        <v>104</v>
      </c>
      <c r="L5890" t="s">
        <v>105</v>
      </c>
      <c r="M5890" s="82" t="s">
        <v>203</v>
      </c>
      <c r="N5890" t="s">
        <v>204</v>
      </c>
      <c r="O5890" s="82" t="s">
        <v>1511</v>
      </c>
      <c r="P5890" s="82" t="s">
        <v>2559</v>
      </c>
      <c r="Q5890" s="82" t="s">
        <v>2560</v>
      </c>
      <c r="R5890" t="s">
        <v>131</v>
      </c>
      <c r="S5890" s="83">
        <v>1465</v>
      </c>
      <c r="T5890" s="83">
        <v>0</v>
      </c>
      <c r="U5890" s="83">
        <v>1465</v>
      </c>
      <c r="V5890" s="83">
        <v>0</v>
      </c>
      <c r="W5890" s="83">
        <v>0</v>
      </c>
      <c r="X5890" s="83">
        <v>0</v>
      </c>
      <c r="Y5890">
        <v>0</v>
      </c>
      <c r="Z5890" s="83">
        <v>146.5</v>
      </c>
      <c r="AA5890" s="83">
        <v>146.5</v>
      </c>
    </row>
    <row r="5891" spans="1:27" x14ac:dyDescent="0.25">
      <c r="A5891" s="82" t="s">
        <v>1529</v>
      </c>
      <c r="B5891" s="82" t="s">
        <v>1529</v>
      </c>
      <c r="C5891" t="s">
        <v>3948</v>
      </c>
      <c r="D5891" s="82" t="s">
        <v>3949</v>
      </c>
      <c r="E5891" t="s">
        <v>3229</v>
      </c>
      <c r="F5891" s="82" t="s">
        <v>2745</v>
      </c>
      <c r="G5891" t="s">
        <v>2310</v>
      </c>
      <c r="H5891" s="82" t="s">
        <v>3065</v>
      </c>
      <c r="I5891" t="s">
        <v>44</v>
      </c>
      <c r="J5891" s="82" t="s">
        <v>45</v>
      </c>
      <c r="K5891" t="s">
        <v>109</v>
      </c>
      <c r="L5891" t="s">
        <v>110</v>
      </c>
      <c r="M5891" s="82" t="s">
        <v>529</v>
      </c>
      <c r="N5891" t="s">
        <v>530</v>
      </c>
      <c r="O5891" s="82" t="s">
        <v>1262</v>
      </c>
      <c r="P5891" s="82" t="s">
        <v>2071</v>
      </c>
      <c r="Q5891" s="82" t="s">
        <v>2072</v>
      </c>
      <c r="R5891" t="s">
        <v>131</v>
      </c>
      <c r="S5891" s="83">
        <v>0</v>
      </c>
      <c r="T5891" s="83">
        <v>5207.7</v>
      </c>
      <c r="U5891" s="83">
        <v>-5207.7</v>
      </c>
      <c r="V5891" s="83">
        <v>0</v>
      </c>
      <c r="W5891" s="83">
        <v>0</v>
      </c>
      <c r="X5891" s="83">
        <v>40.113814117915702</v>
      </c>
      <c r="Y5891">
        <v>0</v>
      </c>
      <c r="Z5891" s="83">
        <v>-520.77</v>
      </c>
      <c r="AA5891" s="83">
        <v>-480.65618588208429</v>
      </c>
    </row>
    <row r="5892" spans="1:27" x14ac:dyDescent="0.25">
      <c r="A5892" s="82" t="s">
        <v>1529</v>
      </c>
      <c r="B5892" s="82" t="s">
        <v>1529</v>
      </c>
      <c r="C5892" t="s">
        <v>4084</v>
      </c>
      <c r="D5892" s="82" t="s">
        <v>4085</v>
      </c>
      <c r="E5892" t="s">
        <v>3265</v>
      </c>
      <c r="F5892" s="82" t="s">
        <v>2926</v>
      </c>
      <c r="G5892" t="s">
        <v>2310</v>
      </c>
      <c r="H5892" s="82" t="s">
        <v>3266</v>
      </c>
      <c r="I5892" t="s">
        <v>68</v>
      </c>
      <c r="J5892" s="82" t="s">
        <v>80</v>
      </c>
      <c r="K5892" t="s">
        <v>81</v>
      </c>
      <c r="L5892" t="s">
        <v>82</v>
      </c>
      <c r="M5892" s="82" t="s">
        <v>984</v>
      </c>
      <c r="N5892" t="s">
        <v>998</v>
      </c>
      <c r="O5892" s="82" t="s">
        <v>999</v>
      </c>
      <c r="P5892" s="82" t="s">
        <v>1136</v>
      </c>
      <c r="Q5892" s="82" t="s">
        <v>1137</v>
      </c>
      <c r="R5892" t="s">
        <v>131</v>
      </c>
      <c r="S5892" s="83">
        <v>1860</v>
      </c>
      <c r="T5892" s="83">
        <v>0</v>
      </c>
      <c r="U5892" s="83">
        <v>1860</v>
      </c>
      <c r="V5892" s="83">
        <v>0</v>
      </c>
      <c r="W5892" s="83">
        <v>0</v>
      </c>
      <c r="X5892" s="83">
        <v>0</v>
      </c>
      <c r="Y5892">
        <v>0</v>
      </c>
      <c r="Z5892" s="83">
        <v>186</v>
      </c>
      <c r="AA5892" s="83">
        <v>186</v>
      </c>
    </row>
    <row r="5893" spans="1:27" x14ac:dyDescent="0.25">
      <c r="A5893" s="82" t="s">
        <v>1529</v>
      </c>
      <c r="B5893" s="82" t="s">
        <v>1529</v>
      </c>
      <c r="C5893" t="s">
        <v>4105</v>
      </c>
      <c r="D5893" s="82" t="s">
        <v>4106</v>
      </c>
      <c r="E5893" t="s">
        <v>4107</v>
      </c>
      <c r="F5893" s="82" t="s">
        <v>4108</v>
      </c>
      <c r="G5893" t="s">
        <v>2310</v>
      </c>
      <c r="H5893" s="82" t="s">
        <v>4109</v>
      </c>
      <c r="I5893" t="s">
        <v>59</v>
      </c>
      <c r="J5893" s="82" t="s">
        <v>193</v>
      </c>
      <c r="K5893" t="s">
        <v>60</v>
      </c>
      <c r="L5893" t="s">
        <v>61</v>
      </c>
      <c r="M5893" s="82" t="s">
        <v>194</v>
      </c>
      <c r="N5893" t="s">
        <v>656</v>
      </c>
      <c r="O5893" s="82" t="s">
        <v>657</v>
      </c>
      <c r="P5893" s="82" t="s">
        <v>1150</v>
      </c>
      <c r="Q5893" s="82" t="s">
        <v>1151</v>
      </c>
      <c r="R5893" t="s">
        <v>131</v>
      </c>
      <c r="S5893" s="83">
        <v>61.95</v>
      </c>
      <c r="T5893" s="83">
        <v>12.52</v>
      </c>
      <c r="U5893" s="83">
        <v>49.430000000000007</v>
      </c>
      <c r="V5893" s="83">
        <v>0</v>
      </c>
      <c r="W5893" s="83">
        <v>0</v>
      </c>
      <c r="X5893" s="83">
        <v>9.6438917901627313E-2</v>
      </c>
      <c r="Y5893">
        <v>0</v>
      </c>
      <c r="Z5893" s="83">
        <v>4.9430000000000005</v>
      </c>
      <c r="AA5893" s="83">
        <v>5.0394389179016272</v>
      </c>
    </row>
    <row r="5894" spans="1:27" x14ac:dyDescent="0.25">
      <c r="A5894" s="82" t="s">
        <v>1529</v>
      </c>
      <c r="B5894" s="82" t="s">
        <v>1529</v>
      </c>
      <c r="C5894" t="s">
        <v>4105</v>
      </c>
      <c r="D5894" s="82" t="s">
        <v>4106</v>
      </c>
      <c r="E5894" t="s">
        <v>4107</v>
      </c>
      <c r="F5894" s="82" t="s">
        <v>4108</v>
      </c>
      <c r="G5894" t="s">
        <v>2310</v>
      </c>
      <c r="H5894" s="82" t="s">
        <v>4109</v>
      </c>
      <c r="I5894" t="s">
        <v>59</v>
      </c>
      <c r="J5894" s="82" t="s">
        <v>193</v>
      </c>
      <c r="K5894" t="s">
        <v>60</v>
      </c>
      <c r="L5894" t="s">
        <v>61</v>
      </c>
      <c r="M5894" s="82" t="s">
        <v>194</v>
      </c>
      <c r="N5894" t="s">
        <v>750</v>
      </c>
      <c r="O5894" s="82" t="s">
        <v>751</v>
      </c>
      <c r="P5894" s="82" t="s">
        <v>1152</v>
      </c>
      <c r="Q5894" s="82" t="s">
        <v>1153</v>
      </c>
      <c r="R5894" t="s">
        <v>131</v>
      </c>
      <c r="S5894" s="83">
        <v>93.08</v>
      </c>
      <c r="T5894" s="83">
        <v>108.44999999999999</v>
      </c>
      <c r="U5894" s="83">
        <v>-15.36999999999999</v>
      </c>
      <c r="V5894" s="83">
        <v>0</v>
      </c>
      <c r="W5894" s="83">
        <v>0</v>
      </c>
      <c r="X5894" s="83">
        <v>0.8353674637724825</v>
      </c>
      <c r="Y5894">
        <v>0</v>
      </c>
      <c r="Z5894" s="83">
        <v>-1.536999999999999</v>
      </c>
      <c r="AA5894" s="83">
        <v>-0.70163253622751576</v>
      </c>
    </row>
    <row r="5895" spans="1:27" x14ac:dyDescent="0.25">
      <c r="A5895" s="82" t="s">
        <v>1529</v>
      </c>
      <c r="B5895" s="82" t="s">
        <v>1529</v>
      </c>
      <c r="C5895" t="s">
        <v>4105</v>
      </c>
      <c r="D5895" s="82" t="s">
        <v>4106</v>
      </c>
      <c r="E5895" t="s">
        <v>4107</v>
      </c>
      <c r="F5895" s="82" t="s">
        <v>4108</v>
      </c>
      <c r="G5895" t="s">
        <v>2310</v>
      </c>
      <c r="H5895" s="82" t="s">
        <v>4109</v>
      </c>
      <c r="I5895" t="s">
        <v>59</v>
      </c>
      <c r="J5895" s="82" t="s">
        <v>193</v>
      </c>
      <c r="K5895" t="s">
        <v>60</v>
      </c>
      <c r="L5895" t="s">
        <v>61</v>
      </c>
      <c r="M5895" s="82" t="s">
        <v>194</v>
      </c>
      <c r="N5895" t="s">
        <v>750</v>
      </c>
      <c r="O5895" s="82" t="s">
        <v>751</v>
      </c>
      <c r="P5895" s="82" t="s">
        <v>1154</v>
      </c>
      <c r="Q5895" s="82" t="s">
        <v>1155</v>
      </c>
      <c r="R5895" t="s">
        <v>131</v>
      </c>
      <c r="S5895" s="83">
        <v>8.11</v>
      </c>
      <c r="T5895" s="83">
        <v>8.1999999999999993</v>
      </c>
      <c r="U5895" s="83">
        <v>-8.9999999999999858E-2</v>
      </c>
      <c r="V5895" s="83">
        <v>0</v>
      </c>
      <c r="W5895" s="83">
        <v>0</v>
      </c>
      <c r="X5895" s="83">
        <v>6.3162869552184017E-2</v>
      </c>
      <c r="Y5895">
        <v>0</v>
      </c>
      <c r="Z5895" s="83">
        <v>-9.000000000000008E-3</v>
      </c>
      <c r="AA5895" s="83">
        <v>5.4162869552183968E-2</v>
      </c>
    </row>
    <row r="5896" spans="1:27" x14ac:dyDescent="0.25">
      <c r="A5896" s="82" t="s">
        <v>1529</v>
      </c>
      <c r="B5896" s="82" t="s">
        <v>1529</v>
      </c>
      <c r="C5896" t="s">
        <v>4105</v>
      </c>
      <c r="D5896" s="82" t="s">
        <v>4106</v>
      </c>
      <c r="E5896" t="s">
        <v>4107</v>
      </c>
      <c r="F5896" s="82" t="s">
        <v>4108</v>
      </c>
      <c r="G5896" t="s">
        <v>2310</v>
      </c>
      <c r="H5896" s="82" t="s">
        <v>4109</v>
      </c>
      <c r="I5896" t="s">
        <v>59</v>
      </c>
      <c r="J5896" s="82" t="s">
        <v>193</v>
      </c>
      <c r="K5896" t="s">
        <v>60</v>
      </c>
      <c r="L5896" t="s">
        <v>61</v>
      </c>
      <c r="M5896" s="82" t="s">
        <v>194</v>
      </c>
      <c r="N5896" t="s">
        <v>199</v>
      </c>
      <c r="O5896" s="82" t="s">
        <v>200</v>
      </c>
      <c r="P5896" s="82" t="s">
        <v>201</v>
      </c>
      <c r="Q5896" s="82" t="s">
        <v>202</v>
      </c>
      <c r="R5896" t="s">
        <v>131</v>
      </c>
      <c r="S5896" s="83">
        <v>14.31</v>
      </c>
      <c r="T5896" s="83">
        <v>0</v>
      </c>
      <c r="U5896" s="83">
        <v>14.31</v>
      </c>
      <c r="V5896" s="83">
        <v>0</v>
      </c>
      <c r="W5896" s="83">
        <v>0</v>
      </c>
      <c r="X5896" s="83">
        <v>0</v>
      </c>
      <c r="Y5896">
        <v>0</v>
      </c>
      <c r="Z5896" s="83">
        <v>1.431</v>
      </c>
      <c r="AA5896" s="83">
        <v>1.431</v>
      </c>
    </row>
    <row r="5897" spans="1:27" x14ac:dyDescent="0.25">
      <c r="A5897" s="82" t="s">
        <v>1529</v>
      </c>
      <c r="B5897" s="82" t="s">
        <v>1529</v>
      </c>
      <c r="C5897" t="s">
        <v>4105</v>
      </c>
      <c r="D5897" s="82" t="s">
        <v>4106</v>
      </c>
      <c r="E5897" t="s">
        <v>4107</v>
      </c>
      <c r="F5897" s="82" t="s">
        <v>4108</v>
      </c>
      <c r="G5897" t="s">
        <v>2310</v>
      </c>
      <c r="H5897" s="82" t="s">
        <v>4109</v>
      </c>
      <c r="I5897" t="s">
        <v>59</v>
      </c>
      <c r="J5897" s="82" t="s">
        <v>193</v>
      </c>
      <c r="K5897" t="s">
        <v>60</v>
      </c>
      <c r="L5897" t="s">
        <v>61</v>
      </c>
      <c r="M5897" s="82" t="s">
        <v>194</v>
      </c>
      <c r="N5897" t="s">
        <v>347</v>
      </c>
      <c r="O5897" s="82" t="s">
        <v>348</v>
      </c>
      <c r="P5897" s="82" t="s">
        <v>1158</v>
      </c>
      <c r="Q5897" s="82" t="s">
        <v>1159</v>
      </c>
      <c r="R5897" t="s">
        <v>131</v>
      </c>
      <c r="S5897" s="83">
        <v>8.84</v>
      </c>
      <c r="T5897" s="83">
        <v>0</v>
      </c>
      <c r="U5897" s="83">
        <v>8.84</v>
      </c>
      <c r="V5897" s="83">
        <v>0</v>
      </c>
      <c r="W5897" s="83">
        <v>0</v>
      </c>
      <c r="X5897" s="83">
        <v>0</v>
      </c>
      <c r="Y5897">
        <v>0</v>
      </c>
      <c r="Z5897" s="83">
        <v>0.88400000000000001</v>
      </c>
      <c r="AA5897" s="83">
        <v>0.88400000000000001</v>
      </c>
    </row>
    <row r="5898" spans="1:27" x14ac:dyDescent="0.25">
      <c r="A5898" s="82" t="s">
        <v>1529</v>
      </c>
      <c r="B5898" s="82" t="s">
        <v>1529</v>
      </c>
      <c r="C5898" t="s">
        <v>4105</v>
      </c>
      <c r="D5898" s="82" t="s">
        <v>4106</v>
      </c>
      <c r="E5898" t="s">
        <v>4107</v>
      </c>
      <c r="F5898" s="82" t="s">
        <v>4108</v>
      </c>
      <c r="G5898" t="s">
        <v>2310</v>
      </c>
      <c r="H5898" s="82" t="s">
        <v>4109</v>
      </c>
      <c r="I5898" t="s">
        <v>59</v>
      </c>
      <c r="J5898" s="82" t="s">
        <v>193</v>
      </c>
      <c r="K5898" t="s">
        <v>60</v>
      </c>
      <c r="L5898" t="s">
        <v>61</v>
      </c>
      <c r="M5898" s="82" t="s">
        <v>194</v>
      </c>
      <c r="N5898" t="s">
        <v>311</v>
      </c>
      <c r="O5898" s="82" t="s">
        <v>894</v>
      </c>
      <c r="P5898" s="82" t="s">
        <v>895</v>
      </c>
      <c r="Q5898" s="82" t="s">
        <v>896</v>
      </c>
      <c r="R5898" t="s">
        <v>131</v>
      </c>
      <c r="S5898" s="83">
        <v>168</v>
      </c>
      <c r="T5898" s="83">
        <v>305.45999999999998</v>
      </c>
      <c r="U5898" s="83">
        <v>-137.45999999999998</v>
      </c>
      <c r="V5898" s="83">
        <v>0</v>
      </c>
      <c r="W5898" s="83">
        <v>0</v>
      </c>
      <c r="X5898" s="83">
        <v>2.3528939187085522</v>
      </c>
      <c r="Y5898">
        <v>0</v>
      </c>
      <c r="Z5898" s="83">
        <v>-13.745999999999999</v>
      </c>
      <c r="AA5898" s="83">
        <v>-11.393106081291446</v>
      </c>
    </row>
    <row r="5899" spans="1:27" x14ac:dyDescent="0.25">
      <c r="A5899" s="82" t="s">
        <v>1529</v>
      </c>
      <c r="B5899" s="82" t="s">
        <v>1529</v>
      </c>
      <c r="C5899" t="s">
        <v>4105</v>
      </c>
      <c r="D5899" s="82" t="s">
        <v>4106</v>
      </c>
      <c r="E5899" t="s">
        <v>4107</v>
      </c>
      <c r="F5899" s="82" t="s">
        <v>4108</v>
      </c>
      <c r="G5899" t="s">
        <v>2310</v>
      </c>
      <c r="H5899" s="82" t="s">
        <v>4109</v>
      </c>
      <c r="I5899" t="s">
        <v>59</v>
      </c>
      <c r="J5899" s="82" t="s">
        <v>193</v>
      </c>
      <c r="K5899" t="s">
        <v>60</v>
      </c>
      <c r="L5899" t="s">
        <v>61</v>
      </c>
      <c r="M5899" s="82" t="s">
        <v>194</v>
      </c>
      <c r="N5899" t="s">
        <v>1916</v>
      </c>
      <c r="O5899" s="82" t="s">
        <v>1495</v>
      </c>
      <c r="P5899" s="82" t="s">
        <v>1923</v>
      </c>
      <c r="Q5899" s="82" t="s">
        <v>1924</v>
      </c>
      <c r="R5899" t="s">
        <v>131</v>
      </c>
      <c r="S5899" s="83">
        <v>62.4</v>
      </c>
      <c r="T5899" s="83">
        <v>0</v>
      </c>
      <c r="U5899" s="83">
        <v>62.4</v>
      </c>
      <c r="V5899" s="83">
        <v>0</v>
      </c>
      <c r="W5899" s="83">
        <v>0</v>
      </c>
      <c r="X5899" s="83">
        <v>0</v>
      </c>
      <c r="Y5899">
        <v>0</v>
      </c>
      <c r="Z5899" s="83">
        <v>6.24</v>
      </c>
      <c r="AA5899" s="83">
        <v>6.24</v>
      </c>
    </row>
    <row r="5900" spans="1:27" x14ac:dyDescent="0.25">
      <c r="A5900" s="82" t="s">
        <v>1529</v>
      </c>
      <c r="B5900" s="82" t="s">
        <v>1529</v>
      </c>
      <c r="C5900" t="s">
        <v>4105</v>
      </c>
      <c r="D5900" s="82" t="s">
        <v>4106</v>
      </c>
      <c r="E5900" t="s">
        <v>4107</v>
      </c>
      <c r="F5900" s="82" t="s">
        <v>4108</v>
      </c>
      <c r="G5900" t="s">
        <v>2310</v>
      </c>
      <c r="H5900" s="82" t="s">
        <v>4109</v>
      </c>
      <c r="I5900" t="s">
        <v>59</v>
      </c>
      <c r="J5900" s="82" t="s">
        <v>193</v>
      </c>
      <c r="K5900" t="s">
        <v>62</v>
      </c>
      <c r="L5900" t="s">
        <v>63</v>
      </c>
      <c r="M5900" s="82" t="s">
        <v>1168</v>
      </c>
      <c r="N5900" t="s">
        <v>1169</v>
      </c>
      <c r="O5900" s="82" t="s">
        <v>1170</v>
      </c>
      <c r="P5900" s="82" t="s">
        <v>1171</v>
      </c>
      <c r="Q5900" s="82" t="s">
        <v>1172</v>
      </c>
      <c r="R5900" t="s">
        <v>131</v>
      </c>
      <c r="S5900" s="83">
        <v>10.65</v>
      </c>
      <c r="T5900" s="83">
        <v>90.8</v>
      </c>
      <c r="U5900" s="83">
        <v>-80.149999999999991</v>
      </c>
      <c r="V5900" s="83">
        <v>0</v>
      </c>
      <c r="W5900" s="83">
        <v>0</v>
      </c>
      <c r="X5900" s="83">
        <v>0.69941323845589143</v>
      </c>
      <c r="Y5900">
        <v>0</v>
      </c>
      <c r="Z5900" s="83">
        <v>-8.0150000000000006</v>
      </c>
      <c r="AA5900" s="83">
        <v>-7.3155867615441084</v>
      </c>
    </row>
    <row r="5901" spans="1:27" x14ac:dyDescent="0.25">
      <c r="A5901" s="82" t="s">
        <v>1529</v>
      </c>
      <c r="B5901" s="82" t="s">
        <v>1529</v>
      </c>
      <c r="C5901" t="s">
        <v>4105</v>
      </c>
      <c r="D5901" s="82" t="s">
        <v>4106</v>
      </c>
      <c r="E5901" t="s">
        <v>4107</v>
      </c>
      <c r="F5901" s="82" t="s">
        <v>4108</v>
      </c>
      <c r="G5901" t="s">
        <v>2310</v>
      </c>
      <c r="H5901" s="82" t="s">
        <v>4109</v>
      </c>
      <c r="I5901" t="s">
        <v>59</v>
      </c>
      <c r="J5901" s="82" t="s">
        <v>193</v>
      </c>
      <c r="K5901" t="s">
        <v>62</v>
      </c>
      <c r="L5901" t="s">
        <v>63</v>
      </c>
      <c r="M5901" s="82" t="s">
        <v>660</v>
      </c>
      <c r="N5901" t="s">
        <v>661</v>
      </c>
      <c r="O5901" s="82" t="s">
        <v>662</v>
      </c>
      <c r="P5901" s="82" t="s">
        <v>663</v>
      </c>
      <c r="Q5901" s="82" t="s">
        <v>664</v>
      </c>
      <c r="R5901" t="s">
        <v>131</v>
      </c>
      <c r="S5901" s="83">
        <v>1200.69</v>
      </c>
      <c r="T5901" s="83">
        <v>1697.85</v>
      </c>
      <c r="U5901" s="83">
        <v>-497.15999999999985</v>
      </c>
      <c r="V5901" s="83">
        <v>0</v>
      </c>
      <c r="W5901" s="83">
        <v>0</v>
      </c>
      <c r="X5901" s="83">
        <v>13.078180252338493</v>
      </c>
      <c r="Y5901">
        <v>0</v>
      </c>
      <c r="Z5901" s="83">
        <v>-49.71599999999998</v>
      </c>
      <c r="AA5901" s="83">
        <v>-36.637819747661496</v>
      </c>
    </row>
    <row r="5902" spans="1:27" x14ac:dyDescent="0.25">
      <c r="A5902" s="82" t="s">
        <v>1529</v>
      </c>
      <c r="B5902" s="82" t="s">
        <v>1529</v>
      </c>
      <c r="C5902" t="s">
        <v>4105</v>
      </c>
      <c r="D5902" s="82" t="s">
        <v>4106</v>
      </c>
      <c r="E5902" t="s">
        <v>4107</v>
      </c>
      <c r="F5902" s="82" t="s">
        <v>4108</v>
      </c>
      <c r="G5902" t="s">
        <v>2310</v>
      </c>
      <c r="H5902" s="82" t="s">
        <v>4109</v>
      </c>
      <c r="I5902" t="s">
        <v>59</v>
      </c>
      <c r="J5902" s="82" t="s">
        <v>193</v>
      </c>
      <c r="K5902" t="s">
        <v>64</v>
      </c>
      <c r="L5902" t="s">
        <v>65</v>
      </c>
      <c r="M5902" s="82" t="s">
        <v>499</v>
      </c>
      <c r="N5902" t="s">
        <v>500</v>
      </c>
      <c r="O5902" s="82" t="s">
        <v>501</v>
      </c>
      <c r="P5902" s="82" t="s">
        <v>2765</v>
      </c>
      <c r="Q5902" s="82" t="s">
        <v>2766</v>
      </c>
      <c r="R5902" t="s">
        <v>131</v>
      </c>
      <c r="S5902" s="83">
        <v>0</v>
      </c>
      <c r="T5902" s="83">
        <v>3.22</v>
      </c>
      <c r="U5902" s="83">
        <v>-3.22</v>
      </c>
      <c r="V5902" s="83">
        <v>0</v>
      </c>
      <c r="W5902" s="83">
        <v>0</v>
      </c>
      <c r="X5902" s="83">
        <v>2.48029804826869E-2</v>
      </c>
      <c r="Y5902">
        <v>0</v>
      </c>
      <c r="Z5902" s="83">
        <v>-0.32200000000000006</v>
      </c>
      <c r="AA5902" s="83">
        <v>-0.29719701951731314</v>
      </c>
    </row>
    <row r="5903" spans="1:27" x14ac:dyDescent="0.25">
      <c r="A5903" s="82" t="s">
        <v>1529</v>
      </c>
      <c r="B5903" s="82" t="s">
        <v>1529</v>
      </c>
      <c r="C5903" t="s">
        <v>4105</v>
      </c>
      <c r="D5903" s="82" t="s">
        <v>4106</v>
      </c>
      <c r="E5903" t="s">
        <v>4107</v>
      </c>
      <c r="F5903" s="82" t="s">
        <v>4108</v>
      </c>
      <c r="G5903" t="s">
        <v>2310</v>
      </c>
      <c r="H5903" s="82" t="s">
        <v>4109</v>
      </c>
      <c r="I5903" t="s">
        <v>44</v>
      </c>
      <c r="J5903" s="82" t="s">
        <v>45</v>
      </c>
      <c r="K5903" t="s">
        <v>46</v>
      </c>
      <c r="L5903" t="s">
        <v>47</v>
      </c>
      <c r="M5903" s="82" t="s">
        <v>320</v>
      </c>
      <c r="N5903" t="s">
        <v>1074</v>
      </c>
      <c r="O5903" s="82" t="s">
        <v>1075</v>
      </c>
      <c r="P5903" s="82" t="s">
        <v>1209</v>
      </c>
      <c r="Q5903" s="82" t="s">
        <v>1210</v>
      </c>
      <c r="R5903" t="s">
        <v>131</v>
      </c>
      <c r="S5903" s="83">
        <v>50</v>
      </c>
      <c r="T5903" s="83">
        <v>60</v>
      </c>
      <c r="U5903" s="83">
        <v>-10</v>
      </c>
      <c r="V5903" s="83">
        <v>0</v>
      </c>
      <c r="W5903" s="83">
        <v>0</v>
      </c>
      <c r="X5903" s="83">
        <v>0.46216733818671235</v>
      </c>
      <c r="Y5903">
        <v>0</v>
      </c>
      <c r="Z5903" s="83">
        <v>-1</v>
      </c>
      <c r="AA5903" s="83">
        <v>-0.53783266181328759</v>
      </c>
    </row>
    <row r="5904" spans="1:27" x14ac:dyDescent="0.25">
      <c r="A5904" s="82" t="s">
        <v>1529</v>
      </c>
      <c r="B5904" s="82" t="s">
        <v>1529</v>
      </c>
      <c r="C5904" t="s">
        <v>4105</v>
      </c>
      <c r="D5904" s="82" t="s">
        <v>4106</v>
      </c>
      <c r="E5904" t="s">
        <v>4107</v>
      </c>
      <c r="F5904" s="82" t="s">
        <v>4108</v>
      </c>
      <c r="G5904" t="s">
        <v>2310</v>
      </c>
      <c r="H5904" s="82" t="s">
        <v>4109</v>
      </c>
      <c r="I5904" t="s">
        <v>44</v>
      </c>
      <c r="J5904" s="82" t="s">
        <v>45</v>
      </c>
      <c r="K5904" t="s">
        <v>98</v>
      </c>
      <c r="L5904" t="s">
        <v>99</v>
      </c>
      <c r="M5904" s="82" t="s">
        <v>396</v>
      </c>
      <c r="N5904" t="s">
        <v>397</v>
      </c>
      <c r="O5904" s="82" t="s">
        <v>397</v>
      </c>
      <c r="P5904" s="82" t="s">
        <v>1213</v>
      </c>
      <c r="Q5904" s="82" t="s">
        <v>1214</v>
      </c>
      <c r="R5904" t="s">
        <v>131</v>
      </c>
      <c r="S5904" s="83">
        <v>413.08000000000004</v>
      </c>
      <c r="T5904" s="83">
        <v>501.24</v>
      </c>
      <c r="U5904" s="83">
        <v>-88.16</v>
      </c>
      <c r="V5904" s="83">
        <v>0</v>
      </c>
      <c r="W5904" s="83">
        <v>0</v>
      </c>
      <c r="X5904" s="83">
        <v>3.8609459432117954</v>
      </c>
      <c r="Y5904">
        <v>0</v>
      </c>
      <c r="Z5904" s="83">
        <v>-8.8159999999999989</v>
      </c>
      <c r="AA5904" s="83">
        <v>-4.9550540567882031</v>
      </c>
    </row>
    <row r="5905" spans="1:27" x14ac:dyDescent="0.25">
      <c r="A5905" s="82" t="s">
        <v>1529</v>
      </c>
      <c r="B5905" s="82" t="s">
        <v>1529</v>
      </c>
      <c r="C5905" t="s">
        <v>4105</v>
      </c>
      <c r="D5905" s="82" t="s">
        <v>4106</v>
      </c>
      <c r="E5905" t="s">
        <v>4107</v>
      </c>
      <c r="F5905" s="82" t="s">
        <v>4108</v>
      </c>
      <c r="G5905" t="s">
        <v>2310</v>
      </c>
      <c r="H5905" s="82" t="s">
        <v>4109</v>
      </c>
      <c r="I5905" t="s">
        <v>44</v>
      </c>
      <c r="J5905" s="82" t="s">
        <v>45</v>
      </c>
      <c r="K5905" t="s">
        <v>100</v>
      </c>
      <c r="L5905" t="s">
        <v>101</v>
      </c>
      <c r="M5905" s="82" t="s">
        <v>401</v>
      </c>
      <c r="N5905" t="s">
        <v>866</v>
      </c>
      <c r="O5905" s="82" t="s">
        <v>403</v>
      </c>
      <c r="P5905" s="82" t="s">
        <v>1736</v>
      </c>
      <c r="Q5905" s="82" t="s">
        <v>1737</v>
      </c>
      <c r="R5905" t="s">
        <v>131</v>
      </c>
      <c r="S5905" s="83">
        <v>78.819999999999993</v>
      </c>
      <c r="T5905" s="83">
        <v>41.22</v>
      </c>
      <c r="U5905" s="83">
        <v>37.6</v>
      </c>
      <c r="V5905" s="83">
        <v>0</v>
      </c>
      <c r="W5905" s="83">
        <v>0</v>
      </c>
      <c r="X5905" s="83">
        <v>0.31750896133427142</v>
      </c>
      <c r="Y5905">
        <v>0</v>
      </c>
      <c r="Z5905" s="83">
        <v>3.7600000000000007</v>
      </c>
      <c r="AA5905" s="83">
        <v>4.0775089613342725</v>
      </c>
    </row>
    <row r="5906" spans="1:27" x14ac:dyDescent="0.25">
      <c r="A5906" s="82" t="s">
        <v>1529</v>
      </c>
      <c r="B5906" s="82" t="s">
        <v>1529</v>
      </c>
      <c r="C5906" t="s">
        <v>4105</v>
      </c>
      <c r="D5906" s="82" t="s">
        <v>4106</v>
      </c>
      <c r="E5906" t="s">
        <v>4107</v>
      </c>
      <c r="F5906" s="82" t="s">
        <v>4108</v>
      </c>
      <c r="G5906" t="s">
        <v>2310</v>
      </c>
      <c r="H5906" s="82" t="s">
        <v>4109</v>
      </c>
      <c r="I5906" t="s">
        <v>44</v>
      </c>
      <c r="J5906" s="82" t="s">
        <v>45</v>
      </c>
      <c r="K5906" t="s">
        <v>100</v>
      </c>
      <c r="L5906" t="s">
        <v>101</v>
      </c>
      <c r="M5906" s="82" t="s">
        <v>401</v>
      </c>
      <c r="N5906" t="s">
        <v>402</v>
      </c>
      <c r="O5906" s="82" t="s">
        <v>403</v>
      </c>
      <c r="P5906" s="82" t="s">
        <v>1418</v>
      </c>
      <c r="Q5906" s="82" t="s">
        <v>1419</v>
      </c>
      <c r="R5906" t="s">
        <v>131</v>
      </c>
      <c r="S5906" s="83">
        <v>150</v>
      </c>
      <c r="T5906" s="83">
        <v>100.08</v>
      </c>
      <c r="U5906" s="83">
        <v>49.92</v>
      </c>
      <c r="V5906" s="83">
        <v>0</v>
      </c>
      <c r="W5906" s="83">
        <v>0</v>
      </c>
      <c r="X5906" s="83">
        <v>0.77089512009543626</v>
      </c>
      <c r="Y5906">
        <v>0</v>
      </c>
      <c r="Z5906" s="83">
        <v>4.9920000000000009</v>
      </c>
      <c r="AA5906" s="83">
        <v>5.7628951200954379</v>
      </c>
    </row>
    <row r="5907" spans="1:27" x14ac:dyDescent="0.25">
      <c r="A5907" s="82" t="s">
        <v>1529</v>
      </c>
      <c r="B5907" s="82" t="s">
        <v>1529</v>
      </c>
      <c r="C5907" t="s">
        <v>4105</v>
      </c>
      <c r="D5907" s="82" t="s">
        <v>4106</v>
      </c>
      <c r="E5907" t="s">
        <v>4107</v>
      </c>
      <c r="F5907" s="82" t="s">
        <v>4108</v>
      </c>
      <c r="G5907" t="s">
        <v>2310</v>
      </c>
      <c r="H5907" s="82" t="s">
        <v>4109</v>
      </c>
      <c r="I5907" t="s">
        <v>44</v>
      </c>
      <c r="J5907" s="82" t="s">
        <v>45</v>
      </c>
      <c r="K5907" t="s">
        <v>100</v>
      </c>
      <c r="L5907" t="s">
        <v>101</v>
      </c>
      <c r="M5907" s="82" t="s">
        <v>401</v>
      </c>
      <c r="N5907" t="s">
        <v>402</v>
      </c>
      <c r="O5907" s="82" t="s">
        <v>836</v>
      </c>
      <c r="P5907" s="82" t="s">
        <v>837</v>
      </c>
      <c r="Q5907" s="82" t="s">
        <v>838</v>
      </c>
      <c r="R5907" t="s">
        <v>131</v>
      </c>
      <c r="S5907" s="83">
        <v>153.94999999999999</v>
      </c>
      <c r="T5907" s="83">
        <v>218.01999999999998</v>
      </c>
      <c r="U5907" s="83">
        <v>-64.069999999999979</v>
      </c>
      <c r="V5907" s="83">
        <v>0</v>
      </c>
      <c r="W5907" s="83">
        <v>0</v>
      </c>
      <c r="X5907" s="83">
        <v>1.6793620511911171</v>
      </c>
      <c r="Y5907">
        <v>0</v>
      </c>
      <c r="Z5907" s="83">
        <v>-6.4069999999999983</v>
      </c>
      <c r="AA5907" s="83">
        <v>-4.7276379488088818</v>
      </c>
    </row>
    <row r="5908" spans="1:27" x14ac:dyDescent="0.25">
      <c r="A5908" s="82" t="s">
        <v>1529</v>
      </c>
      <c r="B5908" s="82" t="s">
        <v>1529</v>
      </c>
      <c r="C5908" t="s">
        <v>4105</v>
      </c>
      <c r="D5908" s="82" t="s">
        <v>4106</v>
      </c>
      <c r="E5908" t="s">
        <v>4107</v>
      </c>
      <c r="F5908" s="82" t="s">
        <v>4108</v>
      </c>
      <c r="G5908" t="s">
        <v>2310</v>
      </c>
      <c r="H5908" s="82" t="s">
        <v>4109</v>
      </c>
      <c r="I5908" t="s">
        <v>44</v>
      </c>
      <c r="J5908" s="82" t="s">
        <v>45</v>
      </c>
      <c r="K5908" t="s">
        <v>100</v>
      </c>
      <c r="L5908" t="s">
        <v>101</v>
      </c>
      <c r="M5908" s="82" t="s">
        <v>401</v>
      </c>
      <c r="N5908" t="s">
        <v>1239</v>
      </c>
      <c r="O5908" s="82" t="s">
        <v>836</v>
      </c>
      <c r="P5908" s="82" t="s">
        <v>2110</v>
      </c>
      <c r="Q5908" s="82" t="s">
        <v>2111</v>
      </c>
      <c r="R5908" t="s">
        <v>131</v>
      </c>
      <c r="S5908" s="83">
        <v>114.96</v>
      </c>
      <c r="T5908" s="83">
        <v>0</v>
      </c>
      <c r="U5908" s="83">
        <v>114.96</v>
      </c>
      <c r="V5908" s="83">
        <v>0</v>
      </c>
      <c r="W5908" s="83">
        <v>0</v>
      </c>
      <c r="X5908" s="83">
        <v>0</v>
      </c>
      <c r="Y5908">
        <v>0</v>
      </c>
      <c r="Z5908" s="83">
        <v>11.496</v>
      </c>
      <c r="AA5908" s="83">
        <v>11.496</v>
      </c>
    </row>
    <row r="5909" spans="1:27" x14ac:dyDescent="0.25">
      <c r="A5909" s="82" t="s">
        <v>1529</v>
      </c>
      <c r="B5909" s="82" t="s">
        <v>1529</v>
      </c>
      <c r="C5909" t="s">
        <v>4105</v>
      </c>
      <c r="D5909" s="82" t="s">
        <v>4106</v>
      </c>
      <c r="E5909" t="s">
        <v>4107</v>
      </c>
      <c r="F5909" s="82" t="s">
        <v>4108</v>
      </c>
      <c r="G5909" t="s">
        <v>2310</v>
      </c>
      <c r="H5909" s="82" t="s">
        <v>4109</v>
      </c>
      <c r="I5909" t="s">
        <v>44</v>
      </c>
      <c r="J5909" s="82" t="s">
        <v>45</v>
      </c>
      <c r="K5909" t="s">
        <v>102</v>
      </c>
      <c r="L5909" t="s">
        <v>103</v>
      </c>
      <c r="M5909" s="82" t="s">
        <v>516</v>
      </c>
      <c r="N5909" t="s">
        <v>867</v>
      </c>
      <c r="O5909" s="82" t="s">
        <v>868</v>
      </c>
      <c r="P5909" s="82" t="s">
        <v>869</v>
      </c>
      <c r="Q5909" s="82" t="s">
        <v>870</v>
      </c>
      <c r="R5909" t="s">
        <v>131</v>
      </c>
      <c r="S5909" s="83">
        <v>0</v>
      </c>
      <c r="T5909" s="83">
        <v>59.850000000000009</v>
      </c>
      <c r="U5909" s="83">
        <v>-59.850000000000009</v>
      </c>
      <c r="V5909" s="83">
        <v>0</v>
      </c>
      <c r="W5909" s="83">
        <v>0</v>
      </c>
      <c r="X5909" s="83">
        <v>0.46101191984124568</v>
      </c>
      <c r="Y5909">
        <v>0</v>
      </c>
      <c r="Z5909" s="83">
        <v>-5.9850000000000012</v>
      </c>
      <c r="AA5909" s="83">
        <v>-5.5239880801587553</v>
      </c>
    </row>
    <row r="5910" spans="1:27" x14ac:dyDescent="0.25">
      <c r="A5910" s="82" t="s">
        <v>1529</v>
      </c>
      <c r="B5910" s="82" t="s">
        <v>1529</v>
      </c>
      <c r="C5910" t="s">
        <v>4110</v>
      </c>
      <c r="D5910" s="82" t="s">
        <v>4111</v>
      </c>
      <c r="E5910" t="s">
        <v>3563</v>
      </c>
      <c r="F5910" s="82" t="s">
        <v>2926</v>
      </c>
      <c r="G5910" t="s">
        <v>2310</v>
      </c>
      <c r="H5910" s="82" t="s">
        <v>2927</v>
      </c>
      <c r="I5910" t="s">
        <v>59</v>
      </c>
      <c r="J5910" s="82" t="s">
        <v>127</v>
      </c>
      <c r="K5910" t="s">
        <v>75</v>
      </c>
      <c r="L5910" t="s">
        <v>76</v>
      </c>
      <c r="M5910" s="82" t="s">
        <v>648</v>
      </c>
      <c r="N5910" t="s">
        <v>649</v>
      </c>
      <c r="O5910" s="82" t="s">
        <v>1144</v>
      </c>
      <c r="P5910" s="82" t="s">
        <v>1145</v>
      </c>
      <c r="Q5910" s="82" t="s">
        <v>1146</v>
      </c>
      <c r="R5910" t="s">
        <v>131</v>
      </c>
      <c r="S5910" s="83">
        <v>46.17</v>
      </c>
      <c r="T5910" s="83">
        <v>13.58</v>
      </c>
      <c r="U5910" s="83">
        <v>32.590000000000003</v>
      </c>
      <c r="V5910" s="83">
        <v>0</v>
      </c>
      <c r="W5910" s="83">
        <v>0</v>
      </c>
      <c r="X5910" s="83">
        <v>0.10460387420959256</v>
      </c>
      <c r="Y5910">
        <v>0</v>
      </c>
      <c r="Z5910" s="83">
        <v>3.2589999999999999</v>
      </c>
      <c r="AA5910" s="83">
        <v>3.3636038742095922</v>
      </c>
    </row>
    <row r="5911" spans="1:27" x14ac:dyDescent="0.25">
      <c r="A5911" s="82" t="s">
        <v>1529</v>
      </c>
      <c r="B5911" s="82" t="s">
        <v>1529</v>
      </c>
      <c r="C5911" t="s">
        <v>4110</v>
      </c>
      <c r="D5911" s="82" t="s">
        <v>4111</v>
      </c>
      <c r="E5911" t="s">
        <v>3563</v>
      </c>
      <c r="F5911" s="82" t="s">
        <v>2926</v>
      </c>
      <c r="G5911" t="s">
        <v>2310</v>
      </c>
      <c r="H5911" s="82" t="s">
        <v>2927</v>
      </c>
      <c r="I5911" t="s">
        <v>59</v>
      </c>
      <c r="J5911" s="82" t="s">
        <v>127</v>
      </c>
      <c r="K5911" t="s">
        <v>75</v>
      </c>
      <c r="L5911" t="s">
        <v>76</v>
      </c>
      <c r="M5911" s="82" t="s">
        <v>648</v>
      </c>
      <c r="N5911" t="s">
        <v>649</v>
      </c>
      <c r="O5911" s="82" t="s">
        <v>1147</v>
      </c>
      <c r="P5911" s="82" t="s">
        <v>1148</v>
      </c>
      <c r="Q5911" s="82" t="s">
        <v>1149</v>
      </c>
      <c r="R5911" t="s">
        <v>131</v>
      </c>
      <c r="S5911" s="83">
        <v>24.36</v>
      </c>
      <c r="T5911" s="83">
        <v>0</v>
      </c>
      <c r="U5911" s="83">
        <v>24.36</v>
      </c>
      <c r="V5911" s="83">
        <v>0</v>
      </c>
      <c r="W5911" s="83">
        <v>0</v>
      </c>
      <c r="X5911" s="83">
        <v>0</v>
      </c>
      <c r="Y5911">
        <v>0</v>
      </c>
      <c r="Z5911" s="83">
        <v>2.4359999999999999</v>
      </c>
      <c r="AA5911" s="83">
        <v>2.4359999999999999</v>
      </c>
    </row>
    <row r="5912" spans="1:27" x14ac:dyDescent="0.25">
      <c r="A5912" s="82" t="s">
        <v>1529</v>
      </c>
      <c r="B5912" s="82" t="s">
        <v>1529</v>
      </c>
      <c r="C5912" t="s">
        <v>4110</v>
      </c>
      <c r="D5912" s="82" t="s">
        <v>4111</v>
      </c>
      <c r="E5912" t="s">
        <v>3563</v>
      </c>
      <c r="F5912" s="82" t="s">
        <v>2926</v>
      </c>
      <c r="G5912" t="s">
        <v>2310</v>
      </c>
      <c r="H5912" s="82" t="s">
        <v>2927</v>
      </c>
      <c r="I5912" t="s">
        <v>59</v>
      </c>
      <c r="J5912" s="82" t="s">
        <v>193</v>
      </c>
      <c r="K5912" t="s">
        <v>60</v>
      </c>
      <c r="L5912" t="s">
        <v>61</v>
      </c>
      <c r="M5912" s="82" t="s">
        <v>194</v>
      </c>
      <c r="N5912" t="s">
        <v>656</v>
      </c>
      <c r="O5912" s="82" t="s">
        <v>657</v>
      </c>
      <c r="P5912" s="82" t="s">
        <v>1019</v>
      </c>
      <c r="Q5912" s="82" t="s">
        <v>1020</v>
      </c>
      <c r="R5912" t="s">
        <v>131</v>
      </c>
      <c r="S5912" s="83">
        <v>164.22</v>
      </c>
      <c r="T5912" s="83">
        <v>35.519999999999996</v>
      </c>
      <c r="U5912" s="83">
        <v>128.69999999999999</v>
      </c>
      <c r="V5912" s="83">
        <v>0</v>
      </c>
      <c r="W5912" s="83">
        <v>0</v>
      </c>
      <c r="X5912" s="83">
        <v>0.27360306420653374</v>
      </c>
      <c r="Y5912">
        <v>0</v>
      </c>
      <c r="Z5912" s="83">
        <v>12.870000000000001</v>
      </c>
      <c r="AA5912" s="83">
        <v>13.143603064206534</v>
      </c>
    </row>
    <row r="5913" spans="1:27" x14ac:dyDescent="0.25">
      <c r="A5913" s="82" t="s">
        <v>1529</v>
      </c>
      <c r="B5913" s="82" t="s">
        <v>1529</v>
      </c>
      <c r="C5913" t="s">
        <v>4110</v>
      </c>
      <c r="D5913" s="82" t="s">
        <v>4111</v>
      </c>
      <c r="E5913" t="s">
        <v>3563</v>
      </c>
      <c r="F5913" s="82" t="s">
        <v>2926</v>
      </c>
      <c r="G5913" t="s">
        <v>2310</v>
      </c>
      <c r="H5913" s="82" t="s">
        <v>2927</v>
      </c>
      <c r="I5913" t="s">
        <v>59</v>
      </c>
      <c r="J5913" s="82" t="s">
        <v>193</v>
      </c>
      <c r="K5913" t="s">
        <v>60</v>
      </c>
      <c r="L5913" t="s">
        <v>61</v>
      </c>
      <c r="M5913" s="82" t="s">
        <v>194</v>
      </c>
      <c r="N5913" t="s">
        <v>750</v>
      </c>
      <c r="O5913" s="82" t="s">
        <v>751</v>
      </c>
      <c r="P5913" s="82" t="s">
        <v>1152</v>
      </c>
      <c r="Q5913" s="82" t="s">
        <v>1153</v>
      </c>
      <c r="R5913" t="s">
        <v>131</v>
      </c>
      <c r="S5913" s="83">
        <v>501.19999999999993</v>
      </c>
      <c r="T5913" s="83">
        <v>216.89999999999998</v>
      </c>
      <c r="U5913" s="83">
        <v>284.29999999999995</v>
      </c>
      <c r="V5913" s="83">
        <v>0</v>
      </c>
      <c r="W5913" s="83">
        <v>0</v>
      </c>
      <c r="X5913" s="83">
        <v>1.670734927544965</v>
      </c>
      <c r="Y5913">
        <v>0</v>
      </c>
      <c r="Z5913" s="83">
        <v>28.43</v>
      </c>
      <c r="AA5913" s="83">
        <v>30.100734927544966</v>
      </c>
    </row>
    <row r="5914" spans="1:27" x14ac:dyDescent="0.25">
      <c r="A5914" s="82" t="s">
        <v>1529</v>
      </c>
      <c r="B5914" s="82" t="s">
        <v>1529</v>
      </c>
      <c r="C5914" t="s">
        <v>4110</v>
      </c>
      <c r="D5914" s="82" t="s">
        <v>4111</v>
      </c>
      <c r="E5914" t="s">
        <v>3563</v>
      </c>
      <c r="F5914" s="82" t="s">
        <v>2926</v>
      </c>
      <c r="G5914" t="s">
        <v>2310</v>
      </c>
      <c r="H5914" s="82" t="s">
        <v>2927</v>
      </c>
      <c r="I5914" t="s">
        <v>59</v>
      </c>
      <c r="J5914" s="82" t="s">
        <v>193</v>
      </c>
      <c r="K5914" t="s">
        <v>60</v>
      </c>
      <c r="L5914" t="s">
        <v>61</v>
      </c>
      <c r="M5914" s="82" t="s">
        <v>194</v>
      </c>
      <c r="N5914" t="s">
        <v>750</v>
      </c>
      <c r="O5914" s="82" t="s">
        <v>751</v>
      </c>
      <c r="P5914" s="82" t="s">
        <v>1154</v>
      </c>
      <c r="Q5914" s="82" t="s">
        <v>1155</v>
      </c>
      <c r="R5914" t="s">
        <v>131</v>
      </c>
      <c r="S5914" s="83">
        <v>8.11</v>
      </c>
      <c r="T5914" s="83">
        <v>0</v>
      </c>
      <c r="U5914" s="83">
        <v>8.11</v>
      </c>
      <c r="V5914" s="83">
        <v>0</v>
      </c>
      <c r="W5914" s="83">
        <v>0</v>
      </c>
      <c r="X5914" s="83">
        <v>0</v>
      </c>
      <c r="Y5914">
        <v>0</v>
      </c>
      <c r="Z5914" s="83">
        <v>0.81099999999999994</v>
      </c>
      <c r="AA5914" s="83">
        <v>0.81099999999999994</v>
      </c>
    </row>
    <row r="5915" spans="1:27" x14ac:dyDescent="0.25">
      <c r="A5915" s="82" t="s">
        <v>1529</v>
      </c>
      <c r="B5915" s="82" t="s">
        <v>1529</v>
      </c>
      <c r="C5915" t="s">
        <v>4110</v>
      </c>
      <c r="D5915" s="82" t="s">
        <v>4111</v>
      </c>
      <c r="E5915" t="s">
        <v>3563</v>
      </c>
      <c r="F5915" s="82" t="s">
        <v>2926</v>
      </c>
      <c r="G5915" t="s">
        <v>2310</v>
      </c>
      <c r="H5915" s="82" t="s">
        <v>2927</v>
      </c>
      <c r="I5915" t="s">
        <v>59</v>
      </c>
      <c r="J5915" s="82" t="s">
        <v>193</v>
      </c>
      <c r="K5915" t="s">
        <v>60</v>
      </c>
      <c r="L5915" t="s">
        <v>61</v>
      </c>
      <c r="M5915" s="82" t="s">
        <v>194</v>
      </c>
      <c r="N5915" t="s">
        <v>199</v>
      </c>
      <c r="O5915" s="82" t="s">
        <v>200</v>
      </c>
      <c r="P5915" s="82" t="s">
        <v>201</v>
      </c>
      <c r="Q5915" s="82" t="s">
        <v>202</v>
      </c>
      <c r="R5915" t="s">
        <v>131</v>
      </c>
      <c r="S5915" s="83">
        <v>57.24</v>
      </c>
      <c r="T5915" s="83">
        <v>31.8</v>
      </c>
      <c r="U5915" s="83">
        <v>25.44</v>
      </c>
      <c r="V5915" s="83">
        <v>0</v>
      </c>
      <c r="W5915" s="83">
        <v>0</v>
      </c>
      <c r="X5915" s="83">
        <v>0.24494868923895757</v>
      </c>
      <c r="Y5915">
        <v>0</v>
      </c>
      <c r="Z5915" s="83">
        <v>2.544</v>
      </c>
      <c r="AA5915" s="83">
        <v>2.7889486892389574</v>
      </c>
    </row>
    <row r="5916" spans="1:27" x14ac:dyDescent="0.25">
      <c r="A5916" s="82" t="s">
        <v>1529</v>
      </c>
      <c r="B5916" s="82" t="s">
        <v>1529</v>
      </c>
      <c r="C5916" t="s">
        <v>4110</v>
      </c>
      <c r="D5916" s="82" t="s">
        <v>4111</v>
      </c>
      <c r="E5916" t="s">
        <v>3563</v>
      </c>
      <c r="F5916" s="82" t="s">
        <v>2926</v>
      </c>
      <c r="G5916" t="s">
        <v>2310</v>
      </c>
      <c r="H5916" s="82" t="s">
        <v>2927</v>
      </c>
      <c r="I5916" t="s">
        <v>59</v>
      </c>
      <c r="J5916" s="82" t="s">
        <v>193</v>
      </c>
      <c r="K5916" t="s">
        <v>60</v>
      </c>
      <c r="L5916" t="s">
        <v>61</v>
      </c>
      <c r="M5916" s="82" t="s">
        <v>194</v>
      </c>
      <c r="N5916" t="s">
        <v>347</v>
      </c>
      <c r="O5916" s="82" t="s">
        <v>348</v>
      </c>
      <c r="P5916" s="82" t="s">
        <v>1158</v>
      </c>
      <c r="Q5916" s="82" t="s">
        <v>1159</v>
      </c>
      <c r="R5916" t="s">
        <v>131</v>
      </c>
      <c r="S5916" s="83">
        <v>35.36</v>
      </c>
      <c r="T5916" s="83">
        <v>0</v>
      </c>
      <c r="U5916" s="83">
        <v>35.36</v>
      </c>
      <c r="V5916" s="83">
        <v>0</v>
      </c>
      <c r="W5916" s="83">
        <v>0</v>
      </c>
      <c r="X5916" s="83">
        <v>0</v>
      </c>
      <c r="Y5916">
        <v>0</v>
      </c>
      <c r="Z5916" s="83">
        <v>3.536</v>
      </c>
      <c r="AA5916" s="83">
        <v>3.536</v>
      </c>
    </row>
    <row r="5917" spans="1:27" x14ac:dyDescent="0.25">
      <c r="A5917" s="82" t="s">
        <v>1529</v>
      </c>
      <c r="B5917" s="82" t="s">
        <v>1529</v>
      </c>
      <c r="C5917" t="s">
        <v>4110</v>
      </c>
      <c r="D5917" s="82" t="s">
        <v>4111</v>
      </c>
      <c r="E5917" t="s">
        <v>3563</v>
      </c>
      <c r="F5917" s="82" t="s">
        <v>2926</v>
      </c>
      <c r="G5917" t="s">
        <v>2310</v>
      </c>
      <c r="H5917" s="82" t="s">
        <v>2927</v>
      </c>
      <c r="I5917" t="s">
        <v>59</v>
      </c>
      <c r="J5917" s="82" t="s">
        <v>193</v>
      </c>
      <c r="K5917" t="s">
        <v>60</v>
      </c>
      <c r="L5917" t="s">
        <v>61</v>
      </c>
      <c r="M5917" s="82" t="s">
        <v>194</v>
      </c>
      <c r="N5917" t="s">
        <v>311</v>
      </c>
      <c r="O5917" s="82" t="s">
        <v>894</v>
      </c>
      <c r="P5917" s="82" t="s">
        <v>895</v>
      </c>
      <c r="Q5917" s="82" t="s">
        <v>896</v>
      </c>
      <c r="R5917" t="s">
        <v>131</v>
      </c>
      <c r="S5917" s="83">
        <v>1176</v>
      </c>
      <c r="T5917" s="83">
        <v>373.34</v>
      </c>
      <c r="U5917" s="83">
        <v>802.66000000000008</v>
      </c>
      <c r="V5917" s="83">
        <v>0</v>
      </c>
      <c r="W5917" s="83">
        <v>0</v>
      </c>
      <c r="X5917" s="83">
        <v>2.8757592339771199</v>
      </c>
      <c r="Y5917">
        <v>0</v>
      </c>
      <c r="Z5917" s="83">
        <v>80.26600000000002</v>
      </c>
      <c r="AA5917" s="83">
        <v>83.141759233977126</v>
      </c>
    </row>
    <row r="5918" spans="1:27" x14ac:dyDescent="0.25">
      <c r="A5918" s="82" t="s">
        <v>1529</v>
      </c>
      <c r="B5918" s="82" t="s">
        <v>1529</v>
      </c>
      <c r="C5918" t="s">
        <v>4110</v>
      </c>
      <c r="D5918" s="82" t="s">
        <v>4111</v>
      </c>
      <c r="E5918" t="s">
        <v>3563</v>
      </c>
      <c r="F5918" s="82" t="s">
        <v>2926</v>
      </c>
      <c r="G5918" t="s">
        <v>2310</v>
      </c>
      <c r="H5918" s="82" t="s">
        <v>2927</v>
      </c>
      <c r="I5918" t="s">
        <v>59</v>
      </c>
      <c r="J5918" s="82" t="s">
        <v>193</v>
      </c>
      <c r="K5918" t="s">
        <v>60</v>
      </c>
      <c r="L5918" t="s">
        <v>61</v>
      </c>
      <c r="M5918" s="82" t="s">
        <v>194</v>
      </c>
      <c r="N5918" t="s">
        <v>311</v>
      </c>
      <c r="O5918" s="82" t="s">
        <v>312</v>
      </c>
      <c r="P5918" s="82" t="s">
        <v>313</v>
      </c>
      <c r="Q5918" s="82" t="s">
        <v>314</v>
      </c>
      <c r="R5918" t="s">
        <v>131</v>
      </c>
      <c r="S5918" s="83">
        <v>0</v>
      </c>
      <c r="T5918" s="83">
        <v>91.6</v>
      </c>
      <c r="U5918" s="83">
        <v>-91.6</v>
      </c>
      <c r="V5918" s="83">
        <v>0</v>
      </c>
      <c r="W5918" s="83">
        <v>0</v>
      </c>
      <c r="X5918" s="83">
        <v>0.70557546963171425</v>
      </c>
      <c r="Y5918">
        <v>0</v>
      </c>
      <c r="Z5918" s="83">
        <v>-9.16</v>
      </c>
      <c r="AA5918" s="83">
        <v>-8.4544245303682857</v>
      </c>
    </row>
    <row r="5919" spans="1:27" x14ac:dyDescent="0.25">
      <c r="A5919" s="82" t="s">
        <v>1529</v>
      </c>
      <c r="B5919" s="82" t="s">
        <v>1529</v>
      </c>
      <c r="C5919" t="s">
        <v>4110</v>
      </c>
      <c r="D5919" s="82" t="s">
        <v>4111</v>
      </c>
      <c r="E5919" t="s">
        <v>3563</v>
      </c>
      <c r="F5919" s="82" t="s">
        <v>2926</v>
      </c>
      <c r="G5919" t="s">
        <v>2310</v>
      </c>
      <c r="H5919" s="82" t="s">
        <v>2927</v>
      </c>
      <c r="I5919" t="s">
        <v>59</v>
      </c>
      <c r="J5919" s="82" t="s">
        <v>193</v>
      </c>
      <c r="K5919" t="s">
        <v>60</v>
      </c>
      <c r="L5919" t="s">
        <v>61</v>
      </c>
      <c r="M5919" s="82" t="s">
        <v>194</v>
      </c>
      <c r="N5919" t="s">
        <v>1916</v>
      </c>
      <c r="O5919" s="82" t="s">
        <v>1495</v>
      </c>
      <c r="P5919" s="82" t="s">
        <v>1921</v>
      </c>
      <c r="Q5919" s="82" t="s">
        <v>1922</v>
      </c>
      <c r="R5919" t="s">
        <v>131</v>
      </c>
      <c r="S5919" s="83">
        <v>0</v>
      </c>
      <c r="T5919" s="83">
        <v>4.3</v>
      </c>
      <c r="U5919" s="83">
        <v>-4.3</v>
      </c>
      <c r="V5919" s="83">
        <v>0</v>
      </c>
      <c r="W5919" s="83">
        <v>0</v>
      </c>
      <c r="X5919" s="83">
        <v>3.312199257004772E-2</v>
      </c>
      <c r="Y5919">
        <v>0</v>
      </c>
      <c r="Z5919" s="83">
        <v>-0.43</v>
      </c>
      <c r="AA5919" s="83">
        <v>-0.39687800742995227</v>
      </c>
    </row>
    <row r="5920" spans="1:27" x14ac:dyDescent="0.25">
      <c r="A5920" s="82" t="s">
        <v>1529</v>
      </c>
      <c r="B5920" s="82" t="s">
        <v>1529</v>
      </c>
      <c r="C5920" t="s">
        <v>4110</v>
      </c>
      <c r="D5920" s="82" t="s">
        <v>4111</v>
      </c>
      <c r="E5920" t="s">
        <v>3563</v>
      </c>
      <c r="F5920" s="82" t="s">
        <v>2926</v>
      </c>
      <c r="G5920" t="s">
        <v>2310</v>
      </c>
      <c r="H5920" s="82" t="s">
        <v>2927</v>
      </c>
      <c r="I5920" t="s">
        <v>59</v>
      </c>
      <c r="J5920" s="82" t="s">
        <v>193</v>
      </c>
      <c r="K5920" t="s">
        <v>62</v>
      </c>
      <c r="L5920" t="s">
        <v>63</v>
      </c>
      <c r="M5920" s="82" t="s">
        <v>351</v>
      </c>
      <c r="N5920" t="s">
        <v>352</v>
      </c>
      <c r="O5920" s="82" t="s">
        <v>353</v>
      </c>
      <c r="P5920" s="82" t="s">
        <v>354</v>
      </c>
      <c r="Q5920" s="82" t="s">
        <v>355</v>
      </c>
      <c r="R5920" t="s">
        <v>131</v>
      </c>
      <c r="S5920" s="83">
        <v>182.16</v>
      </c>
      <c r="T5920" s="83">
        <v>93.06</v>
      </c>
      <c r="U5920" s="83">
        <v>89.1</v>
      </c>
      <c r="V5920" s="83">
        <v>0</v>
      </c>
      <c r="W5920" s="83">
        <v>0</v>
      </c>
      <c r="X5920" s="83">
        <v>0.71682154152759092</v>
      </c>
      <c r="Y5920">
        <v>0</v>
      </c>
      <c r="Z5920" s="83">
        <v>8.91</v>
      </c>
      <c r="AA5920" s="83">
        <v>9.6268215415275904</v>
      </c>
    </row>
    <row r="5921" spans="1:27" x14ac:dyDescent="0.25">
      <c r="A5921" s="82" t="s">
        <v>1529</v>
      </c>
      <c r="B5921" s="82" t="s">
        <v>1529</v>
      </c>
      <c r="C5921" t="s">
        <v>4110</v>
      </c>
      <c r="D5921" s="82" t="s">
        <v>4111</v>
      </c>
      <c r="E5921" t="s">
        <v>3563</v>
      </c>
      <c r="F5921" s="82" t="s">
        <v>2926</v>
      </c>
      <c r="G5921" t="s">
        <v>2310</v>
      </c>
      <c r="H5921" s="82" t="s">
        <v>2927</v>
      </c>
      <c r="I5921" t="s">
        <v>59</v>
      </c>
      <c r="J5921" s="82" t="s">
        <v>193</v>
      </c>
      <c r="K5921" t="s">
        <v>62</v>
      </c>
      <c r="L5921" t="s">
        <v>63</v>
      </c>
      <c r="M5921" s="82" t="s">
        <v>1168</v>
      </c>
      <c r="N5921" t="s">
        <v>1169</v>
      </c>
      <c r="O5921" s="82" t="s">
        <v>1170</v>
      </c>
      <c r="P5921" s="82" t="s">
        <v>1171</v>
      </c>
      <c r="Q5921" s="82" t="s">
        <v>1172</v>
      </c>
      <c r="R5921" t="s">
        <v>131</v>
      </c>
      <c r="S5921" s="83">
        <v>266.25</v>
      </c>
      <c r="T5921" s="83">
        <v>45.4</v>
      </c>
      <c r="U5921" s="83">
        <v>220.85</v>
      </c>
      <c r="V5921" s="83">
        <v>0</v>
      </c>
      <c r="W5921" s="83">
        <v>0</v>
      </c>
      <c r="X5921" s="83">
        <v>0.34970661922794571</v>
      </c>
      <c r="Y5921">
        <v>0</v>
      </c>
      <c r="Z5921" s="83">
        <v>22.085000000000001</v>
      </c>
      <c r="AA5921" s="83">
        <v>22.434706619227946</v>
      </c>
    </row>
    <row r="5922" spans="1:27" x14ac:dyDescent="0.25">
      <c r="A5922" s="82" t="s">
        <v>1529</v>
      </c>
      <c r="B5922" s="82" t="s">
        <v>1529</v>
      </c>
      <c r="C5922" t="s">
        <v>4110</v>
      </c>
      <c r="D5922" s="82" t="s">
        <v>4111</v>
      </c>
      <c r="E5922" t="s">
        <v>3563</v>
      </c>
      <c r="F5922" s="82" t="s">
        <v>2926</v>
      </c>
      <c r="G5922" t="s">
        <v>2310</v>
      </c>
      <c r="H5922" s="82" t="s">
        <v>2927</v>
      </c>
      <c r="I5922" t="s">
        <v>59</v>
      </c>
      <c r="J5922" s="82" t="s">
        <v>193</v>
      </c>
      <c r="K5922" t="s">
        <v>62</v>
      </c>
      <c r="L5922" t="s">
        <v>63</v>
      </c>
      <c r="M5922" s="82" t="s">
        <v>660</v>
      </c>
      <c r="N5922" t="s">
        <v>661</v>
      </c>
      <c r="O5922" s="82" t="s">
        <v>662</v>
      </c>
      <c r="P5922" s="82" t="s">
        <v>663</v>
      </c>
      <c r="Q5922" s="82" t="s">
        <v>664</v>
      </c>
      <c r="R5922" t="s">
        <v>131</v>
      </c>
      <c r="S5922" s="83">
        <v>1328.1799999999998</v>
      </c>
      <c r="T5922" s="83">
        <v>2092.5</v>
      </c>
      <c r="U5922" s="83">
        <v>-764.32000000000016</v>
      </c>
      <c r="V5922" s="83">
        <v>0</v>
      </c>
      <c r="W5922" s="83">
        <v>0</v>
      </c>
      <c r="X5922" s="83">
        <v>16.118085919261596</v>
      </c>
      <c r="Y5922">
        <v>0</v>
      </c>
      <c r="Z5922" s="83">
        <v>-76.432000000000016</v>
      </c>
      <c r="AA5922" s="83">
        <v>-60.313914080738414</v>
      </c>
    </row>
    <row r="5923" spans="1:27" x14ac:dyDescent="0.25">
      <c r="A5923" s="82" t="s">
        <v>1529</v>
      </c>
      <c r="B5923" s="82" t="s">
        <v>1529</v>
      </c>
      <c r="C5923" t="s">
        <v>4110</v>
      </c>
      <c r="D5923" s="82" t="s">
        <v>4111</v>
      </c>
      <c r="E5923" t="s">
        <v>3563</v>
      </c>
      <c r="F5923" s="82" t="s">
        <v>2926</v>
      </c>
      <c r="G5923" t="s">
        <v>2310</v>
      </c>
      <c r="H5923" s="82" t="s">
        <v>2927</v>
      </c>
      <c r="I5923" t="s">
        <v>59</v>
      </c>
      <c r="J5923" s="82" t="s">
        <v>193</v>
      </c>
      <c r="K5923" t="s">
        <v>62</v>
      </c>
      <c r="L5923" t="s">
        <v>63</v>
      </c>
      <c r="M5923" s="82" t="s">
        <v>660</v>
      </c>
      <c r="N5923" t="s">
        <v>661</v>
      </c>
      <c r="O5923" s="82" t="s">
        <v>662</v>
      </c>
      <c r="P5923" s="82" t="s">
        <v>1166</v>
      </c>
      <c r="Q5923" s="82" t="s">
        <v>1167</v>
      </c>
      <c r="R5923" t="s">
        <v>131</v>
      </c>
      <c r="S5923" s="83">
        <v>5179.9000000000005</v>
      </c>
      <c r="T5923" s="83">
        <v>1687.5</v>
      </c>
      <c r="U5923" s="83">
        <v>3492.4000000000005</v>
      </c>
      <c r="V5923" s="83">
        <v>0</v>
      </c>
      <c r="W5923" s="83">
        <v>0</v>
      </c>
      <c r="X5923" s="83">
        <v>12.998456386501287</v>
      </c>
      <c r="Y5923">
        <v>0</v>
      </c>
      <c r="Z5923" s="83">
        <v>349.24000000000012</v>
      </c>
      <c r="AA5923" s="83">
        <v>362.23845638650141</v>
      </c>
    </row>
    <row r="5924" spans="1:27" x14ac:dyDescent="0.25">
      <c r="A5924" s="82" t="s">
        <v>1529</v>
      </c>
      <c r="B5924" s="82" t="s">
        <v>1529</v>
      </c>
      <c r="C5924" t="s">
        <v>4110</v>
      </c>
      <c r="D5924" s="82" t="s">
        <v>4111</v>
      </c>
      <c r="E5924" t="s">
        <v>3563</v>
      </c>
      <c r="F5924" s="82" t="s">
        <v>2926</v>
      </c>
      <c r="G5924" t="s">
        <v>2310</v>
      </c>
      <c r="H5924" s="82" t="s">
        <v>2927</v>
      </c>
      <c r="I5924" t="s">
        <v>59</v>
      </c>
      <c r="J5924" s="82" t="s">
        <v>193</v>
      </c>
      <c r="K5924" t="s">
        <v>62</v>
      </c>
      <c r="L5924" t="s">
        <v>63</v>
      </c>
      <c r="M5924" s="82" t="s">
        <v>660</v>
      </c>
      <c r="N5924" t="s">
        <v>1927</v>
      </c>
      <c r="O5924" s="82" t="s">
        <v>1497</v>
      </c>
      <c r="P5924" s="82" t="s">
        <v>2342</v>
      </c>
      <c r="Q5924" s="82" t="s">
        <v>2343</v>
      </c>
      <c r="R5924" t="s">
        <v>131</v>
      </c>
      <c r="S5924" s="83">
        <v>4506.24</v>
      </c>
      <c r="T5924" s="83">
        <v>0</v>
      </c>
      <c r="U5924" s="83">
        <v>4506.24</v>
      </c>
      <c r="V5924" s="83">
        <v>0</v>
      </c>
      <c r="W5924" s="83">
        <v>0</v>
      </c>
      <c r="X5924" s="83">
        <v>0</v>
      </c>
      <c r="Y5924">
        <v>0</v>
      </c>
      <c r="Z5924" s="83">
        <v>450.62400000000002</v>
      </c>
      <c r="AA5924" s="83">
        <v>450.62400000000002</v>
      </c>
    </row>
    <row r="5925" spans="1:27" x14ac:dyDescent="0.25">
      <c r="A5925" s="82" t="s">
        <v>1529</v>
      </c>
      <c r="B5925" s="82" t="s">
        <v>1529</v>
      </c>
      <c r="C5925" t="s">
        <v>4110</v>
      </c>
      <c r="D5925" s="82" t="s">
        <v>4111</v>
      </c>
      <c r="E5925" t="s">
        <v>3563</v>
      </c>
      <c r="F5925" s="82" t="s">
        <v>2926</v>
      </c>
      <c r="G5925" t="s">
        <v>2310</v>
      </c>
      <c r="H5925" s="82" t="s">
        <v>2927</v>
      </c>
      <c r="I5925" t="s">
        <v>59</v>
      </c>
      <c r="J5925" s="82" t="s">
        <v>193</v>
      </c>
      <c r="K5925" t="s">
        <v>64</v>
      </c>
      <c r="L5925" t="s">
        <v>65</v>
      </c>
      <c r="M5925" s="82" t="s">
        <v>499</v>
      </c>
      <c r="N5925" t="s">
        <v>500</v>
      </c>
      <c r="O5925" s="82" t="s">
        <v>501</v>
      </c>
      <c r="P5925" s="82" t="s">
        <v>1933</v>
      </c>
      <c r="Q5925" s="82" t="s">
        <v>1934</v>
      </c>
      <c r="R5925" t="s">
        <v>131</v>
      </c>
      <c r="S5925" s="83">
        <v>0</v>
      </c>
      <c r="T5925" s="83">
        <v>27.9</v>
      </c>
      <c r="U5925" s="83">
        <v>-27.9</v>
      </c>
      <c r="V5925" s="83">
        <v>0</v>
      </c>
      <c r="W5925" s="83">
        <v>0</v>
      </c>
      <c r="X5925" s="83">
        <v>0.21490781225682126</v>
      </c>
      <c r="Y5925">
        <v>0</v>
      </c>
      <c r="Z5925" s="83">
        <v>-2.79</v>
      </c>
      <c r="AA5925" s="83">
        <v>-2.5750921877431789</v>
      </c>
    </row>
    <row r="5926" spans="1:27" x14ac:dyDescent="0.25">
      <c r="A5926" s="82" t="s">
        <v>1529</v>
      </c>
      <c r="B5926" s="82" t="s">
        <v>1529</v>
      </c>
      <c r="C5926" t="s">
        <v>4110</v>
      </c>
      <c r="D5926" s="82" t="s">
        <v>4111</v>
      </c>
      <c r="E5926" t="s">
        <v>3563</v>
      </c>
      <c r="F5926" s="82" t="s">
        <v>2926</v>
      </c>
      <c r="G5926" t="s">
        <v>2310</v>
      </c>
      <c r="H5926" s="82" t="s">
        <v>2927</v>
      </c>
      <c r="I5926" t="s">
        <v>44</v>
      </c>
      <c r="J5926" s="82" t="s">
        <v>45</v>
      </c>
      <c r="K5926" t="s">
        <v>46</v>
      </c>
      <c r="L5926" t="s">
        <v>47</v>
      </c>
      <c r="M5926" s="82" t="s">
        <v>320</v>
      </c>
      <c r="N5926" t="s">
        <v>321</v>
      </c>
      <c r="O5926" s="82" t="s">
        <v>322</v>
      </c>
      <c r="P5926" s="82" t="s">
        <v>323</v>
      </c>
      <c r="Q5926" s="82" t="s">
        <v>324</v>
      </c>
      <c r="R5926" t="s">
        <v>131</v>
      </c>
      <c r="S5926" s="83">
        <v>7</v>
      </c>
      <c r="T5926" s="83">
        <v>0</v>
      </c>
      <c r="U5926" s="83">
        <v>7</v>
      </c>
      <c r="V5926" s="83">
        <v>0</v>
      </c>
      <c r="W5926" s="83">
        <v>0</v>
      </c>
      <c r="X5926" s="83">
        <v>0</v>
      </c>
      <c r="Y5926">
        <v>0</v>
      </c>
      <c r="Z5926" s="83">
        <v>0.70000000000000007</v>
      </c>
      <c r="AA5926" s="83">
        <v>0.70000000000000007</v>
      </c>
    </row>
    <row r="5927" spans="1:27" x14ac:dyDescent="0.25">
      <c r="A5927" s="82" t="s">
        <v>1529</v>
      </c>
      <c r="B5927" s="82" t="s">
        <v>1529</v>
      </c>
      <c r="C5927" t="s">
        <v>4110</v>
      </c>
      <c r="D5927" s="82" t="s">
        <v>4111</v>
      </c>
      <c r="E5927" t="s">
        <v>3563</v>
      </c>
      <c r="F5927" s="82" t="s">
        <v>2926</v>
      </c>
      <c r="G5927" t="s">
        <v>2310</v>
      </c>
      <c r="H5927" s="82" t="s">
        <v>2927</v>
      </c>
      <c r="I5927" t="s">
        <v>44</v>
      </c>
      <c r="J5927" s="82" t="s">
        <v>45</v>
      </c>
      <c r="K5927" t="s">
        <v>46</v>
      </c>
      <c r="L5927" t="s">
        <v>47</v>
      </c>
      <c r="M5927" s="82" t="s">
        <v>320</v>
      </c>
      <c r="N5927" t="s">
        <v>800</v>
      </c>
      <c r="O5927" s="82" t="s">
        <v>1538</v>
      </c>
      <c r="P5927" s="82" t="s">
        <v>978</v>
      </c>
      <c r="Q5927" s="82" t="s">
        <v>979</v>
      </c>
      <c r="R5927" t="s">
        <v>131</v>
      </c>
      <c r="S5927" s="83">
        <v>0</v>
      </c>
      <c r="T5927" s="83">
        <v>30</v>
      </c>
      <c r="U5927" s="83">
        <v>-30</v>
      </c>
      <c r="V5927" s="83">
        <v>0</v>
      </c>
      <c r="W5927" s="83">
        <v>0</v>
      </c>
      <c r="X5927" s="83">
        <v>0.23108366909335618</v>
      </c>
      <c r="Y5927">
        <v>0</v>
      </c>
      <c r="Z5927" s="83">
        <v>-3</v>
      </c>
      <c r="AA5927" s="83">
        <v>-2.7689163309066438</v>
      </c>
    </row>
    <row r="5928" spans="1:27" x14ac:dyDescent="0.25">
      <c r="A5928" s="82" t="s">
        <v>1529</v>
      </c>
      <c r="B5928" s="82" t="s">
        <v>1529</v>
      </c>
      <c r="C5928" t="s">
        <v>4110</v>
      </c>
      <c r="D5928" s="82" t="s">
        <v>4111</v>
      </c>
      <c r="E5928" t="s">
        <v>3563</v>
      </c>
      <c r="F5928" s="82" t="s">
        <v>2926</v>
      </c>
      <c r="G5928" t="s">
        <v>2310</v>
      </c>
      <c r="H5928" s="82" t="s">
        <v>2927</v>
      </c>
      <c r="I5928" t="s">
        <v>44</v>
      </c>
      <c r="J5928" s="82" t="s">
        <v>45</v>
      </c>
      <c r="K5928" t="s">
        <v>46</v>
      </c>
      <c r="L5928" t="s">
        <v>47</v>
      </c>
      <c r="M5928" s="82" t="s">
        <v>320</v>
      </c>
      <c r="N5928" t="s">
        <v>800</v>
      </c>
      <c r="O5928" s="82" t="s">
        <v>801</v>
      </c>
      <c r="P5928" s="82" t="s">
        <v>802</v>
      </c>
      <c r="Q5928" s="82" t="s">
        <v>803</v>
      </c>
      <c r="R5928" t="s">
        <v>131</v>
      </c>
      <c r="S5928" s="83">
        <v>0</v>
      </c>
      <c r="T5928" s="83">
        <v>15</v>
      </c>
      <c r="U5928" s="83">
        <v>-15</v>
      </c>
      <c r="V5928" s="83">
        <v>0</v>
      </c>
      <c r="W5928" s="83">
        <v>0</v>
      </c>
      <c r="X5928" s="83">
        <v>0.11554183454667809</v>
      </c>
      <c r="Y5928">
        <v>0</v>
      </c>
      <c r="Z5928" s="83">
        <v>-1.5</v>
      </c>
      <c r="AA5928" s="83">
        <v>-1.3844581654533219</v>
      </c>
    </row>
    <row r="5929" spans="1:27" x14ac:dyDescent="0.25">
      <c r="A5929" s="82" t="s">
        <v>1529</v>
      </c>
      <c r="B5929" s="82" t="s">
        <v>1529</v>
      </c>
      <c r="C5929" t="s">
        <v>4110</v>
      </c>
      <c r="D5929" s="82" t="s">
        <v>4111</v>
      </c>
      <c r="E5929" t="s">
        <v>3563</v>
      </c>
      <c r="F5929" s="82" t="s">
        <v>2926</v>
      </c>
      <c r="G5929" t="s">
        <v>2310</v>
      </c>
      <c r="H5929" s="82" t="s">
        <v>2927</v>
      </c>
      <c r="I5929" t="s">
        <v>44</v>
      </c>
      <c r="J5929" s="82" t="s">
        <v>45</v>
      </c>
      <c r="K5929" t="s">
        <v>46</v>
      </c>
      <c r="L5929" t="s">
        <v>47</v>
      </c>
      <c r="M5929" s="82" t="s">
        <v>320</v>
      </c>
      <c r="N5929" t="s">
        <v>800</v>
      </c>
      <c r="O5929" s="82" t="s">
        <v>801</v>
      </c>
      <c r="P5929" s="82" t="s">
        <v>2054</v>
      </c>
      <c r="Q5929" s="82" t="s">
        <v>803</v>
      </c>
      <c r="R5929" t="s">
        <v>131</v>
      </c>
      <c r="S5929" s="83">
        <v>0</v>
      </c>
      <c r="T5929" s="83">
        <v>15</v>
      </c>
      <c r="U5929" s="83">
        <v>-15</v>
      </c>
      <c r="V5929" s="83">
        <v>0</v>
      </c>
      <c r="W5929" s="83">
        <v>0</v>
      </c>
      <c r="X5929" s="83">
        <v>0.11554183454667809</v>
      </c>
      <c r="Y5929">
        <v>0</v>
      </c>
      <c r="Z5929" s="83">
        <v>-1.5</v>
      </c>
      <c r="AA5929" s="83">
        <v>-1.3844581654533219</v>
      </c>
    </row>
    <row r="5930" spans="1:27" x14ac:dyDescent="0.25">
      <c r="A5930" s="82" t="s">
        <v>1529</v>
      </c>
      <c r="B5930" s="82" t="s">
        <v>1529</v>
      </c>
      <c r="C5930" t="s">
        <v>4110</v>
      </c>
      <c r="D5930" s="82" t="s">
        <v>4111</v>
      </c>
      <c r="E5930" t="s">
        <v>3563</v>
      </c>
      <c r="F5930" s="82" t="s">
        <v>2926</v>
      </c>
      <c r="G5930" t="s">
        <v>2310</v>
      </c>
      <c r="H5930" s="82" t="s">
        <v>2927</v>
      </c>
      <c r="I5930" t="s">
        <v>44</v>
      </c>
      <c r="J5930" s="82" t="s">
        <v>45</v>
      </c>
      <c r="K5930" t="s">
        <v>46</v>
      </c>
      <c r="L5930" t="s">
        <v>47</v>
      </c>
      <c r="M5930" s="82" t="s">
        <v>320</v>
      </c>
      <c r="N5930" t="s">
        <v>2324</v>
      </c>
      <c r="O5930" s="82" t="s">
        <v>1500</v>
      </c>
      <c r="P5930" s="82" t="s">
        <v>2403</v>
      </c>
      <c r="Q5930" s="82" t="s">
        <v>2404</v>
      </c>
      <c r="R5930" t="s">
        <v>131</v>
      </c>
      <c r="S5930" s="83">
        <v>0</v>
      </c>
      <c r="T5930" s="83">
        <v>86.6</v>
      </c>
      <c r="U5930" s="83">
        <v>-86.6</v>
      </c>
      <c r="V5930" s="83">
        <v>0</v>
      </c>
      <c r="W5930" s="83">
        <v>0</v>
      </c>
      <c r="X5930" s="83">
        <v>0.66706152478282155</v>
      </c>
      <c r="Y5930">
        <v>0</v>
      </c>
      <c r="Z5930" s="83">
        <v>-8.66</v>
      </c>
      <c r="AA5930" s="83">
        <v>-7.9929384752171782</v>
      </c>
    </row>
    <row r="5931" spans="1:27" x14ac:dyDescent="0.25">
      <c r="A5931" s="82" t="s">
        <v>1529</v>
      </c>
      <c r="B5931" s="82" t="s">
        <v>1529</v>
      </c>
      <c r="C5931" t="s">
        <v>4110</v>
      </c>
      <c r="D5931" s="82" t="s">
        <v>4111</v>
      </c>
      <c r="E5931" t="s">
        <v>3563</v>
      </c>
      <c r="F5931" s="82" t="s">
        <v>2926</v>
      </c>
      <c r="G5931" t="s">
        <v>2310</v>
      </c>
      <c r="H5931" s="82" t="s">
        <v>2927</v>
      </c>
      <c r="I5931" t="s">
        <v>44</v>
      </c>
      <c r="J5931" s="82" t="s">
        <v>45</v>
      </c>
      <c r="K5931" t="s">
        <v>102</v>
      </c>
      <c r="L5931" t="s">
        <v>103</v>
      </c>
      <c r="M5931" s="82" t="s">
        <v>516</v>
      </c>
      <c r="N5931" t="s">
        <v>867</v>
      </c>
      <c r="O5931" s="82" t="s">
        <v>868</v>
      </c>
      <c r="P5931" s="82" t="s">
        <v>869</v>
      </c>
      <c r="Q5931" s="82" t="s">
        <v>870</v>
      </c>
      <c r="R5931" t="s">
        <v>131</v>
      </c>
      <c r="S5931" s="83">
        <v>136.80000000000001</v>
      </c>
      <c r="T5931" s="83">
        <v>0</v>
      </c>
      <c r="U5931" s="83">
        <v>136.80000000000001</v>
      </c>
      <c r="V5931" s="83">
        <v>0</v>
      </c>
      <c r="W5931" s="83">
        <v>0</v>
      </c>
      <c r="X5931" s="83">
        <v>0</v>
      </c>
      <c r="Y5931">
        <v>0</v>
      </c>
      <c r="Z5931" s="83">
        <v>13.680000000000001</v>
      </c>
      <c r="AA5931" s="83">
        <v>13.680000000000001</v>
      </c>
    </row>
    <row r="5932" spans="1:27" x14ac:dyDescent="0.25">
      <c r="A5932" s="82" t="s">
        <v>1529</v>
      </c>
      <c r="B5932" s="82" t="s">
        <v>1529</v>
      </c>
      <c r="C5932" t="s">
        <v>4110</v>
      </c>
      <c r="D5932" s="82" t="s">
        <v>4111</v>
      </c>
      <c r="E5932" t="s">
        <v>3563</v>
      </c>
      <c r="F5932" s="82" t="s">
        <v>2926</v>
      </c>
      <c r="G5932" t="s">
        <v>2310</v>
      </c>
      <c r="H5932" s="82" t="s">
        <v>2927</v>
      </c>
      <c r="I5932" t="s">
        <v>44</v>
      </c>
      <c r="J5932" s="82" t="s">
        <v>45</v>
      </c>
      <c r="K5932" t="s">
        <v>102</v>
      </c>
      <c r="L5932" t="s">
        <v>103</v>
      </c>
      <c r="M5932" s="82" t="s">
        <v>516</v>
      </c>
      <c r="N5932" t="s">
        <v>867</v>
      </c>
      <c r="O5932" s="82" t="s">
        <v>868</v>
      </c>
      <c r="P5932" s="82" t="s">
        <v>871</v>
      </c>
      <c r="Q5932" s="82" t="s">
        <v>872</v>
      </c>
      <c r="R5932" t="s">
        <v>131</v>
      </c>
      <c r="S5932" s="83">
        <v>34.200000000000003</v>
      </c>
      <c r="T5932" s="83">
        <v>0</v>
      </c>
      <c r="U5932" s="83">
        <v>34.200000000000003</v>
      </c>
      <c r="V5932" s="83">
        <v>0</v>
      </c>
      <c r="W5932" s="83">
        <v>0</v>
      </c>
      <c r="X5932" s="83">
        <v>0</v>
      </c>
      <c r="Y5932">
        <v>0</v>
      </c>
      <c r="Z5932" s="83">
        <v>3.4200000000000004</v>
      </c>
      <c r="AA5932" s="83">
        <v>3.4200000000000004</v>
      </c>
    </row>
    <row r="5933" spans="1:27" x14ac:dyDescent="0.25">
      <c r="A5933" s="82" t="s">
        <v>1529</v>
      </c>
      <c r="B5933" s="82" t="s">
        <v>1529</v>
      </c>
      <c r="C5933" t="s">
        <v>4110</v>
      </c>
      <c r="D5933" s="82" t="s">
        <v>4111</v>
      </c>
      <c r="E5933" t="s">
        <v>3563</v>
      </c>
      <c r="F5933" s="82" t="s">
        <v>2926</v>
      </c>
      <c r="G5933" t="s">
        <v>2310</v>
      </c>
      <c r="H5933" s="82" t="s">
        <v>2927</v>
      </c>
      <c r="I5933" t="s">
        <v>44</v>
      </c>
      <c r="J5933" s="82" t="s">
        <v>45</v>
      </c>
      <c r="K5933" t="s">
        <v>104</v>
      </c>
      <c r="L5933" t="s">
        <v>105</v>
      </c>
      <c r="M5933" s="82" t="s">
        <v>1956</v>
      </c>
      <c r="N5933" t="s">
        <v>2464</v>
      </c>
      <c r="O5933" s="82" t="s">
        <v>956</v>
      </c>
      <c r="P5933" s="82" t="s">
        <v>2465</v>
      </c>
      <c r="Q5933" s="82" t="s">
        <v>2466</v>
      </c>
      <c r="R5933" t="s">
        <v>131</v>
      </c>
      <c r="S5933" s="83">
        <v>960</v>
      </c>
      <c r="T5933" s="83">
        <v>148</v>
      </c>
      <c r="U5933" s="83">
        <v>812</v>
      </c>
      <c r="V5933" s="83">
        <v>0</v>
      </c>
      <c r="W5933" s="83">
        <v>0</v>
      </c>
      <c r="X5933" s="83">
        <v>1.1400127675272238</v>
      </c>
      <c r="Y5933">
        <v>0</v>
      </c>
      <c r="Z5933" s="83">
        <v>81.2</v>
      </c>
      <c r="AA5933" s="83">
        <v>82.340012767527227</v>
      </c>
    </row>
    <row r="5934" spans="1:27" x14ac:dyDescent="0.25">
      <c r="A5934" s="82" t="s">
        <v>1529</v>
      </c>
      <c r="B5934" s="82" t="s">
        <v>1529</v>
      </c>
      <c r="C5934" t="s">
        <v>4112</v>
      </c>
      <c r="D5934" s="82" t="s">
        <v>4113</v>
      </c>
      <c r="E5934" t="s">
        <v>4114</v>
      </c>
      <c r="F5934" s="82" t="s">
        <v>2745</v>
      </c>
      <c r="G5934" t="s">
        <v>2310</v>
      </c>
      <c r="H5934" s="82" t="s">
        <v>4115</v>
      </c>
      <c r="I5934" t="s">
        <v>59</v>
      </c>
      <c r="J5934" s="82" t="s">
        <v>127</v>
      </c>
      <c r="K5934" t="s">
        <v>75</v>
      </c>
      <c r="L5934" t="s">
        <v>76</v>
      </c>
      <c r="M5934" s="82" t="s">
        <v>133</v>
      </c>
      <c r="N5934" t="s">
        <v>149</v>
      </c>
      <c r="O5934" s="82" t="s">
        <v>150</v>
      </c>
      <c r="P5934" s="82" t="s">
        <v>151</v>
      </c>
      <c r="Q5934" s="82" t="s">
        <v>152</v>
      </c>
      <c r="R5934" t="s">
        <v>131</v>
      </c>
      <c r="S5934" s="83">
        <v>63.25</v>
      </c>
      <c r="T5934" s="83">
        <v>0</v>
      </c>
      <c r="U5934" s="83">
        <v>63.25</v>
      </c>
      <c r="V5934" s="83">
        <v>0</v>
      </c>
      <c r="W5934" s="83">
        <v>0</v>
      </c>
      <c r="X5934" s="83">
        <v>0</v>
      </c>
      <c r="Y5934">
        <v>0</v>
      </c>
      <c r="Z5934" s="83">
        <v>6.3250000000000002</v>
      </c>
      <c r="AA5934" s="83">
        <v>6.3250000000000002</v>
      </c>
    </row>
    <row r="5935" spans="1:27" x14ac:dyDescent="0.25">
      <c r="A5935" s="82" t="s">
        <v>1529</v>
      </c>
      <c r="B5935" s="82" t="s">
        <v>1529</v>
      </c>
      <c r="C5935" t="s">
        <v>4112</v>
      </c>
      <c r="D5935" s="82" t="s">
        <v>4113</v>
      </c>
      <c r="E5935" t="s">
        <v>4114</v>
      </c>
      <c r="F5935" s="82" t="s">
        <v>2745</v>
      </c>
      <c r="G5935" t="s">
        <v>2310</v>
      </c>
      <c r="H5935" s="82" t="s">
        <v>4115</v>
      </c>
      <c r="I5935" t="s">
        <v>59</v>
      </c>
      <c r="J5935" s="82" t="s">
        <v>127</v>
      </c>
      <c r="K5935" t="s">
        <v>75</v>
      </c>
      <c r="L5935" t="s">
        <v>76</v>
      </c>
      <c r="M5935" s="82" t="s">
        <v>133</v>
      </c>
      <c r="N5935" t="s">
        <v>149</v>
      </c>
      <c r="O5935" s="82" t="s">
        <v>150</v>
      </c>
      <c r="P5935" s="82" t="s">
        <v>376</v>
      </c>
      <c r="Q5935" s="82" t="s">
        <v>377</v>
      </c>
      <c r="R5935" t="s">
        <v>131</v>
      </c>
      <c r="S5935" s="83">
        <v>0</v>
      </c>
      <c r="T5935" s="83">
        <v>74.7</v>
      </c>
      <c r="U5935" s="83">
        <v>-74.7</v>
      </c>
      <c r="V5935" s="83">
        <v>0</v>
      </c>
      <c r="W5935" s="83">
        <v>0</v>
      </c>
      <c r="X5935" s="83">
        <v>0.57539833604245694</v>
      </c>
      <c r="Y5935">
        <v>0</v>
      </c>
      <c r="Z5935" s="83">
        <v>-7.4700000000000006</v>
      </c>
      <c r="AA5935" s="83">
        <v>-6.8946016639575438</v>
      </c>
    </row>
    <row r="5936" spans="1:27" x14ac:dyDescent="0.25">
      <c r="A5936" s="82" t="s">
        <v>1529</v>
      </c>
      <c r="B5936" s="82" t="s">
        <v>1529</v>
      </c>
      <c r="C5936" t="s">
        <v>4112</v>
      </c>
      <c r="D5936" s="82" t="s">
        <v>4113</v>
      </c>
      <c r="E5936" t="s">
        <v>4114</v>
      </c>
      <c r="F5936" s="82" t="s">
        <v>2745</v>
      </c>
      <c r="G5936" t="s">
        <v>2310</v>
      </c>
      <c r="H5936" s="82" t="s">
        <v>4115</v>
      </c>
      <c r="I5936" t="s">
        <v>59</v>
      </c>
      <c r="J5936" s="82" t="s">
        <v>127</v>
      </c>
      <c r="K5936" t="s">
        <v>75</v>
      </c>
      <c r="L5936" t="s">
        <v>76</v>
      </c>
      <c r="M5936" s="82" t="s">
        <v>133</v>
      </c>
      <c r="N5936" t="s">
        <v>149</v>
      </c>
      <c r="O5936" s="82" t="s">
        <v>150</v>
      </c>
      <c r="P5936" s="82" t="s">
        <v>740</v>
      </c>
      <c r="Q5936" s="82" t="s">
        <v>741</v>
      </c>
      <c r="R5936" t="s">
        <v>131</v>
      </c>
      <c r="S5936" s="83">
        <v>198.17000000000002</v>
      </c>
      <c r="T5936" s="83">
        <v>0</v>
      </c>
      <c r="U5936" s="83">
        <v>198.17000000000002</v>
      </c>
      <c r="V5936" s="83">
        <v>0</v>
      </c>
      <c r="W5936" s="83">
        <v>0</v>
      </c>
      <c r="X5936" s="83">
        <v>0</v>
      </c>
      <c r="Y5936">
        <v>0</v>
      </c>
      <c r="Z5936" s="83">
        <v>19.817</v>
      </c>
      <c r="AA5936" s="83">
        <v>19.817</v>
      </c>
    </row>
    <row r="5937" spans="1:27" x14ac:dyDescent="0.25">
      <c r="A5937" s="82" t="s">
        <v>1529</v>
      </c>
      <c r="B5937" s="82" t="s">
        <v>1529</v>
      </c>
      <c r="C5937" t="s">
        <v>4112</v>
      </c>
      <c r="D5937" s="82" t="s">
        <v>4113</v>
      </c>
      <c r="E5937" t="s">
        <v>4114</v>
      </c>
      <c r="F5937" s="82" t="s">
        <v>2745</v>
      </c>
      <c r="G5937" t="s">
        <v>2310</v>
      </c>
      <c r="H5937" s="82" t="s">
        <v>4115</v>
      </c>
      <c r="I5937" t="s">
        <v>59</v>
      </c>
      <c r="J5937" s="82" t="s">
        <v>127</v>
      </c>
      <c r="K5937" t="s">
        <v>75</v>
      </c>
      <c r="L5937" t="s">
        <v>76</v>
      </c>
      <c r="M5937" s="82" t="s">
        <v>133</v>
      </c>
      <c r="N5937" t="s">
        <v>149</v>
      </c>
      <c r="O5937" s="82" t="s">
        <v>150</v>
      </c>
      <c r="P5937" s="82" t="s">
        <v>307</v>
      </c>
      <c r="Q5937" s="82" t="s">
        <v>308</v>
      </c>
      <c r="R5937" t="s">
        <v>131</v>
      </c>
      <c r="S5937" s="83">
        <v>27.3</v>
      </c>
      <c r="T5937" s="83">
        <v>27.3</v>
      </c>
      <c r="U5937" s="83">
        <v>0</v>
      </c>
      <c r="V5937" s="83">
        <v>0</v>
      </c>
      <c r="W5937" s="83">
        <v>0</v>
      </c>
      <c r="X5937" s="83">
        <v>0.21028613887495412</v>
      </c>
      <c r="Y5937">
        <v>0</v>
      </c>
      <c r="Z5937" s="83">
        <v>0</v>
      </c>
      <c r="AA5937" s="83">
        <v>0.21028613887495418</v>
      </c>
    </row>
    <row r="5938" spans="1:27" x14ac:dyDescent="0.25">
      <c r="A5938" s="82" t="s">
        <v>1529</v>
      </c>
      <c r="B5938" s="82" t="s">
        <v>1529</v>
      </c>
      <c r="C5938" t="s">
        <v>4112</v>
      </c>
      <c r="D5938" s="82" t="s">
        <v>4113</v>
      </c>
      <c r="E5938" t="s">
        <v>4114</v>
      </c>
      <c r="F5938" s="82" t="s">
        <v>2745</v>
      </c>
      <c r="G5938" t="s">
        <v>2310</v>
      </c>
      <c r="H5938" s="82" t="s">
        <v>4115</v>
      </c>
      <c r="I5938" t="s">
        <v>59</v>
      </c>
      <c r="J5938" s="82" t="s">
        <v>193</v>
      </c>
      <c r="K5938" t="s">
        <v>60</v>
      </c>
      <c r="L5938" t="s">
        <v>61</v>
      </c>
      <c r="M5938" s="82" t="s">
        <v>194</v>
      </c>
      <c r="N5938" t="s">
        <v>656</v>
      </c>
      <c r="O5938" s="82" t="s">
        <v>657</v>
      </c>
      <c r="P5938" s="82" t="s">
        <v>1150</v>
      </c>
      <c r="Q5938" s="82" t="s">
        <v>1151</v>
      </c>
      <c r="R5938" t="s">
        <v>131</v>
      </c>
      <c r="S5938" s="83">
        <v>49.56</v>
      </c>
      <c r="T5938" s="83">
        <v>12.39</v>
      </c>
      <c r="U5938" s="83">
        <v>37.17</v>
      </c>
      <c r="V5938" s="83">
        <v>0</v>
      </c>
      <c r="W5938" s="83">
        <v>0</v>
      </c>
      <c r="X5938" s="83">
        <v>9.5437555335556118E-2</v>
      </c>
      <c r="Y5938">
        <v>0</v>
      </c>
      <c r="Z5938" s="83">
        <v>3.7170000000000005</v>
      </c>
      <c r="AA5938" s="83">
        <v>3.8124375553355563</v>
      </c>
    </row>
    <row r="5939" spans="1:27" x14ac:dyDescent="0.25">
      <c r="A5939" s="82" t="s">
        <v>1529</v>
      </c>
      <c r="B5939" s="82" t="s">
        <v>1529</v>
      </c>
      <c r="C5939" t="s">
        <v>4112</v>
      </c>
      <c r="D5939" s="82" t="s">
        <v>4113</v>
      </c>
      <c r="E5939" t="s">
        <v>4114</v>
      </c>
      <c r="F5939" s="82" t="s">
        <v>2745</v>
      </c>
      <c r="G5939" t="s">
        <v>2310</v>
      </c>
      <c r="H5939" s="82" t="s">
        <v>4115</v>
      </c>
      <c r="I5939" t="s">
        <v>59</v>
      </c>
      <c r="J5939" s="82" t="s">
        <v>193</v>
      </c>
      <c r="K5939" t="s">
        <v>60</v>
      </c>
      <c r="L5939" t="s">
        <v>61</v>
      </c>
      <c r="M5939" s="82" t="s">
        <v>194</v>
      </c>
      <c r="N5939" t="s">
        <v>656</v>
      </c>
      <c r="O5939" s="82" t="s">
        <v>657</v>
      </c>
      <c r="P5939" s="82" t="s">
        <v>1019</v>
      </c>
      <c r="Q5939" s="82" t="s">
        <v>1020</v>
      </c>
      <c r="R5939" t="s">
        <v>131</v>
      </c>
      <c r="S5939" s="83">
        <v>23.46</v>
      </c>
      <c r="T5939" s="83">
        <v>11.84</v>
      </c>
      <c r="U5939" s="83">
        <v>11.620000000000001</v>
      </c>
      <c r="V5939" s="83">
        <v>0</v>
      </c>
      <c r="W5939" s="83">
        <v>0</v>
      </c>
      <c r="X5939" s="83">
        <v>9.1201021402177909E-2</v>
      </c>
      <c r="Y5939">
        <v>0</v>
      </c>
      <c r="Z5939" s="83">
        <v>1.1620000000000001</v>
      </c>
      <c r="AA5939" s="83">
        <v>1.253201021402178</v>
      </c>
    </row>
    <row r="5940" spans="1:27" x14ac:dyDescent="0.25">
      <c r="A5940" s="82" t="s">
        <v>1529</v>
      </c>
      <c r="B5940" s="82" t="s">
        <v>1529</v>
      </c>
      <c r="C5940" t="s">
        <v>4112</v>
      </c>
      <c r="D5940" s="82" t="s">
        <v>4113</v>
      </c>
      <c r="E5940" t="s">
        <v>4114</v>
      </c>
      <c r="F5940" s="82" t="s">
        <v>2745</v>
      </c>
      <c r="G5940" t="s">
        <v>2310</v>
      </c>
      <c r="H5940" s="82" t="s">
        <v>4115</v>
      </c>
      <c r="I5940" t="s">
        <v>59</v>
      </c>
      <c r="J5940" s="82" t="s">
        <v>193</v>
      </c>
      <c r="K5940" t="s">
        <v>60</v>
      </c>
      <c r="L5940" t="s">
        <v>61</v>
      </c>
      <c r="M5940" s="82" t="s">
        <v>194</v>
      </c>
      <c r="N5940" t="s">
        <v>750</v>
      </c>
      <c r="O5940" s="82" t="s">
        <v>751</v>
      </c>
      <c r="P5940" s="82" t="s">
        <v>883</v>
      </c>
      <c r="Q5940" s="82" t="s">
        <v>884</v>
      </c>
      <c r="R5940" t="s">
        <v>131</v>
      </c>
      <c r="S5940" s="83">
        <v>123.28</v>
      </c>
      <c r="T5940" s="83">
        <v>154.1</v>
      </c>
      <c r="U5940" s="83">
        <v>-30.819999999999993</v>
      </c>
      <c r="V5940" s="83">
        <v>0</v>
      </c>
      <c r="W5940" s="83">
        <v>0</v>
      </c>
      <c r="X5940" s="83">
        <v>1.1869997802428729</v>
      </c>
      <c r="Y5940">
        <v>0</v>
      </c>
      <c r="Z5940" s="83">
        <v>-3.081999999999999</v>
      </c>
      <c r="AA5940" s="83">
        <v>-1.8950002197571258</v>
      </c>
    </row>
    <row r="5941" spans="1:27" x14ac:dyDescent="0.25">
      <c r="A5941" s="82" t="s">
        <v>1529</v>
      </c>
      <c r="B5941" s="82" t="s">
        <v>1529</v>
      </c>
      <c r="C5941" t="s">
        <v>4112</v>
      </c>
      <c r="D5941" s="82" t="s">
        <v>4113</v>
      </c>
      <c r="E5941" t="s">
        <v>4114</v>
      </c>
      <c r="F5941" s="82" t="s">
        <v>2745</v>
      </c>
      <c r="G5941" t="s">
        <v>2310</v>
      </c>
      <c r="H5941" s="82" t="s">
        <v>4115</v>
      </c>
      <c r="I5941" t="s">
        <v>59</v>
      </c>
      <c r="J5941" s="82" t="s">
        <v>193</v>
      </c>
      <c r="K5941" t="s">
        <v>60</v>
      </c>
      <c r="L5941" t="s">
        <v>61</v>
      </c>
      <c r="M5941" s="82" t="s">
        <v>194</v>
      </c>
      <c r="N5941" t="s">
        <v>750</v>
      </c>
      <c r="O5941" s="82" t="s">
        <v>751</v>
      </c>
      <c r="P5941" s="82" t="s">
        <v>892</v>
      </c>
      <c r="Q5941" s="82" t="s">
        <v>893</v>
      </c>
      <c r="R5941" t="s">
        <v>131</v>
      </c>
      <c r="S5941" s="83">
        <v>129.08000000000001</v>
      </c>
      <c r="T5941" s="83">
        <v>60.48</v>
      </c>
      <c r="U5941" s="83">
        <v>68.600000000000023</v>
      </c>
      <c r="V5941" s="83">
        <v>0</v>
      </c>
      <c r="W5941" s="83">
        <v>0</v>
      </c>
      <c r="X5941" s="83">
        <v>0.46586467689220606</v>
      </c>
      <c r="Y5941">
        <v>0</v>
      </c>
      <c r="Z5941" s="83">
        <v>6.8600000000000012</v>
      </c>
      <c r="AA5941" s="83">
        <v>7.3258646768922073</v>
      </c>
    </row>
    <row r="5942" spans="1:27" x14ac:dyDescent="0.25">
      <c r="A5942" s="82" t="s">
        <v>1529</v>
      </c>
      <c r="B5942" s="82" t="s">
        <v>1529</v>
      </c>
      <c r="C5942" t="s">
        <v>4112</v>
      </c>
      <c r="D5942" s="82" t="s">
        <v>4113</v>
      </c>
      <c r="E5942" t="s">
        <v>4114</v>
      </c>
      <c r="F5942" s="82" t="s">
        <v>2745</v>
      </c>
      <c r="G5942" t="s">
        <v>2310</v>
      </c>
      <c r="H5942" s="82" t="s">
        <v>4115</v>
      </c>
      <c r="I5942" t="s">
        <v>59</v>
      </c>
      <c r="J5942" s="82" t="s">
        <v>193</v>
      </c>
      <c r="K5942" t="s">
        <v>60</v>
      </c>
      <c r="L5942" t="s">
        <v>61</v>
      </c>
      <c r="M5942" s="82" t="s">
        <v>194</v>
      </c>
      <c r="N5942" t="s">
        <v>750</v>
      </c>
      <c r="O5942" s="82" t="s">
        <v>751</v>
      </c>
      <c r="P5942" s="82" t="s">
        <v>1152</v>
      </c>
      <c r="Q5942" s="82" t="s">
        <v>1153</v>
      </c>
      <c r="R5942" t="s">
        <v>131</v>
      </c>
      <c r="S5942" s="83">
        <v>28.64</v>
      </c>
      <c r="T5942" s="83">
        <v>0</v>
      </c>
      <c r="U5942" s="83">
        <v>28.64</v>
      </c>
      <c r="V5942" s="83">
        <v>0</v>
      </c>
      <c r="W5942" s="83">
        <v>0</v>
      </c>
      <c r="X5942" s="83">
        <v>0</v>
      </c>
      <c r="Y5942">
        <v>0</v>
      </c>
      <c r="Z5942" s="83">
        <v>2.8640000000000003</v>
      </c>
      <c r="AA5942" s="83">
        <v>2.8640000000000003</v>
      </c>
    </row>
    <row r="5943" spans="1:27" x14ac:dyDescent="0.25">
      <c r="A5943" s="82" t="s">
        <v>1529</v>
      </c>
      <c r="B5943" s="82" t="s">
        <v>1529</v>
      </c>
      <c r="C5943" t="s">
        <v>4112</v>
      </c>
      <c r="D5943" s="82" t="s">
        <v>4113</v>
      </c>
      <c r="E5943" t="s">
        <v>4114</v>
      </c>
      <c r="F5943" s="82" t="s">
        <v>2745</v>
      </c>
      <c r="G5943" t="s">
        <v>2310</v>
      </c>
      <c r="H5943" s="82" t="s">
        <v>4115</v>
      </c>
      <c r="I5943" t="s">
        <v>59</v>
      </c>
      <c r="J5943" s="82" t="s">
        <v>193</v>
      </c>
      <c r="K5943" t="s">
        <v>60</v>
      </c>
      <c r="L5943" t="s">
        <v>61</v>
      </c>
      <c r="M5943" s="82" t="s">
        <v>194</v>
      </c>
      <c r="N5943" t="s">
        <v>750</v>
      </c>
      <c r="O5943" s="82" t="s">
        <v>751</v>
      </c>
      <c r="P5943" s="82" t="s">
        <v>1154</v>
      </c>
      <c r="Q5943" s="82" t="s">
        <v>1155</v>
      </c>
      <c r="R5943" t="s">
        <v>131</v>
      </c>
      <c r="S5943" s="83">
        <v>16.22</v>
      </c>
      <c r="T5943" s="83">
        <v>8.1999999999999993</v>
      </c>
      <c r="U5943" s="83">
        <v>8.02</v>
      </c>
      <c r="V5943" s="83">
        <v>0</v>
      </c>
      <c r="W5943" s="83">
        <v>0</v>
      </c>
      <c r="X5943" s="83">
        <v>6.3162869552184017E-2</v>
      </c>
      <c r="Y5943">
        <v>0</v>
      </c>
      <c r="Z5943" s="83">
        <v>0.80199999999999994</v>
      </c>
      <c r="AA5943" s="83">
        <v>0.86516286955218391</v>
      </c>
    </row>
    <row r="5944" spans="1:27" x14ac:dyDescent="0.25">
      <c r="A5944" s="82" t="s">
        <v>1529</v>
      </c>
      <c r="B5944" s="82" t="s">
        <v>1529</v>
      </c>
      <c r="C5944" t="s">
        <v>4112</v>
      </c>
      <c r="D5944" s="82" t="s">
        <v>4113</v>
      </c>
      <c r="E5944" t="s">
        <v>4114</v>
      </c>
      <c r="F5944" s="82" t="s">
        <v>2745</v>
      </c>
      <c r="G5944" t="s">
        <v>2310</v>
      </c>
      <c r="H5944" s="82" t="s">
        <v>4115</v>
      </c>
      <c r="I5944" t="s">
        <v>59</v>
      </c>
      <c r="J5944" s="82" t="s">
        <v>193</v>
      </c>
      <c r="K5944" t="s">
        <v>60</v>
      </c>
      <c r="L5944" t="s">
        <v>61</v>
      </c>
      <c r="M5944" s="82" t="s">
        <v>194</v>
      </c>
      <c r="N5944" t="s">
        <v>347</v>
      </c>
      <c r="O5944" s="82" t="s">
        <v>348</v>
      </c>
      <c r="P5944" s="82" t="s">
        <v>1158</v>
      </c>
      <c r="Q5944" s="82" t="s">
        <v>1159</v>
      </c>
      <c r="R5944" t="s">
        <v>131</v>
      </c>
      <c r="S5944" s="83">
        <v>17.68</v>
      </c>
      <c r="T5944" s="83">
        <v>8.84</v>
      </c>
      <c r="U5944" s="83">
        <v>8.84</v>
      </c>
      <c r="V5944" s="83">
        <v>0</v>
      </c>
      <c r="W5944" s="83">
        <v>0</v>
      </c>
      <c r="X5944" s="83">
        <v>6.8092654492842297E-2</v>
      </c>
      <c r="Y5944">
        <v>0</v>
      </c>
      <c r="Z5944" s="83">
        <v>0.88400000000000001</v>
      </c>
      <c r="AA5944" s="83">
        <v>0.95209265449284231</v>
      </c>
    </row>
    <row r="5945" spans="1:27" x14ac:dyDescent="0.25">
      <c r="A5945" s="82" t="s">
        <v>1529</v>
      </c>
      <c r="B5945" s="82" t="s">
        <v>1529</v>
      </c>
      <c r="C5945" t="s">
        <v>4112</v>
      </c>
      <c r="D5945" s="82" t="s">
        <v>4113</v>
      </c>
      <c r="E5945" t="s">
        <v>4114</v>
      </c>
      <c r="F5945" s="82" t="s">
        <v>2745</v>
      </c>
      <c r="G5945" t="s">
        <v>2310</v>
      </c>
      <c r="H5945" s="82" t="s">
        <v>4115</v>
      </c>
      <c r="I5945" t="s">
        <v>59</v>
      </c>
      <c r="J5945" s="82" t="s">
        <v>193</v>
      </c>
      <c r="K5945" t="s">
        <v>60</v>
      </c>
      <c r="L5945" t="s">
        <v>61</v>
      </c>
      <c r="M5945" s="82" t="s">
        <v>194</v>
      </c>
      <c r="N5945" t="s">
        <v>311</v>
      </c>
      <c r="O5945" s="82" t="s">
        <v>894</v>
      </c>
      <c r="P5945" s="82" t="s">
        <v>895</v>
      </c>
      <c r="Q5945" s="82" t="s">
        <v>896</v>
      </c>
      <c r="R5945" t="s">
        <v>131</v>
      </c>
      <c r="S5945" s="83">
        <v>201.60000000000002</v>
      </c>
      <c r="T5945" s="83">
        <v>253.19</v>
      </c>
      <c r="U5945" s="83">
        <v>-51.589999999999975</v>
      </c>
      <c r="V5945" s="83">
        <v>0</v>
      </c>
      <c r="W5945" s="83">
        <v>0</v>
      </c>
      <c r="X5945" s="83">
        <v>1.9502691392582285</v>
      </c>
      <c r="Y5945">
        <v>0</v>
      </c>
      <c r="Z5945" s="83">
        <v>-5.1589999999999989</v>
      </c>
      <c r="AA5945" s="83">
        <v>-3.2087308607417668</v>
      </c>
    </row>
    <row r="5946" spans="1:27" x14ac:dyDescent="0.25">
      <c r="A5946" s="82" t="s">
        <v>1529</v>
      </c>
      <c r="B5946" s="82" t="s">
        <v>1529</v>
      </c>
      <c r="C5946" t="s">
        <v>4112</v>
      </c>
      <c r="D5946" s="82" t="s">
        <v>4113</v>
      </c>
      <c r="E5946" t="s">
        <v>4114</v>
      </c>
      <c r="F5946" s="82" t="s">
        <v>2745</v>
      </c>
      <c r="G5946" t="s">
        <v>2310</v>
      </c>
      <c r="H5946" s="82" t="s">
        <v>4115</v>
      </c>
      <c r="I5946" t="s">
        <v>59</v>
      </c>
      <c r="J5946" s="82" t="s">
        <v>193</v>
      </c>
      <c r="K5946" t="s">
        <v>60</v>
      </c>
      <c r="L5946" t="s">
        <v>61</v>
      </c>
      <c r="M5946" s="82" t="s">
        <v>194</v>
      </c>
      <c r="N5946" t="s">
        <v>1916</v>
      </c>
      <c r="O5946" s="82" t="s">
        <v>1495</v>
      </c>
      <c r="P5946" s="82" t="s">
        <v>1923</v>
      </c>
      <c r="Q5946" s="82" t="s">
        <v>1924</v>
      </c>
      <c r="R5946" t="s">
        <v>131</v>
      </c>
      <c r="S5946" s="83">
        <v>31.2</v>
      </c>
      <c r="T5946" s="83">
        <v>33.85</v>
      </c>
      <c r="U5946" s="83">
        <v>-2.6500000000000021</v>
      </c>
      <c r="V5946" s="83">
        <v>0</v>
      </c>
      <c r="W5946" s="83">
        <v>0</v>
      </c>
      <c r="X5946" s="83">
        <v>0.26073940662700362</v>
      </c>
      <c r="Y5946">
        <v>0</v>
      </c>
      <c r="Z5946" s="83">
        <v>-0.26500000000000012</v>
      </c>
      <c r="AA5946" s="83">
        <v>-4.2605933729964462E-3</v>
      </c>
    </row>
    <row r="5947" spans="1:27" x14ac:dyDescent="0.25">
      <c r="A5947" s="82" t="s">
        <v>1529</v>
      </c>
      <c r="B5947" s="82" t="s">
        <v>1529</v>
      </c>
      <c r="C5947" t="s">
        <v>4112</v>
      </c>
      <c r="D5947" s="82" t="s">
        <v>4113</v>
      </c>
      <c r="E5947" t="s">
        <v>4114</v>
      </c>
      <c r="F5947" s="82" t="s">
        <v>2745</v>
      </c>
      <c r="G5947" t="s">
        <v>2310</v>
      </c>
      <c r="H5947" s="82" t="s">
        <v>4115</v>
      </c>
      <c r="I5947" t="s">
        <v>59</v>
      </c>
      <c r="J5947" s="82" t="s">
        <v>193</v>
      </c>
      <c r="K5947" t="s">
        <v>60</v>
      </c>
      <c r="L5947" t="s">
        <v>61</v>
      </c>
      <c r="M5947" s="82" t="s">
        <v>194</v>
      </c>
      <c r="N5947" t="s">
        <v>1916</v>
      </c>
      <c r="O5947" s="82" t="s">
        <v>1495</v>
      </c>
      <c r="P5947" s="82" t="s">
        <v>1921</v>
      </c>
      <c r="Q5947" s="82" t="s">
        <v>1922</v>
      </c>
      <c r="R5947" t="s">
        <v>131</v>
      </c>
      <c r="S5947" s="83">
        <v>26.41</v>
      </c>
      <c r="T5947" s="83">
        <v>28.64</v>
      </c>
      <c r="U5947" s="83">
        <v>-2.2300000000000004</v>
      </c>
      <c r="V5947" s="83">
        <v>0</v>
      </c>
      <c r="W5947" s="83">
        <v>0</v>
      </c>
      <c r="X5947" s="83">
        <v>0.22060787609445737</v>
      </c>
      <c r="Y5947">
        <v>0</v>
      </c>
      <c r="Z5947" s="83">
        <v>-0.22300000000000031</v>
      </c>
      <c r="AA5947" s="83">
        <v>-2.3921239055431087E-3</v>
      </c>
    </row>
    <row r="5948" spans="1:27" x14ac:dyDescent="0.25">
      <c r="A5948" s="82" t="s">
        <v>1529</v>
      </c>
      <c r="B5948" s="82" t="s">
        <v>1529</v>
      </c>
      <c r="C5948" t="s">
        <v>4112</v>
      </c>
      <c r="D5948" s="82" t="s">
        <v>4113</v>
      </c>
      <c r="E5948" t="s">
        <v>4114</v>
      </c>
      <c r="F5948" s="82" t="s">
        <v>2745</v>
      </c>
      <c r="G5948" t="s">
        <v>2310</v>
      </c>
      <c r="H5948" s="82" t="s">
        <v>4115</v>
      </c>
      <c r="I5948" t="s">
        <v>59</v>
      </c>
      <c r="J5948" s="82" t="s">
        <v>193</v>
      </c>
      <c r="K5948" t="s">
        <v>62</v>
      </c>
      <c r="L5948" t="s">
        <v>63</v>
      </c>
      <c r="M5948" s="82" t="s">
        <v>1168</v>
      </c>
      <c r="N5948" t="s">
        <v>1169</v>
      </c>
      <c r="O5948" s="82" t="s">
        <v>1170</v>
      </c>
      <c r="P5948" s="82" t="s">
        <v>1171</v>
      </c>
      <c r="Q5948" s="82" t="s">
        <v>1172</v>
      </c>
      <c r="R5948" t="s">
        <v>131</v>
      </c>
      <c r="S5948" s="83">
        <v>21.3</v>
      </c>
      <c r="T5948" s="83">
        <v>0</v>
      </c>
      <c r="U5948" s="83">
        <v>21.3</v>
      </c>
      <c r="V5948" s="83">
        <v>0</v>
      </c>
      <c r="W5948" s="83">
        <v>0</v>
      </c>
      <c r="X5948" s="83">
        <v>0</v>
      </c>
      <c r="Y5948">
        <v>0</v>
      </c>
      <c r="Z5948" s="83">
        <v>2.1300000000000003</v>
      </c>
      <c r="AA5948" s="83">
        <v>2.1300000000000003</v>
      </c>
    </row>
    <row r="5949" spans="1:27" x14ac:dyDescent="0.25">
      <c r="A5949" s="82" t="s">
        <v>1529</v>
      </c>
      <c r="B5949" s="82" t="s">
        <v>1529</v>
      </c>
      <c r="C5949" t="s">
        <v>4112</v>
      </c>
      <c r="D5949" s="82" t="s">
        <v>4113</v>
      </c>
      <c r="E5949" t="s">
        <v>4114</v>
      </c>
      <c r="F5949" s="82" t="s">
        <v>2745</v>
      </c>
      <c r="G5949" t="s">
        <v>2310</v>
      </c>
      <c r="H5949" s="82" t="s">
        <v>4115</v>
      </c>
      <c r="I5949" t="s">
        <v>59</v>
      </c>
      <c r="J5949" s="82" t="s">
        <v>193</v>
      </c>
      <c r="K5949" t="s">
        <v>62</v>
      </c>
      <c r="L5949" t="s">
        <v>63</v>
      </c>
      <c r="M5949" s="82" t="s">
        <v>660</v>
      </c>
      <c r="N5949" t="s">
        <v>661</v>
      </c>
      <c r="O5949" s="82" t="s">
        <v>662</v>
      </c>
      <c r="P5949" s="82" t="s">
        <v>663</v>
      </c>
      <c r="Q5949" s="82" t="s">
        <v>664</v>
      </c>
      <c r="R5949" t="s">
        <v>131</v>
      </c>
      <c r="S5949" s="83">
        <v>597.68999999999994</v>
      </c>
      <c r="T5949" s="83">
        <v>135</v>
      </c>
      <c r="U5949" s="83">
        <v>462.68999999999994</v>
      </c>
      <c r="V5949" s="83">
        <v>0</v>
      </c>
      <c r="W5949" s="83">
        <v>0</v>
      </c>
      <c r="X5949" s="83">
        <v>1.0398765109201029</v>
      </c>
      <c r="Y5949">
        <v>0</v>
      </c>
      <c r="Z5949" s="83">
        <v>46.268999999999998</v>
      </c>
      <c r="AA5949" s="83">
        <v>47.308876510920101</v>
      </c>
    </row>
    <row r="5950" spans="1:27" x14ac:dyDescent="0.25">
      <c r="A5950" s="82" t="s">
        <v>1529</v>
      </c>
      <c r="B5950" s="82" t="s">
        <v>1529</v>
      </c>
      <c r="C5950" t="s">
        <v>4112</v>
      </c>
      <c r="D5950" s="82" t="s">
        <v>4113</v>
      </c>
      <c r="E5950" t="s">
        <v>4114</v>
      </c>
      <c r="F5950" s="82" t="s">
        <v>2745</v>
      </c>
      <c r="G5950" t="s">
        <v>2310</v>
      </c>
      <c r="H5950" s="82" t="s">
        <v>4115</v>
      </c>
      <c r="I5950" t="s">
        <v>59</v>
      </c>
      <c r="J5950" s="82" t="s">
        <v>193</v>
      </c>
      <c r="K5950" t="s">
        <v>62</v>
      </c>
      <c r="L5950" t="s">
        <v>63</v>
      </c>
      <c r="M5950" s="82" t="s">
        <v>660</v>
      </c>
      <c r="N5950" t="s">
        <v>661</v>
      </c>
      <c r="O5950" s="82" t="s">
        <v>662</v>
      </c>
      <c r="P5950" s="82" t="s">
        <v>1166</v>
      </c>
      <c r="Q5950" s="82" t="s">
        <v>1167</v>
      </c>
      <c r="R5950" t="s">
        <v>131</v>
      </c>
      <c r="S5950" s="83">
        <v>1660.23</v>
      </c>
      <c r="T5950" s="83">
        <v>270</v>
      </c>
      <c r="U5950" s="83">
        <v>1390.23</v>
      </c>
      <c r="V5950" s="83">
        <v>0</v>
      </c>
      <c r="W5950" s="83">
        <v>0</v>
      </c>
      <c r="X5950" s="83">
        <v>2.0797530218402058</v>
      </c>
      <c r="Y5950">
        <v>0</v>
      </c>
      <c r="Z5950" s="83">
        <v>139.02300000000002</v>
      </c>
      <c r="AA5950" s="83">
        <v>141.10275302184021</v>
      </c>
    </row>
    <row r="5951" spans="1:27" x14ac:dyDescent="0.25">
      <c r="A5951" s="82" t="s">
        <v>1529</v>
      </c>
      <c r="B5951" s="82" t="s">
        <v>1529</v>
      </c>
      <c r="C5951" t="s">
        <v>4112</v>
      </c>
      <c r="D5951" s="82" t="s">
        <v>4113</v>
      </c>
      <c r="E5951" t="s">
        <v>4114</v>
      </c>
      <c r="F5951" s="82" t="s">
        <v>2745</v>
      </c>
      <c r="G5951" t="s">
        <v>2310</v>
      </c>
      <c r="H5951" s="82" t="s">
        <v>4115</v>
      </c>
      <c r="I5951" t="s">
        <v>59</v>
      </c>
      <c r="J5951" s="82" t="s">
        <v>193</v>
      </c>
      <c r="K5951" t="s">
        <v>62</v>
      </c>
      <c r="L5951" t="s">
        <v>63</v>
      </c>
      <c r="M5951" s="82" t="s">
        <v>660</v>
      </c>
      <c r="N5951" t="s">
        <v>661</v>
      </c>
      <c r="O5951" s="82" t="s">
        <v>662</v>
      </c>
      <c r="P5951" s="82" t="s">
        <v>2174</v>
      </c>
      <c r="Q5951" s="82" t="s">
        <v>2175</v>
      </c>
      <c r="R5951" t="s">
        <v>131</v>
      </c>
      <c r="S5951" s="83">
        <v>158.6</v>
      </c>
      <c r="T5951" s="83">
        <v>475.8</v>
      </c>
      <c r="U5951" s="83">
        <v>-317.20000000000005</v>
      </c>
      <c r="V5951" s="83">
        <v>0</v>
      </c>
      <c r="W5951" s="83">
        <v>0</v>
      </c>
      <c r="X5951" s="83">
        <v>3.664986991820629</v>
      </c>
      <c r="Y5951">
        <v>0</v>
      </c>
      <c r="Z5951" s="83">
        <v>-31.720000000000006</v>
      </c>
      <c r="AA5951" s="83">
        <v>-28.05501300817938</v>
      </c>
    </row>
    <row r="5952" spans="1:27" x14ac:dyDescent="0.25">
      <c r="A5952" s="82" t="s">
        <v>1529</v>
      </c>
      <c r="B5952" s="82" t="s">
        <v>1529</v>
      </c>
      <c r="C5952" t="s">
        <v>4112</v>
      </c>
      <c r="D5952" s="82" t="s">
        <v>4113</v>
      </c>
      <c r="E5952" t="s">
        <v>4114</v>
      </c>
      <c r="F5952" s="82" t="s">
        <v>2745</v>
      </c>
      <c r="G5952" t="s">
        <v>2310</v>
      </c>
      <c r="H5952" s="82" t="s">
        <v>4115</v>
      </c>
      <c r="I5952" t="s">
        <v>59</v>
      </c>
      <c r="J5952" s="82" t="s">
        <v>193</v>
      </c>
      <c r="K5952" t="s">
        <v>64</v>
      </c>
      <c r="L5952" t="s">
        <v>65</v>
      </c>
      <c r="M5952" s="82" t="s">
        <v>499</v>
      </c>
      <c r="N5952" t="s">
        <v>500</v>
      </c>
      <c r="O5952" s="82" t="s">
        <v>501</v>
      </c>
      <c r="P5952" s="82" t="s">
        <v>502</v>
      </c>
      <c r="Q5952" s="82" t="s">
        <v>503</v>
      </c>
      <c r="R5952" t="s">
        <v>131</v>
      </c>
      <c r="S5952" s="83">
        <v>0</v>
      </c>
      <c r="T5952" s="83">
        <v>62.12</v>
      </c>
      <c r="U5952" s="83">
        <v>-62.12</v>
      </c>
      <c r="V5952" s="83">
        <v>0</v>
      </c>
      <c r="W5952" s="83">
        <v>0</v>
      </c>
      <c r="X5952" s="83">
        <v>0.47849725080264288</v>
      </c>
      <c r="Y5952">
        <v>0</v>
      </c>
      <c r="Z5952" s="83">
        <v>-6.2119999999999997</v>
      </c>
      <c r="AA5952" s="83">
        <v>-5.7335027491973571</v>
      </c>
    </row>
    <row r="5953" spans="1:27" x14ac:dyDescent="0.25">
      <c r="A5953" s="82" t="s">
        <v>1529</v>
      </c>
      <c r="B5953" s="82" t="s">
        <v>1529</v>
      </c>
      <c r="C5953" t="s">
        <v>4112</v>
      </c>
      <c r="D5953" s="82" t="s">
        <v>4113</v>
      </c>
      <c r="E5953" t="s">
        <v>4114</v>
      </c>
      <c r="F5953" s="82" t="s">
        <v>2745</v>
      </c>
      <c r="G5953" t="s">
        <v>2310</v>
      </c>
      <c r="H5953" s="82" t="s">
        <v>4115</v>
      </c>
      <c r="I5953" t="s">
        <v>59</v>
      </c>
      <c r="J5953" s="82" t="s">
        <v>193</v>
      </c>
      <c r="K5953" t="s">
        <v>64</v>
      </c>
      <c r="L5953" t="s">
        <v>65</v>
      </c>
      <c r="M5953" s="82" t="s">
        <v>499</v>
      </c>
      <c r="N5953" t="s">
        <v>500</v>
      </c>
      <c r="O5953" s="82" t="s">
        <v>501</v>
      </c>
      <c r="P5953" s="82" t="s">
        <v>2765</v>
      </c>
      <c r="Q5953" s="82" t="s">
        <v>2766</v>
      </c>
      <c r="R5953" t="s">
        <v>131</v>
      </c>
      <c r="S5953" s="83">
        <v>96.600000000000009</v>
      </c>
      <c r="T5953" s="83">
        <v>0</v>
      </c>
      <c r="U5953" s="83">
        <v>96.600000000000009</v>
      </c>
      <c r="V5953" s="83">
        <v>0</v>
      </c>
      <c r="W5953" s="83">
        <v>0</v>
      </c>
      <c r="X5953" s="83">
        <v>0</v>
      </c>
      <c r="Y5953">
        <v>0</v>
      </c>
      <c r="Z5953" s="83">
        <v>9.6600000000000019</v>
      </c>
      <c r="AA5953" s="83">
        <v>9.6600000000000019</v>
      </c>
    </row>
    <row r="5954" spans="1:27" x14ac:dyDescent="0.25">
      <c r="A5954" s="82" t="s">
        <v>1529</v>
      </c>
      <c r="B5954" s="82" t="s">
        <v>1529</v>
      </c>
      <c r="C5954" t="s">
        <v>4112</v>
      </c>
      <c r="D5954" s="82" t="s">
        <v>4113</v>
      </c>
      <c r="E5954" t="s">
        <v>4114</v>
      </c>
      <c r="F5954" s="82" t="s">
        <v>2745</v>
      </c>
      <c r="G5954" t="s">
        <v>2310</v>
      </c>
      <c r="H5954" s="82" t="s">
        <v>4115</v>
      </c>
      <c r="I5954" t="s">
        <v>59</v>
      </c>
      <c r="J5954" s="82" t="s">
        <v>193</v>
      </c>
      <c r="K5954" t="s">
        <v>64</v>
      </c>
      <c r="L5954" t="s">
        <v>65</v>
      </c>
      <c r="M5954" s="82" t="s">
        <v>499</v>
      </c>
      <c r="N5954" t="s">
        <v>500</v>
      </c>
      <c r="O5954" s="82" t="s">
        <v>501</v>
      </c>
      <c r="P5954" s="82" t="s">
        <v>1524</v>
      </c>
      <c r="Q5954" s="82" t="s">
        <v>3686</v>
      </c>
      <c r="R5954" t="s">
        <v>131</v>
      </c>
      <c r="S5954" s="83">
        <v>60.239999999999995</v>
      </c>
      <c r="T5954" s="83">
        <v>80.72</v>
      </c>
      <c r="U5954" s="83">
        <v>-20.480000000000004</v>
      </c>
      <c r="V5954" s="83">
        <v>0</v>
      </c>
      <c r="W5954" s="83">
        <v>0</v>
      </c>
      <c r="X5954" s="83">
        <v>0.62176912564052378</v>
      </c>
      <c r="Y5954">
        <v>0</v>
      </c>
      <c r="Z5954" s="83">
        <v>-2.0479999999999992</v>
      </c>
      <c r="AA5954" s="83">
        <v>-1.4262308743594767</v>
      </c>
    </row>
    <row r="5955" spans="1:27" x14ac:dyDescent="0.25">
      <c r="A5955" s="82" t="s">
        <v>1529</v>
      </c>
      <c r="B5955" s="82" t="s">
        <v>1529</v>
      </c>
      <c r="C5955" t="s">
        <v>4112</v>
      </c>
      <c r="D5955" s="82" t="s">
        <v>4113</v>
      </c>
      <c r="E5955" t="s">
        <v>4114</v>
      </c>
      <c r="F5955" s="82" t="s">
        <v>2745</v>
      </c>
      <c r="G5955" t="s">
        <v>2310</v>
      </c>
      <c r="H5955" s="82" t="s">
        <v>4115</v>
      </c>
      <c r="I5955" t="s">
        <v>59</v>
      </c>
      <c r="J5955" s="82" t="s">
        <v>193</v>
      </c>
      <c r="K5955" t="s">
        <v>64</v>
      </c>
      <c r="L5955" t="s">
        <v>65</v>
      </c>
      <c r="M5955" s="82" t="s">
        <v>499</v>
      </c>
      <c r="N5955" t="s">
        <v>1200</v>
      </c>
      <c r="O5955" s="82" t="s">
        <v>1201</v>
      </c>
      <c r="P5955" s="82" t="s">
        <v>1202</v>
      </c>
      <c r="Q5955" s="82" t="s">
        <v>1203</v>
      </c>
      <c r="R5955" t="s">
        <v>131</v>
      </c>
      <c r="S5955" s="83">
        <v>416.4</v>
      </c>
      <c r="T5955" s="83">
        <v>104.1</v>
      </c>
      <c r="U5955" s="83">
        <v>312.29999999999995</v>
      </c>
      <c r="V5955" s="83">
        <v>0</v>
      </c>
      <c r="W5955" s="83">
        <v>0</v>
      </c>
      <c r="X5955" s="83">
        <v>0.801860331753946</v>
      </c>
      <c r="Y5955">
        <v>0</v>
      </c>
      <c r="Z5955" s="83">
        <v>31.23</v>
      </c>
      <c r="AA5955" s="83">
        <v>32.031860331753947</v>
      </c>
    </row>
    <row r="5956" spans="1:27" x14ac:dyDescent="0.25">
      <c r="A5956" s="82" t="s">
        <v>1529</v>
      </c>
      <c r="B5956" s="82" t="s">
        <v>1529</v>
      </c>
      <c r="C5956" t="s">
        <v>4112</v>
      </c>
      <c r="D5956" s="82" t="s">
        <v>4113</v>
      </c>
      <c r="E5956" t="s">
        <v>4114</v>
      </c>
      <c r="F5956" s="82" t="s">
        <v>2745</v>
      </c>
      <c r="G5956" t="s">
        <v>2310</v>
      </c>
      <c r="H5956" s="82" t="s">
        <v>4115</v>
      </c>
      <c r="I5956" t="s">
        <v>59</v>
      </c>
      <c r="J5956" s="82" t="s">
        <v>193</v>
      </c>
      <c r="K5956" t="s">
        <v>64</v>
      </c>
      <c r="L5956" t="s">
        <v>65</v>
      </c>
      <c r="M5956" s="82" t="s">
        <v>499</v>
      </c>
      <c r="N5956" t="s">
        <v>1420</v>
      </c>
      <c r="O5956" s="82" t="s">
        <v>1421</v>
      </c>
      <c r="P5956" s="82" t="s">
        <v>1422</v>
      </c>
      <c r="Q5956" s="82" t="s">
        <v>1423</v>
      </c>
      <c r="R5956" t="s">
        <v>131</v>
      </c>
      <c r="S5956" s="83">
        <v>60.5</v>
      </c>
      <c r="T5956" s="83">
        <v>61.1</v>
      </c>
      <c r="U5956" s="83">
        <v>-0.60000000000000142</v>
      </c>
      <c r="V5956" s="83">
        <v>0</v>
      </c>
      <c r="W5956" s="83">
        <v>0</v>
      </c>
      <c r="X5956" s="83">
        <v>0.4706404060534688</v>
      </c>
      <c r="Y5956">
        <v>0</v>
      </c>
      <c r="Z5956" s="83">
        <v>-5.9999999999999609E-2</v>
      </c>
      <c r="AA5956" s="83">
        <v>0.41064040605346896</v>
      </c>
    </row>
    <row r="5957" spans="1:27" x14ac:dyDescent="0.25">
      <c r="A5957" s="82" t="s">
        <v>1529</v>
      </c>
      <c r="B5957" s="82" t="s">
        <v>1529</v>
      </c>
      <c r="C5957" t="s">
        <v>4112</v>
      </c>
      <c r="D5957" s="82" t="s">
        <v>4113</v>
      </c>
      <c r="E5957" t="s">
        <v>4114</v>
      </c>
      <c r="F5957" s="82" t="s">
        <v>2745</v>
      </c>
      <c r="G5957" t="s">
        <v>2310</v>
      </c>
      <c r="H5957" s="82" t="s">
        <v>4115</v>
      </c>
      <c r="I5957" t="s">
        <v>44</v>
      </c>
      <c r="J5957" s="82" t="s">
        <v>45</v>
      </c>
      <c r="K5957" t="s">
        <v>46</v>
      </c>
      <c r="L5957" t="s">
        <v>47</v>
      </c>
      <c r="M5957" s="82" t="s">
        <v>506</v>
      </c>
      <c r="N5957" t="s">
        <v>507</v>
      </c>
      <c r="O5957" s="82" t="s">
        <v>508</v>
      </c>
      <c r="P5957" s="82" t="s">
        <v>760</v>
      </c>
      <c r="Q5957" s="82" t="s">
        <v>761</v>
      </c>
      <c r="R5957" t="s">
        <v>131</v>
      </c>
      <c r="S5957" s="83">
        <v>12.75</v>
      </c>
      <c r="T5957" s="83">
        <v>0</v>
      </c>
      <c r="U5957" s="83">
        <v>12.75</v>
      </c>
      <c r="V5957" s="83">
        <v>0</v>
      </c>
      <c r="W5957" s="83">
        <v>0</v>
      </c>
      <c r="X5957" s="83">
        <v>0</v>
      </c>
      <c r="Y5957">
        <v>0</v>
      </c>
      <c r="Z5957" s="83">
        <v>1.2750000000000001</v>
      </c>
      <c r="AA5957" s="83">
        <v>1.2750000000000001</v>
      </c>
    </row>
    <row r="5958" spans="1:27" x14ac:dyDescent="0.25">
      <c r="A5958" s="82" t="s">
        <v>1529</v>
      </c>
      <c r="B5958" s="82" t="s">
        <v>1529</v>
      </c>
      <c r="C5958" t="s">
        <v>4112</v>
      </c>
      <c r="D5958" s="82" t="s">
        <v>4113</v>
      </c>
      <c r="E5958" t="s">
        <v>4114</v>
      </c>
      <c r="F5958" s="82" t="s">
        <v>2745</v>
      </c>
      <c r="G5958" t="s">
        <v>2310</v>
      </c>
      <c r="H5958" s="82" t="s">
        <v>4115</v>
      </c>
      <c r="I5958" t="s">
        <v>44</v>
      </c>
      <c r="J5958" s="82" t="s">
        <v>45</v>
      </c>
      <c r="K5958" t="s">
        <v>46</v>
      </c>
      <c r="L5958" t="s">
        <v>47</v>
      </c>
      <c r="M5958" s="82" t="s">
        <v>506</v>
      </c>
      <c r="N5958" t="s">
        <v>507</v>
      </c>
      <c r="O5958" s="82" t="s">
        <v>508</v>
      </c>
      <c r="P5958" s="82" t="s">
        <v>758</v>
      </c>
      <c r="Q5958" s="82" t="s">
        <v>759</v>
      </c>
      <c r="R5958" t="s">
        <v>131</v>
      </c>
      <c r="S5958" s="83">
        <v>13</v>
      </c>
      <c r="T5958" s="83">
        <v>0</v>
      </c>
      <c r="U5958" s="83">
        <v>13</v>
      </c>
      <c r="V5958" s="83">
        <v>0</v>
      </c>
      <c r="W5958" s="83">
        <v>0</v>
      </c>
      <c r="X5958" s="83">
        <v>0</v>
      </c>
      <c r="Y5958">
        <v>0</v>
      </c>
      <c r="Z5958" s="83">
        <v>1.3</v>
      </c>
      <c r="AA5958" s="83">
        <v>1.3</v>
      </c>
    </row>
    <row r="5959" spans="1:27" x14ac:dyDescent="0.25">
      <c r="A5959" s="82" t="s">
        <v>1529</v>
      </c>
      <c r="B5959" s="82" t="s">
        <v>1529</v>
      </c>
      <c r="C5959" t="s">
        <v>4112</v>
      </c>
      <c r="D5959" s="82" t="s">
        <v>4113</v>
      </c>
      <c r="E5959" t="s">
        <v>4114</v>
      </c>
      <c r="F5959" s="82" t="s">
        <v>2745</v>
      </c>
      <c r="G5959" t="s">
        <v>2310</v>
      </c>
      <c r="H5959" s="82" t="s">
        <v>4115</v>
      </c>
      <c r="I5959" t="s">
        <v>44</v>
      </c>
      <c r="J5959" s="82" t="s">
        <v>45</v>
      </c>
      <c r="K5959" t="s">
        <v>46</v>
      </c>
      <c r="L5959" t="s">
        <v>47</v>
      </c>
      <c r="M5959" s="82" t="s">
        <v>320</v>
      </c>
      <c r="N5959" t="s">
        <v>800</v>
      </c>
      <c r="O5959" s="82" t="s">
        <v>801</v>
      </c>
      <c r="P5959" s="82" t="s">
        <v>1211</v>
      </c>
      <c r="Q5959" s="82" t="s">
        <v>1085</v>
      </c>
      <c r="R5959" t="s">
        <v>131</v>
      </c>
      <c r="S5959" s="83">
        <v>45</v>
      </c>
      <c r="T5959" s="83">
        <v>45</v>
      </c>
      <c r="U5959" s="83">
        <v>0</v>
      </c>
      <c r="V5959" s="83">
        <v>0</v>
      </c>
      <c r="W5959" s="83">
        <v>0</v>
      </c>
      <c r="X5959" s="83">
        <v>0.34662550364003425</v>
      </c>
      <c r="Y5959">
        <v>0</v>
      </c>
      <c r="Z5959" s="83">
        <v>0</v>
      </c>
      <c r="AA5959" s="83">
        <v>0.34662550364003408</v>
      </c>
    </row>
    <row r="5960" spans="1:27" x14ac:dyDescent="0.25">
      <c r="A5960" s="82" t="s">
        <v>1529</v>
      </c>
      <c r="B5960" s="82" t="s">
        <v>1529</v>
      </c>
      <c r="C5960" t="s">
        <v>4112</v>
      </c>
      <c r="D5960" s="82" t="s">
        <v>4113</v>
      </c>
      <c r="E5960" t="s">
        <v>4114</v>
      </c>
      <c r="F5960" s="82" t="s">
        <v>2745</v>
      </c>
      <c r="G5960" t="s">
        <v>2310</v>
      </c>
      <c r="H5960" s="82" t="s">
        <v>4115</v>
      </c>
      <c r="I5960" t="s">
        <v>44</v>
      </c>
      <c r="J5960" s="82" t="s">
        <v>45</v>
      </c>
      <c r="K5960" t="s">
        <v>46</v>
      </c>
      <c r="L5960" t="s">
        <v>47</v>
      </c>
      <c r="M5960" s="82" t="s">
        <v>320</v>
      </c>
      <c r="N5960" t="s">
        <v>800</v>
      </c>
      <c r="O5960" s="82" t="s">
        <v>801</v>
      </c>
      <c r="P5960" s="82" t="s">
        <v>802</v>
      </c>
      <c r="Q5960" s="82" t="s">
        <v>803</v>
      </c>
      <c r="R5960" t="s">
        <v>131</v>
      </c>
      <c r="S5960" s="83">
        <v>15</v>
      </c>
      <c r="T5960" s="83">
        <v>0</v>
      </c>
      <c r="U5960" s="83">
        <v>15</v>
      </c>
      <c r="V5960" s="83">
        <v>0</v>
      </c>
      <c r="W5960" s="83">
        <v>0</v>
      </c>
      <c r="X5960" s="83">
        <v>0</v>
      </c>
      <c r="Y5960">
        <v>0</v>
      </c>
      <c r="Z5960" s="83">
        <v>1.5</v>
      </c>
      <c r="AA5960" s="83">
        <v>1.5</v>
      </c>
    </row>
    <row r="5961" spans="1:27" x14ac:dyDescent="0.25">
      <c r="A5961" s="82" t="s">
        <v>1529</v>
      </c>
      <c r="B5961" s="82" t="s">
        <v>1529</v>
      </c>
      <c r="C5961" t="s">
        <v>4112</v>
      </c>
      <c r="D5961" s="82" t="s">
        <v>4113</v>
      </c>
      <c r="E5961" t="s">
        <v>4114</v>
      </c>
      <c r="F5961" s="82" t="s">
        <v>2745</v>
      </c>
      <c r="G5961" t="s">
        <v>2310</v>
      </c>
      <c r="H5961" s="82" t="s">
        <v>4115</v>
      </c>
      <c r="I5961" t="s">
        <v>44</v>
      </c>
      <c r="J5961" s="82" t="s">
        <v>45</v>
      </c>
      <c r="K5961" t="s">
        <v>46</v>
      </c>
      <c r="L5961" t="s">
        <v>47</v>
      </c>
      <c r="M5961" s="82" t="s">
        <v>320</v>
      </c>
      <c r="N5961" t="s">
        <v>800</v>
      </c>
      <c r="O5961" s="82" t="s">
        <v>801</v>
      </c>
      <c r="P5961" s="82" t="s">
        <v>2102</v>
      </c>
      <c r="Q5961" s="82" t="s">
        <v>2103</v>
      </c>
      <c r="R5961" t="s">
        <v>131</v>
      </c>
      <c r="S5961" s="83">
        <v>15</v>
      </c>
      <c r="T5961" s="83">
        <v>0</v>
      </c>
      <c r="U5961" s="83">
        <v>15</v>
      </c>
      <c r="V5961" s="83">
        <v>0</v>
      </c>
      <c r="W5961" s="83">
        <v>0</v>
      </c>
      <c r="X5961" s="83">
        <v>0</v>
      </c>
      <c r="Y5961">
        <v>0</v>
      </c>
      <c r="Z5961" s="83">
        <v>1.5</v>
      </c>
      <c r="AA5961" s="83">
        <v>1.5</v>
      </c>
    </row>
    <row r="5962" spans="1:27" x14ac:dyDescent="0.25">
      <c r="A5962" s="82" t="s">
        <v>1529</v>
      </c>
      <c r="B5962" s="82" t="s">
        <v>1529</v>
      </c>
      <c r="C5962" t="s">
        <v>4112</v>
      </c>
      <c r="D5962" s="82" t="s">
        <v>4113</v>
      </c>
      <c r="E5962" t="s">
        <v>4114</v>
      </c>
      <c r="F5962" s="82" t="s">
        <v>2745</v>
      </c>
      <c r="G5962" t="s">
        <v>2310</v>
      </c>
      <c r="H5962" s="82" t="s">
        <v>4115</v>
      </c>
      <c r="I5962" t="s">
        <v>44</v>
      </c>
      <c r="J5962" s="82" t="s">
        <v>45</v>
      </c>
      <c r="K5962" t="s">
        <v>46</v>
      </c>
      <c r="L5962" t="s">
        <v>47</v>
      </c>
      <c r="M5962" s="82" t="s">
        <v>320</v>
      </c>
      <c r="N5962" t="s">
        <v>2324</v>
      </c>
      <c r="O5962" s="82" t="s">
        <v>1500</v>
      </c>
      <c r="P5962" s="82" t="s">
        <v>2403</v>
      </c>
      <c r="Q5962" s="82" t="s">
        <v>2404</v>
      </c>
      <c r="R5962" t="s">
        <v>131</v>
      </c>
      <c r="S5962" s="83">
        <v>0</v>
      </c>
      <c r="T5962" s="83">
        <v>21.65</v>
      </c>
      <c r="U5962" s="83">
        <v>-21.65</v>
      </c>
      <c r="V5962" s="83">
        <v>0</v>
      </c>
      <c r="W5962" s="83">
        <v>0</v>
      </c>
      <c r="X5962" s="83">
        <v>0.16676538119570539</v>
      </c>
      <c r="Y5962">
        <v>0</v>
      </c>
      <c r="Z5962" s="83">
        <v>-2.165</v>
      </c>
      <c r="AA5962" s="83">
        <v>-1.9982346188042945</v>
      </c>
    </row>
    <row r="5963" spans="1:27" x14ac:dyDescent="0.25">
      <c r="A5963" s="82" t="s">
        <v>1529</v>
      </c>
      <c r="B5963" s="82" t="s">
        <v>1529</v>
      </c>
      <c r="C5963" t="s">
        <v>4112</v>
      </c>
      <c r="D5963" s="82" t="s">
        <v>4113</v>
      </c>
      <c r="E5963" t="s">
        <v>4114</v>
      </c>
      <c r="F5963" s="82" t="s">
        <v>2745</v>
      </c>
      <c r="G5963" t="s">
        <v>2310</v>
      </c>
      <c r="H5963" s="82" t="s">
        <v>4115</v>
      </c>
      <c r="I5963" t="s">
        <v>44</v>
      </c>
      <c r="J5963" s="82" t="s">
        <v>45</v>
      </c>
      <c r="K5963" t="s">
        <v>100</v>
      </c>
      <c r="L5963" t="s">
        <v>101</v>
      </c>
      <c r="M5963" s="82" t="s">
        <v>401</v>
      </c>
      <c r="N5963" t="s">
        <v>866</v>
      </c>
      <c r="O5963" s="82" t="s">
        <v>403</v>
      </c>
      <c r="P5963" s="82" t="s">
        <v>1736</v>
      </c>
      <c r="Q5963" s="82" t="s">
        <v>1737</v>
      </c>
      <c r="R5963" t="s">
        <v>131</v>
      </c>
      <c r="S5963" s="83">
        <v>270.33</v>
      </c>
      <c r="T5963" s="83">
        <v>91.6</v>
      </c>
      <c r="U5963" s="83">
        <v>178.73000000000002</v>
      </c>
      <c r="V5963" s="83">
        <v>0</v>
      </c>
      <c r="W5963" s="83">
        <v>0</v>
      </c>
      <c r="X5963" s="83">
        <v>0.70557546963171425</v>
      </c>
      <c r="Y5963">
        <v>0</v>
      </c>
      <c r="Z5963" s="83">
        <v>17.873000000000001</v>
      </c>
      <c r="AA5963" s="83">
        <v>18.578575469631716</v>
      </c>
    </row>
    <row r="5964" spans="1:27" x14ac:dyDescent="0.25">
      <c r="A5964" s="82" t="s">
        <v>1529</v>
      </c>
      <c r="B5964" s="82" t="s">
        <v>1529</v>
      </c>
      <c r="C5964" t="s">
        <v>4116</v>
      </c>
      <c r="D5964" s="82" t="s">
        <v>4117</v>
      </c>
      <c r="E5964" t="s">
        <v>4118</v>
      </c>
      <c r="F5964" s="82" t="s">
        <v>2926</v>
      </c>
      <c r="G5964" t="s">
        <v>2310</v>
      </c>
      <c r="H5964" s="82" t="s">
        <v>3312</v>
      </c>
      <c r="I5964" t="s">
        <v>44</v>
      </c>
      <c r="J5964" s="82" t="s">
        <v>45</v>
      </c>
      <c r="K5964" t="s">
        <v>98</v>
      </c>
      <c r="L5964" t="s">
        <v>99</v>
      </c>
      <c r="M5964" s="82" t="s">
        <v>396</v>
      </c>
      <c r="N5964" t="s">
        <v>804</v>
      </c>
      <c r="O5964" s="82" t="s">
        <v>805</v>
      </c>
      <c r="P5964" s="82" t="s">
        <v>806</v>
      </c>
      <c r="Q5964" s="82" t="s">
        <v>807</v>
      </c>
      <c r="R5964" t="s">
        <v>131</v>
      </c>
      <c r="S5964" s="83">
        <v>246</v>
      </c>
      <c r="T5964" s="83">
        <v>0</v>
      </c>
      <c r="U5964" s="83">
        <v>246</v>
      </c>
      <c r="V5964" s="83">
        <v>0</v>
      </c>
      <c r="W5964" s="83">
        <v>0</v>
      </c>
      <c r="X5964" s="83">
        <v>0</v>
      </c>
      <c r="Y5964">
        <v>0</v>
      </c>
      <c r="Z5964" s="83">
        <v>24.6</v>
      </c>
      <c r="AA5964" s="83">
        <v>24.6</v>
      </c>
    </row>
    <row r="5965" spans="1:27" x14ac:dyDescent="0.25">
      <c r="A5965" s="82" t="s">
        <v>1529</v>
      </c>
      <c r="B5965" s="82" t="s">
        <v>1529</v>
      </c>
      <c r="C5965" t="s">
        <v>4119</v>
      </c>
      <c r="D5965" s="82" t="s">
        <v>4120</v>
      </c>
      <c r="E5965" t="s">
        <v>4121</v>
      </c>
      <c r="F5965" s="82" t="s">
        <v>2745</v>
      </c>
      <c r="G5965" t="s">
        <v>2310</v>
      </c>
      <c r="H5965" s="82" t="s">
        <v>3303</v>
      </c>
      <c r="I5965" t="s">
        <v>59</v>
      </c>
      <c r="J5965" s="82" t="s">
        <v>193</v>
      </c>
      <c r="K5965" t="s">
        <v>60</v>
      </c>
      <c r="L5965" t="s">
        <v>61</v>
      </c>
      <c r="M5965" s="82" t="s">
        <v>194</v>
      </c>
      <c r="N5965" t="s">
        <v>656</v>
      </c>
      <c r="O5965" s="82" t="s">
        <v>657</v>
      </c>
      <c r="P5965" s="82" t="s">
        <v>1019</v>
      </c>
      <c r="Q5965" s="82" t="s">
        <v>1020</v>
      </c>
      <c r="R5965" t="s">
        <v>131</v>
      </c>
      <c r="S5965" s="83">
        <v>281.52</v>
      </c>
      <c r="T5965" s="83">
        <v>296</v>
      </c>
      <c r="U5965" s="83">
        <v>-14.480000000000018</v>
      </c>
      <c r="V5965" s="83">
        <v>0</v>
      </c>
      <c r="W5965" s="83">
        <v>0</v>
      </c>
      <c r="X5965" s="83">
        <v>2.2800255350544476</v>
      </c>
      <c r="Y5965">
        <v>0</v>
      </c>
      <c r="Z5965" s="83">
        <v>-1.4480000000000004</v>
      </c>
      <c r="AA5965" s="83">
        <v>0.83202553505444854</v>
      </c>
    </row>
    <row r="5966" spans="1:27" x14ac:dyDescent="0.25">
      <c r="A5966" s="82" t="s">
        <v>1529</v>
      </c>
      <c r="B5966" s="82" t="s">
        <v>1529</v>
      </c>
      <c r="C5966" t="s">
        <v>4119</v>
      </c>
      <c r="D5966" s="82" t="s">
        <v>4120</v>
      </c>
      <c r="E5966" t="s">
        <v>4121</v>
      </c>
      <c r="F5966" s="82" t="s">
        <v>2745</v>
      </c>
      <c r="G5966" t="s">
        <v>2310</v>
      </c>
      <c r="H5966" s="82" t="s">
        <v>3303</v>
      </c>
      <c r="I5966" t="s">
        <v>59</v>
      </c>
      <c r="J5966" s="82" t="s">
        <v>193</v>
      </c>
      <c r="K5966" t="s">
        <v>60</v>
      </c>
      <c r="L5966" t="s">
        <v>61</v>
      </c>
      <c r="M5966" s="82" t="s">
        <v>194</v>
      </c>
      <c r="N5966" t="s">
        <v>750</v>
      </c>
      <c r="O5966" s="82" t="s">
        <v>751</v>
      </c>
      <c r="P5966" s="82" t="s">
        <v>1152</v>
      </c>
      <c r="Q5966" s="82" t="s">
        <v>1153</v>
      </c>
      <c r="R5966" t="s">
        <v>131</v>
      </c>
      <c r="S5966" s="83">
        <v>157.51999999999998</v>
      </c>
      <c r="T5966" s="83">
        <v>154.24</v>
      </c>
      <c r="U5966" s="83">
        <v>3.2799999999999869</v>
      </c>
      <c r="V5966" s="83">
        <v>0</v>
      </c>
      <c r="W5966" s="83">
        <v>0</v>
      </c>
      <c r="X5966" s="83">
        <v>1.1880781706986421</v>
      </c>
      <c r="Y5966">
        <v>0</v>
      </c>
      <c r="Z5966" s="83">
        <v>0.3279999999999994</v>
      </c>
      <c r="AA5966" s="83">
        <v>1.5160781706986421</v>
      </c>
    </row>
    <row r="5967" spans="1:27" x14ac:dyDescent="0.25">
      <c r="A5967" s="82" t="s">
        <v>1529</v>
      </c>
      <c r="B5967" s="82" t="s">
        <v>1529</v>
      </c>
      <c r="C5967" t="s">
        <v>4119</v>
      </c>
      <c r="D5967" s="82" t="s">
        <v>4120</v>
      </c>
      <c r="E5967" t="s">
        <v>4121</v>
      </c>
      <c r="F5967" s="82" t="s">
        <v>2745</v>
      </c>
      <c r="G5967" t="s">
        <v>2310</v>
      </c>
      <c r="H5967" s="82" t="s">
        <v>3303</v>
      </c>
      <c r="I5967" t="s">
        <v>59</v>
      </c>
      <c r="J5967" s="82" t="s">
        <v>193</v>
      </c>
      <c r="K5967" t="s">
        <v>60</v>
      </c>
      <c r="L5967" t="s">
        <v>61</v>
      </c>
      <c r="M5967" s="82" t="s">
        <v>194</v>
      </c>
      <c r="N5967" t="s">
        <v>347</v>
      </c>
      <c r="O5967" s="82" t="s">
        <v>348</v>
      </c>
      <c r="P5967" s="82" t="s">
        <v>1158</v>
      </c>
      <c r="Q5967" s="82" t="s">
        <v>1159</v>
      </c>
      <c r="R5967" t="s">
        <v>131</v>
      </c>
      <c r="S5967" s="83">
        <v>26.52</v>
      </c>
      <c r="T5967" s="83">
        <v>0</v>
      </c>
      <c r="U5967" s="83">
        <v>26.52</v>
      </c>
      <c r="V5967" s="83">
        <v>0</v>
      </c>
      <c r="W5967" s="83">
        <v>0</v>
      </c>
      <c r="X5967" s="83">
        <v>0</v>
      </c>
      <c r="Y5967">
        <v>0</v>
      </c>
      <c r="Z5967" s="83">
        <v>2.6520000000000001</v>
      </c>
      <c r="AA5967" s="83">
        <v>2.6520000000000001</v>
      </c>
    </row>
    <row r="5968" spans="1:27" x14ac:dyDescent="0.25">
      <c r="A5968" s="82" t="s">
        <v>1529</v>
      </c>
      <c r="B5968" s="82" t="s">
        <v>1529</v>
      </c>
      <c r="C5968" t="s">
        <v>4119</v>
      </c>
      <c r="D5968" s="82" t="s">
        <v>4120</v>
      </c>
      <c r="E5968" t="s">
        <v>4121</v>
      </c>
      <c r="F5968" s="82" t="s">
        <v>2745</v>
      </c>
      <c r="G5968" t="s">
        <v>2310</v>
      </c>
      <c r="H5968" s="82" t="s">
        <v>3303</v>
      </c>
      <c r="I5968" t="s">
        <v>59</v>
      </c>
      <c r="J5968" s="82" t="s">
        <v>193</v>
      </c>
      <c r="K5968" t="s">
        <v>60</v>
      </c>
      <c r="L5968" t="s">
        <v>61</v>
      </c>
      <c r="M5968" s="82" t="s">
        <v>194</v>
      </c>
      <c r="N5968" t="s">
        <v>311</v>
      </c>
      <c r="O5968" s="82" t="s">
        <v>894</v>
      </c>
      <c r="P5968" s="82" t="s">
        <v>895</v>
      </c>
      <c r="Q5968" s="82" t="s">
        <v>896</v>
      </c>
      <c r="R5968" t="s">
        <v>131</v>
      </c>
      <c r="S5968" s="83">
        <v>369.6</v>
      </c>
      <c r="T5968" s="83">
        <v>464.88</v>
      </c>
      <c r="U5968" s="83">
        <v>-95.279999999999944</v>
      </c>
      <c r="V5968" s="83">
        <v>0</v>
      </c>
      <c r="W5968" s="83">
        <v>0</v>
      </c>
      <c r="X5968" s="83">
        <v>3.5808725362706477</v>
      </c>
      <c r="Y5968">
        <v>0</v>
      </c>
      <c r="Z5968" s="83">
        <v>-9.5279999999999951</v>
      </c>
      <c r="AA5968" s="83">
        <v>-5.9471274637293474</v>
      </c>
    </row>
    <row r="5969" spans="1:27" x14ac:dyDescent="0.25">
      <c r="A5969" s="82" t="s">
        <v>1529</v>
      </c>
      <c r="B5969" s="82" t="s">
        <v>1529</v>
      </c>
      <c r="C5969" t="s">
        <v>4119</v>
      </c>
      <c r="D5969" s="82" t="s">
        <v>4120</v>
      </c>
      <c r="E5969" t="s">
        <v>4121</v>
      </c>
      <c r="F5969" s="82" t="s">
        <v>2745</v>
      </c>
      <c r="G5969" t="s">
        <v>2310</v>
      </c>
      <c r="H5969" s="82" t="s">
        <v>3303</v>
      </c>
      <c r="I5969" t="s">
        <v>59</v>
      </c>
      <c r="J5969" s="82" t="s">
        <v>193</v>
      </c>
      <c r="K5969" t="s">
        <v>62</v>
      </c>
      <c r="L5969" t="s">
        <v>63</v>
      </c>
      <c r="M5969" s="82" t="s">
        <v>1168</v>
      </c>
      <c r="N5969" t="s">
        <v>1169</v>
      </c>
      <c r="O5969" s="82" t="s">
        <v>1170</v>
      </c>
      <c r="P5969" s="82" t="s">
        <v>1171</v>
      </c>
      <c r="Q5969" s="82" t="s">
        <v>1172</v>
      </c>
      <c r="R5969" t="s">
        <v>131</v>
      </c>
      <c r="S5969" s="83">
        <v>46.86</v>
      </c>
      <c r="T5969" s="83">
        <v>0</v>
      </c>
      <c r="U5969" s="83">
        <v>46.86</v>
      </c>
      <c r="V5969" s="83">
        <v>0</v>
      </c>
      <c r="W5969" s="83">
        <v>0</v>
      </c>
      <c r="X5969" s="83">
        <v>0</v>
      </c>
      <c r="Y5969">
        <v>0</v>
      </c>
      <c r="Z5969" s="83">
        <v>4.6859999999999999</v>
      </c>
      <c r="AA5969" s="83">
        <v>4.6859999999999999</v>
      </c>
    </row>
    <row r="5970" spans="1:27" x14ac:dyDescent="0.25">
      <c r="A5970" s="82" t="s">
        <v>1529</v>
      </c>
      <c r="B5970" s="82" t="s">
        <v>1529</v>
      </c>
      <c r="C5970" t="s">
        <v>4119</v>
      </c>
      <c r="D5970" s="82" t="s">
        <v>4120</v>
      </c>
      <c r="E5970" t="s">
        <v>4121</v>
      </c>
      <c r="F5970" s="82" t="s">
        <v>2745</v>
      </c>
      <c r="G5970" t="s">
        <v>2310</v>
      </c>
      <c r="H5970" s="82" t="s">
        <v>3303</v>
      </c>
      <c r="I5970" t="s">
        <v>59</v>
      </c>
      <c r="J5970" s="82" t="s">
        <v>193</v>
      </c>
      <c r="K5970" t="s">
        <v>62</v>
      </c>
      <c r="L5970" t="s">
        <v>63</v>
      </c>
      <c r="M5970" s="82" t="s">
        <v>660</v>
      </c>
      <c r="N5970" t="s">
        <v>661</v>
      </c>
      <c r="O5970" s="82" t="s">
        <v>662</v>
      </c>
      <c r="P5970" s="82" t="s">
        <v>663</v>
      </c>
      <c r="Q5970" s="82" t="s">
        <v>664</v>
      </c>
      <c r="R5970" t="s">
        <v>131</v>
      </c>
      <c r="S5970" s="83">
        <v>3722.8799999999997</v>
      </c>
      <c r="T5970" s="83">
        <v>2339.69</v>
      </c>
      <c r="U5970" s="83">
        <v>1383.1899999999996</v>
      </c>
      <c r="V5970" s="83">
        <v>0</v>
      </c>
      <c r="W5970" s="83">
        <v>0</v>
      </c>
      <c r="X5970" s="83">
        <v>18.022138324701153</v>
      </c>
      <c r="Y5970">
        <v>0</v>
      </c>
      <c r="Z5970" s="83">
        <v>138.31900000000002</v>
      </c>
      <c r="AA5970" s="83">
        <v>156.34113832470115</v>
      </c>
    </row>
    <row r="5971" spans="1:27" x14ac:dyDescent="0.25">
      <c r="A5971" s="82" t="s">
        <v>1529</v>
      </c>
      <c r="B5971" s="82" t="s">
        <v>1529</v>
      </c>
      <c r="C5971" t="s">
        <v>4119</v>
      </c>
      <c r="D5971" s="82" t="s">
        <v>4120</v>
      </c>
      <c r="E5971" t="s">
        <v>4121</v>
      </c>
      <c r="F5971" s="82" t="s">
        <v>2745</v>
      </c>
      <c r="G5971" t="s">
        <v>2310</v>
      </c>
      <c r="H5971" s="82" t="s">
        <v>3303</v>
      </c>
      <c r="I5971" t="s">
        <v>59</v>
      </c>
      <c r="J5971" s="82" t="s">
        <v>193</v>
      </c>
      <c r="K5971" t="s">
        <v>62</v>
      </c>
      <c r="L5971" t="s">
        <v>63</v>
      </c>
      <c r="M5971" s="82" t="s">
        <v>660</v>
      </c>
      <c r="N5971" t="s">
        <v>1023</v>
      </c>
      <c r="O5971" s="82" t="s">
        <v>1024</v>
      </c>
      <c r="P5971" s="82" t="s">
        <v>1025</v>
      </c>
      <c r="Q5971" s="82" t="s">
        <v>1026</v>
      </c>
      <c r="R5971" t="s">
        <v>131</v>
      </c>
      <c r="S5971" s="83">
        <v>0</v>
      </c>
      <c r="T5971" s="83">
        <v>164.16</v>
      </c>
      <c r="U5971" s="83">
        <v>-164.16</v>
      </c>
      <c r="V5971" s="83">
        <v>0</v>
      </c>
      <c r="W5971" s="83">
        <v>0</v>
      </c>
      <c r="X5971" s="83">
        <v>1.2644898372788449</v>
      </c>
      <c r="Y5971">
        <v>0</v>
      </c>
      <c r="Z5971" s="83">
        <v>-16.416</v>
      </c>
      <c r="AA5971" s="83">
        <v>-15.151510162721156</v>
      </c>
    </row>
    <row r="5972" spans="1:27" x14ac:dyDescent="0.25">
      <c r="A5972" s="82" t="s">
        <v>1529</v>
      </c>
      <c r="B5972" s="82" t="s">
        <v>1529</v>
      </c>
      <c r="C5972" t="s">
        <v>4119</v>
      </c>
      <c r="D5972" s="82" t="s">
        <v>4120</v>
      </c>
      <c r="E5972" t="s">
        <v>4121</v>
      </c>
      <c r="F5972" s="82" t="s">
        <v>2745</v>
      </c>
      <c r="G5972" t="s">
        <v>2310</v>
      </c>
      <c r="H5972" s="82" t="s">
        <v>3303</v>
      </c>
      <c r="I5972" t="s">
        <v>59</v>
      </c>
      <c r="J5972" s="82" t="s">
        <v>193</v>
      </c>
      <c r="K5972" t="s">
        <v>64</v>
      </c>
      <c r="L5972" t="s">
        <v>65</v>
      </c>
      <c r="M5972" s="82" t="s">
        <v>499</v>
      </c>
      <c r="N5972" t="s">
        <v>500</v>
      </c>
      <c r="O5972" s="82" t="s">
        <v>501</v>
      </c>
      <c r="P5972" s="82" t="s">
        <v>2650</v>
      </c>
      <c r="Q5972" s="82" t="s">
        <v>2651</v>
      </c>
      <c r="R5972" t="s">
        <v>131</v>
      </c>
      <c r="S5972" s="83">
        <v>59</v>
      </c>
      <c r="T5972" s="83">
        <v>0</v>
      </c>
      <c r="U5972" s="83">
        <v>59</v>
      </c>
      <c r="V5972" s="83">
        <v>0</v>
      </c>
      <c r="W5972" s="83">
        <v>0</v>
      </c>
      <c r="X5972" s="83">
        <v>0</v>
      </c>
      <c r="Y5972">
        <v>0</v>
      </c>
      <c r="Z5972" s="83">
        <v>5.9</v>
      </c>
      <c r="AA5972" s="83">
        <v>5.9</v>
      </c>
    </row>
    <row r="5973" spans="1:27" x14ac:dyDescent="0.25">
      <c r="A5973" s="82" t="s">
        <v>1529</v>
      </c>
      <c r="B5973" s="82" t="s">
        <v>1529</v>
      </c>
      <c r="C5973" t="s">
        <v>4119</v>
      </c>
      <c r="D5973" s="82" t="s">
        <v>4120</v>
      </c>
      <c r="E5973" t="s">
        <v>4121</v>
      </c>
      <c r="F5973" s="82" t="s">
        <v>2745</v>
      </c>
      <c r="G5973" t="s">
        <v>2310</v>
      </c>
      <c r="H5973" s="82" t="s">
        <v>3303</v>
      </c>
      <c r="I5973" t="s">
        <v>59</v>
      </c>
      <c r="J5973" s="82" t="s">
        <v>193</v>
      </c>
      <c r="K5973" t="s">
        <v>64</v>
      </c>
      <c r="L5973" t="s">
        <v>65</v>
      </c>
      <c r="M5973" s="82" t="s">
        <v>499</v>
      </c>
      <c r="N5973" t="s">
        <v>500</v>
      </c>
      <c r="O5973" s="82" t="s">
        <v>501</v>
      </c>
      <c r="P5973" s="82" t="s">
        <v>1524</v>
      </c>
      <c r="Q5973" s="82" t="s">
        <v>3686</v>
      </c>
      <c r="R5973" t="s">
        <v>131</v>
      </c>
      <c r="S5973" s="83">
        <v>0</v>
      </c>
      <c r="T5973" s="83">
        <v>101.4</v>
      </c>
      <c r="U5973" s="83">
        <v>-101.4</v>
      </c>
      <c r="V5973" s="83">
        <v>0</v>
      </c>
      <c r="W5973" s="83">
        <v>0</v>
      </c>
      <c r="X5973" s="83">
        <v>0.78106280153554408</v>
      </c>
      <c r="Y5973">
        <v>0</v>
      </c>
      <c r="Z5973" s="83">
        <v>-10.14</v>
      </c>
      <c r="AA5973" s="83">
        <v>-9.3589371984644565</v>
      </c>
    </row>
    <row r="5974" spans="1:27" x14ac:dyDescent="0.25">
      <c r="A5974" s="82" t="s">
        <v>1529</v>
      </c>
      <c r="B5974" s="82" t="s">
        <v>1529</v>
      </c>
      <c r="C5974" t="s">
        <v>4119</v>
      </c>
      <c r="D5974" s="82" t="s">
        <v>4120</v>
      </c>
      <c r="E5974" t="s">
        <v>4121</v>
      </c>
      <c r="F5974" s="82" t="s">
        <v>2745</v>
      </c>
      <c r="G5974" t="s">
        <v>2310</v>
      </c>
      <c r="H5974" s="82" t="s">
        <v>3303</v>
      </c>
      <c r="I5974" t="s">
        <v>44</v>
      </c>
      <c r="J5974" s="82" t="s">
        <v>45</v>
      </c>
      <c r="K5974" t="s">
        <v>98</v>
      </c>
      <c r="L5974" t="s">
        <v>99</v>
      </c>
      <c r="M5974" s="82" t="s">
        <v>396</v>
      </c>
      <c r="N5974" t="s">
        <v>947</v>
      </c>
      <c r="O5974" s="82" t="s">
        <v>948</v>
      </c>
      <c r="P5974" s="82" t="s">
        <v>2153</v>
      </c>
      <c r="Q5974" s="82" t="s">
        <v>2154</v>
      </c>
      <c r="R5974" t="s">
        <v>131</v>
      </c>
      <c r="S5974" s="83">
        <v>5133</v>
      </c>
      <c r="T5974" s="83">
        <v>5252</v>
      </c>
      <c r="U5974" s="83">
        <v>-119</v>
      </c>
      <c r="V5974" s="83">
        <v>0</v>
      </c>
      <c r="W5974" s="83">
        <v>0</v>
      </c>
      <c r="X5974" s="83">
        <v>40.455047669276894</v>
      </c>
      <c r="Y5974">
        <v>0</v>
      </c>
      <c r="Z5974" s="83">
        <v>-11.900000000000034</v>
      </c>
      <c r="AA5974" s="83">
        <v>28.55504766927686</v>
      </c>
    </row>
    <row r="5975" spans="1:27" x14ac:dyDescent="0.25">
      <c r="A5975" s="82" t="s">
        <v>1529</v>
      </c>
      <c r="B5975" s="82" t="s">
        <v>1529</v>
      </c>
      <c r="C5975" t="s">
        <v>4119</v>
      </c>
      <c r="D5975" s="82" t="s">
        <v>4120</v>
      </c>
      <c r="E5975" t="s">
        <v>4121</v>
      </c>
      <c r="F5975" s="82" t="s">
        <v>2745</v>
      </c>
      <c r="G5975" t="s">
        <v>2310</v>
      </c>
      <c r="H5975" s="82" t="s">
        <v>3303</v>
      </c>
      <c r="I5975" t="s">
        <v>44</v>
      </c>
      <c r="J5975" s="82" t="s">
        <v>45</v>
      </c>
      <c r="K5975" t="s">
        <v>98</v>
      </c>
      <c r="L5975" t="s">
        <v>99</v>
      </c>
      <c r="M5975" s="82" t="s">
        <v>396</v>
      </c>
      <c r="N5975" t="s">
        <v>1221</v>
      </c>
      <c r="O5975" s="82" t="s">
        <v>1221</v>
      </c>
      <c r="P5975" s="82" t="s">
        <v>2709</v>
      </c>
      <c r="Q5975" s="82" t="s">
        <v>2710</v>
      </c>
      <c r="R5975" t="s">
        <v>131</v>
      </c>
      <c r="S5975" s="83">
        <v>0</v>
      </c>
      <c r="T5975" s="83">
        <v>664</v>
      </c>
      <c r="U5975" s="83">
        <v>-664</v>
      </c>
      <c r="V5975" s="83">
        <v>0</v>
      </c>
      <c r="W5975" s="83">
        <v>0</v>
      </c>
      <c r="X5975" s="83">
        <v>5.1146518759329505</v>
      </c>
      <c r="Y5975">
        <v>0</v>
      </c>
      <c r="Z5975" s="83">
        <v>-66.400000000000006</v>
      </c>
      <c r="AA5975" s="83">
        <v>-61.285348124067056</v>
      </c>
    </row>
    <row r="5976" spans="1:27" x14ac:dyDescent="0.25">
      <c r="A5976" s="82" t="s">
        <v>1529</v>
      </c>
      <c r="B5976" s="82" t="s">
        <v>1529</v>
      </c>
      <c r="C5976" t="s">
        <v>4119</v>
      </c>
      <c r="D5976" s="82" t="s">
        <v>4120</v>
      </c>
      <c r="E5976" t="s">
        <v>4121</v>
      </c>
      <c r="F5976" s="82" t="s">
        <v>2745</v>
      </c>
      <c r="G5976" t="s">
        <v>2310</v>
      </c>
      <c r="H5976" s="82" t="s">
        <v>3303</v>
      </c>
      <c r="I5976" t="s">
        <v>44</v>
      </c>
      <c r="J5976" s="82" t="s">
        <v>45</v>
      </c>
      <c r="K5976" t="s">
        <v>100</v>
      </c>
      <c r="L5976" t="s">
        <v>101</v>
      </c>
      <c r="M5976" s="82" t="s">
        <v>401</v>
      </c>
      <c r="N5976" t="s">
        <v>866</v>
      </c>
      <c r="O5976" s="82" t="s">
        <v>403</v>
      </c>
      <c r="P5976" s="82" t="s">
        <v>1736</v>
      </c>
      <c r="Q5976" s="82" t="s">
        <v>1737</v>
      </c>
      <c r="R5976" t="s">
        <v>131</v>
      </c>
      <c r="S5976" s="83">
        <v>0</v>
      </c>
      <c r="T5976" s="83">
        <v>45.8</v>
      </c>
      <c r="U5976" s="83">
        <v>-45.8</v>
      </c>
      <c r="V5976" s="83">
        <v>0</v>
      </c>
      <c r="W5976" s="83">
        <v>0</v>
      </c>
      <c r="X5976" s="83">
        <v>0.35278773481585712</v>
      </c>
      <c r="Y5976">
        <v>0</v>
      </c>
      <c r="Z5976" s="83">
        <v>-4.58</v>
      </c>
      <c r="AA5976" s="83">
        <v>-4.2272122651841428</v>
      </c>
    </row>
    <row r="5977" spans="1:27" x14ac:dyDescent="0.25">
      <c r="A5977" s="82" t="s">
        <v>1529</v>
      </c>
      <c r="B5977" s="82" t="s">
        <v>1529</v>
      </c>
      <c r="C5977" t="s">
        <v>4119</v>
      </c>
      <c r="D5977" s="82" t="s">
        <v>4120</v>
      </c>
      <c r="E5977" t="s">
        <v>4121</v>
      </c>
      <c r="F5977" s="82" t="s">
        <v>2745</v>
      </c>
      <c r="G5977" t="s">
        <v>2310</v>
      </c>
      <c r="H5977" s="82" t="s">
        <v>3303</v>
      </c>
      <c r="I5977" t="s">
        <v>44</v>
      </c>
      <c r="J5977" s="82" t="s">
        <v>45</v>
      </c>
      <c r="K5977" t="s">
        <v>102</v>
      </c>
      <c r="L5977" t="s">
        <v>103</v>
      </c>
      <c r="M5977" s="82" t="s">
        <v>516</v>
      </c>
      <c r="N5977" t="s">
        <v>867</v>
      </c>
      <c r="O5977" s="82" t="s">
        <v>868</v>
      </c>
      <c r="P5977" s="82" t="s">
        <v>869</v>
      </c>
      <c r="Q5977" s="82" t="s">
        <v>870</v>
      </c>
      <c r="R5977" t="s">
        <v>131</v>
      </c>
      <c r="S5977" s="83">
        <v>503.40000000000003</v>
      </c>
      <c r="T5977" s="83">
        <v>855</v>
      </c>
      <c r="U5977" s="83">
        <v>-351.59999999999991</v>
      </c>
      <c r="V5977" s="83">
        <v>0</v>
      </c>
      <c r="W5977" s="83">
        <v>0</v>
      </c>
      <c r="X5977" s="83">
        <v>6.5858845691606511</v>
      </c>
      <c r="Y5977">
        <v>0</v>
      </c>
      <c r="Z5977" s="83">
        <v>-35.159999999999997</v>
      </c>
      <c r="AA5977" s="83">
        <v>-28.574115430839342</v>
      </c>
    </row>
    <row r="5978" spans="1:27" x14ac:dyDescent="0.25">
      <c r="A5978" s="82" t="s">
        <v>1529</v>
      </c>
      <c r="B5978" s="82" t="s">
        <v>1529</v>
      </c>
      <c r="C5978" t="s">
        <v>4124</v>
      </c>
      <c r="D5978" s="82" t="s">
        <v>3412</v>
      </c>
      <c r="E5978" t="s">
        <v>4125</v>
      </c>
      <c r="F5978" s="82" t="s">
        <v>2745</v>
      </c>
      <c r="G5978" t="s">
        <v>2310</v>
      </c>
      <c r="H5978" s="82" t="s">
        <v>2746</v>
      </c>
      <c r="I5978" t="s">
        <v>44</v>
      </c>
      <c r="J5978" s="82" t="s">
        <v>45</v>
      </c>
      <c r="K5978" t="s">
        <v>46</v>
      </c>
      <c r="L5978" t="s">
        <v>47</v>
      </c>
      <c r="M5978" s="82" t="s">
        <v>506</v>
      </c>
      <c r="N5978" t="s">
        <v>507</v>
      </c>
      <c r="O5978" s="82" t="s">
        <v>508</v>
      </c>
      <c r="P5978" s="82" t="s">
        <v>768</v>
      </c>
      <c r="Q5978" s="82" t="s">
        <v>769</v>
      </c>
      <c r="R5978" t="s">
        <v>131</v>
      </c>
      <c r="S5978" s="83">
        <v>0</v>
      </c>
      <c r="T5978" s="83">
        <v>0.11</v>
      </c>
      <c r="U5978" s="83">
        <v>-0.11</v>
      </c>
      <c r="V5978" s="83">
        <v>0</v>
      </c>
      <c r="W5978" s="83">
        <v>0</v>
      </c>
      <c r="X5978" s="83">
        <v>8.4730678667563938E-4</v>
      </c>
      <c r="Y5978">
        <v>0</v>
      </c>
      <c r="Z5978" s="83">
        <v>-1.1000000000000001E-2</v>
      </c>
      <c r="AA5978" s="83">
        <v>-1.0152693213324362E-2</v>
      </c>
    </row>
    <row r="5979" spans="1:27" x14ac:dyDescent="0.25">
      <c r="A5979" s="82" t="s">
        <v>1529</v>
      </c>
      <c r="B5979" s="82" t="s">
        <v>1529</v>
      </c>
      <c r="C5979" t="s">
        <v>4124</v>
      </c>
      <c r="D5979" s="82" t="s">
        <v>3412</v>
      </c>
      <c r="E5979" t="s">
        <v>4125</v>
      </c>
      <c r="F5979" s="82" t="s">
        <v>2745</v>
      </c>
      <c r="G5979" t="s">
        <v>2310</v>
      </c>
      <c r="H5979" s="82" t="s">
        <v>2746</v>
      </c>
      <c r="I5979" t="s">
        <v>44</v>
      </c>
      <c r="J5979" s="82" t="s">
        <v>45</v>
      </c>
      <c r="K5979" t="s">
        <v>46</v>
      </c>
      <c r="L5979" t="s">
        <v>47</v>
      </c>
      <c r="M5979" s="82" t="s">
        <v>506</v>
      </c>
      <c r="N5979" t="s">
        <v>507</v>
      </c>
      <c r="O5979" s="82" t="s">
        <v>508</v>
      </c>
      <c r="P5979" s="82" t="s">
        <v>756</v>
      </c>
      <c r="Q5979" s="82" t="s">
        <v>757</v>
      </c>
      <c r="R5979" t="s">
        <v>131</v>
      </c>
      <c r="S5979" s="83">
        <v>0</v>
      </c>
      <c r="T5979" s="83">
        <v>105.76</v>
      </c>
      <c r="U5979" s="83">
        <v>-105.76</v>
      </c>
      <c r="V5979" s="83">
        <v>0</v>
      </c>
      <c r="W5979" s="83">
        <v>0</v>
      </c>
      <c r="X5979" s="83">
        <v>0.81464696144377846</v>
      </c>
      <c r="Y5979">
        <v>0</v>
      </c>
      <c r="Z5979" s="83">
        <v>-10.576000000000001</v>
      </c>
      <c r="AA5979" s="83">
        <v>-9.7613530385562228</v>
      </c>
    </row>
    <row r="5980" spans="1:27" x14ac:dyDescent="0.25">
      <c r="A5980" s="82" t="s">
        <v>1529</v>
      </c>
      <c r="B5980" s="82" t="s">
        <v>1529</v>
      </c>
      <c r="C5980" t="s">
        <v>4124</v>
      </c>
      <c r="D5980" s="82" t="s">
        <v>3412</v>
      </c>
      <c r="E5980" t="s">
        <v>4125</v>
      </c>
      <c r="F5980" s="82" t="s">
        <v>2745</v>
      </c>
      <c r="G5980" t="s">
        <v>2310</v>
      </c>
      <c r="H5980" s="82" t="s">
        <v>2746</v>
      </c>
      <c r="I5980" t="s">
        <v>44</v>
      </c>
      <c r="J5980" s="82" t="s">
        <v>45</v>
      </c>
      <c r="K5980" t="s">
        <v>46</v>
      </c>
      <c r="L5980" t="s">
        <v>47</v>
      </c>
      <c r="M5980" s="82" t="s">
        <v>506</v>
      </c>
      <c r="N5980" t="s">
        <v>507</v>
      </c>
      <c r="O5980" s="82" t="s">
        <v>508</v>
      </c>
      <c r="P5980" s="82" t="s">
        <v>4126</v>
      </c>
      <c r="Q5980" s="82" t="s">
        <v>4127</v>
      </c>
      <c r="R5980" t="s">
        <v>131</v>
      </c>
      <c r="S5980" s="83">
        <v>0</v>
      </c>
      <c r="T5980" s="83">
        <v>89.7</v>
      </c>
      <c r="U5980" s="83">
        <v>-89.7</v>
      </c>
      <c r="V5980" s="83">
        <v>0</v>
      </c>
      <c r="W5980" s="83">
        <v>0</v>
      </c>
      <c r="X5980" s="83">
        <v>0.69094017058913504</v>
      </c>
      <c r="Y5980">
        <v>0</v>
      </c>
      <c r="Z5980" s="83">
        <v>-8.9700000000000006</v>
      </c>
      <c r="AA5980" s="83">
        <v>-8.2790598294108655</v>
      </c>
    </row>
    <row r="5981" spans="1:27" x14ac:dyDescent="0.25">
      <c r="A5981" s="82" t="s">
        <v>1529</v>
      </c>
      <c r="B5981" s="82" t="s">
        <v>1529</v>
      </c>
      <c r="C5981" t="s">
        <v>4124</v>
      </c>
      <c r="D5981" s="82" t="s">
        <v>3412</v>
      </c>
      <c r="E5981" t="s">
        <v>4125</v>
      </c>
      <c r="F5981" s="82" t="s">
        <v>2745</v>
      </c>
      <c r="G5981" t="s">
        <v>2310</v>
      </c>
      <c r="H5981" s="82" t="s">
        <v>2746</v>
      </c>
      <c r="I5981" t="s">
        <v>44</v>
      </c>
      <c r="J5981" s="82" t="s">
        <v>45</v>
      </c>
      <c r="K5981" t="s">
        <v>46</v>
      </c>
      <c r="L5981" t="s">
        <v>47</v>
      </c>
      <c r="M5981" s="82" t="s">
        <v>320</v>
      </c>
      <c r="N5981" t="s">
        <v>1074</v>
      </c>
      <c r="O5981" s="82" t="s">
        <v>1075</v>
      </c>
      <c r="P5981" s="82" t="s">
        <v>1209</v>
      </c>
      <c r="Q5981" s="82" t="s">
        <v>1210</v>
      </c>
      <c r="R5981" t="s">
        <v>131</v>
      </c>
      <c r="S5981" s="83">
        <v>0</v>
      </c>
      <c r="T5981" s="83">
        <v>60</v>
      </c>
      <c r="U5981" s="83">
        <v>-60</v>
      </c>
      <c r="V5981" s="83">
        <v>0</v>
      </c>
      <c r="W5981" s="83">
        <v>0</v>
      </c>
      <c r="X5981" s="83">
        <v>0.46216733818671235</v>
      </c>
      <c r="Y5981">
        <v>0</v>
      </c>
      <c r="Z5981" s="83">
        <v>-6</v>
      </c>
      <c r="AA5981" s="83">
        <v>-5.5378326618132876</v>
      </c>
    </row>
    <row r="5982" spans="1:27" x14ac:dyDescent="0.25">
      <c r="A5982" s="82" t="s">
        <v>1529</v>
      </c>
      <c r="B5982" s="82" t="s">
        <v>1529</v>
      </c>
      <c r="C5982" t="s">
        <v>4124</v>
      </c>
      <c r="D5982" s="82" t="s">
        <v>3412</v>
      </c>
      <c r="E5982" t="s">
        <v>4125</v>
      </c>
      <c r="F5982" s="82" t="s">
        <v>2745</v>
      </c>
      <c r="G5982" t="s">
        <v>2310</v>
      </c>
      <c r="H5982" s="82" t="s">
        <v>2746</v>
      </c>
      <c r="I5982" t="s">
        <v>44</v>
      </c>
      <c r="J5982" s="82" t="s">
        <v>45</v>
      </c>
      <c r="K5982" t="s">
        <v>46</v>
      </c>
      <c r="L5982" t="s">
        <v>47</v>
      </c>
      <c r="M5982" s="82" t="s">
        <v>320</v>
      </c>
      <c r="N5982" t="s">
        <v>800</v>
      </c>
      <c r="O5982" s="82" t="s">
        <v>1538</v>
      </c>
      <c r="P5982" s="82" t="s">
        <v>978</v>
      </c>
      <c r="Q5982" s="82" t="s">
        <v>979</v>
      </c>
      <c r="R5982" t="s">
        <v>131</v>
      </c>
      <c r="S5982" s="83">
        <v>0</v>
      </c>
      <c r="T5982" s="83">
        <v>90</v>
      </c>
      <c r="U5982" s="83">
        <v>-90</v>
      </c>
      <c r="V5982" s="83">
        <v>0</v>
      </c>
      <c r="W5982" s="83">
        <v>0</v>
      </c>
      <c r="X5982" s="83">
        <v>0.6932510072800685</v>
      </c>
      <c r="Y5982">
        <v>0</v>
      </c>
      <c r="Z5982" s="83">
        <v>-9</v>
      </c>
      <c r="AA5982" s="83">
        <v>-8.3067489927199318</v>
      </c>
    </row>
    <row r="5983" spans="1:27" x14ac:dyDescent="0.25">
      <c r="A5983" s="82" t="s">
        <v>1529</v>
      </c>
      <c r="B5983" s="82" t="s">
        <v>1529</v>
      </c>
      <c r="C5983" t="s">
        <v>4124</v>
      </c>
      <c r="D5983" s="82" t="s">
        <v>3412</v>
      </c>
      <c r="E5983" t="s">
        <v>4125</v>
      </c>
      <c r="F5983" s="82" t="s">
        <v>2745</v>
      </c>
      <c r="G5983" t="s">
        <v>2310</v>
      </c>
      <c r="H5983" s="82" t="s">
        <v>2746</v>
      </c>
      <c r="I5983" t="s">
        <v>44</v>
      </c>
      <c r="J5983" s="82" t="s">
        <v>45</v>
      </c>
      <c r="K5983" t="s">
        <v>46</v>
      </c>
      <c r="L5983" t="s">
        <v>47</v>
      </c>
      <c r="M5983" s="82" t="s">
        <v>320</v>
      </c>
      <c r="N5983" t="s">
        <v>800</v>
      </c>
      <c r="O5983" s="82" t="s">
        <v>801</v>
      </c>
      <c r="P5983" s="82" t="s">
        <v>1076</v>
      </c>
      <c r="Q5983" s="82" t="s">
        <v>1077</v>
      </c>
      <c r="R5983" t="s">
        <v>131</v>
      </c>
      <c r="S5983" s="83">
        <v>0</v>
      </c>
      <c r="T5983" s="83">
        <v>15</v>
      </c>
      <c r="U5983" s="83">
        <v>-15</v>
      </c>
      <c r="V5983" s="83">
        <v>0</v>
      </c>
      <c r="W5983" s="83">
        <v>0</v>
      </c>
      <c r="X5983" s="83">
        <v>0.11554183454667809</v>
      </c>
      <c r="Y5983">
        <v>0</v>
      </c>
      <c r="Z5983" s="83">
        <v>-1.5</v>
      </c>
      <c r="AA5983" s="83">
        <v>-1.3844581654533219</v>
      </c>
    </row>
    <row r="5984" spans="1:27" x14ac:dyDescent="0.25">
      <c r="A5984" s="82" t="s">
        <v>1529</v>
      </c>
      <c r="B5984" s="82" t="s">
        <v>1529</v>
      </c>
      <c r="C5984" t="s">
        <v>4139</v>
      </c>
      <c r="D5984" s="82" t="s">
        <v>4140</v>
      </c>
      <c r="E5984" t="s">
        <v>3563</v>
      </c>
      <c r="F5984" s="82" t="s">
        <v>2926</v>
      </c>
      <c r="G5984" t="s">
        <v>2310</v>
      </c>
      <c r="H5984" s="82" t="s">
        <v>2927</v>
      </c>
      <c r="I5984" t="s">
        <v>59</v>
      </c>
      <c r="J5984" s="82" t="s">
        <v>193</v>
      </c>
      <c r="K5984" t="s">
        <v>60</v>
      </c>
      <c r="L5984" t="s">
        <v>61</v>
      </c>
      <c r="M5984" s="82" t="s">
        <v>194</v>
      </c>
      <c r="N5984" t="s">
        <v>656</v>
      </c>
      <c r="O5984" s="82" t="s">
        <v>657</v>
      </c>
      <c r="P5984" s="82" t="s">
        <v>1019</v>
      </c>
      <c r="Q5984" s="82" t="s">
        <v>1020</v>
      </c>
      <c r="R5984" t="s">
        <v>131</v>
      </c>
      <c r="S5984" s="83">
        <v>304.06999999999994</v>
      </c>
      <c r="T5984" s="83">
        <v>70.17</v>
      </c>
      <c r="U5984" s="83">
        <v>233.89999999999992</v>
      </c>
      <c r="V5984" s="83">
        <v>0</v>
      </c>
      <c r="W5984" s="83">
        <v>0</v>
      </c>
      <c r="X5984" s="83">
        <v>0.54050470200936018</v>
      </c>
      <c r="Y5984">
        <v>0</v>
      </c>
      <c r="Z5984" s="83">
        <v>23.389999999999997</v>
      </c>
      <c r="AA5984" s="83">
        <v>23.930504702009358</v>
      </c>
    </row>
    <row r="5985" spans="1:27" x14ac:dyDescent="0.25">
      <c r="A5985" s="82" t="s">
        <v>1529</v>
      </c>
      <c r="B5985" s="82" t="s">
        <v>1529</v>
      </c>
      <c r="C5985" t="s">
        <v>4139</v>
      </c>
      <c r="D5985" s="82" t="s">
        <v>4140</v>
      </c>
      <c r="E5985" t="s">
        <v>3563</v>
      </c>
      <c r="F5985" s="82" t="s">
        <v>2926</v>
      </c>
      <c r="G5985" t="s">
        <v>2310</v>
      </c>
      <c r="H5985" s="82" t="s">
        <v>2927</v>
      </c>
      <c r="I5985" t="s">
        <v>59</v>
      </c>
      <c r="J5985" s="82" t="s">
        <v>193</v>
      </c>
      <c r="K5985" t="s">
        <v>60</v>
      </c>
      <c r="L5985" t="s">
        <v>61</v>
      </c>
      <c r="M5985" s="82" t="s">
        <v>194</v>
      </c>
      <c r="N5985" t="s">
        <v>750</v>
      </c>
      <c r="O5985" s="82" t="s">
        <v>751</v>
      </c>
      <c r="P5985" s="82" t="s">
        <v>1152</v>
      </c>
      <c r="Q5985" s="82" t="s">
        <v>1153</v>
      </c>
      <c r="R5985" t="s">
        <v>131</v>
      </c>
      <c r="S5985" s="83">
        <v>1180.9000000000001</v>
      </c>
      <c r="T5985" s="83">
        <v>361.5</v>
      </c>
      <c r="U5985" s="83">
        <v>819.40000000000009</v>
      </c>
      <c r="V5985" s="83">
        <v>0</v>
      </c>
      <c r="W5985" s="83">
        <v>0</v>
      </c>
      <c r="X5985" s="83">
        <v>2.7845582125749417</v>
      </c>
      <c r="Y5985">
        <v>0</v>
      </c>
      <c r="Z5985" s="83">
        <v>81.940000000000026</v>
      </c>
      <c r="AA5985" s="83">
        <v>84.724558212574962</v>
      </c>
    </row>
    <row r="5986" spans="1:27" x14ac:dyDescent="0.25">
      <c r="A5986" s="82" t="s">
        <v>1529</v>
      </c>
      <c r="B5986" s="82" t="s">
        <v>1529</v>
      </c>
      <c r="C5986" t="s">
        <v>4139</v>
      </c>
      <c r="D5986" s="82" t="s">
        <v>4140</v>
      </c>
      <c r="E5986" t="s">
        <v>3563</v>
      </c>
      <c r="F5986" s="82" t="s">
        <v>2926</v>
      </c>
      <c r="G5986" t="s">
        <v>2310</v>
      </c>
      <c r="H5986" s="82" t="s">
        <v>2927</v>
      </c>
      <c r="I5986" t="s">
        <v>59</v>
      </c>
      <c r="J5986" s="82" t="s">
        <v>193</v>
      </c>
      <c r="K5986" t="s">
        <v>60</v>
      </c>
      <c r="L5986" t="s">
        <v>61</v>
      </c>
      <c r="M5986" s="82" t="s">
        <v>194</v>
      </c>
      <c r="N5986" t="s">
        <v>750</v>
      </c>
      <c r="O5986" s="82" t="s">
        <v>751</v>
      </c>
      <c r="P5986" s="82" t="s">
        <v>1154</v>
      </c>
      <c r="Q5986" s="82" t="s">
        <v>1155</v>
      </c>
      <c r="R5986" t="s">
        <v>131</v>
      </c>
      <c r="S5986" s="83">
        <v>0</v>
      </c>
      <c r="T5986" s="83">
        <v>47.18</v>
      </c>
      <c r="U5986" s="83">
        <v>-47.18</v>
      </c>
      <c r="V5986" s="83">
        <v>0</v>
      </c>
      <c r="W5986" s="83">
        <v>0</v>
      </c>
      <c r="X5986" s="83">
        <v>0.36341758359415149</v>
      </c>
      <c r="Y5986">
        <v>0</v>
      </c>
      <c r="Z5986" s="83">
        <v>-4.718</v>
      </c>
      <c r="AA5986" s="83">
        <v>-4.3545824164058482</v>
      </c>
    </row>
    <row r="5987" spans="1:27" x14ac:dyDescent="0.25">
      <c r="A5987" s="82" t="s">
        <v>1529</v>
      </c>
      <c r="B5987" s="82" t="s">
        <v>1529</v>
      </c>
      <c r="C5987" t="s">
        <v>4139</v>
      </c>
      <c r="D5987" s="82" t="s">
        <v>4140</v>
      </c>
      <c r="E5987" t="s">
        <v>3563</v>
      </c>
      <c r="F5987" s="82" t="s">
        <v>2926</v>
      </c>
      <c r="G5987" t="s">
        <v>2310</v>
      </c>
      <c r="H5987" s="82" t="s">
        <v>2927</v>
      </c>
      <c r="I5987" t="s">
        <v>59</v>
      </c>
      <c r="J5987" s="82" t="s">
        <v>193</v>
      </c>
      <c r="K5987" t="s">
        <v>60</v>
      </c>
      <c r="L5987" t="s">
        <v>61</v>
      </c>
      <c r="M5987" s="82" t="s">
        <v>194</v>
      </c>
      <c r="N5987" t="s">
        <v>199</v>
      </c>
      <c r="O5987" s="82" t="s">
        <v>200</v>
      </c>
      <c r="P5987" s="82" t="s">
        <v>201</v>
      </c>
      <c r="Q5987" s="82" t="s">
        <v>202</v>
      </c>
      <c r="R5987" t="s">
        <v>131</v>
      </c>
      <c r="S5987" s="83">
        <v>307.52</v>
      </c>
      <c r="T5987" s="83">
        <v>76.88</v>
      </c>
      <c r="U5987" s="83">
        <v>230.64</v>
      </c>
      <c r="V5987" s="83">
        <v>0</v>
      </c>
      <c r="W5987" s="83">
        <v>0</v>
      </c>
      <c r="X5987" s="83">
        <v>0.59219041599657407</v>
      </c>
      <c r="Y5987">
        <v>0</v>
      </c>
      <c r="Z5987" s="83">
        <v>23.064</v>
      </c>
      <c r="AA5987" s="83">
        <v>23.656190415996573</v>
      </c>
    </row>
    <row r="5988" spans="1:27" x14ac:dyDescent="0.25">
      <c r="A5988" s="82" t="s">
        <v>1529</v>
      </c>
      <c r="B5988" s="82" t="s">
        <v>1529</v>
      </c>
      <c r="C5988" t="s">
        <v>4139</v>
      </c>
      <c r="D5988" s="82" t="s">
        <v>4140</v>
      </c>
      <c r="E5988" t="s">
        <v>3563</v>
      </c>
      <c r="F5988" s="82" t="s">
        <v>2926</v>
      </c>
      <c r="G5988" t="s">
        <v>2310</v>
      </c>
      <c r="H5988" s="82" t="s">
        <v>2927</v>
      </c>
      <c r="I5988" t="s">
        <v>59</v>
      </c>
      <c r="J5988" s="82" t="s">
        <v>193</v>
      </c>
      <c r="K5988" t="s">
        <v>60</v>
      </c>
      <c r="L5988" t="s">
        <v>61</v>
      </c>
      <c r="M5988" s="82" t="s">
        <v>194</v>
      </c>
      <c r="N5988" t="s">
        <v>311</v>
      </c>
      <c r="O5988" s="82" t="s">
        <v>894</v>
      </c>
      <c r="P5988" s="82" t="s">
        <v>1021</v>
      </c>
      <c r="Q5988" s="82" t="s">
        <v>1022</v>
      </c>
      <c r="R5988" t="s">
        <v>131</v>
      </c>
      <c r="S5988" s="83">
        <v>153.6</v>
      </c>
      <c r="T5988" s="83">
        <v>0</v>
      </c>
      <c r="U5988" s="83">
        <v>153.6</v>
      </c>
      <c r="V5988" s="83">
        <v>0</v>
      </c>
      <c r="W5988" s="83">
        <v>0</v>
      </c>
      <c r="X5988" s="83">
        <v>0</v>
      </c>
      <c r="Y5988">
        <v>0</v>
      </c>
      <c r="Z5988" s="83">
        <v>15.36</v>
      </c>
      <c r="AA5988" s="83">
        <v>15.36</v>
      </c>
    </row>
    <row r="5989" spans="1:27" x14ac:dyDescent="0.25">
      <c r="A5989" s="82" t="s">
        <v>1529</v>
      </c>
      <c r="B5989" s="82" t="s">
        <v>1529</v>
      </c>
      <c r="C5989" t="s">
        <v>4139</v>
      </c>
      <c r="D5989" s="82" t="s">
        <v>4140</v>
      </c>
      <c r="E5989" t="s">
        <v>3563</v>
      </c>
      <c r="F5989" s="82" t="s">
        <v>2926</v>
      </c>
      <c r="G5989" t="s">
        <v>2310</v>
      </c>
      <c r="H5989" s="82" t="s">
        <v>2927</v>
      </c>
      <c r="I5989" t="s">
        <v>59</v>
      </c>
      <c r="J5989" s="82" t="s">
        <v>193</v>
      </c>
      <c r="K5989" t="s">
        <v>60</v>
      </c>
      <c r="L5989" t="s">
        <v>61</v>
      </c>
      <c r="M5989" s="82" t="s">
        <v>194</v>
      </c>
      <c r="N5989" t="s">
        <v>311</v>
      </c>
      <c r="O5989" s="82" t="s">
        <v>894</v>
      </c>
      <c r="P5989" s="82" t="s">
        <v>895</v>
      </c>
      <c r="Q5989" s="82" t="s">
        <v>896</v>
      </c>
      <c r="R5989" t="s">
        <v>131</v>
      </c>
      <c r="S5989" s="83">
        <v>1797.68</v>
      </c>
      <c r="T5989" s="83">
        <v>547.12</v>
      </c>
      <c r="U5989" s="83">
        <v>1250.56</v>
      </c>
      <c r="V5989" s="83">
        <v>0</v>
      </c>
      <c r="W5989" s="83">
        <v>0</v>
      </c>
      <c r="X5989" s="83">
        <v>4.2143499011452343</v>
      </c>
      <c r="Y5989">
        <v>0</v>
      </c>
      <c r="Z5989" s="83">
        <v>125.05600000000003</v>
      </c>
      <c r="AA5989" s="83">
        <v>129.27034990114527</v>
      </c>
    </row>
    <row r="5990" spans="1:27" x14ac:dyDescent="0.25">
      <c r="A5990" s="82" t="s">
        <v>1529</v>
      </c>
      <c r="B5990" s="82" t="s">
        <v>1529</v>
      </c>
      <c r="C5990" t="s">
        <v>4139</v>
      </c>
      <c r="D5990" s="82" t="s">
        <v>4140</v>
      </c>
      <c r="E5990" t="s">
        <v>3563</v>
      </c>
      <c r="F5990" s="82" t="s">
        <v>2926</v>
      </c>
      <c r="G5990" t="s">
        <v>2310</v>
      </c>
      <c r="H5990" s="82" t="s">
        <v>2927</v>
      </c>
      <c r="I5990" t="s">
        <v>59</v>
      </c>
      <c r="J5990" s="82" t="s">
        <v>193</v>
      </c>
      <c r="K5990" t="s">
        <v>60</v>
      </c>
      <c r="L5990" t="s">
        <v>61</v>
      </c>
      <c r="M5990" s="82" t="s">
        <v>194</v>
      </c>
      <c r="N5990" t="s">
        <v>1916</v>
      </c>
      <c r="O5990" s="82" t="s">
        <v>1495</v>
      </c>
      <c r="P5990" s="82" t="s">
        <v>1923</v>
      </c>
      <c r="Q5990" s="82" t="s">
        <v>1924</v>
      </c>
      <c r="R5990" t="s">
        <v>131</v>
      </c>
      <c r="S5990" s="83">
        <v>1.76</v>
      </c>
      <c r="T5990" s="83">
        <v>0</v>
      </c>
      <c r="U5990" s="83">
        <v>1.76</v>
      </c>
      <c r="V5990" s="83">
        <v>0</v>
      </c>
      <c r="W5990" s="83">
        <v>0</v>
      </c>
      <c r="X5990" s="83">
        <v>0</v>
      </c>
      <c r="Y5990">
        <v>0</v>
      </c>
      <c r="Z5990" s="83">
        <v>0.17600000000000002</v>
      </c>
      <c r="AA5990" s="83">
        <v>0.17600000000000002</v>
      </c>
    </row>
    <row r="5991" spans="1:27" x14ac:dyDescent="0.25">
      <c r="A5991" s="82" t="s">
        <v>1529</v>
      </c>
      <c r="B5991" s="82" t="s">
        <v>1529</v>
      </c>
      <c r="C5991" t="s">
        <v>4139</v>
      </c>
      <c r="D5991" s="82" t="s">
        <v>4140</v>
      </c>
      <c r="E5991" t="s">
        <v>3563</v>
      </c>
      <c r="F5991" s="82" t="s">
        <v>2926</v>
      </c>
      <c r="G5991" t="s">
        <v>2310</v>
      </c>
      <c r="H5991" s="82" t="s">
        <v>2927</v>
      </c>
      <c r="I5991" t="s">
        <v>59</v>
      </c>
      <c r="J5991" s="82" t="s">
        <v>193</v>
      </c>
      <c r="K5991" t="s">
        <v>60</v>
      </c>
      <c r="L5991" t="s">
        <v>61</v>
      </c>
      <c r="M5991" s="82" t="s">
        <v>194</v>
      </c>
      <c r="N5991" t="s">
        <v>1916</v>
      </c>
      <c r="O5991" s="82" t="s">
        <v>1495</v>
      </c>
      <c r="P5991" s="82" t="s">
        <v>1921</v>
      </c>
      <c r="Q5991" s="82" t="s">
        <v>1922</v>
      </c>
      <c r="R5991" t="s">
        <v>131</v>
      </c>
      <c r="S5991" s="83">
        <v>0</v>
      </c>
      <c r="T5991" s="83">
        <v>5.54</v>
      </c>
      <c r="U5991" s="83">
        <v>-5.54</v>
      </c>
      <c r="V5991" s="83">
        <v>0</v>
      </c>
      <c r="W5991" s="83">
        <v>0</v>
      </c>
      <c r="X5991" s="83">
        <v>4.2673450892573107E-2</v>
      </c>
      <c r="Y5991">
        <v>0</v>
      </c>
      <c r="Z5991" s="83">
        <v>-0.55400000000000005</v>
      </c>
      <c r="AA5991" s="83">
        <v>-0.51132654910742692</v>
      </c>
    </row>
    <row r="5992" spans="1:27" x14ac:dyDescent="0.25">
      <c r="A5992" s="82" t="s">
        <v>1529</v>
      </c>
      <c r="B5992" s="82" t="s">
        <v>1529</v>
      </c>
      <c r="C5992" t="s">
        <v>4139</v>
      </c>
      <c r="D5992" s="82" t="s">
        <v>4140</v>
      </c>
      <c r="E5992" t="s">
        <v>3563</v>
      </c>
      <c r="F5992" s="82" t="s">
        <v>2926</v>
      </c>
      <c r="G5992" t="s">
        <v>2310</v>
      </c>
      <c r="H5992" s="82" t="s">
        <v>2927</v>
      </c>
      <c r="I5992" t="s">
        <v>59</v>
      </c>
      <c r="J5992" s="82" t="s">
        <v>193</v>
      </c>
      <c r="K5992" t="s">
        <v>62</v>
      </c>
      <c r="L5992" t="s">
        <v>63</v>
      </c>
      <c r="M5992" s="82" t="s">
        <v>1168</v>
      </c>
      <c r="N5992" t="s">
        <v>1169</v>
      </c>
      <c r="O5992" s="82" t="s">
        <v>1170</v>
      </c>
      <c r="P5992" s="82" t="s">
        <v>1171</v>
      </c>
      <c r="Q5992" s="82" t="s">
        <v>1172</v>
      </c>
      <c r="R5992" t="s">
        <v>131</v>
      </c>
      <c r="S5992" s="83">
        <v>180</v>
      </c>
      <c r="T5992" s="83">
        <v>75</v>
      </c>
      <c r="U5992" s="83">
        <v>105</v>
      </c>
      <c r="V5992" s="83">
        <v>0</v>
      </c>
      <c r="W5992" s="83">
        <v>0</v>
      </c>
      <c r="X5992" s="83">
        <v>0.57770917273339051</v>
      </c>
      <c r="Y5992">
        <v>0</v>
      </c>
      <c r="Z5992" s="83">
        <v>10.5</v>
      </c>
      <c r="AA5992" s="83">
        <v>11.077709172733391</v>
      </c>
    </row>
    <row r="5993" spans="1:27" x14ac:dyDescent="0.25">
      <c r="A5993" s="82" t="s">
        <v>1529</v>
      </c>
      <c r="B5993" s="82" t="s">
        <v>1529</v>
      </c>
      <c r="C5993" t="s">
        <v>4139</v>
      </c>
      <c r="D5993" s="82" t="s">
        <v>4140</v>
      </c>
      <c r="E5993" t="s">
        <v>3563</v>
      </c>
      <c r="F5993" s="82" t="s">
        <v>2926</v>
      </c>
      <c r="G5993" t="s">
        <v>2310</v>
      </c>
      <c r="H5993" s="82" t="s">
        <v>2927</v>
      </c>
      <c r="I5993" t="s">
        <v>59</v>
      </c>
      <c r="J5993" s="82" t="s">
        <v>193</v>
      </c>
      <c r="K5993" t="s">
        <v>62</v>
      </c>
      <c r="L5993" t="s">
        <v>63</v>
      </c>
      <c r="M5993" s="82" t="s">
        <v>660</v>
      </c>
      <c r="N5993" t="s">
        <v>661</v>
      </c>
      <c r="O5993" s="82" t="s">
        <v>662</v>
      </c>
      <c r="P5993" s="82" t="s">
        <v>1037</v>
      </c>
      <c r="Q5993" s="82" t="s">
        <v>1038</v>
      </c>
      <c r="R5993" t="s">
        <v>131</v>
      </c>
      <c r="S5993" s="83">
        <v>621</v>
      </c>
      <c r="T5993" s="83">
        <v>414</v>
      </c>
      <c r="U5993" s="83">
        <v>207</v>
      </c>
      <c r="V5993" s="83">
        <v>0</v>
      </c>
      <c r="W5993" s="83">
        <v>0</v>
      </c>
      <c r="X5993" s="83">
        <v>3.1889546334883154</v>
      </c>
      <c r="Y5993">
        <v>0</v>
      </c>
      <c r="Z5993" s="83">
        <v>20.700000000000003</v>
      </c>
      <c r="AA5993" s="83">
        <v>23.888954633488318</v>
      </c>
    </row>
    <row r="5994" spans="1:27" x14ac:dyDescent="0.25">
      <c r="A5994" s="82" t="s">
        <v>1529</v>
      </c>
      <c r="B5994" s="82" t="s">
        <v>1529</v>
      </c>
      <c r="C5994" t="s">
        <v>4139</v>
      </c>
      <c r="D5994" s="82" t="s">
        <v>4140</v>
      </c>
      <c r="E5994" t="s">
        <v>3563</v>
      </c>
      <c r="F5994" s="82" t="s">
        <v>2926</v>
      </c>
      <c r="G5994" t="s">
        <v>2310</v>
      </c>
      <c r="H5994" s="82" t="s">
        <v>2927</v>
      </c>
      <c r="I5994" t="s">
        <v>59</v>
      </c>
      <c r="J5994" s="82" t="s">
        <v>193</v>
      </c>
      <c r="K5994" t="s">
        <v>62</v>
      </c>
      <c r="L5994" t="s">
        <v>63</v>
      </c>
      <c r="M5994" s="82" t="s">
        <v>660</v>
      </c>
      <c r="N5994" t="s">
        <v>661</v>
      </c>
      <c r="O5994" s="82" t="s">
        <v>662</v>
      </c>
      <c r="P5994" s="82" t="s">
        <v>663</v>
      </c>
      <c r="Q5994" s="82" t="s">
        <v>664</v>
      </c>
      <c r="R5994" t="s">
        <v>131</v>
      </c>
      <c r="S5994" s="83">
        <v>3312</v>
      </c>
      <c r="T5994" s="83">
        <v>1656</v>
      </c>
      <c r="U5994" s="83">
        <v>1656</v>
      </c>
      <c r="V5994" s="83">
        <v>0</v>
      </c>
      <c r="W5994" s="83">
        <v>0</v>
      </c>
      <c r="X5994" s="83">
        <v>12.755818533953262</v>
      </c>
      <c r="Y5994">
        <v>0</v>
      </c>
      <c r="Z5994" s="83">
        <v>165.60000000000002</v>
      </c>
      <c r="AA5994" s="83">
        <v>178.35581853395328</v>
      </c>
    </row>
    <row r="5995" spans="1:27" x14ac:dyDescent="0.25">
      <c r="A5995" s="82" t="s">
        <v>1529</v>
      </c>
      <c r="B5995" s="82" t="s">
        <v>1529</v>
      </c>
      <c r="C5995" t="s">
        <v>4139</v>
      </c>
      <c r="D5995" s="82" t="s">
        <v>4140</v>
      </c>
      <c r="E5995" t="s">
        <v>3563</v>
      </c>
      <c r="F5995" s="82" t="s">
        <v>2926</v>
      </c>
      <c r="G5995" t="s">
        <v>2310</v>
      </c>
      <c r="H5995" s="82" t="s">
        <v>2927</v>
      </c>
      <c r="I5995" t="s">
        <v>59</v>
      </c>
      <c r="J5995" s="82" t="s">
        <v>193</v>
      </c>
      <c r="K5995" t="s">
        <v>62</v>
      </c>
      <c r="L5995" t="s">
        <v>63</v>
      </c>
      <c r="M5995" s="82" t="s">
        <v>660</v>
      </c>
      <c r="N5995" t="s">
        <v>661</v>
      </c>
      <c r="O5995" s="82" t="s">
        <v>662</v>
      </c>
      <c r="P5995" s="82" t="s">
        <v>1166</v>
      </c>
      <c r="Q5995" s="82" t="s">
        <v>1167</v>
      </c>
      <c r="R5995" t="s">
        <v>131</v>
      </c>
      <c r="S5995" s="83">
        <v>1449</v>
      </c>
      <c r="T5995" s="83">
        <v>1656</v>
      </c>
      <c r="U5995" s="83">
        <v>-207</v>
      </c>
      <c r="V5995" s="83">
        <v>0</v>
      </c>
      <c r="W5995" s="83">
        <v>0</v>
      </c>
      <c r="X5995" s="83">
        <v>12.755818533953262</v>
      </c>
      <c r="Y5995">
        <v>0</v>
      </c>
      <c r="Z5995" s="83">
        <v>-20.700000000000017</v>
      </c>
      <c r="AA5995" s="83">
        <v>-7.9441814660467571</v>
      </c>
    </row>
    <row r="5996" spans="1:27" x14ac:dyDescent="0.25">
      <c r="A5996" s="82" t="s">
        <v>1529</v>
      </c>
      <c r="B5996" s="82" t="s">
        <v>1529</v>
      </c>
      <c r="C5996" t="s">
        <v>4139</v>
      </c>
      <c r="D5996" s="82" t="s">
        <v>4140</v>
      </c>
      <c r="E5996" t="s">
        <v>3563</v>
      </c>
      <c r="F5996" s="82" t="s">
        <v>2926</v>
      </c>
      <c r="G5996" t="s">
        <v>2310</v>
      </c>
      <c r="H5996" s="82" t="s">
        <v>2927</v>
      </c>
      <c r="I5996" t="s">
        <v>59</v>
      </c>
      <c r="J5996" s="82" t="s">
        <v>193</v>
      </c>
      <c r="K5996" t="s">
        <v>62</v>
      </c>
      <c r="L5996" t="s">
        <v>63</v>
      </c>
      <c r="M5996" s="82" t="s">
        <v>660</v>
      </c>
      <c r="N5996" t="s">
        <v>2176</v>
      </c>
      <c r="O5996" s="82" t="s">
        <v>1496</v>
      </c>
      <c r="P5996" s="82" t="s">
        <v>2320</v>
      </c>
      <c r="Q5996" s="82" t="s">
        <v>2321</v>
      </c>
      <c r="R5996" t="s">
        <v>131</v>
      </c>
      <c r="S5996" s="83">
        <v>416</v>
      </c>
      <c r="T5996" s="83">
        <v>0</v>
      </c>
      <c r="U5996" s="83">
        <v>416</v>
      </c>
      <c r="V5996" s="83">
        <v>0</v>
      </c>
      <c r="W5996" s="83">
        <v>0</v>
      </c>
      <c r="X5996" s="83">
        <v>0</v>
      </c>
      <c r="Y5996">
        <v>0</v>
      </c>
      <c r="Z5996" s="83">
        <v>41.6</v>
      </c>
      <c r="AA5996" s="83">
        <v>41.6</v>
      </c>
    </row>
    <row r="5997" spans="1:27" x14ac:dyDescent="0.25">
      <c r="A5997" s="82" t="s">
        <v>1529</v>
      </c>
      <c r="B5997" s="82" t="s">
        <v>1529</v>
      </c>
      <c r="C5997" t="s">
        <v>4139</v>
      </c>
      <c r="D5997" s="82" t="s">
        <v>4140</v>
      </c>
      <c r="E5997" t="s">
        <v>3563</v>
      </c>
      <c r="F5997" s="82" t="s">
        <v>2926</v>
      </c>
      <c r="G5997" t="s">
        <v>2310</v>
      </c>
      <c r="H5997" s="82" t="s">
        <v>2927</v>
      </c>
      <c r="I5997" t="s">
        <v>59</v>
      </c>
      <c r="J5997" s="82" t="s">
        <v>193</v>
      </c>
      <c r="K5997" t="s">
        <v>64</v>
      </c>
      <c r="L5997" t="s">
        <v>65</v>
      </c>
      <c r="M5997" s="82" t="s">
        <v>742</v>
      </c>
      <c r="N5997" t="s">
        <v>1039</v>
      </c>
      <c r="O5997" s="82" t="s">
        <v>1040</v>
      </c>
      <c r="P5997" s="82" t="s">
        <v>1041</v>
      </c>
      <c r="Q5997" s="82" t="s">
        <v>1042</v>
      </c>
      <c r="R5997" t="s">
        <v>131</v>
      </c>
      <c r="S5997" s="83">
        <v>115.12</v>
      </c>
      <c r="T5997" s="83">
        <v>0</v>
      </c>
      <c r="U5997" s="83">
        <v>115.12</v>
      </c>
      <c r="V5997" s="83">
        <v>0</v>
      </c>
      <c r="W5997" s="83">
        <v>0</v>
      </c>
      <c r="X5997" s="83">
        <v>0</v>
      </c>
      <c r="Y5997">
        <v>0</v>
      </c>
      <c r="Z5997" s="83">
        <v>11.512</v>
      </c>
      <c r="AA5997" s="83">
        <v>11.512</v>
      </c>
    </row>
    <row r="5998" spans="1:27" x14ac:dyDescent="0.25">
      <c r="A5998" s="82" t="s">
        <v>1529</v>
      </c>
      <c r="B5998" s="82" t="s">
        <v>1529</v>
      </c>
      <c r="C5998" t="s">
        <v>4139</v>
      </c>
      <c r="D5998" s="82" t="s">
        <v>4140</v>
      </c>
      <c r="E5998" t="s">
        <v>3563</v>
      </c>
      <c r="F5998" s="82" t="s">
        <v>2926</v>
      </c>
      <c r="G5998" t="s">
        <v>2310</v>
      </c>
      <c r="H5998" s="82" t="s">
        <v>2927</v>
      </c>
      <c r="I5998" t="s">
        <v>44</v>
      </c>
      <c r="J5998" s="82" t="s">
        <v>45</v>
      </c>
      <c r="K5998" t="s">
        <v>46</v>
      </c>
      <c r="L5998" t="s">
        <v>47</v>
      </c>
      <c r="M5998" s="82" t="s">
        <v>506</v>
      </c>
      <c r="N5998" t="s">
        <v>507</v>
      </c>
      <c r="O5998" s="82" t="s">
        <v>508</v>
      </c>
      <c r="P5998" s="82" t="s">
        <v>754</v>
      </c>
      <c r="Q5998" s="82" t="s">
        <v>755</v>
      </c>
      <c r="R5998" t="s">
        <v>131</v>
      </c>
      <c r="S5998" s="83">
        <v>0</v>
      </c>
      <c r="T5998" s="83">
        <v>177.6</v>
      </c>
      <c r="U5998" s="83">
        <v>-177.6</v>
      </c>
      <c r="V5998" s="83">
        <v>0</v>
      </c>
      <c r="W5998" s="83">
        <v>0</v>
      </c>
      <c r="X5998" s="83">
        <v>1.3680153210326687</v>
      </c>
      <c r="Y5998">
        <v>0</v>
      </c>
      <c r="Z5998" s="83">
        <v>-17.760000000000002</v>
      </c>
      <c r="AA5998" s="83">
        <v>-16.391984678967333</v>
      </c>
    </row>
    <row r="5999" spans="1:27" x14ac:dyDescent="0.25">
      <c r="A5999" s="82" t="s">
        <v>1529</v>
      </c>
      <c r="B5999" s="82" t="s">
        <v>1529</v>
      </c>
      <c r="C5999" t="s">
        <v>4139</v>
      </c>
      <c r="D5999" s="82" t="s">
        <v>4140</v>
      </c>
      <c r="E5999" t="s">
        <v>3563</v>
      </c>
      <c r="F5999" s="82" t="s">
        <v>2926</v>
      </c>
      <c r="G5999" t="s">
        <v>2310</v>
      </c>
      <c r="H5999" s="82" t="s">
        <v>2927</v>
      </c>
      <c r="I5999" t="s">
        <v>44</v>
      </c>
      <c r="J5999" s="82" t="s">
        <v>45</v>
      </c>
      <c r="K5999" t="s">
        <v>46</v>
      </c>
      <c r="L5999" t="s">
        <v>47</v>
      </c>
      <c r="M5999" s="82" t="s">
        <v>320</v>
      </c>
      <c r="N5999" t="s">
        <v>329</v>
      </c>
      <c r="O5999" s="82" t="s">
        <v>330</v>
      </c>
      <c r="P5999" s="82" t="s">
        <v>331</v>
      </c>
      <c r="Q5999" s="82" t="s">
        <v>332</v>
      </c>
      <c r="R5999" t="s">
        <v>131</v>
      </c>
      <c r="S5999" s="83">
        <v>150.5</v>
      </c>
      <c r="T5999" s="83">
        <v>0</v>
      </c>
      <c r="U5999" s="83">
        <v>150.5</v>
      </c>
      <c r="V5999" s="83">
        <v>0</v>
      </c>
      <c r="W5999" s="83">
        <v>0</v>
      </c>
      <c r="X5999" s="83">
        <v>0</v>
      </c>
      <c r="Y5999">
        <v>0</v>
      </c>
      <c r="Z5999" s="83">
        <v>15.05</v>
      </c>
      <c r="AA5999" s="83">
        <v>15.05</v>
      </c>
    </row>
    <row r="6000" spans="1:27" x14ac:dyDescent="0.25">
      <c r="A6000" s="82" t="s">
        <v>1529</v>
      </c>
      <c r="B6000" s="82" t="s">
        <v>1529</v>
      </c>
      <c r="C6000" t="s">
        <v>4139</v>
      </c>
      <c r="D6000" s="82" t="s">
        <v>4140</v>
      </c>
      <c r="E6000" t="s">
        <v>3563</v>
      </c>
      <c r="F6000" s="82" t="s">
        <v>2926</v>
      </c>
      <c r="G6000" t="s">
        <v>2310</v>
      </c>
      <c r="H6000" s="82" t="s">
        <v>2927</v>
      </c>
      <c r="I6000" t="s">
        <v>44</v>
      </c>
      <c r="J6000" s="82" t="s">
        <v>45</v>
      </c>
      <c r="K6000" t="s">
        <v>46</v>
      </c>
      <c r="L6000" t="s">
        <v>47</v>
      </c>
      <c r="M6000" s="82" t="s">
        <v>320</v>
      </c>
      <c r="N6000" t="s">
        <v>329</v>
      </c>
      <c r="O6000" s="82" t="s">
        <v>330</v>
      </c>
      <c r="P6000" s="82" t="s">
        <v>1942</v>
      </c>
      <c r="Q6000" s="82" t="s">
        <v>1943</v>
      </c>
      <c r="R6000" t="s">
        <v>131</v>
      </c>
      <c r="S6000" s="83">
        <v>150.5</v>
      </c>
      <c r="T6000" s="83">
        <v>0</v>
      </c>
      <c r="U6000" s="83">
        <v>150.5</v>
      </c>
      <c r="V6000" s="83">
        <v>0</v>
      </c>
      <c r="W6000" s="83">
        <v>0</v>
      </c>
      <c r="X6000" s="83">
        <v>0</v>
      </c>
      <c r="Y6000">
        <v>0</v>
      </c>
      <c r="Z6000" s="83">
        <v>15.05</v>
      </c>
      <c r="AA6000" s="83">
        <v>15.05</v>
      </c>
    </row>
    <row r="6001" spans="1:27" x14ac:dyDescent="0.25">
      <c r="A6001" s="82" t="s">
        <v>1529</v>
      </c>
      <c r="B6001" s="82" t="s">
        <v>1529</v>
      </c>
      <c r="C6001" t="s">
        <v>4139</v>
      </c>
      <c r="D6001" s="82" t="s">
        <v>4140</v>
      </c>
      <c r="E6001" t="s">
        <v>3563</v>
      </c>
      <c r="F6001" s="82" t="s">
        <v>2926</v>
      </c>
      <c r="G6001" t="s">
        <v>2310</v>
      </c>
      <c r="H6001" s="82" t="s">
        <v>2927</v>
      </c>
      <c r="I6001" t="s">
        <v>44</v>
      </c>
      <c r="J6001" s="82" t="s">
        <v>45</v>
      </c>
      <c r="K6001" t="s">
        <v>102</v>
      </c>
      <c r="L6001" t="s">
        <v>103</v>
      </c>
      <c r="M6001" s="82" t="s">
        <v>516</v>
      </c>
      <c r="N6001" t="s">
        <v>867</v>
      </c>
      <c r="O6001" s="82" t="s">
        <v>868</v>
      </c>
      <c r="P6001" s="82" t="s">
        <v>1244</v>
      </c>
      <c r="Q6001" s="82" t="s">
        <v>1245</v>
      </c>
      <c r="R6001" t="s">
        <v>131</v>
      </c>
      <c r="S6001" s="83">
        <v>12.3</v>
      </c>
      <c r="T6001" s="83">
        <v>0</v>
      </c>
      <c r="U6001" s="83">
        <v>12.3</v>
      </c>
      <c r="V6001" s="83">
        <v>0</v>
      </c>
      <c r="W6001" s="83">
        <v>0</v>
      </c>
      <c r="X6001" s="83">
        <v>0</v>
      </c>
      <c r="Y6001">
        <v>0</v>
      </c>
      <c r="Z6001" s="83">
        <v>1.2300000000000002</v>
      </c>
      <c r="AA6001" s="83">
        <v>1.2300000000000002</v>
      </c>
    </row>
    <row r="6002" spans="1:27" x14ac:dyDescent="0.25">
      <c r="A6002" s="82" t="s">
        <v>1529</v>
      </c>
      <c r="B6002" s="82" t="s">
        <v>1529</v>
      </c>
      <c r="C6002" t="s">
        <v>4139</v>
      </c>
      <c r="D6002" s="82" t="s">
        <v>4140</v>
      </c>
      <c r="E6002" t="s">
        <v>3563</v>
      </c>
      <c r="F6002" s="82" t="s">
        <v>2926</v>
      </c>
      <c r="G6002" t="s">
        <v>2310</v>
      </c>
      <c r="H6002" s="82" t="s">
        <v>2927</v>
      </c>
      <c r="I6002" t="s">
        <v>44</v>
      </c>
      <c r="J6002" s="82" t="s">
        <v>45</v>
      </c>
      <c r="K6002" t="s">
        <v>102</v>
      </c>
      <c r="L6002" t="s">
        <v>103</v>
      </c>
      <c r="M6002" s="82" t="s">
        <v>516</v>
      </c>
      <c r="N6002" t="s">
        <v>517</v>
      </c>
      <c r="O6002" s="82" t="s">
        <v>518</v>
      </c>
      <c r="P6002" s="82" t="s">
        <v>519</v>
      </c>
      <c r="Q6002" s="82" t="s">
        <v>520</v>
      </c>
      <c r="R6002" t="s">
        <v>131</v>
      </c>
      <c r="S6002" s="83">
        <v>36</v>
      </c>
      <c r="T6002" s="83">
        <v>0</v>
      </c>
      <c r="U6002" s="83">
        <v>36</v>
      </c>
      <c r="V6002" s="83">
        <v>0</v>
      </c>
      <c r="W6002" s="83">
        <v>0</v>
      </c>
      <c r="X6002" s="83">
        <v>0</v>
      </c>
      <c r="Y6002">
        <v>0</v>
      </c>
      <c r="Z6002" s="83">
        <v>3.6</v>
      </c>
      <c r="AA6002" s="83">
        <v>3.6</v>
      </c>
    </row>
    <row r="6003" spans="1:27" x14ac:dyDescent="0.25">
      <c r="A6003" s="82" t="s">
        <v>1529</v>
      </c>
      <c r="B6003" s="82" t="s">
        <v>1529</v>
      </c>
      <c r="C6003" t="s">
        <v>4139</v>
      </c>
      <c r="D6003" s="82" t="s">
        <v>4140</v>
      </c>
      <c r="E6003" t="s">
        <v>3563</v>
      </c>
      <c r="F6003" s="82" t="s">
        <v>2926</v>
      </c>
      <c r="G6003" t="s">
        <v>2310</v>
      </c>
      <c r="H6003" s="82" t="s">
        <v>2927</v>
      </c>
      <c r="I6003" t="s">
        <v>44</v>
      </c>
      <c r="J6003" s="82" t="s">
        <v>45</v>
      </c>
      <c r="K6003" t="s">
        <v>104</v>
      </c>
      <c r="L6003" t="s">
        <v>105</v>
      </c>
      <c r="M6003" s="82" t="s">
        <v>938</v>
      </c>
      <c r="N6003" t="s">
        <v>2556</v>
      </c>
      <c r="O6003" s="82" t="s">
        <v>1507</v>
      </c>
      <c r="P6003" s="82" t="s">
        <v>3809</v>
      </c>
      <c r="Q6003" s="82" t="s">
        <v>3810</v>
      </c>
      <c r="R6003" t="s">
        <v>131</v>
      </c>
      <c r="S6003" s="83">
        <v>0</v>
      </c>
      <c r="T6003" s="83">
        <v>260</v>
      </c>
      <c r="U6003" s="83">
        <v>-260</v>
      </c>
      <c r="V6003" s="83">
        <v>0</v>
      </c>
      <c r="W6003" s="83">
        <v>0</v>
      </c>
      <c r="X6003" s="83">
        <v>2.0027251321424204</v>
      </c>
      <c r="Y6003">
        <v>0</v>
      </c>
      <c r="Z6003" s="83">
        <v>-26</v>
      </c>
      <c r="AA6003" s="83">
        <v>-23.99727486785758</v>
      </c>
    </row>
    <row r="6004" spans="1:27" x14ac:dyDescent="0.25">
      <c r="A6004" s="82" t="s">
        <v>1529</v>
      </c>
      <c r="B6004" s="82" t="s">
        <v>1529</v>
      </c>
      <c r="C6004" t="s">
        <v>4139</v>
      </c>
      <c r="D6004" s="82" t="s">
        <v>4140</v>
      </c>
      <c r="E6004" t="s">
        <v>3563</v>
      </c>
      <c r="F6004" s="82" t="s">
        <v>2926</v>
      </c>
      <c r="G6004" t="s">
        <v>2310</v>
      </c>
      <c r="H6004" s="82" t="s">
        <v>2927</v>
      </c>
      <c r="I6004" t="s">
        <v>44</v>
      </c>
      <c r="J6004" s="82" t="s">
        <v>45</v>
      </c>
      <c r="K6004" t="s">
        <v>104</v>
      </c>
      <c r="L6004" t="s">
        <v>105</v>
      </c>
      <c r="M6004" s="82" t="s">
        <v>1956</v>
      </c>
      <c r="N6004" t="s">
        <v>2464</v>
      </c>
      <c r="O6004" s="82" t="s">
        <v>956</v>
      </c>
      <c r="P6004" s="82" t="s">
        <v>2465</v>
      </c>
      <c r="Q6004" s="82" t="s">
        <v>2466</v>
      </c>
      <c r="R6004" t="s">
        <v>131</v>
      </c>
      <c r="S6004" s="83">
        <v>160</v>
      </c>
      <c r="T6004" s="83">
        <v>445.48</v>
      </c>
      <c r="U6004" s="83">
        <v>-285.48</v>
      </c>
      <c r="V6004" s="83">
        <v>0</v>
      </c>
      <c r="W6004" s="83">
        <v>0</v>
      </c>
      <c r="X6004" s="83">
        <v>3.4314384302569438</v>
      </c>
      <c r="Y6004">
        <v>0</v>
      </c>
      <c r="Z6004" s="83">
        <v>-28.548000000000002</v>
      </c>
      <c r="AA6004" s="83">
        <v>-25.116561569743055</v>
      </c>
    </row>
    <row r="6005" spans="1:27" x14ac:dyDescent="0.25">
      <c r="A6005" s="82" t="s">
        <v>1529</v>
      </c>
      <c r="B6005" s="82" t="s">
        <v>1529</v>
      </c>
      <c r="C6005" t="s">
        <v>4141</v>
      </c>
      <c r="D6005" s="82" t="s">
        <v>2723</v>
      </c>
      <c r="E6005" t="s">
        <v>4142</v>
      </c>
      <c r="F6005" s="82" t="s">
        <v>2745</v>
      </c>
      <c r="G6005" t="s">
        <v>2310</v>
      </c>
      <c r="H6005" s="82" t="s">
        <v>3262</v>
      </c>
      <c r="I6005" t="s">
        <v>68</v>
      </c>
      <c r="J6005" s="82" t="s">
        <v>80</v>
      </c>
      <c r="K6005" t="s">
        <v>83</v>
      </c>
      <c r="L6005" t="s">
        <v>82</v>
      </c>
      <c r="M6005" s="82" t="s">
        <v>214</v>
      </c>
      <c r="N6005" t="s">
        <v>216</v>
      </c>
      <c r="O6005" s="82" t="s">
        <v>216</v>
      </c>
      <c r="P6005" s="82" t="s">
        <v>2130</v>
      </c>
      <c r="Q6005" s="82" t="s">
        <v>218</v>
      </c>
      <c r="R6005" t="s">
        <v>72</v>
      </c>
      <c r="S6005" s="83">
        <v>0</v>
      </c>
      <c r="T6005" s="83">
        <v>575</v>
      </c>
      <c r="U6005" s="83">
        <v>-575</v>
      </c>
      <c r="V6005" s="83">
        <v>0</v>
      </c>
      <c r="W6005" s="83">
        <v>0</v>
      </c>
      <c r="X6005" s="83">
        <v>4.4291036576226608</v>
      </c>
      <c r="Y6005">
        <v>0</v>
      </c>
      <c r="Z6005" s="83">
        <v>-57.5</v>
      </c>
      <c r="AA6005" s="83">
        <v>-53.070896342377338</v>
      </c>
    </row>
    <row r="6006" spans="1:27" x14ac:dyDescent="0.25">
      <c r="A6006" s="82" t="s">
        <v>1529</v>
      </c>
      <c r="B6006" s="82" t="s">
        <v>1529</v>
      </c>
      <c r="C6006" t="s">
        <v>4141</v>
      </c>
      <c r="D6006" s="82" t="s">
        <v>2723</v>
      </c>
      <c r="E6006" t="s">
        <v>4142</v>
      </c>
      <c r="F6006" s="82" t="s">
        <v>2745</v>
      </c>
      <c r="G6006" t="s">
        <v>2310</v>
      </c>
      <c r="H6006" s="82" t="s">
        <v>3262</v>
      </c>
      <c r="I6006" t="s">
        <v>68</v>
      </c>
      <c r="J6006" s="82" t="s">
        <v>69</v>
      </c>
      <c r="K6006" t="s">
        <v>70</v>
      </c>
      <c r="L6006" t="s">
        <v>71</v>
      </c>
      <c r="M6006" s="82" t="s">
        <v>124</v>
      </c>
      <c r="N6006" t="s">
        <v>1714</v>
      </c>
      <c r="O6006" s="82" t="s">
        <v>1299</v>
      </c>
      <c r="P6006" s="82" t="s">
        <v>1300</v>
      </c>
      <c r="Q6006" s="82" t="s">
        <v>1301</v>
      </c>
      <c r="R6006" t="s">
        <v>72</v>
      </c>
      <c r="S6006" s="83">
        <v>75.8</v>
      </c>
      <c r="T6006" s="83">
        <v>0</v>
      </c>
      <c r="U6006" s="83">
        <v>75.8</v>
      </c>
      <c r="V6006" s="83">
        <v>0</v>
      </c>
      <c r="W6006" s="83">
        <v>0</v>
      </c>
      <c r="X6006" s="83">
        <v>0</v>
      </c>
      <c r="Y6006">
        <v>0</v>
      </c>
      <c r="Z6006" s="83">
        <v>7.58</v>
      </c>
      <c r="AA6006" s="83">
        <v>7.58</v>
      </c>
    </row>
    <row r="6007" spans="1:27" x14ac:dyDescent="0.25">
      <c r="A6007" s="82" t="s">
        <v>1529</v>
      </c>
      <c r="B6007" s="82" t="s">
        <v>1529</v>
      </c>
      <c r="C6007" t="s">
        <v>4141</v>
      </c>
      <c r="D6007" s="82" t="s">
        <v>2723</v>
      </c>
      <c r="E6007" t="s">
        <v>4142</v>
      </c>
      <c r="F6007" s="82" t="s">
        <v>2745</v>
      </c>
      <c r="G6007" t="s">
        <v>2310</v>
      </c>
      <c r="H6007" s="82" t="s">
        <v>3262</v>
      </c>
      <c r="I6007" t="s">
        <v>68</v>
      </c>
      <c r="J6007" s="82" t="s">
        <v>69</v>
      </c>
      <c r="K6007" t="s">
        <v>70</v>
      </c>
      <c r="L6007" t="s">
        <v>71</v>
      </c>
      <c r="M6007" s="82" t="s">
        <v>124</v>
      </c>
      <c r="N6007" t="s">
        <v>3718</v>
      </c>
      <c r="O6007" s="82" t="s">
        <v>3718</v>
      </c>
      <c r="P6007" s="82" t="s">
        <v>1372</v>
      </c>
      <c r="Q6007" s="82" t="s">
        <v>126</v>
      </c>
      <c r="R6007" t="s">
        <v>72</v>
      </c>
      <c r="S6007" s="83">
        <v>87.5</v>
      </c>
      <c r="T6007" s="83">
        <v>0</v>
      </c>
      <c r="U6007" s="83">
        <v>87.5</v>
      </c>
      <c r="V6007" s="83">
        <v>0</v>
      </c>
      <c r="W6007" s="83">
        <v>0</v>
      </c>
      <c r="X6007" s="83">
        <v>0</v>
      </c>
      <c r="Y6007">
        <v>0</v>
      </c>
      <c r="Z6007" s="83">
        <v>8.75</v>
      </c>
      <c r="AA6007" s="83">
        <v>8.75</v>
      </c>
    </row>
    <row r="6008" spans="1:27" x14ac:dyDescent="0.25">
      <c r="A6008" s="82" t="s">
        <v>1529</v>
      </c>
      <c r="B6008" s="82" t="s">
        <v>1529</v>
      </c>
      <c r="C6008" t="s">
        <v>4141</v>
      </c>
      <c r="D6008" s="82" t="s">
        <v>2723</v>
      </c>
      <c r="E6008" t="s">
        <v>4142</v>
      </c>
      <c r="F6008" s="82" t="s">
        <v>2745</v>
      </c>
      <c r="G6008" t="s">
        <v>2310</v>
      </c>
      <c r="H6008" s="82" t="s">
        <v>3262</v>
      </c>
      <c r="I6008" t="s">
        <v>59</v>
      </c>
      <c r="J6008" s="82" t="s">
        <v>127</v>
      </c>
      <c r="K6008" t="s">
        <v>75</v>
      </c>
      <c r="L6008" t="s">
        <v>76</v>
      </c>
      <c r="M6008" s="82" t="s">
        <v>133</v>
      </c>
      <c r="N6008" t="s">
        <v>149</v>
      </c>
      <c r="O6008" s="82" t="s">
        <v>150</v>
      </c>
      <c r="P6008" s="82" t="s">
        <v>1004</v>
      </c>
      <c r="Q6008" s="82" t="s">
        <v>1005</v>
      </c>
      <c r="R6008" t="s">
        <v>131</v>
      </c>
      <c r="S6008" s="83">
        <v>29.65</v>
      </c>
      <c r="T6008" s="83">
        <v>50.269999999999996</v>
      </c>
      <c r="U6008" s="83">
        <v>-20.619999999999997</v>
      </c>
      <c r="V6008" s="83">
        <v>0</v>
      </c>
      <c r="W6008" s="83">
        <v>0</v>
      </c>
      <c r="X6008" s="83">
        <v>0.38721920151076716</v>
      </c>
      <c r="Y6008">
        <v>0</v>
      </c>
      <c r="Z6008" s="83">
        <v>-2.0620000000000003</v>
      </c>
      <c r="AA6008" s="83">
        <v>-1.6747807984892331</v>
      </c>
    </row>
    <row r="6009" spans="1:27" x14ac:dyDescent="0.25">
      <c r="A6009" s="82" t="s">
        <v>1529</v>
      </c>
      <c r="B6009" s="82" t="s">
        <v>1529</v>
      </c>
      <c r="C6009" t="s">
        <v>4141</v>
      </c>
      <c r="D6009" s="82" t="s">
        <v>2723</v>
      </c>
      <c r="E6009" t="s">
        <v>4142</v>
      </c>
      <c r="F6009" s="82" t="s">
        <v>2745</v>
      </c>
      <c r="G6009" t="s">
        <v>2310</v>
      </c>
      <c r="H6009" s="82" t="s">
        <v>3262</v>
      </c>
      <c r="I6009" t="s">
        <v>59</v>
      </c>
      <c r="J6009" s="82" t="s">
        <v>127</v>
      </c>
      <c r="K6009" t="s">
        <v>75</v>
      </c>
      <c r="L6009" t="s">
        <v>76</v>
      </c>
      <c r="M6009" s="82" t="s">
        <v>133</v>
      </c>
      <c r="N6009" t="s">
        <v>149</v>
      </c>
      <c r="O6009" s="82" t="s">
        <v>150</v>
      </c>
      <c r="P6009" s="82" t="s">
        <v>740</v>
      </c>
      <c r="Q6009" s="82" t="s">
        <v>741</v>
      </c>
      <c r="R6009" t="s">
        <v>131</v>
      </c>
      <c r="S6009" s="83">
        <v>80.03</v>
      </c>
      <c r="T6009" s="83">
        <v>0</v>
      </c>
      <c r="U6009" s="83">
        <v>80.03</v>
      </c>
      <c r="V6009" s="83">
        <v>0</v>
      </c>
      <c r="W6009" s="83">
        <v>0</v>
      </c>
      <c r="X6009" s="83">
        <v>0</v>
      </c>
      <c r="Y6009">
        <v>0</v>
      </c>
      <c r="Z6009" s="83">
        <v>8.0030000000000001</v>
      </c>
      <c r="AA6009" s="83">
        <v>8.0030000000000001</v>
      </c>
    </row>
    <row r="6010" spans="1:27" x14ac:dyDescent="0.25">
      <c r="A6010" s="82" t="s">
        <v>1529</v>
      </c>
      <c r="B6010" s="82" t="s">
        <v>1529</v>
      </c>
      <c r="C6010" t="s">
        <v>4141</v>
      </c>
      <c r="D6010" s="82" t="s">
        <v>2723</v>
      </c>
      <c r="E6010" t="s">
        <v>4142</v>
      </c>
      <c r="F6010" s="82" t="s">
        <v>2745</v>
      </c>
      <c r="G6010" t="s">
        <v>2310</v>
      </c>
      <c r="H6010" s="82" t="s">
        <v>3262</v>
      </c>
      <c r="I6010" t="s">
        <v>59</v>
      </c>
      <c r="J6010" s="82" t="s">
        <v>127</v>
      </c>
      <c r="K6010" t="s">
        <v>75</v>
      </c>
      <c r="L6010" t="s">
        <v>76</v>
      </c>
      <c r="M6010" s="82" t="s">
        <v>133</v>
      </c>
      <c r="N6010" t="s">
        <v>149</v>
      </c>
      <c r="O6010" s="82" t="s">
        <v>150</v>
      </c>
      <c r="P6010" s="82" t="s">
        <v>307</v>
      </c>
      <c r="Q6010" s="82" t="s">
        <v>308</v>
      </c>
      <c r="R6010" t="s">
        <v>131</v>
      </c>
      <c r="S6010" s="83">
        <v>28.12</v>
      </c>
      <c r="T6010" s="83">
        <v>0</v>
      </c>
      <c r="U6010" s="83">
        <v>28.12</v>
      </c>
      <c r="V6010" s="83">
        <v>0</v>
      </c>
      <c r="W6010" s="83">
        <v>0</v>
      </c>
      <c r="X6010" s="83">
        <v>0</v>
      </c>
      <c r="Y6010">
        <v>0</v>
      </c>
      <c r="Z6010" s="83">
        <v>2.8120000000000003</v>
      </c>
      <c r="AA6010" s="83">
        <v>2.8120000000000003</v>
      </c>
    </row>
    <row r="6011" spans="1:27" x14ac:dyDescent="0.25">
      <c r="A6011" s="82" t="s">
        <v>1529</v>
      </c>
      <c r="B6011" s="82" t="s">
        <v>1529</v>
      </c>
      <c r="C6011" t="s">
        <v>4141</v>
      </c>
      <c r="D6011" s="82" t="s">
        <v>2723</v>
      </c>
      <c r="E6011" t="s">
        <v>4142</v>
      </c>
      <c r="F6011" s="82" t="s">
        <v>2745</v>
      </c>
      <c r="G6011" t="s">
        <v>2310</v>
      </c>
      <c r="H6011" s="82" t="s">
        <v>3262</v>
      </c>
      <c r="I6011" t="s">
        <v>59</v>
      </c>
      <c r="J6011" s="82" t="s">
        <v>193</v>
      </c>
      <c r="K6011" t="s">
        <v>60</v>
      </c>
      <c r="L6011" t="s">
        <v>61</v>
      </c>
      <c r="M6011" s="82" t="s">
        <v>194</v>
      </c>
      <c r="N6011" t="s">
        <v>656</v>
      </c>
      <c r="O6011" s="82" t="s">
        <v>657</v>
      </c>
      <c r="P6011" s="82" t="s">
        <v>1019</v>
      </c>
      <c r="Q6011" s="82" t="s">
        <v>1020</v>
      </c>
      <c r="R6011" t="s">
        <v>131</v>
      </c>
      <c r="S6011" s="83">
        <v>11.73</v>
      </c>
      <c r="T6011" s="83">
        <v>11.84</v>
      </c>
      <c r="U6011" s="83">
        <v>-0.10999999999999943</v>
      </c>
      <c r="V6011" s="83">
        <v>0</v>
      </c>
      <c r="W6011" s="83">
        <v>0</v>
      </c>
      <c r="X6011" s="83">
        <v>9.1201021402177909E-2</v>
      </c>
      <c r="Y6011">
        <v>0</v>
      </c>
      <c r="Z6011" s="83">
        <v>-1.0999999999999899E-2</v>
      </c>
      <c r="AA6011" s="83">
        <v>8.0201021402177997E-2</v>
      </c>
    </row>
    <row r="6012" spans="1:27" x14ac:dyDescent="0.25">
      <c r="A6012" s="82" t="s">
        <v>1529</v>
      </c>
      <c r="B6012" s="82" t="s">
        <v>1529</v>
      </c>
      <c r="C6012" t="s">
        <v>4141</v>
      </c>
      <c r="D6012" s="82" t="s">
        <v>2723</v>
      </c>
      <c r="E6012" t="s">
        <v>4142</v>
      </c>
      <c r="F6012" s="82" t="s">
        <v>2745</v>
      </c>
      <c r="G6012" t="s">
        <v>2310</v>
      </c>
      <c r="H6012" s="82" t="s">
        <v>3262</v>
      </c>
      <c r="I6012" t="s">
        <v>59</v>
      </c>
      <c r="J6012" s="82" t="s">
        <v>193</v>
      </c>
      <c r="K6012" t="s">
        <v>60</v>
      </c>
      <c r="L6012" t="s">
        <v>61</v>
      </c>
      <c r="M6012" s="82" t="s">
        <v>194</v>
      </c>
      <c r="N6012" t="s">
        <v>750</v>
      </c>
      <c r="O6012" s="82" t="s">
        <v>751</v>
      </c>
      <c r="P6012" s="82" t="s">
        <v>1152</v>
      </c>
      <c r="Q6012" s="82" t="s">
        <v>1153</v>
      </c>
      <c r="R6012" t="s">
        <v>131</v>
      </c>
      <c r="S6012" s="83">
        <v>28.64</v>
      </c>
      <c r="T6012" s="83">
        <v>14.46</v>
      </c>
      <c r="U6012" s="83">
        <v>14.18</v>
      </c>
      <c r="V6012" s="83">
        <v>0</v>
      </c>
      <c r="W6012" s="83">
        <v>0</v>
      </c>
      <c r="X6012" s="83">
        <v>0.1113823285029977</v>
      </c>
      <c r="Y6012">
        <v>0</v>
      </c>
      <c r="Z6012" s="83">
        <v>1.4180000000000001</v>
      </c>
      <c r="AA6012" s="83">
        <v>1.5293823285029979</v>
      </c>
    </row>
    <row r="6013" spans="1:27" x14ac:dyDescent="0.25">
      <c r="A6013" s="82" t="s">
        <v>1529</v>
      </c>
      <c r="B6013" s="82" t="s">
        <v>1529</v>
      </c>
      <c r="C6013" t="s">
        <v>4141</v>
      </c>
      <c r="D6013" s="82" t="s">
        <v>2723</v>
      </c>
      <c r="E6013" t="s">
        <v>4142</v>
      </c>
      <c r="F6013" s="82" t="s">
        <v>2745</v>
      </c>
      <c r="G6013" t="s">
        <v>2310</v>
      </c>
      <c r="H6013" s="82" t="s">
        <v>3262</v>
      </c>
      <c r="I6013" t="s">
        <v>59</v>
      </c>
      <c r="J6013" s="82" t="s">
        <v>193</v>
      </c>
      <c r="K6013" t="s">
        <v>60</v>
      </c>
      <c r="L6013" t="s">
        <v>61</v>
      </c>
      <c r="M6013" s="82" t="s">
        <v>194</v>
      </c>
      <c r="N6013" t="s">
        <v>750</v>
      </c>
      <c r="O6013" s="82" t="s">
        <v>751</v>
      </c>
      <c r="P6013" s="82" t="s">
        <v>1154</v>
      </c>
      <c r="Q6013" s="82" t="s">
        <v>1155</v>
      </c>
      <c r="R6013" t="s">
        <v>131</v>
      </c>
      <c r="S6013" s="83">
        <v>8.11</v>
      </c>
      <c r="T6013" s="83">
        <v>16.399999999999999</v>
      </c>
      <c r="U6013" s="83">
        <v>-8.2899999999999991</v>
      </c>
      <c r="V6013" s="83">
        <v>0</v>
      </c>
      <c r="W6013" s="83">
        <v>0</v>
      </c>
      <c r="X6013" s="83">
        <v>0.12632573910436803</v>
      </c>
      <c r="Y6013">
        <v>0</v>
      </c>
      <c r="Z6013" s="83">
        <v>-0.82899999999999996</v>
      </c>
      <c r="AA6013" s="83">
        <v>-0.70267426089563201</v>
      </c>
    </row>
    <row r="6014" spans="1:27" x14ac:dyDescent="0.25">
      <c r="A6014" s="82" t="s">
        <v>1529</v>
      </c>
      <c r="B6014" s="82" t="s">
        <v>1529</v>
      </c>
      <c r="C6014" t="s">
        <v>4141</v>
      </c>
      <c r="D6014" s="82" t="s">
        <v>2723</v>
      </c>
      <c r="E6014" t="s">
        <v>4142</v>
      </c>
      <c r="F6014" s="82" t="s">
        <v>2745</v>
      </c>
      <c r="G6014" t="s">
        <v>2310</v>
      </c>
      <c r="H6014" s="82" t="s">
        <v>3262</v>
      </c>
      <c r="I6014" t="s">
        <v>59</v>
      </c>
      <c r="J6014" s="82" t="s">
        <v>193</v>
      </c>
      <c r="K6014" t="s">
        <v>60</v>
      </c>
      <c r="L6014" t="s">
        <v>61</v>
      </c>
      <c r="M6014" s="82" t="s">
        <v>194</v>
      </c>
      <c r="N6014" t="s">
        <v>195</v>
      </c>
      <c r="O6014" s="82" t="s">
        <v>196</v>
      </c>
      <c r="P6014" s="82" t="s">
        <v>1156</v>
      </c>
      <c r="Q6014" s="82" t="s">
        <v>1157</v>
      </c>
      <c r="R6014" t="s">
        <v>131</v>
      </c>
      <c r="S6014" s="83">
        <v>0</v>
      </c>
      <c r="T6014" s="83">
        <v>0</v>
      </c>
      <c r="U6014" s="83">
        <v>0</v>
      </c>
      <c r="V6014" s="83">
        <v>0</v>
      </c>
      <c r="W6014" s="83">
        <v>0</v>
      </c>
      <c r="X6014" s="83">
        <v>0</v>
      </c>
      <c r="Y6014">
        <v>0</v>
      </c>
      <c r="Z6014" s="83">
        <v>0</v>
      </c>
      <c r="AA6014" s="83">
        <v>0</v>
      </c>
    </row>
    <row r="6015" spans="1:27" x14ac:dyDescent="0.25">
      <c r="A6015" s="82" t="s">
        <v>1529</v>
      </c>
      <c r="B6015" s="82" t="s">
        <v>1529</v>
      </c>
      <c r="C6015" t="s">
        <v>4141</v>
      </c>
      <c r="D6015" s="82" t="s">
        <v>2723</v>
      </c>
      <c r="E6015" t="s">
        <v>4142</v>
      </c>
      <c r="F6015" s="82" t="s">
        <v>2745</v>
      </c>
      <c r="G6015" t="s">
        <v>2310</v>
      </c>
      <c r="H6015" s="82" t="s">
        <v>3262</v>
      </c>
      <c r="I6015" t="s">
        <v>59</v>
      </c>
      <c r="J6015" s="82" t="s">
        <v>193</v>
      </c>
      <c r="K6015" t="s">
        <v>60</v>
      </c>
      <c r="L6015" t="s">
        <v>61</v>
      </c>
      <c r="M6015" s="82" t="s">
        <v>194</v>
      </c>
      <c r="N6015" t="s">
        <v>347</v>
      </c>
      <c r="O6015" s="82" t="s">
        <v>348</v>
      </c>
      <c r="P6015" s="82" t="s">
        <v>1158</v>
      </c>
      <c r="Q6015" s="82" t="s">
        <v>1159</v>
      </c>
      <c r="R6015" t="s">
        <v>131</v>
      </c>
      <c r="S6015" s="83">
        <v>8.84</v>
      </c>
      <c r="T6015" s="83">
        <v>0</v>
      </c>
      <c r="U6015" s="83">
        <v>8.84</v>
      </c>
      <c r="V6015" s="83">
        <v>0</v>
      </c>
      <c r="W6015" s="83">
        <v>0</v>
      </c>
      <c r="X6015" s="83">
        <v>0</v>
      </c>
      <c r="Y6015">
        <v>0</v>
      </c>
      <c r="Z6015" s="83">
        <v>0.88400000000000001</v>
      </c>
      <c r="AA6015" s="83">
        <v>0.88400000000000001</v>
      </c>
    </row>
    <row r="6016" spans="1:27" x14ac:dyDescent="0.25">
      <c r="A6016" s="82" t="s">
        <v>1529</v>
      </c>
      <c r="B6016" s="82" t="s">
        <v>1529</v>
      </c>
      <c r="C6016" t="s">
        <v>4141</v>
      </c>
      <c r="D6016" s="82" t="s">
        <v>2723</v>
      </c>
      <c r="E6016" t="s">
        <v>4142</v>
      </c>
      <c r="F6016" s="82" t="s">
        <v>2745</v>
      </c>
      <c r="G6016" t="s">
        <v>2310</v>
      </c>
      <c r="H6016" s="82" t="s">
        <v>3262</v>
      </c>
      <c r="I6016" t="s">
        <v>59</v>
      </c>
      <c r="J6016" s="82" t="s">
        <v>193</v>
      </c>
      <c r="K6016" t="s">
        <v>60</v>
      </c>
      <c r="L6016" t="s">
        <v>61</v>
      </c>
      <c r="M6016" s="82" t="s">
        <v>194</v>
      </c>
      <c r="N6016" t="s">
        <v>311</v>
      </c>
      <c r="O6016" s="82" t="s">
        <v>894</v>
      </c>
      <c r="P6016" s="82" t="s">
        <v>895</v>
      </c>
      <c r="Q6016" s="82" t="s">
        <v>896</v>
      </c>
      <c r="R6016" t="s">
        <v>131</v>
      </c>
      <c r="S6016" s="83">
        <v>0</v>
      </c>
      <c r="T6016" s="83">
        <v>33.94</v>
      </c>
      <c r="U6016" s="83">
        <v>-33.94</v>
      </c>
      <c r="V6016" s="83">
        <v>0</v>
      </c>
      <c r="W6016" s="83">
        <v>0</v>
      </c>
      <c r="X6016" s="83">
        <v>0.26143265763428364</v>
      </c>
      <c r="Y6016">
        <v>0</v>
      </c>
      <c r="Z6016" s="83">
        <v>-3.3940000000000001</v>
      </c>
      <c r="AA6016" s="83">
        <v>-3.1325673423657165</v>
      </c>
    </row>
    <row r="6017" spans="1:27" x14ac:dyDescent="0.25">
      <c r="A6017" s="82" t="s">
        <v>1529</v>
      </c>
      <c r="B6017" s="82" t="s">
        <v>1529</v>
      </c>
      <c r="C6017" t="s">
        <v>4141</v>
      </c>
      <c r="D6017" s="82" t="s">
        <v>2723</v>
      </c>
      <c r="E6017" t="s">
        <v>4142</v>
      </c>
      <c r="F6017" s="82" t="s">
        <v>2745</v>
      </c>
      <c r="G6017" t="s">
        <v>2310</v>
      </c>
      <c r="H6017" s="82" t="s">
        <v>3262</v>
      </c>
      <c r="I6017" t="s">
        <v>59</v>
      </c>
      <c r="J6017" s="82" t="s">
        <v>193</v>
      </c>
      <c r="K6017" t="s">
        <v>60</v>
      </c>
      <c r="L6017" t="s">
        <v>61</v>
      </c>
      <c r="M6017" s="82" t="s">
        <v>194</v>
      </c>
      <c r="N6017" t="s">
        <v>311</v>
      </c>
      <c r="O6017" s="82" t="s">
        <v>894</v>
      </c>
      <c r="P6017" s="82" t="s">
        <v>1160</v>
      </c>
      <c r="Q6017" s="82" t="s">
        <v>1161</v>
      </c>
      <c r="R6017" t="s">
        <v>131</v>
      </c>
      <c r="S6017" s="83">
        <v>83.04</v>
      </c>
      <c r="T6017" s="83">
        <v>0</v>
      </c>
      <c r="U6017" s="83">
        <v>83.04</v>
      </c>
      <c r="V6017" s="83">
        <v>0</v>
      </c>
      <c r="W6017" s="83">
        <v>0</v>
      </c>
      <c r="X6017" s="83">
        <v>0</v>
      </c>
      <c r="Y6017">
        <v>0</v>
      </c>
      <c r="Z6017" s="83">
        <v>8.3040000000000003</v>
      </c>
      <c r="AA6017" s="83">
        <v>8.3040000000000003</v>
      </c>
    </row>
    <row r="6018" spans="1:27" x14ac:dyDescent="0.25">
      <c r="A6018" s="82" t="s">
        <v>1529</v>
      </c>
      <c r="B6018" s="82" t="s">
        <v>1529</v>
      </c>
      <c r="C6018" t="s">
        <v>4141</v>
      </c>
      <c r="D6018" s="82" t="s">
        <v>2723</v>
      </c>
      <c r="E6018" t="s">
        <v>4142</v>
      </c>
      <c r="F6018" s="82" t="s">
        <v>2745</v>
      </c>
      <c r="G6018" t="s">
        <v>2310</v>
      </c>
      <c r="H6018" s="82" t="s">
        <v>3262</v>
      </c>
      <c r="I6018" t="s">
        <v>59</v>
      </c>
      <c r="J6018" s="82" t="s">
        <v>193</v>
      </c>
      <c r="K6018" t="s">
        <v>60</v>
      </c>
      <c r="L6018" t="s">
        <v>61</v>
      </c>
      <c r="M6018" s="82" t="s">
        <v>194</v>
      </c>
      <c r="N6018" t="s">
        <v>1916</v>
      </c>
      <c r="O6018" s="82" t="s">
        <v>1495</v>
      </c>
      <c r="P6018" s="82" t="s">
        <v>1921</v>
      </c>
      <c r="Q6018" s="82" t="s">
        <v>1922</v>
      </c>
      <c r="R6018" t="s">
        <v>131</v>
      </c>
      <c r="S6018" s="83">
        <v>0</v>
      </c>
      <c r="T6018" s="83">
        <v>0</v>
      </c>
      <c r="U6018" s="83">
        <v>0</v>
      </c>
      <c r="V6018" s="83">
        <v>0</v>
      </c>
      <c r="W6018" s="83">
        <v>0</v>
      </c>
      <c r="X6018" s="83">
        <v>0</v>
      </c>
      <c r="Y6018">
        <v>0</v>
      </c>
      <c r="Z6018" s="83">
        <v>0</v>
      </c>
      <c r="AA6018" s="83">
        <v>0</v>
      </c>
    </row>
    <row r="6019" spans="1:27" x14ac:dyDescent="0.25">
      <c r="A6019" s="82" t="s">
        <v>1529</v>
      </c>
      <c r="B6019" s="82" t="s">
        <v>1529</v>
      </c>
      <c r="C6019" t="s">
        <v>4141</v>
      </c>
      <c r="D6019" s="82" t="s">
        <v>2723</v>
      </c>
      <c r="E6019" t="s">
        <v>4142</v>
      </c>
      <c r="F6019" s="82" t="s">
        <v>2745</v>
      </c>
      <c r="G6019" t="s">
        <v>2310</v>
      </c>
      <c r="H6019" s="82" t="s">
        <v>3262</v>
      </c>
      <c r="I6019" t="s">
        <v>59</v>
      </c>
      <c r="J6019" s="82" t="s">
        <v>193</v>
      </c>
      <c r="K6019" t="s">
        <v>62</v>
      </c>
      <c r="L6019" t="s">
        <v>63</v>
      </c>
      <c r="M6019" s="82" t="s">
        <v>660</v>
      </c>
      <c r="N6019" t="s">
        <v>661</v>
      </c>
      <c r="O6019" s="82" t="s">
        <v>662</v>
      </c>
      <c r="P6019" s="82" t="s">
        <v>663</v>
      </c>
      <c r="Q6019" s="82" t="s">
        <v>664</v>
      </c>
      <c r="R6019" t="s">
        <v>131</v>
      </c>
      <c r="S6019" s="83">
        <v>398.46</v>
      </c>
      <c r="T6019" s="83">
        <v>270</v>
      </c>
      <c r="U6019" s="83">
        <v>128.45999999999998</v>
      </c>
      <c r="V6019" s="83">
        <v>0</v>
      </c>
      <c r="W6019" s="83">
        <v>0</v>
      </c>
      <c r="X6019" s="83">
        <v>2.0797530218402058</v>
      </c>
      <c r="Y6019">
        <v>0</v>
      </c>
      <c r="Z6019" s="83">
        <v>12.846000000000004</v>
      </c>
      <c r="AA6019" s="83">
        <v>14.925753021840208</v>
      </c>
    </row>
    <row r="6020" spans="1:27" x14ac:dyDescent="0.25">
      <c r="A6020" s="82" t="s">
        <v>1529</v>
      </c>
      <c r="B6020" s="82" t="s">
        <v>1529</v>
      </c>
      <c r="C6020" t="s">
        <v>4141</v>
      </c>
      <c r="D6020" s="82" t="s">
        <v>2723</v>
      </c>
      <c r="E6020" t="s">
        <v>4142</v>
      </c>
      <c r="F6020" s="82" t="s">
        <v>2745</v>
      </c>
      <c r="G6020" t="s">
        <v>2310</v>
      </c>
      <c r="H6020" s="82" t="s">
        <v>3262</v>
      </c>
      <c r="I6020" t="s">
        <v>59</v>
      </c>
      <c r="J6020" s="82" t="s">
        <v>193</v>
      </c>
      <c r="K6020" t="s">
        <v>64</v>
      </c>
      <c r="L6020" t="s">
        <v>65</v>
      </c>
      <c r="M6020" s="82" t="s">
        <v>499</v>
      </c>
      <c r="N6020" t="s">
        <v>500</v>
      </c>
      <c r="O6020" s="82" t="s">
        <v>501</v>
      </c>
      <c r="P6020" s="82" t="s">
        <v>504</v>
      </c>
      <c r="Q6020" s="82" t="s">
        <v>505</v>
      </c>
      <c r="R6020" t="s">
        <v>131</v>
      </c>
      <c r="S6020" s="83">
        <v>0</v>
      </c>
      <c r="T6020" s="83">
        <v>5.32</v>
      </c>
      <c r="U6020" s="83">
        <v>-5.32</v>
      </c>
      <c r="V6020" s="83">
        <v>0</v>
      </c>
      <c r="W6020" s="83">
        <v>0</v>
      </c>
      <c r="X6020" s="83">
        <v>4.0978837319221834E-2</v>
      </c>
      <c r="Y6020">
        <v>0</v>
      </c>
      <c r="Z6020" s="83">
        <v>-0.53200000000000003</v>
      </c>
      <c r="AA6020" s="83">
        <v>-0.49102116268077822</v>
      </c>
    </row>
    <row r="6021" spans="1:27" x14ac:dyDescent="0.25">
      <c r="A6021" s="82" t="s">
        <v>1529</v>
      </c>
      <c r="B6021" s="82" t="s">
        <v>1529</v>
      </c>
      <c r="C6021" t="s">
        <v>4141</v>
      </c>
      <c r="D6021" s="82" t="s">
        <v>2723</v>
      </c>
      <c r="E6021" t="s">
        <v>4142</v>
      </c>
      <c r="F6021" s="82" t="s">
        <v>2745</v>
      </c>
      <c r="G6021" t="s">
        <v>2310</v>
      </c>
      <c r="H6021" s="82" t="s">
        <v>3262</v>
      </c>
      <c r="I6021" t="s">
        <v>59</v>
      </c>
      <c r="J6021" s="82" t="s">
        <v>193</v>
      </c>
      <c r="K6021" t="s">
        <v>64</v>
      </c>
      <c r="L6021" t="s">
        <v>65</v>
      </c>
      <c r="M6021" s="82" t="s">
        <v>499</v>
      </c>
      <c r="N6021" t="s">
        <v>500</v>
      </c>
      <c r="O6021" s="82" t="s">
        <v>501</v>
      </c>
      <c r="P6021" s="82" t="s">
        <v>2765</v>
      </c>
      <c r="Q6021" s="82" t="s">
        <v>2766</v>
      </c>
      <c r="R6021" t="s">
        <v>131</v>
      </c>
      <c r="S6021" s="83">
        <v>32.200000000000003</v>
      </c>
      <c r="T6021" s="83">
        <v>64.400000000000006</v>
      </c>
      <c r="U6021" s="83">
        <v>-32.200000000000003</v>
      </c>
      <c r="V6021" s="83">
        <v>0</v>
      </c>
      <c r="W6021" s="83">
        <v>0</v>
      </c>
      <c r="X6021" s="83">
        <v>0.49605960965373802</v>
      </c>
      <c r="Y6021">
        <v>0</v>
      </c>
      <c r="Z6021" s="83">
        <v>-3.2200000000000006</v>
      </c>
      <c r="AA6021" s="83">
        <v>-2.7239403903462627</v>
      </c>
    </row>
    <row r="6022" spans="1:27" x14ac:dyDescent="0.25">
      <c r="A6022" s="82" t="s">
        <v>1529</v>
      </c>
      <c r="B6022" s="82" t="s">
        <v>1529</v>
      </c>
      <c r="C6022" t="s">
        <v>4141</v>
      </c>
      <c r="D6022" s="82" t="s">
        <v>2723</v>
      </c>
      <c r="E6022" t="s">
        <v>4142</v>
      </c>
      <c r="F6022" s="82" t="s">
        <v>2745</v>
      </c>
      <c r="G6022" t="s">
        <v>2310</v>
      </c>
      <c r="H6022" s="82" t="s">
        <v>3262</v>
      </c>
      <c r="I6022" t="s">
        <v>59</v>
      </c>
      <c r="J6022" s="82" t="s">
        <v>193</v>
      </c>
      <c r="K6022" t="s">
        <v>64</v>
      </c>
      <c r="L6022" t="s">
        <v>65</v>
      </c>
      <c r="M6022" s="82" t="s">
        <v>499</v>
      </c>
      <c r="N6022" t="s">
        <v>500</v>
      </c>
      <c r="O6022" s="82" t="s">
        <v>501</v>
      </c>
      <c r="P6022" s="82" t="s">
        <v>1524</v>
      </c>
      <c r="Q6022" s="82" t="s">
        <v>3686</v>
      </c>
      <c r="R6022" t="s">
        <v>131</v>
      </c>
      <c r="S6022" s="83">
        <v>0</v>
      </c>
      <c r="T6022" s="83">
        <v>0</v>
      </c>
      <c r="U6022" s="83">
        <v>0</v>
      </c>
      <c r="V6022" s="83">
        <v>0</v>
      </c>
      <c r="W6022" s="83">
        <v>0</v>
      </c>
      <c r="X6022" s="83">
        <v>0</v>
      </c>
      <c r="Y6022">
        <v>0</v>
      </c>
      <c r="Z6022" s="83">
        <v>0</v>
      </c>
      <c r="AA6022" s="83">
        <v>0</v>
      </c>
    </row>
    <row r="6023" spans="1:27" x14ac:dyDescent="0.25">
      <c r="A6023" s="82" t="s">
        <v>1529</v>
      </c>
      <c r="B6023" s="82" t="s">
        <v>1529</v>
      </c>
      <c r="C6023" t="s">
        <v>4141</v>
      </c>
      <c r="D6023" s="82" t="s">
        <v>2723</v>
      </c>
      <c r="E6023" t="s">
        <v>4142</v>
      </c>
      <c r="F6023" s="82" t="s">
        <v>2745</v>
      </c>
      <c r="G6023" t="s">
        <v>2310</v>
      </c>
      <c r="H6023" s="82" t="s">
        <v>3262</v>
      </c>
      <c r="I6023" t="s">
        <v>59</v>
      </c>
      <c r="J6023" s="82" t="s">
        <v>193</v>
      </c>
      <c r="K6023" t="s">
        <v>64</v>
      </c>
      <c r="L6023" t="s">
        <v>65</v>
      </c>
      <c r="M6023" s="82" t="s">
        <v>499</v>
      </c>
      <c r="N6023" t="s">
        <v>1420</v>
      </c>
      <c r="O6023" s="82" t="s">
        <v>1421</v>
      </c>
      <c r="P6023" s="82" t="s">
        <v>1935</v>
      </c>
      <c r="Q6023" s="82" t="s">
        <v>1936</v>
      </c>
      <c r="R6023" t="s">
        <v>131</v>
      </c>
      <c r="S6023" s="83">
        <v>107.88</v>
      </c>
      <c r="T6023" s="83">
        <v>27.25</v>
      </c>
      <c r="U6023" s="83">
        <v>80.63</v>
      </c>
      <c r="V6023" s="83">
        <v>0</v>
      </c>
      <c r="W6023" s="83">
        <v>0</v>
      </c>
      <c r="X6023" s="83">
        <v>0.20990099942646523</v>
      </c>
      <c r="Y6023">
        <v>0</v>
      </c>
      <c r="Z6023" s="83">
        <v>8.0630000000000006</v>
      </c>
      <c r="AA6023" s="83">
        <v>8.2729009994264651</v>
      </c>
    </row>
    <row r="6024" spans="1:27" x14ac:dyDescent="0.25">
      <c r="A6024" s="82" t="s">
        <v>1529</v>
      </c>
      <c r="B6024" s="82" t="s">
        <v>1529</v>
      </c>
      <c r="C6024" t="s">
        <v>4141</v>
      </c>
      <c r="D6024" s="82" t="s">
        <v>2723</v>
      </c>
      <c r="E6024" t="s">
        <v>4142</v>
      </c>
      <c r="F6024" s="82" t="s">
        <v>2745</v>
      </c>
      <c r="G6024" t="s">
        <v>2310</v>
      </c>
      <c r="H6024" s="82" t="s">
        <v>3262</v>
      </c>
      <c r="I6024" t="s">
        <v>44</v>
      </c>
      <c r="J6024" s="82" t="s">
        <v>45</v>
      </c>
      <c r="K6024" t="s">
        <v>46</v>
      </c>
      <c r="L6024" t="s">
        <v>47</v>
      </c>
      <c r="M6024" s="82" t="s">
        <v>506</v>
      </c>
      <c r="N6024" t="s">
        <v>507</v>
      </c>
      <c r="O6024" s="82" t="s">
        <v>508</v>
      </c>
      <c r="P6024" s="82" t="s">
        <v>768</v>
      </c>
      <c r="Q6024" s="82" t="s">
        <v>769</v>
      </c>
      <c r="R6024" t="s">
        <v>131</v>
      </c>
      <c r="S6024" s="83">
        <v>0</v>
      </c>
      <c r="T6024" s="83">
        <v>21</v>
      </c>
      <c r="U6024" s="83">
        <v>-21</v>
      </c>
      <c r="V6024" s="83">
        <v>0</v>
      </c>
      <c r="W6024" s="83">
        <v>0</v>
      </c>
      <c r="X6024" s="83">
        <v>0.16175856836534935</v>
      </c>
      <c r="Y6024">
        <v>0</v>
      </c>
      <c r="Z6024" s="83">
        <v>-2.1</v>
      </c>
      <c r="AA6024" s="83">
        <v>-1.9382414316346508</v>
      </c>
    </row>
    <row r="6025" spans="1:27" x14ac:dyDescent="0.25">
      <c r="A6025" s="82" t="s">
        <v>1529</v>
      </c>
      <c r="B6025" s="82" t="s">
        <v>1529</v>
      </c>
      <c r="C6025" t="s">
        <v>4141</v>
      </c>
      <c r="D6025" s="82" t="s">
        <v>2723</v>
      </c>
      <c r="E6025" t="s">
        <v>4142</v>
      </c>
      <c r="F6025" s="82" t="s">
        <v>2745</v>
      </c>
      <c r="G6025" t="s">
        <v>2310</v>
      </c>
      <c r="H6025" s="82" t="s">
        <v>3262</v>
      </c>
      <c r="I6025" t="s">
        <v>44</v>
      </c>
      <c r="J6025" s="82" t="s">
        <v>45</v>
      </c>
      <c r="K6025" t="s">
        <v>46</v>
      </c>
      <c r="L6025" t="s">
        <v>47</v>
      </c>
      <c r="M6025" s="82" t="s">
        <v>506</v>
      </c>
      <c r="N6025" t="s">
        <v>507</v>
      </c>
      <c r="O6025" s="82" t="s">
        <v>508</v>
      </c>
      <c r="P6025" s="82" t="s">
        <v>929</v>
      </c>
      <c r="Q6025" s="82" t="s">
        <v>930</v>
      </c>
      <c r="R6025" t="s">
        <v>131</v>
      </c>
      <c r="S6025" s="83">
        <v>29.24</v>
      </c>
      <c r="T6025" s="83">
        <v>0</v>
      </c>
      <c r="U6025" s="83">
        <v>29.24</v>
      </c>
      <c r="V6025" s="83">
        <v>0</v>
      </c>
      <c r="W6025" s="83">
        <v>0</v>
      </c>
      <c r="X6025" s="83">
        <v>0</v>
      </c>
      <c r="Y6025">
        <v>0</v>
      </c>
      <c r="Z6025" s="83">
        <v>2.9239999999999999</v>
      </c>
      <c r="AA6025" s="83">
        <v>2.9239999999999999</v>
      </c>
    </row>
    <row r="6026" spans="1:27" x14ac:dyDescent="0.25">
      <c r="A6026" s="82" t="s">
        <v>1529</v>
      </c>
      <c r="B6026" s="82" t="s">
        <v>1529</v>
      </c>
      <c r="C6026" t="s">
        <v>4141</v>
      </c>
      <c r="D6026" s="82" t="s">
        <v>2723</v>
      </c>
      <c r="E6026" t="s">
        <v>4142</v>
      </c>
      <c r="F6026" s="82" t="s">
        <v>2745</v>
      </c>
      <c r="G6026" t="s">
        <v>2310</v>
      </c>
      <c r="H6026" s="82" t="s">
        <v>3262</v>
      </c>
      <c r="I6026" t="s">
        <v>44</v>
      </c>
      <c r="J6026" s="82" t="s">
        <v>45</v>
      </c>
      <c r="K6026" t="s">
        <v>46</v>
      </c>
      <c r="L6026" t="s">
        <v>47</v>
      </c>
      <c r="M6026" s="82" t="s">
        <v>506</v>
      </c>
      <c r="N6026" t="s">
        <v>507</v>
      </c>
      <c r="O6026" s="82" t="s">
        <v>508</v>
      </c>
      <c r="P6026" s="82" t="s">
        <v>774</v>
      </c>
      <c r="Q6026" s="82" t="s">
        <v>775</v>
      </c>
      <c r="R6026" t="s">
        <v>131</v>
      </c>
      <c r="S6026" s="83">
        <v>17.2</v>
      </c>
      <c r="T6026" s="83">
        <v>0</v>
      </c>
      <c r="U6026" s="83">
        <v>17.2</v>
      </c>
      <c r="V6026" s="83">
        <v>0</v>
      </c>
      <c r="W6026" s="83">
        <v>0</v>
      </c>
      <c r="X6026" s="83">
        <v>0</v>
      </c>
      <c r="Y6026">
        <v>0</v>
      </c>
      <c r="Z6026" s="83">
        <v>1.72</v>
      </c>
      <c r="AA6026" s="83">
        <v>1.72</v>
      </c>
    </row>
    <row r="6027" spans="1:27" x14ac:dyDescent="0.25">
      <c r="A6027" s="82" t="s">
        <v>1529</v>
      </c>
      <c r="B6027" s="82" t="s">
        <v>1529</v>
      </c>
      <c r="C6027" t="s">
        <v>4141</v>
      </c>
      <c r="D6027" s="82" t="s">
        <v>2723</v>
      </c>
      <c r="E6027" t="s">
        <v>4142</v>
      </c>
      <c r="F6027" s="82" t="s">
        <v>2745</v>
      </c>
      <c r="G6027" t="s">
        <v>2310</v>
      </c>
      <c r="H6027" s="82" t="s">
        <v>3262</v>
      </c>
      <c r="I6027" t="s">
        <v>44</v>
      </c>
      <c r="J6027" s="82" t="s">
        <v>45</v>
      </c>
      <c r="K6027" t="s">
        <v>46</v>
      </c>
      <c r="L6027" t="s">
        <v>47</v>
      </c>
      <c r="M6027" s="82" t="s">
        <v>506</v>
      </c>
      <c r="N6027" t="s">
        <v>762</v>
      </c>
      <c r="O6027" s="82" t="s">
        <v>797</v>
      </c>
      <c r="P6027" s="82" t="s">
        <v>798</v>
      </c>
      <c r="Q6027" s="82" t="s">
        <v>799</v>
      </c>
      <c r="R6027" t="s">
        <v>131</v>
      </c>
      <c r="S6027" s="83">
        <v>0</v>
      </c>
      <c r="T6027" s="83">
        <v>5</v>
      </c>
      <c r="U6027" s="83">
        <v>-5</v>
      </c>
      <c r="V6027" s="83">
        <v>0</v>
      </c>
      <c r="W6027" s="83">
        <v>0</v>
      </c>
      <c r="X6027" s="83">
        <v>3.8513944848892701E-2</v>
      </c>
      <c r="Y6027">
        <v>0</v>
      </c>
      <c r="Z6027" s="83">
        <v>-0.5</v>
      </c>
      <c r="AA6027" s="83">
        <v>-0.4614860551511073</v>
      </c>
    </row>
    <row r="6028" spans="1:27" x14ac:dyDescent="0.25">
      <c r="A6028" s="82" t="s">
        <v>1529</v>
      </c>
      <c r="B6028" s="82" t="s">
        <v>1529</v>
      </c>
      <c r="C6028" t="s">
        <v>4141</v>
      </c>
      <c r="D6028" s="82" t="s">
        <v>2723</v>
      </c>
      <c r="E6028" t="s">
        <v>4142</v>
      </c>
      <c r="F6028" s="82" t="s">
        <v>2745</v>
      </c>
      <c r="G6028" t="s">
        <v>2310</v>
      </c>
      <c r="H6028" s="82" t="s">
        <v>3262</v>
      </c>
      <c r="I6028" t="s">
        <v>44</v>
      </c>
      <c r="J6028" s="82" t="s">
        <v>45</v>
      </c>
      <c r="K6028" t="s">
        <v>46</v>
      </c>
      <c r="L6028" t="s">
        <v>47</v>
      </c>
      <c r="M6028" s="82" t="s">
        <v>506</v>
      </c>
      <c r="N6028" t="s">
        <v>762</v>
      </c>
      <c r="O6028" s="82" t="s">
        <v>763</v>
      </c>
      <c r="P6028" s="82" t="s">
        <v>976</v>
      </c>
      <c r="Q6028" s="82" t="s">
        <v>977</v>
      </c>
      <c r="R6028" t="s">
        <v>131</v>
      </c>
      <c r="S6028" s="83">
        <v>0</v>
      </c>
      <c r="T6028" s="83">
        <v>7</v>
      </c>
      <c r="U6028" s="83">
        <v>-7</v>
      </c>
      <c r="V6028" s="83">
        <v>0</v>
      </c>
      <c r="W6028" s="83">
        <v>0</v>
      </c>
      <c r="X6028" s="83">
        <v>5.3919522788449782E-2</v>
      </c>
      <c r="Y6028">
        <v>0</v>
      </c>
      <c r="Z6028" s="83">
        <v>-0.70000000000000007</v>
      </c>
      <c r="AA6028" s="83">
        <v>-0.64608047721155026</v>
      </c>
    </row>
    <row r="6029" spans="1:27" x14ac:dyDescent="0.25">
      <c r="A6029" s="82" t="s">
        <v>1529</v>
      </c>
      <c r="B6029" s="82" t="s">
        <v>1529</v>
      </c>
      <c r="C6029" t="s">
        <v>4141</v>
      </c>
      <c r="D6029" s="82" t="s">
        <v>2723</v>
      </c>
      <c r="E6029" t="s">
        <v>4142</v>
      </c>
      <c r="F6029" s="82" t="s">
        <v>2745</v>
      </c>
      <c r="G6029" t="s">
        <v>2310</v>
      </c>
      <c r="H6029" s="82" t="s">
        <v>3262</v>
      </c>
      <c r="I6029" t="s">
        <v>44</v>
      </c>
      <c r="J6029" s="82" t="s">
        <v>45</v>
      </c>
      <c r="K6029" t="s">
        <v>46</v>
      </c>
      <c r="L6029" t="s">
        <v>47</v>
      </c>
      <c r="M6029" s="82" t="s">
        <v>506</v>
      </c>
      <c r="N6029" t="s">
        <v>762</v>
      </c>
      <c r="O6029" s="82" t="s">
        <v>763</v>
      </c>
      <c r="P6029" s="82" t="s">
        <v>780</v>
      </c>
      <c r="Q6029" s="82" t="s">
        <v>781</v>
      </c>
      <c r="R6029" t="s">
        <v>131</v>
      </c>
      <c r="S6029" s="83">
        <v>0</v>
      </c>
      <c r="T6029" s="83">
        <v>2.1</v>
      </c>
      <c r="U6029" s="83">
        <v>-2.1</v>
      </c>
      <c r="V6029" s="83">
        <v>0</v>
      </c>
      <c r="W6029" s="83">
        <v>0</v>
      </c>
      <c r="X6029" s="83">
        <v>1.6175856836534934E-2</v>
      </c>
      <c r="Y6029">
        <v>0</v>
      </c>
      <c r="Z6029" s="83">
        <v>-0.21000000000000002</v>
      </c>
      <c r="AA6029" s="83">
        <v>-0.19382414316346508</v>
      </c>
    </row>
    <row r="6030" spans="1:27" x14ac:dyDescent="0.25">
      <c r="A6030" s="82" t="s">
        <v>1529</v>
      </c>
      <c r="B6030" s="82" t="s">
        <v>1529</v>
      </c>
      <c r="C6030" t="s">
        <v>4141</v>
      </c>
      <c r="D6030" s="82" t="s">
        <v>2723</v>
      </c>
      <c r="E6030" t="s">
        <v>4142</v>
      </c>
      <c r="F6030" s="82" t="s">
        <v>2745</v>
      </c>
      <c r="G6030" t="s">
        <v>2310</v>
      </c>
      <c r="H6030" s="82" t="s">
        <v>3262</v>
      </c>
      <c r="I6030" t="s">
        <v>44</v>
      </c>
      <c r="J6030" s="82" t="s">
        <v>45</v>
      </c>
      <c r="K6030" t="s">
        <v>46</v>
      </c>
      <c r="L6030" t="s">
        <v>47</v>
      </c>
      <c r="M6030" s="82" t="s">
        <v>320</v>
      </c>
      <c r="N6030" t="s">
        <v>1074</v>
      </c>
      <c r="O6030" s="82" t="s">
        <v>1075</v>
      </c>
      <c r="P6030" s="82" t="s">
        <v>1209</v>
      </c>
      <c r="Q6030" s="82" t="s">
        <v>1210</v>
      </c>
      <c r="R6030" t="s">
        <v>131</v>
      </c>
      <c r="S6030" s="83">
        <v>0</v>
      </c>
      <c r="T6030" s="83">
        <v>10</v>
      </c>
      <c r="U6030" s="83">
        <v>-10</v>
      </c>
      <c r="V6030" s="83">
        <v>0</v>
      </c>
      <c r="W6030" s="83">
        <v>0</v>
      </c>
      <c r="X6030" s="83">
        <v>7.7027889697785401E-2</v>
      </c>
      <c r="Y6030">
        <v>0</v>
      </c>
      <c r="Z6030" s="83">
        <v>-1</v>
      </c>
      <c r="AA6030" s="83">
        <v>-0.9229721103022146</v>
      </c>
    </row>
    <row r="6031" spans="1:27" x14ac:dyDescent="0.25">
      <c r="A6031" s="82" t="s">
        <v>1529</v>
      </c>
      <c r="B6031" s="82" t="s">
        <v>1529</v>
      </c>
      <c r="C6031" t="s">
        <v>4141</v>
      </c>
      <c r="D6031" s="82" t="s">
        <v>2723</v>
      </c>
      <c r="E6031" t="s">
        <v>4142</v>
      </c>
      <c r="F6031" s="82" t="s">
        <v>2745</v>
      </c>
      <c r="G6031" t="s">
        <v>2310</v>
      </c>
      <c r="H6031" s="82" t="s">
        <v>3262</v>
      </c>
      <c r="I6031" t="s">
        <v>44</v>
      </c>
      <c r="J6031" s="82" t="s">
        <v>45</v>
      </c>
      <c r="K6031" t="s">
        <v>46</v>
      </c>
      <c r="L6031" t="s">
        <v>47</v>
      </c>
      <c r="M6031" s="82" t="s">
        <v>320</v>
      </c>
      <c r="N6031" t="s">
        <v>800</v>
      </c>
      <c r="O6031" s="82" t="s">
        <v>801</v>
      </c>
      <c r="P6031" s="82" t="s">
        <v>1082</v>
      </c>
      <c r="Q6031" s="82" t="s">
        <v>1083</v>
      </c>
      <c r="R6031" t="s">
        <v>131</v>
      </c>
      <c r="S6031" s="83">
        <v>0</v>
      </c>
      <c r="T6031" s="83">
        <v>15</v>
      </c>
      <c r="U6031" s="83">
        <v>-15</v>
      </c>
      <c r="V6031" s="83">
        <v>0</v>
      </c>
      <c r="W6031" s="83">
        <v>0</v>
      </c>
      <c r="X6031" s="83">
        <v>0.11554183454667809</v>
      </c>
      <c r="Y6031">
        <v>0</v>
      </c>
      <c r="Z6031" s="83">
        <v>-1.5</v>
      </c>
      <c r="AA6031" s="83">
        <v>-1.3844581654533219</v>
      </c>
    </row>
    <row r="6032" spans="1:27" x14ac:dyDescent="0.25">
      <c r="A6032" s="82" t="s">
        <v>1529</v>
      </c>
      <c r="B6032" s="82" t="s">
        <v>1529</v>
      </c>
      <c r="C6032" t="s">
        <v>4141</v>
      </c>
      <c r="D6032" s="82" t="s">
        <v>2723</v>
      </c>
      <c r="E6032" t="s">
        <v>4142</v>
      </c>
      <c r="F6032" s="82" t="s">
        <v>2745</v>
      </c>
      <c r="G6032" t="s">
        <v>2310</v>
      </c>
      <c r="H6032" s="82" t="s">
        <v>3262</v>
      </c>
      <c r="I6032" t="s">
        <v>44</v>
      </c>
      <c r="J6032" s="82" t="s">
        <v>45</v>
      </c>
      <c r="K6032" t="s">
        <v>46</v>
      </c>
      <c r="L6032" t="s">
        <v>47</v>
      </c>
      <c r="M6032" s="82" t="s">
        <v>320</v>
      </c>
      <c r="N6032" t="s">
        <v>800</v>
      </c>
      <c r="O6032" s="82" t="s">
        <v>801</v>
      </c>
      <c r="P6032" s="82" t="s">
        <v>1211</v>
      </c>
      <c r="Q6032" s="82" t="s">
        <v>1085</v>
      </c>
      <c r="R6032" t="s">
        <v>131</v>
      </c>
      <c r="S6032" s="83">
        <v>0</v>
      </c>
      <c r="T6032" s="83">
        <v>15</v>
      </c>
      <c r="U6032" s="83">
        <v>-15</v>
      </c>
      <c r="V6032" s="83">
        <v>0</v>
      </c>
      <c r="W6032" s="83">
        <v>0</v>
      </c>
      <c r="X6032" s="83">
        <v>0.11554183454667809</v>
      </c>
      <c r="Y6032">
        <v>0</v>
      </c>
      <c r="Z6032" s="83">
        <v>-1.5</v>
      </c>
      <c r="AA6032" s="83">
        <v>-1.3844581654533219</v>
      </c>
    </row>
    <row r="6033" spans="1:27" x14ac:dyDescent="0.25">
      <c r="A6033" s="82" t="s">
        <v>1529</v>
      </c>
      <c r="B6033" s="82" t="s">
        <v>1529</v>
      </c>
      <c r="C6033" t="s">
        <v>4141</v>
      </c>
      <c r="D6033" s="82" t="s">
        <v>2723</v>
      </c>
      <c r="E6033" t="s">
        <v>4142</v>
      </c>
      <c r="F6033" s="82" t="s">
        <v>2745</v>
      </c>
      <c r="G6033" t="s">
        <v>2310</v>
      </c>
      <c r="H6033" s="82" t="s">
        <v>3262</v>
      </c>
      <c r="I6033" t="s">
        <v>44</v>
      </c>
      <c r="J6033" s="82" t="s">
        <v>45</v>
      </c>
      <c r="K6033" t="s">
        <v>98</v>
      </c>
      <c r="L6033" t="s">
        <v>99</v>
      </c>
      <c r="M6033" s="82" t="s">
        <v>396</v>
      </c>
      <c r="N6033" t="s">
        <v>947</v>
      </c>
      <c r="O6033" s="82" t="s">
        <v>948</v>
      </c>
      <c r="P6033" s="82" t="s">
        <v>949</v>
      </c>
      <c r="Q6033" s="82" t="s">
        <v>950</v>
      </c>
      <c r="R6033" t="s">
        <v>131</v>
      </c>
      <c r="S6033" s="83">
        <v>101</v>
      </c>
      <c r="T6033" s="83">
        <v>0</v>
      </c>
      <c r="U6033" s="83">
        <v>101</v>
      </c>
      <c r="V6033" s="83">
        <v>0</v>
      </c>
      <c r="W6033" s="83">
        <v>0</v>
      </c>
      <c r="X6033" s="83">
        <v>0</v>
      </c>
      <c r="Y6033">
        <v>0</v>
      </c>
      <c r="Z6033" s="83">
        <v>10.100000000000001</v>
      </c>
      <c r="AA6033" s="83">
        <v>10.100000000000001</v>
      </c>
    </row>
    <row r="6034" spans="1:27" x14ac:dyDescent="0.25">
      <c r="A6034" s="82" t="s">
        <v>1529</v>
      </c>
      <c r="B6034" s="82" t="s">
        <v>1529</v>
      </c>
      <c r="C6034" t="s">
        <v>4141</v>
      </c>
      <c r="D6034" s="82" t="s">
        <v>2723</v>
      </c>
      <c r="E6034" t="s">
        <v>4142</v>
      </c>
      <c r="F6034" s="82" t="s">
        <v>2745</v>
      </c>
      <c r="G6034" t="s">
        <v>2310</v>
      </c>
      <c r="H6034" s="82" t="s">
        <v>3262</v>
      </c>
      <c r="I6034" t="s">
        <v>44</v>
      </c>
      <c r="J6034" s="82" t="s">
        <v>45</v>
      </c>
      <c r="K6034" t="s">
        <v>98</v>
      </c>
      <c r="L6034" t="s">
        <v>99</v>
      </c>
      <c r="M6034" s="82" t="s">
        <v>396</v>
      </c>
      <c r="N6034" t="s">
        <v>947</v>
      </c>
      <c r="O6034" s="82" t="s">
        <v>948</v>
      </c>
      <c r="P6034" s="82" t="s">
        <v>2153</v>
      </c>
      <c r="Q6034" s="82" t="s">
        <v>2154</v>
      </c>
      <c r="R6034" t="s">
        <v>131</v>
      </c>
      <c r="S6034" s="83">
        <v>101</v>
      </c>
      <c r="T6034" s="83">
        <v>101</v>
      </c>
      <c r="U6034" s="83">
        <v>0</v>
      </c>
      <c r="V6034" s="83">
        <v>0</v>
      </c>
      <c r="W6034" s="83">
        <v>0</v>
      </c>
      <c r="X6034" s="83">
        <v>0.77798168594763251</v>
      </c>
      <c r="Y6034">
        <v>0</v>
      </c>
      <c r="Z6034" s="83">
        <v>0</v>
      </c>
      <c r="AA6034" s="83">
        <v>0.77798168594763339</v>
      </c>
    </row>
    <row r="6035" spans="1:27" x14ac:dyDescent="0.25">
      <c r="A6035" s="82" t="s">
        <v>1529</v>
      </c>
      <c r="B6035" s="82" t="s">
        <v>1529</v>
      </c>
      <c r="C6035" t="s">
        <v>4141</v>
      </c>
      <c r="D6035" s="82" t="s">
        <v>2723</v>
      </c>
      <c r="E6035" t="s">
        <v>4142</v>
      </c>
      <c r="F6035" s="82" t="s">
        <v>2745</v>
      </c>
      <c r="G6035" t="s">
        <v>2310</v>
      </c>
      <c r="H6035" s="82" t="s">
        <v>3262</v>
      </c>
      <c r="I6035" t="s">
        <v>44</v>
      </c>
      <c r="J6035" s="82" t="s">
        <v>45</v>
      </c>
      <c r="K6035" t="s">
        <v>100</v>
      </c>
      <c r="L6035" t="s">
        <v>101</v>
      </c>
      <c r="M6035" s="82" t="s">
        <v>401</v>
      </c>
      <c r="N6035" t="s">
        <v>866</v>
      </c>
      <c r="O6035" s="82" t="s">
        <v>403</v>
      </c>
      <c r="P6035" s="82" t="s">
        <v>1736</v>
      </c>
      <c r="Q6035" s="82" t="s">
        <v>1737</v>
      </c>
      <c r="R6035" t="s">
        <v>131</v>
      </c>
      <c r="S6035" s="83">
        <v>45.8</v>
      </c>
      <c r="T6035" s="83">
        <v>0</v>
      </c>
      <c r="U6035" s="83">
        <v>45.8</v>
      </c>
      <c r="V6035" s="83">
        <v>0</v>
      </c>
      <c r="W6035" s="83">
        <v>0</v>
      </c>
      <c r="X6035" s="83">
        <v>0</v>
      </c>
      <c r="Y6035">
        <v>0</v>
      </c>
      <c r="Z6035" s="83">
        <v>4.58</v>
      </c>
      <c r="AA6035" s="83">
        <v>4.58</v>
      </c>
    </row>
    <row r="6036" spans="1:27" x14ac:dyDescent="0.25">
      <c r="A6036" s="82" t="s">
        <v>1529</v>
      </c>
      <c r="B6036" s="82" t="s">
        <v>1529</v>
      </c>
      <c r="C6036" t="s">
        <v>4141</v>
      </c>
      <c r="D6036" s="82" t="s">
        <v>2723</v>
      </c>
      <c r="E6036" t="s">
        <v>4142</v>
      </c>
      <c r="F6036" s="82" t="s">
        <v>2745</v>
      </c>
      <c r="G6036" t="s">
        <v>2310</v>
      </c>
      <c r="H6036" s="82" t="s">
        <v>3262</v>
      </c>
      <c r="I6036" t="s">
        <v>44</v>
      </c>
      <c r="J6036" s="82" t="s">
        <v>45</v>
      </c>
      <c r="K6036" t="s">
        <v>102</v>
      </c>
      <c r="L6036" t="s">
        <v>103</v>
      </c>
      <c r="M6036" s="82" t="s">
        <v>516</v>
      </c>
      <c r="N6036" t="s">
        <v>867</v>
      </c>
      <c r="O6036" s="82" t="s">
        <v>868</v>
      </c>
      <c r="P6036" s="82" t="s">
        <v>869</v>
      </c>
      <c r="Q6036" s="82" t="s">
        <v>870</v>
      </c>
      <c r="R6036" t="s">
        <v>131</v>
      </c>
      <c r="S6036" s="83">
        <v>25.65</v>
      </c>
      <c r="T6036" s="83">
        <v>8.5500000000000007</v>
      </c>
      <c r="U6036" s="83">
        <v>17.099999999999998</v>
      </c>
      <c r="V6036" s="83">
        <v>0</v>
      </c>
      <c r="W6036" s="83">
        <v>0</v>
      </c>
      <c r="X6036" s="83">
        <v>6.5858845691606521E-2</v>
      </c>
      <c r="Y6036">
        <v>0</v>
      </c>
      <c r="Z6036" s="83">
        <v>1.71</v>
      </c>
      <c r="AA6036" s="83">
        <v>1.7758588456916065</v>
      </c>
    </row>
    <row r="6037" spans="1:27" x14ac:dyDescent="0.25">
      <c r="A6037" s="82" t="s">
        <v>1529</v>
      </c>
      <c r="B6037" s="82" t="s">
        <v>1529</v>
      </c>
      <c r="C6037" t="s">
        <v>4141</v>
      </c>
      <c r="D6037" s="82" t="s">
        <v>2723</v>
      </c>
      <c r="E6037" t="s">
        <v>4142</v>
      </c>
      <c r="F6037" s="82" t="s">
        <v>2745</v>
      </c>
      <c r="G6037" t="s">
        <v>2310</v>
      </c>
      <c r="H6037" s="82" t="s">
        <v>3262</v>
      </c>
      <c r="I6037" t="s">
        <v>44</v>
      </c>
      <c r="J6037" s="82" t="s">
        <v>45</v>
      </c>
      <c r="K6037" t="s">
        <v>104</v>
      </c>
      <c r="L6037" t="s">
        <v>105</v>
      </c>
      <c r="M6037" s="82" t="s">
        <v>2662</v>
      </c>
      <c r="N6037" t="s">
        <v>2663</v>
      </c>
      <c r="O6037" s="82" t="s">
        <v>1504</v>
      </c>
      <c r="P6037" s="82" t="s">
        <v>2796</v>
      </c>
      <c r="Q6037" s="82" t="s">
        <v>2797</v>
      </c>
      <c r="R6037" t="s">
        <v>131</v>
      </c>
      <c r="S6037" s="83">
        <v>0</v>
      </c>
      <c r="T6037" s="83">
        <v>47</v>
      </c>
      <c r="U6037" s="83">
        <v>-47</v>
      </c>
      <c r="V6037" s="83">
        <v>0</v>
      </c>
      <c r="W6037" s="83">
        <v>0</v>
      </c>
      <c r="X6037" s="83">
        <v>0.36203108157959135</v>
      </c>
      <c r="Y6037">
        <v>0</v>
      </c>
      <c r="Z6037" s="83">
        <v>-4.7</v>
      </c>
      <c r="AA6037" s="83">
        <v>-4.3379689184204091</v>
      </c>
    </row>
    <row r="6038" spans="1:27" x14ac:dyDescent="0.25">
      <c r="A6038" s="82" t="s">
        <v>1529</v>
      </c>
      <c r="B6038" s="82" t="s">
        <v>1529</v>
      </c>
      <c r="C6038" t="s">
        <v>4141</v>
      </c>
      <c r="D6038" s="82" t="s">
        <v>2723</v>
      </c>
      <c r="E6038" t="s">
        <v>4142</v>
      </c>
      <c r="F6038" s="82" t="s">
        <v>2745</v>
      </c>
      <c r="G6038" t="s">
        <v>2310</v>
      </c>
      <c r="H6038" s="82" t="s">
        <v>3262</v>
      </c>
      <c r="I6038" t="s">
        <v>44</v>
      </c>
      <c r="J6038" s="82" t="s">
        <v>106</v>
      </c>
      <c r="K6038" t="s">
        <v>107</v>
      </c>
      <c r="L6038" t="s">
        <v>108</v>
      </c>
      <c r="M6038" s="82" t="s">
        <v>1277</v>
      </c>
      <c r="N6038" t="s">
        <v>1278</v>
      </c>
      <c r="O6038" s="82" t="s">
        <v>1282</v>
      </c>
      <c r="P6038" s="82" t="s">
        <v>2489</v>
      </c>
      <c r="Q6038" s="82" t="s">
        <v>2490</v>
      </c>
      <c r="R6038" t="s">
        <v>131</v>
      </c>
      <c r="S6038" s="83">
        <v>235.6</v>
      </c>
      <c r="T6038" s="83">
        <v>122.4</v>
      </c>
      <c r="U6038" s="83">
        <v>113.19999999999999</v>
      </c>
      <c r="V6038" s="83">
        <v>0</v>
      </c>
      <c r="W6038" s="83">
        <v>0</v>
      </c>
      <c r="X6038" s="83">
        <v>0.94282136990089338</v>
      </c>
      <c r="Y6038">
        <v>0</v>
      </c>
      <c r="Z6038" s="83">
        <v>11.32</v>
      </c>
      <c r="AA6038" s="83">
        <v>12.262821369900895</v>
      </c>
    </row>
    <row r="6039" spans="1:27" x14ac:dyDescent="0.25">
      <c r="A6039" s="82" t="s">
        <v>1529</v>
      </c>
      <c r="B6039" s="82" t="s">
        <v>1529</v>
      </c>
      <c r="C6039" t="s">
        <v>4141</v>
      </c>
      <c r="D6039" s="82" t="s">
        <v>2723</v>
      </c>
      <c r="E6039" t="s">
        <v>4142</v>
      </c>
      <c r="F6039" s="82" t="s">
        <v>2745</v>
      </c>
      <c r="G6039" t="s">
        <v>2310</v>
      </c>
      <c r="H6039" s="82" t="s">
        <v>3262</v>
      </c>
      <c r="I6039" t="s">
        <v>44</v>
      </c>
      <c r="J6039" s="82" t="s">
        <v>106</v>
      </c>
      <c r="K6039" t="s">
        <v>107</v>
      </c>
      <c r="L6039" t="s">
        <v>108</v>
      </c>
      <c r="M6039" s="82" t="s">
        <v>1277</v>
      </c>
      <c r="N6039" t="s">
        <v>1278</v>
      </c>
      <c r="O6039" s="82" t="s">
        <v>1282</v>
      </c>
      <c r="P6039" s="82" t="s">
        <v>4145</v>
      </c>
      <c r="Q6039" s="82" t="s">
        <v>1283</v>
      </c>
      <c r="R6039" t="s">
        <v>131</v>
      </c>
      <c r="S6039" s="83">
        <v>0</v>
      </c>
      <c r="T6039" s="83">
        <v>119.2</v>
      </c>
      <c r="U6039" s="83">
        <v>-119.2</v>
      </c>
      <c r="V6039" s="83">
        <v>0</v>
      </c>
      <c r="W6039" s="83">
        <v>0</v>
      </c>
      <c r="X6039" s="83">
        <v>0.91817244519760199</v>
      </c>
      <c r="Y6039">
        <v>0</v>
      </c>
      <c r="Z6039" s="83">
        <v>-11.920000000000002</v>
      </c>
      <c r="AA6039" s="83">
        <v>-11.0018275548024</v>
      </c>
    </row>
    <row r="6040" spans="1:27" x14ac:dyDescent="0.25">
      <c r="A6040" s="82" t="s">
        <v>1529</v>
      </c>
      <c r="B6040" s="82" t="s">
        <v>1529</v>
      </c>
      <c r="C6040" t="s">
        <v>4141</v>
      </c>
      <c r="D6040" s="82" t="s">
        <v>2723</v>
      </c>
      <c r="E6040" t="s">
        <v>4142</v>
      </c>
      <c r="F6040" s="82" t="s">
        <v>2745</v>
      </c>
      <c r="G6040" t="s">
        <v>2310</v>
      </c>
      <c r="H6040" s="82" t="s">
        <v>3262</v>
      </c>
      <c r="I6040" t="s">
        <v>44</v>
      </c>
      <c r="J6040" s="82" t="s">
        <v>106</v>
      </c>
      <c r="K6040" t="s">
        <v>107</v>
      </c>
      <c r="L6040" t="s">
        <v>108</v>
      </c>
      <c r="M6040" s="82" t="s">
        <v>1277</v>
      </c>
      <c r="N6040" t="s">
        <v>1278</v>
      </c>
      <c r="O6040" s="82" t="s">
        <v>3823</v>
      </c>
      <c r="P6040" s="82" t="s">
        <v>4143</v>
      </c>
      <c r="Q6040" s="82" t="s">
        <v>4144</v>
      </c>
      <c r="R6040" t="s">
        <v>131</v>
      </c>
      <c r="S6040" s="83">
        <v>0</v>
      </c>
      <c r="T6040" s="83">
        <v>0</v>
      </c>
      <c r="U6040" s="83">
        <v>0</v>
      </c>
      <c r="V6040" s="83">
        <v>0</v>
      </c>
      <c r="W6040" s="83">
        <v>0</v>
      </c>
      <c r="X6040" s="83">
        <v>0</v>
      </c>
      <c r="Y6040">
        <v>0</v>
      </c>
      <c r="Z6040" s="83">
        <v>0</v>
      </c>
      <c r="AA6040" s="83">
        <v>0</v>
      </c>
    </row>
    <row r="6041" spans="1:27" x14ac:dyDescent="0.25">
      <c r="A6041" s="82" t="s">
        <v>1529</v>
      </c>
      <c r="B6041" s="82" t="s">
        <v>1529</v>
      </c>
      <c r="C6041" t="s">
        <v>4180</v>
      </c>
      <c r="D6041" s="82" t="s">
        <v>2723</v>
      </c>
      <c r="E6041" t="s">
        <v>4181</v>
      </c>
      <c r="F6041" s="82" t="s">
        <v>2745</v>
      </c>
      <c r="G6041" t="s">
        <v>2310</v>
      </c>
      <c r="H6041" s="82" t="s">
        <v>3222</v>
      </c>
      <c r="I6041" t="s">
        <v>44</v>
      </c>
      <c r="J6041" s="82" t="s">
        <v>45</v>
      </c>
      <c r="K6041" t="s">
        <v>46</v>
      </c>
      <c r="L6041" t="s">
        <v>47</v>
      </c>
      <c r="M6041" s="82" t="s">
        <v>506</v>
      </c>
      <c r="N6041" t="s">
        <v>507</v>
      </c>
      <c r="O6041" s="82" t="s">
        <v>508</v>
      </c>
      <c r="P6041" s="82" t="s">
        <v>768</v>
      </c>
      <c r="Q6041" s="82" t="s">
        <v>769</v>
      </c>
      <c r="R6041" t="s">
        <v>131</v>
      </c>
      <c r="S6041" s="83">
        <v>2.21</v>
      </c>
      <c r="T6041" s="83">
        <v>0</v>
      </c>
      <c r="U6041" s="83">
        <v>2.21</v>
      </c>
      <c r="V6041" s="83">
        <v>0</v>
      </c>
      <c r="W6041" s="83">
        <v>0</v>
      </c>
      <c r="X6041" s="83">
        <v>0</v>
      </c>
      <c r="Y6041">
        <v>0</v>
      </c>
      <c r="Z6041" s="83">
        <v>0.221</v>
      </c>
      <c r="AA6041" s="83">
        <v>0.221</v>
      </c>
    </row>
    <row r="6042" spans="1:27" x14ac:dyDescent="0.25">
      <c r="A6042" s="82" t="s">
        <v>1529</v>
      </c>
      <c r="B6042" s="82" t="s">
        <v>1529</v>
      </c>
      <c r="C6042" t="s">
        <v>4180</v>
      </c>
      <c r="D6042" s="82" t="s">
        <v>2723</v>
      </c>
      <c r="E6042" t="s">
        <v>4181</v>
      </c>
      <c r="F6042" s="82" t="s">
        <v>2745</v>
      </c>
      <c r="G6042" t="s">
        <v>2310</v>
      </c>
      <c r="H6042" s="82" t="s">
        <v>3222</v>
      </c>
      <c r="I6042" t="s">
        <v>44</v>
      </c>
      <c r="J6042" s="82" t="s">
        <v>45</v>
      </c>
      <c r="K6042" t="s">
        <v>98</v>
      </c>
      <c r="L6042" t="s">
        <v>99</v>
      </c>
      <c r="M6042" s="82" t="s">
        <v>396</v>
      </c>
      <c r="N6042" t="s">
        <v>1222</v>
      </c>
      <c r="O6042" s="82" t="s">
        <v>1222</v>
      </c>
      <c r="P6042" s="82" t="s">
        <v>1225</v>
      </c>
      <c r="Q6042" s="82" t="s">
        <v>1226</v>
      </c>
      <c r="R6042" t="s">
        <v>131</v>
      </c>
      <c r="S6042" s="83">
        <v>968</v>
      </c>
      <c r="T6042" s="83">
        <v>0</v>
      </c>
      <c r="U6042" s="83">
        <v>968</v>
      </c>
      <c r="V6042" s="83">
        <v>0</v>
      </c>
      <c r="W6042" s="83">
        <v>0</v>
      </c>
      <c r="X6042" s="83">
        <v>0</v>
      </c>
      <c r="Y6042">
        <v>0</v>
      </c>
      <c r="Z6042" s="83">
        <v>96.800000000000011</v>
      </c>
      <c r="AA6042" s="83">
        <v>96.800000000000011</v>
      </c>
    </row>
    <row r="6043" spans="1:27" x14ac:dyDescent="0.25">
      <c r="A6043" s="82" t="s">
        <v>1529</v>
      </c>
      <c r="B6043" s="82" t="s">
        <v>1529</v>
      </c>
      <c r="C6043" t="s">
        <v>4180</v>
      </c>
      <c r="D6043" s="82" t="s">
        <v>2723</v>
      </c>
      <c r="E6043" t="s">
        <v>4181</v>
      </c>
      <c r="F6043" s="82" t="s">
        <v>2745</v>
      </c>
      <c r="G6043" t="s">
        <v>2310</v>
      </c>
      <c r="H6043" s="82" t="s">
        <v>3222</v>
      </c>
      <c r="I6043" t="s">
        <v>44</v>
      </c>
      <c r="J6043" s="82" t="s">
        <v>45</v>
      </c>
      <c r="K6043" t="s">
        <v>98</v>
      </c>
      <c r="L6043" t="s">
        <v>99</v>
      </c>
      <c r="M6043" s="82" t="s">
        <v>396</v>
      </c>
      <c r="N6043" t="s">
        <v>397</v>
      </c>
      <c r="O6043" s="82" t="s">
        <v>397</v>
      </c>
      <c r="P6043" s="82" t="s">
        <v>860</v>
      </c>
      <c r="Q6043" s="82" t="s">
        <v>861</v>
      </c>
      <c r="R6043" t="s">
        <v>131</v>
      </c>
      <c r="S6043" s="83">
        <v>334.15999999999997</v>
      </c>
      <c r="T6043" s="83">
        <v>0</v>
      </c>
      <c r="U6043" s="83">
        <v>334.15999999999997</v>
      </c>
      <c r="V6043" s="83">
        <v>0</v>
      </c>
      <c r="W6043" s="83">
        <v>0</v>
      </c>
      <c r="X6043" s="83">
        <v>0</v>
      </c>
      <c r="Y6043">
        <v>0</v>
      </c>
      <c r="Z6043" s="83">
        <v>33.415999999999997</v>
      </c>
      <c r="AA6043" s="83">
        <v>33.415999999999997</v>
      </c>
    </row>
    <row r="6044" spans="1:27" x14ac:dyDescent="0.25">
      <c r="A6044" s="82" t="s">
        <v>1529</v>
      </c>
      <c r="B6044" s="82" t="s">
        <v>1529</v>
      </c>
      <c r="C6044" t="s">
        <v>4180</v>
      </c>
      <c r="D6044" s="82" t="s">
        <v>2723</v>
      </c>
      <c r="E6044" t="s">
        <v>4181</v>
      </c>
      <c r="F6044" s="82" t="s">
        <v>2745</v>
      </c>
      <c r="G6044" t="s">
        <v>2310</v>
      </c>
      <c r="H6044" s="82" t="s">
        <v>3222</v>
      </c>
      <c r="I6044" t="s">
        <v>44</v>
      </c>
      <c r="J6044" s="82" t="s">
        <v>45</v>
      </c>
      <c r="K6044" t="s">
        <v>98</v>
      </c>
      <c r="L6044" t="s">
        <v>99</v>
      </c>
      <c r="M6044" s="82" t="s">
        <v>396</v>
      </c>
      <c r="N6044" t="s">
        <v>947</v>
      </c>
      <c r="O6044" s="82" t="s">
        <v>948</v>
      </c>
      <c r="P6044" s="82" t="s">
        <v>949</v>
      </c>
      <c r="Q6044" s="82" t="s">
        <v>950</v>
      </c>
      <c r="R6044" t="s">
        <v>131</v>
      </c>
      <c r="S6044" s="83">
        <v>4436.8</v>
      </c>
      <c r="T6044" s="83">
        <v>0</v>
      </c>
      <c r="U6044" s="83">
        <v>4436.8</v>
      </c>
      <c r="V6044" s="83">
        <v>0</v>
      </c>
      <c r="W6044" s="83">
        <v>0</v>
      </c>
      <c r="X6044" s="83">
        <v>0</v>
      </c>
      <c r="Y6044">
        <v>0</v>
      </c>
      <c r="Z6044" s="83">
        <v>443.68</v>
      </c>
      <c r="AA6044" s="83">
        <v>443.68</v>
      </c>
    </row>
    <row r="6045" spans="1:27" x14ac:dyDescent="0.25">
      <c r="A6045" s="82" t="s">
        <v>1529</v>
      </c>
      <c r="B6045" s="82" t="s">
        <v>1529</v>
      </c>
      <c r="C6045" t="s">
        <v>4180</v>
      </c>
      <c r="D6045" s="82" t="s">
        <v>2723</v>
      </c>
      <c r="E6045" t="s">
        <v>4181</v>
      </c>
      <c r="F6045" s="82" t="s">
        <v>2745</v>
      </c>
      <c r="G6045" t="s">
        <v>2310</v>
      </c>
      <c r="H6045" s="82" t="s">
        <v>3222</v>
      </c>
      <c r="I6045" t="s">
        <v>44</v>
      </c>
      <c r="J6045" s="82" t="s">
        <v>45</v>
      </c>
      <c r="K6045" t="s">
        <v>98</v>
      </c>
      <c r="L6045" t="s">
        <v>99</v>
      </c>
      <c r="M6045" s="82" t="s">
        <v>396</v>
      </c>
      <c r="N6045" t="s">
        <v>947</v>
      </c>
      <c r="O6045" s="82" t="s">
        <v>948</v>
      </c>
      <c r="P6045" s="82" t="s">
        <v>2153</v>
      </c>
      <c r="Q6045" s="82" t="s">
        <v>2154</v>
      </c>
      <c r="R6045" t="s">
        <v>131</v>
      </c>
      <c r="S6045" s="83">
        <v>1304</v>
      </c>
      <c r="T6045" s="83">
        <v>0</v>
      </c>
      <c r="U6045" s="83">
        <v>1304</v>
      </c>
      <c r="V6045" s="83">
        <v>0</v>
      </c>
      <c r="W6045" s="83">
        <v>0</v>
      </c>
      <c r="X6045" s="83">
        <v>0</v>
      </c>
      <c r="Y6045">
        <v>0</v>
      </c>
      <c r="Z6045" s="83">
        <v>130.4</v>
      </c>
      <c r="AA6045" s="83">
        <v>130.4</v>
      </c>
    </row>
    <row r="6046" spans="1:27" x14ac:dyDescent="0.25">
      <c r="A6046" s="82" t="s">
        <v>1529</v>
      </c>
      <c r="B6046" s="82" t="s">
        <v>1529</v>
      </c>
      <c r="C6046" t="s">
        <v>4180</v>
      </c>
      <c r="D6046" s="82" t="s">
        <v>2723</v>
      </c>
      <c r="E6046" t="s">
        <v>4181</v>
      </c>
      <c r="F6046" s="82" t="s">
        <v>2745</v>
      </c>
      <c r="G6046" t="s">
        <v>2310</v>
      </c>
      <c r="H6046" s="82" t="s">
        <v>3222</v>
      </c>
      <c r="I6046" t="s">
        <v>44</v>
      </c>
      <c r="J6046" s="82" t="s">
        <v>45</v>
      </c>
      <c r="K6046" t="s">
        <v>98</v>
      </c>
      <c r="L6046" t="s">
        <v>99</v>
      </c>
      <c r="M6046" s="82" t="s">
        <v>396</v>
      </c>
      <c r="N6046" t="s">
        <v>947</v>
      </c>
      <c r="O6046" s="82" t="s">
        <v>948</v>
      </c>
      <c r="P6046" s="82" t="s">
        <v>2658</v>
      </c>
      <c r="Q6046" s="82" t="s">
        <v>2659</v>
      </c>
      <c r="R6046" t="s">
        <v>131</v>
      </c>
      <c r="S6046" s="83">
        <v>2820.8</v>
      </c>
      <c r="T6046" s="83">
        <v>0</v>
      </c>
      <c r="U6046" s="83">
        <v>2820.8</v>
      </c>
      <c r="V6046" s="83">
        <v>0</v>
      </c>
      <c r="W6046" s="83">
        <v>0</v>
      </c>
      <c r="X6046" s="83">
        <v>0</v>
      </c>
      <c r="Y6046">
        <v>0</v>
      </c>
      <c r="Z6046" s="83">
        <v>282.08000000000004</v>
      </c>
      <c r="AA6046" s="83">
        <v>282.08000000000004</v>
      </c>
    </row>
    <row r="6047" spans="1:27" x14ac:dyDescent="0.25">
      <c r="A6047" s="82" t="s">
        <v>1529</v>
      </c>
      <c r="B6047" s="82" t="s">
        <v>1529</v>
      </c>
      <c r="C6047" t="s">
        <v>4180</v>
      </c>
      <c r="D6047" s="82" t="s">
        <v>2723</v>
      </c>
      <c r="E6047" t="s">
        <v>4181</v>
      </c>
      <c r="F6047" s="82" t="s">
        <v>2745</v>
      </c>
      <c r="G6047" t="s">
        <v>2310</v>
      </c>
      <c r="H6047" s="82" t="s">
        <v>3222</v>
      </c>
      <c r="I6047" t="s">
        <v>44</v>
      </c>
      <c r="J6047" s="82" t="s">
        <v>45</v>
      </c>
      <c r="K6047" t="s">
        <v>98</v>
      </c>
      <c r="L6047" t="s">
        <v>99</v>
      </c>
      <c r="M6047" s="82" t="s">
        <v>396</v>
      </c>
      <c r="N6047" t="s">
        <v>947</v>
      </c>
      <c r="O6047" s="82" t="s">
        <v>948</v>
      </c>
      <c r="P6047" s="82" t="s">
        <v>2157</v>
      </c>
      <c r="Q6047" s="82" t="s">
        <v>2158</v>
      </c>
      <c r="R6047" t="s">
        <v>131</v>
      </c>
      <c r="S6047" s="83">
        <v>202</v>
      </c>
      <c r="T6047" s="83">
        <v>0</v>
      </c>
      <c r="U6047" s="83">
        <v>202</v>
      </c>
      <c r="V6047" s="83">
        <v>0</v>
      </c>
      <c r="W6047" s="83">
        <v>0</v>
      </c>
      <c r="X6047" s="83">
        <v>0</v>
      </c>
      <c r="Y6047">
        <v>0</v>
      </c>
      <c r="Z6047" s="83">
        <v>20.200000000000003</v>
      </c>
      <c r="AA6047" s="83">
        <v>20.200000000000003</v>
      </c>
    </row>
    <row r="6048" spans="1:27" x14ac:dyDescent="0.25">
      <c r="A6048" s="82" t="s">
        <v>1529</v>
      </c>
      <c r="B6048" s="82" t="s">
        <v>1529</v>
      </c>
      <c r="C6048" t="s">
        <v>4180</v>
      </c>
      <c r="D6048" s="82" t="s">
        <v>2723</v>
      </c>
      <c r="E6048" t="s">
        <v>4181</v>
      </c>
      <c r="F6048" s="82" t="s">
        <v>2745</v>
      </c>
      <c r="G6048" t="s">
        <v>2310</v>
      </c>
      <c r="H6048" s="82" t="s">
        <v>3222</v>
      </c>
      <c r="I6048" t="s">
        <v>44</v>
      </c>
      <c r="J6048" s="82" t="s">
        <v>45</v>
      </c>
      <c r="K6048" t="s">
        <v>100</v>
      </c>
      <c r="L6048" t="s">
        <v>101</v>
      </c>
      <c r="M6048" s="82" t="s">
        <v>401</v>
      </c>
      <c r="N6048" t="s">
        <v>839</v>
      </c>
      <c r="O6048" s="82" t="s">
        <v>836</v>
      </c>
      <c r="P6048" s="82" t="s">
        <v>840</v>
      </c>
      <c r="Q6048" s="82" t="s">
        <v>841</v>
      </c>
      <c r="R6048" t="s">
        <v>131</v>
      </c>
      <c r="S6048" s="83">
        <v>35.700000000000003</v>
      </c>
      <c r="T6048" s="83">
        <v>0</v>
      </c>
      <c r="U6048" s="83">
        <v>35.700000000000003</v>
      </c>
      <c r="V6048" s="83">
        <v>0</v>
      </c>
      <c r="W6048" s="83">
        <v>0</v>
      </c>
      <c r="X6048" s="83">
        <v>0</v>
      </c>
      <c r="Y6048">
        <v>0</v>
      </c>
      <c r="Z6048" s="83">
        <v>3.5700000000000003</v>
      </c>
      <c r="AA6048" s="83">
        <v>3.5700000000000003</v>
      </c>
    </row>
    <row r="6049" spans="1:27" x14ac:dyDescent="0.25">
      <c r="A6049" s="82" t="s">
        <v>1529</v>
      </c>
      <c r="B6049" s="82" t="s">
        <v>1529</v>
      </c>
      <c r="C6049" t="s">
        <v>4180</v>
      </c>
      <c r="D6049" s="82" t="s">
        <v>2723</v>
      </c>
      <c r="E6049" t="s">
        <v>4181</v>
      </c>
      <c r="F6049" s="82" t="s">
        <v>2745</v>
      </c>
      <c r="G6049" t="s">
        <v>2310</v>
      </c>
      <c r="H6049" s="82" t="s">
        <v>3222</v>
      </c>
      <c r="I6049" t="s">
        <v>44</v>
      </c>
      <c r="J6049" s="82" t="s">
        <v>45</v>
      </c>
      <c r="K6049" t="s">
        <v>102</v>
      </c>
      <c r="L6049" t="s">
        <v>103</v>
      </c>
      <c r="M6049" s="82" t="s">
        <v>516</v>
      </c>
      <c r="N6049" t="s">
        <v>867</v>
      </c>
      <c r="O6049" s="82" t="s">
        <v>868</v>
      </c>
      <c r="P6049" s="82" t="s">
        <v>869</v>
      </c>
      <c r="Q6049" s="82" t="s">
        <v>870</v>
      </c>
      <c r="R6049" t="s">
        <v>131</v>
      </c>
      <c r="S6049" s="83">
        <v>757.5</v>
      </c>
      <c r="T6049" s="83">
        <v>0</v>
      </c>
      <c r="U6049" s="83">
        <v>757.5</v>
      </c>
      <c r="V6049" s="83">
        <v>0</v>
      </c>
      <c r="W6049" s="83">
        <v>0</v>
      </c>
      <c r="X6049" s="83">
        <v>0</v>
      </c>
      <c r="Y6049">
        <v>0</v>
      </c>
      <c r="Z6049" s="83">
        <v>75.75</v>
      </c>
      <c r="AA6049" s="83">
        <v>75.75</v>
      </c>
    </row>
    <row r="6050" spans="1:27" x14ac:dyDescent="0.25">
      <c r="A6050" s="82" t="s">
        <v>1529</v>
      </c>
      <c r="B6050" s="82" t="s">
        <v>1529</v>
      </c>
      <c r="C6050" t="s">
        <v>4184</v>
      </c>
      <c r="D6050" s="82" t="s">
        <v>4185</v>
      </c>
      <c r="E6050" t="s">
        <v>4186</v>
      </c>
      <c r="F6050" s="82" t="s">
        <v>3124</v>
      </c>
      <c r="G6050" t="s">
        <v>2310</v>
      </c>
      <c r="H6050" s="82" t="s">
        <v>3125</v>
      </c>
      <c r="I6050" t="s">
        <v>68</v>
      </c>
      <c r="J6050" s="82" t="s">
        <v>77</v>
      </c>
      <c r="K6050" t="s">
        <v>78</v>
      </c>
      <c r="L6050" t="s">
        <v>79</v>
      </c>
      <c r="M6050" s="82" t="s">
        <v>790</v>
      </c>
      <c r="N6050" t="s">
        <v>791</v>
      </c>
      <c r="O6050" s="82" t="s">
        <v>821</v>
      </c>
      <c r="P6050" s="82" t="s">
        <v>1002</v>
      </c>
      <c r="Q6050" s="82" t="s">
        <v>1003</v>
      </c>
      <c r="R6050" t="s">
        <v>131</v>
      </c>
      <c r="S6050" s="83">
        <v>1784</v>
      </c>
      <c r="T6050" s="83">
        <v>0</v>
      </c>
      <c r="U6050" s="83">
        <v>1784</v>
      </c>
      <c r="V6050" s="83">
        <v>0</v>
      </c>
      <c r="W6050" s="83">
        <v>0</v>
      </c>
      <c r="X6050" s="83">
        <v>0</v>
      </c>
      <c r="Y6050">
        <v>0</v>
      </c>
      <c r="Z6050" s="83">
        <v>178.4</v>
      </c>
      <c r="AA6050" s="83">
        <v>178.4</v>
      </c>
    </row>
    <row r="6051" spans="1:27" x14ac:dyDescent="0.25">
      <c r="A6051" s="82" t="s">
        <v>1529</v>
      </c>
      <c r="B6051" s="82" t="s">
        <v>1529</v>
      </c>
      <c r="C6051" t="s">
        <v>4184</v>
      </c>
      <c r="D6051" s="82" t="s">
        <v>4185</v>
      </c>
      <c r="E6051" t="s">
        <v>4186</v>
      </c>
      <c r="F6051" s="82" t="s">
        <v>3124</v>
      </c>
      <c r="G6051" t="s">
        <v>2310</v>
      </c>
      <c r="H6051" s="82" t="s">
        <v>3125</v>
      </c>
      <c r="I6051" t="s">
        <v>59</v>
      </c>
      <c r="J6051" s="82" t="s">
        <v>193</v>
      </c>
      <c r="K6051" t="s">
        <v>62</v>
      </c>
      <c r="L6051" t="s">
        <v>63</v>
      </c>
      <c r="M6051" s="82" t="s">
        <v>660</v>
      </c>
      <c r="N6051" t="s">
        <v>661</v>
      </c>
      <c r="O6051" s="82" t="s">
        <v>662</v>
      </c>
      <c r="P6051" s="82" t="s">
        <v>663</v>
      </c>
      <c r="Q6051" s="82" t="s">
        <v>664</v>
      </c>
      <c r="R6051" t="s">
        <v>131</v>
      </c>
      <c r="S6051" s="83">
        <v>1656</v>
      </c>
      <c r="T6051" s="83">
        <v>0</v>
      </c>
      <c r="U6051" s="83">
        <v>1656</v>
      </c>
      <c r="V6051" s="83">
        <v>0</v>
      </c>
      <c r="W6051" s="83">
        <v>0</v>
      </c>
      <c r="X6051" s="83">
        <v>0</v>
      </c>
      <c r="Y6051">
        <v>0</v>
      </c>
      <c r="Z6051" s="83">
        <v>165.60000000000002</v>
      </c>
      <c r="AA6051" s="83">
        <v>165.60000000000002</v>
      </c>
    </row>
    <row r="6052" spans="1:27" x14ac:dyDescent="0.25">
      <c r="A6052" s="82" t="s">
        <v>1529</v>
      </c>
      <c r="B6052" s="82" t="s">
        <v>1529</v>
      </c>
      <c r="C6052" t="s">
        <v>4184</v>
      </c>
      <c r="D6052" s="82" t="s">
        <v>4185</v>
      </c>
      <c r="E6052" t="s">
        <v>4186</v>
      </c>
      <c r="F6052" s="82" t="s">
        <v>3124</v>
      </c>
      <c r="G6052" t="s">
        <v>2310</v>
      </c>
      <c r="H6052" s="82" t="s">
        <v>3125</v>
      </c>
      <c r="I6052" t="s">
        <v>59</v>
      </c>
      <c r="J6052" s="82" t="s">
        <v>193</v>
      </c>
      <c r="K6052" t="s">
        <v>62</v>
      </c>
      <c r="L6052" t="s">
        <v>63</v>
      </c>
      <c r="M6052" s="82" t="s">
        <v>660</v>
      </c>
      <c r="N6052" t="s">
        <v>661</v>
      </c>
      <c r="O6052" s="82" t="s">
        <v>662</v>
      </c>
      <c r="P6052" s="82" t="s">
        <v>1166</v>
      </c>
      <c r="Q6052" s="82" t="s">
        <v>1167</v>
      </c>
      <c r="R6052" t="s">
        <v>131</v>
      </c>
      <c r="S6052" s="83">
        <v>1966.5</v>
      </c>
      <c r="T6052" s="83">
        <v>0</v>
      </c>
      <c r="U6052" s="83">
        <v>1966.5</v>
      </c>
      <c r="V6052" s="83">
        <v>0</v>
      </c>
      <c r="W6052" s="83">
        <v>0</v>
      </c>
      <c r="X6052" s="83">
        <v>0</v>
      </c>
      <c r="Y6052">
        <v>0</v>
      </c>
      <c r="Z6052" s="83">
        <v>196.65</v>
      </c>
      <c r="AA6052" s="83">
        <v>196.65</v>
      </c>
    </row>
    <row r="6053" spans="1:27" x14ac:dyDescent="0.25">
      <c r="A6053" s="82" t="s">
        <v>1529</v>
      </c>
      <c r="B6053" s="82" t="s">
        <v>1529</v>
      </c>
      <c r="C6053" t="s">
        <v>4184</v>
      </c>
      <c r="D6053" s="82" t="s">
        <v>4185</v>
      </c>
      <c r="E6053" t="s">
        <v>4186</v>
      </c>
      <c r="F6053" s="82" t="s">
        <v>3124</v>
      </c>
      <c r="G6053" t="s">
        <v>2310</v>
      </c>
      <c r="H6053" s="82" t="s">
        <v>3125</v>
      </c>
      <c r="I6053" t="s">
        <v>59</v>
      </c>
      <c r="J6053" s="82" t="s">
        <v>193</v>
      </c>
      <c r="K6053" t="s">
        <v>62</v>
      </c>
      <c r="L6053" t="s">
        <v>63</v>
      </c>
      <c r="M6053" s="82" t="s">
        <v>660</v>
      </c>
      <c r="N6053" t="s">
        <v>661</v>
      </c>
      <c r="O6053" s="82" t="s">
        <v>662</v>
      </c>
      <c r="P6053" s="82" t="s">
        <v>2174</v>
      </c>
      <c r="Q6053" s="82" t="s">
        <v>2175</v>
      </c>
      <c r="R6053" t="s">
        <v>131</v>
      </c>
      <c r="S6053" s="83">
        <v>202</v>
      </c>
      <c r="T6053" s="83">
        <v>0</v>
      </c>
      <c r="U6053" s="83">
        <v>202</v>
      </c>
      <c r="V6053" s="83">
        <v>0</v>
      </c>
      <c r="W6053" s="83">
        <v>0</v>
      </c>
      <c r="X6053" s="83">
        <v>0</v>
      </c>
      <c r="Y6053">
        <v>0</v>
      </c>
      <c r="Z6053" s="83">
        <v>20.200000000000003</v>
      </c>
      <c r="AA6053" s="83">
        <v>20.200000000000003</v>
      </c>
    </row>
    <row r="6054" spans="1:27" x14ac:dyDescent="0.25">
      <c r="A6054" s="82" t="s">
        <v>1529</v>
      </c>
      <c r="B6054" s="82" t="s">
        <v>1529</v>
      </c>
      <c r="C6054" t="s">
        <v>4184</v>
      </c>
      <c r="D6054" s="82" t="s">
        <v>4185</v>
      </c>
      <c r="E6054" t="s">
        <v>4186</v>
      </c>
      <c r="F6054" s="82" t="s">
        <v>3124</v>
      </c>
      <c r="G6054" t="s">
        <v>2310</v>
      </c>
      <c r="H6054" s="82" t="s">
        <v>3125</v>
      </c>
      <c r="I6054" t="s">
        <v>44</v>
      </c>
      <c r="J6054" s="82" t="s">
        <v>45</v>
      </c>
      <c r="K6054" t="s">
        <v>46</v>
      </c>
      <c r="L6054" t="s">
        <v>47</v>
      </c>
      <c r="M6054" s="82" t="s">
        <v>506</v>
      </c>
      <c r="N6054" t="s">
        <v>926</v>
      </c>
      <c r="O6054" s="82" t="s">
        <v>818</v>
      </c>
      <c r="P6054" s="82" t="s">
        <v>2654</v>
      </c>
      <c r="Q6054" s="82" t="s">
        <v>2655</v>
      </c>
      <c r="R6054" t="s">
        <v>131</v>
      </c>
      <c r="S6054" s="83">
        <v>31.46</v>
      </c>
      <c r="T6054" s="83">
        <v>0</v>
      </c>
      <c r="U6054" s="83">
        <v>31.46</v>
      </c>
      <c r="V6054" s="83">
        <v>0</v>
      </c>
      <c r="W6054" s="83">
        <v>0</v>
      </c>
      <c r="X6054" s="83">
        <v>0</v>
      </c>
      <c r="Y6054">
        <v>0</v>
      </c>
      <c r="Z6054" s="83">
        <v>3.1460000000000004</v>
      </c>
      <c r="AA6054" s="83">
        <v>3.1460000000000004</v>
      </c>
    </row>
    <row r="6055" spans="1:27" x14ac:dyDescent="0.25">
      <c r="A6055" s="82" t="s">
        <v>1529</v>
      </c>
      <c r="B6055" s="82" t="s">
        <v>1529</v>
      </c>
      <c r="C6055" t="s">
        <v>4184</v>
      </c>
      <c r="D6055" s="82" t="s">
        <v>4185</v>
      </c>
      <c r="E6055" t="s">
        <v>4186</v>
      </c>
      <c r="F6055" s="82" t="s">
        <v>3124</v>
      </c>
      <c r="G6055" t="s">
        <v>2310</v>
      </c>
      <c r="H6055" s="82" t="s">
        <v>3125</v>
      </c>
      <c r="I6055" t="s">
        <v>44</v>
      </c>
      <c r="J6055" s="82" t="s">
        <v>45</v>
      </c>
      <c r="K6055" t="s">
        <v>46</v>
      </c>
      <c r="L6055" t="s">
        <v>47</v>
      </c>
      <c r="M6055" s="82" t="s">
        <v>506</v>
      </c>
      <c r="N6055" t="s">
        <v>507</v>
      </c>
      <c r="O6055" s="82" t="s">
        <v>508</v>
      </c>
      <c r="P6055" s="82" t="s">
        <v>853</v>
      </c>
      <c r="Q6055" s="82" t="s">
        <v>854</v>
      </c>
      <c r="R6055" t="s">
        <v>131</v>
      </c>
      <c r="S6055" s="83">
        <v>44.8</v>
      </c>
      <c r="T6055" s="83">
        <v>0</v>
      </c>
      <c r="U6055" s="83">
        <v>44.8</v>
      </c>
      <c r="V6055" s="83">
        <v>0</v>
      </c>
      <c r="W6055" s="83">
        <v>0</v>
      </c>
      <c r="X6055" s="83">
        <v>0</v>
      </c>
      <c r="Y6055">
        <v>0</v>
      </c>
      <c r="Z6055" s="83">
        <v>4.4799999999999995</v>
      </c>
      <c r="AA6055" s="83">
        <v>4.4799999999999995</v>
      </c>
    </row>
    <row r="6056" spans="1:27" x14ac:dyDescent="0.25">
      <c r="A6056" s="82" t="s">
        <v>1529</v>
      </c>
      <c r="B6056" s="82" t="s">
        <v>1529</v>
      </c>
      <c r="C6056" t="s">
        <v>4184</v>
      </c>
      <c r="D6056" s="82" t="s">
        <v>4185</v>
      </c>
      <c r="E6056" t="s">
        <v>4186</v>
      </c>
      <c r="F6056" s="82" t="s">
        <v>3124</v>
      </c>
      <c r="G6056" t="s">
        <v>2310</v>
      </c>
      <c r="H6056" s="82" t="s">
        <v>3125</v>
      </c>
      <c r="I6056" t="s">
        <v>44</v>
      </c>
      <c r="J6056" s="82" t="s">
        <v>45</v>
      </c>
      <c r="K6056" t="s">
        <v>46</v>
      </c>
      <c r="L6056" t="s">
        <v>47</v>
      </c>
      <c r="M6056" s="82" t="s">
        <v>506</v>
      </c>
      <c r="N6056" t="s">
        <v>507</v>
      </c>
      <c r="O6056" s="82" t="s">
        <v>508</v>
      </c>
      <c r="P6056" s="82" t="s">
        <v>768</v>
      </c>
      <c r="Q6056" s="82" t="s">
        <v>769</v>
      </c>
      <c r="R6056" t="s">
        <v>131</v>
      </c>
      <c r="S6056" s="83">
        <v>255.14</v>
      </c>
      <c r="T6056" s="83">
        <v>0</v>
      </c>
      <c r="U6056" s="83">
        <v>255.14</v>
      </c>
      <c r="V6056" s="83">
        <v>0</v>
      </c>
      <c r="W6056" s="83">
        <v>0</v>
      </c>
      <c r="X6056" s="83">
        <v>0</v>
      </c>
      <c r="Y6056">
        <v>0</v>
      </c>
      <c r="Z6056" s="83">
        <v>25.513999999999999</v>
      </c>
      <c r="AA6056" s="83">
        <v>25.513999999999999</v>
      </c>
    </row>
    <row r="6057" spans="1:27" x14ac:dyDescent="0.25">
      <c r="A6057" s="82" t="s">
        <v>1529</v>
      </c>
      <c r="B6057" s="82" t="s">
        <v>1529</v>
      </c>
      <c r="C6057" t="s">
        <v>4184</v>
      </c>
      <c r="D6057" s="82" t="s">
        <v>4185</v>
      </c>
      <c r="E6057" t="s">
        <v>4186</v>
      </c>
      <c r="F6057" s="82" t="s">
        <v>3124</v>
      </c>
      <c r="G6057" t="s">
        <v>2310</v>
      </c>
      <c r="H6057" s="82" t="s">
        <v>3125</v>
      </c>
      <c r="I6057" t="s">
        <v>44</v>
      </c>
      <c r="J6057" s="82" t="s">
        <v>45</v>
      </c>
      <c r="K6057" t="s">
        <v>46</v>
      </c>
      <c r="L6057" t="s">
        <v>47</v>
      </c>
      <c r="M6057" s="82" t="s">
        <v>506</v>
      </c>
      <c r="N6057" t="s">
        <v>507</v>
      </c>
      <c r="O6057" s="82" t="s">
        <v>508</v>
      </c>
      <c r="P6057" s="82" t="s">
        <v>760</v>
      </c>
      <c r="Q6057" s="82" t="s">
        <v>761</v>
      </c>
      <c r="R6057" t="s">
        <v>131</v>
      </c>
      <c r="S6057" s="83">
        <v>105.6</v>
      </c>
      <c r="T6057" s="83">
        <v>0</v>
      </c>
      <c r="U6057" s="83">
        <v>105.6</v>
      </c>
      <c r="V6057" s="83">
        <v>0</v>
      </c>
      <c r="W6057" s="83">
        <v>0</v>
      </c>
      <c r="X6057" s="83">
        <v>0</v>
      </c>
      <c r="Y6057">
        <v>0</v>
      </c>
      <c r="Z6057" s="83">
        <v>10.56</v>
      </c>
      <c r="AA6057" s="83">
        <v>10.56</v>
      </c>
    </row>
    <row r="6058" spans="1:27" x14ac:dyDescent="0.25">
      <c r="A6058" s="82" t="s">
        <v>1529</v>
      </c>
      <c r="B6058" s="82" t="s">
        <v>1529</v>
      </c>
      <c r="C6058" t="s">
        <v>4184</v>
      </c>
      <c r="D6058" s="82" t="s">
        <v>4185</v>
      </c>
      <c r="E6058" t="s">
        <v>4186</v>
      </c>
      <c r="F6058" s="82" t="s">
        <v>3124</v>
      </c>
      <c r="G6058" t="s">
        <v>2310</v>
      </c>
      <c r="H6058" s="82" t="s">
        <v>3125</v>
      </c>
      <c r="I6058" t="s">
        <v>44</v>
      </c>
      <c r="J6058" s="82" t="s">
        <v>45</v>
      </c>
      <c r="K6058" t="s">
        <v>46</v>
      </c>
      <c r="L6058" t="s">
        <v>47</v>
      </c>
      <c r="M6058" s="82" t="s">
        <v>506</v>
      </c>
      <c r="N6058" t="s">
        <v>507</v>
      </c>
      <c r="O6058" s="82" t="s">
        <v>508</v>
      </c>
      <c r="P6058" s="82" t="s">
        <v>774</v>
      </c>
      <c r="Q6058" s="82" t="s">
        <v>775</v>
      </c>
      <c r="R6058" t="s">
        <v>131</v>
      </c>
      <c r="S6058" s="83">
        <v>318.84000000000003</v>
      </c>
      <c r="T6058" s="83">
        <v>0</v>
      </c>
      <c r="U6058" s="83">
        <v>318.84000000000003</v>
      </c>
      <c r="V6058" s="83">
        <v>0</v>
      </c>
      <c r="W6058" s="83">
        <v>0</v>
      </c>
      <c r="X6058" s="83">
        <v>0</v>
      </c>
      <c r="Y6058">
        <v>0</v>
      </c>
      <c r="Z6058" s="83">
        <v>31.884000000000004</v>
      </c>
      <c r="AA6058" s="83">
        <v>31.884000000000004</v>
      </c>
    </row>
    <row r="6059" spans="1:27" x14ac:dyDescent="0.25">
      <c r="A6059" s="82" t="s">
        <v>1529</v>
      </c>
      <c r="B6059" s="82" t="s">
        <v>1529</v>
      </c>
      <c r="C6059" t="s">
        <v>4184</v>
      </c>
      <c r="D6059" s="82" t="s">
        <v>4185</v>
      </c>
      <c r="E6059" t="s">
        <v>4186</v>
      </c>
      <c r="F6059" s="82" t="s">
        <v>3124</v>
      </c>
      <c r="G6059" t="s">
        <v>2310</v>
      </c>
      <c r="H6059" s="82" t="s">
        <v>3125</v>
      </c>
      <c r="I6059" t="s">
        <v>44</v>
      </c>
      <c r="J6059" s="82" t="s">
        <v>45</v>
      </c>
      <c r="K6059" t="s">
        <v>46</v>
      </c>
      <c r="L6059" t="s">
        <v>47</v>
      </c>
      <c r="M6059" s="82" t="s">
        <v>506</v>
      </c>
      <c r="N6059" t="s">
        <v>507</v>
      </c>
      <c r="O6059" s="82" t="s">
        <v>508</v>
      </c>
      <c r="P6059" s="82" t="s">
        <v>758</v>
      </c>
      <c r="Q6059" s="82" t="s">
        <v>759</v>
      </c>
      <c r="R6059" t="s">
        <v>131</v>
      </c>
      <c r="S6059" s="83">
        <v>240.65</v>
      </c>
      <c r="T6059" s="83">
        <v>0</v>
      </c>
      <c r="U6059" s="83">
        <v>240.65</v>
      </c>
      <c r="V6059" s="83">
        <v>0</v>
      </c>
      <c r="W6059" s="83">
        <v>0</v>
      </c>
      <c r="X6059" s="83">
        <v>0</v>
      </c>
      <c r="Y6059">
        <v>0</v>
      </c>
      <c r="Z6059" s="83">
        <v>24.065000000000005</v>
      </c>
      <c r="AA6059" s="83">
        <v>24.065000000000005</v>
      </c>
    </row>
    <row r="6060" spans="1:27" x14ac:dyDescent="0.25">
      <c r="A6060" s="82" t="s">
        <v>1529</v>
      </c>
      <c r="B6060" s="82" t="s">
        <v>1529</v>
      </c>
      <c r="C6060" t="s">
        <v>4184</v>
      </c>
      <c r="D6060" s="82" t="s">
        <v>4185</v>
      </c>
      <c r="E6060" t="s">
        <v>4186</v>
      </c>
      <c r="F6060" s="82" t="s">
        <v>3124</v>
      </c>
      <c r="G6060" t="s">
        <v>2310</v>
      </c>
      <c r="H6060" s="82" t="s">
        <v>3125</v>
      </c>
      <c r="I6060" t="s">
        <v>44</v>
      </c>
      <c r="J6060" s="82" t="s">
        <v>45</v>
      </c>
      <c r="K6060" t="s">
        <v>46</v>
      </c>
      <c r="L6060" t="s">
        <v>47</v>
      </c>
      <c r="M6060" s="82" t="s">
        <v>506</v>
      </c>
      <c r="N6060" t="s">
        <v>762</v>
      </c>
      <c r="O6060" s="82" t="s">
        <v>763</v>
      </c>
      <c r="P6060" s="82" t="s">
        <v>778</v>
      </c>
      <c r="Q6060" s="82" t="s">
        <v>779</v>
      </c>
      <c r="R6060" t="s">
        <v>131</v>
      </c>
      <c r="S6060" s="83">
        <v>20.7</v>
      </c>
      <c r="T6060" s="83">
        <v>0</v>
      </c>
      <c r="U6060" s="83">
        <v>20.7</v>
      </c>
      <c r="V6060" s="83">
        <v>0</v>
      </c>
      <c r="W6060" s="83">
        <v>0</v>
      </c>
      <c r="X6060" s="83">
        <v>0</v>
      </c>
      <c r="Y6060">
        <v>0</v>
      </c>
      <c r="Z6060" s="83">
        <v>2.0699999999999998</v>
      </c>
      <c r="AA6060" s="83">
        <v>2.0699999999999998</v>
      </c>
    </row>
    <row r="6061" spans="1:27" x14ac:dyDescent="0.25">
      <c r="A6061" s="82" t="s">
        <v>1529</v>
      </c>
      <c r="B6061" s="82" t="s">
        <v>1529</v>
      </c>
      <c r="C6061" t="s">
        <v>4184</v>
      </c>
      <c r="D6061" s="82" t="s">
        <v>4185</v>
      </c>
      <c r="E6061" t="s">
        <v>4186</v>
      </c>
      <c r="F6061" s="82" t="s">
        <v>3124</v>
      </c>
      <c r="G6061" t="s">
        <v>2310</v>
      </c>
      <c r="H6061" s="82" t="s">
        <v>3125</v>
      </c>
      <c r="I6061" t="s">
        <v>44</v>
      </c>
      <c r="J6061" s="82" t="s">
        <v>45</v>
      </c>
      <c r="K6061" t="s">
        <v>46</v>
      </c>
      <c r="L6061" t="s">
        <v>47</v>
      </c>
      <c r="M6061" s="82" t="s">
        <v>506</v>
      </c>
      <c r="N6061" t="s">
        <v>762</v>
      </c>
      <c r="O6061" s="82" t="s">
        <v>763</v>
      </c>
      <c r="P6061" s="82" t="s">
        <v>1063</v>
      </c>
      <c r="Q6061" s="82" t="s">
        <v>1064</v>
      </c>
      <c r="R6061" t="s">
        <v>131</v>
      </c>
      <c r="S6061" s="83">
        <v>7.25</v>
      </c>
      <c r="T6061" s="83">
        <v>0</v>
      </c>
      <c r="U6061" s="83">
        <v>7.25</v>
      </c>
      <c r="V6061" s="83">
        <v>0</v>
      </c>
      <c r="W6061" s="83">
        <v>0</v>
      </c>
      <c r="X6061" s="83">
        <v>0</v>
      </c>
      <c r="Y6061">
        <v>0</v>
      </c>
      <c r="Z6061" s="83">
        <v>0.72500000000000009</v>
      </c>
      <c r="AA6061" s="83">
        <v>0.72500000000000009</v>
      </c>
    </row>
    <row r="6062" spans="1:27" x14ac:dyDescent="0.25">
      <c r="A6062" s="82" t="s">
        <v>1529</v>
      </c>
      <c r="B6062" s="82" t="s">
        <v>1529</v>
      </c>
      <c r="C6062" t="s">
        <v>4184</v>
      </c>
      <c r="D6062" s="82" t="s">
        <v>4185</v>
      </c>
      <c r="E6062" t="s">
        <v>4186</v>
      </c>
      <c r="F6062" s="82" t="s">
        <v>3124</v>
      </c>
      <c r="G6062" t="s">
        <v>2310</v>
      </c>
      <c r="H6062" s="82" t="s">
        <v>3125</v>
      </c>
      <c r="I6062" t="s">
        <v>44</v>
      </c>
      <c r="J6062" s="82" t="s">
        <v>45</v>
      </c>
      <c r="K6062" t="s">
        <v>46</v>
      </c>
      <c r="L6062" t="s">
        <v>47</v>
      </c>
      <c r="M6062" s="82" t="s">
        <v>320</v>
      </c>
      <c r="N6062" t="s">
        <v>1074</v>
      </c>
      <c r="O6062" s="82" t="s">
        <v>1208</v>
      </c>
      <c r="P6062" s="82" t="s">
        <v>2223</v>
      </c>
      <c r="Q6062" s="82" t="s">
        <v>2224</v>
      </c>
      <c r="R6062" t="s">
        <v>131</v>
      </c>
      <c r="S6062" s="83">
        <v>349.2</v>
      </c>
      <c r="T6062" s="83">
        <v>0</v>
      </c>
      <c r="U6062" s="83">
        <v>349.2</v>
      </c>
      <c r="V6062" s="83">
        <v>0</v>
      </c>
      <c r="W6062" s="83">
        <v>0</v>
      </c>
      <c r="X6062" s="83">
        <v>0</v>
      </c>
      <c r="Y6062">
        <v>0</v>
      </c>
      <c r="Z6062" s="83">
        <v>34.92</v>
      </c>
      <c r="AA6062" s="83">
        <v>34.92</v>
      </c>
    </row>
    <row r="6063" spans="1:27" x14ac:dyDescent="0.25">
      <c r="A6063" s="82" t="s">
        <v>1529</v>
      </c>
      <c r="B6063" s="82" t="s">
        <v>1529</v>
      </c>
      <c r="C6063" t="s">
        <v>4184</v>
      </c>
      <c r="D6063" s="82" t="s">
        <v>4185</v>
      </c>
      <c r="E6063" t="s">
        <v>4186</v>
      </c>
      <c r="F6063" s="82" t="s">
        <v>3124</v>
      </c>
      <c r="G6063" t="s">
        <v>2310</v>
      </c>
      <c r="H6063" s="82" t="s">
        <v>3125</v>
      </c>
      <c r="I6063" t="s">
        <v>44</v>
      </c>
      <c r="J6063" s="82" t="s">
        <v>45</v>
      </c>
      <c r="K6063" t="s">
        <v>46</v>
      </c>
      <c r="L6063" t="s">
        <v>47</v>
      </c>
      <c r="M6063" s="82" t="s">
        <v>320</v>
      </c>
      <c r="N6063" t="s">
        <v>800</v>
      </c>
      <c r="O6063" s="82" t="s">
        <v>1538</v>
      </c>
      <c r="P6063" s="82" t="s">
        <v>978</v>
      </c>
      <c r="Q6063" s="82" t="s">
        <v>979</v>
      </c>
      <c r="R6063" t="s">
        <v>131</v>
      </c>
      <c r="S6063" s="83">
        <v>633</v>
      </c>
      <c r="T6063" s="83">
        <v>0</v>
      </c>
      <c r="U6063" s="83">
        <v>633</v>
      </c>
      <c r="V6063" s="83">
        <v>0</v>
      </c>
      <c r="W6063" s="83">
        <v>0</v>
      </c>
      <c r="X6063" s="83">
        <v>0</v>
      </c>
      <c r="Y6063">
        <v>0</v>
      </c>
      <c r="Z6063" s="83">
        <v>63.300000000000004</v>
      </c>
      <c r="AA6063" s="83">
        <v>63.300000000000004</v>
      </c>
    </row>
    <row r="6064" spans="1:27" x14ac:dyDescent="0.25">
      <c r="A6064" s="82" t="s">
        <v>1529</v>
      </c>
      <c r="B6064" s="82" t="s">
        <v>1529</v>
      </c>
      <c r="C6064" t="s">
        <v>4184</v>
      </c>
      <c r="D6064" s="82" t="s">
        <v>4185</v>
      </c>
      <c r="E6064" t="s">
        <v>4186</v>
      </c>
      <c r="F6064" s="82" t="s">
        <v>3124</v>
      </c>
      <c r="G6064" t="s">
        <v>2310</v>
      </c>
      <c r="H6064" s="82" t="s">
        <v>3125</v>
      </c>
      <c r="I6064" t="s">
        <v>44</v>
      </c>
      <c r="J6064" s="82" t="s">
        <v>45</v>
      </c>
      <c r="K6064" t="s">
        <v>46</v>
      </c>
      <c r="L6064" t="s">
        <v>47</v>
      </c>
      <c r="M6064" s="82" t="s">
        <v>320</v>
      </c>
      <c r="N6064" t="s">
        <v>800</v>
      </c>
      <c r="O6064" s="82" t="s">
        <v>801</v>
      </c>
      <c r="P6064" s="82" t="s">
        <v>1080</v>
      </c>
      <c r="Q6064" s="82" t="s">
        <v>1081</v>
      </c>
      <c r="R6064" t="s">
        <v>131</v>
      </c>
      <c r="S6064" s="83">
        <v>895.1</v>
      </c>
      <c r="T6064" s="83">
        <v>0</v>
      </c>
      <c r="U6064" s="83">
        <v>895.1</v>
      </c>
      <c r="V6064" s="83">
        <v>0</v>
      </c>
      <c r="W6064" s="83">
        <v>0</v>
      </c>
      <c r="X6064" s="83">
        <v>0</v>
      </c>
      <c r="Y6064">
        <v>0</v>
      </c>
      <c r="Z6064" s="83">
        <v>89.51</v>
      </c>
      <c r="AA6064" s="83">
        <v>89.51</v>
      </c>
    </row>
    <row r="6065" spans="1:27" x14ac:dyDescent="0.25">
      <c r="A6065" s="82" t="s">
        <v>1529</v>
      </c>
      <c r="B6065" s="82" t="s">
        <v>1529</v>
      </c>
      <c r="C6065" t="s">
        <v>4184</v>
      </c>
      <c r="D6065" s="82" t="s">
        <v>4185</v>
      </c>
      <c r="E6065" t="s">
        <v>4186</v>
      </c>
      <c r="F6065" s="82" t="s">
        <v>3124</v>
      </c>
      <c r="G6065" t="s">
        <v>2310</v>
      </c>
      <c r="H6065" s="82" t="s">
        <v>3125</v>
      </c>
      <c r="I6065" t="s">
        <v>44</v>
      </c>
      <c r="J6065" s="82" t="s">
        <v>45</v>
      </c>
      <c r="K6065" t="s">
        <v>46</v>
      </c>
      <c r="L6065" t="s">
        <v>47</v>
      </c>
      <c r="M6065" s="82" t="s">
        <v>320</v>
      </c>
      <c r="N6065" t="s">
        <v>329</v>
      </c>
      <c r="O6065" s="82" t="s">
        <v>1538</v>
      </c>
      <c r="P6065" s="82" t="s">
        <v>1944</v>
      </c>
      <c r="Q6065" s="82" t="s">
        <v>1945</v>
      </c>
      <c r="R6065" t="s">
        <v>131</v>
      </c>
      <c r="S6065" s="83">
        <v>60.2</v>
      </c>
      <c r="T6065" s="83">
        <v>0</v>
      </c>
      <c r="U6065" s="83">
        <v>60.2</v>
      </c>
      <c r="V6065" s="83">
        <v>0</v>
      </c>
      <c r="W6065" s="83">
        <v>0</v>
      </c>
      <c r="X6065" s="83">
        <v>0</v>
      </c>
      <c r="Y6065">
        <v>0</v>
      </c>
      <c r="Z6065" s="83">
        <v>6.0200000000000005</v>
      </c>
      <c r="AA6065" s="83">
        <v>6.0200000000000005</v>
      </c>
    </row>
    <row r="6066" spans="1:27" x14ac:dyDescent="0.25">
      <c r="A6066" s="82" t="s">
        <v>1529</v>
      </c>
      <c r="B6066" s="82" t="s">
        <v>1529</v>
      </c>
      <c r="C6066" t="s">
        <v>4184</v>
      </c>
      <c r="D6066" s="82" t="s">
        <v>4185</v>
      </c>
      <c r="E6066" t="s">
        <v>4186</v>
      </c>
      <c r="F6066" s="82" t="s">
        <v>3124</v>
      </c>
      <c r="G6066" t="s">
        <v>2310</v>
      </c>
      <c r="H6066" s="82" t="s">
        <v>3125</v>
      </c>
      <c r="I6066" t="s">
        <v>44</v>
      </c>
      <c r="J6066" s="82" t="s">
        <v>45</v>
      </c>
      <c r="K6066" t="s">
        <v>46</v>
      </c>
      <c r="L6066" t="s">
        <v>47</v>
      </c>
      <c r="M6066" s="82" t="s">
        <v>320</v>
      </c>
      <c r="N6066" t="s">
        <v>329</v>
      </c>
      <c r="O6066" s="82" t="s">
        <v>330</v>
      </c>
      <c r="P6066" s="82" t="s">
        <v>331</v>
      </c>
      <c r="Q6066" s="82" t="s">
        <v>332</v>
      </c>
      <c r="R6066" t="s">
        <v>131</v>
      </c>
      <c r="S6066" s="83">
        <v>48.8</v>
      </c>
      <c r="T6066" s="83">
        <v>0</v>
      </c>
      <c r="U6066" s="83">
        <v>48.8</v>
      </c>
      <c r="V6066" s="83">
        <v>0</v>
      </c>
      <c r="W6066" s="83">
        <v>0</v>
      </c>
      <c r="X6066" s="83">
        <v>0</v>
      </c>
      <c r="Y6066">
        <v>0</v>
      </c>
      <c r="Z6066" s="83">
        <v>4.88</v>
      </c>
      <c r="AA6066" s="83">
        <v>4.88</v>
      </c>
    </row>
    <row r="6067" spans="1:27" x14ac:dyDescent="0.25">
      <c r="A6067" s="82" t="s">
        <v>1529</v>
      </c>
      <c r="B6067" s="82" t="s">
        <v>1529</v>
      </c>
      <c r="C6067" t="s">
        <v>4184</v>
      </c>
      <c r="D6067" s="82" t="s">
        <v>4185</v>
      </c>
      <c r="E6067" t="s">
        <v>4186</v>
      </c>
      <c r="F6067" s="82" t="s">
        <v>3124</v>
      </c>
      <c r="G6067" t="s">
        <v>2310</v>
      </c>
      <c r="H6067" s="82" t="s">
        <v>3125</v>
      </c>
      <c r="I6067" t="s">
        <v>44</v>
      </c>
      <c r="J6067" s="82" t="s">
        <v>45</v>
      </c>
      <c r="K6067" t="s">
        <v>46</v>
      </c>
      <c r="L6067" t="s">
        <v>47</v>
      </c>
      <c r="M6067" s="82" t="s">
        <v>320</v>
      </c>
      <c r="N6067" t="s">
        <v>329</v>
      </c>
      <c r="O6067" s="82" t="s">
        <v>330</v>
      </c>
      <c r="P6067" s="82" t="s">
        <v>2437</v>
      </c>
      <c r="Q6067" s="82" t="s">
        <v>2438</v>
      </c>
      <c r="R6067" t="s">
        <v>131</v>
      </c>
      <c r="S6067" s="83">
        <v>30.1</v>
      </c>
      <c r="T6067" s="83">
        <v>0</v>
      </c>
      <c r="U6067" s="83">
        <v>30.1</v>
      </c>
      <c r="V6067" s="83">
        <v>0</v>
      </c>
      <c r="W6067" s="83">
        <v>0</v>
      </c>
      <c r="X6067" s="83">
        <v>0</v>
      </c>
      <c r="Y6067">
        <v>0</v>
      </c>
      <c r="Z6067" s="83">
        <v>3.0100000000000002</v>
      </c>
      <c r="AA6067" s="83">
        <v>3.0100000000000002</v>
      </c>
    </row>
    <row r="6068" spans="1:27" x14ac:dyDescent="0.25">
      <c r="A6068" s="82" t="s">
        <v>1529</v>
      </c>
      <c r="B6068" s="82" t="s">
        <v>1529</v>
      </c>
      <c r="C6068" t="s">
        <v>4184</v>
      </c>
      <c r="D6068" s="82" t="s">
        <v>4185</v>
      </c>
      <c r="E6068" t="s">
        <v>4186</v>
      </c>
      <c r="F6068" s="82" t="s">
        <v>3124</v>
      </c>
      <c r="G6068" t="s">
        <v>2310</v>
      </c>
      <c r="H6068" s="82" t="s">
        <v>3125</v>
      </c>
      <c r="I6068" t="s">
        <v>44</v>
      </c>
      <c r="J6068" s="82" t="s">
        <v>45</v>
      </c>
      <c r="K6068" t="s">
        <v>57</v>
      </c>
      <c r="L6068" t="s">
        <v>58</v>
      </c>
      <c r="M6068" s="82" t="s">
        <v>712</v>
      </c>
      <c r="N6068" t="s">
        <v>713</v>
      </c>
      <c r="O6068" s="82" t="s">
        <v>714</v>
      </c>
      <c r="P6068" s="82" t="s">
        <v>1094</v>
      </c>
      <c r="Q6068" s="82" t="s">
        <v>1095</v>
      </c>
      <c r="R6068" t="s">
        <v>131</v>
      </c>
      <c r="S6068" s="83">
        <v>149</v>
      </c>
      <c r="T6068" s="83">
        <v>0</v>
      </c>
      <c r="U6068" s="83">
        <v>149</v>
      </c>
      <c r="V6068" s="83">
        <v>0</v>
      </c>
      <c r="W6068" s="83">
        <v>0</v>
      </c>
      <c r="X6068" s="83">
        <v>0</v>
      </c>
      <c r="Y6068">
        <v>0</v>
      </c>
      <c r="Z6068" s="83">
        <v>14.9</v>
      </c>
      <c r="AA6068" s="83">
        <v>14.9</v>
      </c>
    </row>
    <row r="6069" spans="1:27" x14ac:dyDescent="0.25">
      <c r="A6069" s="82" t="s">
        <v>1529</v>
      </c>
      <c r="B6069" s="82" t="s">
        <v>1529</v>
      </c>
      <c r="C6069" t="s">
        <v>4184</v>
      </c>
      <c r="D6069" s="82" t="s">
        <v>4185</v>
      </c>
      <c r="E6069" t="s">
        <v>4186</v>
      </c>
      <c r="F6069" s="82" t="s">
        <v>3124</v>
      </c>
      <c r="G6069" t="s">
        <v>2310</v>
      </c>
      <c r="H6069" s="82" t="s">
        <v>3125</v>
      </c>
      <c r="I6069" t="s">
        <v>44</v>
      </c>
      <c r="J6069" s="82" t="s">
        <v>45</v>
      </c>
      <c r="K6069" t="s">
        <v>57</v>
      </c>
      <c r="L6069" t="s">
        <v>58</v>
      </c>
      <c r="M6069" s="82" t="s">
        <v>712</v>
      </c>
      <c r="N6069" t="s">
        <v>713</v>
      </c>
      <c r="O6069" s="82" t="s">
        <v>714</v>
      </c>
      <c r="P6069" s="82" t="s">
        <v>808</v>
      </c>
      <c r="Q6069" s="82" t="s">
        <v>809</v>
      </c>
      <c r="R6069" t="s">
        <v>131</v>
      </c>
      <c r="S6069" s="83">
        <v>275</v>
      </c>
      <c r="T6069" s="83">
        <v>0</v>
      </c>
      <c r="U6069" s="83">
        <v>275</v>
      </c>
      <c r="V6069" s="83">
        <v>0</v>
      </c>
      <c r="W6069" s="83">
        <v>0</v>
      </c>
      <c r="X6069" s="83">
        <v>0</v>
      </c>
      <c r="Y6069">
        <v>0</v>
      </c>
      <c r="Z6069" s="83">
        <v>27.5</v>
      </c>
      <c r="AA6069" s="83">
        <v>27.5</v>
      </c>
    </row>
    <row r="6070" spans="1:27" x14ac:dyDescent="0.25">
      <c r="A6070" s="82" t="s">
        <v>1529</v>
      </c>
      <c r="B6070" s="82" t="s">
        <v>1529</v>
      </c>
      <c r="C6070" t="s">
        <v>4184</v>
      </c>
      <c r="D6070" s="82" t="s">
        <v>4185</v>
      </c>
      <c r="E6070" t="s">
        <v>4186</v>
      </c>
      <c r="F6070" s="82" t="s">
        <v>3124</v>
      </c>
      <c r="G6070" t="s">
        <v>2310</v>
      </c>
      <c r="H6070" s="82" t="s">
        <v>3125</v>
      </c>
      <c r="I6070" t="s">
        <v>44</v>
      </c>
      <c r="J6070" s="82" t="s">
        <v>45</v>
      </c>
      <c r="K6070" t="s">
        <v>57</v>
      </c>
      <c r="L6070" t="s">
        <v>58</v>
      </c>
      <c r="M6070" s="82" t="s">
        <v>712</v>
      </c>
      <c r="N6070" t="s">
        <v>713</v>
      </c>
      <c r="O6070" s="82" t="s">
        <v>714</v>
      </c>
      <c r="P6070" s="82" t="s">
        <v>715</v>
      </c>
      <c r="Q6070" s="82" t="s">
        <v>716</v>
      </c>
      <c r="R6070" t="s">
        <v>131</v>
      </c>
      <c r="S6070" s="83">
        <v>873</v>
      </c>
      <c r="T6070" s="83">
        <v>0</v>
      </c>
      <c r="U6070" s="83">
        <v>873</v>
      </c>
      <c r="V6070" s="83">
        <v>0</v>
      </c>
      <c r="W6070" s="83">
        <v>0</v>
      </c>
      <c r="X6070" s="83">
        <v>0</v>
      </c>
      <c r="Y6070">
        <v>0</v>
      </c>
      <c r="Z6070" s="83">
        <v>87.300000000000011</v>
      </c>
      <c r="AA6070" s="83">
        <v>87.300000000000011</v>
      </c>
    </row>
    <row r="6071" spans="1:27" x14ac:dyDescent="0.25">
      <c r="A6071" s="82" t="s">
        <v>1529</v>
      </c>
      <c r="B6071" s="82" t="s">
        <v>1529</v>
      </c>
      <c r="C6071" t="s">
        <v>4184</v>
      </c>
      <c r="D6071" s="82" t="s">
        <v>4185</v>
      </c>
      <c r="E6071" t="s">
        <v>4186</v>
      </c>
      <c r="F6071" s="82" t="s">
        <v>3124</v>
      </c>
      <c r="G6071" t="s">
        <v>2310</v>
      </c>
      <c r="H6071" s="82" t="s">
        <v>3125</v>
      </c>
      <c r="I6071" t="s">
        <v>44</v>
      </c>
      <c r="J6071" s="82" t="s">
        <v>45</v>
      </c>
      <c r="K6071" t="s">
        <v>57</v>
      </c>
      <c r="L6071" t="s">
        <v>58</v>
      </c>
      <c r="M6071" s="82" t="s">
        <v>712</v>
      </c>
      <c r="N6071" t="s">
        <v>713</v>
      </c>
      <c r="O6071" s="82" t="s">
        <v>714</v>
      </c>
      <c r="P6071" s="82" t="s">
        <v>2711</v>
      </c>
      <c r="Q6071" s="82" t="s">
        <v>2712</v>
      </c>
      <c r="R6071" t="s">
        <v>131</v>
      </c>
      <c r="S6071" s="83">
        <v>921</v>
      </c>
      <c r="T6071" s="83">
        <v>0</v>
      </c>
      <c r="U6071" s="83">
        <v>921</v>
      </c>
      <c r="V6071" s="83">
        <v>0</v>
      </c>
      <c r="W6071" s="83">
        <v>0</v>
      </c>
      <c r="X6071" s="83">
        <v>0</v>
      </c>
      <c r="Y6071">
        <v>0</v>
      </c>
      <c r="Z6071" s="83">
        <v>92.100000000000009</v>
      </c>
      <c r="AA6071" s="83">
        <v>92.100000000000009</v>
      </c>
    </row>
    <row r="6072" spans="1:27" x14ac:dyDescent="0.25">
      <c r="A6072" s="82" t="s">
        <v>1529</v>
      </c>
      <c r="B6072" s="82" t="s">
        <v>1529</v>
      </c>
      <c r="C6072" t="s">
        <v>4184</v>
      </c>
      <c r="D6072" s="82" t="s">
        <v>4185</v>
      </c>
      <c r="E6072" t="s">
        <v>4186</v>
      </c>
      <c r="F6072" s="82" t="s">
        <v>3124</v>
      </c>
      <c r="G6072" t="s">
        <v>2310</v>
      </c>
      <c r="H6072" s="82" t="s">
        <v>3125</v>
      </c>
      <c r="I6072" t="s">
        <v>44</v>
      </c>
      <c r="J6072" s="82" t="s">
        <v>45</v>
      </c>
      <c r="K6072" t="s">
        <v>102</v>
      </c>
      <c r="L6072" t="s">
        <v>103</v>
      </c>
      <c r="M6072" s="82" t="s">
        <v>516</v>
      </c>
      <c r="N6072" t="s">
        <v>867</v>
      </c>
      <c r="O6072" s="82" t="s">
        <v>868</v>
      </c>
      <c r="P6072" s="82" t="s">
        <v>4128</v>
      </c>
      <c r="Q6072" s="82" t="s">
        <v>872</v>
      </c>
      <c r="R6072" t="s">
        <v>131</v>
      </c>
      <c r="S6072" s="83">
        <v>13.4</v>
      </c>
      <c r="T6072" s="83">
        <v>0</v>
      </c>
      <c r="U6072" s="83">
        <v>13.4</v>
      </c>
      <c r="V6072" s="83">
        <v>0</v>
      </c>
      <c r="W6072" s="83">
        <v>0</v>
      </c>
      <c r="X6072" s="83">
        <v>0</v>
      </c>
      <c r="Y6072">
        <v>0</v>
      </c>
      <c r="Z6072" s="83">
        <v>1.34</v>
      </c>
      <c r="AA6072" s="83">
        <v>1.34</v>
      </c>
    </row>
    <row r="6073" spans="1:27" x14ac:dyDescent="0.25">
      <c r="A6073" s="82" t="s">
        <v>1529</v>
      </c>
      <c r="B6073" s="82" t="s">
        <v>1529</v>
      </c>
      <c r="C6073" t="s">
        <v>4184</v>
      </c>
      <c r="D6073" s="82" t="s">
        <v>4185</v>
      </c>
      <c r="E6073" t="s">
        <v>4186</v>
      </c>
      <c r="F6073" s="82" t="s">
        <v>3124</v>
      </c>
      <c r="G6073" t="s">
        <v>2310</v>
      </c>
      <c r="H6073" s="82" t="s">
        <v>3125</v>
      </c>
      <c r="I6073" t="s">
        <v>44</v>
      </c>
      <c r="J6073" s="82" t="s">
        <v>45</v>
      </c>
      <c r="K6073" t="s">
        <v>66</v>
      </c>
      <c r="L6073" t="s">
        <v>67</v>
      </c>
      <c r="M6073" s="82" t="s">
        <v>782</v>
      </c>
      <c r="N6073" t="s">
        <v>783</v>
      </c>
      <c r="O6073" s="82" t="s">
        <v>787</v>
      </c>
      <c r="P6073" s="82" t="s">
        <v>788</v>
      </c>
      <c r="Q6073" s="82" t="s">
        <v>789</v>
      </c>
      <c r="R6073" t="s">
        <v>131</v>
      </c>
      <c r="S6073" s="83">
        <v>140.25</v>
      </c>
      <c r="T6073" s="83">
        <v>0</v>
      </c>
      <c r="U6073" s="83">
        <v>140.25</v>
      </c>
      <c r="V6073" s="83">
        <v>0</v>
      </c>
      <c r="W6073" s="83">
        <v>0</v>
      </c>
      <c r="X6073" s="83">
        <v>0</v>
      </c>
      <c r="Y6073">
        <v>0</v>
      </c>
      <c r="Z6073" s="83">
        <v>14.025</v>
      </c>
      <c r="AA6073" s="83">
        <v>14.025</v>
      </c>
    </row>
    <row r="6074" spans="1:27" x14ac:dyDescent="0.25">
      <c r="A6074" s="82" t="s">
        <v>1529</v>
      </c>
      <c r="B6074" s="82" t="s">
        <v>1529</v>
      </c>
      <c r="C6074" t="s">
        <v>4184</v>
      </c>
      <c r="D6074" s="82" t="s">
        <v>4185</v>
      </c>
      <c r="E6074" t="s">
        <v>4186</v>
      </c>
      <c r="F6074" s="82" t="s">
        <v>3124</v>
      </c>
      <c r="G6074" t="s">
        <v>2310</v>
      </c>
      <c r="H6074" s="82" t="s">
        <v>3125</v>
      </c>
      <c r="I6074" t="s">
        <v>44</v>
      </c>
      <c r="J6074" s="82" t="s">
        <v>45</v>
      </c>
      <c r="K6074" t="s">
        <v>66</v>
      </c>
      <c r="L6074" t="s">
        <v>67</v>
      </c>
      <c r="M6074" s="82" t="s">
        <v>782</v>
      </c>
      <c r="N6074" t="s">
        <v>783</v>
      </c>
      <c r="O6074" s="82" t="s">
        <v>784</v>
      </c>
      <c r="P6074" s="82" t="s">
        <v>785</v>
      </c>
      <c r="Q6074" s="82" t="s">
        <v>786</v>
      </c>
      <c r="R6074" t="s">
        <v>131</v>
      </c>
      <c r="S6074" s="83">
        <v>183</v>
      </c>
      <c r="T6074" s="83">
        <v>0</v>
      </c>
      <c r="U6074" s="83">
        <v>183</v>
      </c>
      <c r="V6074" s="83">
        <v>0</v>
      </c>
      <c r="W6074" s="83">
        <v>0</v>
      </c>
      <c r="X6074" s="83">
        <v>0</v>
      </c>
      <c r="Y6074">
        <v>0</v>
      </c>
      <c r="Z6074" s="83">
        <v>18.3</v>
      </c>
      <c r="AA6074" s="83">
        <v>18.3</v>
      </c>
    </row>
    <row r="6075" spans="1:27" x14ac:dyDescent="0.25">
      <c r="A6075" s="82" t="s">
        <v>1529</v>
      </c>
      <c r="B6075" s="82" t="s">
        <v>1529</v>
      </c>
      <c r="C6075" t="s">
        <v>4187</v>
      </c>
      <c r="D6075" s="82" t="s">
        <v>3632</v>
      </c>
      <c r="E6075" t="s">
        <v>4186</v>
      </c>
      <c r="F6075" s="82" t="s">
        <v>3124</v>
      </c>
      <c r="G6075" t="s">
        <v>2310</v>
      </c>
      <c r="H6075" s="82" t="s">
        <v>3125</v>
      </c>
      <c r="I6075" t="s">
        <v>68</v>
      </c>
      <c r="J6075" s="82" t="s">
        <v>77</v>
      </c>
      <c r="K6075" t="s">
        <v>78</v>
      </c>
      <c r="L6075" t="s">
        <v>79</v>
      </c>
      <c r="M6075" s="82" t="s">
        <v>790</v>
      </c>
      <c r="N6075" t="s">
        <v>791</v>
      </c>
      <c r="O6075" s="82" t="s">
        <v>821</v>
      </c>
      <c r="P6075" s="82" t="s">
        <v>822</v>
      </c>
      <c r="Q6075" s="82" t="s">
        <v>823</v>
      </c>
      <c r="R6075" t="s">
        <v>131</v>
      </c>
      <c r="S6075" s="83">
        <v>1134</v>
      </c>
      <c r="T6075" s="83">
        <v>0</v>
      </c>
      <c r="U6075" s="83">
        <v>1134</v>
      </c>
      <c r="V6075" s="83">
        <v>0</v>
      </c>
      <c r="W6075" s="83">
        <v>0</v>
      </c>
      <c r="X6075" s="83">
        <v>0</v>
      </c>
      <c r="Y6075">
        <v>0</v>
      </c>
      <c r="Z6075" s="83">
        <v>113.4</v>
      </c>
      <c r="AA6075" s="83">
        <v>113.4</v>
      </c>
    </row>
    <row r="6076" spans="1:27" x14ac:dyDescent="0.25">
      <c r="A6076" s="82" t="s">
        <v>1529</v>
      </c>
      <c r="B6076" s="82" t="s">
        <v>1529</v>
      </c>
      <c r="C6076" t="s">
        <v>4187</v>
      </c>
      <c r="D6076" s="82" t="s">
        <v>3632</v>
      </c>
      <c r="E6076" t="s">
        <v>4186</v>
      </c>
      <c r="F6076" s="82" t="s">
        <v>3124</v>
      </c>
      <c r="G6076" t="s">
        <v>2310</v>
      </c>
      <c r="H6076" s="82" t="s">
        <v>3125</v>
      </c>
      <c r="I6076" t="s">
        <v>59</v>
      </c>
      <c r="J6076" s="82" t="s">
        <v>193</v>
      </c>
      <c r="K6076" t="s">
        <v>60</v>
      </c>
      <c r="L6076" t="s">
        <v>61</v>
      </c>
      <c r="M6076" s="82" t="s">
        <v>194</v>
      </c>
      <c r="N6076" t="s">
        <v>656</v>
      </c>
      <c r="O6076" s="82" t="s">
        <v>657</v>
      </c>
      <c r="P6076" s="82" t="s">
        <v>1019</v>
      </c>
      <c r="Q6076" s="82" t="s">
        <v>1020</v>
      </c>
      <c r="R6076" t="s">
        <v>131</v>
      </c>
      <c r="S6076" s="83">
        <v>140.76</v>
      </c>
      <c r="T6076" s="83">
        <v>0</v>
      </c>
      <c r="U6076" s="83">
        <v>140.76</v>
      </c>
      <c r="V6076" s="83">
        <v>0</v>
      </c>
      <c r="W6076" s="83">
        <v>0</v>
      </c>
      <c r="X6076" s="83">
        <v>0</v>
      </c>
      <c r="Y6076">
        <v>0</v>
      </c>
      <c r="Z6076" s="83">
        <v>14.076000000000001</v>
      </c>
      <c r="AA6076" s="83">
        <v>14.076000000000001</v>
      </c>
    </row>
    <row r="6077" spans="1:27" x14ac:dyDescent="0.25">
      <c r="A6077" s="82" t="s">
        <v>1529</v>
      </c>
      <c r="B6077" s="82" t="s">
        <v>1529</v>
      </c>
      <c r="C6077" t="s">
        <v>4187</v>
      </c>
      <c r="D6077" s="82" t="s">
        <v>3632</v>
      </c>
      <c r="E6077" t="s">
        <v>4186</v>
      </c>
      <c r="F6077" s="82" t="s">
        <v>3124</v>
      </c>
      <c r="G6077" t="s">
        <v>2310</v>
      </c>
      <c r="H6077" s="82" t="s">
        <v>3125</v>
      </c>
      <c r="I6077" t="s">
        <v>59</v>
      </c>
      <c r="J6077" s="82" t="s">
        <v>193</v>
      </c>
      <c r="K6077" t="s">
        <v>60</v>
      </c>
      <c r="L6077" t="s">
        <v>61</v>
      </c>
      <c r="M6077" s="82" t="s">
        <v>194</v>
      </c>
      <c r="N6077" t="s">
        <v>750</v>
      </c>
      <c r="O6077" s="82" t="s">
        <v>751</v>
      </c>
      <c r="P6077" s="82" t="s">
        <v>1152</v>
      </c>
      <c r="Q6077" s="82" t="s">
        <v>1153</v>
      </c>
      <c r="R6077" t="s">
        <v>131</v>
      </c>
      <c r="S6077" s="83">
        <v>186.15999999999997</v>
      </c>
      <c r="T6077" s="83">
        <v>0</v>
      </c>
      <c r="U6077" s="83">
        <v>186.15999999999997</v>
      </c>
      <c r="V6077" s="83">
        <v>0</v>
      </c>
      <c r="W6077" s="83">
        <v>0</v>
      </c>
      <c r="X6077" s="83">
        <v>0</v>
      </c>
      <c r="Y6077">
        <v>0</v>
      </c>
      <c r="Z6077" s="83">
        <v>18.615999999999996</v>
      </c>
      <c r="AA6077" s="83">
        <v>18.615999999999996</v>
      </c>
    </row>
    <row r="6078" spans="1:27" x14ac:dyDescent="0.25">
      <c r="A6078" s="82" t="s">
        <v>1529</v>
      </c>
      <c r="B6078" s="82" t="s">
        <v>1529</v>
      </c>
      <c r="C6078" t="s">
        <v>4187</v>
      </c>
      <c r="D6078" s="82" t="s">
        <v>3632</v>
      </c>
      <c r="E6078" t="s">
        <v>4186</v>
      </c>
      <c r="F6078" s="82" t="s">
        <v>3124</v>
      </c>
      <c r="G6078" t="s">
        <v>2310</v>
      </c>
      <c r="H6078" s="82" t="s">
        <v>3125</v>
      </c>
      <c r="I6078" t="s">
        <v>59</v>
      </c>
      <c r="J6078" s="82" t="s">
        <v>193</v>
      </c>
      <c r="K6078" t="s">
        <v>60</v>
      </c>
      <c r="L6078" t="s">
        <v>61</v>
      </c>
      <c r="M6078" s="82" t="s">
        <v>194</v>
      </c>
      <c r="N6078" t="s">
        <v>750</v>
      </c>
      <c r="O6078" s="82" t="s">
        <v>751</v>
      </c>
      <c r="P6078" s="82" t="s">
        <v>1154</v>
      </c>
      <c r="Q6078" s="82" t="s">
        <v>1155</v>
      </c>
      <c r="R6078" t="s">
        <v>131</v>
      </c>
      <c r="S6078" s="83">
        <v>40.549999999999997</v>
      </c>
      <c r="T6078" s="83">
        <v>0</v>
      </c>
      <c r="U6078" s="83">
        <v>40.549999999999997</v>
      </c>
      <c r="V6078" s="83">
        <v>0</v>
      </c>
      <c r="W6078" s="83">
        <v>0</v>
      </c>
      <c r="X6078" s="83">
        <v>0</v>
      </c>
      <c r="Y6078">
        <v>0</v>
      </c>
      <c r="Z6078" s="83">
        <v>4.0549999999999997</v>
      </c>
      <c r="AA6078" s="83">
        <v>4.0549999999999997</v>
      </c>
    </row>
    <row r="6079" spans="1:27" x14ac:dyDescent="0.25">
      <c r="A6079" s="82" t="s">
        <v>1529</v>
      </c>
      <c r="B6079" s="82" t="s">
        <v>1529</v>
      </c>
      <c r="C6079" t="s">
        <v>4187</v>
      </c>
      <c r="D6079" s="82" t="s">
        <v>3632</v>
      </c>
      <c r="E6079" t="s">
        <v>4186</v>
      </c>
      <c r="F6079" s="82" t="s">
        <v>3124</v>
      </c>
      <c r="G6079" t="s">
        <v>2310</v>
      </c>
      <c r="H6079" s="82" t="s">
        <v>3125</v>
      </c>
      <c r="I6079" t="s">
        <v>59</v>
      </c>
      <c r="J6079" s="82" t="s">
        <v>193</v>
      </c>
      <c r="K6079" t="s">
        <v>60</v>
      </c>
      <c r="L6079" t="s">
        <v>61</v>
      </c>
      <c r="M6079" s="82" t="s">
        <v>194</v>
      </c>
      <c r="N6079" t="s">
        <v>195</v>
      </c>
      <c r="O6079" s="82" t="s">
        <v>196</v>
      </c>
      <c r="P6079" s="82" t="s">
        <v>2930</v>
      </c>
      <c r="Q6079" s="82" t="s">
        <v>2931</v>
      </c>
      <c r="R6079" t="s">
        <v>131</v>
      </c>
      <c r="S6079" s="83">
        <v>72.239999999999995</v>
      </c>
      <c r="T6079" s="83">
        <v>0</v>
      </c>
      <c r="U6079" s="83">
        <v>72.239999999999995</v>
      </c>
      <c r="V6079" s="83">
        <v>0</v>
      </c>
      <c r="W6079" s="83">
        <v>0</v>
      </c>
      <c r="X6079" s="83">
        <v>0</v>
      </c>
      <c r="Y6079">
        <v>0</v>
      </c>
      <c r="Z6079" s="83">
        <v>7.2240000000000002</v>
      </c>
      <c r="AA6079" s="83">
        <v>7.2240000000000002</v>
      </c>
    </row>
    <row r="6080" spans="1:27" x14ac:dyDescent="0.25">
      <c r="A6080" s="82" t="s">
        <v>1529</v>
      </c>
      <c r="B6080" s="82" t="s">
        <v>1529</v>
      </c>
      <c r="C6080" t="s">
        <v>4187</v>
      </c>
      <c r="D6080" s="82" t="s">
        <v>3632</v>
      </c>
      <c r="E6080" t="s">
        <v>4186</v>
      </c>
      <c r="F6080" s="82" t="s">
        <v>3124</v>
      </c>
      <c r="G6080" t="s">
        <v>2310</v>
      </c>
      <c r="H6080" s="82" t="s">
        <v>3125</v>
      </c>
      <c r="I6080" t="s">
        <v>59</v>
      </c>
      <c r="J6080" s="82" t="s">
        <v>193</v>
      </c>
      <c r="K6080" t="s">
        <v>60</v>
      </c>
      <c r="L6080" t="s">
        <v>61</v>
      </c>
      <c r="M6080" s="82" t="s">
        <v>194</v>
      </c>
      <c r="N6080" t="s">
        <v>199</v>
      </c>
      <c r="O6080" s="82" t="s">
        <v>200</v>
      </c>
      <c r="P6080" s="82" t="s">
        <v>389</v>
      </c>
      <c r="Q6080" s="82" t="s">
        <v>390</v>
      </c>
      <c r="R6080" t="s">
        <v>131</v>
      </c>
      <c r="S6080" s="83">
        <v>92.52000000000001</v>
      </c>
      <c r="T6080" s="83">
        <v>0</v>
      </c>
      <c r="U6080" s="83">
        <v>92.52000000000001</v>
      </c>
      <c r="V6080" s="83">
        <v>0</v>
      </c>
      <c r="W6080" s="83">
        <v>0</v>
      </c>
      <c r="X6080" s="83">
        <v>0</v>
      </c>
      <c r="Y6080">
        <v>0</v>
      </c>
      <c r="Z6080" s="83">
        <v>9.2520000000000007</v>
      </c>
      <c r="AA6080" s="83">
        <v>9.2520000000000007</v>
      </c>
    </row>
    <row r="6081" spans="1:27" x14ac:dyDescent="0.25">
      <c r="A6081" s="82" t="s">
        <v>1529</v>
      </c>
      <c r="B6081" s="82" t="s">
        <v>1529</v>
      </c>
      <c r="C6081" t="s">
        <v>4187</v>
      </c>
      <c r="D6081" s="82" t="s">
        <v>3632</v>
      </c>
      <c r="E6081" t="s">
        <v>4186</v>
      </c>
      <c r="F6081" s="82" t="s">
        <v>3124</v>
      </c>
      <c r="G6081" t="s">
        <v>2310</v>
      </c>
      <c r="H6081" s="82" t="s">
        <v>3125</v>
      </c>
      <c r="I6081" t="s">
        <v>59</v>
      </c>
      <c r="J6081" s="82" t="s">
        <v>193</v>
      </c>
      <c r="K6081" t="s">
        <v>60</v>
      </c>
      <c r="L6081" t="s">
        <v>61</v>
      </c>
      <c r="M6081" s="82" t="s">
        <v>194</v>
      </c>
      <c r="N6081" t="s">
        <v>199</v>
      </c>
      <c r="O6081" s="82" t="s">
        <v>200</v>
      </c>
      <c r="P6081" s="82" t="s">
        <v>387</v>
      </c>
      <c r="Q6081" s="82" t="s">
        <v>388</v>
      </c>
      <c r="R6081" t="s">
        <v>131</v>
      </c>
      <c r="S6081" s="83">
        <v>63.84</v>
      </c>
      <c r="T6081" s="83">
        <v>0</v>
      </c>
      <c r="U6081" s="83">
        <v>63.84</v>
      </c>
      <c r="V6081" s="83">
        <v>0</v>
      </c>
      <c r="W6081" s="83">
        <v>0</v>
      </c>
      <c r="X6081" s="83">
        <v>0</v>
      </c>
      <c r="Y6081">
        <v>0</v>
      </c>
      <c r="Z6081" s="83">
        <v>6.3840000000000003</v>
      </c>
      <c r="AA6081" s="83">
        <v>6.3840000000000003</v>
      </c>
    </row>
    <row r="6082" spans="1:27" x14ac:dyDescent="0.25">
      <c r="A6082" s="82" t="s">
        <v>1529</v>
      </c>
      <c r="B6082" s="82" t="s">
        <v>1529</v>
      </c>
      <c r="C6082" t="s">
        <v>4187</v>
      </c>
      <c r="D6082" s="82" t="s">
        <v>3632</v>
      </c>
      <c r="E6082" t="s">
        <v>4186</v>
      </c>
      <c r="F6082" s="82" t="s">
        <v>3124</v>
      </c>
      <c r="G6082" t="s">
        <v>2310</v>
      </c>
      <c r="H6082" s="82" t="s">
        <v>3125</v>
      </c>
      <c r="I6082" t="s">
        <v>59</v>
      </c>
      <c r="J6082" s="82" t="s">
        <v>193</v>
      </c>
      <c r="K6082" t="s">
        <v>60</v>
      </c>
      <c r="L6082" t="s">
        <v>61</v>
      </c>
      <c r="M6082" s="82" t="s">
        <v>194</v>
      </c>
      <c r="N6082" t="s">
        <v>347</v>
      </c>
      <c r="O6082" s="82" t="s">
        <v>348</v>
      </c>
      <c r="P6082" s="82" t="s">
        <v>349</v>
      </c>
      <c r="Q6082" s="82" t="s">
        <v>350</v>
      </c>
      <c r="R6082" t="s">
        <v>131</v>
      </c>
      <c r="S6082" s="83">
        <v>121.19999999999999</v>
      </c>
      <c r="T6082" s="83">
        <v>0</v>
      </c>
      <c r="U6082" s="83">
        <v>121.19999999999999</v>
      </c>
      <c r="V6082" s="83">
        <v>0</v>
      </c>
      <c r="W6082" s="83">
        <v>0</v>
      </c>
      <c r="X6082" s="83">
        <v>0</v>
      </c>
      <c r="Y6082">
        <v>0</v>
      </c>
      <c r="Z6082" s="83">
        <v>12.12</v>
      </c>
      <c r="AA6082" s="83">
        <v>12.12</v>
      </c>
    </row>
    <row r="6083" spans="1:27" x14ac:dyDescent="0.25">
      <c r="A6083" s="82" t="s">
        <v>1529</v>
      </c>
      <c r="B6083" s="82" t="s">
        <v>1529</v>
      </c>
      <c r="C6083" t="s">
        <v>4187</v>
      </c>
      <c r="D6083" s="82" t="s">
        <v>3632</v>
      </c>
      <c r="E6083" t="s">
        <v>4186</v>
      </c>
      <c r="F6083" s="82" t="s">
        <v>3124</v>
      </c>
      <c r="G6083" t="s">
        <v>2310</v>
      </c>
      <c r="H6083" s="82" t="s">
        <v>3125</v>
      </c>
      <c r="I6083" t="s">
        <v>59</v>
      </c>
      <c r="J6083" s="82" t="s">
        <v>193</v>
      </c>
      <c r="K6083" t="s">
        <v>60</v>
      </c>
      <c r="L6083" t="s">
        <v>61</v>
      </c>
      <c r="M6083" s="82" t="s">
        <v>194</v>
      </c>
      <c r="N6083" t="s">
        <v>311</v>
      </c>
      <c r="O6083" s="82" t="s">
        <v>894</v>
      </c>
      <c r="P6083" s="82" t="s">
        <v>895</v>
      </c>
      <c r="Q6083" s="82" t="s">
        <v>896</v>
      </c>
      <c r="R6083" t="s">
        <v>131</v>
      </c>
      <c r="S6083" s="83">
        <v>437.46999999999997</v>
      </c>
      <c r="T6083" s="83">
        <v>0</v>
      </c>
      <c r="U6083" s="83">
        <v>437.46999999999997</v>
      </c>
      <c r="V6083" s="83">
        <v>0</v>
      </c>
      <c r="W6083" s="83">
        <v>0</v>
      </c>
      <c r="X6083" s="83">
        <v>0</v>
      </c>
      <c r="Y6083">
        <v>0</v>
      </c>
      <c r="Z6083" s="83">
        <v>43.747</v>
      </c>
      <c r="AA6083" s="83">
        <v>43.747</v>
      </c>
    </row>
    <row r="6084" spans="1:27" x14ac:dyDescent="0.25">
      <c r="A6084" s="82" t="s">
        <v>1529</v>
      </c>
      <c r="B6084" s="82" t="s">
        <v>1529</v>
      </c>
      <c r="C6084" t="s">
        <v>4187</v>
      </c>
      <c r="D6084" s="82" t="s">
        <v>3632</v>
      </c>
      <c r="E6084" t="s">
        <v>4186</v>
      </c>
      <c r="F6084" s="82" t="s">
        <v>3124</v>
      </c>
      <c r="G6084" t="s">
        <v>2310</v>
      </c>
      <c r="H6084" s="82" t="s">
        <v>3125</v>
      </c>
      <c r="I6084" t="s">
        <v>59</v>
      </c>
      <c r="J6084" s="82" t="s">
        <v>193</v>
      </c>
      <c r="K6084" t="s">
        <v>60</v>
      </c>
      <c r="L6084" t="s">
        <v>61</v>
      </c>
      <c r="M6084" s="82" t="s">
        <v>194</v>
      </c>
      <c r="N6084" t="s">
        <v>1916</v>
      </c>
      <c r="O6084" s="82" t="s">
        <v>1495</v>
      </c>
      <c r="P6084" s="82" t="s">
        <v>1923</v>
      </c>
      <c r="Q6084" s="82" t="s">
        <v>1924</v>
      </c>
      <c r="R6084" t="s">
        <v>131</v>
      </c>
      <c r="S6084" s="83">
        <v>31.2</v>
      </c>
      <c r="T6084" s="83">
        <v>0</v>
      </c>
      <c r="U6084" s="83">
        <v>31.2</v>
      </c>
      <c r="V6084" s="83">
        <v>0</v>
      </c>
      <c r="W6084" s="83">
        <v>0</v>
      </c>
      <c r="X6084" s="83">
        <v>0</v>
      </c>
      <c r="Y6084">
        <v>0</v>
      </c>
      <c r="Z6084" s="83">
        <v>3.12</v>
      </c>
      <c r="AA6084" s="83">
        <v>3.12</v>
      </c>
    </row>
    <row r="6085" spans="1:27" x14ac:dyDescent="0.25">
      <c r="A6085" s="82" t="s">
        <v>1529</v>
      </c>
      <c r="B6085" s="82" t="s">
        <v>1529</v>
      </c>
      <c r="C6085" t="s">
        <v>4187</v>
      </c>
      <c r="D6085" s="82" t="s">
        <v>3632</v>
      </c>
      <c r="E6085" t="s">
        <v>4186</v>
      </c>
      <c r="F6085" s="82" t="s">
        <v>3124</v>
      </c>
      <c r="G6085" t="s">
        <v>2310</v>
      </c>
      <c r="H6085" s="82" t="s">
        <v>3125</v>
      </c>
      <c r="I6085" t="s">
        <v>59</v>
      </c>
      <c r="J6085" s="82" t="s">
        <v>193</v>
      </c>
      <c r="K6085" t="s">
        <v>60</v>
      </c>
      <c r="L6085" t="s">
        <v>61</v>
      </c>
      <c r="M6085" s="82" t="s">
        <v>194</v>
      </c>
      <c r="N6085" t="s">
        <v>1916</v>
      </c>
      <c r="O6085" s="82" t="s">
        <v>1495</v>
      </c>
      <c r="P6085" s="82" t="s">
        <v>1921</v>
      </c>
      <c r="Q6085" s="82" t="s">
        <v>1922</v>
      </c>
      <c r="R6085" t="s">
        <v>131</v>
      </c>
      <c r="S6085" s="83">
        <v>132.05000000000001</v>
      </c>
      <c r="T6085" s="83">
        <v>0</v>
      </c>
      <c r="U6085" s="83">
        <v>132.05000000000001</v>
      </c>
      <c r="V6085" s="83">
        <v>0</v>
      </c>
      <c r="W6085" s="83">
        <v>0</v>
      </c>
      <c r="X6085" s="83">
        <v>0</v>
      </c>
      <c r="Y6085">
        <v>0</v>
      </c>
      <c r="Z6085" s="83">
        <v>13.205000000000002</v>
      </c>
      <c r="AA6085" s="83">
        <v>13.205000000000002</v>
      </c>
    </row>
    <row r="6086" spans="1:27" x14ac:dyDescent="0.25">
      <c r="A6086" s="82" t="s">
        <v>1529</v>
      </c>
      <c r="B6086" s="82" t="s">
        <v>1529</v>
      </c>
      <c r="C6086" t="s">
        <v>4187</v>
      </c>
      <c r="D6086" s="82" t="s">
        <v>3632</v>
      </c>
      <c r="E6086" t="s">
        <v>4186</v>
      </c>
      <c r="F6086" s="82" t="s">
        <v>3124</v>
      </c>
      <c r="G6086" t="s">
        <v>2310</v>
      </c>
      <c r="H6086" s="82" t="s">
        <v>3125</v>
      </c>
      <c r="I6086" t="s">
        <v>59</v>
      </c>
      <c r="J6086" s="82" t="s">
        <v>193</v>
      </c>
      <c r="K6086" t="s">
        <v>62</v>
      </c>
      <c r="L6086" t="s">
        <v>63</v>
      </c>
      <c r="M6086" s="82" t="s">
        <v>1168</v>
      </c>
      <c r="N6086" t="s">
        <v>1169</v>
      </c>
      <c r="O6086" s="82" t="s">
        <v>1170</v>
      </c>
      <c r="P6086" s="82" t="s">
        <v>1171</v>
      </c>
      <c r="Q6086" s="82" t="s">
        <v>1172</v>
      </c>
      <c r="R6086" t="s">
        <v>131</v>
      </c>
      <c r="S6086" s="83">
        <v>181.05</v>
      </c>
      <c r="T6086" s="83">
        <v>0</v>
      </c>
      <c r="U6086" s="83">
        <v>181.05</v>
      </c>
      <c r="V6086" s="83">
        <v>0</v>
      </c>
      <c r="W6086" s="83">
        <v>0</v>
      </c>
      <c r="X6086" s="83">
        <v>0</v>
      </c>
      <c r="Y6086">
        <v>0</v>
      </c>
      <c r="Z6086" s="83">
        <v>18.105</v>
      </c>
      <c r="AA6086" s="83">
        <v>18.105</v>
      </c>
    </row>
    <row r="6087" spans="1:27" x14ac:dyDescent="0.25">
      <c r="A6087" s="82" t="s">
        <v>1529</v>
      </c>
      <c r="B6087" s="82" t="s">
        <v>1529</v>
      </c>
      <c r="C6087" t="s">
        <v>4187</v>
      </c>
      <c r="D6087" s="82" t="s">
        <v>3632</v>
      </c>
      <c r="E6087" t="s">
        <v>4186</v>
      </c>
      <c r="F6087" s="82" t="s">
        <v>3124</v>
      </c>
      <c r="G6087" t="s">
        <v>2310</v>
      </c>
      <c r="H6087" s="82" t="s">
        <v>3125</v>
      </c>
      <c r="I6087" t="s">
        <v>59</v>
      </c>
      <c r="J6087" s="82" t="s">
        <v>193</v>
      </c>
      <c r="K6087" t="s">
        <v>62</v>
      </c>
      <c r="L6087" t="s">
        <v>63</v>
      </c>
      <c r="M6087" s="82" t="s">
        <v>665</v>
      </c>
      <c r="N6087" t="s">
        <v>666</v>
      </c>
      <c r="O6087" s="82" t="s">
        <v>667</v>
      </c>
      <c r="P6087" s="82" t="s">
        <v>668</v>
      </c>
      <c r="Q6087" s="82" t="s">
        <v>669</v>
      </c>
      <c r="R6087" t="s">
        <v>131</v>
      </c>
      <c r="S6087" s="83">
        <v>115.2</v>
      </c>
      <c r="T6087" s="83">
        <v>0</v>
      </c>
      <c r="U6087" s="83">
        <v>115.2</v>
      </c>
      <c r="V6087" s="83">
        <v>0</v>
      </c>
      <c r="W6087" s="83">
        <v>0</v>
      </c>
      <c r="X6087" s="83">
        <v>0</v>
      </c>
      <c r="Y6087">
        <v>0</v>
      </c>
      <c r="Z6087" s="83">
        <v>11.520000000000001</v>
      </c>
      <c r="AA6087" s="83">
        <v>11.520000000000001</v>
      </c>
    </row>
    <row r="6088" spans="1:27" x14ac:dyDescent="0.25">
      <c r="A6088" s="82" t="s">
        <v>1529</v>
      </c>
      <c r="B6088" s="82" t="s">
        <v>1529</v>
      </c>
      <c r="C6088" t="s">
        <v>4187</v>
      </c>
      <c r="D6088" s="82" t="s">
        <v>3632</v>
      </c>
      <c r="E6088" t="s">
        <v>4186</v>
      </c>
      <c r="F6088" s="82" t="s">
        <v>3124</v>
      </c>
      <c r="G6088" t="s">
        <v>2310</v>
      </c>
      <c r="H6088" s="82" t="s">
        <v>3125</v>
      </c>
      <c r="I6088" t="s">
        <v>59</v>
      </c>
      <c r="J6088" s="82" t="s">
        <v>193</v>
      </c>
      <c r="K6088" t="s">
        <v>62</v>
      </c>
      <c r="L6088" t="s">
        <v>63</v>
      </c>
      <c r="M6088" s="82" t="s">
        <v>660</v>
      </c>
      <c r="N6088" t="s">
        <v>661</v>
      </c>
      <c r="O6088" s="82" t="s">
        <v>662</v>
      </c>
      <c r="P6088" s="82" t="s">
        <v>663</v>
      </c>
      <c r="Q6088" s="82" t="s">
        <v>664</v>
      </c>
      <c r="R6088" t="s">
        <v>131</v>
      </c>
      <c r="S6088" s="83">
        <v>2125.1</v>
      </c>
      <c r="T6088" s="83">
        <v>0</v>
      </c>
      <c r="U6088" s="83">
        <v>2125.1</v>
      </c>
      <c r="V6088" s="83">
        <v>0</v>
      </c>
      <c r="W6088" s="83">
        <v>0</v>
      </c>
      <c r="X6088" s="83">
        <v>0</v>
      </c>
      <c r="Y6088">
        <v>0</v>
      </c>
      <c r="Z6088" s="83">
        <v>212.51</v>
      </c>
      <c r="AA6088" s="83">
        <v>212.51</v>
      </c>
    </row>
    <row r="6089" spans="1:27" x14ac:dyDescent="0.25">
      <c r="A6089" s="82" t="s">
        <v>1529</v>
      </c>
      <c r="B6089" s="82" t="s">
        <v>1529</v>
      </c>
      <c r="C6089" t="s">
        <v>4187</v>
      </c>
      <c r="D6089" s="82" t="s">
        <v>3632</v>
      </c>
      <c r="E6089" t="s">
        <v>4186</v>
      </c>
      <c r="F6089" s="82" t="s">
        <v>3124</v>
      </c>
      <c r="G6089" t="s">
        <v>2310</v>
      </c>
      <c r="H6089" s="82" t="s">
        <v>3125</v>
      </c>
      <c r="I6089" t="s">
        <v>59</v>
      </c>
      <c r="J6089" s="82" t="s">
        <v>193</v>
      </c>
      <c r="K6089" t="s">
        <v>62</v>
      </c>
      <c r="L6089" t="s">
        <v>63</v>
      </c>
      <c r="M6089" s="82" t="s">
        <v>660</v>
      </c>
      <c r="N6089" t="s">
        <v>661</v>
      </c>
      <c r="O6089" s="82" t="s">
        <v>662</v>
      </c>
      <c r="P6089" s="82" t="s">
        <v>1166</v>
      </c>
      <c r="Q6089" s="82" t="s">
        <v>1167</v>
      </c>
      <c r="R6089" t="s">
        <v>131</v>
      </c>
      <c r="S6089" s="83">
        <v>2656.38</v>
      </c>
      <c r="T6089" s="83">
        <v>0</v>
      </c>
      <c r="U6089" s="83">
        <v>2656.38</v>
      </c>
      <c r="V6089" s="83">
        <v>0</v>
      </c>
      <c r="W6089" s="83">
        <v>0</v>
      </c>
      <c r="X6089" s="83">
        <v>0</v>
      </c>
      <c r="Y6089">
        <v>0</v>
      </c>
      <c r="Z6089" s="83">
        <v>265.63800000000003</v>
      </c>
      <c r="AA6089" s="83">
        <v>265.63800000000003</v>
      </c>
    </row>
    <row r="6090" spans="1:27" x14ac:dyDescent="0.25">
      <c r="A6090" s="82" t="s">
        <v>1529</v>
      </c>
      <c r="B6090" s="82" t="s">
        <v>1529</v>
      </c>
      <c r="C6090" t="s">
        <v>4187</v>
      </c>
      <c r="D6090" s="82" t="s">
        <v>3632</v>
      </c>
      <c r="E6090" t="s">
        <v>4186</v>
      </c>
      <c r="F6090" s="82" t="s">
        <v>3124</v>
      </c>
      <c r="G6090" t="s">
        <v>2310</v>
      </c>
      <c r="H6090" s="82" t="s">
        <v>3125</v>
      </c>
      <c r="I6090" t="s">
        <v>59</v>
      </c>
      <c r="J6090" s="82" t="s">
        <v>193</v>
      </c>
      <c r="K6090" t="s">
        <v>62</v>
      </c>
      <c r="L6090" t="s">
        <v>63</v>
      </c>
      <c r="M6090" s="82" t="s">
        <v>660</v>
      </c>
      <c r="N6090" t="s">
        <v>1927</v>
      </c>
      <c r="O6090" s="82" t="s">
        <v>1497</v>
      </c>
      <c r="P6090" s="82" t="s">
        <v>1928</v>
      </c>
      <c r="Q6090" s="82" t="s">
        <v>1929</v>
      </c>
      <c r="R6090" t="s">
        <v>131</v>
      </c>
      <c r="S6090" s="83">
        <v>442.9</v>
      </c>
      <c r="T6090" s="83">
        <v>0</v>
      </c>
      <c r="U6090" s="83">
        <v>442.9</v>
      </c>
      <c r="V6090" s="83">
        <v>0</v>
      </c>
      <c r="W6090" s="83">
        <v>0</v>
      </c>
      <c r="X6090" s="83">
        <v>0</v>
      </c>
      <c r="Y6090">
        <v>0</v>
      </c>
      <c r="Z6090" s="83">
        <v>44.29</v>
      </c>
      <c r="AA6090" s="83">
        <v>44.29</v>
      </c>
    </row>
    <row r="6091" spans="1:27" x14ac:dyDescent="0.25">
      <c r="A6091" s="82" t="s">
        <v>1529</v>
      </c>
      <c r="B6091" s="82" t="s">
        <v>1529</v>
      </c>
      <c r="C6091" t="s">
        <v>4187</v>
      </c>
      <c r="D6091" s="82" t="s">
        <v>3632</v>
      </c>
      <c r="E6091" t="s">
        <v>4186</v>
      </c>
      <c r="F6091" s="82" t="s">
        <v>3124</v>
      </c>
      <c r="G6091" t="s">
        <v>2310</v>
      </c>
      <c r="H6091" s="82" t="s">
        <v>3125</v>
      </c>
      <c r="I6091" t="s">
        <v>59</v>
      </c>
      <c r="J6091" s="82" t="s">
        <v>193</v>
      </c>
      <c r="K6091" t="s">
        <v>64</v>
      </c>
      <c r="L6091" t="s">
        <v>65</v>
      </c>
      <c r="M6091" s="82" t="s">
        <v>742</v>
      </c>
      <c r="N6091" t="s">
        <v>1039</v>
      </c>
      <c r="O6091" s="82" t="s">
        <v>1040</v>
      </c>
      <c r="P6091" s="82" t="s">
        <v>1176</v>
      </c>
      <c r="Q6091" s="82" t="s">
        <v>1177</v>
      </c>
      <c r="R6091" t="s">
        <v>131</v>
      </c>
      <c r="S6091" s="83">
        <v>322</v>
      </c>
      <c r="T6091" s="83">
        <v>0</v>
      </c>
      <c r="U6091" s="83">
        <v>322</v>
      </c>
      <c r="V6091" s="83">
        <v>0</v>
      </c>
      <c r="W6091" s="83">
        <v>0</v>
      </c>
      <c r="X6091" s="83">
        <v>0</v>
      </c>
      <c r="Y6091">
        <v>0</v>
      </c>
      <c r="Z6091" s="83">
        <v>32.200000000000003</v>
      </c>
      <c r="AA6091" s="83">
        <v>32.200000000000003</v>
      </c>
    </row>
    <row r="6092" spans="1:27" x14ac:dyDescent="0.25">
      <c r="A6092" s="82" t="s">
        <v>1529</v>
      </c>
      <c r="B6092" s="82" t="s">
        <v>1529</v>
      </c>
      <c r="C6092" t="s">
        <v>4187</v>
      </c>
      <c r="D6092" s="82" t="s">
        <v>3632</v>
      </c>
      <c r="E6092" t="s">
        <v>4186</v>
      </c>
      <c r="F6092" s="82" t="s">
        <v>3124</v>
      </c>
      <c r="G6092" t="s">
        <v>2310</v>
      </c>
      <c r="H6092" s="82" t="s">
        <v>3125</v>
      </c>
      <c r="I6092" t="s">
        <v>59</v>
      </c>
      <c r="J6092" s="82" t="s">
        <v>193</v>
      </c>
      <c r="K6092" t="s">
        <v>64</v>
      </c>
      <c r="L6092" t="s">
        <v>65</v>
      </c>
      <c r="M6092" s="82" t="s">
        <v>499</v>
      </c>
      <c r="N6092" t="s">
        <v>500</v>
      </c>
      <c r="O6092" s="82" t="s">
        <v>501</v>
      </c>
      <c r="P6092" s="82" t="s">
        <v>1933</v>
      </c>
      <c r="Q6092" s="82" t="s">
        <v>1934</v>
      </c>
      <c r="R6092" t="s">
        <v>131</v>
      </c>
      <c r="S6092" s="83">
        <v>55.24</v>
      </c>
      <c r="T6092" s="83">
        <v>0</v>
      </c>
      <c r="U6092" s="83">
        <v>55.24</v>
      </c>
      <c r="V6092" s="83">
        <v>0</v>
      </c>
      <c r="W6092" s="83">
        <v>0</v>
      </c>
      <c r="X6092" s="83">
        <v>0</v>
      </c>
      <c r="Y6092">
        <v>0</v>
      </c>
      <c r="Z6092" s="83">
        <v>5.5240000000000009</v>
      </c>
      <c r="AA6092" s="83">
        <v>5.5240000000000009</v>
      </c>
    </row>
    <row r="6093" spans="1:27" x14ac:dyDescent="0.25">
      <c r="A6093" s="82" t="s">
        <v>1529</v>
      </c>
      <c r="B6093" s="82" t="s">
        <v>1529</v>
      </c>
      <c r="C6093" t="s">
        <v>4187</v>
      </c>
      <c r="D6093" s="82" t="s">
        <v>3632</v>
      </c>
      <c r="E6093" t="s">
        <v>4186</v>
      </c>
      <c r="F6093" s="82" t="s">
        <v>3124</v>
      </c>
      <c r="G6093" t="s">
        <v>2310</v>
      </c>
      <c r="H6093" s="82" t="s">
        <v>3125</v>
      </c>
      <c r="I6093" t="s">
        <v>59</v>
      </c>
      <c r="J6093" s="82" t="s">
        <v>193</v>
      </c>
      <c r="K6093" t="s">
        <v>64</v>
      </c>
      <c r="L6093" t="s">
        <v>65</v>
      </c>
      <c r="M6093" s="82" t="s">
        <v>499</v>
      </c>
      <c r="N6093" t="s">
        <v>1200</v>
      </c>
      <c r="O6093" s="82" t="s">
        <v>1201</v>
      </c>
      <c r="P6093" s="82" t="s">
        <v>1202</v>
      </c>
      <c r="Q6093" s="82" t="s">
        <v>1203</v>
      </c>
      <c r="R6093" t="s">
        <v>131</v>
      </c>
      <c r="S6093" s="83">
        <v>260.25</v>
      </c>
      <c r="T6093" s="83">
        <v>0</v>
      </c>
      <c r="U6093" s="83">
        <v>260.25</v>
      </c>
      <c r="V6093" s="83">
        <v>0</v>
      </c>
      <c r="W6093" s="83">
        <v>0</v>
      </c>
      <c r="X6093" s="83">
        <v>0</v>
      </c>
      <c r="Y6093">
        <v>0</v>
      </c>
      <c r="Z6093" s="83">
        <v>26.025000000000002</v>
      </c>
      <c r="AA6093" s="83">
        <v>26.025000000000002</v>
      </c>
    </row>
    <row r="6094" spans="1:27" x14ac:dyDescent="0.25">
      <c r="A6094" s="82" t="s">
        <v>1529</v>
      </c>
      <c r="B6094" s="82" t="s">
        <v>1529</v>
      </c>
      <c r="C6094" t="s">
        <v>4187</v>
      </c>
      <c r="D6094" s="82" t="s">
        <v>3632</v>
      </c>
      <c r="E6094" t="s">
        <v>4186</v>
      </c>
      <c r="F6094" s="82" t="s">
        <v>3124</v>
      </c>
      <c r="G6094" t="s">
        <v>2310</v>
      </c>
      <c r="H6094" s="82" t="s">
        <v>3125</v>
      </c>
      <c r="I6094" t="s">
        <v>59</v>
      </c>
      <c r="J6094" s="82" t="s">
        <v>193</v>
      </c>
      <c r="K6094" t="s">
        <v>64</v>
      </c>
      <c r="L6094" t="s">
        <v>65</v>
      </c>
      <c r="M6094" s="82" t="s">
        <v>499</v>
      </c>
      <c r="N6094" t="s">
        <v>1200</v>
      </c>
      <c r="O6094" s="82" t="s">
        <v>1201</v>
      </c>
      <c r="P6094" s="82" t="s">
        <v>1204</v>
      </c>
      <c r="Q6094" s="82" t="s">
        <v>1205</v>
      </c>
      <c r="R6094" t="s">
        <v>131</v>
      </c>
      <c r="S6094" s="83">
        <v>534</v>
      </c>
      <c r="T6094" s="83">
        <v>0</v>
      </c>
      <c r="U6094" s="83">
        <v>534</v>
      </c>
      <c r="V6094" s="83">
        <v>0</v>
      </c>
      <c r="W6094" s="83">
        <v>0</v>
      </c>
      <c r="X6094" s="83">
        <v>0</v>
      </c>
      <c r="Y6094">
        <v>0</v>
      </c>
      <c r="Z6094" s="83">
        <v>53.400000000000006</v>
      </c>
      <c r="AA6094" s="83">
        <v>53.400000000000006</v>
      </c>
    </row>
    <row r="6095" spans="1:27" x14ac:dyDescent="0.25">
      <c r="A6095" s="82" t="s">
        <v>1529</v>
      </c>
      <c r="B6095" s="82" t="s">
        <v>1529</v>
      </c>
      <c r="C6095" t="s">
        <v>4187</v>
      </c>
      <c r="D6095" s="82" t="s">
        <v>3632</v>
      </c>
      <c r="E6095" t="s">
        <v>4186</v>
      </c>
      <c r="F6095" s="82" t="s">
        <v>3124</v>
      </c>
      <c r="G6095" t="s">
        <v>2310</v>
      </c>
      <c r="H6095" s="82" t="s">
        <v>3125</v>
      </c>
      <c r="I6095" t="s">
        <v>59</v>
      </c>
      <c r="J6095" s="82" t="s">
        <v>193</v>
      </c>
      <c r="K6095" t="s">
        <v>64</v>
      </c>
      <c r="L6095" t="s">
        <v>65</v>
      </c>
      <c r="M6095" s="82" t="s">
        <v>499</v>
      </c>
      <c r="N6095" t="s">
        <v>1420</v>
      </c>
      <c r="O6095" s="82" t="s">
        <v>1421</v>
      </c>
      <c r="P6095" s="82" t="s">
        <v>1422</v>
      </c>
      <c r="Q6095" s="82" t="s">
        <v>1423</v>
      </c>
      <c r="R6095" t="s">
        <v>131</v>
      </c>
      <c r="S6095" s="83">
        <v>60.5</v>
      </c>
      <c r="T6095" s="83">
        <v>0</v>
      </c>
      <c r="U6095" s="83">
        <v>60.5</v>
      </c>
      <c r="V6095" s="83">
        <v>0</v>
      </c>
      <c r="W6095" s="83">
        <v>0</v>
      </c>
      <c r="X6095" s="83">
        <v>0</v>
      </c>
      <c r="Y6095">
        <v>0</v>
      </c>
      <c r="Z6095" s="83">
        <v>6.0500000000000007</v>
      </c>
      <c r="AA6095" s="83">
        <v>6.0500000000000007</v>
      </c>
    </row>
    <row r="6096" spans="1:27" x14ac:dyDescent="0.25">
      <c r="A6096" s="82" t="s">
        <v>1529</v>
      </c>
      <c r="B6096" s="82" t="s">
        <v>1529</v>
      </c>
      <c r="C6096" t="s">
        <v>4187</v>
      </c>
      <c r="D6096" s="82" t="s">
        <v>3632</v>
      </c>
      <c r="E6096" t="s">
        <v>4186</v>
      </c>
      <c r="F6096" s="82" t="s">
        <v>3124</v>
      </c>
      <c r="G6096" t="s">
        <v>2310</v>
      </c>
      <c r="H6096" s="82" t="s">
        <v>3125</v>
      </c>
      <c r="I6096" t="s">
        <v>44</v>
      </c>
      <c r="J6096" s="82" t="s">
        <v>45</v>
      </c>
      <c r="K6096" t="s">
        <v>46</v>
      </c>
      <c r="L6096" t="s">
        <v>47</v>
      </c>
      <c r="M6096" s="82" t="s">
        <v>506</v>
      </c>
      <c r="N6096" t="s">
        <v>507</v>
      </c>
      <c r="O6096" s="82" t="s">
        <v>508</v>
      </c>
      <c r="P6096" s="82" t="s">
        <v>768</v>
      </c>
      <c r="Q6096" s="82" t="s">
        <v>769</v>
      </c>
      <c r="R6096" t="s">
        <v>131</v>
      </c>
      <c r="S6096" s="83">
        <v>26.2</v>
      </c>
      <c r="T6096" s="83">
        <v>0</v>
      </c>
      <c r="U6096" s="83">
        <v>26.2</v>
      </c>
      <c r="V6096" s="83">
        <v>0</v>
      </c>
      <c r="W6096" s="83">
        <v>0</v>
      </c>
      <c r="X6096" s="83">
        <v>0</v>
      </c>
      <c r="Y6096">
        <v>0</v>
      </c>
      <c r="Z6096" s="83">
        <v>2.62</v>
      </c>
      <c r="AA6096" s="83">
        <v>2.62</v>
      </c>
    </row>
    <row r="6097" spans="1:27" x14ac:dyDescent="0.25">
      <c r="A6097" s="82" t="s">
        <v>1529</v>
      </c>
      <c r="B6097" s="82" t="s">
        <v>1529</v>
      </c>
      <c r="C6097" t="s">
        <v>4187</v>
      </c>
      <c r="D6097" s="82" t="s">
        <v>3632</v>
      </c>
      <c r="E6097" t="s">
        <v>4186</v>
      </c>
      <c r="F6097" s="82" t="s">
        <v>3124</v>
      </c>
      <c r="G6097" t="s">
        <v>2310</v>
      </c>
      <c r="H6097" s="82" t="s">
        <v>3125</v>
      </c>
      <c r="I6097" t="s">
        <v>44</v>
      </c>
      <c r="J6097" s="82" t="s">
        <v>45</v>
      </c>
      <c r="K6097" t="s">
        <v>46</v>
      </c>
      <c r="L6097" t="s">
        <v>47</v>
      </c>
      <c r="M6097" s="82" t="s">
        <v>506</v>
      </c>
      <c r="N6097" t="s">
        <v>507</v>
      </c>
      <c r="O6097" s="82" t="s">
        <v>508</v>
      </c>
      <c r="P6097" s="82" t="s">
        <v>760</v>
      </c>
      <c r="Q6097" s="82" t="s">
        <v>761</v>
      </c>
      <c r="R6097" t="s">
        <v>131</v>
      </c>
      <c r="S6097" s="83">
        <v>128</v>
      </c>
      <c r="T6097" s="83">
        <v>0</v>
      </c>
      <c r="U6097" s="83">
        <v>128</v>
      </c>
      <c r="V6097" s="83">
        <v>0</v>
      </c>
      <c r="W6097" s="83">
        <v>0</v>
      </c>
      <c r="X6097" s="83">
        <v>0</v>
      </c>
      <c r="Y6097">
        <v>0</v>
      </c>
      <c r="Z6097" s="83">
        <v>12.8</v>
      </c>
      <c r="AA6097" s="83">
        <v>12.8</v>
      </c>
    </row>
    <row r="6098" spans="1:27" x14ac:dyDescent="0.25">
      <c r="A6098" s="82" t="s">
        <v>1529</v>
      </c>
      <c r="B6098" s="82" t="s">
        <v>1529</v>
      </c>
      <c r="C6098" t="s">
        <v>4187</v>
      </c>
      <c r="D6098" s="82" t="s">
        <v>3632</v>
      </c>
      <c r="E6098" t="s">
        <v>4186</v>
      </c>
      <c r="F6098" s="82" t="s">
        <v>3124</v>
      </c>
      <c r="G6098" t="s">
        <v>2310</v>
      </c>
      <c r="H6098" s="82" t="s">
        <v>3125</v>
      </c>
      <c r="I6098" t="s">
        <v>44</v>
      </c>
      <c r="J6098" s="82" t="s">
        <v>45</v>
      </c>
      <c r="K6098" t="s">
        <v>46</v>
      </c>
      <c r="L6098" t="s">
        <v>47</v>
      </c>
      <c r="M6098" s="82" t="s">
        <v>506</v>
      </c>
      <c r="N6098" t="s">
        <v>507</v>
      </c>
      <c r="O6098" s="82" t="s">
        <v>508</v>
      </c>
      <c r="P6098" s="82" t="s">
        <v>758</v>
      </c>
      <c r="Q6098" s="82" t="s">
        <v>759</v>
      </c>
      <c r="R6098" t="s">
        <v>131</v>
      </c>
      <c r="S6098" s="83">
        <v>32.799999999999997</v>
      </c>
      <c r="T6098" s="83">
        <v>0</v>
      </c>
      <c r="U6098" s="83">
        <v>32.799999999999997</v>
      </c>
      <c r="V6098" s="83">
        <v>0</v>
      </c>
      <c r="W6098" s="83">
        <v>0</v>
      </c>
      <c r="X6098" s="83">
        <v>0</v>
      </c>
      <c r="Y6098">
        <v>0</v>
      </c>
      <c r="Z6098" s="83">
        <v>3.2800000000000002</v>
      </c>
      <c r="AA6098" s="83">
        <v>3.2800000000000002</v>
      </c>
    </row>
    <row r="6099" spans="1:27" x14ac:dyDescent="0.25">
      <c r="A6099" s="82" t="s">
        <v>1529</v>
      </c>
      <c r="B6099" s="82" t="s">
        <v>1529</v>
      </c>
      <c r="C6099" t="s">
        <v>4187</v>
      </c>
      <c r="D6099" s="82" t="s">
        <v>3632</v>
      </c>
      <c r="E6099" t="s">
        <v>4186</v>
      </c>
      <c r="F6099" s="82" t="s">
        <v>3124</v>
      </c>
      <c r="G6099" t="s">
        <v>2310</v>
      </c>
      <c r="H6099" s="82" t="s">
        <v>3125</v>
      </c>
      <c r="I6099" t="s">
        <v>44</v>
      </c>
      <c r="J6099" s="82" t="s">
        <v>45</v>
      </c>
      <c r="K6099" t="s">
        <v>46</v>
      </c>
      <c r="L6099" t="s">
        <v>47</v>
      </c>
      <c r="M6099" s="82" t="s">
        <v>506</v>
      </c>
      <c r="N6099" t="s">
        <v>507</v>
      </c>
      <c r="O6099" s="82" t="s">
        <v>508</v>
      </c>
      <c r="P6099" s="82" t="s">
        <v>770</v>
      </c>
      <c r="Q6099" s="82" t="s">
        <v>771</v>
      </c>
      <c r="R6099" t="s">
        <v>131</v>
      </c>
      <c r="S6099" s="83">
        <v>131</v>
      </c>
      <c r="T6099" s="83">
        <v>0</v>
      </c>
      <c r="U6099" s="83">
        <v>131</v>
      </c>
      <c r="V6099" s="83">
        <v>0</v>
      </c>
      <c r="W6099" s="83">
        <v>0</v>
      </c>
      <c r="X6099" s="83">
        <v>0</v>
      </c>
      <c r="Y6099">
        <v>0</v>
      </c>
      <c r="Z6099" s="83">
        <v>13.100000000000001</v>
      </c>
      <c r="AA6099" s="83">
        <v>13.100000000000001</v>
      </c>
    </row>
    <row r="6100" spans="1:27" x14ac:dyDescent="0.25">
      <c r="A6100" s="82" t="s">
        <v>1529</v>
      </c>
      <c r="B6100" s="82" t="s">
        <v>1529</v>
      </c>
      <c r="C6100" t="s">
        <v>4187</v>
      </c>
      <c r="D6100" s="82" t="s">
        <v>3632</v>
      </c>
      <c r="E6100" t="s">
        <v>4186</v>
      </c>
      <c r="F6100" s="82" t="s">
        <v>3124</v>
      </c>
      <c r="G6100" t="s">
        <v>2310</v>
      </c>
      <c r="H6100" s="82" t="s">
        <v>3125</v>
      </c>
      <c r="I6100" t="s">
        <v>44</v>
      </c>
      <c r="J6100" s="82" t="s">
        <v>45</v>
      </c>
      <c r="K6100" t="s">
        <v>46</v>
      </c>
      <c r="L6100" t="s">
        <v>47</v>
      </c>
      <c r="M6100" s="82" t="s">
        <v>506</v>
      </c>
      <c r="N6100" t="s">
        <v>762</v>
      </c>
      <c r="O6100" s="82" t="s">
        <v>763</v>
      </c>
      <c r="P6100" s="82" t="s">
        <v>1063</v>
      </c>
      <c r="Q6100" s="82" t="s">
        <v>1064</v>
      </c>
      <c r="R6100" t="s">
        <v>131</v>
      </c>
      <c r="S6100" s="83">
        <v>17.600000000000001</v>
      </c>
      <c r="T6100" s="83">
        <v>0</v>
      </c>
      <c r="U6100" s="83">
        <v>17.600000000000001</v>
      </c>
      <c r="V6100" s="83">
        <v>0</v>
      </c>
      <c r="W6100" s="83">
        <v>0</v>
      </c>
      <c r="X6100" s="83">
        <v>0</v>
      </c>
      <c r="Y6100">
        <v>0</v>
      </c>
      <c r="Z6100" s="83">
        <v>1.7600000000000002</v>
      </c>
      <c r="AA6100" s="83">
        <v>1.7600000000000002</v>
      </c>
    </row>
    <row r="6101" spans="1:27" x14ac:dyDescent="0.25">
      <c r="A6101" s="82" t="s">
        <v>1529</v>
      </c>
      <c r="B6101" s="82" t="s">
        <v>1529</v>
      </c>
      <c r="C6101" t="s">
        <v>4187</v>
      </c>
      <c r="D6101" s="82" t="s">
        <v>3632</v>
      </c>
      <c r="E6101" t="s">
        <v>4186</v>
      </c>
      <c r="F6101" s="82" t="s">
        <v>3124</v>
      </c>
      <c r="G6101" t="s">
        <v>2310</v>
      </c>
      <c r="H6101" s="82" t="s">
        <v>3125</v>
      </c>
      <c r="I6101" t="s">
        <v>44</v>
      </c>
      <c r="J6101" s="82" t="s">
        <v>45</v>
      </c>
      <c r="K6101" t="s">
        <v>46</v>
      </c>
      <c r="L6101" t="s">
        <v>47</v>
      </c>
      <c r="M6101" s="82" t="s">
        <v>506</v>
      </c>
      <c r="N6101" t="s">
        <v>762</v>
      </c>
      <c r="O6101" s="82" t="s">
        <v>763</v>
      </c>
      <c r="P6101" s="82" t="s">
        <v>780</v>
      </c>
      <c r="Q6101" s="82" t="s">
        <v>781</v>
      </c>
      <c r="R6101" t="s">
        <v>131</v>
      </c>
      <c r="S6101" s="83">
        <v>8.8000000000000007</v>
      </c>
      <c r="T6101" s="83">
        <v>0</v>
      </c>
      <c r="U6101" s="83">
        <v>8.8000000000000007</v>
      </c>
      <c r="V6101" s="83">
        <v>0</v>
      </c>
      <c r="W6101" s="83">
        <v>0</v>
      </c>
      <c r="X6101" s="83">
        <v>0</v>
      </c>
      <c r="Y6101">
        <v>0</v>
      </c>
      <c r="Z6101" s="83">
        <v>0.88000000000000012</v>
      </c>
      <c r="AA6101" s="83">
        <v>0.88000000000000012</v>
      </c>
    </row>
    <row r="6102" spans="1:27" x14ac:dyDescent="0.25">
      <c r="A6102" s="82" t="s">
        <v>1529</v>
      </c>
      <c r="B6102" s="82" t="s">
        <v>1529</v>
      </c>
      <c r="C6102" t="s">
        <v>4187</v>
      </c>
      <c r="D6102" s="82" t="s">
        <v>3632</v>
      </c>
      <c r="E6102" t="s">
        <v>4186</v>
      </c>
      <c r="F6102" s="82" t="s">
        <v>3124</v>
      </c>
      <c r="G6102" t="s">
        <v>2310</v>
      </c>
      <c r="H6102" s="82" t="s">
        <v>3125</v>
      </c>
      <c r="I6102" t="s">
        <v>44</v>
      </c>
      <c r="J6102" s="82" t="s">
        <v>45</v>
      </c>
      <c r="K6102" t="s">
        <v>46</v>
      </c>
      <c r="L6102" t="s">
        <v>47</v>
      </c>
      <c r="M6102" s="82" t="s">
        <v>506</v>
      </c>
      <c r="N6102" t="s">
        <v>762</v>
      </c>
      <c r="O6102" s="82" t="s">
        <v>763</v>
      </c>
      <c r="P6102" s="82" t="s">
        <v>1067</v>
      </c>
      <c r="Q6102" s="82" t="s">
        <v>1068</v>
      </c>
      <c r="R6102" t="s">
        <v>131</v>
      </c>
      <c r="S6102" s="83">
        <v>26.400000000000002</v>
      </c>
      <c r="T6102" s="83">
        <v>0</v>
      </c>
      <c r="U6102" s="83">
        <v>26.400000000000002</v>
      </c>
      <c r="V6102" s="83">
        <v>0</v>
      </c>
      <c r="W6102" s="83">
        <v>0</v>
      </c>
      <c r="X6102" s="83">
        <v>0</v>
      </c>
      <c r="Y6102">
        <v>0</v>
      </c>
      <c r="Z6102" s="83">
        <v>2.6400000000000006</v>
      </c>
      <c r="AA6102" s="83">
        <v>2.6400000000000006</v>
      </c>
    </row>
    <row r="6103" spans="1:27" x14ac:dyDescent="0.25">
      <c r="A6103" s="82" t="s">
        <v>1529</v>
      </c>
      <c r="B6103" s="82" t="s">
        <v>1529</v>
      </c>
      <c r="C6103" t="s">
        <v>4187</v>
      </c>
      <c r="D6103" s="82" t="s">
        <v>3632</v>
      </c>
      <c r="E6103" t="s">
        <v>4186</v>
      </c>
      <c r="F6103" s="82" t="s">
        <v>3124</v>
      </c>
      <c r="G6103" t="s">
        <v>2310</v>
      </c>
      <c r="H6103" s="82" t="s">
        <v>3125</v>
      </c>
      <c r="I6103" t="s">
        <v>44</v>
      </c>
      <c r="J6103" s="82" t="s">
        <v>45</v>
      </c>
      <c r="K6103" t="s">
        <v>46</v>
      </c>
      <c r="L6103" t="s">
        <v>47</v>
      </c>
      <c r="M6103" s="82" t="s">
        <v>320</v>
      </c>
      <c r="N6103" t="s">
        <v>321</v>
      </c>
      <c r="O6103" s="82" t="s">
        <v>322</v>
      </c>
      <c r="P6103" s="82" t="s">
        <v>323</v>
      </c>
      <c r="Q6103" s="82" t="s">
        <v>324</v>
      </c>
      <c r="R6103" t="s">
        <v>131</v>
      </c>
      <c r="S6103" s="83">
        <v>215</v>
      </c>
      <c r="T6103" s="83">
        <v>0</v>
      </c>
      <c r="U6103" s="83">
        <v>215</v>
      </c>
      <c r="V6103" s="83">
        <v>0</v>
      </c>
      <c r="W6103" s="83">
        <v>0</v>
      </c>
      <c r="X6103" s="83">
        <v>0</v>
      </c>
      <c r="Y6103">
        <v>0</v>
      </c>
      <c r="Z6103" s="83">
        <v>21.5</v>
      </c>
      <c r="AA6103" s="83">
        <v>21.5</v>
      </c>
    </row>
    <row r="6104" spans="1:27" x14ac:dyDescent="0.25">
      <c r="A6104" s="82" t="s">
        <v>1529</v>
      </c>
      <c r="B6104" s="82" t="s">
        <v>1529</v>
      </c>
      <c r="C6104" t="s">
        <v>4187</v>
      </c>
      <c r="D6104" s="82" t="s">
        <v>3632</v>
      </c>
      <c r="E6104" t="s">
        <v>4186</v>
      </c>
      <c r="F6104" s="82" t="s">
        <v>3124</v>
      </c>
      <c r="G6104" t="s">
        <v>2310</v>
      </c>
      <c r="H6104" s="82" t="s">
        <v>3125</v>
      </c>
      <c r="I6104" t="s">
        <v>44</v>
      </c>
      <c r="J6104" s="82" t="s">
        <v>45</v>
      </c>
      <c r="K6104" t="s">
        <v>46</v>
      </c>
      <c r="L6104" t="s">
        <v>47</v>
      </c>
      <c r="M6104" s="82" t="s">
        <v>320</v>
      </c>
      <c r="N6104" t="s">
        <v>329</v>
      </c>
      <c r="O6104" s="82" t="s">
        <v>330</v>
      </c>
      <c r="P6104" s="82" t="s">
        <v>331</v>
      </c>
      <c r="Q6104" s="82" t="s">
        <v>332</v>
      </c>
      <c r="R6104" t="s">
        <v>131</v>
      </c>
      <c r="S6104" s="83">
        <v>225</v>
      </c>
      <c r="T6104" s="83">
        <v>0</v>
      </c>
      <c r="U6104" s="83">
        <v>225</v>
      </c>
      <c r="V6104" s="83">
        <v>0</v>
      </c>
      <c r="W6104" s="83">
        <v>0</v>
      </c>
      <c r="X6104" s="83">
        <v>0</v>
      </c>
      <c r="Y6104">
        <v>0</v>
      </c>
      <c r="Z6104" s="83">
        <v>22.5</v>
      </c>
      <c r="AA6104" s="83">
        <v>22.5</v>
      </c>
    </row>
    <row r="6105" spans="1:27" x14ac:dyDescent="0.25">
      <c r="A6105" s="82" t="s">
        <v>1529</v>
      </c>
      <c r="B6105" s="82" t="s">
        <v>1529</v>
      </c>
      <c r="C6105" t="s">
        <v>4187</v>
      </c>
      <c r="D6105" s="82" t="s">
        <v>3632</v>
      </c>
      <c r="E6105" t="s">
        <v>4186</v>
      </c>
      <c r="F6105" s="82" t="s">
        <v>3124</v>
      </c>
      <c r="G6105" t="s">
        <v>2310</v>
      </c>
      <c r="H6105" s="82" t="s">
        <v>3125</v>
      </c>
      <c r="I6105" t="s">
        <v>44</v>
      </c>
      <c r="J6105" s="82" t="s">
        <v>45</v>
      </c>
      <c r="K6105" t="s">
        <v>98</v>
      </c>
      <c r="L6105" t="s">
        <v>99</v>
      </c>
      <c r="M6105" s="82" t="s">
        <v>396</v>
      </c>
      <c r="N6105" t="s">
        <v>804</v>
      </c>
      <c r="O6105" s="82" t="s">
        <v>805</v>
      </c>
      <c r="P6105" s="82" t="s">
        <v>828</v>
      </c>
      <c r="Q6105" s="82" t="s">
        <v>829</v>
      </c>
      <c r="R6105" t="s">
        <v>131</v>
      </c>
      <c r="S6105" s="83">
        <v>99.5</v>
      </c>
      <c r="T6105" s="83">
        <v>0</v>
      </c>
      <c r="U6105" s="83">
        <v>99.5</v>
      </c>
      <c r="V6105" s="83">
        <v>0</v>
      </c>
      <c r="W6105" s="83">
        <v>0</v>
      </c>
      <c r="X6105" s="83">
        <v>0</v>
      </c>
      <c r="Y6105">
        <v>0</v>
      </c>
      <c r="Z6105" s="83">
        <v>9.9500000000000011</v>
      </c>
      <c r="AA6105" s="83">
        <v>9.9500000000000011</v>
      </c>
    </row>
    <row r="6106" spans="1:27" x14ac:dyDescent="0.25">
      <c r="A6106" s="82" t="s">
        <v>1529</v>
      </c>
      <c r="B6106" s="82" t="s">
        <v>1529</v>
      </c>
      <c r="C6106" t="s">
        <v>4187</v>
      </c>
      <c r="D6106" s="82" t="s">
        <v>3632</v>
      </c>
      <c r="E6106" t="s">
        <v>4186</v>
      </c>
      <c r="F6106" s="82" t="s">
        <v>3124</v>
      </c>
      <c r="G6106" t="s">
        <v>2310</v>
      </c>
      <c r="H6106" s="82" t="s">
        <v>3125</v>
      </c>
      <c r="I6106" t="s">
        <v>44</v>
      </c>
      <c r="J6106" s="82" t="s">
        <v>45</v>
      </c>
      <c r="K6106" t="s">
        <v>98</v>
      </c>
      <c r="L6106" t="s">
        <v>99</v>
      </c>
      <c r="M6106" s="82" t="s">
        <v>396</v>
      </c>
      <c r="N6106" t="s">
        <v>804</v>
      </c>
      <c r="O6106" s="82" t="s">
        <v>805</v>
      </c>
      <c r="P6106" s="82" t="s">
        <v>806</v>
      </c>
      <c r="Q6106" s="82" t="s">
        <v>807</v>
      </c>
      <c r="R6106" t="s">
        <v>131</v>
      </c>
      <c r="S6106" s="83">
        <v>2038</v>
      </c>
      <c r="T6106" s="83">
        <v>0</v>
      </c>
      <c r="U6106" s="83">
        <v>2038</v>
      </c>
      <c r="V6106" s="83">
        <v>0</v>
      </c>
      <c r="W6106" s="83">
        <v>0</v>
      </c>
      <c r="X6106" s="83">
        <v>0</v>
      </c>
      <c r="Y6106">
        <v>0</v>
      </c>
      <c r="Z6106" s="83">
        <v>203.8</v>
      </c>
      <c r="AA6106" s="83">
        <v>203.8</v>
      </c>
    </row>
    <row r="6107" spans="1:27" x14ac:dyDescent="0.25">
      <c r="A6107" s="82" t="s">
        <v>1529</v>
      </c>
      <c r="B6107" s="82" t="s">
        <v>1529</v>
      </c>
      <c r="C6107" t="s">
        <v>4187</v>
      </c>
      <c r="D6107" s="82" t="s">
        <v>3632</v>
      </c>
      <c r="E6107" t="s">
        <v>4186</v>
      </c>
      <c r="F6107" s="82" t="s">
        <v>3124</v>
      </c>
      <c r="G6107" t="s">
        <v>2310</v>
      </c>
      <c r="H6107" s="82" t="s">
        <v>3125</v>
      </c>
      <c r="I6107" t="s">
        <v>44</v>
      </c>
      <c r="J6107" s="82" t="s">
        <v>45</v>
      </c>
      <c r="K6107" t="s">
        <v>98</v>
      </c>
      <c r="L6107" t="s">
        <v>99</v>
      </c>
      <c r="M6107" s="82" t="s">
        <v>396</v>
      </c>
      <c r="N6107" t="s">
        <v>804</v>
      </c>
      <c r="O6107" s="82" t="s">
        <v>805</v>
      </c>
      <c r="P6107" s="82" t="s">
        <v>832</v>
      </c>
      <c r="Q6107" s="82" t="s">
        <v>833</v>
      </c>
      <c r="R6107" t="s">
        <v>131</v>
      </c>
      <c r="S6107" s="83">
        <v>480</v>
      </c>
      <c r="T6107" s="83">
        <v>0</v>
      </c>
      <c r="U6107" s="83">
        <v>480</v>
      </c>
      <c r="V6107" s="83">
        <v>0</v>
      </c>
      <c r="W6107" s="83">
        <v>0</v>
      </c>
      <c r="X6107" s="83">
        <v>0</v>
      </c>
      <c r="Y6107">
        <v>0</v>
      </c>
      <c r="Z6107" s="83">
        <v>48.000000000000007</v>
      </c>
      <c r="AA6107" s="83">
        <v>48.000000000000007</v>
      </c>
    </row>
    <row r="6108" spans="1:27" x14ac:dyDescent="0.25">
      <c r="A6108" s="82" t="s">
        <v>1529</v>
      </c>
      <c r="B6108" s="82" t="s">
        <v>1529</v>
      </c>
      <c r="C6108" t="s">
        <v>4187</v>
      </c>
      <c r="D6108" s="82" t="s">
        <v>3632</v>
      </c>
      <c r="E6108" t="s">
        <v>4186</v>
      </c>
      <c r="F6108" s="82" t="s">
        <v>3124</v>
      </c>
      <c r="G6108" t="s">
        <v>2310</v>
      </c>
      <c r="H6108" s="82" t="s">
        <v>3125</v>
      </c>
      <c r="I6108" t="s">
        <v>44</v>
      </c>
      <c r="J6108" s="82" t="s">
        <v>45</v>
      </c>
      <c r="K6108" t="s">
        <v>102</v>
      </c>
      <c r="L6108" t="s">
        <v>103</v>
      </c>
      <c r="M6108" s="82" t="s">
        <v>516</v>
      </c>
      <c r="N6108" t="s">
        <v>951</v>
      </c>
      <c r="O6108" s="82" t="s">
        <v>952</v>
      </c>
      <c r="P6108" s="82" t="s">
        <v>953</v>
      </c>
      <c r="Q6108" s="82" t="s">
        <v>954</v>
      </c>
      <c r="R6108" t="s">
        <v>131</v>
      </c>
      <c r="S6108" s="83">
        <v>100.80000000000001</v>
      </c>
      <c r="T6108" s="83">
        <v>0</v>
      </c>
      <c r="U6108" s="83">
        <v>100.80000000000001</v>
      </c>
      <c r="V6108" s="83">
        <v>0</v>
      </c>
      <c r="W6108" s="83">
        <v>0</v>
      </c>
      <c r="X6108" s="83">
        <v>0</v>
      </c>
      <c r="Y6108">
        <v>0</v>
      </c>
      <c r="Z6108" s="83">
        <v>10.080000000000002</v>
      </c>
      <c r="AA6108" s="83">
        <v>10.080000000000002</v>
      </c>
    </row>
    <row r="6109" spans="1:27" x14ac:dyDescent="0.25">
      <c r="A6109" s="82" t="s">
        <v>1529</v>
      </c>
      <c r="B6109" s="82" t="s">
        <v>1529</v>
      </c>
      <c r="C6109" t="s">
        <v>4187</v>
      </c>
      <c r="D6109" s="82" t="s">
        <v>3632</v>
      </c>
      <c r="E6109" t="s">
        <v>4186</v>
      </c>
      <c r="F6109" s="82" t="s">
        <v>3124</v>
      </c>
      <c r="G6109" t="s">
        <v>2310</v>
      </c>
      <c r="H6109" s="82" t="s">
        <v>3125</v>
      </c>
      <c r="I6109" t="s">
        <v>44</v>
      </c>
      <c r="J6109" s="82" t="s">
        <v>45</v>
      </c>
      <c r="K6109" t="s">
        <v>104</v>
      </c>
      <c r="L6109" t="s">
        <v>105</v>
      </c>
      <c r="M6109" s="82" t="s">
        <v>203</v>
      </c>
      <c r="N6109" t="s">
        <v>955</v>
      </c>
      <c r="O6109" s="82" t="s">
        <v>956</v>
      </c>
      <c r="P6109" s="82" t="s">
        <v>2938</v>
      </c>
      <c r="Q6109" s="82" t="s">
        <v>2939</v>
      </c>
      <c r="R6109" t="s">
        <v>131</v>
      </c>
      <c r="S6109" s="83">
        <v>112.5</v>
      </c>
      <c r="T6109" s="83">
        <v>0</v>
      </c>
      <c r="U6109" s="83">
        <v>112.5</v>
      </c>
      <c r="V6109" s="83">
        <v>0</v>
      </c>
      <c r="W6109" s="83">
        <v>0</v>
      </c>
      <c r="X6109" s="83">
        <v>0</v>
      </c>
      <c r="Y6109">
        <v>0</v>
      </c>
      <c r="Z6109" s="83">
        <v>11.25</v>
      </c>
      <c r="AA6109" s="83">
        <v>11.25</v>
      </c>
    </row>
    <row r="6110" spans="1:27" x14ac:dyDescent="0.25">
      <c r="A6110" s="82" t="s">
        <v>1529</v>
      </c>
      <c r="B6110" s="82" t="s">
        <v>1529</v>
      </c>
      <c r="C6110" t="s">
        <v>4187</v>
      </c>
      <c r="D6110" s="82" t="s">
        <v>3632</v>
      </c>
      <c r="E6110" t="s">
        <v>4186</v>
      </c>
      <c r="F6110" s="82" t="s">
        <v>3124</v>
      </c>
      <c r="G6110" t="s">
        <v>2310</v>
      </c>
      <c r="H6110" s="82" t="s">
        <v>3125</v>
      </c>
      <c r="I6110" t="s">
        <v>44</v>
      </c>
      <c r="J6110" s="82" t="s">
        <v>45</v>
      </c>
      <c r="K6110" t="s">
        <v>66</v>
      </c>
      <c r="L6110" t="s">
        <v>67</v>
      </c>
      <c r="M6110" s="82" t="s">
        <v>782</v>
      </c>
      <c r="N6110" t="s">
        <v>783</v>
      </c>
      <c r="O6110" s="82" t="s">
        <v>787</v>
      </c>
      <c r="P6110" s="82" t="s">
        <v>788</v>
      </c>
      <c r="Q6110" s="82" t="s">
        <v>789</v>
      </c>
      <c r="R6110" t="s">
        <v>131</v>
      </c>
      <c r="S6110" s="83">
        <v>185.2</v>
      </c>
      <c r="T6110" s="83">
        <v>0</v>
      </c>
      <c r="U6110" s="83">
        <v>185.2</v>
      </c>
      <c r="V6110" s="83">
        <v>0</v>
      </c>
      <c r="W6110" s="83">
        <v>0</v>
      </c>
      <c r="X6110" s="83">
        <v>0</v>
      </c>
      <c r="Y6110">
        <v>0</v>
      </c>
      <c r="Z6110" s="83">
        <v>18.52</v>
      </c>
      <c r="AA6110" s="83">
        <v>18.52</v>
      </c>
    </row>
    <row r="6111" spans="1:27" x14ac:dyDescent="0.25">
      <c r="A6111" s="82" t="s">
        <v>1529</v>
      </c>
      <c r="B6111" s="82" t="s">
        <v>1529</v>
      </c>
      <c r="C6111" t="s">
        <v>4187</v>
      </c>
      <c r="D6111" s="82" t="s">
        <v>3632</v>
      </c>
      <c r="E6111" t="s">
        <v>4186</v>
      </c>
      <c r="F6111" s="82" t="s">
        <v>3124</v>
      </c>
      <c r="G6111" t="s">
        <v>2310</v>
      </c>
      <c r="H6111" s="82" t="s">
        <v>3125</v>
      </c>
      <c r="I6111" t="s">
        <v>44</v>
      </c>
      <c r="J6111" s="82" t="s">
        <v>45</v>
      </c>
      <c r="K6111" t="s">
        <v>66</v>
      </c>
      <c r="L6111" t="s">
        <v>67</v>
      </c>
      <c r="M6111" s="82" t="s">
        <v>782</v>
      </c>
      <c r="N6111" t="s">
        <v>783</v>
      </c>
      <c r="O6111" s="82" t="s">
        <v>784</v>
      </c>
      <c r="P6111" s="82" t="s">
        <v>785</v>
      </c>
      <c r="Q6111" s="82" t="s">
        <v>786</v>
      </c>
      <c r="R6111" t="s">
        <v>131</v>
      </c>
      <c r="S6111" s="83">
        <v>101</v>
      </c>
      <c r="T6111" s="83">
        <v>0</v>
      </c>
      <c r="U6111" s="83">
        <v>101</v>
      </c>
      <c r="V6111" s="83">
        <v>0</v>
      </c>
      <c r="W6111" s="83">
        <v>0</v>
      </c>
      <c r="X6111" s="83">
        <v>0</v>
      </c>
      <c r="Y6111">
        <v>0</v>
      </c>
      <c r="Z6111" s="83">
        <v>10.100000000000001</v>
      </c>
      <c r="AA6111" s="83">
        <v>10.100000000000001</v>
      </c>
    </row>
    <row r="6112" spans="1:27" x14ac:dyDescent="0.25">
      <c r="A6112" s="82" t="s">
        <v>1529</v>
      </c>
      <c r="B6112" s="82" t="s">
        <v>1529</v>
      </c>
      <c r="C6112" t="s">
        <v>4191</v>
      </c>
      <c r="D6112" s="82" t="s">
        <v>4192</v>
      </c>
      <c r="E6112" t="s">
        <v>3563</v>
      </c>
      <c r="F6112" s="82" t="s">
        <v>2926</v>
      </c>
      <c r="G6112" t="s">
        <v>2310</v>
      </c>
      <c r="H6112" s="82" t="s">
        <v>2927</v>
      </c>
      <c r="I6112" t="s">
        <v>68</v>
      </c>
      <c r="J6112" s="82" t="s">
        <v>69</v>
      </c>
      <c r="K6112" t="s">
        <v>70</v>
      </c>
      <c r="L6112" t="s">
        <v>71</v>
      </c>
      <c r="M6112" s="82" t="s">
        <v>124</v>
      </c>
      <c r="N6112" t="s">
        <v>3709</v>
      </c>
      <c r="O6112" s="82" t="s">
        <v>1313</v>
      </c>
      <c r="P6112" s="82" t="s">
        <v>1848</v>
      </c>
      <c r="Q6112" s="82" t="s">
        <v>1847</v>
      </c>
      <c r="R6112" t="s">
        <v>72</v>
      </c>
      <c r="S6112" s="83">
        <v>380.15999999999997</v>
      </c>
      <c r="T6112" s="83">
        <v>0</v>
      </c>
      <c r="U6112" s="83">
        <v>380.15999999999997</v>
      </c>
      <c r="V6112" s="83">
        <v>0</v>
      </c>
      <c r="W6112" s="83">
        <v>0</v>
      </c>
      <c r="X6112" s="83">
        <v>0</v>
      </c>
      <c r="Y6112">
        <v>0</v>
      </c>
      <c r="Z6112" s="83">
        <v>38.016000000000005</v>
      </c>
      <c r="AA6112" s="83">
        <v>38.016000000000005</v>
      </c>
    </row>
    <row r="6113" spans="1:27" x14ac:dyDescent="0.25">
      <c r="A6113" s="82" t="s">
        <v>1529</v>
      </c>
      <c r="B6113" s="82" t="s">
        <v>1529</v>
      </c>
      <c r="C6113" t="s">
        <v>4193</v>
      </c>
      <c r="D6113" s="82" t="s">
        <v>2924</v>
      </c>
      <c r="E6113" t="s">
        <v>4194</v>
      </c>
      <c r="F6113" s="82" t="s">
        <v>3124</v>
      </c>
      <c r="G6113" t="s">
        <v>2310</v>
      </c>
      <c r="H6113" s="82" t="s">
        <v>3125</v>
      </c>
      <c r="I6113" t="s">
        <v>68</v>
      </c>
      <c r="J6113" s="82" t="s">
        <v>80</v>
      </c>
      <c r="K6113" t="s">
        <v>83</v>
      </c>
      <c r="L6113" t="s">
        <v>82</v>
      </c>
      <c r="M6113" s="82" t="s">
        <v>910</v>
      </c>
      <c r="N6113" t="s">
        <v>1982</v>
      </c>
      <c r="O6113" s="82" t="s">
        <v>1437</v>
      </c>
      <c r="P6113" s="82" t="s">
        <v>2435</v>
      </c>
      <c r="Q6113" s="82" t="s">
        <v>2436</v>
      </c>
      <c r="R6113" t="s">
        <v>72</v>
      </c>
      <c r="S6113" s="83">
        <v>8820</v>
      </c>
      <c r="T6113" s="83">
        <v>0</v>
      </c>
      <c r="U6113" s="83">
        <v>8820</v>
      </c>
      <c r="V6113" s="83">
        <v>0</v>
      </c>
      <c r="W6113" s="83">
        <v>0</v>
      </c>
      <c r="X6113" s="83">
        <v>0</v>
      </c>
      <c r="Y6113">
        <v>0</v>
      </c>
      <c r="Z6113" s="83">
        <v>882</v>
      </c>
      <c r="AA6113" s="83">
        <v>882</v>
      </c>
    </row>
    <row r="6114" spans="1:27" x14ac:dyDescent="0.25">
      <c r="A6114" s="82" t="s">
        <v>1529</v>
      </c>
      <c r="B6114" s="82" t="s">
        <v>1529</v>
      </c>
      <c r="C6114" t="s">
        <v>4193</v>
      </c>
      <c r="D6114" s="82" t="s">
        <v>2924</v>
      </c>
      <c r="E6114" t="s">
        <v>4194</v>
      </c>
      <c r="F6114" s="82" t="s">
        <v>3124</v>
      </c>
      <c r="G6114" t="s">
        <v>2310</v>
      </c>
      <c r="H6114" s="82" t="s">
        <v>3125</v>
      </c>
      <c r="I6114" t="s">
        <v>68</v>
      </c>
      <c r="J6114" s="82" t="s">
        <v>80</v>
      </c>
      <c r="K6114" t="s">
        <v>83</v>
      </c>
      <c r="L6114" t="s">
        <v>82</v>
      </c>
      <c r="M6114" s="82" t="s">
        <v>910</v>
      </c>
      <c r="N6114" t="s">
        <v>1982</v>
      </c>
      <c r="O6114" s="82" t="s">
        <v>1437</v>
      </c>
      <c r="P6114" s="82" t="s">
        <v>1985</v>
      </c>
      <c r="Q6114" s="82" t="s">
        <v>1986</v>
      </c>
      <c r="R6114" t="s">
        <v>72</v>
      </c>
      <c r="S6114" s="83">
        <v>8820</v>
      </c>
      <c r="T6114" s="83">
        <v>0</v>
      </c>
      <c r="U6114" s="83">
        <v>8820</v>
      </c>
      <c r="V6114" s="83">
        <v>0</v>
      </c>
      <c r="W6114" s="83">
        <v>0</v>
      </c>
      <c r="X6114" s="83">
        <v>0</v>
      </c>
      <c r="Y6114">
        <v>0</v>
      </c>
      <c r="Z6114" s="83">
        <v>882</v>
      </c>
      <c r="AA6114" s="83">
        <v>882</v>
      </c>
    </row>
    <row r="6115" spans="1:27" x14ac:dyDescent="0.25">
      <c r="A6115" s="82" t="s">
        <v>1529</v>
      </c>
      <c r="B6115" s="82" t="s">
        <v>1529</v>
      </c>
      <c r="C6115" t="s">
        <v>4193</v>
      </c>
      <c r="D6115" s="82" t="s">
        <v>2924</v>
      </c>
      <c r="E6115" t="s">
        <v>4194</v>
      </c>
      <c r="F6115" s="82" t="s">
        <v>3124</v>
      </c>
      <c r="G6115" t="s">
        <v>2310</v>
      </c>
      <c r="H6115" s="82" t="s">
        <v>3125</v>
      </c>
      <c r="I6115" t="s">
        <v>68</v>
      </c>
      <c r="J6115" s="82" t="s">
        <v>80</v>
      </c>
      <c r="K6115" t="s">
        <v>83</v>
      </c>
      <c r="L6115" t="s">
        <v>82</v>
      </c>
      <c r="M6115" s="82" t="s">
        <v>910</v>
      </c>
      <c r="N6115" t="s">
        <v>1982</v>
      </c>
      <c r="O6115" s="82" t="s">
        <v>1437</v>
      </c>
      <c r="P6115" s="82" t="s">
        <v>2809</v>
      </c>
      <c r="Q6115" s="82" t="s">
        <v>2810</v>
      </c>
      <c r="R6115" t="s">
        <v>72</v>
      </c>
      <c r="S6115" s="83">
        <v>8820</v>
      </c>
      <c r="T6115" s="83">
        <v>0</v>
      </c>
      <c r="U6115" s="83">
        <v>8820</v>
      </c>
      <c r="V6115" s="83">
        <v>0</v>
      </c>
      <c r="W6115" s="83">
        <v>0</v>
      </c>
      <c r="X6115" s="83">
        <v>0</v>
      </c>
      <c r="Y6115">
        <v>0</v>
      </c>
      <c r="Z6115" s="83">
        <v>882</v>
      </c>
      <c r="AA6115" s="83">
        <v>882</v>
      </c>
    </row>
    <row r="6116" spans="1:27" x14ac:dyDescent="0.25">
      <c r="A6116" s="82" t="s">
        <v>1529</v>
      </c>
      <c r="B6116" s="82" t="s">
        <v>1529</v>
      </c>
      <c r="C6116" t="s">
        <v>4193</v>
      </c>
      <c r="D6116" s="82" t="s">
        <v>2924</v>
      </c>
      <c r="E6116" t="s">
        <v>4194</v>
      </c>
      <c r="F6116" s="82" t="s">
        <v>3124</v>
      </c>
      <c r="G6116" t="s">
        <v>2310</v>
      </c>
      <c r="H6116" s="82" t="s">
        <v>3125</v>
      </c>
      <c r="I6116" t="s">
        <v>68</v>
      </c>
      <c r="J6116" s="82" t="s">
        <v>80</v>
      </c>
      <c r="K6116" t="s">
        <v>83</v>
      </c>
      <c r="L6116" t="s">
        <v>82</v>
      </c>
      <c r="M6116" s="82" t="s">
        <v>910</v>
      </c>
      <c r="N6116" t="s">
        <v>1982</v>
      </c>
      <c r="O6116" s="82" t="s">
        <v>1437</v>
      </c>
      <c r="P6116" s="82" t="s">
        <v>2134</v>
      </c>
      <c r="Q6116" s="82" t="s">
        <v>1986</v>
      </c>
      <c r="R6116" t="s">
        <v>72</v>
      </c>
      <c r="S6116" s="83">
        <v>8820</v>
      </c>
      <c r="T6116" s="83">
        <v>0</v>
      </c>
      <c r="U6116" s="83">
        <v>8820</v>
      </c>
      <c r="V6116" s="83">
        <v>0</v>
      </c>
      <c r="W6116" s="83">
        <v>0</v>
      </c>
      <c r="X6116" s="83">
        <v>0</v>
      </c>
      <c r="Y6116">
        <v>0</v>
      </c>
      <c r="Z6116" s="83">
        <v>882</v>
      </c>
      <c r="AA6116" s="83">
        <v>882</v>
      </c>
    </row>
    <row r="6117" spans="1:27" x14ac:dyDescent="0.25">
      <c r="A6117" s="82" t="s">
        <v>1529</v>
      </c>
      <c r="B6117" s="82" t="s">
        <v>1529</v>
      </c>
      <c r="C6117" t="s">
        <v>4193</v>
      </c>
      <c r="D6117" s="82" t="s">
        <v>2924</v>
      </c>
      <c r="E6117" t="s">
        <v>4194</v>
      </c>
      <c r="F6117" s="82" t="s">
        <v>3124</v>
      </c>
      <c r="G6117" t="s">
        <v>2310</v>
      </c>
      <c r="H6117" s="82" t="s">
        <v>3125</v>
      </c>
      <c r="I6117" t="s">
        <v>68</v>
      </c>
      <c r="J6117" s="82" t="s">
        <v>80</v>
      </c>
      <c r="K6117" t="s">
        <v>83</v>
      </c>
      <c r="L6117" t="s">
        <v>82</v>
      </c>
      <c r="M6117" s="82" t="s">
        <v>910</v>
      </c>
      <c r="N6117" t="s">
        <v>1982</v>
      </c>
      <c r="O6117" s="82" t="s">
        <v>1437</v>
      </c>
      <c r="P6117" s="82" t="s">
        <v>1987</v>
      </c>
      <c r="Q6117" s="82" t="s">
        <v>1986</v>
      </c>
      <c r="R6117" t="s">
        <v>72</v>
      </c>
      <c r="S6117" s="83">
        <v>8820</v>
      </c>
      <c r="T6117" s="83">
        <v>0</v>
      </c>
      <c r="U6117" s="83">
        <v>8820</v>
      </c>
      <c r="V6117" s="83">
        <v>0</v>
      </c>
      <c r="W6117" s="83">
        <v>0</v>
      </c>
      <c r="X6117" s="83">
        <v>0</v>
      </c>
      <c r="Y6117">
        <v>0</v>
      </c>
      <c r="Z6117" s="83">
        <v>882</v>
      </c>
      <c r="AA6117" s="83">
        <v>882</v>
      </c>
    </row>
    <row r="6118" spans="1:27" x14ac:dyDescent="0.25">
      <c r="A6118" s="82" t="s">
        <v>1529</v>
      </c>
      <c r="B6118" s="82" t="s">
        <v>1529</v>
      </c>
      <c r="C6118" t="s">
        <v>4195</v>
      </c>
      <c r="D6118" s="82" t="s">
        <v>3573</v>
      </c>
      <c r="E6118" t="s">
        <v>4196</v>
      </c>
      <c r="F6118" s="82" t="s">
        <v>3124</v>
      </c>
      <c r="G6118" t="s">
        <v>2310</v>
      </c>
      <c r="H6118" s="82" t="s">
        <v>3125</v>
      </c>
      <c r="I6118" t="s">
        <v>68</v>
      </c>
      <c r="J6118" s="82" t="s">
        <v>69</v>
      </c>
      <c r="K6118" t="s">
        <v>96</v>
      </c>
      <c r="L6118" t="s">
        <v>97</v>
      </c>
      <c r="M6118" s="82" t="s">
        <v>3724</v>
      </c>
      <c r="N6118" t="s">
        <v>3726</v>
      </c>
      <c r="O6118" s="82" t="s">
        <v>1476</v>
      </c>
      <c r="P6118" s="82" t="s">
        <v>2293</v>
      </c>
      <c r="Q6118" s="82" t="s">
        <v>2024</v>
      </c>
      <c r="R6118" t="s">
        <v>72</v>
      </c>
      <c r="S6118" s="83">
        <v>8.1</v>
      </c>
      <c r="T6118" s="83">
        <v>0</v>
      </c>
      <c r="U6118" s="83">
        <v>8.1</v>
      </c>
      <c r="V6118" s="83">
        <v>0</v>
      </c>
      <c r="W6118" s="83">
        <v>0</v>
      </c>
      <c r="X6118" s="83">
        <v>0</v>
      </c>
      <c r="Y6118">
        <v>0</v>
      </c>
      <c r="Z6118" s="83">
        <v>0.81</v>
      </c>
      <c r="AA6118" s="83">
        <v>0.81</v>
      </c>
    </row>
  </sheetData>
  <conditionalFormatting sqref="AA5:AA6">
    <cfRule type="uniqueValues" dxfId="2" priority="1"/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0992EF1D23214EB2F9303993A9C1CC" ma:contentTypeVersion="4" ma:contentTypeDescription="Create a new document." ma:contentTypeScope="" ma:versionID="838881264f501730eecfca413247ce90">
  <xsd:schema xmlns:xsd="http://www.w3.org/2001/XMLSchema" xmlns:xs="http://www.w3.org/2001/XMLSchema" xmlns:p="http://schemas.microsoft.com/office/2006/metadata/properties" xmlns:ns2="9f2a8865-7782-46f9-b2d9-a856d3624e4f" xmlns:ns3="8ad363c0-31ff-4a7e-aeb8-3fbab9b4403f" targetNamespace="http://schemas.microsoft.com/office/2006/metadata/properties" ma:root="true" ma:fieldsID="a60ae6523b365401348e488eb2e95732" ns2:_="" ns3:_="">
    <xsd:import namespace="9f2a8865-7782-46f9-b2d9-a856d3624e4f"/>
    <xsd:import namespace="8ad363c0-31ff-4a7e-aeb8-3fbab9b440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a8865-7782-46f9-b2d9-a856d3624e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d363c0-31ff-4a7e-aeb8-3fbab9b440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5BC0BD-E534-472F-95E6-5E4E2C8DF685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8ad363c0-31ff-4a7e-aeb8-3fbab9b4403f"/>
    <ds:schemaRef ds:uri="9f2a8865-7782-46f9-b2d9-a856d3624e4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0A2BDB1-83C9-4136-AB1A-D111CC36C7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2a8865-7782-46f9-b2d9-a856d3624e4f"/>
    <ds:schemaRef ds:uri="8ad363c0-31ff-4a7e-aeb8-3fbab9b440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865B84-6F22-4255-A6FF-80D35CD7F20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17139b1-3e59-42e2-b5c9-8eda0153b231}" enabled="1" method="Standard" siteId="{94c3e67c-9e2d-4800-a6b7-635d9788216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17</vt:i4>
      </vt:variant>
    </vt:vector>
  </HeadingPairs>
  <TitlesOfParts>
    <vt:vector size="24" baseType="lpstr">
      <vt:lpstr>How To</vt:lpstr>
      <vt:lpstr>Executive Summary</vt:lpstr>
      <vt:lpstr>AcctReport</vt:lpstr>
      <vt:lpstr>By Member</vt:lpstr>
      <vt:lpstr>Member Summary</vt:lpstr>
      <vt:lpstr>ProductReport</vt:lpstr>
      <vt:lpstr>MasterData</vt:lpstr>
      <vt:lpstr>AgrID</vt:lpstr>
      <vt:lpstr>AgrType</vt:lpstr>
      <vt:lpstr>AnnBaseRebate</vt:lpstr>
      <vt:lpstr>AnnualFocus</vt:lpstr>
      <vt:lpstr>Baseline</vt:lpstr>
      <vt:lpstr>BaseRebate</vt:lpstr>
      <vt:lpstr>beneficiary</vt:lpstr>
      <vt:lpstr>EndMonth</vt:lpstr>
      <vt:lpstr>GrowMinReq</vt:lpstr>
      <vt:lpstr>Growth_075</vt:lpstr>
      <vt:lpstr>Growth_10</vt:lpstr>
      <vt:lpstr>GrowthRebate</vt:lpstr>
      <vt:lpstr>Payment</vt:lpstr>
      <vt:lpstr>SemiAnnRebate</vt:lpstr>
      <vt:lpstr>SemiFocusRebate</vt:lpstr>
      <vt:lpstr>Variance</vt:lpstr>
      <vt:lpstr>VarPct</vt:lpstr>
    </vt:vector>
  </TitlesOfParts>
  <Company>Becton Dickinson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Becton Dickinson</dc:creator>
  <cp:lastModifiedBy>Patrick Rooney</cp:lastModifiedBy>
  <cp:lastPrinted>2022-12-23T14:54:41Z</cp:lastPrinted>
  <dcterms:created xsi:type="dcterms:W3CDTF">1998-09-28T14:33:59Z</dcterms:created>
  <dcterms:modified xsi:type="dcterms:W3CDTF">2026-03-03T16:08:58Z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PaymentRequest012422.xlsx</vt:lpwstr>
  </property>
  <property fmtid="{D5CDD505-2E9C-101B-9397-08002B2CF9AE}" pid="3" name="ContentTypeId">
    <vt:lpwstr>0x010100C90992EF1D23214EB2F9303993A9C1CC</vt:lpwstr>
  </property>
</Properties>
</file>